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8BEFAF1-EDDB-44A8-B1E7-3B7A41B832F0}" xr6:coauthVersionLast="47" xr6:coauthVersionMax="47" xr10:uidLastSave="{00000000-0000-0000-0000-000000000000}"/>
  <bookViews>
    <workbookView xWindow="-108" yWindow="-108" windowWidth="23256" windowHeight="12576" tabRatio="883" firstSheet="17" activeTab="25" xr2:uid="{00000000-000D-0000-FFFF-FFFF00000000}"/>
  </bookViews>
  <sheets>
    <sheet name="Ценовая таблица" sheetId="12" r:id="rId1"/>
    <sheet name="КЖ 0 (ЭЭ + шпунт))" sheetId="34" r:id="rId2"/>
    <sheet name="КЖ 1 (ЭЭ)" sheetId="35" r:id="rId3"/>
    <sheet name="КМ" sheetId="37" r:id="rId4"/>
    <sheet name="СОУЭ" sheetId="32" r:id="rId5"/>
    <sheet name="ВВ (Инсолюшн)" sheetId="31" r:id="rId6"/>
    <sheet name="ВК (Инсолюшн + ЭЭ)" sheetId="33" r:id="rId7"/>
    <sheet name="АР ВОР 1 демонтаж" sheetId="30" r:id="rId8"/>
    <sheet name="АР ВОР 3 (Империя строительства" sheetId="29" r:id="rId9"/>
    <sheet name="АСУД (Центрис и Инсолюшн)" sheetId="28" r:id="rId10"/>
    <sheet name="ВС" sheetId="38" r:id="rId11"/>
    <sheet name="ГП" sheetId="39" r:id="rId12"/>
    <sheet name="ГСВ" sheetId="40" r:id="rId13"/>
    <sheet name="НВ (ЭЭ)" sheetId="41" r:id="rId14"/>
    <sheet name="НК" sheetId="42" r:id="rId15"/>
    <sheet name="НСС (Собств. силы)" sheetId="27" r:id="rId16"/>
    <sheet name="НСС (ЭЭ)" sheetId="46" r:id="rId17"/>
    <sheet name="ПТ" sheetId="43" r:id="rId18"/>
    <sheet name="РТ (Центрис)" sheetId="26" r:id="rId19"/>
    <sheet name="СВН (Центрис)" sheetId="25" r:id="rId20"/>
    <sheet name="СОТС (Центрис)" sheetId="24" r:id="rId21"/>
    <sheet name="ТС (ЭЭ)" sheetId="23" r:id="rId22"/>
    <sheet name="СКС (центрис)" sheetId="22" r:id="rId23"/>
    <sheet name="ТХ (Кикгеострой)" sheetId="21" r:id="rId24"/>
    <sheet name="ЭГ (Центрис)" sheetId="20" r:id="rId25"/>
    <sheet name="ЭМ (Центрис)" sheetId="19" r:id="rId26"/>
    <sheet name="ЭН (Центрис)" sheetId="18" r:id="rId27"/>
    <sheet name="ЭО (центрис)" sheetId="17" r:id="rId28"/>
    <sheet name="ЭС (ЭЭ + Таврида)" sheetId="16" r:id="rId29"/>
    <sheet name="ОВ 1 (Инсолюшн)" sheetId="14" r:id="rId30"/>
    <sheet name="ОВ 2 (Инсолюшн)" sheetId="13" r:id="rId31"/>
    <sheet name="ОВ 2 (СКБ)" sheetId="47" r:id="rId32"/>
    <sheet name=" АР ВОР 1 демонтаж. доп." sheetId="44" r:id="rId33"/>
    <sheet name="АР ВОР 2 доп. (имп.строит.)" sheetId="36" r:id="rId34"/>
    <sheet name="АР ВОР3 доп. (Имп. строит.)" sheetId="45" r:id="rId35"/>
    <sheet name="АР ВОР 3 кровля" sheetId="48" r:id="rId36"/>
  </sheets>
  <definedNames>
    <definedName name="_xlnm._FilterDatabase" localSheetId="0" hidden="1">'Ценовая таблица'!$D$16:$D$18</definedName>
    <definedName name="_xlnm.Print_Area" localSheetId="0">'Ценовая таблица'!$B$1:$K$18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32" i="12" l="1"/>
  <c r="G1932" i="12"/>
  <c r="H165" i="39"/>
  <c r="I165" i="39"/>
  <c r="F165" i="39"/>
  <c r="H163" i="39"/>
  <c r="I163" i="39" s="1"/>
  <c r="E163" i="39"/>
  <c r="E162" i="39"/>
  <c r="E161" i="39"/>
  <c r="E160" i="39"/>
  <c r="H159" i="39"/>
  <c r="I159" i="39" s="1"/>
  <c r="E159" i="39"/>
  <c r="E158" i="39"/>
  <c r="H157" i="39"/>
  <c r="I157" i="39" s="1"/>
  <c r="E157" i="39"/>
  <c r="E156" i="39"/>
  <c r="H155" i="39"/>
  <c r="I155" i="39" s="1"/>
  <c r="E155" i="39"/>
  <c r="E154" i="39"/>
  <c r="E153" i="39"/>
  <c r="E152" i="39"/>
  <c r="F151" i="39"/>
  <c r="I151" i="39" s="1"/>
  <c r="H150" i="39"/>
  <c r="F150" i="39"/>
  <c r="H149" i="39"/>
  <c r="F149" i="39"/>
  <c r="I149" i="39" s="1"/>
  <c r="H148" i="39"/>
  <c r="F148" i="39"/>
  <c r="H147" i="39"/>
  <c r="F147" i="39"/>
  <c r="H145" i="39"/>
  <c r="F145" i="39"/>
  <c r="F143" i="39"/>
  <c r="I143" i="39" s="1"/>
  <c r="H142" i="39"/>
  <c r="I142" i="39" s="1"/>
  <c r="H141" i="39"/>
  <c r="I141" i="39" s="1"/>
  <c r="H140" i="39"/>
  <c r="F140" i="39"/>
  <c r="I140" i="39" s="1"/>
  <c r="F138" i="39"/>
  <c r="I138" i="39" s="1"/>
  <c r="H137" i="39"/>
  <c r="I137" i="39" s="1"/>
  <c r="H136" i="39"/>
  <c r="I136" i="39" s="1"/>
  <c r="H135" i="39"/>
  <c r="F135" i="39"/>
  <c r="H134" i="39"/>
  <c r="F134" i="39"/>
  <c r="H133" i="39"/>
  <c r="F133" i="39"/>
  <c r="H132" i="39"/>
  <c r="F132" i="39"/>
  <c r="H128" i="39"/>
  <c r="F128" i="39"/>
  <c r="F127" i="39"/>
  <c r="I127" i="39" s="1"/>
  <c r="F126" i="39"/>
  <c r="I126" i="39" s="1"/>
  <c r="F125" i="39"/>
  <c r="I125" i="39" s="1"/>
  <c r="F122" i="39"/>
  <c r="I122" i="39" s="1"/>
  <c r="F121" i="39"/>
  <c r="I121" i="39" s="1"/>
  <c r="F119" i="39"/>
  <c r="I119" i="39" s="1"/>
  <c r="F118" i="39"/>
  <c r="I118" i="39" s="1"/>
  <c r="H116" i="39"/>
  <c r="I116" i="39" s="1"/>
  <c r="H115" i="39"/>
  <c r="F115" i="39"/>
  <c r="H113" i="39"/>
  <c r="I113" i="39" s="1"/>
  <c r="H112" i="39"/>
  <c r="I112" i="39" s="1"/>
  <c r="H110" i="39"/>
  <c r="F110" i="39"/>
  <c r="F109" i="39"/>
  <c r="I109" i="39" s="1"/>
  <c r="H108" i="39"/>
  <c r="F108" i="39"/>
  <c r="H106" i="39"/>
  <c r="F106" i="39"/>
  <c r="F104" i="39"/>
  <c r="I104" i="39" s="1"/>
  <c r="F103" i="39"/>
  <c r="I103" i="39" s="1"/>
  <c r="H102" i="39"/>
  <c r="I102" i="39" s="1"/>
  <c r="I100" i="39"/>
  <c r="H99" i="39"/>
  <c r="I99" i="39" s="1"/>
  <c r="H98" i="39"/>
  <c r="F98" i="39"/>
  <c r="H97" i="39"/>
  <c r="F97" i="39"/>
  <c r="H96" i="39"/>
  <c r="I96" i="39" s="1"/>
  <c r="E96" i="39"/>
  <c r="H93" i="39"/>
  <c r="F93" i="39"/>
  <c r="H92" i="39"/>
  <c r="F92" i="39"/>
  <c r="H91" i="39"/>
  <c r="F91" i="39"/>
  <c r="H90" i="39"/>
  <c r="F90" i="39"/>
  <c r="H89" i="39"/>
  <c r="F89" i="39"/>
  <c r="H86" i="39"/>
  <c r="F86" i="39"/>
  <c r="H85" i="39"/>
  <c r="F85" i="39"/>
  <c r="H84" i="39"/>
  <c r="F84" i="39"/>
  <c r="F83" i="39"/>
  <c r="I83" i="39" s="1"/>
  <c r="F82" i="39"/>
  <c r="I82" i="39" s="1"/>
  <c r="H81" i="39"/>
  <c r="I81" i="39" s="1"/>
  <c r="H80" i="39"/>
  <c r="F80" i="39"/>
  <c r="H76" i="39"/>
  <c r="F76" i="39"/>
  <c r="F75" i="39"/>
  <c r="I75" i="39" s="1"/>
  <c r="H74" i="39"/>
  <c r="I74" i="39" s="1"/>
  <c r="H73" i="39"/>
  <c r="F73" i="39"/>
  <c r="F72" i="39"/>
  <c r="I72" i="39" s="1"/>
  <c r="H71" i="39"/>
  <c r="I71" i="39" s="1"/>
  <c r="H70" i="39"/>
  <c r="F70" i="39"/>
  <c r="F69" i="39"/>
  <c r="I69" i="39" s="1"/>
  <c r="F68" i="39"/>
  <c r="I68" i="39" s="1"/>
  <c r="H67" i="39"/>
  <c r="I67" i="39" s="1"/>
  <c r="H65" i="39"/>
  <c r="F65" i="39"/>
  <c r="H64" i="39"/>
  <c r="F64" i="39"/>
  <c r="H63" i="39"/>
  <c r="F63" i="39"/>
  <c r="H62" i="39"/>
  <c r="F62" i="39"/>
  <c r="H61" i="39"/>
  <c r="F61" i="39"/>
  <c r="H60" i="39"/>
  <c r="F60" i="39"/>
  <c r="H59" i="39"/>
  <c r="F59" i="39"/>
  <c r="F58" i="39"/>
  <c r="I58" i="39" s="1"/>
  <c r="F57" i="39"/>
  <c r="I57" i="39" s="1"/>
  <c r="H56" i="39"/>
  <c r="I56" i="39" s="1"/>
  <c r="H53" i="39"/>
  <c r="F53" i="39"/>
  <c r="H52" i="39"/>
  <c r="F52" i="39"/>
  <c r="H51" i="39"/>
  <c r="I51" i="39" s="1"/>
  <c r="F51" i="39"/>
  <c r="H50" i="39"/>
  <c r="F50" i="39"/>
  <c r="H49" i="39"/>
  <c r="F49" i="39"/>
  <c r="H48" i="39"/>
  <c r="F48" i="39"/>
  <c r="F47" i="39"/>
  <c r="I47" i="39" s="1"/>
  <c r="F46" i="39"/>
  <c r="I46" i="39" s="1"/>
  <c r="H45" i="39"/>
  <c r="I45" i="39" s="1"/>
  <c r="F44" i="39"/>
  <c r="I44" i="39" s="1"/>
  <c r="F43" i="39"/>
  <c r="I43" i="39" s="1"/>
  <c r="H42" i="39"/>
  <c r="I42" i="39" s="1"/>
  <c r="H41" i="39"/>
  <c r="F41" i="39"/>
  <c r="H40" i="39"/>
  <c r="I40" i="39" s="1"/>
  <c r="F40" i="39"/>
  <c r="F36" i="39"/>
  <c r="I36" i="39" s="1"/>
  <c r="A40" i="39"/>
  <c r="F35" i="39"/>
  <c r="I35" i="39" s="1"/>
  <c r="F34" i="39"/>
  <c r="I34" i="39" s="1"/>
  <c r="F33" i="39"/>
  <c r="I33" i="39" s="1"/>
  <c r="F32" i="39"/>
  <c r="I32" i="39" s="1"/>
  <c r="F29" i="39"/>
  <c r="I29" i="39" s="1"/>
  <c r="F28" i="39"/>
  <c r="I28" i="39" s="1"/>
  <c r="F27" i="39"/>
  <c r="I27" i="39" s="1"/>
  <c r="F25" i="39"/>
  <c r="I25" i="39" s="1"/>
  <c r="F24" i="39"/>
  <c r="I24" i="39" s="1"/>
  <c r="F23" i="39"/>
  <c r="I23" i="39" s="1"/>
  <c r="F21" i="39"/>
  <c r="I21" i="39" s="1"/>
  <c r="J912" i="12"/>
  <c r="J867" i="12"/>
  <c r="J868" i="12"/>
  <c r="J869" i="12"/>
  <c r="J870" i="12"/>
  <c r="J871" i="12"/>
  <c r="J872" i="12"/>
  <c r="J873" i="12"/>
  <c r="J874" i="12"/>
  <c r="J875" i="12"/>
  <c r="J876" i="12"/>
  <c r="J877" i="12"/>
  <c r="J878" i="12"/>
  <c r="J879" i="12"/>
  <c r="J880" i="12"/>
  <c r="J881" i="12"/>
  <c r="J882" i="12"/>
  <c r="J883" i="12"/>
  <c r="J884" i="12"/>
  <c r="J885" i="12"/>
  <c r="J886" i="12"/>
  <c r="J887" i="12"/>
  <c r="J888" i="12"/>
  <c r="J889" i="12"/>
  <c r="J890" i="12"/>
  <c r="J891" i="12"/>
  <c r="J892" i="12"/>
  <c r="J893" i="12"/>
  <c r="J894" i="12"/>
  <c r="J895" i="12"/>
  <c r="J896" i="12"/>
  <c r="J897" i="12"/>
  <c r="J898" i="12"/>
  <c r="J899" i="12"/>
  <c r="J900" i="12"/>
  <c r="J901" i="12"/>
  <c r="J902" i="12"/>
  <c r="J903" i="12"/>
  <c r="J904" i="12"/>
  <c r="J905" i="12"/>
  <c r="J906" i="12"/>
  <c r="J907" i="12"/>
  <c r="J908" i="12"/>
  <c r="J909" i="12"/>
  <c r="J910" i="12"/>
  <c r="J911" i="12"/>
  <c r="J913" i="12"/>
  <c r="J914" i="12"/>
  <c r="J915" i="12"/>
  <c r="J916" i="12"/>
  <c r="J917" i="12"/>
  <c r="J918" i="12"/>
  <c r="J919" i="12"/>
  <c r="J920" i="12"/>
  <c r="J921" i="12"/>
  <c r="I912" i="12"/>
  <c r="G912" i="12"/>
  <c r="H22" i="30"/>
  <c r="I22" i="30" s="1"/>
  <c r="H20" i="30"/>
  <c r="G30" i="30"/>
  <c r="A19" i="30"/>
  <c r="A20" i="30" s="1"/>
  <c r="A21" i="30" s="1"/>
  <c r="A22" i="30" s="1"/>
  <c r="A23" i="30" s="1"/>
  <c r="A24" i="30" s="1"/>
  <c r="A25" i="30" s="1"/>
  <c r="A26" i="30" s="1"/>
  <c r="A27" i="30" s="1"/>
  <c r="A28" i="30" s="1"/>
  <c r="I61" i="39" l="1"/>
  <c r="I41" i="39"/>
  <c r="I52" i="39"/>
  <c r="I76" i="39"/>
  <c r="I65" i="39"/>
  <c r="I84" i="39"/>
  <c r="I98" i="39"/>
  <c r="I85" i="39"/>
  <c r="I50" i="39"/>
  <c r="I73" i="39"/>
  <c r="I92" i="39"/>
  <c r="I108" i="39"/>
  <c r="I70" i="39"/>
  <c r="I147" i="39"/>
  <c r="I62" i="39"/>
  <c r="I93" i="39"/>
  <c r="I110" i="39"/>
  <c r="I97" i="39"/>
  <c r="I145" i="39"/>
  <c r="I49" i="39"/>
  <c r="I135" i="39"/>
  <c r="I132" i="39"/>
  <c r="I115" i="39"/>
  <c r="I48" i="39"/>
  <c r="I59" i="39"/>
  <c r="I60" i="39"/>
  <c r="I148" i="39"/>
  <c r="I53" i="39"/>
  <c r="I90" i="39"/>
  <c r="I106" i="39"/>
  <c r="I86" i="39"/>
  <c r="I134" i="39"/>
  <c r="I89" i="39"/>
  <c r="I63" i="39"/>
  <c r="I128" i="39"/>
  <c r="I64" i="39"/>
  <c r="I133" i="39"/>
  <c r="I91" i="39"/>
  <c r="I150" i="39"/>
  <c r="I80" i="39"/>
  <c r="H30" i="30"/>
  <c r="I20" i="30"/>
  <c r="I30" i="30"/>
  <c r="F30" i="30"/>
  <c r="I915" i="12" l="1"/>
  <c r="I913" i="12"/>
  <c r="I4500" i="12"/>
  <c r="J4500" i="12" s="1"/>
  <c r="I4499" i="12"/>
  <c r="J4499" i="12" s="1"/>
  <c r="I4492" i="12"/>
  <c r="J4492" i="12" s="1"/>
  <c r="I4498" i="12"/>
  <c r="J4498" i="12" s="1"/>
  <c r="I4491" i="12"/>
  <c r="J4491" i="12" s="1"/>
  <c r="I4490" i="12"/>
  <c r="J4490" i="12" s="1"/>
  <c r="I4489" i="12"/>
  <c r="J4489" i="12" s="1"/>
  <c r="I4488" i="12"/>
  <c r="J4488" i="12" s="1"/>
  <c r="I4484" i="12"/>
  <c r="J4484" i="12" s="1"/>
  <c r="P2269" i="12"/>
  <c r="P2270" i="12"/>
  <c r="P2271" i="12"/>
  <c r="P2272" i="12"/>
  <c r="P2273" i="12"/>
  <c r="P2274" i="12"/>
  <c r="P2275" i="12"/>
  <c r="P2276" i="12"/>
  <c r="P2277" i="12"/>
  <c r="P2278" i="12"/>
  <c r="P2279" i="12"/>
  <c r="P2280" i="12"/>
  <c r="P2281" i="12"/>
  <c r="P2282" i="12"/>
  <c r="P2283" i="12"/>
  <c r="P2284" i="12"/>
  <c r="P2285" i="12"/>
  <c r="P2286" i="12"/>
  <c r="P2287" i="12"/>
  <c r="P2288" i="12"/>
  <c r="P2289" i="12"/>
  <c r="P2290" i="12"/>
  <c r="P2291" i="12"/>
  <c r="P2292" i="12"/>
  <c r="P2293" i="12"/>
  <c r="P2294" i="12"/>
  <c r="P2295" i="12"/>
  <c r="P2296" i="12"/>
  <c r="P2297" i="12"/>
  <c r="P2298" i="12"/>
  <c r="P2299" i="12"/>
  <c r="P2300" i="12"/>
  <c r="P2301" i="12"/>
  <c r="P2302" i="12"/>
  <c r="P2303" i="12"/>
  <c r="P2304" i="12"/>
  <c r="P2305" i="12"/>
  <c r="P2306" i="12"/>
  <c r="P2307" i="12"/>
  <c r="P2308" i="12"/>
  <c r="P2309" i="12"/>
  <c r="P2310" i="12"/>
  <c r="P2311" i="12"/>
  <c r="P2312" i="12"/>
  <c r="P2313" i="12"/>
  <c r="P2314" i="12"/>
  <c r="P2315" i="12"/>
  <c r="P2316" i="12"/>
  <c r="P2317" i="12"/>
  <c r="P2318" i="12"/>
  <c r="P2319" i="12"/>
  <c r="P2320" i="12"/>
  <c r="P2321" i="12"/>
  <c r="P2322" i="12"/>
  <c r="P2323" i="12"/>
  <c r="P2324" i="12"/>
  <c r="P2325" i="12"/>
  <c r="P2326" i="12"/>
  <c r="P2327" i="12"/>
  <c r="P2328" i="12"/>
  <c r="P2329" i="12"/>
  <c r="P2330" i="12"/>
  <c r="P2331" i="12"/>
  <c r="P2332" i="12"/>
  <c r="P2333" i="12"/>
  <c r="P2334" i="12"/>
  <c r="P2335" i="12"/>
  <c r="P2336" i="12"/>
  <c r="P2337" i="12"/>
  <c r="P2338" i="12"/>
  <c r="P2339" i="12"/>
  <c r="P2340" i="12"/>
  <c r="P2341" i="12"/>
  <c r="P2342" i="12"/>
  <c r="P2343" i="12"/>
  <c r="P2344" i="12"/>
  <c r="P2345" i="12"/>
  <c r="P2346" i="12"/>
  <c r="P2347" i="12"/>
  <c r="P2348" i="12"/>
  <c r="P2349" i="12"/>
  <c r="P2350" i="12"/>
  <c r="P2351" i="12"/>
  <c r="P2352" i="12"/>
  <c r="P2353" i="12"/>
  <c r="P2354" i="12"/>
  <c r="P2105" i="12"/>
  <c r="P2106" i="12"/>
  <c r="P2107" i="12"/>
  <c r="P2108" i="12"/>
  <c r="P2109" i="12"/>
  <c r="P2110" i="12"/>
  <c r="P2111" i="12"/>
  <c r="P2112" i="12"/>
  <c r="P2113" i="12"/>
  <c r="P2114" i="12"/>
  <c r="P2115" i="12"/>
  <c r="P2116" i="12"/>
  <c r="P2117" i="12"/>
  <c r="P2118" i="12"/>
  <c r="P2119" i="12"/>
  <c r="P2120" i="12"/>
  <c r="P2121" i="12"/>
  <c r="P2122" i="12"/>
  <c r="P2123" i="12"/>
  <c r="P2124" i="12"/>
  <c r="P2125" i="12"/>
  <c r="P2126" i="12"/>
  <c r="P2127" i="12"/>
  <c r="P2128" i="12"/>
  <c r="P2129" i="12"/>
  <c r="P2130" i="12"/>
  <c r="P2131" i="12"/>
  <c r="P2132" i="12"/>
  <c r="P2133" i="12"/>
  <c r="P2134" i="12"/>
  <c r="P2135" i="12"/>
  <c r="P2136" i="12"/>
  <c r="P2137" i="12"/>
  <c r="P2138" i="12"/>
  <c r="P2139" i="12"/>
  <c r="P2140" i="12"/>
  <c r="P2141" i="12"/>
  <c r="P2142" i="12"/>
  <c r="P2143" i="12"/>
  <c r="P2144" i="12"/>
  <c r="P2145" i="12"/>
  <c r="P2146" i="12"/>
  <c r="P2147" i="12"/>
  <c r="P2148" i="12"/>
  <c r="P2149" i="12"/>
  <c r="P2150" i="12"/>
  <c r="P2151" i="12"/>
  <c r="P2152" i="12"/>
  <c r="P2153" i="12"/>
  <c r="P2154" i="12"/>
  <c r="P2155" i="12"/>
  <c r="P2156" i="12"/>
  <c r="P2157" i="12"/>
  <c r="P2158" i="12"/>
  <c r="P2159" i="12"/>
  <c r="P2160" i="12"/>
  <c r="P2161" i="12"/>
  <c r="P2162" i="12"/>
  <c r="P2163" i="12"/>
  <c r="P2164" i="12"/>
  <c r="P2165" i="12"/>
  <c r="P2166" i="12"/>
  <c r="P2167" i="12"/>
  <c r="P2168" i="12"/>
  <c r="P2169" i="12"/>
  <c r="P2170" i="12"/>
  <c r="P2171" i="12"/>
  <c r="P2172" i="12"/>
  <c r="P2173" i="12"/>
  <c r="P2174" i="12"/>
  <c r="P2175" i="12"/>
  <c r="P2176" i="12"/>
  <c r="P2177" i="12"/>
  <c r="P2178" i="12"/>
  <c r="P2179" i="12"/>
  <c r="P2180" i="12"/>
  <c r="P2181" i="12"/>
  <c r="P2182" i="12"/>
  <c r="P2183" i="12"/>
  <c r="P2184" i="12"/>
  <c r="P2185" i="12"/>
  <c r="P2186" i="12"/>
  <c r="P1906" i="12"/>
  <c r="P1907" i="12"/>
  <c r="P1908" i="12"/>
  <c r="P1909" i="12"/>
  <c r="P1910" i="12"/>
  <c r="P1911" i="12"/>
  <c r="P1912" i="12"/>
  <c r="P1913" i="12"/>
  <c r="P1914" i="12"/>
  <c r="P1915" i="12"/>
  <c r="P1916" i="12"/>
  <c r="P1917" i="12"/>
  <c r="P1918" i="12"/>
  <c r="P1919" i="12"/>
  <c r="P1920" i="12"/>
  <c r="P1921" i="12"/>
  <c r="P1922" i="12"/>
  <c r="P1923" i="12"/>
  <c r="P1924" i="12"/>
  <c r="P1925" i="12"/>
  <c r="P1926" i="12"/>
  <c r="P1927" i="12"/>
  <c r="P1928" i="12"/>
  <c r="P1929" i="12"/>
  <c r="P1930" i="12"/>
  <c r="P1931" i="12"/>
  <c r="P1932" i="12"/>
  <c r="P1933" i="12"/>
  <c r="P1934" i="12"/>
  <c r="P1935" i="12"/>
  <c r="P1936" i="12"/>
  <c r="P1937" i="12"/>
  <c r="P1938" i="12"/>
  <c r="P1939" i="12"/>
  <c r="P1940" i="12"/>
  <c r="P1941" i="12"/>
  <c r="P1942" i="12"/>
  <c r="P1943" i="12"/>
  <c r="P1944" i="12"/>
  <c r="P1945" i="12"/>
  <c r="P1946" i="12"/>
  <c r="P1947" i="12"/>
  <c r="P1948" i="12"/>
  <c r="P1949" i="12"/>
  <c r="P1950" i="12"/>
  <c r="P1951" i="12"/>
  <c r="P1952" i="12"/>
  <c r="P1953" i="12"/>
  <c r="P1954" i="12"/>
  <c r="P1955" i="12"/>
  <c r="P1956" i="12"/>
  <c r="P1957" i="12"/>
  <c r="P1958" i="12"/>
  <c r="P1959" i="12"/>
  <c r="P1960" i="12"/>
  <c r="P1961" i="12"/>
  <c r="P1962" i="12"/>
  <c r="P1963" i="12"/>
  <c r="P1964" i="12"/>
  <c r="P1965" i="12"/>
  <c r="P1966" i="12"/>
  <c r="P1967" i="12"/>
  <c r="P1968" i="12"/>
  <c r="P1969" i="12"/>
  <c r="P1970" i="12"/>
  <c r="P1971" i="12"/>
  <c r="P1972" i="12"/>
  <c r="P1973" i="12"/>
  <c r="P1974" i="12"/>
  <c r="P1975" i="12"/>
  <c r="P1976" i="12"/>
  <c r="P1977" i="12"/>
  <c r="P1978" i="12"/>
  <c r="P1979" i="12"/>
  <c r="P1980" i="12"/>
  <c r="P1981" i="12"/>
  <c r="P1982" i="12"/>
  <c r="P1983" i="12"/>
  <c r="P1984" i="12"/>
  <c r="P1985" i="12"/>
  <c r="P1986" i="12"/>
  <c r="P1987" i="12"/>
  <c r="P1988" i="12"/>
  <c r="P1989" i="12"/>
  <c r="P1990" i="12"/>
  <c r="P1991" i="12"/>
  <c r="P1992" i="12"/>
  <c r="P1993" i="12"/>
  <c r="P1994" i="12"/>
  <c r="P1995" i="12"/>
  <c r="P1996" i="12"/>
  <c r="P1997" i="12"/>
  <c r="P1998" i="12"/>
  <c r="P1999" i="12"/>
  <c r="P2000" i="12"/>
  <c r="P2001" i="12"/>
  <c r="P2002" i="12"/>
  <c r="P2003" i="12"/>
  <c r="P2004" i="12"/>
  <c r="P2005" i="12"/>
  <c r="P2006" i="12"/>
  <c r="P2007" i="12"/>
  <c r="P2008" i="12"/>
  <c r="P2009" i="12"/>
  <c r="P2010" i="12"/>
  <c r="P2011" i="12"/>
  <c r="P2012" i="12"/>
  <c r="P2013" i="12"/>
  <c r="P2014" i="12"/>
  <c r="P2015" i="12"/>
  <c r="P2016" i="12"/>
  <c r="P2017" i="12"/>
  <c r="P2018" i="12"/>
  <c r="P2019" i="12"/>
  <c r="P2020" i="12"/>
  <c r="P2021" i="12"/>
  <c r="P2022" i="12"/>
  <c r="P2023" i="12"/>
  <c r="P2024" i="12"/>
  <c r="P2025" i="12"/>
  <c r="P2026" i="12"/>
  <c r="P2027" i="12"/>
  <c r="P2028" i="12"/>
  <c r="P2029" i="12"/>
  <c r="P2030" i="12"/>
  <c r="P2031" i="12"/>
  <c r="P2032" i="12"/>
  <c r="P2033" i="12"/>
  <c r="P2034" i="12"/>
  <c r="P2035" i="12"/>
  <c r="P2036" i="12"/>
  <c r="P2037" i="12"/>
  <c r="P2038" i="12"/>
  <c r="P2039" i="12"/>
  <c r="P2040" i="12"/>
  <c r="P2041" i="12"/>
  <c r="P2042" i="12"/>
  <c r="P2043" i="12"/>
  <c r="P2044" i="12"/>
  <c r="P2045" i="12"/>
  <c r="P2046" i="12"/>
  <c r="P2047" i="12"/>
  <c r="P2048" i="12"/>
  <c r="P2049" i="12"/>
  <c r="P2050" i="12"/>
  <c r="P2051" i="12"/>
  <c r="P2052" i="12"/>
  <c r="P2053" i="12"/>
  <c r="P2054" i="12"/>
  <c r="P2055" i="12"/>
  <c r="P2056" i="12"/>
  <c r="P2057" i="12"/>
  <c r="P2058" i="12"/>
  <c r="P2059" i="12"/>
  <c r="P2060" i="12"/>
  <c r="P2061" i="12"/>
  <c r="P2062" i="12"/>
  <c r="P2063" i="12"/>
  <c r="P2064" i="12"/>
  <c r="P2065" i="12"/>
  <c r="P2066" i="12"/>
  <c r="P2067" i="12"/>
  <c r="P2068" i="12"/>
  <c r="P2069" i="12"/>
  <c r="P2070" i="12"/>
  <c r="P2071" i="12"/>
  <c r="P2072" i="12"/>
  <c r="P2073" i="12"/>
  <c r="P2074" i="12"/>
  <c r="P1905" i="12"/>
  <c r="J2269" i="12"/>
  <c r="J2270" i="12"/>
  <c r="J2271" i="12"/>
  <c r="J2272" i="12"/>
  <c r="J2273" i="12"/>
  <c r="J2274" i="12"/>
  <c r="J2275" i="12"/>
  <c r="J2276" i="12"/>
  <c r="J2277" i="12"/>
  <c r="J2278" i="12"/>
  <c r="J2279" i="12"/>
  <c r="J2280" i="12"/>
  <c r="J2281" i="12"/>
  <c r="J2282" i="12"/>
  <c r="J2283" i="12"/>
  <c r="J2284" i="12"/>
  <c r="J2285" i="12"/>
  <c r="J2286" i="12"/>
  <c r="J2287" i="12"/>
  <c r="J2288" i="12"/>
  <c r="J2289" i="12"/>
  <c r="J2290" i="12"/>
  <c r="J2291" i="12"/>
  <c r="J2292" i="12"/>
  <c r="J2293" i="12"/>
  <c r="J2294" i="12"/>
  <c r="J2295" i="12"/>
  <c r="J2296" i="12"/>
  <c r="J2297" i="12"/>
  <c r="J2298" i="12"/>
  <c r="J2299" i="12"/>
  <c r="J2300" i="12"/>
  <c r="J2301" i="12"/>
  <c r="J2302" i="12"/>
  <c r="J2303" i="12"/>
  <c r="J2304" i="12"/>
  <c r="J2305" i="12"/>
  <c r="J2306" i="12"/>
  <c r="J2307" i="12"/>
  <c r="J2308" i="12"/>
  <c r="J2309" i="12"/>
  <c r="J2310" i="12"/>
  <c r="J2311" i="12"/>
  <c r="J2312" i="12"/>
  <c r="J2313" i="12"/>
  <c r="J2314" i="12"/>
  <c r="J2315" i="12"/>
  <c r="J2316" i="12"/>
  <c r="J2317" i="12"/>
  <c r="J2318" i="12"/>
  <c r="J2319" i="12"/>
  <c r="J2320" i="12"/>
  <c r="J2321" i="12"/>
  <c r="J2322" i="12"/>
  <c r="J2323" i="12"/>
  <c r="J2324" i="12"/>
  <c r="J2325" i="12"/>
  <c r="J2326" i="12"/>
  <c r="J2327" i="12"/>
  <c r="J2328" i="12"/>
  <c r="J2329" i="12"/>
  <c r="J2330" i="12"/>
  <c r="J2331" i="12"/>
  <c r="J2332" i="12"/>
  <c r="J2333" i="12"/>
  <c r="J2334" i="12"/>
  <c r="J2335" i="12"/>
  <c r="J2336" i="12"/>
  <c r="J2337" i="12"/>
  <c r="J2338" i="12"/>
  <c r="J2339" i="12"/>
  <c r="J2340" i="12"/>
  <c r="J2341" i="12"/>
  <c r="J2342" i="12"/>
  <c r="J2343" i="12"/>
  <c r="J2344" i="12"/>
  <c r="J2345" i="12"/>
  <c r="J2346" i="12"/>
  <c r="J2347" i="12"/>
  <c r="J2348" i="12"/>
  <c r="J2349" i="12"/>
  <c r="J2350" i="12"/>
  <c r="J2351" i="12"/>
  <c r="J2352" i="12"/>
  <c r="J2353" i="12"/>
  <c r="J2354" i="12"/>
  <c r="J2105" i="12"/>
  <c r="J2106" i="12"/>
  <c r="J2107" i="12"/>
  <c r="J2108" i="12"/>
  <c r="J2109" i="12"/>
  <c r="J2110" i="12"/>
  <c r="J2111" i="12"/>
  <c r="J2112" i="12"/>
  <c r="J2113" i="12"/>
  <c r="J2114" i="12"/>
  <c r="J2115" i="12"/>
  <c r="J2116" i="12"/>
  <c r="J2117" i="12"/>
  <c r="J2118" i="12"/>
  <c r="J2119" i="12"/>
  <c r="J2120" i="12"/>
  <c r="J2121" i="12"/>
  <c r="J2122" i="12"/>
  <c r="J2123" i="12"/>
  <c r="J2124" i="12"/>
  <c r="J2125" i="12"/>
  <c r="J2126" i="12"/>
  <c r="J2127" i="12"/>
  <c r="J2128" i="12"/>
  <c r="J2129" i="12"/>
  <c r="J2130" i="12"/>
  <c r="J2131" i="12"/>
  <c r="J2132" i="12"/>
  <c r="J2133" i="12"/>
  <c r="J2134" i="12"/>
  <c r="J2135" i="12"/>
  <c r="J2136" i="12"/>
  <c r="J2137" i="12"/>
  <c r="J2138" i="12"/>
  <c r="J2139" i="12"/>
  <c r="J2140" i="12"/>
  <c r="J2141" i="12"/>
  <c r="J2142" i="12"/>
  <c r="J2143" i="12"/>
  <c r="J2144" i="12"/>
  <c r="J2145" i="12"/>
  <c r="J2146" i="12"/>
  <c r="J2147" i="12"/>
  <c r="J2148" i="12"/>
  <c r="J2149" i="12"/>
  <c r="J2150" i="12"/>
  <c r="J2151" i="12"/>
  <c r="J2152" i="12"/>
  <c r="J2153" i="12"/>
  <c r="J2154" i="12"/>
  <c r="J2155" i="12"/>
  <c r="J2156" i="12"/>
  <c r="J2157" i="12"/>
  <c r="J2158" i="12"/>
  <c r="J2159" i="12"/>
  <c r="J2160" i="12"/>
  <c r="J2161" i="12"/>
  <c r="J2162" i="12"/>
  <c r="J2163" i="12"/>
  <c r="J2164" i="12"/>
  <c r="J2165" i="12"/>
  <c r="J2166" i="12"/>
  <c r="J2167" i="12"/>
  <c r="J2168" i="12"/>
  <c r="J2169" i="12"/>
  <c r="J2170" i="12"/>
  <c r="J2171" i="12"/>
  <c r="J2172" i="12"/>
  <c r="J2173" i="12"/>
  <c r="J2174" i="12"/>
  <c r="J2175" i="12"/>
  <c r="J2176" i="12"/>
  <c r="J2177" i="12"/>
  <c r="J2178" i="12"/>
  <c r="J2179" i="12"/>
  <c r="J2180" i="12"/>
  <c r="J2181" i="12"/>
  <c r="J2182" i="12"/>
  <c r="J2183" i="12"/>
  <c r="J2184" i="12"/>
  <c r="J2185" i="12"/>
  <c r="J2186" i="12"/>
  <c r="J2187" i="12"/>
  <c r="J2188" i="12"/>
  <c r="J2189" i="12"/>
  <c r="J2190" i="12"/>
  <c r="J2191" i="12"/>
  <c r="J2192" i="12"/>
  <c r="J2193" i="12"/>
  <c r="J2194" i="12"/>
  <c r="J2195" i="12"/>
  <c r="J2196" i="12"/>
  <c r="J2197" i="12"/>
  <c r="J2198" i="12"/>
  <c r="J2199" i="12"/>
  <c r="J2200" i="12"/>
  <c r="J2201" i="12"/>
  <c r="J2202" i="12"/>
  <c r="J2203" i="12"/>
  <c r="J2204" i="12"/>
  <c r="J2205" i="12"/>
  <c r="J2206" i="12"/>
  <c r="J2207" i="12"/>
  <c r="J2208" i="12"/>
  <c r="J2209" i="12"/>
  <c r="J2210" i="12"/>
  <c r="J2211" i="12"/>
  <c r="J2212" i="12"/>
  <c r="J2213" i="12"/>
  <c r="J2214" i="12"/>
  <c r="J2215" i="12"/>
  <c r="J2216" i="12"/>
  <c r="J2217" i="12"/>
  <c r="J2218" i="12"/>
  <c r="J2219" i="12"/>
  <c r="J2220" i="12"/>
  <c r="J2221" i="12"/>
  <c r="J2222" i="12"/>
  <c r="J2223" i="12"/>
  <c r="J2224" i="12"/>
  <c r="J2225" i="12"/>
  <c r="J2226" i="12"/>
  <c r="J2227" i="12"/>
  <c r="J2228" i="12"/>
  <c r="J2229" i="12"/>
  <c r="J2230" i="12"/>
  <c r="J2231" i="12"/>
  <c r="J2232" i="12"/>
  <c r="J2233" i="12"/>
  <c r="J2234" i="12"/>
  <c r="J2235" i="12"/>
  <c r="J2236" i="12"/>
  <c r="J2237" i="12"/>
  <c r="J2238" i="12"/>
  <c r="J2239" i="12"/>
  <c r="J2240" i="12"/>
  <c r="J2241" i="12"/>
  <c r="J2242" i="12"/>
  <c r="J2243" i="12"/>
  <c r="J2244" i="12"/>
  <c r="J2245" i="12"/>
  <c r="J2246" i="12"/>
  <c r="J2247" i="12"/>
  <c r="J2248" i="12"/>
  <c r="J2249" i="12"/>
  <c r="J2250" i="12"/>
  <c r="J2251" i="12"/>
  <c r="J2252" i="12"/>
  <c r="J2253" i="12"/>
  <c r="J2254" i="12"/>
  <c r="J2255" i="12"/>
  <c r="J2256" i="12"/>
  <c r="J2257" i="12"/>
  <c r="J2258" i="12"/>
  <c r="J2259" i="12"/>
  <c r="J2260" i="12"/>
  <c r="J2261" i="12"/>
  <c r="J2262" i="12"/>
  <c r="J2263" i="12"/>
  <c r="J2264" i="12"/>
  <c r="J2265" i="12"/>
  <c r="J2266" i="12"/>
  <c r="J2267" i="12"/>
  <c r="J1906" i="12"/>
  <c r="J1907" i="12"/>
  <c r="J1908" i="12"/>
  <c r="J1909" i="12"/>
  <c r="J1910" i="12"/>
  <c r="J1911" i="12"/>
  <c r="J1912" i="12"/>
  <c r="J1913" i="12"/>
  <c r="J1914" i="12"/>
  <c r="J1915" i="12"/>
  <c r="J1916" i="12"/>
  <c r="J1917" i="12"/>
  <c r="J1918" i="12"/>
  <c r="J1919" i="12"/>
  <c r="J1920" i="12"/>
  <c r="J1921" i="12"/>
  <c r="J1922" i="12"/>
  <c r="J1923" i="12"/>
  <c r="J1924" i="12"/>
  <c r="J1925" i="12"/>
  <c r="J1926" i="12"/>
  <c r="J1927" i="12"/>
  <c r="J1928" i="12"/>
  <c r="J1929" i="12"/>
  <c r="J1930" i="12"/>
  <c r="J1931" i="12"/>
  <c r="J1932" i="12"/>
  <c r="J1933" i="12"/>
  <c r="J1934" i="12"/>
  <c r="J1935" i="12"/>
  <c r="J1936" i="12"/>
  <c r="J1937" i="12"/>
  <c r="J1938" i="12"/>
  <c r="J1939" i="12"/>
  <c r="J1940" i="12"/>
  <c r="J1941" i="12"/>
  <c r="J1942" i="12"/>
  <c r="J1943" i="12"/>
  <c r="J1944" i="12"/>
  <c r="J1945" i="12"/>
  <c r="J1946" i="12"/>
  <c r="J1947" i="12"/>
  <c r="J1948" i="12"/>
  <c r="J1949" i="12"/>
  <c r="J1950" i="12"/>
  <c r="J1951" i="12"/>
  <c r="J1952" i="12"/>
  <c r="J1953" i="12"/>
  <c r="J1954" i="12"/>
  <c r="J1955" i="12"/>
  <c r="J1956" i="12"/>
  <c r="J1957" i="12"/>
  <c r="J1958" i="12"/>
  <c r="J1959" i="12"/>
  <c r="J1960" i="12"/>
  <c r="J1961" i="12"/>
  <c r="J1962" i="12"/>
  <c r="J1963" i="12"/>
  <c r="J1964" i="12"/>
  <c r="J1965" i="12"/>
  <c r="J1966" i="12"/>
  <c r="J1967" i="12"/>
  <c r="J1968" i="12"/>
  <c r="J1969" i="12"/>
  <c r="J1970" i="12"/>
  <c r="J1971" i="12"/>
  <c r="J1972" i="12"/>
  <c r="J1973" i="12"/>
  <c r="J1974" i="12"/>
  <c r="J1975" i="12"/>
  <c r="J1976" i="12"/>
  <c r="J1977" i="12"/>
  <c r="J1978" i="12"/>
  <c r="J1979" i="12"/>
  <c r="J1980" i="12"/>
  <c r="J1981" i="12"/>
  <c r="J1982" i="12"/>
  <c r="J1983" i="12"/>
  <c r="J1984" i="12"/>
  <c r="J1985" i="12"/>
  <c r="J1986" i="12"/>
  <c r="J1987" i="12"/>
  <c r="J1988" i="12"/>
  <c r="J1989" i="12"/>
  <c r="J1990" i="12"/>
  <c r="J1991" i="12"/>
  <c r="J1992" i="12"/>
  <c r="J1993" i="12"/>
  <c r="J1994" i="12"/>
  <c r="J1995" i="12"/>
  <c r="J1996" i="12"/>
  <c r="J1997" i="12"/>
  <c r="J1998" i="12"/>
  <c r="J1999" i="12"/>
  <c r="J2000" i="12"/>
  <c r="J2001" i="12"/>
  <c r="J2002" i="12"/>
  <c r="J2003" i="12"/>
  <c r="J2004" i="12"/>
  <c r="J2005" i="12"/>
  <c r="J2006" i="12"/>
  <c r="J2007" i="12"/>
  <c r="J2008" i="12"/>
  <c r="J2009" i="12"/>
  <c r="J2010" i="12"/>
  <c r="J2011" i="12"/>
  <c r="J2012" i="12"/>
  <c r="J2013" i="12"/>
  <c r="J2014" i="12"/>
  <c r="J2015" i="12"/>
  <c r="J2016" i="12"/>
  <c r="J2017" i="12"/>
  <c r="J2018" i="12"/>
  <c r="J2019" i="12"/>
  <c r="J2020" i="12"/>
  <c r="J2021" i="12"/>
  <c r="J2022" i="12"/>
  <c r="J2023" i="12"/>
  <c r="J2024" i="12"/>
  <c r="J2025" i="12"/>
  <c r="J2026" i="12"/>
  <c r="J2027" i="12"/>
  <c r="J2028" i="12"/>
  <c r="J2029" i="12"/>
  <c r="J2030" i="12"/>
  <c r="J2031" i="12"/>
  <c r="J2032" i="12"/>
  <c r="J2033" i="12"/>
  <c r="J2034" i="12"/>
  <c r="J2035" i="12"/>
  <c r="J2036" i="12"/>
  <c r="J2037" i="12"/>
  <c r="J2038" i="12"/>
  <c r="J2039" i="12"/>
  <c r="J2040" i="12"/>
  <c r="J2041" i="12"/>
  <c r="J2042" i="12"/>
  <c r="J2043" i="12"/>
  <c r="J2044" i="12"/>
  <c r="J2045" i="12"/>
  <c r="J2046" i="12"/>
  <c r="J2047" i="12"/>
  <c r="J2048" i="12"/>
  <c r="J2049" i="12"/>
  <c r="J2050" i="12"/>
  <c r="J2051" i="12"/>
  <c r="J2052" i="12"/>
  <c r="J2053" i="12"/>
  <c r="J2054" i="12"/>
  <c r="J2055" i="12"/>
  <c r="J2056" i="12"/>
  <c r="J2057" i="12"/>
  <c r="J2058" i="12"/>
  <c r="J2059" i="12"/>
  <c r="J2060" i="12"/>
  <c r="J2061" i="12"/>
  <c r="J2062" i="12"/>
  <c r="J2063" i="12"/>
  <c r="J2064" i="12"/>
  <c r="J2065" i="12"/>
  <c r="J2066" i="12"/>
  <c r="J2067" i="12"/>
  <c r="J2068" i="12"/>
  <c r="J2069" i="12"/>
  <c r="J2070" i="12"/>
  <c r="J2071" i="12"/>
  <c r="J2072" i="12"/>
  <c r="J2073" i="12"/>
  <c r="J2074" i="12"/>
  <c r="J949" i="12"/>
  <c r="J950" i="12"/>
  <c r="J951" i="12"/>
  <c r="J952" i="12"/>
  <c r="J953" i="12"/>
  <c r="J954" i="12"/>
  <c r="J955" i="12"/>
  <c r="J956" i="12"/>
  <c r="J957" i="12"/>
  <c r="J958" i="12"/>
  <c r="J959" i="12"/>
  <c r="J960" i="12"/>
  <c r="J961" i="12"/>
  <c r="J962" i="12"/>
  <c r="J963" i="12"/>
  <c r="J964" i="12"/>
  <c r="J965" i="12"/>
  <c r="J966" i="12"/>
  <c r="J967" i="12"/>
  <c r="J968" i="12"/>
  <c r="J969" i="12"/>
  <c r="J970" i="12"/>
  <c r="J971" i="12"/>
  <c r="J972" i="12"/>
  <c r="J973" i="12"/>
  <c r="J974" i="12"/>
  <c r="J975" i="12"/>
  <c r="J976" i="12"/>
  <c r="J977" i="12"/>
  <c r="J978" i="12"/>
  <c r="J979" i="12"/>
  <c r="J980" i="12"/>
  <c r="J981" i="12"/>
  <c r="J982" i="12"/>
  <c r="J983" i="12"/>
  <c r="J984" i="12"/>
  <c r="J985" i="12"/>
  <c r="J986" i="12"/>
  <c r="J987" i="12"/>
  <c r="J988" i="12"/>
  <c r="J989" i="12"/>
  <c r="J990" i="12"/>
  <c r="J991" i="12"/>
  <c r="J992" i="12"/>
  <c r="J993" i="12"/>
  <c r="J994" i="12"/>
  <c r="J995" i="12"/>
  <c r="J996" i="12"/>
  <c r="J997" i="12"/>
  <c r="J998" i="12"/>
  <c r="J999" i="12"/>
  <c r="J1000" i="12"/>
  <c r="J1001" i="12"/>
  <c r="J1002" i="12"/>
  <c r="J1003" i="12"/>
  <c r="J1004" i="12"/>
  <c r="J1005" i="12"/>
  <c r="J1006" i="12"/>
  <c r="J1007" i="12"/>
  <c r="J1008" i="12"/>
  <c r="J1009" i="12"/>
  <c r="J1010" i="12"/>
  <c r="J1011" i="12"/>
  <c r="J1012" i="12"/>
  <c r="J1013" i="12"/>
  <c r="J1014" i="12"/>
  <c r="J1015" i="12"/>
  <c r="J1016" i="12"/>
  <c r="J1017" i="12"/>
  <c r="J1018" i="12"/>
  <c r="J1019" i="12"/>
  <c r="J1020" i="12"/>
  <c r="J1021" i="12"/>
  <c r="J1022" i="12"/>
  <c r="J1023" i="12"/>
  <c r="J1024" i="12"/>
  <c r="J1025" i="12"/>
  <c r="J1026" i="12"/>
  <c r="J1027" i="12"/>
  <c r="J1028" i="12"/>
  <c r="J1029" i="12"/>
  <c r="J1030" i="12"/>
  <c r="J1031" i="12"/>
  <c r="J1032" i="12"/>
  <c r="J1033" i="12"/>
  <c r="J1034" i="12"/>
  <c r="J1035" i="12"/>
  <c r="J1036" i="12"/>
  <c r="J1037" i="12"/>
  <c r="J1038" i="12"/>
  <c r="J1039" i="12"/>
  <c r="J1040" i="12"/>
  <c r="J1041" i="12"/>
  <c r="J1042" i="12"/>
  <c r="J1043" i="12"/>
  <c r="J1044" i="12"/>
  <c r="J1045" i="12"/>
  <c r="J1046" i="12"/>
  <c r="J1047" i="12"/>
  <c r="J1048" i="12"/>
  <c r="J1049" i="12"/>
  <c r="J1050" i="12"/>
  <c r="J1051" i="12"/>
  <c r="J1052" i="12"/>
  <c r="J1053" i="12"/>
  <c r="J1054" i="12"/>
  <c r="J1055" i="12"/>
  <c r="J1056" i="12"/>
  <c r="J1057" i="12"/>
  <c r="J1058" i="12"/>
  <c r="J1059" i="12"/>
  <c r="J1060" i="12"/>
  <c r="J1061" i="12"/>
  <c r="J1062" i="12"/>
  <c r="J1063" i="12"/>
  <c r="J1064" i="12"/>
  <c r="J1065" i="12"/>
  <c r="J1066" i="12"/>
  <c r="J1067" i="12"/>
  <c r="J1068" i="12"/>
  <c r="J1069" i="12"/>
  <c r="J1070" i="12"/>
  <c r="J1071" i="12"/>
  <c r="J1072" i="12"/>
  <c r="J1073" i="12"/>
  <c r="J1074" i="12"/>
  <c r="J1075" i="12"/>
  <c r="J1076" i="12"/>
  <c r="J1077" i="12"/>
  <c r="J1078" i="12"/>
  <c r="J1079" i="12"/>
  <c r="J1080" i="12"/>
  <c r="J1081" i="12"/>
  <c r="J1082" i="12"/>
  <c r="J1083" i="12"/>
  <c r="J1084" i="12"/>
  <c r="J1085" i="12"/>
  <c r="J1086" i="12"/>
  <c r="J1087" i="12"/>
  <c r="J1088" i="12"/>
  <c r="J1089" i="12"/>
  <c r="J1090" i="12"/>
  <c r="J1091" i="12"/>
  <c r="J1092" i="12"/>
  <c r="J1093" i="12"/>
  <c r="J1094" i="12"/>
  <c r="J1095" i="12"/>
  <c r="J1096" i="12"/>
  <c r="J1097" i="12"/>
  <c r="J1098" i="12"/>
  <c r="J1099" i="12"/>
  <c r="J1100" i="12"/>
  <c r="J1101" i="12"/>
  <c r="J1102" i="12"/>
  <c r="J1103" i="12"/>
  <c r="J1104" i="12"/>
  <c r="J1105" i="12"/>
  <c r="J1106" i="12"/>
  <c r="J1107" i="12"/>
  <c r="J1108" i="12"/>
  <c r="J1109" i="12"/>
  <c r="J1110" i="12"/>
  <c r="J1111" i="12"/>
  <c r="J1112" i="12"/>
  <c r="J1113" i="12"/>
  <c r="J1114" i="12"/>
  <c r="J1115" i="12"/>
  <c r="J1116" i="12"/>
  <c r="J1117" i="12"/>
  <c r="J1118" i="12"/>
  <c r="J1119" i="12"/>
  <c r="J1120" i="12"/>
  <c r="J1121" i="12"/>
  <c r="J1122" i="12"/>
  <c r="J1123" i="12"/>
  <c r="J1124" i="12"/>
  <c r="J1125" i="12"/>
  <c r="J1126" i="12"/>
  <c r="J1127" i="12"/>
  <c r="J1128" i="12"/>
  <c r="J1129" i="12"/>
  <c r="J1130" i="12"/>
  <c r="J1131" i="12"/>
  <c r="J1132" i="12"/>
  <c r="J1133" i="12"/>
  <c r="J1134" i="12"/>
  <c r="J1135" i="12"/>
  <c r="J1136" i="12"/>
  <c r="J1137" i="12"/>
  <c r="J1138" i="12"/>
  <c r="J1139" i="12"/>
  <c r="J1140" i="12"/>
  <c r="J1141" i="12"/>
  <c r="J1142" i="12"/>
  <c r="J1143" i="12"/>
  <c r="J1144" i="12"/>
  <c r="J1145" i="12"/>
  <c r="J1146" i="12"/>
  <c r="J1147" i="12"/>
  <c r="J1148" i="12"/>
  <c r="J1149" i="12"/>
  <c r="J1150" i="12"/>
  <c r="J1151" i="12"/>
  <c r="J1152" i="12"/>
  <c r="J1153" i="12"/>
  <c r="J1154" i="12"/>
  <c r="J1155" i="12"/>
  <c r="J1156" i="12"/>
  <c r="J1157" i="12"/>
  <c r="J1158" i="12"/>
  <c r="J1159" i="12"/>
  <c r="J1160" i="12"/>
  <c r="J1161" i="12"/>
  <c r="J1162" i="12"/>
  <c r="J1163" i="12"/>
  <c r="J1164" i="12"/>
  <c r="J1165" i="12"/>
  <c r="J1166" i="12"/>
  <c r="J1167" i="12"/>
  <c r="J1168" i="12"/>
  <c r="J1169" i="12"/>
  <c r="J1170" i="12"/>
  <c r="J1171" i="12"/>
  <c r="J1172" i="12"/>
  <c r="J1173" i="12"/>
  <c r="J1174" i="12"/>
  <c r="J1175" i="12"/>
  <c r="J1176" i="12"/>
  <c r="J1177" i="12"/>
  <c r="J1178" i="12"/>
  <c r="J1179" i="12"/>
  <c r="J1180" i="12"/>
  <c r="J1181" i="12"/>
  <c r="J1182" i="12"/>
  <c r="J1183" i="12"/>
  <c r="J1184" i="12"/>
  <c r="J1185" i="12"/>
  <c r="J1186" i="12"/>
  <c r="J1187" i="12"/>
  <c r="J1188" i="12"/>
  <c r="J1189" i="12"/>
  <c r="J1190" i="12"/>
  <c r="J1191" i="12"/>
  <c r="J1192" i="12"/>
  <c r="J1193" i="12"/>
  <c r="J1194" i="12"/>
  <c r="J1195" i="12"/>
  <c r="J1196" i="12"/>
  <c r="J1197" i="12"/>
  <c r="J1198" i="12"/>
  <c r="J1199" i="12"/>
  <c r="J1200" i="12"/>
  <c r="J1201" i="12"/>
  <c r="J1202" i="12"/>
  <c r="J1203" i="12"/>
  <c r="J1204" i="12"/>
  <c r="J1205" i="12"/>
  <c r="J1206" i="12"/>
  <c r="J1207" i="12"/>
  <c r="J1208" i="12"/>
  <c r="J1209" i="12"/>
  <c r="J1210" i="12"/>
  <c r="J1211" i="12"/>
  <c r="J1212" i="12"/>
  <c r="J1213" i="12"/>
  <c r="J1214" i="12"/>
  <c r="J1215" i="12"/>
  <c r="J1216" i="12"/>
  <c r="J1217" i="12"/>
  <c r="J1218" i="12"/>
  <c r="J1219" i="12"/>
  <c r="J1220" i="12"/>
  <c r="J1221" i="12"/>
  <c r="J1222" i="12"/>
  <c r="J1223" i="12"/>
  <c r="J1224" i="12"/>
  <c r="J1225" i="12"/>
  <c r="J1226" i="12"/>
  <c r="J1227" i="12"/>
  <c r="J1228" i="12"/>
  <c r="J1229" i="12"/>
  <c r="J1230" i="12"/>
  <c r="J1231" i="12"/>
  <c r="J1232" i="12"/>
  <c r="J1233" i="12"/>
  <c r="J1234" i="12"/>
  <c r="J1235" i="12"/>
  <c r="J1236" i="12"/>
  <c r="J1237" i="12"/>
  <c r="J1238" i="12"/>
  <c r="J1239" i="12"/>
  <c r="J1240" i="12"/>
  <c r="J1241" i="12"/>
  <c r="J1242" i="12"/>
  <c r="J1243" i="12"/>
  <c r="J1244" i="12"/>
  <c r="J1245" i="12"/>
  <c r="J1246" i="12"/>
  <c r="J1247" i="12"/>
  <c r="J1248" i="12"/>
  <c r="J1249" i="12"/>
  <c r="J1250" i="12"/>
  <c r="J1251" i="12"/>
  <c r="J1252" i="12"/>
  <c r="J1253" i="12"/>
  <c r="J1254" i="12"/>
  <c r="J1255" i="12"/>
  <c r="J1256" i="12"/>
  <c r="J1257" i="12"/>
  <c r="J1258" i="12"/>
  <c r="J1259" i="12"/>
  <c r="J1260" i="12"/>
  <c r="J1261" i="12"/>
  <c r="J1262" i="12"/>
  <c r="J1263" i="12"/>
  <c r="J1264" i="12"/>
  <c r="J1265" i="12"/>
  <c r="J1266" i="12"/>
  <c r="J1267" i="12"/>
  <c r="J1268" i="12"/>
  <c r="J1269" i="12"/>
  <c r="J1270" i="12"/>
  <c r="J1271" i="12"/>
  <c r="J1272" i="12"/>
  <c r="J1273" i="12"/>
  <c r="J1274" i="12"/>
  <c r="J1275" i="12"/>
  <c r="J1276" i="12"/>
  <c r="J1277" i="12"/>
  <c r="J1278" i="12"/>
  <c r="J1279" i="12"/>
  <c r="J1280" i="12"/>
  <c r="J1281" i="12"/>
  <c r="J1282" i="12"/>
  <c r="J1283" i="12"/>
  <c r="J1284" i="12"/>
  <c r="J1285" i="12"/>
  <c r="J1286" i="12"/>
  <c r="J1287" i="12"/>
  <c r="J1288" i="12"/>
  <c r="J1289" i="12"/>
  <c r="J1290" i="12"/>
  <c r="J1291" i="12"/>
  <c r="J1292" i="12"/>
  <c r="J1293" i="12"/>
  <c r="J1294" i="12"/>
  <c r="J1295" i="12"/>
  <c r="J1296" i="12"/>
  <c r="J1297" i="12"/>
  <c r="J1298" i="12"/>
  <c r="J1299" i="12"/>
  <c r="J1300" i="12"/>
  <c r="J1301" i="12"/>
  <c r="J1302" i="12"/>
  <c r="J1303" i="12"/>
  <c r="J1304" i="12"/>
  <c r="J1305" i="12"/>
  <c r="J1306" i="12"/>
  <c r="J1307" i="12"/>
  <c r="J1308" i="12"/>
  <c r="J1309" i="12"/>
  <c r="J1310" i="12"/>
  <c r="J1311" i="12"/>
  <c r="J1312" i="12"/>
  <c r="J1313" i="12"/>
  <c r="J1314" i="12"/>
  <c r="J1315" i="12"/>
  <c r="J1316" i="12"/>
  <c r="J1317" i="12"/>
  <c r="J1318" i="12"/>
  <c r="J1319" i="12"/>
  <c r="J1320" i="12"/>
  <c r="J1321" i="12"/>
  <c r="J1322" i="12"/>
  <c r="J1323" i="12"/>
  <c r="J1324" i="12"/>
  <c r="J1325" i="12"/>
  <c r="J1326" i="12"/>
  <c r="J1327" i="12"/>
  <c r="J1328" i="12"/>
  <c r="J1329" i="12"/>
  <c r="J1330" i="12"/>
  <c r="J1331" i="12"/>
  <c r="J1332" i="12"/>
  <c r="J1333" i="12"/>
  <c r="J1334" i="12"/>
  <c r="J1335" i="12"/>
  <c r="J1336" i="12"/>
  <c r="J1337" i="12"/>
  <c r="J1338" i="12"/>
  <c r="J1339" i="12"/>
  <c r="J1340" i="12"/>
  <c r="J1341" i="12"/>
  <c r="J1342" i="12"/>
  <c r="J1343" i="12"/>
  <c r="J1344" i="12"/>
  <c r="J1345" i="12"/>
  <c r="J1346" i="12"/>
  <c r="J1347" i="12"/>
  <c r="J1348" i="12"/>
  <c r="J1349" i="12"/>
  <c r="J1350" i="12"/>
  <c r="J1351" i="12"/>
  <c r="J1352" i="12"/>
  <c r="J1353" i="12"/>
  <c r="J1354" i="12"/>
  <c r="J1355" i="12"/>
  <c r="J1356" i="12"/>
  <c r="J1357" i="12"/>
  <c r="J1358" i="12"/>
  <c r="J1359" i="12"/>
  <c r="J1360" i="12"/>
  <c r="J1361" i="12"/>
  <c r="J1362" i="12"/>
  <c r="J1363" i="12"/>
  <c r="J1364" i="12"/>
  <c r="J1365" i="12"/>
  <c r="J1366" i="12"/>
  <c r="J1367" i="12"/>
  <c r="J1368" i="12"/>
  <c r="J1369" i="12"/>
  <c r="J1370" i="12"/>
  <c r="J1371" i="12"/>
  <c r="J1372" i="12"/>
  <c r="J1373" i="12"/>
  <c r="J1374" i="12"/>
  <c r="J1375" i="12"/>
  <c r="J1376" i="12"/>
  <c r="J1377" i="12"/>
  <c r="J1378" i="12"/>
  <c r="J1379" i="12"/>
  <c r="J1380" i="12"/>
  <c r="J1381" i="12"/>
  <c r="J1382" i="12"/>
  <c r="J1383" i="12"/>
  <c r="J1384" i="12"/>
  <c r="J1385" i="12"/>
  <c r="J1386" i="12"/>
  <c r="J1387" i="12"/>
  <c r="J1388" i="12"/>
  <c r="J1389" i="12"/>
  <c r="J1390" i="12"/>
  <c r="J1391" i="12"/>
  <c r="J1392" i="12"/>
  <c r="J1393" i="12"/>
  <c r="J1394" i="12"/>
  <c r="J1395" i="12"/>
  <c r="J1396" i="12"/>
  <c r="J1397" i="12"/>
  <c r="J1398" i="12"/>
  <c r="J1399" i="12"/>
  <c r="J1400" i="12"/>
  <c r="J1401" i="12"/>
  <c r="J1402" i="12"/>
  <c r="J1403" i="12"/>
  <c r="J1404" i="12"/>
  <c r="J1405" i="12"/>
  <c r="J1406" i="12"/>
  <c r="J1407" i="12"/>
  <c r="J1408" i="12"/>
  <c r="J1409" i="12"/>
  <c r="J1410" i="12"/>
  <c r="J1411" i="12"/>
  <c r="J1412" i="12"/>
  <c r="J1413" i="12"/>
  <c r="J1414" i="12"/>
  <c r="J1415" i="12"/>
  <c r="J1416" i="12"/>
  <c r="J1417" i="12"/>
  <c r="J1418" i="12"/>
  <c r="J1419" i="12"/>
  <c r="J1420" i="12"/>
  <c r="J1421" i="12"/>
  <c r="J1422" i="12"/>
  <c r="J1423" i="12"/>
  <c r="J1424" i="12"/>
  <c r="J1425" i="12"/>
  <c r="J1426" i="12"/>
  <c r="J1427" i="12"/>
  <c r="J1428" i="12"/>
  <c r="J1429" i="12"/>
  <c r="J1430" i="12"/>
  <c r="J1431" i="12"/>
  <c r="J1432" i="12"/>
  <c r="J1433" i="12"/>
  <c r="J1434" i="12"/>
  <c r="J1435" i="12"/>
  <c r="J1436" i="12"/>
  <c r="J1437" i="12"/>
  <c r="J1438" i="12"/>
  <c r="J1439" i="12"/>
  <c r="J1440" i="12"/>
  <c r="J1441" i="12"/>
  <c r="J1442" i="12"/>
  <c r="J1443" i="12"/>
  <c r="J1444" i="12"/>
  <c r="J1445" i="12"/>
  <c r="J1446" i="12"/>
  <c r="J1447" i="12"/>
  <c r="J1448" i="12"/>
  <c r="J1449" i="12"/>
  <c r="J1450" i="12"/>
  <c r="J1451" i="12"/>
  <c r="J1452" i="12"/>
  <c r="J1453" i="12"/>
  <c r="J1454" i="12"/>
  <c r="J1455" i="12"/>
  <c r="J1456" i="12"/>
  <c r="J1457" i="12"/>
  <c r="J1458" i="12"/>
  <c r="J1459" i="12"/>
  <c r="J1460" i="12"/>
  <c r="J1461" i="12"/>
  <c r="J1462" i="12"/>
  <c r="J1463" i="12"/>
  <c r="J1464" i="12"/>
  <c r="J1465" i="12"/>
  <c r="J1466" i="12"/>
  <c r="J1467" i="12"/>
  <c r="J1468" i="12"/>
  <c r="J1469" i="12"/>
  <c r="J1470" i="12"/>
  <c r="J1471" i="12"/>
  <c r="J1472" i="12"/>
  <c r="J1473" i="12"/>
  <c r="J1474" i="12"/>
  <c r="J1475" i="12"/>
  <c r="J1476" i="12"/>
  <c r="J1477" i="12"/>
  <c r="J1478" i="12"/>
  <c r="J1479" i="12"/>
  <c r="J1480" i="12"/>
  <c r="J1481" i="12"/>
  <c r="J1482" i="12"/>
  <c r="J1483" i="12"/>
  <c r="J1484" i="12"/>
  <c r="J1485" i="12"/>
  <c r="J1486" i="12"/>
  <c r="J1487" i="12"/>
  <c r="J1488" i="12"/>
  <c r="J1489" i="12"/>
  <c r="J1490" i="12"/>
  <c r="J1491" i="12"/>
  <c r="J1492" i="12"/>
  <c r="J1493" i="12"/>
  <c r="J1494" i="12"/>
  <c r="J1495" i="12"/>
  <c r="J1496" i="12"/>
  <c r="J1497" i="12"/>
  <c r="J1498" i="12"/>
  <c r="J1499" i="12"/>
  <c r="J1500" i="12"/>
  <c r="J1501" i="12"/>
  <c r="J1502" i="12"/>
  <c r="J1503" i="12"/>
  <c r="J1504" i="12"/>
  <c r="J1505" i="12"/>
  <c r="J1506" i="12"/>
  <c r="J1507" i="12"/>
  <c r="J1508" i="12"/>
  <c r="J1509" i="12"/>
  <c r="J1510" i="12"/>
  <c r="J1511" i="12"/>
  <c r="J1512" i="12"/>
  <c r="J1513" i="12"/>
  <c r="J1514" i="12"/>
  <c r="J1515" i="12"/>
  <c r="J1516" i="12"/>
  <c r="J1517" i="12"/>
  <c r="J1518" i="12"/>
  <c r="J1519" i="12"/>
  <c r="J1520" i="12"/>
  <c r="J1521" i="12"/>
  <c r="J1522" i="12"/>
  <c r="J1523" i="12"/>
  <c r="J1524" i="12"/>
  <c r="J1525" i="12"/>
  <c r="J1526" i="12"/>
  <c r="J1527" i="12"/>
  <c r="J1528" i="12"/>
  <c r="J1529" i="12"/>
  <c r="J1530" i="12"/>
  <c r="J1531" i="12"/>
  <c r="J1532" i="12"/>
  <c r="J1533" i="12"/>
  <c r="J1534" i="12"/>
  <c r="J1535" i="12"/>
  <c r="J1536" i="12"/>
  <c r="J1537" i="12"/>
  <c r="J1538" i="12"/>
  <c r="J1539" i="12"/>
  <c r="J1540" i="12"/>
  <c r="J1541" i="12"/>
  <c r="J1542" i="12"/>
  <c r="J1543" i="12"/>
  <c r="J1544" i="12"/>
  <c r="J1545" i="12"/>
  <c r="J1546" i="12"/>
  <c r="J1547" i="12"/>
  <c r="J1548" i="12"/>
  <c r="J1549" i="12"/>
  <c r="J1550" i="12"/>
  <c r="J1551" i="12"/>
  <c r="J1552" i="12"/>
  <c r="J1553" i="12"/>
  <c r="J1554" i="12"/>
  <c r="J1555" i="12"/>
  <c r="J1556" i="12"/>
  <c r="J1557" i="12"/>
  <c r="J1558" i="12"/>
  <c r="J1559" i="12"/>
  <c r="J1560" i="12"/>
  <c r="J1561" i="12"/>
  <c r="J1562" i="12"/>
  <c r="J1563" i="12"/>
  <c r="J1564" i="12"/>
  <c r="J1565" i="12"/>
  <c r="J1566" i="12"/>
  <c r="J1567" i="12"/>
  <c r="J1568" i="12"/>
  <c r="J1569" i="12"/>
  <c r="J1570" i="12"/>
  <c r="J1571" i="12"/>
  <c r="J1572" i="12"/>
  <c r="J1573" i="12"/>
  <c r="J1574" i="12"/>
  <c r="J1575" i="12"/>
  <c r="J1576" i="12"/>
  <c r="J1577" i="12"/>
  <c r="J1578" i="12"/>
  <c r="J1579" i="12"/>
  <c r="J1580" i="12"/>
  <c r="J1581" i="12"/>
  <c r="J1582" i="12"/>
  <c r="J1583" i="12"/>
  <c r="J1584" i="12"/>
  <c r="J1585" i="12"/>
  <c r="J1586" i="12"/>
  <c r="J1587" i="12"/>
  <c r="J1588" i="12"/>
  <c r="J1589" i="12"/>
  <c r="J1590" i="12"/>
  <c r="J1591" i="12"/>
  <c r="J1592" i="12"/>
  <c r="J1593" i="12"/>
  <c r="J1594" i="12"/>
  <c r="J1595" i="12"/>
  <c r="J1596" i="12"/>
  <c r="J1597" i="12"/>
  <c r="J1598" i="12"/>
  <c r="J1599" i="12"/>
  <c r="J1600" i="12"/>
  <c r="J1601" i="12"/>
  <c r="J1602" i="12"/>
  <c r="J1603" i="12"/>
  <c r="J1604" i="12"/>
  <c r="J1605" i="12"/>
  <c r="J1606" i="12"/>
  <c r="J1607" i="12"/>
  <c r="J1608" i="12"/>
  <c r="J1609" i="12"/>
  <c r="J1610" i="12"/>
  <c r="J1611" i="12"/>
  <c r="J1612" i="12"/>
  <c r="J1613" i="12"/>
  <c r="J1614" i="12"/>
  <c r="J1615" i="12"/>
  <c r="J1616" i="12"/>
  <c r="J1617" i="12"/>
  <c r="J1618" i="12"/>
  <c r="J1619" i="12"/>
  <c r="J1620" i="12"/>
  <c r="J1621" i="12"/>
  <c r="J1622" i="12"/>
  <c r="J1623" i="12"/>
  <c r="J1624" i="12"/>
  <c r="J1625" i="12"/>
  <c r="J1626" i="12"/>
  <c r="J1627" i="12"/>
  <c r="J1628" i="12"/>
  <c r="J1629" i="12"/>
  <c r="J1630" i="12"/>
  <c r="J1631" i="12"/>
  <c r="J1632" i="12"/>
  <c r="J1633" i="12"/>
  <c r="J1634" i="12"/>
  <c r="J1635" i="12"/>
  <c r="J1636" i="12"/>
  <c r="J1637" i="12"/>
  <c r="J1638" i="12"/>
  <c r="J1639" i="12"/>
  <c r="J1640" i="12"/>
  <c r="J1641" i="12"/>
  <c r="J1642" i="12"/>
  <c r="J1643" i="12"/>
  <c r="J1644" i="12"/>
  <c r="J1645" i="12"/>
  <c r="J1646" i="12"/>
  <c r="J1647" i="12"/>
  <c r="J1648" i="12"/>
  <c r="J1649" i="12"/>
  <c r="J1650" i="12"/>
  <c r="J1651" i="12"/>
  <c r="J1652" i="12"/>
  <c r="J1653" i="12"/>
  <c r="J1654" i="12"/>
  <c r="J1655" i="12"/>
  <c r="J1656" i="12"/>
  <c r="J1657" i="12"/>
  <c r="J1658" i="12"/>
  <c r="J1659" i="12"/>
  <c r="J1660" i="12"/>
  <c r="J1661" i="12"/>
  <c r="J1662" i="12"/>
  <c r="J1663" i="12"/>
  <c r="J1664" i="12"/>
  <c r="J1665" i="12"/>
  <c r="J1666" i="12"/>
  <c r="J1667" i="12"/>
  <c r="J1668" i="12"/>
  <c r="J1669" i="12"/>
  <c r="J1670" i="12"/>
  <c r="J1671" i="12"/>
  <c r="J1672" i="12"/>
  <c r="J1673" i="12"/>
  <c r="J1674" i="12"/>
  <c r="J1675" i="12"/>
  <c r="J1676" i="12"/>
  <c r="J1677" i="12"/>
  <c r="J1678" i="12"/>
  <c r="J1679" i="12"/>
  <c r="J1680" i="12"/>
  <c r="J1681" i="12"/>
  <c r="J1682" i="12"/>
  <c r="J1683" i="12"/>
  <c r="J1684" i="12"/>
  <c r="J1685" i="12"/>
  <c r="J1686" i="12"/>
  <c r="J1687" i="12"/>
  <c r="J1688" i="12"/>
  <c r="J1689" i="12"/>
  <c r="J1690" i="12"/>
  <c r="J1691" i="12"/>
  <c r="J1692" i="12"/>
  <c r="J1693" i="12"/>
  <c r="J1694" i="12"/>
  <c r="J1695" i="12"/>
  <c r="J1696" i="12"/>
  <c r="J1697" i="12"/>
  <c r="J1698" i="12"/>
  <c r="J1699" i="12"/>
  <c r="J1700" i="12"/>
  <c r="J1701" i="12"/>
  <c r="J1702" i="12"/>
  <c r="J1703" i="12"/>
  <c r="J1704" i="12"/>
  <c r="J1705" i="12"/>
  <c r="J1706" i="12"/>
  <c r="J1707" i="12"/>
  <c r="J1708" i="12"/>
  <c r="J1709" i="12"/>
  <c r="J1710" i="12"/>
  <c r="J1711" i="12"/>
  <c r="J1712" i="12"/>
  <c r="J1713" i="12"/>
  <c r="J1714" i="12"/>
  <c r="J1715" i="12"/>
  <c r="J1716" i="12"/>
  <c r="J1717" i="12"/>
  <c r="J1718" i="12"/>
  <c r="J1719" i="12"/>
  <c r="J1720" i="12"/>
  <c r="J1721" i="12"/>
  <c r="J1722" i="12"/>
  <c r="J1723" i="12"/>
  <c r="J1724" i="12"/>
  <c r="J1725" i="12"/>
  <c r="J1726" i="12"/>
  <c r="J1727" i="12"/>
  <c r="J1728" i="12"/>
  <c r="J1729" i="12"/>
  <c r="J1730" i="12"/>
  <c r="J1731" i="12"/>
  <c r="J1732" i="12"/>
  <c r="J1733" i="12"/>
  <c r="J1734" i="12"/>
  <c r="J1735" i="12"/>
  <c r="J1736" i="12"/>
  <c r="J1737" i="12"/>
  <c r="J1738" i="12"/>
  <c r="J1739" i="12"/>
  <c r="J1740" i="12"/>
  <c r="J1741" i="12"/>
  <c r="J1742" i="12"/>
  <c r="J1743" i="12"/>
  <c r="J1744" i="12"/>
  <c r="J1745" i="12"/>
  <c r="J1746" i="12"/>
  <c r="J1747" i="12"/>
  <c r="J1748" i="12"/>
  <c r="J1749" i="12"/>
  <c r="J1750" i="12"/>
  <c r="J1751" i="12"/>
  <c r="J1752" i="12"/>
  <c r="J1753" i="12"/>
  <c r="J1754" i="12"/>
  <c r="J1755" i="12"/>
  <c r="J1756" i="12"/>
  <c r="J1757" i="12"/>
  <c r="J1758" i="12"/>
  <c r="J1759" i="12"/>
  <c r="J1760" i="12"/>
  <c r="J1761" i="12"/>
  <c r="J1762" i="12"/>
  <c r="J1763" i="12"/>
  <c r="J1764" i="12"/>
  <c r="J1765" i="12"/>
  <c r="J1766" i="12"/>
  <c r="J1767" i="12"/>
  <c r="J1768" i="12"/>
  <c r="J1769" i="12"/>
  <c r="J1770" i="12"/>
  <c r="J1771" i="12"/>
  <c r="J1772" i="12"/>
  <c r="J1773" i="12"/>
  <c r="J1774" i="12"/>
  <c r="J1775" i="12"/>
  <c r="J1776" i="12"/>
  <c r="J1777" i="12"/>
  <c r="J1778" i="12"/>
  <c r="J1779" i="12"/>
  <c r="J1780" i="12"/>
  <c r="J1781" i="12"/>
  <c r="J1782" i="12"/>
  <c r="J1783" i="12"/>
  <c r="J1784" i="12"/>
  <c r="J1785" i="12"/>
  <c r="J1786" i="12"/>
  <c r="J1787" i="12"/>
  <c r="J1788" i="12"/>
  <c r="J1789" i="12"/>
  <c r="J1790" i="12"/>
  <c r="J1791" i="12"/>
  <c r="J1792" i="12"/>
  <c r="J1793" i="12"/>
  <c r="J1794" i="12"/>
  <c r="J1795" i="12"/>
  <c r="J1796" i="12"/>
  <c r="J1797" i="12"/>
  <c r="J1798" i="12"/>
  <c r="J1799" i="12"/>
  <c r="J1800" i="12"/>
  <c r="J1801" i="12"/>
  <c r="J1802" i="12"/>
  <c r="J1803" i="12"/>
  <c r="J1804" i="12"/>
  <c r="J1805" i="12"/>
  <c r="J1806" i="12"/>
  <c r="J1807" i="12"/>
  <c r="J1808" i="12"/>
  <c r="J1809" i="12"/>
  <c r="J1810" i="12"/>
  <c r="J1811" i="12"/>
  <c r="J1812" i="12"/>
  <c r="J1813" i="12"/>
  <c r="J1814" i="12"/>
  <c r="J1815" i="12"/>
  <c r="J1816" i="12"/>
  <c r="J1817" i="12"/>
  <c r="J1818" i="12"/>
  <c r="J1819" i="12"/>
  <c r="J1820" i="12"/>
  <c r="J1821" i="12"/>
  <c r="J1822" i="12"/>
  <c r="J1823" i="12"/>
  <c r="J1824" i="12"/>
  <c r="J1825" i="12"/>
  <c r="J1826" i="12"/>
  <c r="J1827" i="12"/>
  <c r="J1828" i="12"/>
  <c r="J1829" i="12"/>
  <c r="J1830" i="12"/>
  <c r="J1831" i="12"/>
  <c r="J1832" i="12"/>
  <c r="J1833" i="12"/>
  <c r="J1834" i="12"/>
  <c r="J1835" i="12"/>
  <c r="J1836" i="12"/>
  <c r="J1837" i="12"/>
  <c r="J1838" i="12"/>
  <c r="J1839" i="12"/>
  <c r="J1840" i="12"/>
  <c r="J1841" i="12"/>
  <c r="J1842" i="12"/>
  <c r="J1843" i="12"/>
  <c r="J1844" i="12"/>
  <c r="J1845" i="12"/>
  <c r="J1846" i="12"/>
  <c r="J1847" i="12"/>
  <c r="J1848" i="12"/>
  <c r="J1849" i="12"/>
  <c r="J1850" i="12"/>
  <c r="J1851" i="12"/>
  <c r="J1852" i="12"/>
  <c r="J1853" i="12"/>
  <c r="J1854" i="12"/>
  <c r="J1855" i="12"/>
  <c r="J1856" i="12"/>
  <c r="J1857" i="12"/>
  <c r="J1858" i="12"/>
  <c r="J1859" i="12"/>
  <c r="J1860" i="12"/>
  <c r="J1861" i="12"/>
  <c r="J1862" i="12"/>
  <c r="J1863" i="12"/>
  <c r="J1864" i="12"/>
  <c r="J1865" i="12"/>
  <c r="J1866" i="12"/>
  <c r="J1867" i="12"/>
  <c r="J1868" i="12"/>
  <c r="J1869" i="12"/>
  <c r="J1870" i="12"/>
  <c r="J1871" i="12"/>
  <c r="J1872" i="12"/>
  <c r="J1873" i="12"/>
  <c r="J1874" i="12"/>
  <c r="J1875" i="12"/>
  <c r="J1876" i="12"/>
  <c r="J1877" i="12"/>
  <c r="J1878" i="12"/>
  <c r="J1879" i="12"/>
  <c r="J1880" i="12"/>
  <c r="J1881" i="12"/>
  <c r="J1882" i="12"/>
  <c r="J1883" i="12"/>
  <c r="J1884" i="12"/>
  <c r="J1885" i="12"/>
  <c r="J1886" i="12"/>
  <c r="J1887" i="12"/>
  <c r="J1888" i="12"/>
  <c r="J1889" i="12"/>
  <c r="J1890" i="12"/>
  <c r="J1891" i="12"/>
  <c r="J1892" i="12"/>
  <c r="J1893" i="12"/>
  <c r="J1894" i="12"/>
  <c r="J1895" i="12"/>
  <c r="J1896" i="12"/>
  <c r="J1897" i="12"/>
  <c r="J1898" i="12"/>
  <c r="J1899" i="12"/>
  <c r="J1900" i="12"/>
  <c r="J1901" i="12"/>
  <c r="J1902" i="12"/>
  <c r="J1903" i="12"/>
  <c r="J1904" i="12"/>
  <c r="J1905" i="12"/>
  <c r="I4473" i="12" l="1"/>
  <c r="J4473" i="12"/>
  <c r="Q2354" i="12" l="1"/>
  <c r="G4535" i="12" l="1"/>
  <c r="I4535" i="12"/>
  <c r="F37" i="48"/>
  <c r="F36" i="48"/>
  <c r="F35" i="48"/>
  <c r="F38" i="48" s="1"/>
  <c r="F39" i="48" s="1"/>
  <c r="F34" i="48"/>
  <c r="F32" i="48"/>
  <c r="F30" i="48"/>
  <c r="F29" i="48"/>
  <c r="F28" i="48"/>
  <c r="F26" i="48"/>
  <c r="F25" i="48"/>
  <c r="F24" i="48"/>
  <c r="F22" i="48"/>
  <c r="F33" i="48" s="1"/>
  <c r="F19" i="48"/>
  <c r="F18" i="48"/>
  <c r="F17" i="48"/>
  <c r="F16" i="48"/>
  <c r="F20" i="48" s="1"/>
  <c r="F13" i="48"/>
  <c r="F14" i="48" s="1"/>
  <c r="F12" i="48"/>
  <c r="F11" i="48"/>
  <c r="F10" i="48"/>
  <c r="F9" i="48"/>
  <c r="F8" i="48"/>
  <c r="F7" i="48"/>
  <c r="F6" i="48"/>
  <c r="F5" i="48"/>
  <c r="F4" i="48"/>
  <c r="F3" i="48"/>
  <c r="H48" i="44" l="1"/>
  <c r="I48" i="44"/>
  <c r="F48" i="44"/>
  <c r="D39" i="44"/>
  <c r="D20" i="44"/>
  <c r="Q2186" i="12" l="1"/>
  <c r="Q2074" i="12"/>
  <c r="Q1932" i="12"/>
  <c r="Q1905" i="12"/>
  <c r="P4474" i="12" l="1"/>
  <c r="P4475" i="12"/>
  <c r="P4476" i="12"/>
  <c r="P4477" i="12"/>
  <c r="P4478" i="12"/>
  <c r="P4479" i="12"/>
  <c r="P4480" i="12"/>
  <c r="P4481" i="12"/>
  <c r="P4482" i="12"/>
  <c r="P4483" i="12"/>
  <c r="P4484" i="12"/>
  <c r="P4485" i="12"/>
  <c r="P4486" i="12"/>
  <c r="P4487" i="12"/>
  <c r="P4488" i="12"/>
  <c r="P4489" i="12"/>
  <c r="P4490" i="12"/>
  <c r="P4491" i="12"/>
  <c r="P4492" i="12"/>
  <c r="P4493" i="12"/>
  <c r="P4494" i="12"/>
  <c r="P4495" i="12"/>
  <c r="P4496" i="12"/>
  <c r="P4497" i="12"/>
  <c r="P4498" i="12"/>
  <c r="P4499" i="12"/>
  <c r="P4500" i="12"/>
  <c r="P4501" i="12"/>
  <c r="P4502" i="12"/>
  <c r="P4503" i="12"/>
  <c r="P4504" i="12"/>
  <c r="P4505" i="12"/>
  <c r="P4506" i="12"/>
  <c r="P4507" i="12"/>
  <c r="P4508" i="12"/>
  <c r="P4509" i="12"/>
  <c r="P4510" i="12"/>
  <c r="P4511" i="12"/>
  <c r="P4512" i="12"/>
  <c r="P4513" i="12"/>
  <c r="P4514" i="12"/>
  <c r="P4515" i="12"/>
  <c r="P4516" i="12"/>
  <c r="P4517" i="12"/>
  <c r="P4518" i="12"/>
  <c r="P4519" i="12"/>
  <c r="P4520" i="12"/>
  <c r="P4521" i="12"/>
  <c r="P4522" i="12"/>
  <c r="P4523" i="12"/>
  <c r="P4524" i="12"/>
  <c r="P4525" i="12"/>
  <c r="P4526" i="12"/>
  <c r="P4527" i="12"/>
  <c r="P4528" i="12"/>
  <c r="P4529" i="12"/>
  <c r="P4530" i="12"/>
  <c r="P4531" i="12"/>
  <c r="P4532" i="12"/>
  <c r="P4533" i="12"/>
  <c r="P4534" i="12"/>
  <c r="P4535" i="12"/>
  <c r="P4473" i="12"/>
  <c r="P2944" i="12"/>
  <c r="P2880" i="12"/>
  <c r="P2075" i="12"/>
  <c r="P2076" i="12"/>
  <c r="P2077" i="12"/>
  <c r="P2078" i="12"/>
  <c r="P2079" i="12"/>
  <c r="P2080" i="12"/>
  <c r="P2081" i="12"/>
  <c r="P2082" i="12"/>
  <c r="P2083" i="12"/>
  <c r="P2084" i="12"/>
  <c r="P2085" i="12"/>
  <c r="P2086" i="12"/>
  <c r="P2087" i="12"/>
  <c r="P2088" i="12"/>
  <c r="P2089" i="12"/>
  <c r="P2090" i="12"/>
  <c r="P2091" i="12"/>
  <c r="P2092" i="12"/>
  <c r="P2093" i="12"/>
  <c r="P2094" i="12"/>
  <c r="P2095" i="12"/>
  <c r="P2096" i="12"/>
  <c r="P2097" i="12"/>
  <c r="P2098" i="12"/>
  <c r="P2099" i="12"/>
  <c r="P2100" i="12"/>
  <c r="P2101" i="12"/>
  <c r="P2102" i="12"/>
  <c r="P2103" i="12"/>
  <c r="P2104" i="12"/>
  <c r="P2187" i="12"/>
  <c r="P2188" i="12"/>
  <c r="P2189" i="12"/>
  <c r="P2190" i="12"/>
  <c r="P2191" i="12"/>
  <c r="P2192" i="12"/>
  <c r="P2193" i="12"/>
  <c r="P2194" i="12"/>
  <c r="P2195" i="12"/>
  <c r="P2196" i="12"/>
  <c r="P2197" i="12"/>
  <c r="P2198" i="12"/>
  <c r="P2199" i="12"/>
  <c r="P2200" i="12"/>
  <c r="P2201" i="12"/>
  <c r="P2202" i="12"/>
  <c r="P2203" i="12"/>
  <c r="P2204" i="12"/>
  <c r="P2205" i="12"/>
  <c r="P2206" i="12"/>
  <c r="P2207" i="12"/>
  <c r="P2208" i="12"/>
  <c r="P2209" i="12"/>
  <c r="P2210" i="12"/>
  <c r="P2211" i="12"/>
  <c r="P2212" i="12"/>
  <c r="P2213" i="12"/>
  <c r="P2214" i="12"/>
  <c r="P2215" i="12"/>
  <c r="P2216" i="12"/>
  <c r="P2217" i="12"/>
  <c r="P2218" i="12"/>
  <c r="P2219" i="12"/>
  <c r="P2220" i="12"/>
  <c r="P2221" i="12"/>
  <c r="P2222" i="12"/>
  <c r="P2223" i="12"/>
  <c r="P2224" i="12"/>
  <c r="P2225" i="12"/>
  <c r="P2226" i="12"/>
  <c r="P2227" i="12"/>
  <c r="P2228" i="12"/>
  <c r="P2229" i="12"/>
  <c r="P2230" i="12"/>
  <c r="P2231" i="12"/>
  <c r="P2232" i="12"/>
  <c r="P2233" i="12"/>
  <c r="P2234" i="12"/>
  <c r="P2235" i="12"/>
  <c r="P2236" i="12"/>
  <c r="P2237" i="12"/>
  <c r="P2238" i="12"/>
  <c r="P2239" i="12"/>
  <c r="P2240" i="12"/>
  <c r="P2241" i="12"/>
  <c r="P2242" i="12"/>
  <c r="P2243" i="12"/>
  <c r="P2244" i="12"/>
  <c r="P2245" i="12"/>
  <c r="P2246" i="12"/>
  <c r="P2247" i="12"/>
  <c r="P2248" i="12"/>
  <c r="P2249" i="12"/>
  <c r="P2250" i="12"/>
  <c r="P2251" i="12"/>
  <c r="P2252" i="12"/>
  <c r="P2253" i="12"/>
  <c r="P2254" i="12"/>
  <c r="P2255" i="12"/>
  <c r="P2256" i="12"/>
  <c r="P2257" i="12"/>
  <c r="P2258" i="12"/>
  <c r="P2259" i="12"/>
  <c r="P2260" i="12"/>
  <c r="P2261" i="12"/>
  <c r="P2262" i="12"/>
  <c r="P2263" i="12"/>
  <c r="P2264" i="12"/>
  <c r="P2265" i="12"/>
  <c r="P2266" i="12"/>
  <c r="P2267" i="12"/>
  <c r="P2268" i="12"/>
  <c r="P2355" i="12"/>
  <c r="P2356" i="12"/>
  <c r="P2357" i="12"/>
  <c r="P2358" i="12"/>
  <c r="P2359" i="12"/>
  <c r="P2360" i="12"/>
  <c r="P2361" i="12"/>
  <c r="P2362" i="12"/>
  <c r="P2363" i="12"/>
  <c r="P2364" i="12"/>
  <c r="P2365" i="12"/>
  <c r="P2366" i="12"/>
  <c r="P2367" i="12"/>
  <c r="P2368" i="12"/>
  <c r="P2369" i="12"/>
  <c r="P2370" i="12"/>
  <c r="P2371" i="12"/>
  <c r="P2372" i="12"/>
  <c r="P2373" i="12"/>
  <c r="P2374" i="12"/>
  <c r="P2375" i="12"/>
  <c r="P2376" i="12"/>
  <c r="P2377" i="12"/>
  <c r="P2378" i="12"/>
  <c r="P2379" i="12"/>
  <c r="P2380" i="12"/>
  <c r="P2381" i="12"/>
  <c r="P2382" i="12"/>
  <c r="P2383" i="12"/>
  <c r="P2384" i="12"/>
  <c r="P2385" i="12"/>
  <c r="P2386" i="12"/>
  <c r="P2387" i="12"/>
  <c r="P2388" i="12"/>
  <c r="P2389" i="12"/>
  <c r="P2390" i="12"/>
  <c r="P2391" i="12"/>
  <c r="P2392" i="12"/>
  <c r="P2393" i="12"/>
  <c r="P2394" i="12"/>
  <c r="P2395" i="12"/>
  <c r="P2396" i="12"/>
  <c r="P2397" i="12"/>
  <c r="P2398" i="12"/>
  <c r="P2399" i="12"/>
  <c r="P2400" i="12"/>
  <c r="P2401" i="12"/>
  <c r="P2402" i="12"/>
  <c r="P2403" i="12"/>
  <c r="P2404" i="12"/>
  <c r="P2405" i="12"/>
  <c r="P2406" i="12"/>
  <c r="P2407" i="12"/>
  <c r="P2408" i="12"/>
  <c r="P2409" i="12"/>
  <c r="P2410" i="12"/>
  <c r="P2411" i="12"/>
  <c r="P2412" i="12"/>
  <c r="P2413" i="12"/>
  <c r="P2414" i="12"/>
  <c r="P2415" i="12"/>
  <c r="P2416" i="12"/>
  <c r="P2417" i="12"/>
  <c r="P2418" i="12"/>
  <c r="P2419" i="12"/>
  <c r="P2420" i="12"/>
  <c r="P2421" i="12"/>
  <c r="P2422" i="12"/>
  <c r="P2423" i="12"/>
  <c r="P2424" i="12"/>
  <c r="P2425" i="12"/>
  <c r="P2426" i="12"/>
  <c r="P2427" i="12"/>
  <c r="P2428" i="12"/>
  <c r="P2429" i="12"/>
  <c r="P2430" i="12"/>
  <c r="P2431" i="12"/>
  <c r="P2432" i="12"/>
  <c r="P2433" i="12"/>
  <c r="P2434" i="12"/>
  <c r="P2435" i="12"/>
  <c r="P2436" i="12"/>
  <c r="P2437" i="12"/>
  <c r="P2438" i="12"/>
  <c r="P2439" i="12"/>
  <c r="P2440" i="12"/>
  <c r="P2441" i="12"/>
  <c r="P2442" i="12"/>
  <c r="P2443" i="12"/>
  <c r="P2444" i="12"/>
  <c r="P2445" i="12"/>
  <c r="P2446" i="12"/>
  <c r="P2447" i="12"/>
  <c r="P2448" i="12"/>
  <c r="P2449" i="12"/>
  <c r="P2450" i="12"/>
  <c r="P2451" i="12"/>
  <c r="P2452" i="12"/>
  <c r="P2453" i="12"/>
  <c r="P2454" i="12"/>
  <c r="P2455" i="12"/>
  <c r="P2456" i="12"/>
  <c r="P2457" i="12"/>
  <c r="P2458" i="12"/>
  <c r="P2459" i="12"/>
  <c r="P2460" i="12"/>
  <c r="P2461" i="12"/>
  <c r="P2462" i="12"/>
  <c r="P2463" i="12"/>
  <c r="P2464" i="12"/>
  <c r="P2465" i="12"/>
  <c r="P2466" i="12"/>
  <c r="P2467" i="12"/>
  <c r="P2468" i="12"/>
  <c r="P2469" i="12"/>
  <c r="P2470" i="12"/>
  <c r="P2471" i="12"/>
  <c r="P2472" i="12"/>
  <c r="P2473" i="12"/>
  <c r="P2474" i="12"/>
  <c r="P2475" i="12"/>
  <c r="P2476" i="12"/>
  <c r="P2477" i="12"/>
  <c r="P2478" i="12"/>
  <c r="P2479" i="12"/>
  <c r="P2480" i="12"/>
  <c r="P2481" i="12"/>
  <c r="P2482" i="12"/>
  <c r="P2483" i="12"/>
  <c r="P2484" i="12"/>
  <c r="P2485" i="12"/>
  <c r="P2486" i="12"/>
  <c r="P2487" i="12"/>
  <c r="P2488" i="12"/>
  <c r="P2489" i="12"/>
  <c r="P2490" i="12"/>
  <c r="P2491" i="12"/>
  <c r="P2492" i="12"/>
  <c r="P2493" i="12"/>
  <c r="P2494" i="12"/>
  <c r="P2495" i="12"/>
  <c r="P2496" i="12"/>
  <c r="P2497" i="12"/>
  <c r="P2498" i="12"/>
  <c r="P2499" i="12"/>
  <c r="P2500" i="12"/>
  <c r="P2501" i="12"/>
  <c r="P2502" i="12"/>
  <c r="P2503" i="12"/>
  <c r="P2504" i="12"/>
  <c r="P2505" i="12"/>
  <c r="P2506" i="12"/>
  <c r="P2507" i="12"/>
  <c r="P2508" i="12"/>
  <c r="P2509" i="12"/>
  <c r="P2510" i="12"/>
  <c r="P2511" i="12"/>
  <c r="P2512" i="12"/>
  <c r="P2513" i="12"/>
  <c r="P2514" i="12"/>
  <c r="P2515" i="12"/>
  <c r="P2516" i="12"/>
  <c r="P2517" i="12"/>
  <c r="P2518" i="12"/>
  <c r="P2519" i="12"/>
  <c r="P2520" i="12"/>
  <c r="P2521" i="12"/>
  <c r="P2522" i="12"/>
  <c r="P2523" i="12"/>
  <c r="P2524" i="12"/>
  <c r="P2525" i="12"/>
  <c r="P2526" i="12"/>
  <c r="P2527" i="12"/>
  <c r="P2528" i="12"/>
  <c r="P2529" i="12"/>
  <c r="P2530" i="12"/>
  <c r="P2531" i="12"/>
  <c r="P2532" i="12"/>
  <c r="P2533" i="12"/>
  <c r="P2534" i="12"/>
  <c r="P2535" i="12"/>
  <c r="P2536" i="12"/>
  <c r="P2537" i="12"/>
  <c r="P2538" i="12"/>
  <c r="P2539" i="12"/>
  <c r="P2540" i="12"/>
  <c r="P2541" i="12"/>
  <c r="P2542" i="12"/>
  <c r="P2543" i="12"/>
  <c r="P2544" i="12"/>
  <c r="P2545" i="12"/>
  <c r="P2546" i="12"/>
  <c r="P2547" i="12"/>
  <c r="P2548" i="12"/>
  <c r="P2549" i="12"/>
  <c r="P2550" i="12"/>
  <c r="P2551" i="12"/>
  <c r="P2552" i="12"/>
  <c r="P2553" i="12"/>
  <c r="P2554" i="12"/>
  <c r="P2555" i="12"/>
  <c r="P2556" i="12"/>
  <c r="P2557" i="12"/>
  <c r="P2558" i="12"/>
  <c r="P2559" i="12"/>
  <c r="P2560" i="12"/>
  <c r="P2561" i="12"/>
  <c r="P2562" i="12"/>
  <c r="P2563" i="12"/>
  <c r="P2564" i="12"/>
  <c r="P2565" i="12"/>
  <c r="P2566" i="12"/>
  <c r="P2567" i="12"/>
  <c r="P2568" i="12"/>
  <c r="P2569" i="12"/>
  <c r="P2570" i="12"/>
  <c r="P2571" i="12"/>
  <c r="P2572" i="12"/>
  <c r="P2573" i="12"/>
  <c r="P2574" i="12"/>
  <c r="P2575" i="12"/>
  <c r="P2576" i="12"/>
  <c r="P2577" i="12"/>
  <c r="P2578" i="12"/>
  <c r="P2579" i="12"/>
  <c r="P2580" i="12"/>
  <c r="P2581" i="12"/>
  <c r="P2582" i="12"/>
  <c r="P2583" i="12"/>
  <c r="P2584" i="12"/>
  <c r="P2585" i="12"/>
  <c r="P2586" i="12"/>
  <c r="P2587" i="12"/>
  <c r="P2588" i="12"/>
  <c r="P2589" i="12"/>
  <c r="P2590" i="12"/>
  <c r="P2591" i="12"/>
  <c r="P2592" i="12"/>
  <c r="P2593" i="12"/>
  <c r="P2594" i="12"/>
  <c r="P2595" i="12"/>
  <c r="P2596" i="12"/>
  <c r="P2597" i="12"/>
  <c r="P2598" i="12"/>
  <c r="P2599" i="12"/>
  <c r="P2600" i="12"/>
  <c r="P2601" i="12"/>
  <c r="P2602" i="12"/>
  <c r="P2603" i="12"/>
  <c r="P2604" i="12"/>
  <c r="P2605" i="12"/>
  <c r="P2606" i="12"/>
  <c r="P2607" i="12"/>
  <c r="P2608" i="12"/>
  <c r="P2609" i="12"/>
  <c r="P2610" i="12"/>
  <c r="P2611" i="12"/>
  <c r="P2612" i="12"/>
  <c r="P2613" i="12"/>
  <c r="P2614" i="12"/>
  <c r="P2615" i="12"/>
  <c r="P2616" i="12"/>
  <c r="P2617" i="12"/>
  <c r="P2618" i="12"/>
  <c r="P2619" i="12"/>
  <c r="P2620" i="12"/>
  <c r="P2621" i="12"/>
  <c r="P2622" i="12"/>
  <c r="P2623" i="12"/>
  <c r="P2624" i="12"/>
  <c r="P2625" i="12"/>
  <c r="P2626" i="12"/>
  <c r="P2627" i="12"/>
  <c r="P2628" i="12"/>
  <c r="P2629" i="12"/>
  <c r="P2630" i="12"/>
  <c r="P2631" i="12"/>
  <c r="P2632" i="12"/>
  <c r="P2633" i="12"/>
  <c r="P2634" i="12"/>
  <c r="P2635" i="12"/>
  <c r="P2636" i="12"/>
  <c r="P2637" i="12"/>
  <c r="P2638" i="12"/>
  <c r="P2639" i="12"/>
  <c r="P2640" i="12"/>
  <c r="P2641" i="12"/>
  <c r="P2642" i="12"/>
  <c r="P2643" i="12"/>
  <c r="P2644" i="12"/>
  <c r="P2645" i="12"/>
  <c r="P2646" i="12"/>
  <c r="P2647" i="12"/>
  <c r="P2648" i="12"/>
  <c r="P2649" i="12"/>
  <c r="P2650" i="12"/>
  <c r="P2651" i="12"/>
  <c r="P2652" i="12"/>
  <c r="P2653" i="12"/>
  <c r="P2654" i="12"/>
  <c r="P2655" i="12"/>
  <c r="P2656" i="12"/>
  <c r="P2657" i="12"/>
  <c r="P2658" i="12"/>
  <c r="P2659" i="12"/>
  <c r="P2660" i="12"/>
  <c r="P2661" i="12"/>
  <c r="P2662" i="12"/>
  <c r="P2663" i="12"/>
  <c r="P2664" i="12"/>
  <c r="P2665" i="12"/>
  <c r="P2666" i="12"/>
  <c r="P2667" i="12"/>
  <c r="P2668" i="12"/>
  <c r="P2669" i="12"/>
  <c r="P2670" i="12"/>
  <c r="P2671" i="12"/>
  <c r="P2672" i="12"/>
  <c r="P2673" i="12"/>
  <c r="P2674" i="12"/>
  <c r="P2675" i="12"/>
  <c r="P2676" i="12"/>
  <c r="P2677" i="12"/>
  <c r="P2678" i="12"/>
  <c r="P2679" i="12"/>
  <c r="P2680" i="12"/>
  <c r="P2681" i="12"/>
  <c r="P2682" i="12"/>
  <c r="P2683" i="12"/>
  <c r="P2684" i="12"/>
  <c r="P2685" i="12"/>
  <c r="P2686" i="12"/>
  <c r="P2687" i="12"/>
  <c r="P2688" i="12"/>
  <c r="P2689" i="12"/>
  <c r="P2690" i="12"/>
  <c r="P2691" i="12"/>
  <c r="P2692" i="12"/>
  <c r="P2693" i="12"/>
  <c r="P2694" i="12"/>
  <c r="P2695" i="12"/>
  <c r="P2696" i="12"/>
  <c r="P2697" i="12"/>
  <c r="P2698" i="12"/>
  <c r="P2699" i="12"/>
  <c r="P2700" i="12"/>
  <c r="P2701" i="12"/>
  <c r="P2702" i="12"/>
  <c r="P2703" i="12"/>
  <c r="P2704" i="12"/>
  <c r="P2705" i="12"/>
  <c r="P2706" i="12"/>
  <c r="P2707" i="12"/>
  <c r="P2708" i="12"/>
  <c r="P2709" i="12"/>
  <c r="P2710" i="12"/>
  <c r="P2711" i="12"/>
  <c r="P2712" i="12"/>
  <c r="P2713" i="12"/>
  <c r="P2714" i="12"/>
  <c r="P2715" i="12"/>
  <c r="P2716" i="12"/>
  <c r="P2717" i="12"/>
  <c r="P2718" i="12"/>
  <c r="P2719" i="12"/>
  <c r="P2720" i="12"/>
  <c r="P2721" i="12"/>
  <c r="P2722" i="12"/>
  <c r="P2723" i="12"/>
  <c r="P2724" i="12"/>
  <c r="P2725" i="12"/>
  <c r="P2726" i="12"/>
  <c r="P2727" i="12"/>
  <c r="P2728" i="12"/>
  <c r="P2729" i="12"/>
  <c r="P2730" i="12"/>
  <c r="P2731" i="12"/>
  <c r="P2732" i="12"/>
  <c r="P2733" i="12"/>
  <c r="P2734" i="12"/>
  <c r="P2735" i="12"/>
  <c r="P2736" i="12"/>
  <c r="P2737" i="12"/>
  <c r="P2738" i="12"/>
  <c r="P2739" i="12"/>
  <c r="P2740" i="12"/>
  <c r="P2741" i="12"/>
  <c r="P2742" i="12"/>
  <c r="P2743" i="12"/>
  <c r="P2744" i="12"/>
  <c r="P2745" i="12"/>
  <c r="P2746" i="12"/>
  <c r="P2747" i="12"/>
  <c r="P2748" i="12"/>
  <c r="P2749" i="12"/>
  <c r="P2750" i="12"/>
  <c r="P2751" i="12"/>
  <c r="P2752" i="12"/>
  <c r="P2753" i="12"/>
  <c r="P2754" i="12"/>
  <c r="P2755" i="12"/>
  <c r="P2756" i="12"/>
  <c r="P2757" i="12"/>
  <c r="P2758" i="12"/>
  <c r="P2759" i="12"/>
  <c r="P2760" i="12"/>
  <c r="P2761" i="12"/>
  <c r="P2762" i="12"/>
  <c r="P2763" i="12"/>
  <c r="P2764" i="12"/>
  <c r="P2765" i="12"/>
  <c r="P2766" i="12"/>
  <c r="P2767" i="12"/>
  <c r="P2768" i="12"/>
  <c r="P2769" i="12"/>
  <c r="P2770" i="12"/>
  <c r="P2771" i="12"/>
  <c r="P2772" i="12"/>
  <c r="P2773" i="12"/>
  <c r="P2774" i="12"/>
  <c r="P2775" i="12"/>
  <c r="P2776" i="12"/>
  <c r="P2777" i="12"/>
  <c r="P2778" i="12"/>
  <c r="P2779" i="12"/>
  <c r="P2780" i="12"/>
  <c r="P2781" i="12"/>
  <c r="P2782" i="12"/>
  <c r="P2783" i="12"/>
  <c r="P2784" i="12"/>
  <c r="P2785" i="12"/>
  <c r="P2786" i="12"/>
  <c r="P2787" i="12"/>
  <c r="P2788" i="12"/>
  <c r="P2789" i="12"/>
  <c r="P2790" i="12"/>
  <c r="P2791" i="12"/>
  <c r="P2792" i="12"/>
  <c r="P2793" i="12"/>
  <c r="P2794" i="12"/>
  <c r="P2795" i="12"/>
  <c r="P2796" i="12"/>
  <c r="P913" i="12"/>
  <c r="P914" i="12"/>
  <c r="P915" i="12"/>
  <c r="P916" i="12"/>
  <c r="P917" i="12"/>
  <c r="P918" i="12"/>
  <c r="P919" i="12"/>
  <c r="P920" i="12"/>
  <c r="P921" i="12"/>
  <c r="P922" i="12"/>
  <c r="P923" i="12"/>
  <c r="P924" i="12"/>
  <c r="P925" i="12"/>
  <c r="P926" i="12"/>
  <c r="P927" i="12"/>
  <c r="P928" i="12"/>
  <c r="P929" i="12"/>
  <c r="P930" i="12"/>
  <c r="P931" i="12"/>
  <c r="P932" i="12"/>
  <c r="P933" i="12"/>
  <c r="P934" i="12"/>
  <c r="P935" i="12"/>
  <c r="P936" i="12"/>
  <c r="P937" i="12"/>
  <c r="P938" i="12"/>
  <c r="P939" i="12"/>
  <c r="P940" i="12"/>
  <c r="P941" i="12"/>
  <c r="P942" i="12"/>
  <c r="P943" i="12"/>
  <c r="P944" i="12"/>
  <c r="P945" i="12"/>
  <c r="P946" i="12"/>
  <c r="P947" i="12"/>
  <c r="P912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G131" i="28" l="1"/>
  <c r="G132" i="28"/>
  <c r="G133" i="28"/>
  <c r="G134" i="28"/>
  <c r="G135" i="28"/>
  <c r="G136" i="28"/>
  <c r="G137" i="28"/>
  <c r="G138" i="28"/>
  <c r="G139" i="28"/>
  <c r="G140" i="28"/>
  <c r="G141" i="28"/>
  <c r="G142" i="28"/>
  <c r="G143" i="28"/>
  <c r="G144" i="28"/>
  <c r="G145" i="28"/>
  <c r="G146" i="28"/>
  <c r="G147" i="28"/>
  <c r="G148" i="28"/>
  <c r="G149" i="28"/>
  <c r="G150" i="28"/>
  <c r="G151" i="28"/>
  <c r="G152" i="28"/>
  <c r="G153" i="28"/>
  <c r="G154" i="28"/>
  <c r="G155" i="28"/>
  <c r="G156" i="28"/>
  <c r="G157" i="28"/>
  <c r="G158" i="28"/>
  <c r="G159" i="28"/>
  <c r="G160" i="28"/>
  <c r="G161" i="28"/>
  <c r="G162" i="28"/>
  <c r="G163" i="28"/>
  <c r="G164" i="28"/>
  <c r="G165" i="28"/>
  <c r="G166" i="28"/>
  <c r="G167" i="28"/>
  <c r="G168" i="28"/>
  <c r="G169" i="28"/>
  <c r="G170" i="28"/>
  <c r="G171" i="28"/>
  <c r="G172" i="28"/>
  <c r="G173" i="28"/>
  <c r="G174" i="28"/>
  <c r="G175" i="28"/>
  <c r="G176" i="28"/>
  <c r="G177" i="28"/>
  <c r="G178" i="28"/>
  <c r="G179" i="28"/>
  <c r="G180" i="28"/>
  <c r="G181" i="28"/>
  <c r="G182" i="28"/>
  <c r="G183" i="28"/>
  <c r="G184" i="28"/>
  <c r="G185" i="28"/>
  <c r="G186" i="28"/>
  <c r="G187" i="28"/>
  <c r="G188" i="28"/>
  <c r="G189" i="28"/>
  <c r="G190" i="28"/>
  <c r="G191" i="28"/>
  <c r="G192" i="28"/>
  <c r="G193" i="28"/>
  <c r="G194" i="28"/>
  <c r="G195" i="28"/>
  <c r="G196" i="28"/>
  <c r="G197" i="28"/>
  <c r="G198" i="28"/>
  <c r="G199" i="28"/>
  <c r="G200" i="28"/>
  <c r="G201" i="28"/>
  <c r="G202" i="28"/>
  <c r="G203" i="28"/>
  <c r="G204" i="28"/>
  <c r="G205" i="28"/>
  <c r="G206" i="28"/>
  <c r="G207" i="28"/>
  <c r="G208" i="28"/>
  <c r="G209" i="28"/>
  <c r="G210" i="28"/>
  <c r="G211" i="28"/>
  <c r="G212" i="28"/>
  <c r="G213" i="28"/>
  <c r="G214" i="28"/>
  <c r="G215" i="28"/>
  <c r="G216" i="28"/>
  <c r="G217" i="28"/>
  <c r="G218" i="28"/>
  <c r="G219" i="28"/>
  <c r="G220" i="28"/>
  <c r="G221" i="28"/>
  <c r="G222" i="28"/>
  <c r="G223" i="28"/>
  <c r="G224" i="28"/>
  <c r="G225" i="28"/>
  <c r="G226" i="28"/>
  <c r="G227" i="28"/>
  <c r="G228" i="28"/>
  <c r="G229" i="28"/>
  <c r="G230" i="28"/>
  <c r="G231" i="28"/>
  <c r="G232" i="28"/>
  <c r="G233" i="28"/>
  <c r="G234" i="28"/>
  <c r="G235" i="28"/>
  <c r="G236" i="28"/>
  <c r="G237" i="28"/>
  <c r="G238" i="28"/>
  <c r="G239" i="28"/>
  <c r="G242" i="28"/>
  <c r="G243" i="28"/>
  <c r="G244" i="28"/>
  <c r="G245" i="28"/>
  <c r="G246" i="28"/>
  <c r="G247" i="28"/>
  <c r="G248" i="28"/>
  <c r="G249" i="28"/>
  <c r="G250" i="28"/>
  <c r="G251" i="28"/>
  <c r="G252" i="28"/>
  <c r="G253" i="28"/>
  <c r="G254" i="28"/>
  <c r="G255" i="28"/>
  <c r="G256" i="28"/>
  <c r="G257" i="28"/>
  <c r="G258" i="28"/>
  <c r="G259" i="28"/>
  <c r="G260" i="28"/>
  <c r="G261" i="28"/>
  <c r="G262" i="28"/>
  <c r="G263" i="28"/>
  <c r="G264" i="28"/>
  <c r="G265" i="28"/>
  <c r="G266" i="28"/>
  <c r="G267" i="28"/>
  <c r="G268" i="28"/>
  <c r="G269" i="28"/>
  <c r="G270" i="28"/>
  <c r="G271" i="28"/>
  <c r="G272" i="28"/>
  <c r="G273" i="28"/>
  <c r="G274" i="28"/>
  <c r="G275" i="28"/>
  <c r="G276" i="28"/>
  <c r="G277" i="28"/>
  <c r="G278" i="28"/>
  <c r="G279" i="28"/>
  <c r="G280" i="28"/>
  <c r="G281" i="28"/>
  <c r="G282" i="28"/>
  <c r="G283" i="28"/>
  <c r="G284" i="28"/>
  <c r="G285" i="28"/>
  <c r="G286" i="28"/>
  <c r="G287" i="28"/>
  <c r="G288" i="28"/>
  <c r="G289" i="28"/>
  <c r="G290" i="28"/>
  <c r="G291" i="28"/>
  <c r="G292" i="28"/>
  <c r="G293" i="28"/>
  <c r="G294" i="28"/>
  <c r="G295" i="28"/>
  <c r="G296" i="28"/>
  <c r="G297" i="28"/>
  <c r="G298" i="28"/>
  <c r="G299" i="28"/>
  <c r="G300" i="28"/>
  <c r="G301" i="28"/>
  <c r="G302" i="28"/>
  <c r="G303" i="28"/>
  <c r="G304" i="28"/>
  <c r="G305" i="28"/>
  <c r="G306" i="28"/>
  <c r="G307" i="28"/>
  <c r="G308" i="28"/>
  <c r="G309" i="28"/>
  <c r="G310" i="28"/>
  <c r="G311" i="28"/>
  <c r="G312" i="28"/>
  <c r="G313" i="28"/>
  <c r="G314" i="28"/>
  <c r="G315" i="28"/>
  <c r="G316" i="28"/>
  <c r="G317" i="28"/>
  <c r="G318" i="28"/>
  <c r="G319" i="28"/>
  <c r="G320" i="28"/>
  <c r="G321" i="28"/>
  <c r="G322" i="28"/>
  <c r="G323" i="28"/>
  <c r="G324" i="28"/>
  <c r="G325" i="28"/>
  <c r="G326" i="28"/>
  <c r="G327" i="28"/>
  <c r="G328" i="28"/>
  <c r="G329" i="28"/>
  <c r="G330" i="28"/>
  <c r="G331" i="28"/>
  <c r="G332" i="28"/>
  <c r="G333" i="28"/>
  <c r="G334" i="28"/>
  <c r="G335" i="28"/>
  <c r="G336" i="28"/>
  <c r="G337" i="28"/>
  <c r="G338" i="28"/>
  <c r="G339" i="28"/>
  <c r="G340" i="28"/>
  <c r="G341" i="28"/>
  <c r="G342" i="28"/>
  <c r="G343" i="28"/>
  <c r="G344" i="28"/>
  <c r="G345" i="28"/>
  <c r="G346" i="28"/>
  <c r="G347" i="28"/>
  <c r="G348" i="28"/>
  <c r="G349" i="28"/>
  <c r="G350" i="28"/>
  <c r="G353" i="28"/>
  <c r="G354" i="28"/>
  <c r="G355" i="28"/>
  <c r="G356" i="28"/>
  <c r="G357" i="28"/>
  <c r="G358" i="28"/>
  <c r="G359" i="28"/>
  <c r="G360" i="28"/>
  <c r="G361" i="28"/>
  <c r="G362" i="28"/>
  <c r="G363" i="28"/>
  <c r="G364" i="28"/>
  <c r="G365" i="28"/>
  <c r="G366" i="28"/>
  <c r="G367" i="28"/>
  <c r="G368" i="28"/>
  <c r="G369" i="28"/>
  <c r="G370" i="28"/>
  <c r="G371" i="28"/>
  <c r="G372" i="28"/>
  <c r="G373" i="28"/>
  <c r="G374" i="28"/>
  <c r="G375" i="28"/>
  <c r="G376" i="28"/>
  <c r="G377" i="28"/>
  <c r="G378" i="28"/>
  <c r="G379" i="28"/>
  <c r="G380" i="28"/>
  <c r="G381" i="28"/>
  <c r="G382" i="28"/>
  <c r="G383" i="28"/>
  <c r="G384" i="28"/>
  <c r="G385" i="28"/>
  <c r="G386" i="28"/>
  <c r="G387" i="28"/>
  <c r="G388" i="28"/>
  <c r="G389" i="28"/>
  <c r="G390" i="28"/>
  <c r="G391" i="28"/>
  <c r="G392" i="28"/>
  <c r="G393" i="28"/>
  <c r="G394" i="28"/>
  <c r="G395" i="28"/>
  <c r="G396" i="28"/>
  <c r="G397" i="28"/>
  <c r="G398" i="28"/>
  <c r="G399" i="28"/>
  <c r="G400" i="28"/>
  <c r="G401" i="28"/>
  <c r="G402" i="28"/>
  <c r="G403" i="28"/>
  <c r="G404" i="28"/>
  <c r="G405" i="28"/>
  <c r="G406" i="28"/>
  <c r="G407" i="28"/>
  <c r="G408" i="28"/>
  <c r="G409" i="28"/>
  <c r="G410" i="28"/>
  <c r="G411" i="28"/>
  <c r="G412" i="28"/>
  <c r="G413" i="28"/>
  <c r="G414" i="28"/>
  <c r="G415" i="28"/>
  <c r="G416" i="28"/>
  <c r="G417" i="28"/>
  <c r="G418" i="28"/>
  <c r="G419" i="28"/>
  <c r="G420" i="28"/>
  <c r="G421" i="28"/>
  <c r="G422" i="28"/>
  <c r="G423" i="28"/>
  <c r="G424" i="28"/>
  <c r="G425" i="28"/>
  <c r="G426" i="28"/>
  <c r="G427" i="28"/>
  <c r="G428" i="28"/>
  <c r="G429" i="28"/>
  <c r="G430" i="28"/>
  <c r="G431" i="28"/>
  <c r="G432" i="28"/>
  <c r="G433" i="28"/>
  <c r="G434" i="28"/>
  <c r="G435" i="28"/>
  <c r="G436" i="28"/>
  <c r="G437" i="28"/>
  <c r="G438" i="28"/>
  <c r="G439" i="28"/>
  <c r="G440" i="28"/>
  <c r="G441" i="28"/>
  <c r="G442" i="28"/>
  <c r="G443" i="28"/>
  <c r="G444" i="28"/>
  <c r="G445" i="28"/>
  <c r="G446" i="28"/>
  <c r="G447" i="28"/>
  <c r="G448" i="28"/>
  <c r="G449" i="28"/>
  <c r="G450" i="28"/>
  <c r="G451" i="28"/>
  <c r="G452" i="28"/>
  <c r="G453" i="28"/>
  <c r="G454" i="28"/>
  <c r="G455" i="28"/>
  <c r="G456" i="28"/>
  <c r="G457" i="28"/>
  <c r="G458" i="28"/>
  <c r="G459" i="28"/>
  <c r="G460" i="28"/>
  <c r="G461" i="28"/>
  <c r="G464" i="28"/>
  <c r="G465" i="28"/>
  <c r="G466" i="28"/>
  <c r="G467" i="28"/>
  <c r="G468" i="28"/>
  <c r="G469" i="28"/>
  <c r="G470" i="28"/>
  <c r="G471" i="28"/>
  <c r="G472" i="28"/>
  <c r="G473" i="28"/>
  <c r="G474" i="28"/>
  <c r="G475" i="28"/>
  <c r="G476" i="28"/>
  <c r="G477" i="28"/>
  <c r="G478" i="28"/>
  <c r="G479" i="28"/>
  <c r="G480" i="28"/>
  <c r="G481" i="28"/>
  <c r="G482" i="28"/>
  <c r="G483" i="28"/>
  <c r="G484" i="28"/>
  <c r="G485" i="28"/>
  <c r="G486" i="28"/>
  <c r="G487" i="28"/>
  <c r="G488" i="28"/>
  <c r="G489" i="28"/>
  <c r="G490" i="28"/>
  <c r="G491" i="28"/>
  <c r="G492" i="28"/>
  <c r="G493" i="28"/>
  <c r="G494" i="28"/>
  <c r="G495" i="28"/>
  <c r="G496" i="28"/>
  <c r="G497" i="28"/>
  <c r="G498" i="28"/>
  <c r="G499" i="28"/>
  <c r="G500" i="28"/>
  <c r="G501" i="28"/>
  <c r="G502" i="28"/>
  <c r="G503" i="28"/>
  <c r="G504" i="28"/>
  <c r="G505" i="28"/>
  <c r="G506" i="28"/>
  <c r="G507" i="28"/>
  <c r="G508" i="28"/>
  <c r="G509" i="28"/>
  <c r="G510" i="28"/>
  <c r="G511" i="28"/>
  <c r="G512" i="28"/>
  <c r="G513" i="28"/>
  <c r="G514" i="28"/>
  <c r="G515" i="28"/>
  <c r="G516" i="28"/>
  <c r="G517" i="28"/>
  <c r="G518" i="28"/>
  <c r="G519" i="28"/>
  <c r="G520" i="28"/>
  <c r="G521" i="28"/>
  <c r="G522" i="28"/>
  <c r="G523" i="28"/>
  <c r="G524" i="28"/>
  <c r="G525" i="28"/>
  <c r="G526" i="28"/>
  <c r="G527" i="28"/>
  <c r="G528" i="28"/>
  <c r="G529" i="28"/>
  <c r="G530" i="28"/>
  <c r="G531" i="28"/>
  <c r="G532" i="28"/>
  <c r="G533" i="28"/>
  <c r="G534" i="28"/>
  <c r="G535" i="28"/>
  <c r="G536" i="28"/>
  <c r="G537" i="28"/>
  <c r="G538" i="28"/>
  <c r="G539" i="28"/>
  <c r="G540" i="28"/>
  <c r="G541" i="28"/>
  <c r="G542" i="28"/>
  <c r="G543" i="28"/>
  <c r="G544" i="28"/>
  <c r="G545" i="28"/>
  <c r="G546" i="28"/>
  <c r="G547" i="28"/>
  <c r="G548" i="28"/>
  <c r="G549" i="28"/>
  <c r="G550" i="28"/>
  <c r="G551" i="28"/>
  <c r="G552" i="28"/>
  <c r="G553" i="28"/>
  <c r="G554" i="28"/>
  <c r="G555" i="28"/>
  <c r="G556" i="28"/>
  <c r="G557" i="28"/>
  <c r="G558" i="28"/>
  <c r="G559" i="28"/>
  <c r="G560" i="28"/>
  <c r="G561" i="28"/>
  <c r="G562" i="28"/>
  <c r="G563" i="28"/>
  <c r="G564" i="28"/>
  <c r="G565" i="28"/>
  <c r="G566" i="28"/>
  <c r="G567" i="28"/>
  <c r="G568" i="28"/>
  <c r="G569" i="28"/>
  <c r="G570" i="28"/>
  <c r="G571" i="28"/>
  <c r="G572" i="28"/>
  <c r="G575" i="28"/>
  <c r="G576" i="28"/>
  <c r="G577" i="28"/>
  <c r="G578" i="28"/>
  <c r="G579" i="28"/>
  <c r="G580" i="28"/>
  <c r="G581" i="28"/>
  <c r="G582" i="28"/>
  <c r="G583" i="28"/>
  <c r="G584" i="28"/>
  <c r="G585" i="28"/>
  <c r="G586" i="28"/>
  <c r="G587" i="28"/>
  <c r="G588" i="28"/>
  <c r="G589" i="28"/>
  <c r="G590" i="28"/>
  <c r="G591" i="28"/>
  <c r="G592" i="28"/>
  <c r="G593" i="28"/>
  <c r="G594" i="28"/>
  <c r="G595" i="28"/>
  <c r="G596" i="28"/>
  <c r="G597" i="28"/>
  <c r="G598" i="28"/>
  <c r="G599" i="28"/>
  <c r="G600" i="28"/>
  <c r="G601" i="28"/>
  <c r="G602" i="28"/>
  <c r="G603" i="28"/>
  <c r="G604" i="28"/>
  <c r="G605" i="28"/>
  <c r="G606" i="28"/>
  <c r="G607" i="28"/>
  <c r="G608" i="28"/>
  <c r="G609" i="28"/>
  <c r="G610" i="28"/>
  <c r="G611" i="28"/>
  <c r="G612" i="28"/>
  <c r="G613" i="28"/>
  <c r="G614" i="28"/>
  <c r="G615" i="28"/>
  <c r="G616" i="28"/>
  <c r="G617" i="28"/>
  <c r="G618" i="28"/>
  <c r="G619" i="28"/>
  <c r="G620" i="28"/>
  <c r="G621" i="28"/>
  <c r="G622" i="28"/>
  <c r="G623" i="28"/>
  <c r="G624" i="28"/>
  <c r="G625" i="28"/>
  <c r="G626" i="28"/>
  <c r="G627" i="28"/>
  <c r="G628" i="28"/>
  <c r="G629" i="28"/>
  <c r="G630" i="28"/>
  <c r="G631" i="28"/>
  <c r="G632" i="28"/>
  <c r="G633" i="28"/>
  <c r="G634" i="28"/>
  <c r="G635" i="28"/>
  <c r="G636" i="28"/>
  <c r="G637" i="28"/>
  <c r="G638" i="28"/>
  <c r="G639" i="28"/>
  <c r="G640" i="28"/>
  <c r="G641" i="28"/>
  <c r="G642" i="28"/>
  <c r="G643" i="28"/>
  <c r="G644" i="28"/>
  <c r="G645" i="28"/>
  <c r="G646" i="28"/>
  <c r="G647" i="28"/>
  <c r="G648" i="28"/>
  <c r="G649" i="28"/>
  <c r="G650" i="28"/>
  <c r="G651" i="28"/>
  <c r="G652" i="28"/>
  <c r="G653" i="28"/>
  <c r="G654" i="28"/>
  <c r="G655" i="28"/>
  <c r="G656" i="28"/>
  <c r="G657" i="28"/>
  <c r="G658" i="28"/>
  <c r="G659" i="28"/>
  <c r="G660" i="28"/>
  <c r="G661" i="28"/>
  <c r="G662" i="28"/>
  <c r="G663" i="28"/>
  <c r="G664" i="28"/>
  <c r="G665" i="28"/>
  <c r="G666" i="28"/>
  <c r="G667" i="28"/>
  <c r="G668" i="28"/>
  <c r="G669" i="28"/>
  <c r="G670" i="28"/>
  <c r="G671" i="28"/>
  <c r="G672" i="28"/>
  <c r="G673" i="28"/>
  <c r="G674" i="28"/>
  <c r="G675" i="28"/>
  <c r="G676" i="28"/>
  <c r="G677" i="28"/>
  <c r="G678" i="28"/>
  <c r="G679" i="28"/>
  <c r="G680" i="28"/>
  <c r="G681" i="28"/>
  <c r="G682" i="28"/>
  <c r="G683" i="28"/>
  <c r="G686" i="28"/>
  <c r="G687" i="28"/>
  <c r="G688" i="28"/>
  <c r="G158" i="31"/>
  <c r="G83" i="31"/>
  <c r="G84" i="31"/>
  <c r="G85" i="31"/>
  <c r="G86" i="31"/>
  <c r="G87" i="31"/>
  <c r="G88" i="31"/>
  <c r="G89" i="31"/>
  <c r="G90" i="31"/>
  <c r="G91" i="31"/>
  <c r="G92" i="31"/>
  <c r="G93" i="31"/>
  <c r="G94" i="31"/>
  <c r="G95" i="31"/>
  <c r="G96" i="31"/>
  <c r="G97" i="31"/>
  <c r="G98" i="31"/>
  <c r="G99" i="31"/>
  <c r="G100" i="31"/>
  <c r="G101" i="31"/>
  <c r="G102" i="31"/>
  <c r="G103" i="31"/>
  <c r="G104" i="31"/>
  <c r="G105" i="31"/>
  <c r="G106" i="31"/>
  <c r="G107" i="31"/>
  <c r="G108" i="31"/>
  <c r="G109" i="31"/>
  <c r="G110" i="31"/>
  <c r="G111" i="31"/>
  <c r="G112" i="31"/>
  <c r="G113" i="31"/>
  <c r="G114" i="31"/>
  <c r="G115" i="31"/>
  <c r="G116" i="31"/>
  <c r="G117" i="31"/>
  <c r="G118" i="31"/>
  <c r="G119" i="31"/>
  <c r="G120" i="31"/>
  <c r="G121" i="31"/>
  <c r="G122" i="31"/>
  <c r="G123" i="31"/>
  <c r="G124" i="31"/>
  <c r="G125" i="31"/>
  <c r="G126" i="31"/>
  <c r="G127" i="31"/>
  <c r="G128" i="31"/>
  <c r="G129" i="31"/>
  <c r="G130" i="31"/>
  <c r="G131" i="31"/>
  <c r="G132" i="31"/>
  <c r="G133" i="31"/>
  <c r="G134" i="31"/>
  <c r="G135" i="31"/>
  <c r="G136" i="31"/>
  <c r="G137" i="31"/>
  <c r="G138" i="31"/>
  <c r="G139" i="31"/>
  <c r="G140" i="31"/>
  <c r="G141" i="31"/>
  <c r="G142" i="31"/>
  <c r="G143" i="31"/>
  <c r="G144" i="31"/>
  <c r="G145" i="31"/>
  <c r="G146" i="31"/>
  <c r="G147" i="31"/>
  <c r="G148" i="31"/>
  <c r="G149" i="31"/>
  <c r="G150" i="31"/>
  <c r="G151" i="31"/>
  <c r="G152" i="31"/>
  <c r="G153" i="31"/>
  <c r="G154" i="31"/>
  <c r="G155" i="31"/>
  <c r="G156" i="31"/>
  <c r="G157" i="31"/>
  <c r="G159" i="31"/>
  <c r="G160" i="31"/>
  <c r="G161" i="31"/>
  <c r="G162" i="31"/>
  <c r="G163" i="31"/>
  <c r="G164" i="31"/>
  <c r="G165" i="31"/>
  <c r="G166" i="31"/>
  <c r="G167" i="31"/>
  <c r="G168" i="31"/>
  <c r="G169" i="31"/>
  <c r="G170" i="31"/>
  <c r="G171" i="31"/>
  <c r="G172" i="31"/>
  <c r="G173" i="31"/>
  <c r="G174" i="31"/>
  <c r="G175" i="31"/>
  <c r="G176" i="31"/>
  <c r="G177" i="31"/>
  <c r="G178" i="31"/>
  <c r="G179" i="31"/>
  <c r="G180" i="31"/>
  <c r="G181" i="31"/>
  <c r="G182" i="31"/>
  <c r="G183" i="31"/>
  <c r="G184" i="31"/>
  <c r="G185" i="31"/>
  <c r="G186" i="31"/>
  <c r="G187" i="31"/>
  <c r="G188" i="31"/>
  <c r="G189" i="31"/>
  <c r="G190" i="31"/>
  <c r="G191" i="31"/>
  <c r="G192" i="31"/>
  <c r="G193" i="31"/>
  <c r="G194" i="31"/>
  <c r="G195" i="31"/>
  <c r="G196" i="31"/>
  <c r="G197" i="31"/>
  <c r="G198" i="31"/>
  <c r="G199" i="31"/>
  <c r="G200" i="31"/>
  <c r="G201" i="31"/>
  <c r="G202" i="31"/>
  <c r="G203" i="31"/>
  <c r="G204" i="31"/>
  <c r="G205" i="31"/>
  <c r="G206" i="31"/>
  <c r="G207" i="31"/>
  <c r="G208" i="31"/>
  <c r="G209" i="31"/>
  <c r="G210" i="31"/>
  <c r="G211" i="31"/>
  <c r="G212" i="31"/>
  <c r="G213" i="31"/>
  <c r="G214" i="31"/>
  <c r="G215" i="31"/>
  <c r="G216" i="31"/>
  <c r="G217" i="31"/>
  <c r="G218" i="31"/>
  <c r="G219" i="31"/>
  <c r="G220" i="31"/>
  <c r="G221" i="31"/>
  <c r="G222" i="31"/>
  <c r="G223" i="31"/>
  <c r="G224" i="31"/>
  <c r="G225" i="31"/>
  <c r="G226" i="31"/>
  <c r="G227" i="31"/>
  <c r="G228" i="31"/>
  <c r="G229" i="31"/>
  <c r="G230" i="31"/>
  <c r="G231" i="31"/>
  <c r="G232" i="31"/>
  <c r="G233" i="31"/>
  <c r="G234" i="31"/>
  <c r="G235" i="31"/>
  <c r="G236" i="31"/>
  <c r="G237" i="31"/>
  <c r="G238" i="31"/>
  <c r="G239" i="31"/>
  <c r="G240" i="31"/>
  <c r="G241" i="31"/>
  <c r="G242" i="31"/>
  <c r="G243" i="31"/>
  <c r="G244" i="31"/>
  <c r="G245" i="31"/>
  <c r="G246" i="31"/>
  <c r="G247" i="31"/>
  <c r="G248" i="31"/>
  <c r="G249" i="31"/>
  <c r="G250" i="31"/>
  <c r="G251" i="31"/>
  <c r="G252" i="31"/>
  <c r="G253" i="31"/>
  <c r="G254" i="31"/>
  <c r="G255" i="31"/>
  <c r="G256" i="31"/>
  <c r="G257" i="31"/>
  <c r="G258" i="31"/>
  <c r="G259" i="31"/>
  <c r="G260" i="31"/>
  <c r="G82" i="31"/>
  <c r="G66" i="33" l="1"/>
  <c r="Q2891" i="12" l="1"/>
  <c r="Q2892" i="12"/>
  <c r="Q2893" i="12"/>
  <c r="Q2894" i="12"/>
  <c r="Q2895" i="12"/>
  <c r="Q2896" i="12"/>
  <c r="Q2897" i="12"/>
  <c r="Q2898" i="12"/>
  <c r="Q2899" i="12"/>
  <c r="Q2900" i="12"/>
  <c r="Q2901" i="12"/>
  <c r="Q2902" i="12"/>
  <c r="Q2903" i="12"/>
  <c r="Q2904" i="12"/>
  <c r="Q2905" i="12"/>
  <c r="Q2906" i="12"/>
  <c r="Q2907" i="12"/>
  <c r="Q2908" i="12"/>
  <c r="Q2909" i="12"/>
  <c r="Q2910" i="12"/>
  <c r="Q2911" i="12"/>
  <c r="Q2912" i="12"/>
  <c r="Q2913" i="12"/>
  <c r="Q2914" i="12"/>
  <c r="Q2915" i="12"/>
  <c r="Q2916" i="12"/>
  <c r="Q2917" i="12"/>
  <c r="Q2918" i="12"/>
  <c r="Q2919" i="12"/>
  <c r="Q2920" i="12"/>
  <c r="Q2921" i="12"/>
  <c r="Q2922" i="12"/>
  <c r="Q2923" i="12"/>
  <c r="Q2924" i="12"/>
  <c r="Q2925" i="12"/>
  <c r="Q2926" i="12"/>
  <c r="Q2927" i="12"/>
  <c r="Q2928" i="12"/>
  <c r="Q2929" i="12"/>
  <c r="Q2930" i="12"/>
  <c r="Q2931" i="12"/>
  <c r="Q2932" i="12"/>
  <c r="Q2933" i="12"/>
  <c r="Q2934" i="12"/>
  <c r="Q2935" i="12"/>
  <c r="Q2936" i="12"/>
  <c r="Q2937" i="12"/>
  <c r="Q2938" i="12"/>
  <c r="Q2939" i="12"/>
  <c r="Q2940" i="12"/>
  <c r="Q2941" i="12"/>
  <c r="Q2942" i="12"/>
  <c r="Q2943" i="12"/>
  <c r="Q2944" i="12"/>
  <c r="Q2945" i="12"/>
  <c r="Q2946" i="12"/>
  <c r="Q2947" i="12"/>
  <c r="Q2948" i="12"/>
  <c r="Q2949" i="12"/>
  <c r="Q2950" i="12"/>
  <c r="Q2951" i="12"/>
  <c r="Q2952" i="12"/>
  <c r="Q2953" i="12"/>
  <c r="Q2954" i="12"/>
  <c r="Q2955" i="12"/>
  <c r="Q2956" i="12"/>
  <c r="Q2957" i="12"/>
  <c r="Q2958" i="12"/>
  <c r="Q2959" i="12"/>
  <c r="Q2960" i="12"/>
  <c r="Q2961" i="12"/>
  <c r="Q2962" i="12"/>
  <c r="Q2963" i="12"/>
  <c r="Q2964" i="12"/>
  <c r="Q2965" i="12"/>
  <c r="Q2966" i="12"/>
  <c r="Q2967" i="12"/>
  <c r="Q2968" i="12"/>
  <c r="Q2969" i="12"/>
  <c r="Q2970" i="12"/>
  <c r="Q2971" i="12"/>
  <c r="Q2972" i="12"/>
  <c r="Q2973" i="12"/>
  <c r="Q2974" i="12"/>
  <c r="Q2975" i="12"/>
  <c r="Q2976" i="12"/>
  <c r="Q2977" i="12"/>
  <c r="Q2978" i="12"/>
  <c r="Q2979" i="12"/>
  <c r="Q2980" i="12"/>
  <c r="Q2981" i="12"/>
  <c r="Q2982" i="12"/>
  <c r="Q2983" i="12"/>
  <c r="Q2984" i="12"/>
  <c r="Q2985" i="12"/>
  <c r="Q2986" i="12"/>
  <c r="Q2987" i="12"/>
  <c r="Q2988" i="12"/>
  <c r="Q2989" i="12"/>
  <c r="Q2990" i="12"/>
  <c r="Q2991" i="12"/>
  <c r="Q2992" i="12"/>
  <c r="Q2993" i="12"/>
  <c r="Q2994" i="12"/>
  <c r="Q2995" i="12"/>
  <c r="Q2996" i="12"/>
  <c r="Q2997" i="12"/>
  <c r="Q2998" i="12"/>
  <c r="Q2999" i="12"/>
  <c r="Q3000" i="12"/>
  <c r="Q3001" i="12"/>
  <c r="Q3002" i="12"/>
  <c r="Q3003" i="12"/>
  <c r="Q3004" i="12"/>
  <c r="Q3005" i="12"/>
  <c r="Q3006" i="12"/>
  <c r="Q3007" i="12"/>
  <c r="Q3008" i="12"/>
  <c r="Q3009" i="12"/>
  <c r="Q3010" i="12"/>
  <c r="Q3011" i="12"/>
  <c r="Q3012" i="12"/>
  <c r="Q3013" i="12"/>
  <c r="Q3014" i="12"/>
  <c r="Q3015" i="12"/>
  <c r="Q3016" i="12"/>
  <c r="Q3017" i="12"/>
  <c r="Q3018" i="12"/>
  <c r="Q3019" i="12"/>
  <c r="Q3020" i="12"/>
  <c r="Q3021" i="12"/>
  <c r="Q3022" i="12"/>
  <c r="Q3023" i="12"/>
  <c r="Q3024" i="12"/>
  <c r="Q3025" i="12"/>
  <c r="Q3026" i="12"/>
  <c r="Q3027" i="12"/>
  <c r="Q3028" i="12"/>
  <c r="Q3029" i="12"/>
  <c r="Q3030" i="12"/>
  <c r="Q3031" i="12"/>
  <c r="Q3032" i="12"/>
  <c r="Q3033" i="12"/>
  <c r="Q3034" i="12"/>
  <c r="Q3035" i="12"/>
  <c r="Q3036" i="12"/>
  <c r="Q3037" i="12"/>
  <c r="Q3038" i="12"/>
  <c r="Q3039" i="12"/>
  <c r="Q3040" i="12"/>
  <c r="Q3041" i="12"/>
  <c r="Q3042" i="12"/>
  <c r="Q3043" i="12"/>
  <c r="Q3044" i="12"/>
  <c r="Q3045" i="12"/>
  <c r="Q3046" i="12"/>
  <c r="Q3047" i="12"/>
  <c r="Q3048" i="12"/>
  <c r="Q3049" i="12"/>
  <c r="Q3050" i="12"/>
  <c r="Q3051" i="12"/>
  <c r="Q3052" i="12"/>
  <c r="Q3053" i="12"/>
  <c r="Q3054" i="12"/>
  <c r="Q3055" i="12"/>
  <c r="Q3056" i="12"/>
  <c r="Q3057" i="12"/>
  <c r="Q3058" i="12"/>
  <c r="Q3059" i="12"/>
  <c r="Q3060" i="12"/>
  <c r="Q3061" i="12"/>
  <c r="Q3062" i="12"/>
  <c r="Q3063" i="12"/>
  <c r="Q3064" i="12"/>
  <c r="Q3065" i="12"/>
  <c r="Q3066" i="12"/>
  <c r="Q3067" i="12"/>
  <c r="Q3068" i="12"/>
  <c r="Q3069" i="12"/>
  <c r="Q3070" i="12"/>
  <c r="Q3071" i="12"/>
  <c r="Q3072" i="12"/>
  <c r="Q3073" i="12"/>
  <c r="Q3074" i="12"/>
  <c r="Q3075" i="12"/>
  <c r="Q3076" i="12"/>
  <c r="Q3077" i="12"/>
  <c r="Q3078" i="12"/>
  <c r="Q3079" i="12"/>
  <c r="Q3080" i="12"/>
  <c r="Q3081" i="12"/>
  <c r="Q3082" i="12"/>
  <c r="Q3083" i="12"/>
  <c r="Q3084" i="12"/>
  <c r="Q3085" i="12"/>
  <c r="Q3086" i="12"/>
  <c r="Q3087" i="12"/>
  <c r="Q3088" i="12"/>
  <c r="Q3089" i="12"/>
  <c r="Q3090" i="12"/>
  <c r="Q3091" i="12"/>
  <c r="Q3092" i="12"/>
  <c r="Q3093" i="12"/>
  <c r="Q3094" i="12"/>
  <c r="Q3095" i="12"/>
  <c r="Q3096" i="12"/>
  <c r="Q3097" i="12"/>
  <c r="Q3098" i="12"/>
  <c r="Q3099" i="12"/>
  <c r="Q3100" i="12"/>
  <c r="Q3101" i="12"/>
  <c r="Q3102" i="12"/>
  <c r="Q3103" i="12"/>
  <c r="Q3104" i="12"/>
  <c r="Q3105" i="12"/>
  <c r="Q3106" i="12"/>
  <c r="Q3107" i="12"/>
  <c r="Q3108" i="12"/>
  <c r="Q3109" i="12"/>
  <c r="Q3110" i="12"/>
  <c r="Q3111" i="12"/>
  <c r="Q3112" i="12"/>
  <c r="Q3113" i="12"/>
  <c r="Q3114" i="12"/>
  <c r="Q3115" i="12"/>
  <c r="Q3116" i="12"/>
  <c r="Q3117" i="12"/>
  <c r="Q3118" i="12"/>
  <c r="Q3119" i="12"/>
  <c r="Q3120" i="12"/>
  <c r="Q3121" i="12"/>
  <c r="Q3122" i="12"/>
  <c r="Q3123" i="12"/>
  <c r="Q3124" i="12"/>
  <c r="Q3125" i="12"/>
  <c r="Q3126" i="12"/>
  <c r="Q3127" i="12"/>
  <c r="Q3128" i="12"/>
  <c r="Q3129" i="12"/>
  <c r="Q3130" i="12"/>
  <c r="Q3131" i="12"/>
  <c r="Q3132" i="12"/>
  <c r="Q3133" i="12"/>
  <c r="Q3134" i="12"/>
  <c r="Q3135" i="12"/>
  <c r="Q3136" i="12"/>
  <c r="Q3137" i="12"/>
  <c r="Q3138" i="12"/>
  <c r="Q3139" i="12"/>
  <c r="Q3140" i="12"/>
  <c r="Q3141" i="12"/>
  <c r="Q3142" i="12"/>
  <c r="Q3143" i="12"/>
  <c r="Q3144" i="12"/>
  <c r="Q3145" i="12"/>
  <c r="Q3146" i="12"/>
  <c r="Q3147" i="12"/>
  <c r="Q3148" i="12"/>
  <c r="Q3149" i="12"/>
  <c r="Q3150" i="12"/>
  <c r="Q3151" i="12"/>
  <c r="Q3152" i="12"/>
  <c r="Q3153" i="12"/>
  <c r="Q3154" i="12"/>
  <c r="Q3155" i="12"/>
  <c r="Q3156" i="12"/>
  <c r="Q3157" i="12"/>
  <c r="Q3158" i="12"/>
  <c r="Q3159" i="12"/>
  <c r="Q3160" i="12"/>
  <c r="Q3161" i="12"/>
  <c r="Q3162" i="12"/>
  <c r="Q3163" i="12"/>
  <c r="Q3164" i="12"/>
  <c r="Q3165" i="12"/>
  <c r="Q3166" i="12"/>
  <c r="Q3167" i="12"/>
  <c r="Q3168" i="12"/>
  <c r="Q3169" i="12"/>
  <c r="Q3170" i="12"/>
  <c r="Q3171" i="12"/>
  <c r="Q3172" i="12"/>
  <c r="Q3173" i="12"/>
  <c r="Q3174" i="12"/>
  <c r="Q3175" i="12"/>
  <c r="Q3176" i="12"/>
  <c r="Q3177" i="12"/>
  <c r="Q3178" i="12"/>
  <c r="Q3179" i="12"/>
  <c r="Q3180" i="12"/>
  <c r="Q3181" i="12"/>
  <c r="Q3182" i="12"/>
  <c r="Q3183" i="12"/>
  <c r="Q3184" i="12"/>
  <c r="Q3185" i="12"/>
  <c r="Q3186" i="12"/>
  <c r="Q3187" i="12"/>
  <c r="Q3188" i="12"/>
  <c r="Q3189" i="12"/>
  <c r="Q3190" i="12"/>
  <c r="Q3191" i="12"/>
  <c r="Q3192" i="12"/>
  <c r="Q3193" i="12"/>
  <c r="Q3194" i="12"/>
  <c r="Q3195" i="12"/>
  <c r="Q3196" i="12"/>
  <c r="Q3197" i="12"/>
  <c r="Q3198" i="12"/>
  <c r="Q3199" i="12"/>
  <c r="Q3200" i="12"/>
  <c r="Q3201" i="12"/>
  <c r="Q3202" i="12"/>
  <c r="Q3203" i="12"/>
  <c r="Q3204" i="12"/>
  <c r="Q3205" i="12"/>
  <c r="Q3206" i="12"/>
  <c r="Q3207" i="12"/>
  <c r="Q3208" i="12"/>
  <c r="Q3209" i="12"/>
  <c r="Q3210" i="12"/>
  <c r="Q3211" i="12"/>
  <c r="Q3212" i="12"/>
  <c r="Q3213" i="12"/>
  <c r="Q3214" i="12"/>
  <c r="Q3215" i="12"/>
  <c r="Q3216" i="12"/>
  <c r="Q3217" i="12"/>
  <c r="Q3218" i="12"/>
  <c r="Q3219" i="12"/>
  <c r="Q3220" i="12"/>
  <c r="Q3221" i="12"/>
  <c r="Q3222" i="12"/>
  <c r="Q3223" i="12"/>
  <c r="Q3224" i="12"/>
  <c r="Q3225" i="12"/>
  <c r="Q3226" i="12"/>
  <c r="Q3227" i="12"/>
  <c r="Q3228" i="12"/>
  <c r="Q3229" i="12"/>
  <c r="Q3230" i="12"/>
  <c r="Q3231" i="12"/>
  <c r="Q3232" i="12"/>
  <c r="Q3233" i="12"/>
  <c r="Q3234" i="12"/>
  <c r="Q3235" i="12"/>
  <c r="Q3236" i="12"/>
  <c r="Q3237" i="12"/>
  <c r="Q3238" i="12"/>
  <c r="Q3239" i="12"/>
  <c r="Q3240" i="12"/>
  <c r="Q3241" i="12"/>
  <c r="Q3242" i="12"/>
  <c r="Q3243" i="12"/>
  <c r="Q3244" i="12"/>
  <c r="Q3245" i="12"/>
  <c r="Q3246" i="12"/>
  <c r="Q3247" i="12"/>
  <c r="Q3248" i="12"/>
  <c r="Q3249" i="12"/>
  <c r="Q3250" i="12"/>
  <c r="Q3251" i="12"/>
  <c r="Q3252" i="12"/>
  <c r="Q3253" i="12"/>
  <c r="Q3254" i="12"/>
  <c r="Q3255" i="12"/>
  <c r="Q3256" i="12"/>
  <c r="Q3257" i="12"/>
  <c r="Q3258" i="12"/>
  <c r="Q3259" i="12"/>
  <c r="Q3260" i="12"/>
  <c r="Q3261" i="12"/>
  <c r="Q3262" i="12"/>
  <c r="Q3263" i="12"/>
  <c r="Q3264" i="12"/>
  <c r="Q3265" i="12"/>
  <c r="Q3266" i="12"/>
  <c r="Q3267" i="12"/>
  <c r="Q3268" i="12"/>
  <c r="Q3269" i="12"/>
  <c r="Q3270" i="12"/>
  <c r="Q3271" i="12"/>
  <c r="Q3272" i="12"/>
  <c r="Q3273" i="12"/>
  <c r="Q3274" i="12"/>
  <c r="Q3275" i="12"/>
  <c r="Q3276" i="12"/>
  <c r="Q3277" i="12"/>
  <c r="Q3278" i="12"/>
  <c r="Q3279" i="12"/>
  <c r="Q3280" i="12"/>
  <c r="Q3281" i="12"/>
  <c r="Q3282" i="12"/>
  <c r="Q3283" i="12"/>
  <c r="Q3284" i="12"/>
  <c r="Q3285" i="12"/>
  <c r="Q3286" i="12"/>
  <c r="Q3287" i="12"/>
  <c r="Q3288" i="12"/>
  <c r="Q3289" i="12"/>
  <c r="Q3290" i="12"/>
  <c r="Q3291" i="12"/>
  <c r="Q3292" i="12"/>
  <c r="Q3293" i="12"/>
  <c r="Q3294" i="12"/>
  <c r="Q3295" i="12"/>
  <c r="Q3296" i="12"/>
  <c r="Q3297" i="12"/>
  <c r="Q3298" i="12"/>
  <c r="Q3299" i="12"/>
  <c r="Q3300" i="12"/>
  <c r="Q3301" i="12"/>
  <c r="Q3302" i="12"/>
  <c r="Q3303" i="12"/>
  <c r="Q3304" i="12"/>
  <c r="Q3305" i="12"/>
  <c r="Q3306" i="12"/>
  <c r="Q3307" i="12"/>
  <c r="Q3308" i="12"/>
  <c r="Q3309" i="12"/>
  <c r="Q3310" i="12"/>
  <c r="Q3311" i="12"/>
  <c r="Q3312" i="12"/>
  <c r="Q3313" i="12"/>
  <c r="Q3314" i="12"/>
  <c r="Q3315" i="12"/>
  <c r="Q3316" i="12"/>
  <c r="Q3317" i="12"/>
  <c r="Q3318" i="12"/>
  <c r="Q3319" i="12"/>
  <c r="Q3320" i="12"/>
  <c r="Q3321" i="12"/>
  <c r="Q3322" i="12"/>
  <c r="Q3323" i="12"/>
  <c r="Q3324" i="12"/>
  <c r="Q3325" i="12"/>
  <c r="Q3326" i="12"/>
  <c r="Q3327" i="12"/>
  <c r="Q3328" i="12"/>
  <c r="Q3329" i="12"/>
  <c r="Q3330" i="12"/>
  <c r="Q3331" i="12"/>
  <c r="Q3332" i="12"/>
  <c r="Q3333" i="12"/>
  <c r="Q3334" i="12"/>
  <c r="Q3335" i="12"/>
  <c r="Q3336" i="12"/>
  <c r="Q3337" i="12"/>
  <c r="Q3338" i="12"/>
  <c r="Q3339" i="12"/>
  <c r="Q3340" i="12"/>
  <c r="Q3341" i="12"/>
  <c r="Q3342" i="12"/>
  <c r="Q3343" i="12"/>
  <c r="Q3344" i="12"/>
  <c r="Q3345" i="12"/>
  <c r="Q3346" i="12"/>
  <c r="Q3347" i="12"/>
  <c r="Q3348" i="12"/>
  <c r="Q3349" i="12"/>
  <c r="Q3350" i="12"/>
  <c r="Q3351" i="12"/>
  <c r="Q3352" i="12"/>
  <c r="Q3353" i="12"/>
  <c r="Q3354" i="12"/>
  <c r="Q3355" i="12"/>
  <c r="Q3356" i="12"/>
  <c r="Q3357" i="12"/>
  <c r="Q3358" i="12"/>
  <c r="Q3359" i="12"/>
  <c r="Q3360" i="12"/>
  <c r="Q3361" i="12"/>
  <c r="Q3362" i="12"/>
  <c r="Q3363" i="12"/>
  <c r="Q3364" i="12"/>
  <c r="Q3365" i="12"/>
  <c r="Q3366" i="12"/>
  <c r="Q3367" i="12"/>
  <c r="Q3368" i="12"/>
  <c r="Q3369" i="12"/>
  <c r="Q3370" i="12"/>
  <c r="Q3371" i="12"/>
  <c r="Q3372" i="12"/>
  <c r="Q3373" i="12"/>
  <c r="Q3374" i="12"/>
  <c r="Q3375" i="12"/>
  <c r="Q3376" i="12"/>
  <c r="Q3377" i="12"/>
  <c r="Q3378" i="12"/>
  <c r="Q3379" i="12"/>
  <c r="Q3380" i="12"/>
  <c r="Q3381" i="12"/>
  <c r="Q3382" i="12"/>
  <c r="Q3383" i="12"/>
  <c r="Q3384" i="12"/>
  <c r="Q3385" i="12"/>
  <c r="Q3386" i="12"/>
  <c r="Q3387" i="12"/>
  <c r="Q3388" i="12"/>
  <c r="Q3389" i="12"/>
  <c r="Q3390" i="12"/>
  <c r="Q3391" i="12"/>
  <c r="Q3392" i="12"/>
  <c r="Q3393" i="12"/>
  <c r="Q3394" i="12"/>
  <c r="Q3395" i="12"/>
  <c r="Q3396" i="12"/>
  <c r="Q3397" i="12"/>
  <c r="Q3398" i="12"/>
  <c r="Q3399" i="12"/>
  <c r="Q3400" i="12"/>
  <c r="Q3401" i="12"/>
  <c r="Q3402" i="12"/>
  <c r="Q3403" i="12"/>
  <c r="Q3404" i="12"/>
  <c r="Q3405" i="12"/>
  <c r="Q3406" i="12"/>
  <c r="Q3407" i="12"/>
  <c r="Q3408" i="12"/>
  <c r="Q3409" i="12"/>
  <c r="Q3410" i="12"/>
  <c r="Q3411" i="12"/>
  <c r="Q3412" i="12"/>
  <c r="Q3413" i="12"/>
  <c r="Q3414" i="12"/>
  <c r="Q3415" i="12"/>
  <c r="Q3416" i="12"/>
  <c r="Q3417" i="12"/>
  <c r="Q3418" i="12"/>
  <c r="Q3419" i="12"/>
  <c r="Q3420" i="12"/>
  <c r="Q3421" i="12"/>
  <c r="Q3422" i="12"/>
  <c r="Q3423" i="12"/>
  <c r="Q3424" i="12"/>
  <c r="Q3425" i="12"/>
  <c r="Q3426" i="12"/>
  <c r="Q3427" i="12"/>
  <c r="Q3428" i="12"/>
  <c r="Q3429" i="12"/>
  <c r="Q3430" i="12"/>
  <c r="Q3431" i="12"/>
  <c r="Q3432" i="12"/>
  <c r="Q3433" i="12"/>
  <c r="Q3434" i="12"/>
  <c r="Q3435" i="12"/>
  <c r="Q3436" i="12"/>
  <c r="Q3437" i="12"/>
  <c r="Q3438" i="12"/>
  <c r="Q3439" i="12"/>
  <c r="Q3440" i="12"/>
  <c r="Q3441" i="12"/>
  <c r="Q3442" i="12"/>
  <c r="Q3443" i="12"/>
  <c r="Q3444" i="12"/>
  <c r="Q3445" i="12"/>
  <c r="Q3446" i="12"/>
  <c r="Q3447" i="12"/>
  <c r="Q3448" i="12"/>
  <c r="Q3449" i="12"/>
  <c r="Q3450" i="12"/>
  <c r="Q3451" i="12"/>
  <c r="Q3452" i="12"/>
  <c r="Q3453" i="12"/>
  <c r="Q3454" i="12"/>
  <c r="Q3455" i="12"/>
  <c r="Q3456" i="12"/>
  <c r="Q3457" i="12"/>
  <c r="Q3458" i="12"/>
  <c r="Q3459" i="12"/>
  <c r="Q3460" i="12"/>
  <c r="Q3461" i="12"/>
  <c r="Q3462" i="12"/>
  <c r="Q3463" i="12"/>
  <c r="Q3464" i="12"/>
  <c r="Q3465" i="12"/>
  <c r="Q3466" i="12"/>
  <c r="Q3467" i="12"/>
  <c r="Q3468" i="12"/>
  <c r="Q3469" i="12"/>
  <c r="Q3470" i="12"/>
  <c r="Q3471" i="12"/>
  <c r="Q3472" i="12"/>
  <c r="Q3473" i="12"/>
  <c r="Q3474" i="12"/>
  <c r="Q3475" i="12"/>
  <c r="Q3476" i="12"/>
  <c r="Q3477" i="12"/>
  <c r="Q3478" i="12"/>
  <c r="Q3479" i="12"/>
  <c r="Q3480" i="12"/>
  <c r="Q3481" i="12"/>
  <c r="Q3482" i="12"/>
  <c r="Q3483" i="12"/>
  <c r="Q3484" i="12"/>
  <c r="Q3485" i="12"/>
  <c r="Q3486" i="12"/>
  <c r="Q3487" i="12"/>
  <c r="Q3488" i="12"/>
  <c r="Q3489" i="12"/>
  <c r="Q3490" i="12"/>
  <c r="Q3491" i="12"/>
  <c r="Q3492" i="12"/>
  <c r="Q3493" i="12"/>
  <c r="Q3494" i="12"/>
  <c r="Q3495" i="12"/>
  <c r="Q3496" i="12"/>
  <c r="Q3497" i="12"/>
  <c r="Q3498" i="12"/>
  <c r="Q3499" i="12"/>
  <c r="Q3500" i="12"/>
  <c r="Q3501" i="12"/>
  <c r="Q3502" i="12"/>
  <c r="Q3503" i="12"/>
  <c r="Q3504" i="12"/>
  <c r="Q3505" i="12"/>
  <c r="Q3506" i="12"/>
  <c r="Q3507" i="12"/>
  <c r="Q3508" i="12"/>
  <c r="Q3509" i="12"/>
  <c r="Q3510" i="12"/>
  <c r="Q3511" i="12"/>
  <c r="Q3512" i="12"/>
  <c r="Q3513" i="12"/>
  <c r="Q3514" i="12"/>
  <c r="Q3515" i="12"/>
  <c r="Q3516" i="12"/>
  <c r="Q3517" i="12"/>
  <c r="Q3518" i="12"/>
  <c r="Q3519" i="12"/>
  <c r="Q3520" i="12"/>
  <c r="Q3521" i="12"/>
  <c r="Q3522" i="12"/>
  <c r="Q3523" i="12"/>
  <c r="Q3524" i="12"/>
  <c r="Q3525" i="12"/>
  <c r="Q3526" i="12"/>
  <c r="Q3527" i="12"/>
  <c r="Q3528" i="12"/>
  <c r="Q3529" i="12"/>
  <c r="Q3530" i="12"/>
  <c r="Q3531" i="12"/>
  <c r="Q3532" i="12"/>
  <c r="Q3533" i="12"/>
  <c r="Q3534" i="12"/>
  <c r="Q3535" i="12"/>
  <c r="Q3536" i="12"/>
  <c r="Q3537" i="12"/>
  <c r="Q3538" i="12"/>
  <c r="Q3539" i="12"/>
  <c r="Q3540" i="12"/>
  <c r="Q3541" i="12"/>
  <c r="Q3542" i="12"/>
  <c r="Q3543" i="12"/>
  <c r="Q3544" i="12"/>
  <c r="Q3545" i="12"/>
  <c r="Q3546" i="12"/>
  <c r="Q3547" i="12"/>
  <c r="Q3548" i="12"/>
  <c r="Q3549" i="12"/>
  <c r="Q3550" i="12"/>
  <c r="Q3551" i="12"/>
  <c r="Q3552" i="12"/>
  <c r="Q3553" i="12"/>
  <c r="Q3554" i="12"/>
  <c r="Q3555" i="12"/>
  <c r="Q3556" i="12"/>
  <c r="Q3557" i="12"/>
  <c r="Q3558" i="12"/>
  <c r="Q3559" i="12"/>
  <c r="Q3560" i="12"/>
  <c r="Q3561" i="12"/>
  <c r="Q3562" i="12"/>
  <c r="Q3563" i="12"/>
  <c r="Q3564" i="12"/>
  <c r="Q3565" i="12"/>
  <c r="Q3566" i="12"/>
  <c r="Q3567" i="12"/>
  <c r="Q3568" i="12"/>
  <c r="Q3569" i="12"/>
  <c r="Q3570" i="12"/>
  <c r="Q3571" i="12"/>
  <c r="Q3572" i="12"/>
  <c r="Q3573" i="12"/>
  <c r="Q3574" i="12"/>
  <c r="Q3575" i="12"/>
  <c r="Q3576" i="12"/>
  <c r="Q3577" i="12"/>
  <c r="Q3578" i="12"/>
  <c r="Q3579" i="12"/>
  <c r="Q3580" i="12"/>
  <c r="Q3581" i="12"/>
  <c r="Q3582" i="12"/>
  <c r="Q3583" i="12"/>
  <c r="Q3584" i="12"/>
  <c r="Q3585" i="12"/>
  <c r="Q3586" i="12"/>
  <c r="Q3587" i="12"/>
  <c r="Q3588" i="12"/>
  <c r="Q3589" i="12"/>
  <c r="Q3590" i="12"/>
  <c r="Q3591" i="12"/>
  <c r="Q3592" i="12"/>
  <c r="Q3593" i="12"/>
  <c r="Q3594" i="12"/>
  <c r="Q3595" i="12"/>
  <c r="Q3596" i="12"/>
  <c r="Q3597" i="12"/>
  <c r="Q3598" i="12"/>
  <c r="Q3599" i="12"/>
  <c r="Q3600" i="12"/>
  <c r="Q3601" i="12"/>
  <c r="Q3602" i="12"/>
  <c r="Q3603" i="12"/>
  <c r="Q3604" i="12"/>
  <c r="Q3605" i="12"/>
  <c r="Q3606" i="12"/>
  <c r="Q3607" i="12"/>
  <c r="Q3608" i="12"/>
  <c r="Q3609" i="12"/>
  <c r="Q3610" i="12"/>
  <c r="Q3611" i="12"/>
  <c r="Q3612" i="12"/>
  <c r="Q3613" i="12"/>
  <c r="Q3614" i="12"/>
  <c r="Q3615" i="12"/>
  <c r="Q3616" i="12"/>
  <c r="Q3617" i="12"/>
  <c r="Q3618" i="12"/>
  <c r="Q3619" i="12"/>
  <c r="Q3620" i="12"/>
  <c r="Q3621" i="12"/>
  <c r="Q3622" i="12"/>
  <c r="Q3623" i="12"/>
  <c r="Q3624" i="12"/>
  <c r="Q3625" i="12"/>
  <c r="Q3626" i="12"/>
  <c r="Q3627" i="12"/>
  <c r="Q3628" i="12"/>
  <c r="Q3629" i="12"/>
  <c r="Q3630" i="12"/>
  <c r="Q3631" i="12"/>
  <c r="Q3632" i="12"/>
  <c r="Q3633" i="12"/>
  <c r="Q3634" i="12"/>
  <c r="Q3635" i="12"/>
  <c r="Q3636" i="12"/>
  <c r="Q3637" i="12"/>
  <c r="Q3638" i="12"/>
  <c r="Q3639" i="12"/>
  <c r="Q3640" i="12"/>
  <c r="Q3641" i="12"/>
  <c r="Q3642" i="12"/>
  <c r="Q3643" i="12"/>
  <c r="Q3644" i="12"/>
  <c r="Q3645" i="12"/>
  <c r="Q3646" i="12"/>
  <c r="Q3647" i="12"/>
  <c r="Q3648" i="12"/>
  <c r="Q3649" i="12"/>
  <c r="Q3650" i="12"/>
  <c r="Q3651" i="12"/>
  <c r="Q3652" i="12"/>
  <c r="Q3653" i="12"/>
  <c r="Q3654" i="12"/>
  <c r="Q3655" i="12"/>
  <c r="Q3656" i="12"/>
  <c r="Q3657" i="12"/>
  <c r="Q3658" i="12"/>
  <c r="Q3659" i="12"/>
  <c r="Q3660" i="12"/>
  <c r="Q3661" i="12"/>
  <c r="Q3662" i="12"/>
  <c r="Q3663" i="12"/>
  <c r="Q3664" i="12"/>
  <c r="Q3665" i="12"/>
  <c r="Q3666" i="12"/>
  <c r="Q3667" i="12"/>
  <c r="Q3668" i="12"/>
  <c r="Q3669" i="12"/>
  <c r="Q3670" i="12"/>
  <c r="Q3671" i="12"/>
  <c r="Q3672" i="12"/>
  <c r="Q3673" i="12"/>
  <c r="Q3674" i="12"/>
  <c r="Q3675" i="12"/>
  <c r="Q3676" i="12"/>
  <c r="Q3677" i="12"/>
  <c r="Q3678" i="12"/>
  <c r="Q3679" i="12"/>
  <c r="Q3680" i="12"/>
  <c r="Q3681" i="12"/>
  <c r="Q3682" i="12"/>
  <c r="Q3683" i="12"/>
  <c r="Q3684" i="12"/>
  <c r="Q3685" i="12"/>
  <c r="Q3686" i="12"/>
  <c r="Q3687" i="12"/>
  <c r="Q3688" i="12"/>
  <c r="Q3689" i="12"/>
  <c r="Q3690" i="12"/>
  <c r="Q3691" i="12"/>
  <c r="Q3692" i="12"/>
  <c r="Q3693" i="12"/>
  <c r="Q3694" i="12"/>
  <c r="Q3695" i="12"/>
  <c r="Q3696" i="12"/>
  <c r="Q3697" i="12"/>
  <c r="Q3698" i="12"/>
  <c r="Q3699" i="12"/>
  <c r="Q3700" i="12"/>
  <c r="Q3701" i="12"/>
  <c r="Q3702" i="12"/>
  <c r="Q3703" i="12"/>
  <c r="Q3704" i="12"/>
  <c r="Q3705" i="12"/>
  <c r="Q3706" i="12"/>
  <c r="Q3707" i="12"/>
  <c r="Q3708" i="12"/>
  <c r="Q3709" i="12"/>
  <c r="Q3710" i="12"/>
  <c r="Q3711" i="12"/>
  <c r="Q3712" i="12"/>
  <c r="Q3713" i="12"/>
  <c r="Q3714" i="12"/>
  <c r="Q3715" i="12"/>
  <c r="Q3716" i="12"/>
  <c r="Q3717" i="12"/>
  <c r="Q3718" i="12"/>
  <c r="Q3719" i="12"/>
  <c r="Q3720" i="12"/>
  <c r="Q3721" i="12"/>
  <c r="Q3722" i="12"/>
  <c r="Q3723" i="12"/>
  <c r="Q3724" i="12"/>
  <c r="Q3725" i="12"/>
  <c r="Q3726" i="12"/>
  <c r="Q3727" i="12"/>
  <c r="Q3728" i="12"/>
  <c r="Q3729" i="12"/>
  <c r="Q3730" i="12"/>
  <c r="Q3731" i="12"/>
  <c r="Q3732" i="12"/>
  <c r="Q3733" i="12"/>
  <c r="Q3734" i="12"/>
  <c r="Q3735" i="12"/>
  <c r="Q3736" i="12"/>
  <c r="Q3737" i="12"/>
  <c r="Q3738" i="12"/>
  <c r="Q3739" i="12"/>
  <c r="Q3740" i="12"/>
  <c r="Q3741" i="12"/>
  <c r="Q3742" i="12"/>
  <c r="Q3743" i="12"/>
  <c r="Q3744" i="12"/>
  <c r="Q3745" i="12"/>
  <c r="Q3746" i="12"/>
  <c r="Q3747" i="12"/>
  <c r="Q3748" i="12"/>
  <c r="Q3749" i="12"/>
  <c r="Q3750" i="12"/>
  <c r="Q3751" i="12"/>
  <c r="Q3752" i="12"/>
  <c r="Q3753" i="12"/>
  <c r="Q3754" i="12"/>
  <c r="Q3755" i="12"/>
  <c r="Q3756" i="12"/>
  <c r="Q3757" i="12"/>
  <c r="Q3758" i="12"/>
  <c r="Q3759" i="12"/>
  <c r="Q3760" i="12"/>
  <c r="Q3761" i="12"/>
  <c r="Q3762" i="12"/>
  <c r="Q3763" i="12"/>
  <c r="Q3764" i="12"/>
  <c r="Q3765" i="12"/>
  <c r="Q3766" i="12"/>
  <c r="Q3767" i="12"/>
  <c r="Q3768" i="12"/>
  <c r="Q3769" i="12"/>
  <c r="Q3770" i="12"/>
  <c r="Q3771" i="12"/>
  <c r="Q3772" i="12"/>
  <c r="Q3773" i="12"/>
  <c r="Q3774" i="12"/>
  <c r="Q3775" i="12"/>
  <c r="Q3776" i="12"/>
  <c r="Q3777" i="12"/>
  <c r="Q3778" i="12"/>
  <c r="Q3779" i="12"/>
  <c r="Q3780" i="12"/>
  <c r="Q3781" i="12"/>
  <c r="Q3782" i="12"/>
  <c r="Q3783" i="12"/>
  <c r="Q3784" i="12"/>
  <c r="Q3785" i="12"/>
  <c r="Q3786" i="12"/>
  <c r="Q3787" i="12"/>
  <c r="Q3788" i="12"/>
  <c r="Q3789" i="12"/>
  <c r="Q3790" i="12"/>
  <c r="Q3791" i="12"/>
  <c r="Q3792" i="12"/>
  <c r="Q3793" i="12"/>
  <c r="Q3794" i="12"/>
  <c r="Q3795" i="12"/>
  <c r="Q3796" i="12"/>
  <c r="Q3797" i="12"/>
  <c r="Q3798" i="12"/>
  <c r="Q3799" i="12"/>
  <c r="Q3800" i="12"/>
  <c r="Q3801" i="12"/>
  <c r="Q3802" i="12"/>
  <c r="Q3803" i="12"/>
  <c r="Q3804" i="12"/>
  <c r="Q3805" i="12"/>
  <c r="Q3806" i="12"/>
  <c r="Q3807" i="12"/>
  <c r="Q3808" i="12"/>
  <c r="Q3809" i="12"/>
  <c r="Q3810" i="12"/>
  <c r="Q3811" i="12"/>
  <c r="Q3812" i="12"/>
  <c r="Q3813" i="12"/>
  <c r="Q3814" i="12"/>
  <c r="Q3815" i="12"/>
  <c r="Q3816" i="12"/>
  <c r="Q3817" i="12"/>
  <c r="Q3818" i="12"/>
  <c r="Q3819" i="12"/>
  <c r="Q3820" i="12"/>
  <c r="Q3821" i="12"/>
  <c r="Q3822" i="12"/>
  <c r="Q3823" i="12"/>
  <c r="Q3824" i="12"/>
  <c r="Q3825" i="12"/>
  <c r="Q3826" i="12"/>
  <c r="Q3827" i="12"/>
  <c r="Q3828" i="12"/>
  <c r="Q3829" i="12"/>
  <c r="Q3830" i="12"/>
  <c r="Q3831" i="12"/>
  <c r="Q3832" i="12"/>
  <c r="Q3833" i="12"/>
  <c r="Q3834" i="12"/>
  <c r="Q3835" i="12"/>
  <c r="Q3836" i="12"/>
  <c r="Q3837" i="12"/>
  <c r="Q3838" i="12"/>
  <c r="Q3839" i="12"/>
  <c r="Q3840" i="12"/>
  <c r="Q3841" i="12"/>
  <c r="Q3842" i="12"/>
  <c r="Q3843" i="12"/>
  <c r="Q3844" i="12"/>
  <c r="Q3845" i="12"/>
  <c r="Q3846" i="12"/>
  <c r="Q3847" i="12"/>
  <c r="Q3848" i="12"/>
  <c r="Q3849" i="12"/>
  <c r="Q3850" i="12"/>
  <c r="Q3851" i="12"/>
  <c r="Q3852" i="12"/>
  <c r="Q3853" i="12"/>
  <c r="Q3854" i="12"/>
  <c r="Q3855" i="12"/>
  <c r="Q3856" i="12"/>
  <c r="Q3857" i="12"/>
  <c r="Q3858" i="12"/>
  <c r="Q3859" i="12"/>
  <c r="Q3860" i="12"/>
  <c r="Q3861" i="12"/>
  <c r="Q3862" i="12"/>
  <c r="Q3863" i="12"/>
  <c r="Q3864" i="12"/>
  <c r="Q3865" i="12"/>
  <c r="Q3866" i="12"/>
  <c r="Q3867" i="12"/>
  <c r="Q3868" i="12"/>
  <c r="Q3869" i="12"/>
  <c r="Q3870" i="12"/>
  <c r="Q3871" i="12"/>
  <c r="Q3872" i="12"/>
  <c r="Q3873" i="12"/>
  <c r="Q3874" i="12"/>
  <c r="Q3875" i="12"/>
  <c r="Q3876" i="12"/>
  <c r="Q3877" i="12"/>
  <c r="Q3878" i="12"/>
  <c r="Q3879" i="12"/>
  <c r="Q3880" i="12"/>
  <c r="Q3881" i="12"/>
  <c r="Q3882" i="12"/>
  <c r="Q3883" i="12"/>
  <c r="Q3884" i="12"/>
  <c r="Q3885" i="12"/>
  <c r="Q3886" i="12"/>
  <c r="Q3887" i="12"/>
  <c r="Q3888" i="12"/>
  <c r="Q3889" i="12"/>
  <c r="Q3890" i="12"/>
  <c r="Q3891" i="12"/>
  <c r="Q3892" i="12"/>
  <c r="Q3893" i="12"/>
  <c r="Q3894" i="12"/>
  <c r="Q3895" i="12"/>
  <c r="Q3896" i="12"/>
  <c r="Q3897" i="12"/>
  <c r="Q3898" i="12"/>
  <c r="Q3899" i="12"/>
  <c r="Q3900" i="12"/>
  <c r="Q3901" i="12"/>
  <c r="Q3902" i="12"/>
  <c r="Q3903" i="12"/>
  <c r="Q3904" i="12"/>
  <c r="Q3905" i="12"/>
  <c r="Q3906" i="12"/>
  <c r="Q3907" i="12"/>
  <c r="Q3908" i="12"/>
  <c r="Q3909" i="12"/>
  <c r="Q3910" i="12"/>
  <c r="Q3911" i="12"/>
  <c r="Q3912" i="12"/>
  <c r="Q3913" i="12"/>
  <c r="Q3914" i="12"/>
  <c r="Q3915" i="12"/>
  <c r="Q3916" i="12"/>
  <c r="Q3917" i="12"/>
  <c r="Q3918" i="12"/>
  <c r="Q3919" i="12"/>
  <c r="Q3920" i="12"/>
  <c r="Q3921" i="12"/>
  <c r="Q3922" i="12"/>
  <c r="Q3923" i="12"/>
  <c r="Q3924" i="12"/>
  <c r="Q3925" i="12"/>
  <c r="Q3926" i="12"/>
  <c r="Q3927" i="12"/>
  <c r="Q3928" i="12"/>
  <c r="Q3929" i="12"/>
  <c r="Q3930" i="12"/>
  <c r="Q3931" i="12"/>
  <c r="Q3932" i="12"/>
  <c r="Q3933" i="12"/>
  <c r="Q3934" i="12"/>
  <c r="Q3935" i="12"/>
  <c r="Q3936" i="12"/>
  <c r="Q3937" i="12"/>
  <c r="Q3938" i="12"/>
  <c r="Q3939" i="12"/>
  <c r="Q3940" i="12"/>
  <c r="Q3941" i="12"/>
  <c r="Q3942" i="12"/>
  <c r="Q3943" i="12"/>
  <c r="Q3944" i="12"/>
  <c r="Q3945" i="12"/>
  <c r="Q3946" i="12"/>
  <c r="Q3947" i="12"/>
  <c r="Q3948" i="12"/>
  <c r="Q3949" i="12"/>
  <c r="Q3950" i="12"/>
  <c r="Q3951" i="12"/>
  <c r="Q3952" i="12"/>
  <c r="Q3953" i="12"/>
  <c r="Q3954" i="12"/>
  <c r="Q3955" i="12"/>
  <c r="Q3956" i="12"/>
  <c r="Q3957" i="12"/>
  <c r="Q3958" i="12"/>
  <c r="Q3959" i="12"/>
  <c r="Q3960" i="12"/>
  <c r="Q3961" i="12"/>
  <c r="Q3962" i="12"/>
  <c r="Q3963" i="12"/>
  <c r="Q3964" i="12"/>
  <c r="Q3965" i="12"/>
  <c r="Q3966" i="12"/>
  <c r="Q3967" i="12"/>
  <c r="Q3968" i="12"/>
  <c r="Q3969" i="12"/>
  <c r="Q3970" i="12"/>
  <c r="Q3971" i="12"/>
  <c r="Q3972" i="12"/>
  <c r="Q3973" i="12"/>
  <c r="Q3974" i="12"/>
  <c r="Q3975" i="12"/>
  <c r="Q3976" i="12"/>
  <c r="Q3977" i="12"/>
  <c r="Q3978" i="12"/>
  <c r="Q3979" i="12"/>
  <c r="Q3980" i="12"/>
  <c r="Q3981" i="12"/>
  <c r="Q3982" i="12"/>
  <c r="Q3983" i="12"/>
  <c r="Q3984" i="12"/>
  <c r="Q3985" i="12"/>
  <c r="Q3986" i="12"/>
  <c r="Q3987" i="12"/>
  <c r="Q3988" i="12"/>
  <c r="Q3989" i="12"/>
  <c r="Q3990" i="12"/>
  <c r="Q3991" i="12"/>
  <c r="Q3992" i="12"/>
  <c r="Q3993" i="12"/>
  <c r="Q3994" i="12"/>
  <c r="Q3995" i="12"/>
  <c r="Q3996" i="12"/>
  <c r="Q3997" i="12"/>
  <c r="Q3998" i="12"/>
  <c r="Q3999" i="12"/>
  <c r="Q4000" i="12"/>
  <c r="Q4001" i="12"/>
  <c r="Q4002" i="12"/>
  <c r="Q4003" i="12"/>
  <c r="Q4004" i="12"/>
  <c r="Q4005" i="12"/>
  <c r="Q4006" i="12"/>
  <c r="Q4007" i="12"/>
  <c r="Q4008" i="12"/>
  <c r="Q4009" i="12"/>
  <c r="Q4010" i="12"/>
  <c r="Q4011" i="12"/>
  <c r="Q4012" i="12"/>
  <c r="Q4013" i="12"/>
  <c r="Q4014" i="12"/>
  <c r="Q4015" i="12"/>
  <c r="Q4016" i="12"/>
  <c r="Q4017" i="12"/>
  <c r="Q4018" i="12"/>
  <c r="Q4019" i="12"/>
  <c r="Q4020" i="12"/>
  <c r="Q4021" i="12"/>
  <c r="Q4022" i="12"/>
  <c r="Q4023" i="12"/>
  <c r="Q4024" i="12"/>
  <c r="Q4025" i="12"/>
  <c r="Q4026" i="12"/>
  <c r="Q4027" i="12"/>
  <c r="Q4028" i="12"/>
  <c r="Q4029" i="12"/>
  <c r="Q4030" i="12"/>
  <c r="Q4031" i="12"/>
  <c r="Q4032" i="12"/>
  <c r="Q4033" i="12"/>
  <c r="Q4034" i="12"/>
  <c r="Q4035" i="12"/>
  <c r="Q4036" i="12"/>
  <c r="Q4037" i="12"/>
  <c r="Q4038" i="12"/>
  <c r="Q4039" i="12"/>
  <c r="Q4040" i="12"/>
  <c r="Q4041" i="12"/>
  <c r="Q4042" i="12"/>
  <c r="Q4043" i="12"/>
  <c r="Q4044" i="12"/>
  <c r="Q4045" i="12"/>
  <c r="Q4046" i="12"/>
  <c r="Q4047" i="12"/>
  <c r="Q4048" i="12"/>
  <c r="Q4049" i="12"/>
  <c r="Q4050" i="12"/>
  <c r="Q4051" i="12"/>
  <c r="Q4052" i="12"/>
  <c r="Q4053" i="12"/>
  <c r="Q4054" i="12"/>
  <c r="Q4055" i="12"/>
  <c r="Q4056" i="12"/>
  <c r="Q4057" i="12"/>
  <c r="Q4058" i="12"/>
  <c r="Q4059" i="12"/>
  <c r="Q4060" i="12"/>
  <c r="Q4061" i="12"/>
  <c r="Q4062" i="12"/>
  <c r="Q4063" i="12"/>
  <c r="Q4064" i="12"/>
  <c r="Q4065" i="12"/>
  <c r="Q4066" i="12"/>
  <c r="Q4067" i="12"/>
  <c r="Q4068" i="12"/>
  <c r="Q4069" i="12"/>
  <c r="Q4070" i="12"/>
  <c r="Q4071" i="12"/>
  <c r="Q4072" i="12"/>
  <c r="Q4073" i="12"/>
  <c r="Q4074" i="12"/>
  <c r="Q4075" i="12"/>
  <c r="Q4076" i="12"/>
  <c r="Q4077" i="12"/>
  <c r="Q4078" i="12"/>
  <c r="Q4079" i="12"/>
  <c r="Q4080" i="12"/>
  <c r="Q4081" i="12"/>
  <c r="Q4082" i="12"/>
  <c r="Q4083" i="12"/>
  <c r="Q4084" i="12"/>
  <c r="Q4085" i="12"/>
  <c r="Q4086" i="12"/>
  <c r="Q4087" i="12"/>
  <c r="Q4088" i="12"/>
  <c r="Q4089" i="12"/>
  <c r="Q4090" i="12"/>
  <c r="Q4091" i="12"/>
  <c r="Q4092" i="12"/>
  <c r="Q4093" i="12"/>
  <c r="Q4094" i="12"/>
  <c r="Q4095" i="12"/>
  <c r="Q4096" i="12"/>
  <c r="Q4097" i="12"/>
  <c r="Q4098" i="12"/>
  <c r="Q4099" i="12"/>
  <c r="Q4100" i="12"/>
  <c r="Q4101" i="12"/>
  <c r="Q4102" i="12"/>
  <c r="Q4103" i="12"/>
  <c r="Q4104" i="12"/>
  <c r="Q4105" i="12"/>
  <c r="Q4106" i="12"/>
  <c r="Q4107" i="12"/>
  <c r="Q4108" i="12"/>
  <c r="Q4109" i="12"/>
  <c r="Q4110" i="12"/>
  <c r="Q4111" i="12"/>
  <c r="Q4112" i="12"/>
  <c r="Q4113" i="12"/>
  <c r="Q4114" i="12"/>
  <c r="Q4115" i="12"/>
  <c r="Q4116" i="12"/>
  <c r="Q4117" i="12"/>
  <c r="Q4118" i="12"/>
  <c r="Q4119" i="12"/>
  <c r="Q4120" i="12"/>
  <c r="Q4121" i="12"/>
  <c r="Q4122" i="12"/>
  <c r="Q4123" i="12"/>
  <c r="Q4124" i="12"/>
  <c r="Q4125" i="12"/>
  <c r="Q4126" i="12"/>
  <c r="Q4127" i="12"/>
  <c r="Q4128" i="12"/>
  <c r="Q4129" i="12"/>
  <c r="Q4130" i="12"/>
  <c r="Q4131" i="12"/>
  <c r="Q4132" i="12"/>
  <c r="Q4133" i="12"/>
  <c r="Q4134" i="12"/>
  <c r="Q4135" i="12"/>
  <c r="Q4136" i="12"/>
  <c r="Q4137" i="12"/>
  <c r="Q4138" i="12"/>
  <c r="Q4139" i="12"/>
  <c r="Q4140" i="12"/>
  <c r="Q4141" i="12"/>
  <c r="Q4142" i="12"/>
  <c r="Q4143" i="12"/>
  <c r="Q4144" i="12"/>
  <c r="Q4145" i="12"/>
  <c r="Q4146" i="12"/>
  <c r="Q4147" i="12"/>
  <c r="Q4148" i="12"/>
  <c r="Q4149" i="12"/>
  <c r="Q4150" i="12"/>
  <c r="Q4151" i="12"/>
  <c r="Q4152" i="12"/>
  <c r="Q4153" i="12"/>
  <c r="Q4154" i="12"/>
  <c r="Q4155" i="12"/>
  <c r="Q4156" i="12"/>
  <c r="Q4157" i="12"/>
  <c r="Q4158" i="12"/>
  <c r="Q4159" i="12"/>
  <c r="Q4160" i="12"/>
  <c r="Q4161" i="12"/>
  <c r="Q4162" i="12"/>
  <c r="Q4163" i="12"/>
  <c r="Q4164" i="12"/>
  <c r="Q4165" i="12"/>
  <c r="Q4166" i="12"/>
  <c r="Q4167" i="12"/>
  <c r="Q4168" i="12"/>
  <c r="Q4169" i="12"/>
  <c r="Q4170" i="12"/>
  <c r="Q4171" i="12"/>
  <c r="Q4172" i="12"/>
  <c r="Q4173" i="12"/>
  <c r="Q4174" i="12"/>
  <c r="Q4175" i="12"/>
  <c r="Q4176" i="12"/>
  <c r="Q4177" i="12"/>
  <c r="Q4178" i="12"/>
  <c r="Q4179" i="12"/>
  <c r="Q4180" i="12"/>
  <c r="Q4181" i="12"/>
  <c r="Q4182" i="12"/>
  <c r="Q4183" i="12"/>
  <c r="Q4184" i="12"/>
  <c r="Q4185" i="12"/>
  <c r="Q4186" i="12"/>
  <c r="Q4187" i="12"/>
  <c r="Q4188" i="12"/>
  <c r="Q4189" i="12"/>
  <c r="Q4190" i="12"/>
  <c r="Q4191" i="12"/>
  <c r="Q4192" i="12"/>
  <c r="Q4193" i="12"/>
  <c r="Q4194" i="12"/>
  <c r="Q4195" i="12"/>
  <c r="Q4196" i="12"/>
  <c r="Q4197" i="12"/>
  <c r="Q4198" i="12"/>
  <c r="Q4199" i="12"/>
  <c r="Q4200" i="12"/>
  <c r="Q4201" i="12"/>
  <c r="Q4202" i="12"/>
  <c r="Q4203" i="12"/>
  <c r="Q4204" i="12"/>
  <c r="Q4205" i="12"/>
  <c r="Q4206" i="12"/>
  <c r="Q4207" i="12"/>
  <c r="Q4208" i="12"/>
  <c r="Q4209" i="12"/>
  <c r="Q4210" i="12"/>
  <c r="Q4211" i="12"/>
  <c r="Q4212" i="12"/>
  <c r="Q4213" i="12"/>
  <c r="Q4214" i="12"/>
  <c r="Q4215" i="12"/>
  <c r="Q4216" i="12"/>
  <c r="Q4217" i="12"/>
  <c r="Q4218" i="12"/>
  <c r="Q4219" i="12"/>
  <c r="Q4220" i="12"/>
  <c r="Q4221" i="12"/>
  <c r="Q4222" i="12"/>
  <c r="Q4223" i="12"/>
  <c r="Q4224" i="12"/>
  <c r="Q4225" i="12"/>
  <c r="Q4226" i="12"/>
  <c r="Q4227" i="12"/>
  <c r="Q4228" i="12"/>
  <c r="Q4229" i="12"/>
  <c r="Q4230" i="12"/>
  <c r="Q4231" i="12"/>
  <c r="Q4232" i="12"/>
  <c r="Q4233" i="12"/>
  <c r="Q4234" i="12"/>
  <c r="Q4235" i="12"/>
  <c r="Q4236" i="12"/>
  <c r="Q4237" i="12"/>
  <c r="Q4238" i="12"/>
  <c r="Q4239" i="12"/>
  <c r="Q4240" i="12"/>
  <c r="Q4241" i="12"/>
  <c r="Q4242" i="12"/>
  <c r="Q4243" i="12"/>
  <c r="Q4244" i="12"/>
  <c r="Q4245" i="12"/>
  <c r="Q4246" i="12"/>
  <c r="Q4247" i="12"/>
  <c r="Q4248" i="12"/>
  <c r="Q4249" i="12"/>
  <c r="Q4250" i="12"/>
  <c r="Q4251" i="12"/>
  <c r="Q4252" i="12"/>
  <c r="Q4253" i="12"/>
  <c r="Q4254" i="12"/>
  <c r="Q4255" i="12"/>
  <c r="Q4256" i="12"/>
  <c r="Q4257" i="12"/>
  <c r="Q4258" i="12"/>
  <c r="Q4259" i="12"/>
  <c r="Q4260" i="12"/>
  <c r="Q4261" i="12"/>
  <c r="Q4262" i="12"/>
  <c r="Q4263" i="12"/>
  <c r="Q4264" i="12"/>
  <c r="Q4265" i="12"/>
  <c r="Q4266" i="12"/>
  <c r="Q4267" i="12"/>
  <c r="Q4268" i="12"/>
  <c r="Q4269" i="12"/>
  <c r="Q4270" i="12"/>
  <c r="Q4271" i="12"/>
  <c r="Q4272" i="12"/>
  <c r="Q4273" i="12"/>
  <c r="Q4274" i="12"/>
  <c r="Q4275" i="12"/>
  <c r="Q4276" i="12"/>
  <c r="Q4277" i="12"/>
  <c r="Q4278" i="12"/>
  <c r="Q4279" i="12"/>
  <c r="Q4280" i="12"/>
  <c r="Q4281" i="12"/>
  <c r="Q4282" i="12"/>
  <c r="Q4283" i="12"/>
  <c r="Q4284" i="12"/>
  <c r="Q4285" i="12"/>
  <c r="Q4286" i="12"/>
  <c r="Q4287" i="12"/>
  <c r="Q4288" i="12"/>
  <c r="Q4289" i="12"/>
  <c r="Q4290" i="12"/>
  <c r="Q4291" i="12"/>
  <c r="Q4292" i="12"/>
  <c r="Q4293" i="12"/>
  <c r="Q4294" i="12"/>
  <c r="Q4295" i="12"/>
  <c r="Q4296" i="12"/>
  <c r="Q4297" i="12"/>
  <c r="Q4298" i="12"/>
  <c r="Q4299" i="12"/>
  <c r="Q4300" i="12"/>
  <c r="Q4301" i="12"/>
  <c r="Q4302" i="12"/>
  <c r="Q4303" i="12"/>
  <c r="Q4304" i="12"/>
  <c r="Q4305" i="12"/>
  <c r="Q4306" i="12"/>
  <c r="Q4307" i="12"/>
  <c r="Q4308" i="12"/>
  <c r="Q4309" i="12"/>
  <c r="Q4310" i="12"/>
  <c r="Q4311" i="12"/>
  <c r="Q4312" i="12"/>
  <c r="Q4313" i="12"/>
  <c r="Q4314" i="12"/>
  <c r="Q4315" i="12"/>
  <c r="Q4316" i="12"/>
  <c r="Q4317" i="12"/>
  <c r="Q4318" i="12"/>
  <c r="Q4319" i="12"/>
  <c r="Q4320" i="12"/>
  <c r="Q4321" i="12"/>
  <c r="Q4322" i="12"/>
  <c r="Q4323" i="12"/>
  <c r="Q4324" i="12"/>
  <c r="Q4325" i="12"/>
  <c r="Q4326" i="12"/>
  <c r="Q4327" i="12"/>
  <c r="Q4328" i="12"/>
  <c r="Q4329" i="12"/>
  <c r="Q4330" i="12"/>
  <c r="Q4331" i="12"/>
  <c r="Q4332" i="12"/>
  <c r="Q4333" i="12"/>
  <c r="Q4334" i="12"/>
  <c r="Q4335" i="12"/>
  <c r="Q4336" i="12"/>
  <c r="Q4337" i="12"/>
  <c r="Q4338" i="12"/>
  <c r="Q4339" i="12"/>
  <c r="Q4340" i="12"/>
  <c r="Q4341" i="12"/>
  <c r="Q4342" i="12"/>
  <c r="Q4343" i="12"/>
  <c r="Q4344" i="12"/>
  <c r="Q4345" i="12"/>
  <c r="Q4346" i="12"/>
  <c r="Q4347" i="12"/>
  <c r="Q4348" i="12"/>
  <c r="Q4349" i="12"/>
  <c r="Q4350" i="12"/>
  <c r="Q4351" i="12"/>
  <c r="Q4352" i="12"/>
  <c r="Q4353" i="12"/>
  <c r="Q4354" i="12"/>
  <c r="Q4355" i="12"/>
  <c r="Q4356" i="12"/>
  <c r="Q4357" i="12"/>
  <c r="Q4358" i="12"/>
  <c r="Q4359" i="12"/>
  <c r="Q4360" i="12"/>
  <c r="Q4361" i="12"/>
  <c r="Q4362" i="12"/>
  <c r="Q4363" i="12"/>
  <c r="Q4364" i="12"/>
  <c r="Q4365" i="12"/>
  <c r="Q4366" i="12"/>
  <c r="Q4367" i="12"/>
  <c r="Q4368" i="12"/>
  <c r="Q4369" i="12"/>
  <c r="Q4370" i="12"/>
  <c r="Q4371" i="12"/>
  <c r="Q4372" i="12"/>
  <c r="Q4373" i="12"/>
  <c r="Q4374" i="12"/>
  <c r="Q4375" i="12"/>
  <c r="Q4376" i="12"/>
  <c r="Q4377" i="12"/>
  <c r="Q4378" i="12"/>
  <c r="Q4379" i="12"/>
  <c r="Q4380" i="12"/>
  <c r="Q4381" i="12"/>
  <c r="Q4382" i="12"/>
  <c r="Q4383" i="12"/>
  <c r="Q4384" i="12"/>
  <c r="Q4385" i="12"/>
  <c r="Q4386" i="12"/>
  <c r="Q4387" i="12"/>
  <c r="Q4388" i="12"/>
  <c r="Q4389" i="12"/>
  <c r="Q4390" i="12"/>
  <c r="Q4391" i="12"/>
  <c r="Q4392" i="12"/>
  <c r="Q4393" i="12"/>
  <c r="Q4394" i="12"/>
  <c r="Q4395" i="12"/>
  <c r="Q4396" i="12"/>
  <c r="Q4397" i="12"/>
  <c r="Q4398" i="12"/>
  <c r="Q4399" i="12"/>
  <c r="Q4400" i="12"/>
  <c r="Q4401" i="12"/>
  <c r="Q4402" i="12"/>
  <c r="Q4403" i="12"/>
  <c r="Q4404" i="12"/>
  <c r="Q4405" i="12"/>
  <c r="Q4406" i="12"/>
  <c r="Q4407" i="12"/>
  <c r="Q4408" i="12"/>
  <c r="Q4409" i="12"/>
  <c r="Q4410" i="12"/>
  <c r="Q4411" i="12"/>
  <c r="Q4412" i="12"/>
  <c r="Q4413" i="12"/>
  <c r="Q4414" i="12"/>
  <c r="Q4415" i="12"/>
  <c r="Q4416" i="12"/>
  <c r="Q4417" i="12"/>
  <c r="Q4418" i="12"/>
  <c r="Q4419" i="12"/>
  <c r="Q4420" i="12"/>
  <c r="Q4421" i="12"/>
  <c r="Q4422" i="12"/>
  <c r="Q4423" i="12"/>
  <c r="Q4424" i="12"/>
  <c r="Q4425" i="12"/>
  <c r="Q4426" i="12"/>
  <c r="Q4427" i="12"/>
  <c r="Q4428" i="12"/>
  <c r="Q4429" i="12"/>
  <c r="Q4430" i="12"/>
  <c r="Q4431" i="12"/>
  <c r="Q4432" i="12"/>
  <c r="Q4433" i="12"/>
  <c r="Q4434" i="12"/>
  <c r="Q4435" i="12"/>
  <c r="Q4436" i="12"/>
  <c r="Q4437" i="12"/>
  <c r="Q4438" i="12"/>
  <c r="Q4439" i="12"/>
  <c r="Q4440" i="12"/>
  <c r="Q4441" i="12"/>
  <c r="Q4442" i="12"/>
  <c r="Q4443" i="12"/>
  <c r="Q4444" i="12"/>
  <c r="Q4445" i="12"/>
  <c r="Q4446" i="12"/>
  <c r="Q4447" i="12"/>
  <c r="Q4448" i="12"/>
  <c r="Q4449" i="12"/>
  <c r="Q4450" i="12"/>
  <c r="Q4451" i="12"/>
  <c r="Q4452" i="12"/>
  <c r="Q4453" i="12"/>
  <c r="Q4454" i="12"/>
  <c r="Q4455" i="12"/>
  <c r="Q4456" i="12"/>
  <c r="Q4457" i="12"/>
  <c r="Q4458" i="12"/>
  <c r="Q4459" i="12"/>
  <c r="Q4460" i="12"/>
  <c r="Q4461" i="12"/>
  <c r="Q4462" i="12"/>
  <c r="Q4463" i="12"/>
  <c r="Q4464" i="12"/>
  <c r="Q4465" i="12"/>
  <c r="Q4466" i="12"/>
  <c r="Q4467" i="12"/>
  <c r="Q4468" i="12"/>
  <c r="Q4469" i="12"/>
  <c r="Q4470" i="12"/>
  <c r="Q4471" i="12"/>
  <c r="Q4472" i="12"/>
  <c r="Q4473" i="12"/>
  <c r="Q4474" i="12"/>
  <c r="Q4475" i="12"/>
  <c r="Q4476" i="12"/>
  <c r="Q4477" i="12"/>
  <c r="Q4478" i="12"/>
  <c r="Q4479" i="12"/>
  <c r="Q4480" i="12"/>
  <c r="Q4481" i="12"/>
  <c r="Q4482" i="12"/>
  <c r="Q4483" i="12"/>
  <c r="Q4484" i="12"/>
  <c r="Q4485" i="12"/>
  <c r="Q4486" i="12"/>
  <c r="Q4487" i="12"/>
  <c r="Q4488" i="12"/>
  <c r="Q4489" i="12"/>
  <c r="Q4490" i="12"/>
  <c r="Q4491" i="12"/>
  <c r="Q4492" i="12"/>
  <c r="Q4493" i="12"/>
  <c r="Q4494" i="12"/>
  <c r="Q4495" i="12"/>
  <c r="Q4496" i="12"/>
  <c r="Q4497" i="12"/>
  <c r="Q4498" i="12"/>
  <c r="Q4499" i="12"/>
  <c r="Q4500" i="12"/>
  <c r="Q4501" i="12"/>
  <c r="Q4502" i="12"/>
  <c r="Q4503" i="12"/>
  <c r="Q4504" i="12"/>
  <c r="Q4505" i="12"/>
  <c r="Q4506" i="12"/>
  <c r="Q4507" i="12"/>
  <c r="Q4508" i="12"/>
  <c r="Q4509" i="12"/>
  <c r="Q4510" i="12"/>
  <c r="Q4511" i="12"/>
  <c r="Q4512" i="12"/>
  <c r="Q4513" i="12"/>
  <c r="Q4514" i="12"/>
  <c r="Q4515" i="12"/>
  <c r="Q4516" i="12"/>
  <c r="Q4517" i="12"/>
  <c r="Q4518" i="12"/>
  <c r="Q4519" i="12"/>
  <c r="Q4520" i="12"/>
  <c r="Q4521" i="12"/>
  <c r="Q4522" i="12"/>
  <c r="Q4523" i="12"/>
  <c r="Q4524" i="12"/>
  <c r="Q4525" i="12"/>
  <c r="Q4526" i="12"/>
  <c r="Q4527" i="12"/>
  <c r="Q4528" i="12"/>
  <c r="Q4529" i="12"/>
  <c r="Q4530" i="12"/>
  <c r="Q4531" i="12"/>
  <c r="Q4532" i="12"/>
  <c r="Q4533" i="12"/>
  <c r="Q4534" i="12"/>
  <c r="Q4535" i="12"/>
  <c r="Q2727" i="12"/>
  <c r="Q2728" i="12"/>
  <c r="Q2729" i="12"/>
  <c r="Q2730" i="12"/>
  <c r="Q2731" i="12"/>
  <c r="Q2732" i="12"/>
  <c r="Q2733" i="12"/>
  <c r="Q2734" i="12"/>
  <c r="Q2735" i="12"/>
  <c r="Q2736" i="12"/>
  <c r="Q2737" i="12"/>
  <c r="Q2738" i="12"/>
  <c r="Q2739" i="12"/>
  <c r="Q2740" i="12"/>
  <c r="Q2741" i="12"/>
  <c r="Q2742" i="12"/>
  <c r="Q2743" i="12"/>
  <c r="Q2744" i="12"/>
  <c r="Q2745" i="12"/>
  <c r="Q2746" i="12"/>
  <c r="Q2747" i="12"/>
  <c r="Q2748" i="12"/>
  <c r="Q2749" i="12"/>
  <c r="Q2750" i="12"/>
  <c r="Q2751" i="12"/>
  <c r="Q2752" i="12"/>
  <c r="Q2753" i="12"/>
  <c r="Q2754" i="12"/>
  <c r="Q2755" i="12"/>
  <c r="Q2756" i="12"/>
  <c r="Q2757" i="12"/>
  <c r="Q2758" i="12"/>
  <c r="Q2759" i="12"/>
  <c r="Q2760" i="12"/>
  <c r="Q2761" i="12"/>
  <c r="Q2762" i="12"/>
  <c r="Q2763" i="12"/>
  <c r="Q2764" i="12"/>
  <c r="Q2765" i="12"/>
  <c r="Q2766" i="12"/>
  <c r="Q2767" i="12"/>
  <c r="Q2768" i="12"/>
  <c r="Q2769" i="12"/>
  <c r="Q2770" i="12"/>
  <c r="Q2771" i="12"/>
  <c r="Q2772" i="12"/>
  <c r="Q2773" i="12"/>
  <c r="Q2774" i="12"/>
  <c r="Q2775" i="12"/>
  <c r="Q2776" i="12"/>
  <c r="Q2777" i="12"/>
  <c r="Q2778" i="12"/>
  <c r="Q2779" i="12"/>
  <c r="Q2780" i="12"/>
  <c r="Q2781" i="12"/>
  <c r="Q2782" i="12"/>
  <c r="Q2783" i="12"/>
  <c r="Q2784" i="12"/>
  <c r="Q2785" i="12"/>
  <c r="Q2786" i="12"/>
  <c r="Q2787" i="12"/>
  <c r="Q2788" i="12"/>
  <c r="Q2789" i="12"/>
  <c r="Q2790" i="12"/>
  <c r="Q2791" i="12"/>
  <c r="Q2792" i="12"/>
  <c r="Q2793" i="12"/>
  <c r="Q2794" i="12"/>
  <c r="Q2795" i="12"/>
  <c r="Q2796" i="12"/>
  <c r="Q2797" i="12"/>
  <c r="Q2798" i="12"/>
  <c r="Q2799" i="12"/>
  <c r="Q2800" i="12"/>
  <c r="Q2801" i="12"/>
  <c r="Q2802" i="12"/>
  <c r="Q2803" i="12"/>
  <c r="Q2804" i="12"/>
  <c r="Q2805" i="12"/>
  <c r="Q2806" i="12"/>
  <c r="Q2807" i="12"/>
  <c r="Q2808" i="12"/>
  <c r="Q2810" i="12"/>
  <c r="Q2811" i="12"/>
  <c r="Q2812" i="12"/>
  <c r="Q2813" i="12"/>
  <c r="Q2814" i="12"/>
  <c r="Q2815" i="12"/>
  <c r="Q2816" i="12"/>
  <c r="Q2817" i="12"/>
  <c r="Q2818" i="12"/>
  <c r="Q2819" i="12"/>
  <c r="Q2820" i="12"/>
  <c r="Q2821" i="12"/>
  <c r="Q2822" i="12"/>
  <c r="Q2823" i="12"/>
  <c r="Q2824" i="12"/>
  <c r="Q2825" i="12"/>
  <c r="Q2826" i="12"/>
  <c r="Q2827" i="12"/>
  <c r="Q2828" i="12"/>
  <c r="Q2829" i="12"/>
  <c r="Q2830" i="12"/>
  <c r="Q2831" i="12"/>
  <c r="Q2832" i="12"/>
  <c r="Q2833" i="12"/>
  <c r="Q2834" i="12"/>
  <c r="Q2835" i="12"/>
  <c r="Q2836" i="12"/>
  <c r="Q2837" i="12"/>
  <c r="Q2838" i="12"/>
  <c r="Q2839" i="12"/>
  <c r="Q2840" i="12"/>
  <c r="Q2841" i="12"/>
  <c r="Q2842" i="12"/>
  <c r="Q2843" i="12"/>
  <c r="Q2844" i="12"/>
  <c r="Q2845" i="12"/>
  <c r="Q2846" i="12"/>
  <c r="Q2847" i="12"/>
  <c r="Q2848" i="12"/>
  <c r="Q2849" i="12"/>
  <c r="Q2850" i="12"/>
  <c r="Q2851" i="12"/>
  <c r="Q2852" i="12"/>
  <c r="Q2853" i="12"/>
  <c r="Q2854" i="12"/>
  <c r="Q2855" i="12"/>
  <c r="Q2856" i="12"/>
  <c r="Q2857" i="12"/>
  <c r="Q2858" i="12"/>
  <c r="Q2859" i="12"/>
  <c r="Q2860" i="12"/>
  <c r="Q2861" i="12"/>
  <c r="Q2862" i="12"/>
  <c r="Q2863" i="12"/>
  <c r="Q2864" i="12"/>
  <c r="Q2865" i="12"/>
  <c r="Q2866" i="12"/>
  <c r="Q2867" i="12"/>
  <c r="Q2868" i="12"/>
  <c r="Q2869" i="12"/>
  <c r="Q2870" i="12"/>
  <c r="Q2871" i="12"/>
  <c r="Q2872" i="12"/>
  <c r="Q2873" i="12"/>
  <c r="Q2874" i="12"/>
  <c r="Q2875" i="12"/>
  <c r="Q2876" i="12"/>
  <c r="Q2877" i="12"/>
  <c r="Q2878" i="12"/>
  <c r="Q2879" i="12"/>
  <c r="Q2880" i="12"/>
  <c r="Q2881" i="12"/>
  <c r="Q2882" i="12"/>
  <c r="Q2883" i="12"/>
  <c r="Q2884" i="12"/>
  <c r="Q2885" i="12"/>
  <c r="Q2886" i="12"/>
  <c r="Q2887" i="12"/>
  <c r="Q2888" i="12"/>
  <c r="Q2889" i="12"/>
  <c r="Q2890" i="12"/>
  <c r="Q2269" i="12"/>
  <c r="Q2270" i="12"/>
  <c r="Q2271" i="12"/>
  <c r="Q2272" i="12"/>
  <c r="Q2273" i="12"/>
  <c r="Q2274" i="12"/>
  <c r="Q2275" i="12"/>
  <c r="Q2276" i="12"/>
  <c r="Q2277" i="12"/>
  <c r="Q2278" i="12"/>
  <c r="Q2279" i="12"/>
  <c r="Q2280" i="12"/>
  <c r="Q2281" i="12"/>
  <c r="Q2282" i="12"/>
  <c r="Q2283" i="12"/>
  <c r="Q2284" i="12"/>
  <c r="Q2285" i="12"/>
  <c r="Q2286" i="12"/>
  <c r="Q2287" i="12"/>
  <c r="Q2288" i="12"/>
  <c r="Q2289" i="12"/>
  <c r="Q2290" i="12"/>
  <c r="Q2291" i="12"/>
  <c r="Q2292" i="12"/>
  <c r="Q2293" i="12"/>
  <c r="Q2294" i="12"/>
  <c r="Q2295" i="12"/>
  <c r="Q2296" i="12"/>
  <c r="Q2297" i="12"/>
  <c r="Q2298" i="12"/>
  <c r="Q2299" i="12"/>
  <c r="Q2300" i="12"/>
  <c r="Q2301" i="12"/>
  <c r="Q2302" i="12"/>
  <c r="Q2303" i="12"/>
  <c r="Q2304" i="12"/>
  <c r="Q2305" i="12"/>
  <c r="Q2306" i="12"/>
  <c r="Q2307" i="12"/>
  <c r="Q2308" i="12"/>
  <c r="Q2309" i="12"/>
  <c r="Q2310" i="12"/>
  <c r="Q2311" i="12"/>
  <c r="Q2312" i="12"/>
  <c r="Q2313" i="12"/>
  <c r="Q2314" i="12"/>
  <c r="Q2315" i="12"/>
  <c r="Q2316" i="12"/>
  <c r="Q2317" i="12"/>
  <c r="Q2318" i="12"/>
  <c r="Q2319" i="12"/>
  <c r="Q2320" i="12"/>
  <c r="Q2321" i="12"/>
  <c r="Q2322" i="12"/>
  <c r="Q2323" i="12"/>
  <c r="Q2324" i="12"/>
  <c r="Q2325" i="12"/>
  <c r="Q2326" i="12"/>
  <c r="Q2327" i="12"/>
  <c r="Q2328" i="12"/>
  <c r="Q2329" i="12"/>
  <c r="Q2330" i="12"/>
  <c r="Q2331" i="12"/>
  <c r="Q2332" i="12"/>
  <c r="Q2333" i="12"/>
  <c r="Q2334" i="12"/>
  <c r="Q2335" i="12"/>
  <c r="Q2336" i="12"/>
  <c r="Q2337" i="12"/>
  <c r="Q2338" i="12"/>
  <c r="Q2339" i="12"/>
  <c r="Q2340" i="12"/>
  <c r="Q2341" i="12"/>
  <c r="Q2342" i="12"/>
  <c r="Q2343" i="12"/>
  <c r="Q2344" i="12"/>
  <c r="Q2345" i="12"/>
  <c r="Q2346" i="12"/>
  <c r="Q2347" i="12"/>
  <c r="Q2348" i="12"/>
  <c r="Q2349" i="12"/>
  <c r="Q2350" i="12"/>
  <c r="Q2351" i="12"/>
  <c r="Q2352" i="12"/>
  <c r="Q2353" i="12"/>
  <c r="Q2355" i="12"/>
  <c r="Q2356" i="12"/>
  <c r="Q2357" i="12"/>
  <c r="Q2358" i="12"/>
  <c r="Q2359" i="12"/>
  <c r="Q2360" i="12"/>
  <c r="Q2361" i="12"/>
  <c r="Q2362" i="12"/>
  <c r="Q2363" i="12"/>
  <c r="Q2364" i="12"/>
  <c r="Q2365" i="12"/>
  <c r="Q2366" i="12"/>
  <c r="Q2367" i="12"/>
  <c r="Q2368" i="12"/>
  <c r="Q2369" i="12"/>
  <c r="Q2370" i="12"/>
  <c r="Q2371" i="12"/>
  <c r="Q2372" i="12"/>
  <c r="Q2373" i="12"/>
  <c r="Q2374" i="12"/>
  <c r="Q2375" i="12"/>
  <c r="Q2376" i="12"/>
  <c r="Q2377" i="12"/>
  <c r="Q2378" i="12"/>
  <c r="Q2379" i="12"/>
  <c r="Q2380" i="12"/>
  <c r="Q2381" i="12"/>
  <c r="Q2382" i="12"/>
  <c r="Q2383" i="12"/>
  <c r="Q2384" i="12"/>
  <c r="Q2385" i="12"/>
  <c r="Q2386" i="12"/>
  <c r="Q2387" i="12"/>
  <c r="Q2388" i="12"/>
  <c r="Q2389" i="12"/>
  <c r="Q2390" i="12"/>
  <c r="Q2391" i="12"/>
  <c r="Q2392" i="12"/>
  <c r="Q2393" i="12"/>
  <c r="Q2394" i="12"/>
  <c r="Q2395" i="12"/>
  <c r="Q2396" i="12"/>
  <c r="Q2397" i="12"/>
  <c r="Q2398" i="12"/>
  <c r="Q2399" i="12"/>
  <c r="Q2400" i="12"/>
  <c r="Q2401" i="12"/>
  <c r="Q2402" i="12"/>
  <c r="Q2403" i="12"/>
  <c r="Q2404" i="12"/>
  <c r="Q2405" i="12"/>
  <c r="Q2406" i="12"/>
  <c r="Q2407" i="12"/>
  <c r="Q2408" i="12"/>
  <c r="Q2409" i="12"/>
  <c r="Q2410" i="12"/>
  <c r="Q2411" i="12"/>
  <c r="Q2412" i="12"/>
  <c r="Q2413" i="12"/>
  <c r="Q2414" i="12"/>
  <c r="Q2415" i="12"/>
  <c r="Q2416" i="12"/>
  <c r="Q2417" i="12"/>
  <c r="Q2418" i="12"/>
  <c r="Q2419" i="12"/>
  <c r="Q2420" i="12"/>
  <c r="Q2421" i="12"/>
  <c r="Q2422" i="12"/>
  <c r="Q2423" i="12"/>
  <c r="Q2424" i="12"/>
  <c r="Q2425" i="12"/>
  <c r="Q2426" i="12"/>
  <c r="Q2427" i="12"/>
  <c r="Q2428" i="12"/>
  <c r="Q2429" i="12"/>
  <c r="Q2430" i="12"/>
  <c r="Q2431" i="12"/>
  <c r="Q2432" i="12"/>
  <c r="Q2433" i="12"/>
  <c r="Q2434" i="12"/>
  <c r="Q2435" i="12"/>
  <c r="Q2436" i="12"/>
  <c r="Q2437" i="12"/>
  <c r="Q2438" i="12"/>
  <c r="Q2439" i="12"/>
  <c r="Q2440" i="12"/>
  <c r="Q2441" i="12"/>
  <c r="Q2442" i="12"/>
  <c r="Q2443" i="12"/>
  <c r="Q2444" i="12"/>
  <c r="Q2445" i="12"/>
  <c r="Q2446" i="12"/>
  <c r="Q2447" i="12"/>
  <c r="Q2448" i="12"/>
  <c r="Q2449" i="12"/>
  <c r="Q2450" i="12"/>
  <c r="Q2451" i="12"/>
  <c r="Q2452" i="12"/>
  <c r="Q2453" i="12"/>
  <c r="Q2454" i="12"/>
  <c r="Q2455" i="12"/>
  <c r="Q2456" i="12"/>
  <c r="Q2457" i="12"/>
  <c r="Q2458" i="12"/>
  <c r="Q2459" i="12"/>
  <c r="Q2460" i="12"/>
  <c r="Q2461" i="12"/>
  <c r="Q2462" i="12"/>
  <c r="Q2463" i="12"/>
  <c r="Q2464" i="12"/>
  <c r="Q2465" i="12"/>
  <c r="Q2466" i="12"/>
  <c r="Q2467" i="12"/>
  <c r="Q2468" i="12"/>
  <c r="Q2469" i="12"/>
  <c r="Q2470" i="12"/>
  <c r="Q2471" i="12"/>
  <c r="Q2472" i="12"/>
  <c r="Q2473" i="12"/>
  <c r="Q2474" i="12"/>
  <c r="Q2475" i="12"/>
  <c r="Q2476" i="12"/>
  <c r="Q2477" i="12"/>
  <c r="Q2478" i="12"/>
  <c r="Q2479" i="12"/>
  <c r="Q2480" i="12"/>
  <c r="Q2481" i="12"/>
  <c r="Q2482" i="12"/>
  <c r="Q2483" i="12"/>
  <c r="Q2484" i="12"/>
  <c r="Q2485" i="12"/>
  <c r="Q2486" i="12"/>
  <c r="Q2487" i="12"/>
  <c r="Q2488" i="12"/>
  <c r="Q2489" i="12"/>
  <c r="Q2490" i="12"/>
  <c r="Q2491" i="12"/>
  <c r="Q2492" i="12"/>
  <c r="Q2493" i="12"/>
  <c r="Q2494" i="12"/>
  <c r="Q2495" i="12"/>
  <c r="Q2496" i="12"/>
  <c r="Q2497" i="12"/>
  <c r="Q2498" i="12"/>
  <c r="Q2499" i="12"/>
  <c r="Q2500" i="12"/>
  <c r="Q2501" i="12"/>
  <c r="Q2502" i="12"/>
  <c r="Q2503" i="12"/>
  <c r="Q2504" i="12"/>
  <c r="Q2505" i="12"/>
  <c r="Q2506" i="12"/>
  <c r="Q2507" i="12"/>
  <c r="Q2508" i="12"/>
  <c r="Q2509" i="12"/>
  <c r="Q2510" i="12"/>
  <c r="Q2511" i="12"/>
  <c r="Q2512" i="12"/>
  <c r="Q2513" i="12"/>
  <c r="Q2514" i="12"/>
  <c r="Q2515" i="12"/>
  <c r="Q2516" i="12"/>
  <c r="Q2517" i="12"/>
  <c r="Q2518" i="12"/>
  <c r="Q2519" i="12"/>
  <c r="Q2520" i="12"/>
  <c r="Q2521" i="12"/>
  <c r="Q2522" i="12"/>
  <c r="Q2523" i="12"/>
  <c r="Q2524" i="12"/>
  <c r="Q2525" i="12"/>
  <c r="Q2526" i="12"/>
  <c r="Q2527" i="12"/>
  <c r="Q2528" i="12"/>
  <c r="Q2529" i="12"/>
  <c r="Q2530" i="12"/>
  <c r="Q2531" i="12"/>
  <c r="Q2532" i="12"/>
  <c r="Q2533" i="12"/>
  <c r="Q2534" i="12"/>
  <c r="Q2535" i="12"/>
  <c r="Q2536" i="12"/>
  <c r="Q2537" i="12"/>
  <c r="Q2538" i="12"/>
  <c r="Q2539" i="12"/>
  <c r="Q2540" i="12"/>
  <c r="Q2541" i="12"/>
  <c r="Q2542" i="12"/>
  <c r="Q2543" i="12"/>
  <c r="Q2544" i="12"/>
  <c r="Q2545" i="12"/>
  <c r="Q2546" i="12"/>
  <c r="Q2547" i="12"/>
  <c r="Q2548" i="12"/>
  <c r="Q2549" i="12"/>
  <c r="Q2550" i="12"/>
  <c r="Q2551" i="12"/>
  <c r="Q2552" i="12"/>
  <c r="Q2553" i="12"/>
  <c r="Q2554" i="12"/>
  <c r="Q2555" i="12"/>
  <c r="Q2556" i="12"/>
  <c r="Q2557" i="12"/>
  <c r="Q2558" i="12"/>
  <c r="Q2559" i="12"/>
  <c r="Q2560" i="12"/>
  <c r="Q2561" i="12"/>
  <c r="Q2562" i="12"/>
  <c r="Q2563" i="12"/>
  <c r="Q2564" i="12"/>
  <c r="Q2565" i="12"/>
  <c r="Q2566" i="12"/>
  <c r="Q2567" i="12"/>
  <c r="Q2568" i="12"/>
  <c r="Q2569" i="12"/>
  <c r="Q2570" i="12"/>
  <c r="Q2571" i="12"/>
  <c r="Q2572" i="12"/>
  <c r="Q2573" i="12"/>
  <c r="Q2574" i="12"/>
  <c r="Q2575" i="12"/>
  <c r="Q2576" i="12"/>
  <c r="Q2577" i="12"/>
  <c r="Q2578" i="12"/>
  <c r="Q2579" i="12"/>
  <c r="Q2580" i="12"/>
  <c r="Q2581" i="12"/>
  <c r="Q2582" i="12"/>
  <c r="Q2583" i="12"/>
  <c r="Q2584" i="12"/>
  <c r="Q2585" i="12"/>
  <c r="Q2586" i="12"/>
  <c r="Q2587" i="12"/>
  <c r="Q2588" i="12"/>
  <c r="Q2589" i="12"/>
  <c r="Q2590" i="12"/>
  <c r="Q2591" i="12"/>
  <c r="Q2592" i="12"/>
  <c r="Q2593" i="12"/>
  <c r="Q2594" i="12"/>
  <c r="Q2595" i="12"/>
  <c r="Q2596" i="12"/>
  <c r="Q2597" i="12"/>
  <c r="Q2598" i="12"/>
  <c r="Q2599" i="12"/>
  <c r="Q2600" i="12"/>
  <c r="Q2601" i="12"/>
  <c r="Q2602" i="12"/>
  <c r="Q2603" i="12"/>
  <c r="Q2604" i="12"/>
  <c r="Q2605" i="12"/>
  <c r="Q2606" i="12"/>
  <c r="Q2607" i="12"/>
  <c r="Q2608" i="12"/>
  <c r="Q2609" i="12"/>
  <c r="Q2610" i="12"/>
  <c r="Q2611" i="12"/>
  <c r="Q2612" i="12"/>
  <c r="Q2613" i="12"/>
  <c r="Q2614" i="12"/>
  <c r="Q2615" i="12"/>
  <c r="Q2616" i="12"/>
  <c r="Q2617" i="12"/>
  <c r="Q2618" i="12"/>
  <c r="Q2619" i="12"/>
  <c r="Q2620" i="12"/>
  <c r="Q2621" i="12"/>
  <c r="Q2622" i="12"/>
  <c r="Q2623" i="12"/>
  <c r="Q2624" i="12"/>
  <c r="Q2625" i="12"/>
  <c r="Q2626" i="12"/>
  <c r="Q2627" i="12"/>
  <c r="Q2628" i="12"/>
  <c r="Q2629" i="12"/>
  <c r="Q2630" i="12"/>
  <c r="Q2631" i="12"/>
  <c r="Q2632" i="12"/>
  <c r="Q2633" i="12"/>
  <c r="Q2634" i="12"/>
  <c r="Q2635" i="12"/>
  <c r="Q2636" i="12"/>
  <c r="Q2637" i="12"/>
  <c r="Q2638" i="12"/>
  <c r="Q2639" i="12"/>
  <c r="Q2640" i="12"/>
  <c r="Q2641" i="12"/>
  <c r="Q2642" i="12"/>
  <c r="Q2643" i="12"/>
  <c r="Q2644" i="12"/>
  <c r="Q2645" i="12"/>
  <c r="Q2646" i="12"/>
  <c r="Q2647" i="12"/>
  <c r="Q2648" i="12"/>
  <c r="Q2649" i="12"/>
  <c r="Q2650" i="12"/>
  <c r="Q2651" i="12"/>
  <c r="Q2652" i="12"/>
  <c r="Q2653" i="12"/>
  <c r="Q2654" i="12"/>
  <c r="Q2655" i="12"/>
  <c r="Q2656" i="12"/>
  <c r="Q2657" i="12"/>
  <c r="Q2658" i="12"/>
  <c r="Q2659" i="12"/>
  <c r="Q2660" i="12"/>
  <c r="Q2661" i="12"/>
  <c r="Q2662" i="12"/>
  <c r="Q2663" i="12"/>
  <c r="Q2664" i="12"/>
  <c r="Q2665" i="12"/>
  <c r="Q2666" i="12"/>
  <c r="Q2667" i="12"/>
  <c r="Q2668" i="12"/>
  <c r="Q2669" i="12"/>
  <c r="Q2670" i="12"/>
  <c r="Q2671" i="12"/>
  <c r="Q2672" i="12"/>
  <c r="Q2673" i="12"/>
  <c r="Q2674" i="12"/>
  <c r="Q2675" i="12"/>
  <c r="Q2676" i="12"/>
  <c r="Q2677" i="12"/>
  <c r="Q2678" i="12"/>
  <c r="Q2679" i="12"/>
  <c r="Q2680" i="12"/>
  <c r="Q2681" i="12"/>
  <c r="Q2682" i="12"/>
  <c r="Q2683" i="12"/>
  <c r="Q2684" i="12"/>
  <c r="Q2685" i="12"/>
  <c r="Q2686" i="12"/>
  <c r="Q2687" i="12"/>
  <c r="Q2688" i="12"/>
  <c r="Q2689" i="12"/>
  <c r="Q2690" i="12"/>
  <c r="Q2691" i="12"/>
  <c r="Q2692" i="12"/>
  <c r="Q2693" i="12"/>
  <c r="Q2694" i="12"/>
  <c r="Q2695" i="12"/>
  <c r="Q2696" i="12"/>
  <c r="Q2697" i="12"/>
  <c r="Q2698" i="12"/>
  <c r="Q2699" i="12"/>
  <c r="Q2700" i="12"/>
  <c r="Q2701" i="12"/>
  <c r="Q2702" i="12"/>
  <c r="Q2703" i="12"/>
  <c r="Q2704" i="12"/>
  <c r="Q2705" i="12"/>
  <c r="Q2706" i="12"/>
  <c r="Q2707" i="12"/>
  <c r="Q2708" i="12"/>
  <c r="Q2709" i="12"/>
  <c r="Q2710" i="12"/>
  <c r="Q2711" i="12"/>
  <c r="Q2712" i="12"/>
  <c r="Q2713" i="12"/>
  <c r="Q2714" i="12"/>
  <c r="Q2715" i="12"/>
  <c r="Q2716" i="12"/>
  <c r="Q2717" i="12"/>
  <c r="Q2718" i="12"/>
  <c r="Q2719" i="12"/>
  <c r="Q2720" i="12"/>
  <c r="Q2721" i="12"/>
  <c r="Q2722" i="12"/>
  <c r="Q2723" i="12"/>
  <c r="Q2724" i="12"/>
  <c r="Q2725" i="12"/>
  <c r="Q2726" i="12"/>
  <c r="Q2105" i="12"/>
  <c r="Q2106" i="12"/>
  <c r="Q2107" i="12"/>
  <c r="Q2108" i="12"/>
  <c r="Q2109" i="12"/>
  <c r="Q2110" i="12"/>
  <c r="Q2111" i="12"/>
  <c r="Q2112" i="12"/>
  <c r="Q2113" i="12"/>
  <c r="Q2114" i="12"/>
  <c r="Q2115" i="12"/>
  <c r="Q2116" i="12"/>
  <c r="Q2117" i="12"/>
  <c r="Q2118" i="12"/>
  <c r="Q2119" i="12"/>
  <c r="Q2120" i="12"/>
  <c r="Q2121" i="12"/>
  <c r="Q2122" i="12"/>
  <c r="Q2123" i="12"/>
  <c r="Q2124" i="12"/>
  <c r="Q2125" i="12"/>
  <c r="Q2126" i="12"/>
  <c r="Q2127" i="12"/>
  <c r="Q2128" i="12"/>
  <c r="Q2129" i="12"/>
  <c r="Q2130" i="12"/>
  <c r="Q2131" i="12"/>
  <c r="Q2132" i="12"/>
  <c r="Q2133" i="12"/>
  <c r="Q2134" i="12"/>
  <c r="Q2135" i="12"/>
  <c r="Q2136" i="12"/>
  <c r="Q2137" i="12"/>
  <c r="Q2138" i="12"/>
  <c r="Q2139" i="12"/>
  <c r="Q2140" i="12"/>
  <c r="Q2141" i="12"/>
  <c r="Q2142" i="12"/>
  <c r="Q2143" i="12"/>
  <c r="Q2144" i="12"/>
  <c r="Q2145" i="12"/>
  <c r="Q2146" i="12"/>
  <c r="Q2147" i="12"/>
  <c r="Q2148" i="12"/>
  <c r="Q2149" i="12"/>
  <c r="Q2150" i="12"/>
  <c r="Q2151" i="12"/>
  <c r="Q2152" i="12"/>
  <c r="Q2153" i="12"/>
  <c r="Q2154" i="12"/>
  <c r="Q2155" i="12"/>
  <c r="Q2156" i="12"/>
  <c r="Q2157" i="12"/>
  <c r="Q2158" i="12"/>
  <c r="Q2159" i="12"/>
  <c r="Q2160" i="12"/>
  <c r="Q2161" i="12"/>
  <c r="Q2162" i="12"/>
  <c r="Q2163" i="12"/>
  <c r="Q2164" i="12"/>
  <c r="Q2165" i="12"/>
  <c r="Q2166" i="12"/>
  <c r="Q2167" i="12"/>
  <c r="Q2168" i="12"/>
  <c r="Q2169" i="12"/>
  <c r="Q2170" i="12"/>
  <c r="Q2171" i="12"/>
  <c r="Q2172" i="12"/>
  <c r="Q2173" i="12"/>
  <c r="Q2174" i="12"/>
  <c r="Q2175" i="12"/>
  <c r="Q2176" i="12"/>
  <c r="Q2177" i="12"/>
  <c r="Q2178" i="12"/>
  <c r="Q2179" i="12"/>
  <c r="Q2180" i="12"/>
  <c r="Q2181" i="12"/>
  <c r="Q2182" i="12"/>
  <c r="Q2183" i="12"/>
  <c r="Q2184" i="12"/>
  <c r="Q2185" i="12"/>
  <c r="Q2187" i="12"/>
  <c r="Q2188" i="12"/>
  <c r="Q2189" i="12"/>
  <c r="Q2190" i="12"/>
  <c r="Q2191" i="12"/>
  <c r="Q2192" i="12"/>
  <c r="Q2193" i="12"/>
  <c r="Q2194" i="12"/>
  <c r="Q2195" i="12"/>
  <c r="Q2196" i="12"/>
  <c r="Q2197" i="12"/>
  <c r="Q2198" i="12"/>
  <c r="Q2199" i="12"/>
  <c r="Q2200" i="12"/>
  <c r="Q2201" i="12"/>
  <c r="Q2202" i="12"/>
  <c r="Q2203" i="12"/>
  <c r="Q2204" i="12"/>
  <c r="Q2205" i="12"/>
  <c r="Q2206" i="12"/>
  <c r="Q2207" i="12"/>
  <c r="Q2208" i="12"/>
  <c r="Q2209" i="12"/>
  <c r="Q2210" i="12"/>
  <c r="Q2211" i="12"/>
  <c r="Q2212" i="12"/>
  <c r="Q2213" i="12"/>
  <c r="Q2214" i="12"/>
  <c r="Q2215" i="12"/>
  <c r="Q2216" i="12"/>
  <c r="Q2217" i="12"/>
  <c r="Q2218" i="12"/>
  <c r="Q2219" i="12"/>
  <c r="Q2220" i="12"/>
  <c r="Q2221" i="12"/>
  <c r="Q2222" i="12"/>
  <c r="Q2223" i="12"/>
  <c r="Q2224" i="12"/>
  <c r="Q2225" i="12"/>
  <c r="Q2226" i="12"/>
  <c r="Q2227" i="12"/>
  <c r="Q2228" i="12"/>
  <c r="Q2229" i="12"/>
  <c r="Q2230" i="12"/>
  <c r="Q2231" i="12"/>
  <c r="Q2232" i="12"/>
  <c r="Q2233" i="12"/>
  <c r="Q2234" i="12"/>
  <c r="Q2235" i="12"/>
  <c r="Q2236" i="12"/>
  <c r="Q2237" i="12"/>
  <c r="Q2238" i="12"/>
  <c r="Q2239" i="12"/>
  <c r="Q2240" i="12"/>
  <c r="Q2241" i="12"/>
  <c r="Q2242" i="12"/>
  <c r="Q2243" i="12"/>
  <c r="Q2244" i="12"/>
  <c r="Q2245" i="12"/>
  <c r="Q2246" i="12"/>
  <c r="Q2247" i="12"/>
  <c r="Q2248" i="12"/>
  <c r="Q2249" i="12"/>
  <c r="Q2250" i="12"/>
  <c r="Q2251" i="12"/>
  <c r="Q2252" i="12"/>
  <c r="Q2253" i="12"/>
  <c r="Q2254" i="12"/>
  <c r="Q2255" i="12"/>
  <c r="Q2256" i="12"/>
  <c r="Q2257" i="12"/>
  <c r="Q2258" i="12"/>
  <c r="Q2259" i="12"/>
  <c r="Q2260" i="12"/>
  <c r="Q2261" i="12"/>
  <c r="Q2262" i="12"/>
  <c r="Q2263" i="12"/>
  <c r="Q2264" i="12"/>
  <c r="Q2265" i="12"/>
  <c r="Q2266" i="12"/>
  <c r="Q2267" i="12"/>
  <c r="Q2268" i="12"/>
  <c r="Q1933" i="12"/>
  <c r="Q1934" i="12"/>
  <c r="Q1935" i="12"/>
  <c r="Q1936" i="12"/>
  <c r="Q1937" i="12"/>
  <c r="Q1938" i="12"/>
  <c r="Q1939" i="12"/>
  <c r="Q1940" i="12"/>
  <c r="Q1941" i="12"/>
  <c r="Q1942" i="12"/>
  <c r="Q1943" i="12"/>
  <c r="Q1944" i="12"/>
  <c r="Q1945" i="12"/>
  <c r="Q1946" i="12"/>
  <c r="Q1947" i="12"/>
  <c r="Q1948" i="12"/>
  <c r="Q1949" i="12"/>
  <c r="Q1950" i="12"/>
  <c r="Q1951" i="12"/>
  <c r="Q1952" i="12"/>
  <c r="Q1953" i="12"/>
  <c r="Q1954" i="12"/>
  <c r="Q1955" i="12"/>
  <c r="Q1956" i="12"/>
  <c r="Q1957" i="12"/>
  <c r="Q1958" i="12"/>
  <c r="Q1959" i="12"/>
  <c r="Q1960" i="12"/>
  <c r="Q1961" i="12"/>
  <c r="Q1962" i="12"/>
  <c r="Q1963" i="12"/>
  <c r="Q1964" i="12"/>
  <c r="Q1965" i="12"/>
  <c r="Q1966" i="12"/>
  <c r="Q1967" i="12"/>
  <c r="Q1968" i="12"/>
  <c r="Q1969" i="12"/>
  <c r="Q1970" i="12"/>
  <c r="Q1971" i="12"/>
  <c r="Q1972" i="12"/>
  <c r="Q1973" i="12"/>
  <c r="Q1974" i="12"/>
  <c r="Q1975" i="12"/>
  <c r="Q1976" i="12"/>
  <c r="Q1977" i="12"/>
  <c r="Q1978" i="12"/>
  <c r="Q1979" i="12"/>
  <c r="Q1980" i="12"/>
  <c r="Q1981" i="12"/>
  <c r="Q1982" i="12"/>
  <c r="Q1983" i="12"/>
  <c r="Q1984" i="12"/>
  <c r="Q1985" i="12"/>
  <c r="Q1986" i="12"/>
  <c r="Q1987" i="12"/>
  <c r="Q1988" i="12"/>
  <c r="Q1989" i="12"/>
  <c r="Q1990" i="12"/>
  <c r="Q1991" i="12"/>
  <c r="Q1992" i="12"/>
  <c r="Q1993" i="12"/>
  <c r="Q1994" i="12"/>
  <c r="Q1995" i="12"/>
  <c r="Q1996" i="12"/>
  <c r="Q1997" i="12"/>
  <c r="Q1998" i="12"/>
  <c r="Q1999" i="12"/>
  <c r="Q2000" i="12"/>
  <c r="Q2001" i="12"/>
  <c r="Q2002" i="12"/>
  <c r="Q2003" i="12"/>
  <c r="Q2004" i="12"/>
  <c r="Q2005" i="12"/>
  <c r="Q2006" i="12"/>
  <c r="Q2007" i="12"/>
  <c r="Q2008" i="12"/>
  <c r="Q2009" i="12"/>
  <c r="Q2010" i="12"/>
  <c r="Q2011" i="12"/>
  <c r="Q2012" i="12"/>
  <c r="Q2013" i="12"/>
  <c r="Q2014" i="12"/>
  <c r="Q2015" i="12"/>
  <c r="Q2016" i="12"/>
  <c r="Q2017" i="12"/>
  <c r="Q2018" i="12"/>
  <c r="Q2019" i="12"/>
  <c r="Q2020" i="12"/>
  <c r="Q2021" i="12"/>
  <c r="Q2022" i="12"/>
  <c r="Q2023" i="12"/>
  <c r="Q2024" i="12"/>
  <c r="Q2025" i="12"/>
  <c r="Q2026" i="12"/>
  <c r="Q2027" i="12"/>
  <c r="Q2028" i="12"/>
  <c r="Q2029" i="12"/>
  <c r="Q2030" i="12"/>
  <c r="Q2031" i="12"/>
  <c r="Q2032" i="12"/>
  <c r="Q2033" i="12"/>
  <c r="Q2034" i="12"/>
  <c r="Q2035" i="12"/>
  <c r="Q2036" i="12"/>
  <c r="Q2037" i="12"/>
  <c r="Q2038" i="12"/>
  <c r="Q2039" i="12"/>
  <c r="Q2040" i="12"/>
  <c r="Q2041" i="12"/>
  <c r="Q2042" i="12"/>
  <c r="Q2043" i="12"/>
  <c r="Q2044" i="12"/>
  <c r="Q2045" i="12"/>
  <c r="Q2046" i="12"/>
  <c r="Q2047" i="12"/>
  <c r="Q2048" i="12"/>
  <c r="Q2049" i="12"/>
  <c r="Q2050" i="12"/>
  <c r="Q2051" i="12"/>
  <c r="Q2052" i="12"/>
  <c r="Q2053" i="12"/>
  <c r="Q2054" i="12"/>
  <c r="Q2055" i="12"/>
  <c r="Q2056" i="12"/>
  <c r="Q2057" i="12"/>
  <c r="Q2058" i="12"/>
  <c r="Q2059" i="12"/>
  <c r="Q2060" i="12"/>
  <c r="Q2061" i="12"/>
  <c r="Q2062" i="12"/>
  <c r="Q2063" i="12"/>
  <c r="Q2064" i="12"/>
  <c r="Q2065" i="12"/>
  <c r="Q2066" i="12"/>
  <c r="Q2067" i="12"/>
  <c r="Q2068" i="12"/>
  <c r="Q2069" i="12"/>
  <c r="Q2070" i="12"/>
  <c r="Q2071" i="12"/>
  <c r="Q2072" i="12"/>
  <c r="Q2073" i="12"/>
  <c r="Q2075" i="12"/>
  <c r="Q2076" i="12"/>
  <c r="Q2077" i="12"/>
  <c r="Q2078" i="12"/>
  <c r="Q2079" i="12"/>
  <c r="Q2080" i="12"/>
  <c r="Q2081" i="12"/>
  <c r="Q2082" i="12"/>
  <c r="Q2083" i="12"/>
  <c r="Q2084" i="12"/>
  <c r="Q2085" i="12"/>
  <c r="Q2086" i="12"/>
  <c r="Q2087" i="12"/>
  <c r="Q2088" i="12"/>
  <c r="Q2089" i="12"/>
  <c r="Q2090" i="12"/>
  <c r="Q2091" i="12"/>
  <c r="Q2092" i="12"/>
  <c r="Q2093" i="12"/>
  <c r="Q2094" i="12"/>
  <c r="Q2095" i="12"/>
  <c r="Q2096" i="12"/>
  <c r="Q2097" i="12"/>
  <c r="Q2098" i="12"/>
  <c r="Q2099" i="12"/>
  <c r="Q2100" i="12"/>
  <c r="Q2101" i="12"/>
  <c r="Q2102" i="12"/>
  <c r="Q2103" i="12"/>
  <c r="Q2104" i="12"/>
  <c r="Q949" i="12"/>
  <c r="Q950" i="12"/>
  <c r="Q951" i="12"/>
  <c r="Q952" i="12"/>
  <c r="Q953" i="12"/>
  <c r="Q954" i="12"/>
  <c r="Q955" i="12"/>
  <c r="Q956" i="12"/>
  <c r="Q957" i="12"/>
  <c r="Q958" i="12"/>
  <c r="Q959" i="12"/>
  <c r="Q960" i="12"/>
  <c r="Q961" i="12"/>
  <c r="Q962" i="12"/>
  <c r="Q963" i="12"/>
  <c r="Q964" i="12"/>
  <c r="Q965" i="12"/>
  <c r="Q966" i="12"/>
  <c r="Q967" i="12"/>
  <c r="Q968" i="12"/>
  <c r="Q969" i="12"/>
  <c r="Q970" i="12"/>
  <c r="Q971" i="12"/>
  <c r="Q972" i="12"/>
  <c r="Q973" i="12"/>
  <c r="Q974" i="12"/>
  <c r="Q975" i="12"/>
  <c r="Q976" i="12"/>
  <c r="Q977" i="12"/>
  <c r="Q978" i="12"/>
  <c r="Q979" i="12"/>
  <c r="Q980" i="12"/>
  <c r="Q981" i="12"/>
  <c r="Q982" i="12"/>
  <c r="Q983" i="12"/>
  <c r="Q984" i="12"/>
  <c r="Q985" i="12"/>
  <c r="Q986" i="12"/>
  <c r="Q987" i="12"/>
  <c r="Q988" i="12"/>
  <c r="Q989" i="12"/>
  <c r="Q990" i="12"/>
  <c r="Q991" i="12"/>
  <c r="Q992" i="12"/>
  <c r="Q993" i="12"/>
  <c r="Q994" i="12"/>
  <c r="Q995" i="12"/>
  <c r="Q996" i="12"/>
  <c r="Q997" i="12"/>
  <c r="Q998" i="12"/>
  <c r="Q999" i="12"/>
  <c r="Q1000" i="12"/>
  <c r="Q1001" i="12"/>
  <c r="Q1002" i="12"/>
  <c r="Q1003" i="12"/>
  <c r="Q1004" i="12"/>
  <c r="Q1005" i="12"/>
  <c r="Q1006" i="12"/>
  <c r="Q1007" i="12"/>
  <c r="Q1008" i="12"/>
  <c r="Q1009" i="12"/>
  <c r="Q1010" i="12"/>
  <c r="Q1011" i="12"/>
  <c r="Q1012" i="12"/>
  <c r="Q1013" i="12"/>
  <c r="Q1014" i="12"/>
  <c r="Q1015" i="12"/>
  <c r="Q1016" i="12"/>
  <c r="Q1017" i="12"/>
  <c r="Q1018" i="12"/>
  <c r="Q1019" i="12"/>
  <c r="Q1020" i="12"/>
  <c r="Q1021" i="12"/>
  <c r="Q1022" i="12"/>
  <c r="Q1023" i="12"/>
  <c r="Q1024" i="12"/>
  <c r="Q1025" i="12"/>
  <c r="Q1026" i="12"/>
  <c r="Q1027" i="12"/>
  <c r="Q1028" i="12"/>
  <c r="Q1029" i="12"/>
  <c r="Q1030" i="12"/>
  <c r="Q1031" i="12"/>
  <c r="Q1032" i="12"/>
  <c r="Q1033" i="12"/>
  <c r="Q1034" i="12"/>
  <c r="Q1035" i="12"/>
  <c r="Q1036" i="12"/>
  <c r="Q1037" i="12"/>
  <c r="Q1038" i="12"/>
  <c r="Q1039" i="12"/>
  <c r="Q1040" i="12"/>
  <c r="Q1041" i="12"/>
  <c r="Q1042" i="12"/>
  <c r="Q1043" i="12"/>
  <c r="Q1044" i="12"/>
  <c r="Q1045" i="12"/>
  <c r="Q1046" i="12"/>
  <c r="Q1047" i="12"/>
  <c r="Q1048" i="12"/>
  <c r="Q1049" i="12"/>
  <c r="Q1050" i="12"/>
  <c r="Q1051" i="12"/>
  <c r="Q1052" i="12"/>
  <c r="Q1053" i="12"/>
  <c r="Q1054" i="12"/>
  <c r="Q1055" i="12"/>
  <c r="Q1056" i="12"/>
  <c r="Q1057" i="12"/>
  <c r="Q1058" i="12"/>
  <c r="Q1059" i="12"/>
  <c r="Q1060" i="12"/>
  <c r="Q1061" i="12"/>
  <c r="Q1062" i="12"/>
  <c r="Q1063" i="12"/>
  <c r="Q1064" i="12"/>
  <c r="Q1065" i="12"/>
  <c r="Q1066" i="12"/>
  <c r="Q1067" i="12"/>
  <c r="Q1068" i="12"/>
  <c r="Q1069" i="12"/>
  <c r="Q1070" i="12"/>
  <c r="Q1071" i="12"/>
  <c r="Q1072" i="12"/>
  <c r="Q1073" i="12"/>
  <c r="Q1074" i="12"/>
  <c r="Q1075" i="12"/>
  <c r="Q1076" i="12"/>
  <c r="Q1077" i="12"/>
  <c r="Q1078" i="12"/>
  <c r="Q1079" i="12"/>
  <c r="Q1080" i="12"/>
  <c r="Q1081" i="12"/>
  <c r="Q1082" i="12"/>
  <c r="Q1083" i="12"/>
  <c r="Q1084" i="12"/>
  <c r="Q1085" i="12"/>
  <c r="Q1086" i="12"/>
  <c r="Q1087" i="12"/>
  <c r="Q1088" i="12"/>
  <c r="Q1089" i="12"/>
  <c r="Q1090" i="12"/>
  <c r="Q1091" i="12"/>
  <c r="Q1092" i="12"/>
  <c r="Q1093" i="12"/>
  <c r="Q1094" i="12"/>
  <c r="Q1095" i="12"/>
  <c r="Q1096" i="12"/>
  <c r="Q1097" i="12"/>
  <c r="Q1098" i="12"/>
  <c r="Q1099" i="12"/>
  <c r="Q1100" i="12"/>
  <c r="Q1101" i="12"/>
  <c r="Q1102" i="12"/>
  <c r="Q1103" i="12"/>
  <c r="Q1104" i="12"/>
  <c r="Q1105" i="12"/>
  <c r="Q1106" i="12"/>
  <c r="Q1107" i="12"/>
  <c r="Q1108" i="12"/>
  <c r="Q1109" i="12"/>
  <c r="Q1110" i="12"/>
  <c r="Q1111" i="12"/>
  <c r="Q1112" i="12"/>
  <c r="Q1113" i="12"/>
  <c r="Q1114" i="12"/>
  <c r="Q1115" i="12"/>
  <c r="Q1116" i="12"/>
  <c r="Q1117" i="12"/>
  <c r="Q1118" i="12"/>
  <c r="Q1119" i="12"/>
  <c r="Q1120" i="12"/>
  <c r="Q1121" i="12"/>
  <c r="Q1122" i="12"/>
  <c r="Q1123" i="12"/>
  <c r="Q1124" i="12"/>
  <c r="Q1125" i="12"/>
  <c r="Q1126" i="12"/>
  <c r="Q1127" i="12"/>
  <c r="Q1128" i="12"/>
  <c r="Q1129" i="12"/>
  <c r="Q1130" i="12"/>
  <c r="Q1131" i="12"/>
  <c r="Q1132" i="12"/>
  <c r="Q1133" i="12"/>
  <c r="Q1134" i="12"/>
  <c r="Q1135" i="12"/>
  <c r="Q1136" i="12"/>
  <c r="Q1137" i="12"/>
  <c r="Q1138" i="12"/>
  <c r="Q1139" i="12"/>
  <c r="Q1140" i="12"/>
  <c r="Q1141" i="12"/>
  <c r="Q1142" i="12"/>
  <c r="Q1143" i="12"/>
  <c r="Q1144" i="12"/>
  <c r="Q1145" i="12"/>
  <c r="Q1146" i="12"/>
  <c r="Q1147" i="12"/>
  <c r="Q1148" i="12"/>
  <c r="Q1149" i="12"/>
  <c r="Q1150" i="12"/>
  <c r="Q1151" i="12"/>
  <c r="Q1152" i="12"/>
  <c r="Q1153" i="12"/>
  <c r="Q1154" i="12"/>
  <c r="Q1155" i="12"/>
  <c r="Q1156" i="12"/>
  <c r="Q1157" i="12"/>
  <c r="Q1158" i="12"/>
  <c r="Q1159" i="12"/>
  <c r="Q1160" i="12"/>
  <c r="Q1161" i="12"/>
  <c r="Q1162" i="12"/>
  <c r="Q1163" i="12"/>
  <c r="Q1164" i="12"/>
  <c r="Q1165" i="12"/>
  <c r="Q1166" i="12"/>
  <c r="Q1167" i="12"/>
  <c r="Q1168" i="12"/>
  <c r="Q1169" i="12"/>
  <c r="Q1170" i="12"/>
  <c r="Q1171" i="12"/>
  <c r="Q1172" i="12"/>
  <c r="Q1173" i="12"/>
  <c r="Q1174" i="12"/>
  <c r="Q1175" i="12"/>
  <c r="Q1176" i="12"/>
  <c r="Q1177" i="12"/>
  <c r="Q1178" i="12"/>
  <c r="Q1179" i="12"/>
  <c r="Q1180" i="12"/>
  <c r="Q1181" i="12"/>
  <c r="Q1182" i="12"/>
  <c r="Q1183" i="12"/>
  <c r="Q1184" i="12"/>
  <c r="Q1185" i="12"/>
  <c r="Q1186" i="12"/>
  <c r="Q1187" i="12"/>
  <c r="Q1188" i="12"/>
  <c r="Q1189" i="12"/>
  <c r="Q1190" i="12"/>
  <c r="Q1191" i="12"/>
  <c r="Q1192" i="12"/>
  <c r="Q1193" i="12"/>
  <c r="Q1194" i="12"/>
  <c r="Q1195" i="12"/>
  <c r="Q1196" i="12"/>
  <c r="Q1197" i="12"/>
  <c r="Q1198" i="12"/>
  <c r="Q1199" i="12"/>
  <c r="Q1200" i="12"/>
  <c r="Q1201" i="12"/>
  <c r="Q1202" i="12"/>
  <c r="Q1203" i="12"/>
  <c r="Q1204" i="12"/>
  <c r="Q1205" i="12"/>
  <c r="Q1206" i="12"/>
  <c r="Q1207" i="12"/>
  <c r="Q1208" i="12"/>
  <c r="Q1209" i="12"/>
  <c r="Q1210" i="12"/>
  <c r="Q1211" i="12"/>
  <c r="Q1212" i="12"/>
  <c r="Q1213" i="12"/>
  <c r="Q1214" i="12"/>
  <c r="Q1215" i="12"/>
  <c r="Q1216" i="12"/>
  <c r="Q1217" i="12"/>
  <c r="Q1218" i="12"/>
  <c r="Q1219" i="12"/>
  <c r="Q1220" i="12"/>
  <c r="Q1221" i="12"/>
  <c r="Q1222" i="12"/>
  <c r="Q1223" i="12"/>
  <c r="Q1224" i="12"/>
  <c r="Q1225" i="12"/>
  <c r="Q1226" i="12"/>
  <c r="Q1227" i="12"/>
  <c r="Q1228" i="12"/>
  <c r="Q1229" i="12"/>
  <c r="Q1230" i="12"/>
  <c r="Q1231" i="12"/>
  <c r="Q1232" i="12"/>
  <c r="Q1233" i="12"/>
  <c r="Q1234" i="12"/>
  <c r="Q1235" i="12"/>
  <c r="Q1236" i="12"/>
  <c r="Q1237" i="12"/>
  <c r="Q1238" i="12"/>
  <c r="Q1239" i="12"/>
  <c r="Q1240" i="12"/>
  <c r="Q1241" i="12"/>
  <c r="Q1242" i="12"/>
  <c r="Q1243" i="12"/>
  <c r="Q1244" i="12"/>
  <c r="Q1245" i="12"/>
  <c r="Q1246" i="12"/>
  <c r="Q1247" i="12"/>
  <c r="Q1248" i="12"/>
  <c r="Q1249" i="12"/>
  <c r="Q1250" i="12"/>
  <c r="Q1251" i="12"/>
  <c r="Q1252" i="12"/>
  <c r="Q1253" i="12"/>
  <c r="Q1254" i="12"/>
  <c r="Q1255" i="12"/>
  <c r="Q1256" i="12"/>
  <c r="Q1257" i="12"/>
  <c r="Q1258" i="12"/>
  <c r="Q1259" i="12"/>
  <c r="Q1260" i="12"/>
  <c r="Q1261" i="12"/>
  <c r="Q1262" i="12"/>
  <c r="Q1263" i="12"/>
  <c r="Q1264" i="12"/>
  <c r="Q1265" i="12"/>
  <c r="Q1266" i="12"/>
  <c r="Q1267" i="12"/>
  <c r="Q1268" i="12"/>
  <c r="Q1269" i="12"/>
  <c r="Q1270" i="12"/>
  <c r="Q1271" i="12"/>
  <c r="Q1272" i="12"/>
  <c r="Q1273" i="12"/>
  <c r="Q1274" i="12"/>
  <c r="Q1275" i="12"/>
  <c r="Q1276" i="12"/>
  <c r="Q1277" i="12"/>
  <c r="Q1278" i="12"/>
  <c r="Q1279" i="12"/>
  <c r="Q1280" i="12"/>
  <c r="Q1281" i="12"/>
  <c r="Q1282" i="12"/>
  <c r="Q1283" i="12"/>
  <c r="Q1284" i="12"/>
  <c r="Q1285" i="12"/>
  <c r="Q1286" i="12"/>
  <c r="Q1287" i="12"/>
  <c r="Q1288" i="12"/>
  <c r="Q1289" i="12"/>
  <c r="Q1290" i="12"/>
  <c r="Q1291" i="12"/>
  <c r="Q1292" i="12"/>
  <c r="Q1293" i="12"/>
  <c r="Q1294" i="12"/>
  <c r="Q1295" i="12"/>
  <c r="Q1296" i="12"/>
  <c r="Q1297" i="12"/>
  <c r="Q1298" i="12"/>
  <c r="Q1299" i="12"/>
  <c r="Q1300" i="12"/>
  <c r="Q1301" i="12"/>
  <c r="Q1302" i="12"/>
  <c r="Q1303" i="12"/>
  <c r="Q1304" i="12"/>
  <c r="Q1305" i="12"/>
  <c r="Q1306" i="12"/>
  <c r="Q1307" i="12"/>
  <c r="Q1308" i="12"/>
  <c r="Q1309" i="12"/>
  <c r="Q1310" i="12"/>
  <c r="Q1311" i="12"/>
  <c r="Q1312" i="12"/>
  <c r="Q1313" i="12"/>
  <c r="Q1314" i="12"/>
  <c r="Q1315" i="12"/>
  <c r="Q1316" i="12"/>
  <c r="Q1317" i="12"/>
  <c r="Q1318" i="12"/>
  <c r="Q1319" i="12"/>
  <c r="Q1320" i="12"/>
  <c r="Q1321" i="12"/>
  <c r="Q1322" i="12"/>
  <c r="Q1323" i="12"/>
  <c r="Q1324" i="12"/>
  <c r="Q1325" i="12"/>
  <c r="Q1326" i="12"/>
  <c r="Q1327" i="12"/>
  <c r="Q1328" i="12"/>
  <c r="Q1329" i="12"/>
  <c r="Q1330" i="12"/>
  <c r="Q1331" i="12"/>
  <c r="Q1332" i="12"/>
  <c r="Q1333" i="12"/>
  <c r="Q1334" i="12"/>
  <c r="Q1335" i="12"/>
  <c r="Q1336" i="12"/>
  <c r="Q1337" i="12"/>
  <c r="Q1338" i="12"/>
  <c r="Q1339" i="12"/>
  <c r="Q1340" i="12"/>
  <c r="Q1341" i="12"/>
  <c r="Q1342" i="12"/>
  <c r="Q1343" i="12"/>
  <c r="Q1344" i="12"/>
  <c r="Q1345" i="12"/>
  <c r="Q1346" i="12"/>
  <c r="Q1347" i="12"/>
  <c r="Q1348" i="12"/>
  <c r="Q1349" i="12"/>
  <c r="Q1350" i="12"/>
  <c r="Q1351" i="12"/>
  <c r="Q1352" i="12"/>
  <c r="Q1353" i="12"/>
  <c r="Q1354" i="12"/>
  <c r="Q1355" i="12"/>
  <c r="Q1356" i="12"/>
  <c r="Q1357" i="12"/>
  <c r="Q1358" i="12"/>
  <c r="Q1359" i="12"/>
  <c r="Q1360" i="12"/>
  <c r="Q1361" i="12"/>
  <c r="Q1362" i="12"/>
  <c r="Q1363" i="12"/>
  <c r="Q1364" i="12"/>
  <c r="Q1365" i="12"/>
  <c r="Q1366" i="12"/>
  <c r="Q1367" i="12"/>
  <c r="Q1368" i="12"/>
  <c r="Q1369" i="12"/>
  <c r="Q1370" i="12"/>
  <c r="Q1371" i="12"/>
  <c r="Q1372" i="12"/>
  <c r="Q1373" i="12"/>
  <c r="Q1374" i="12"/>
  <c r="Q1375" i="12"/>
  <c r="Q1376" i="12"/>
  <c r="Q1377" i="12"/>
  <c r="Q1378" i="12"/>
  <c r="Q1379" i="12"/>
  <c r="Q1380" i="12"/>
  <c r="Q1381" i="12"/>
  <c r="Q1382" i="12"/>
  <c r="Q1383" i="12"/>
  <c r="Q1384" i="12"/>
  <c r="Q1385" i="12"/>
  <c r="Q1386" i="12"/>
  <c r="Q1387" i="12"/>
  <c r="Q1388" i="12"/>
  <c r="Q1389" i="12"/>
  <c r="Q1390" i="12"/>
  <c r="Q1391" i="12"/>
  <c r="Q1392" i="12"/>
  <c r="Q1393" i="12"/>
  <c r="Q1394" i="12"/>
  <c r="Q1395" i="12"/>
  <c r="Q1396" i="12"/>
  <c r="Q1397" i="12"/>
  <c r="Q1398" i="12"/>
  <c r="Q1399" i="12"/>
  <c r="Q1400" i="12"/>
  <c r="Q1401" i="12"/>
  <c r="Q1402" i="12"/>
  <c r="Q1403" i="12"/>
  <c r="Q1404" i="12"/>
  <c r="Q1405" i="12"/>
  <c r="Q1406" i="12"/>
  <c r="Q1407" i="12"/>
  <c r="Q1408" i="12"/>
  <c r="Q1409" i="12"/>
  <c r="Q1410" i="12"/>
  <c r="Q1411" i="12"/>
  <c r="Q1412" i="12"/>
  <c r="Q1413" i="12"/>
  <c r="Q1414" i="12"/>
  <c r="Q1415" i="12"/>
  <c r="Q1416" i="12"/>
  <c r="Q1417" i="12"/>
  <c r="Q1418" i="12"/>
  <c r="Q1419" i="12"/>
  <c r="Q1420" i="12"/>
  <c r="Q1421" i="12"/>
  <c r="Q1422" i="12"/>
  <c r="Q1423" i="12"/>
  <c r="Q1424" i="12"/>
  <c r="Q1425" i="12"/>
  <c r="Q1426" i="12"/>
  <c r="Q1427" i="12"/>
  <c r="Q1428" i="12"/>
  <c r="Q1429" i="12"/>
  <c r="Q1430" i="12"/>
  <c r="Q1431" i="12"/>
  <c r="Q1432" i="12"/>
  <c r="Q1433" i="12"/>
  <c r="Q1434" i="12"/>
  <c r="Q1435" i="12"/>
  <c r="Q1436" i="12"/>
  <c r="Q1437" i="12"/>
  <c r="Q1438" i="12"/>
  <c r="Q1439" i="12"/>
  <c r="Q1440" i="12"/>
  <c r="Q1441" i="12"/>
  <c r="Q1442" i="12"/>
  <c r="Q1443" i="12"/>
  <c r="Q1444" i="12"/>
  <c r="Q1445" i="12"/>
  <c r="Q1446" i="12"/>
  <c r="Q1447" i="12"/>
  <c r="Q1448" i="12"/>
  <c r="Q1449" i="12"/>
  <c r="Q1450" i="12"/>
  <c r="Q1451" i="12"/>
  <c r="Q1452" i="12"/>
  <c r="Q1453" i="12"/>
  <c r="Q1454" i="12"/>
  <c r="Q1455" i="12"/>
  <c r="Q1456" i="12"/>
  <c r="Q1457" i="12"/>
  <c r="Q1458" i="12"/>
  <c r="Q1459" i="12"/>
  <c r="Q1460" i="12"/>
  <c r="Q1461" i="12"/>
  <c r="Q1462" i="12"/>
  <c r="Q1463" i="12"/>
  <c r="Q1464" i="12"/>
  <c r="Q1465" i="12"/>
  <c r="Q1466" i="12"/>
  <c r="Q1467" i="12"/>
  <c r="Q1468" i="12"/>
  <c r="Q1469" i="12"/>
  <c r="Q1470" i="12"/>
  <c r="Q1471" i="12"/>
  <c r="Q1472" i="12"/>
  <c r="Q1473" i="12"/>
  <c r="Q1474" i="12"/>
  <c r="Q1475" i="12"/>
  <c r="Q1476" i="12"/>
  <c r="Q1477" i="12"/>
  <c r="Q1478" i="12"/>
  <c r="Q1479" i="12"/>
  <c r="Q1480" i="12"/>
  <c r="Q1481" i="12"/>
  <c r="Q1482" i="12"/>
  <c r="Q1483" i="12"/>
  <c r="Q1484" i="12"/>
  <c r="Q1485" i="12"/>
  <c r="Q1486" i="12"/>
  <c r="Q1487" i="12"/>
  <c r="Q1488" i="12"/>
  <c r="Q1489" i="12"/>
  <c r="Q1490" i="12"/>
  <c r="Q1491" i="12"/>
  <c r="Q1492" i="12"/>
  <c r="Q1493" i="12"/>
  <c r="Q1494" i="12"/>
  <c r="Q1495" i="12"/>
  <c r="Q1496" i="12"/>
  <c r="Q1497" i="12"/>
  <c r="Q1498" i="12"/>
  <c r="Q1499" i="12"/>
  <c r="Q1500" i="12"/>
  <c r="Q1501" i="12"/>
  <c r="Q1502" i="12"/>
  <c r="Q1503" i="12"/>
  <c r="Q1504" i="12"/>
  <c r="Q1505" i="12"/>
  <c r="Q1506" i="12"/>
  <c r="Q1507" i="12"/>
  <c r="Q1508" i="12"/>
  <c r="Q1509" i="12"/>
  <c r="Q1510" i="12"/>
  <c r="Q1511" i="12"/>
  <c r="Q1512" i="12"/>
  <c r="Q1513" i="12"/>
  <c r="Q1514" i="12"/>
  <c r="Q1515" i="12"/>
  <c r="Q1516" i="12"/>
  <c r="Q1517" i="12"/>
  <c r="Q1518" i="12"/>
  <c r="Q1519" i="12"/>
  <c r="Q1520" i="12"/>
  <c r="Q1521" i="12"/>
  <c r="Q1522" i="12"/>
  <c r="Q1523" i="12"/>
  <c r="Q1524" i="12"/>
  <c r="Q1525" i="12"/>
  <c r="Q1526" i="12"/>
  <c r="Q1527" i="12"/>
  <c r="Q1528" i="12"/>
  <c r="Q1529" i="12"/>
  <c r="Q1530" i="12"/>
  <c r="Q1531" i="12"/>
  <c r="Q1532" i="12"/>
  <c r="Q1533" i="12"/>
  <c r="Q1534" i="12"/>
  <c r="Q1535" i="12"/>
  <c r="Q1536" i="12"/>
  <c r="Q1537" i="12"/>
  <c r="Q1538" i="12"/>
  <c r="Q1539" i="12"/>
  <c r="Q1540" i="12"/>
  <c r="Q1541" i="12"/>
  <c r="Q1542" i="12"/>
  <c r="Q1543" i="12"/>
  <c r="Q1544" i="12"/>
  <c r="Q1545" i="12"/>
  <c r="Q1546" i="12"/>
  <c r="Q1547" i="12"/>
  <c r="Q1548" i="12"/>
  <c r="Q1549" i="12"/>
  <c r="Q1550" i="12"/>
  <c r="Q1551" i="12"/>
  <c r="Q1552" i="12"/>
  <c r="Q1553" i="12"/>
  <c r="Q1554" i="12"/>
  <c r="Q1555" i="12"/>
  <c r="Q1556" i="12"/>
  <c r="Q1557" i="12"/>
  <c r="Q1558" i="12"/>
  <c r="Q1559" i="12"/>
  <c r="Q1560" i="12"/>
  <c r="Q1561" i="12"/>
  <c r="Q1562" i="12"/>
  <c r="Q1563" i="12"/>
  <c r="Q1564" i="12"/>
  <c r="Q1565" i="12"/>
  <c r="Q1566" i="12"/>
  <c r="Q1567" i="12"/>
  <c r="Q1568" i="12"/>
  <c r="Q1569" i="12"/>
  <c r="Q1570" i="12"/>
  <c r="Q1571" i="12"/>
  <c r="Q1572" i="12"/>
  <c r="Q1573" i="12"/>
  <c r="Q1574" i="12"/>
  <c r="Q1575" i="12"/>
  <c r="Q1576" i="12"/>
  <c r="Q1577" i="12"/>
  <c r="Q1578" i="12"/>
  <c r="Q1579" i="12"/>
  <c r="Q1580" i="12"/>
  <c r="Q1581" i="12"/>
  <c r="Q1582" i="12"/>
  <c r="Q1583" i="12"/>
  <c r="Q1584" i="12"/>
  <c r="Q1585" i="12"/>
  <c r="Q1586" i="12"/>
  <c r="Q1587" i="12"/>
  <c r="Q1588" i="12"/>
  <c r="Q1589" i="12"/>
  <c r="Q1590" i="12"/>
  <c r="Q1591" i="12"/>
  <c r="Q1592" i="12"/>
  <c r="Q1593" i="12"/>
  <c r="Q1594" i="12"/>
  <c r="Q1595" i="12"/>
  <c r="Q1596" i="12"/>
  <c r="Q1597" i="12"/>
  <c r="Q1598" i="12"/>
  <c r="Q1599" i="12"/>
  <c r="Q1600" i="12"/>
  <c r="Q1601" i="12"/>
  <c r="Q1602" i="12"/>
  <c r="Q1603" i="12"/>
  <c r="Q1604" i="12"/>
  <c r="Q1605" i="12"/>
  <c r="Q1606" i="12"/>
  <c r="Q1607" i="12"/>
  <c r="Q1608" i="12"/>
  <c r="Q1609" i="12"/>
  <c r="Q1610" i="12"/>
  <c r="Q1611" i="12"/>
  <c r="Q1612" i="12"/>
  <c r="Q1613" i="12"/>
  <c r="Q1614" i="12"/>
  <c r="Q1615" i="12"/>
  <c r="Q1616" i="12"/>
  <c r="Q1617" i="12"/>
  <c r="Q1618" i="12"/>
  <c r="Q1619" i="12"/>
  <c r="Q1620" i="12"/>
  <c r="Q1621" i="12"/>
  <c r="Q1622" i="12"/>
  <c r="Q1623" i="12"/>
  <c r="Q1624" i="12"/>
  <c r="Q1625" i="12"/>
  <c r="Q1626" i="12"/>
  <c r="Q1627" i="12"/>
  <c r="Q1628" i="12"/>
  <c r="Q1629" i="12"/>
  <c r="Q1630" i="12"/>
  <c r="Q1631" i="12"/>
  <c r="Q1632" i="12"/>
  <c r="Q1633" i="12"/>
  <c r="Q1634" i="12"/>
  <c r="Q1635" i="12"/>
  <c r="Q1636" i="12"/>
  <c r="Q1637" i="12"/>
  <c r="Q1638" i="12"/>
  <c r="Q1639" i="12"/>
  <c r="Q1640" i="12"/>
  <c r="Q1641" i="12"/>
  <c r="Q1642" i="12"/>
  <c r="Q1643" i="12"/>
  <c r="Q1644" i="12"/>
  <c r="Q1645" i="12"/>
  <c r="Q1646" i="12"/>
  <c r="Q1647" i="12"/>
  <c r="Q1648" i="12"/>
  <c r="Q1649" i="12"/>
  <c r="Q1650" i="12"/>
  <c r="Q1651" i="12"/>
  <c r="Q1652" i="12"/>
  <c r="Q1653" i="12"/>
  <c r="Q1654" i="12"/>
  <c r="Q1655" i="12"/>
  <c r="Q1656" i="12"/>
  <c r="Q1657" i="12"/>
  <c r="Q1658" i="12"/>
  <c r="Q1659" i="12"/>
  <c r="Q1660" i="12"/>
  <c r="Q1661" i="12"/>
  <c r="Q1662" i="12"/>
  <c r="Q1663" i="12"/>
  <c r="Q1664" i="12"/>
  <c r="Q1665" i="12"/>
  <c r="Q1666" i="12"/>
  <c r="Q1667" i="12"/>
  <c r="Q1668" i="12"/>
  <c r="Q1669" i="12"/>
  <c r="Q1670" i="12"/>
  <c r="Q1671" i="12"/>
  <c r="Q1672" i="12"/>
  <c r="Q1673" i="12"/>
  <c r="Q1674" i="12"/>
  <c r="Q1675" i="12"/>
  <c r="Q1676" i="12"/>
  <c r="Q1677" i="12"/>
  <c r="Q1678" i="12"/>
  <c r="Q1679" i="12"/>
  <c r="Q1680" i="12"/>
  <c r="Q1681" i="12"/>
  <c r="Q1682" i="12"/>
  <c r="Q1683" i="12"/>
  <c r="Q1684" i="12"/>
  <c r="Q1685" i="12"/>
  <c r="Q1686" i="12"/>
  <c r="Q1687" i="12"/>
  <c r="Q1688" i="12"/>
  <c r="Q1689" i="12"/>
  <c r="Q1690" i="12"/>
  <c r="Q1691" i="12"/>
  <c r="Q1692" i="12"/>
  <c r="Q1693" i="12"/>
  <c r="Q1694" i="12"/>
  <c r="Q1695" i="12"/>
  <c r="Q1696" i="12"/>
  <c r="Q1697" i="12"/>
  <c r="Q1698" i="12"/>
  <c r="Q1699" i="12"/>
  <c r="Q1700" i="12"/>
  <c r="Q1701" i="12"/>
  <c r="Q1702" i="12"/>
  <c r="Q1703" i="12"/>
  <c r="Q1704" i="12"/>
  <c r="Q1705" i="12"/>
  <c r="Q1706" i="12"/>
  <c r="Q1707" i="12"/>
  <c r="Q1708" i="12"/>
  <c r="Q1709" i="12"/>
  <c r="Q1710" i="12"/>
  <c r="Q1711" i="12"/>
  <c r="Q1712" i="12"/>
  <c r="Q1713" i="12"/>
  <c r="Q1714" i="12"/>
  <c r="Q1715" i="12"/>
  <c r="Q1716" i="12"/>
  <c r="Q1717" i="12"/>
  <c r="Q1718" i="12"/>
  <c r="Q1719" i="12"/>
  <c r="Q1720" i="12"/>
  <c r="Q1721" i="12"/>
  <c r="Q1722" i="12"/>
  <c r="Q1723" i="12"/>
  <c r="Q1724" i="12"/>
  <c r="Q1725" i="12"/>
  <c r="Q1726" i="12"/>
  <c r="Q1727" i="12"/>
  <c r="Q1728" i="12"/>
  <c r="Q1729" i="12"/>
  <c r="Q1730" i="12"/>
  <c r="Q1731" i="12"/>
  <c r="Q1732" i="12"/>
  <c r="Q1733" i="12"/>
  <c r="Q1734" i="12"/>
  <c r="Q1735" i="12"/>
  <c r="Q1736" i="12"/>
  <c r="Q1737" i="12"/>
  <c r="Q1738" i="12"/>
  <c r="Q1739" i="12"/>
  <c r="Q1740" i="12"/>
  <c r="Q1741" i="12"/>
  <c r="Q1742" i="12"/>
  <c r="Q1743" i="12"/>
  <c r="Q1744" i="12"/>
  <c r="Q1745" i="12"/>
  <c r="Q1746" i="12"/>
  <c r="Q1747" i="12"/>
  <c r="Q1748" i="12"/>
  <c r="Q1749" i="12"/>
  <c r="Q1750" i="12"/>
  <c r="Q1751" i="12"/>
  <c r="Q1752" i="12"/>
  <c r="Q1753" i="12"/>
  <c r="Q1754" i="12"/>
  <c r="Q1755" i="12"/>
  <c r="Q1756" i="12"/>
  <c r="Q1757" i="12"/>
  <c r="Q1758" i="12"/>
  <c r="Q1759" i="12"/>
  <c r="Q1760" i="12"/>
  <c r="Q1761" i="12"/>
  <c r="Q1762" i="12"/>
  <c r="Q1763" i="12"/>
  <c r="Q1764" i="12"/>
  <c r="Q1765" i="12"/>
  <c r="Q1766" i="12"/>
  <c r="Q1767" i="12"/>
  <c r="Q1768" i="12"/>
  <c r="Q1769" i="12"/>
  <c r="Q1770" i="12"/>
  <c r="Q1771" i="12"/>
  <c r="Q1772" i="12"/>
  <c r="Q1773" i="12"/>
  <c r="Q1774" i="12"/>
  <c r="Q1775" i="12"/>
  <c r="Q1776" i="12"/>
  <c r="Q1777" i="12"/>
  <c r="Q1778" i="12"/>
  <c r="Q1779" i="12"/>
  <c r="Q1780" i="12"/>
  <c r="Q1781" i="12"/>
  <c r="Q1782" i="12"/>
  <c r="Q1783" i="12"/>
  <c r="Q1784" i="12"/>
  <c r="Q1785" i="12"/>
  <c r="Q1786" i="12"/>
  <c r="Q1787" i="12"/>
  <c r="Q1788" i="12"/>
  <c r="Q1789" i="12"/>
  <c r="Q1790" i="12"/>
  <c r="Q1791" i="12"/>
  <c r="Q1792" i="12"/>
  <c r="Q1793" i="12"/>
  <c r="Q1794" i="12"/>
  <c r="Q1795" i="12"/>
  <c r="Q1796" i="12"/>
  <c r="Q1797" i="12"/>
  <c r="Q1798" i="12"/>
  <c r="Q1799" i="12"/>
  <c r="Q1800" i="12"/>
  <c r="Q1801" i="12"/>
  <c r="Q1802" i="12"/>
  <c r="Q1803" i="12"/>
  <c r="Q1804" i="12"/>
  <c r="Q1805" i="12"/>
  <c r="Q1806" i="12"/>
  <c r="Q1807" i="12"/>
  <c r="Q1808" i="12"/>
  <c r="Q1809" i="12"/>
  <c r="Q1810" i="12"/>
  <c r="Q1811" i="12"/>
  <c r="Q1812" i="12"/>
  <c r="Q1813" i="12"/>
  <c r="Q1814" i="12"/>
  <c r="Q1815" i="12"/>
  <c r="Q1816" i="12"/>
  <c r="Q1817" i="12"/>
  <c r="Q1818" i="12"/>
  <c r="Q1819" i="12"/>
  <c r="Q1820" i="12"/>
  <c r="Q1821" i="12"/>
  <c r="Q1822" i="12"/>
  <c r="Q1823" i="12"/>
  <c r="Q1824" i="12"/>
  <c r="Q1825" i="12"/>
  <c r="Q1826" i="12"/>
  <c r="Q1827" i="12"/>
  <c r="Q1828" i="12"/>
  <c r="Q1829" i="12"/>
  <c r="Q1830" i="12"/>
  <c r="Q1831" i="12"/>
  <c r="Q1832" i="12"/>
  <c r="Q1833" i="12"/>
  <c r="Q1834" i="12"/>
  <c r="Q1835" i="12"/>
  <c r="Q1836" i="12"/>
  <c r="Q1837" i="12"/>
  <c r="Q1838" i="12"/>
  <c r="Q1839" i="12"/>
  <c r="Q1840" i="12"/>
  <c r="Q1841" i="12"/>
  <c r="Q1842" i="12"/>
  <c r="Q1843" i="12"/>
  <c r="Q1844" i="12"/>
  <c r="Q1845" i="12"/>
  <c r="Q1846" i="12"/>
  <c r="Q1847" i="12"/>
  <c r="Q1848" i="12"/>
  <c r="Q1849" i="12"/>
  <c r="Q1850" i="12"/>
  <c r="Q1851" i="12"/>
  <c r="Q1852" i="12"/>
  <c r="Q1853" i="12"/>
  <c r="Q1854" i="12"/>
  <c r="Q1855" i="12"/>
  <c r="Q1856" i="12"/>
  <c r="Q1857" i="12"/>
  <c r="Q1858" i="12"/>
  <c r="Q1859" i="12"/>
  <c r="Q1860" i="12"/>
  <c r="Q1861" i="12"/>
  <c r="Q1862" i="12"/>
  <c r="Q1863" i="12"/>
  <c r="Q1864" i="12"/>
  <c r="Q1865" i="12"/>
  <c r="Q1866" i="12"/>
  <c r="Q1867" i="12"/>
  <c r="Q1868" i="12"/>
  <c r="Q1869" i="12"/>
  <c r="Q1870" i="12"/>
  <c r="Q1871" i="12"/>
  <c r="Q1872" i="12"/>
  <c r="Q1873" i="12"/>
  <c r="Q1874" i="12"/>
  <c r="Q1875" i="12"/>
  <c r="Q1876" i="12"/>
  <c r="Q1877" i="12"/>
  <c r="Q1878" i="12"/>
  <c r="Q1879" i="12"/>
  <c r="Q1880" i="12"/>
  <c r="Q1881" i="12"/>
  <c r="Q1882" i="12"/>
  <c r="Q1883" i="12"/>
  <c r="Q1884" i="12"/>
  <c r="Q1885" i="12"/>
  <c r="Q1886" i="12"/>
  <c r="Q1887" i="12"/>
  <c r="Q1888" i="12"/>
  <c r="Q1889" i="12"/>
  <c r="Q1890" i="12"/>
  <c r="Q1891" i="12"/>
  <c r="Q1892" i="12"/>
  <c r="Q1893" i="12"/>
  <c r="Q1894" i="12"/>
  <c r="Q1895" i="12"/>
  <c r="Q1896" i="12"/>
  <c r="Q1897" i="12"/>
  <c r="Q1898" i="12"/>
  <c r="Q1899" i="12"/>
  <c r="Q1900" i="12"/>
  <c r="Q1901" i="12"/>
  <c r="Q1902" i="12"/>
  <c r="Q1903" i="12"/>
  <c r="Q1904" i="12"/>
  <c r="Q1906" i="12"/>
  <c r="Q1907" i="12"/>
  <c r="Q1908" i="12"/>
  <c r="Q1909" i="12"/>
  <c r="Q1910" i="12"/>
  <c r="Q1911" i="12"/>
  <c r="Q1912" i="12"/>
  <c r="Q1913" i="12"/>
  <c r="Q1914" i="12"/>
  <c r="Q1915" i="12"/>
  <c r="Q1916" i="12"/>
  <c r="Q1917" i="12"/>
  <c r="Q1918" i="12"/>
  <c r="Q1919" i="12"/>
  <c r="Q1920" i="12"/>
  <c r="Q1921" i="12"/>
  <c r="Q1922" i="12"/>
  <c r="Q1923" i="12"/>
  <c r="Q1924" i="12"/>
  <c r="Q1925" i="12"/>
  <c r="Q1926" i="12"/>
  <c r="Q1927" i="12"/>
  <c r="Q1928" i="12"/>
  <c r="Q1929" i="12"/>
  <c r="Q1930" i="12"/>
  <c r="Q1931" i="12"/>
  <c r="Q923" i="12"/>
  <c r="Q924" i="12"/>
  <c r="Q925" i="12"/>
  <c r="Q926" i="12"/>
  <c r="Q927" i="12"/>
  <c r="Q928" i="12"/>
  <c r="Q929" i="12"/>
  <c r="Q930" i="12"/>
  <c r="Q931" i="12"/>
  <c r="Q932" i="12"/>
  <c r="Q933" i="12"/>
  <c r="Q934" i="12"/>
  <c r="Q935" i="12"/>
  <c r="Q936" i="12"/>
  <c r="Q937" i="12"/>
  <c r="Q938" i="12"/>
  <c r="Q939" i="12"/>
  <c r="Q940" i="12"/>
  <c r="Q941" i="12"/>
  <c r="Q942" i="12"/>
  <c r="Q943" i="12"/>
  <c r="Q944" i="12"/>
  <c r="Q945" i="12"/>
  <c r="Q946" i="12"/>
  <c r="Q947" i="12"/>
  <c r="Q948" i="12"/>
  <c r="Q687" i="12"/>
  <c r="Q688" i="12"/>
  <c r="Q689" i="12"/>
  <c r="Q690" i="12"/>
  <c r="Q691" i="12"/>
  <c r="Q692" i="12"/>
  <c r="Q693" i="12"/>
  <c r="Q694" i="12"/>
  <c r="Q695" i="12"/>
  <c r="Q696" i="12"/>
  <c r="Q697" i="12"/>
  <c r="Q698" i="12"/>
  <c r="Q699" i="12"/>
  <c r="Q700" i="12"/>
  <c r="Q701" i="12"/>
  <c r="Q702" i="12"/>
  <c r="Q703" i="12"/>
  <c r="Q704" i="12"/>
  <c r="Q705" i="12"/>
  <c r="Q706" i="12"/>
  <c r="Q707" i="12"/>
  <c r="Q708" i="12"/>
  <c r="Q709" i="12"/>
  <c r="Q710" i="12"/>
  <c r="Q711" i="12"/>
  <c r="Q712" i="12"/>
  <c r="Q713" i="12"/>
  <c r="Q714" i="12"/>
  <c r="Q715" i="12"/>
  <c r="Q716" i="12"/>
  <c r="Q717" i="12"/>
  <c r="Q718" i="12"/>
  <c r="Q719" i="12"/>
  <c r="Q720" i="12"/>
  <c r="Q721" i="12"/>
  <c r="Q722" i="12"/>
  <c r="Q723" i="12"/>
  <c r="Q724" i="12"/>
  <c r="Q725" i="12"/>
  <c r="Q726" i="12"/>
  <c r="Q727" i="12"/>
  <c r="Q728" i="12"/>
  <c r="Q729" i="12"/>
  <c r="Q730" i="12"/>
  <c r="Q731" i="12"/>
  <c r="Q732" i="12"/>
  <c r="Q733" i="12"/>
  <c r="Q734" i="12"/>
  <c r="Q735" i="12"/>
  <c r="Q736" i="12"/>
  <c r="Q737" i="12"/>
  <c r="Q738" i="12"/>
  <c r="Q739" i="12"/>
  <c r="Q740" i="12"/>
  <c r="Q741" i="12"/>
  <c r="Q742" i="12"/>
  <c r="Q743" i="12"/>
  <c r="Q744" i="12"/>
  <c r="Q745" i="12"/>
  <c r="Q746" i="12"/>
  <c r="Q747" i="12"/>
  <c r="Q748" i="12"/>
  <c r="Q749" i="12"/>
  <c r="Q750" i="12"/>
  <c r="Q751" i="12"/>
  <c r="Q752" i="12"/>
  <c r="Q753" i="12"/>
  <c r="Q754" i="12"/>
  <c r="Q755" i="12"/>
  <c r="Q756" i="12"/>
  <c r="Q757" i="12"/>
  <c r="Q758" i="12"/>
  <c r="Q759" i="12"/>
  <c r="Q760" i="12"/>
  <c r="Q761" i="12"/>
  <c r="Q762" i="12"/>
  <c r="Q763" i="12"/>
  <c r="Q764" i="12"/>
  <c r="Q765" i="12"/>
  <c r="Q766" i="12"/>
  <c r="Q767" i="12"/>
  <c r="Q768" i="12"/>
  <c r="Q769" i="12"/>
  <c r="Q770" i="12"/>
  <c r="Q771" i="12"/>
  <c r="Q772" i="12"/>
  <c r="Q773" i="12"/>
  <c r="Q774" i="12"/>
  <c r="Q775" i="12"/>
  <c r="Q776" i="12"/>
  <c r="Q777" i="12"/>
  <c r="Q778" i="12"/>
  <c r="Q779" i="12"/>
  <c r="Q780" i="12"/>
  <c r="Q781" i="12"/>
  <c r="Q782" i="12"/>
  <c r="Q783" i="12"/>
  <c r="Q784" i="12"/>
  <c r="Q785" i="12"/>
  <c r="Q786" i="12"/>
  <c r="Q787" i="12"/>
  <c r="Q788" i="12"/>
  <c r="Q789" i="12"/>
  <c r="Q790" i="12"/>
  <c r="Q791" i="12"/>
  <c r="Q792" i="12"/>
  <c r="Q793" i="12"/>
  <c r="Q794" i="12"/>
  <c r="Q795" i="12"/>
  <c r="Q796" i="12"/>
  <c r="Q797" i="12"/>
  <c r="Q798" i="12"/>
  <c r="Q799" i="12"/>
  <c r="Q800" i="12"/>
  <c r="Q801" i="12"/>
  <c r="Q802" i="12"/>
  <c r="Q803" i="12"/>
  <c r="Q804" i="12"/>
  <c r="Q805" i="12"/>
  <c r="Q806" i="12"/>
  <c r="Q807" i="12"/>
  <c r="Q808" i="12"/>
  <c r="Q809" i="12"/>
  <c r="Q810" i="12"/>
  <c r="Q811" i="12"/>
  <c r="Q812" i="12"/>
  <c r="Q813" i="12"/>
  <c r="Q814" i="12"/>
  <c r="Q815" i="12"/>
  <c r="Q816" i="12"/>
  <c r="Q817" i="12"/>
  <c r="Q818" i="12"/>
  <c r="Q819" i="12"/>
  <c r="Q820" i="12"/>
  <c r="Q821" i="12"/>
  <c r="Q822" i="12"/>
  <c r="Q823" i="12"/>
  <c r="Q824" i="12"/>
  <c r="Q825" i="12"/>
  <c r="Q826" i="12"/>
  <c r="Q827" i="12"/>
  <c r="Q828" i="12"/>
  <c r="Q829" i="12"/>
  <c r="Q830" i="12"/>
  <c r="Q831" i="12"/>
  <c r="Q832" i="12"/>
  <c r="Q833" i="12"/>
  <c r="Q834" i="12"/>
  <c r="Q835" i="12"/>
  <c r="Q836" i="12"/>
  <c r="Q837" i="12"/>
  <c r="Q838" i="12"/>
  <c r="Q839" i="12"/>
  <c r="Q840" i="12"/>
  <c r="Q841" i="12"/>
  <c r="Q842" i="12"/>
  <c r="Q843" i="12"/>
  <c r="Q844" i="12"/>
  <c r="Q845" i="12"/>
  <c r="Q846" i="12"/>
  <c r="Q847" i="12"/>
  <c r="Q848" i="12"/>
  <c r="Q849" i="12"/>
  <c r="Q850" i="12"/>
  <c r="Q851" i="12"/>
  <c r="Q852" i="12"/>
  <c r="Q853" i="12"/>
  <c r="Q854" i="12"/>
  <c r="Q855" i="12"/>
  <c r="Q856" i="12"/>
  <c r="Q857" i="12"/>
  <c r="Q858" i="12"/>
  <c r="Q859" i="12"/>
  <c r="Q860" i="12"/>
  <c r="Q861" i="12"/>
  <c r="Q862" i="12"/>
  <c r="Q863" i="12"/>
  <c r="Q864" i="12"/>
  <c r="Q865" i="12"/>
  <c r="Q866" i="12"/>
  <c r="Q867" i="12"/>
  <c r="Q868" i="12"/>
  <c r="Q869" i="12"/>
  <c r="Q870" i="12"/>
  <c r="Q871" i="12"/>
  <c r="Q872" i="12"/>
  <c r="Q873" i="12"/>
  <c r="Q874" i="12"/>
  <c r="Q875" i="12"/>
  <c r="Q876" i="12"/>
  <c r="Q877" i="12"/>
  <c r="Q878" i="12"/>
  <c r="Q879" i="12"/>
  <c r="Q880" i="12"/>
  <c r="Q881" i="12"/>
  <c r="Q882" i="12"/>
  <c r="Q883" i="12"/>
  <c r="Q884" i="12"/>
  <c r="Q885" i="12"/>
  <c r="Q886" i="12"/>
  <c r="Q887" i="12"/>
  <c r="Q888" i="12"/>
  <c r="Q889" i="12"/>
  <c r="Q890" i="12"/>
  <c r="Q891" i="12"/>
  <c r="Q892" i="12"/>
  <c r="Q893" i="12"/>
  <c r="Q894" i="12"/>
  <c r="Q895" i="12"/>
  <c r="Q896" i="12"/>
  <c r="Q897" i="12"/>
  <c r="Q898" i="12"/>
  <c r="Q899" i="12"/>
  <c r="Q900" i="12"/>
  <c r="Q901" i="12"/>
  <c r="Q902" i="12"/>
  <c r="Q903" i="12"/>
  <c r="Q904" i="12"/>
  <c r="Q905" i="12"/>
  <c r="Q906" i="12"/>
  <c r="Q907" i="12"/>
  <c r="Q908" i="12"/>
  <c r="Q909" i="12"/>
  <c r="Q910" i="12"/>
  <c r="Q911" i="12"/>
  <c r="Q912" i="12"/>
  <c r="Q913" i="12"/>
  <c r="Q914" i="12"/>
  <c r="Q915" i="12"/>
  <c r="Q916" i="12"/>
  <c r="Q917" i="12"/>
  <c r="Q918" i="12"/>
  <c r="Q919" i="12"/>
  <c r="Q920" i="12"/>
  <c r="Q921" i="12"/>
  <c r="Q922" i="12"/>
  <c r="Q686" i="12"/>
  <c r="Q623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91" i="12"/>
  <c r="Q92" i="12"/>
  <c r="Q93" i="12"/>
  <c r="Q94" i="12"/>
  <c r="Q95" i="12"/>
  <c r="Q96" i="12"/>
  <c r="Q97" i="12"/>
  <c r="Q98" i="12"/>
  <c r="Q99" i="12"/>
  <c r="Q100" i="12"/>
  <c r="Q101" i="12"/>
  <c r="Q102" i="12"/>
  <c r="Q103" i="12"/>
  <c r="Q104" i="12"/>
  <c r="Q105" i="12"/>
  <c r="Q106" i="12"/>
  <c r="Q107" i="12"/>
  <c r="Q108" i="12"/>
  <c r="Q109" i="12"/>
  <c r="Q110" i="12"/>
  <c r="Q111" i="12"/>
  <c r="Q112" i="12"/>
  <c r="Q113" i="12"/>
  <c r="Q114" i="12"/>
  <c r="Q115" i="12"/>
  <c r="Q116" i="12"/>
  <c r="Q117" i="12"/>
  <c r="Q118" i="12"/>
  <c r="Q119" i="12"/>
  <c r="Q120" i="12"/>
  <c r="Q121" i="12"/>
  <c r="Q122" i="12"/>
  <c r="Q123" i="12"/>
  <c r="Q124" i="12"/>
  <c r="Q125" i="12"/>
  <c r="Q126" i="12"/>
  <c r="Q127" i="12"/>
  <c r="Q128" i="12"/>
  <c r="Q129" i="12"/>
  <c r="Q130" i="12"/>
  <c r="Q131" i="12"/>
  <c r="Q132" i="12"/>
  <c r="Q133" i="12"/>
  <c r="Q134" i="12"/>
  <c r="Q135" i="12"/>
  <c r="Q136" i="12"/>
  <c r="Q137" i="12"/>
  <c r="Q138" i="12"/>
  <c r="Q139" i="12"/>
  <c r="Q140" i="12"/>
  <c r="Q141" i="12"/>
  <c r="Q142" i="12"/>
  <c r="Q143" i="12"/>
  <c r="Q144" i="12"/>
  <c r="Q145" i="12"/>
  <c r="Q146" i="12"/>
  <c r="Q147" i="12"/>
  <c r="Q148" i="12"/>
  <c r="Q149" i="12"/>
  <c r="Q150" i="12"/>
  <c r="Q151" i="12"/>
  <c r="Q152" i="12"/>
  <c r="Q153" i="12"/>
  <c r="Q154" i="12"/>
  <c r="Q155" i="12"/>
  <c r="Q156" i="12"/>
  <c r="Q157" i="12"/>
  <c r="Q158" i="12"/>
  <c r="Q159" i="12"/>
  <c r="Q160" i="12"/>
  <c r="Q161" i="12"/>
  <c r="Q162" i="12"/>
  <c r="Q163" i="12"/>
  <c r="Q164" i="12"/>
  <c r="Q165" i="12"/>
  <c r="Q166" i="12"/>
  <c r="Q167" i="12"/>
  <c r="Q168" i="12"/>
  <c r="Q169" i="12"/>
  <c r="Q170" i="12"/>
  <c r="Q171" i="12"/>
  <c r="Q172" i="12"/>
  <c r="Q173" i="12"/>
  <c r="Q174" i="12"/>
  <c r="Q175" i="12"/>
  <c r="Q176" i="12"/>
  <c r="Q177" i="12"/>
  <c r="Q178" i="12"/>
  <c r="Q179" i="12"/>
  <c r="Q180" i="12"/>
  <c r="Q181" i="12"/>
  <c r="Q182" i="12"/>
  <c r="Q183" i="12"/>
  <c r="Q184" i="12"/>
  <c r="Q185" i="12"/>
  <c r="Q186" i="12"/>
  <c r="Q187" i="12"/>
  <c r="Q188" i="12"/>
  <c r="Q189" i="12"/>
  <c r="Q190" i="12"/>
  <c r="Q191" i="12"/>
  <c r="Q192" i="12"/>
  <c r="Q193" i="12"/>
  <c r="Q194" i="12"/>
  <c r="Q195" i="12"/>
  <c r="Q196" i="12"/>
  <c r="Q197" i="12"/>
  <c r="Q198" i="12"/>
  <c r="Q199" i="12"/>
  <c r="Q200" i="12"/>
  <c r="Q201" i="12"/>
  <c r="Q202" i="12"/>
  <c r="Q203" i="12"/>
  <c r="Q204" i="12"/>
  <c r="Q205" i="12"/>
  <c r="Q206" i="12"/>
  <c r="Q207" i="12"/>
  <c r="Q208" i="12"/>
  <c r="Q209" i="12"/>
  <c r="Q210" i="12"/>
  <c r="Q211" i="12"/>
  <c r="Q212" i="12"/>
  <c r="Q213" i="12"/>
  <c r="Q214" i="12"/>
  <c r="Q215" i="12"/>
  <c r="Q216" i="12"/>
  <c r="Q217" i="12"/>
  <c r="Q218" i="12"/>
  <c r="Q219" i="12"/>
  <c r="Q220" i="12"/>
  <c r="Q221" i="12"/>
  <c r="Q222" i="12"/>
  <c r="Q223" i="12"/>
  <c r="Q224" i="12"/>
  <c r="Q225" i="12"/>
  <c r="Q226" i="12"/>
  <c r="Q227" i="12"/>
  <c r="Q228" i="12"/>
  <c r="Q229" i="12"/>
  <c r="Q230" i="12"/>
  <c r="Q231" i="12"/>
  <c r="Q232" i="12"/>
  <c r="Q233" i="12"/>
  <c r="Q234" i="12"/>
  <c r="Q235" i="12"/>
  <c r="Q236" i="12"/>
  <c r="Q237" i="12"/>
  <c r="Q238" i="12"/>
  <c r="Q239" i="12"/>
  <c r="Q240" i="12"/>
  <c r="Q241" i="12"/>
  <c r="Q242" i="12"/>
  <c r="Q243" i="12"/>
  <c r="Q244" i="12"/>
  <c r="Q245" i="12"/>
  <c r="Q246" i="12"/>
  <c r="Q247" i="12"/>
  <c r="Q248" i="12"/>
  <c r="Q249" i="12"/>
  <c r="Q250" i="12"/>
  <c r="Q251" i="12"/>
  <c r="Q252" i="12"/>
  <c r="Q253" i="12"/>
  <c r="Q254" i="12"/>
  <c r="Q255" i="12"/>
  <c r="Q256" i="12"/>
  <c r="Q257" i="12"/>
  <c r="Q258" i="12"/>
  <c r="Q259" i="12"/>
  <c r="Q260" i="12"/>
  <c r="Q261" i="12"/>
  <c r="Q262" i="12"/>
  <c r="Q263" i="12"/>
  <c r="Q264" i="12"/>
  <c r="Q265" i="12"/>
  <c r="Q266" i="12"/>
  <c r="Q267" i="12"/>
  <c r="Q268" i="12"/>
  <c r="Q269" i="12"/>
  <c r="Q270" i="12"/>
  <c r="Q271" i="12"/>
  <c r="Q272" i="12"/>
  <c r="Q273" i="12"/>
  <c r="Q274" i="12"/>
  <c r="Q275" i="12"/>
  <c r="Q276" i="12"/>
  <c r="Q277" i="12"/>
  <c r="Q278" i="12"/>
  <c r="Q279" i="12"/>
  <c r="Q280" i="12"/>
  <c r="Q281" i="12"/>
  <c r="Q282" i="12"/>
  <c r="Q283" i="12"/>
  <c r="Q284" i="12"/>
  <c r="Q285" i="12"/>
  <c r="Q286" i="12"/>
  <c r="Q287" i="12"/>
  <c r="Q288" i="12"/>
  <c r="Q289" i="12"/>
  <c r="Q290" i="12"/>
  <c r="Q291" i="12"/>
  <c r="Q292" i="12"/>
  <c r="Q293" i="12"/>
  <c r="Q294" i="12"/>
  <c r="Q295" i="12"/>
  <c r="Q296" i="12"/>
  <c r="Q297" i="12"/>
  <c r="Q298" i="12"/>
  <c r="Q299" i="12"/>
  <c r="Q300" i="12"/>
  <c r="Q301" i="12"/>
  <c r="Q302" i="12"/>
  <c r="Q303" i="12"/>
  <c r="Q304" i="12"/>
  <c r="Q305" i="12"/>
  <c r="Q306" i="12"/>
  <c r="Q307" i="12"/>
  <c r="Q308" i="12"/>
  <c r="Q309" i="12"/>
  <c r="Q310" i="12"/>
  <c r="Q311" i="12"/>
  <c r="Q312" i="12"/>
  <c r="Q313" i="12"/>
  <c r="Q314" i="12"/>
  <c r="Q315" i="12"/>
  <c r="Q316" i="12"/>
  <c r="Q317" i="12"/>
  <c r="Q318" i="12"/>
  <c r="Q319" i="12"/>
  <c r="Q320" i="12"/>
  <c r="Q321" i="12"/>
  <c r="Q322" i="12"/>
  <c r="Q323" i="12"/>
  <c r="Q324" i="12"/>
  <c r="Q325" i="12"/>
  <c r="Q326" i="12"/>
  <c r="Q327" i="12"/>
  <c r="Q328" i="12"/>
  <c r="Q329" i="12"/>
  <c r="Q330" i="12"/>
  <c r="Q331" i="12"/>
  <c r="Q332" i="12"/>
  <c r="Q333" i="12"/>
  <c r="Q334" i="12"/>
  <c r="Q335" i="12"/>
  <c r="Q336" i="12"/>
  <c r="Q337" i="12"/>
  <c r="Q338" i="12"/>
  <c r="Q339" i="12"/>
  <c r="Q340" i="12"/>
  <c r="Q341" i="12"/>
  <c r="Q342" i="12"/>
  <c r="Q343" i="12"/>
  <c r="Q344" i="12"/>
  <c r="Q345" i="12"/>
  <c r="Q346" i="12"/>
  <c r="Q347" i="12"/>
  <c r="Q348" i="12"/>
  <c r="Q349" i="12"/>
  <c r="Q350" i="12"/>
  <c r="Q351" i="12"/>
  <c r="Q352" i="12"/>
  <c r="Q353" i="12"/>
  <c r="Q354" i="12"/>
  <c r="Q355" i="12"/>
  <c r="Q356" i="12"/>
  <c r="Q357" i="12"/>
  <c r="Q358" i="12"/>
  <c r="Q359" i="12"/>
  <c r="Q360" i="12"/>
  <c r="Q361" i="12"/>
  <c r="Q362" i="12"/>
  <c r="Q363" i="12"/>
  <c r="Q364" i="12"/>
  <c r="Q365" i="12"/>
  <c r="Q366" i="12"/>
  <c r="Q367" i="12"/>
  <c r="Q368" i="12"/>
  <c r="Q369" i="12"/>
  <c r="Q370" i="12"/>
  <c r="Q371" i="12"/>
  <c r="Q372" i="12"/>
  <c r="Q373" i="12"/>
  <c r="Q374" i="12"/>
  <c r="Q375" i="12"/>
  <c r="Q376" i="12"/>
  <c r="Q377" i="12"/>
  <c r="Q378" i="12"/>
  <c r="Q379" i="12"/>
  <c r="Q380" i="12"/>
  <c r="Q381" i="12"/>
  <c r="Q382" i="12"/>
  <c r="Q383" i="12"/>
  <c r="Q384" i="12"/>
  <c r="Q385" i="12"/>
  <c r="Q386" i="12"/>
  <c r="Q387" i="12"/>
  <c r="Q388" i="12"/>
  <c r="Q389" i="12"/>
  <c r="Q390" i="12"/>
  <c r="Q391" i="12"/>
  <c r="Q392" i="12"/>
  <c r="Q393" i="12"/>
  <c r="Q394" i="12"/>
  <c r="Q395" i="12"/>
  <c r="Q396" i="12"/>
  <c r="Q397" i="12"/>
  <c r="Q398" i="12"/>
  <c r="Q399" i="12"/>
  <c r="Q400" i="12"/>
  <c r="Q401" i="12"/>
  <c r="Q402" i="12"/>
  <c r="Q403" i="12"/>
  <c r="Q404" i="12"/>
  <c r="Q405" i="12"/>
  <c r="Q406" i="12"/>
  <c r="Q407" i="12"/>
  <c r="Q408" i="12"/>
  <c r="Q409" i="12"/>
  <c r="Q410" i="12"/>
  <c r="Q411" i="12"/>
  <c r="Q412" i="12"/>
  <c r="Q413" i="12"/>
  <c r="Q414" i="12"/>
  <c r="Q415" i="12"/>
  <c r="Q416" i="12"/>
  <c r="Q417" i="12"/>
  <c r="Q418" i="12"/>
  <c r="Q419" i="12"/>
  <c r="Q420" i="12"/>
  <c r="Q421" i="12"/>
  <c r="Q422" i="12"/>
  <c r="Q423" i="12"/>
  <c r="Q424" i="12"/>
  <c r="Q425" i="12"/>
  <c r="Q426" i="12"/>
  <c r="Q427" i="12"/>
  <c r="Q428" i="12"/>
  <c r="Q429" i="12"/>
  <c r="Q430" i="12"/>
  <c r="Q431" i="12"/>
  <c r="Q432" i="12"/>
  <c r="Q433" i="12"/>
  <c r="Q434" i="12"/>
  <c r="Q435" i="12"/>
  <c r="Q436" i="12"/>
  <c r="Q437" i="12"/>
  <c r="Q438" i="12"/>
  <c r="Q439" i="12"/>
  <c r="Q440" i="12"/>
  <c r="Q441" i="12"/>
  <c r="Q442" i="12"/>
  <c r="Q443" i="12"/>
  <c r="Q444" i="12"/>
  <c r="Q445" i="12"/>
  <c r="Q446" i="12"/>
  <c r="Q447" i="12"/>
  <c r="Q448" i="12"/>
  <c r="Q449" i="12"/>
  <c r="Q450" i="12"/>
  <c r="Q451" i="12"/>
  <c r="Q452" i="12"/>
  <c r="Q453" i="12"/>
  <c r="Q454" i="12"/>
  <c r="Q455" i="12"/>
  <c r="Q456" i="12"/>
  <c r="Q457" i="12"/>
  <c r="Q458" i="12"/>
  <c r="Q459" i="12"/>
  <c r="Q460" i="12"/>
  <c r="Q461" i="12"/>
  <c r="Q462" i="12"/>
  <c r="Q463" i="12"/>
  <c r="Q464" i="12"/>
  <c r="Q465" i="12"/>
  <c r="Q466" i="12"/>
  <c r="Q467" i="12"/>
  <c r="Q468" i="12"/>
  <c r="Q469" i="12"/>
  <c r="Q470" i="12"/>
  <c r="Q471" i="12"/>
  <c r="Q472" i="12"/>
  <c r="Q473" i="12"/>
  <c r="Q474" i="12"/>
  <c r="Q475" i="12"/>
  <c r="Q476" i="12"/>
  <c r="Q477" i="12"/>
  <c r="Q478" i="12"/>
  <c r="Q479" i="12"/>
  <c r="Q480" i="12"/>
  <c r="Q481" i="12"/>
  <c r="Q482" i="12"/>
  <c r="Q483" i="12"/>
  <c r="Q484" i="12"/>
  <c r="Q485" i="12"/>
  <c r="Q486" i="12"/>
  <c r="Q40" i="12"/>
  <c r="N3221" i="12"/>
  <c r="M3221" i="12"/>
  <c r="H1257" i="47"/>
  <c r="I1257" i="47"/>
  <c r="F1257" i="47"/>
  <c r="H1255" i="47"/>
  <c r="I1255" i="47" s="1"/>
  <c r="H1254" i="47"/>
  <c r="I1254" i="47" s="1"/>
  <c r="I1253" i="47"/>
  <c r="F1252" i="47"/>
  <c r="I1252" i="47" s="1"/>
  <c r="H1251" i="47"/>
  <c r="F1251" i="47"/>
  <c r="H1250" i="47"/>
  <c r="I1250" i="47" s="1"/>
  <c r="I1249" i="47"/>
  <c r="I1248" i="47"/>
  <c r="I1247" i="47"/>
  <c r="I1246" i="47"/>
  <c r="I1245" i="47"/>
  <c r="I1244" i="47"/>
  <c r="I1243" i="47"/>
  <c r="I1242" i="47"/>
  <c r="I1241" i="47"/>
  <c r="I1240" i="47"/>
  <c r="I1239" i="47"/>
  <c r="I1238" i="47"/>
  <c r="I1237" i="47"/>
  <c r="I1236" i="47"/>
  <c r="I1235" i="47"/>
  <c r="I1234" i="47"/>
  <c r="I1233" i="47"/>
  <c r="I1232" i="47"/>
  <c r="I1231" i="47"/>
  <c r="I1230" i="47"/>
  <c r="I1229" i="47"/>
  <c r="I1228" i="47"/>
  <c r="I1227" i="47"/>
  <c r="I1226" i="47"/>
  <c r="I1225" i="47"/>
  <c r="I1224" i="47"/>
  <c r="I1223" i="47"/>
  <c r="I1222" i="47"/>
  <c r="I1221" i="47"/>
  <c r="I1220" i="47"/>
  <c r="I1219" i="47"/>
  <c r="I1218" i="47"/>
  <c r="I1217" i="47"/>
  <c r="I1216" i="47"/>
  <c r="I1215" i="47"/>
  <c r="I1214" i="47"/>
  <c r="I1213" i="47"/>
  <c r="I1212" i="47"/>
  <c r="I1211" i="47"/>
  <c r="I1210" i="47"/>
  <c r="I1209" i="47"/>
  <c r="I1208" i="47"/>
  <c r="I1207" i="47"/>
  <c r="I1206" i="47"/>
  <c r="I1205" i="47"/>
  <c r="I1204" i="47"/>
  <c r="I1203" i="47"/>
  <c r="I1202" i="47"/>
  <c r="I1201" i="47"/>
  <c r="I1200" i="47"/>
  <c r="I1199" i="47"/>
  <c r="I1198" i="47"/>
  <c r="I1197" i="47"/>
  <c r="I1196" i="47"/>
  <c r="I1195" i="47"/>
  <c r="I1194" i="47"/>
  <c r="I1193" i="47"/>
  <c r="I1192" i="47"/>
  <c r="I1191" i="47"/>
  <c r="I1190" i="47"/>
  <c r="I1189" i="47"/>
  <c r="I1188" i="47"/>
  <c r="I1187" i="47"/>
  <c r="I1186" i="47"/>
  <c r="I1185" i="47"/>
  <c r="I1184" i="47"/>
  <c r="I1183" i="47"/>
  <c r="I1182" i="47"/>
  <c r="I1181" i="47"/>
  <c r="I1180" i="47"/>
  <c r="I1179" i="47"/>
  <c r="I1178" i="47"/>
  <c r="I1177" i="47"/>
  <c r="I1176" i="47"/>
  <c r="I1175" i="47"/>
  <c r="I1174" i="47"/>
  <c r="I1173" i="47"/>
  <c r="I1172" i="47"/>
  <c r="I1171" i="47"/>
  <c r="I1170" i="47"/>
  <c r="I1169" i="47"/>
  <c r="I1168" i="47"/>
  <c r="I1167" i="47"/>
  <c r="I1166" i="47"/>
  <c r="I1165" i="47"/>
  <c r="I1164" i="47"/>
  <c r="I1163" i="47"/>
  <c r="I1162" i="47"/>
  <c r="I1161" i="47"/>
  <c r="I1160" i="47"/>
  <c r="I1159" i="47"/>
  <c r="I1158" i="47"/>
  <c r="I1157" i="47"/>
  <c r="I1156" i="47"/>
  <c r="I1155" i="47"/>
  <c r="I1154" i="47"/>
  <c r="I1153" i="47"/>
  <c r="I1152" i="47"/>
  <c r="I1151" i="47"/>
  <c r="I1150" i="47"/>
  <c r="I1149" i="47"/>
  <c r="I1148" i="47"/>
  <c r="I1147" i="47"/>
  <c r="I1146" i="47"/>
  <c r="I1145" i="47"/>
  <c r="I1144" i="47"/>
  <c r="I1143" i="47"/>
  <c r="I1142" i="47"/>
  <c r="I1141" i="47"/>
  <c r="I1140" i="47"/>
  <c r="I1139" i="47"/>
  <c r="I1138" i="47"/>
  <c r="I1137" i="47"/>
  <c r="I1136" i="47"/>
  <c r="I1135" i="47"/>
  <c r="I1134" i="47"/>
  <c r="I1133" i="47"/>
  <c r="I1132" i="47"/>
  <c r="I1131" i="47"/>
  <c r="I1130" i="47"/>
  <c r="I1129" i="47"/>
  <c r="I1128" i="47"/>
  <c r="I1127" i="47"/>
  <c r="I1126" i="47"/>
  <c r="I1125" i="47"/>
  <c r="I1124" i="47"/>
  <c r="I1123" i="47"/>
  <c r="I1122" i="47"/>
  <c r="I1121" i="47"/>
  <c r="H1121" i="47"/>
  <c r="F1121" i="47"/>
  <c r="I1120" i="47"/>
  <c r="I1119" i="47"/>
  <c r="I1118" i="47"/>
  <c r="I1117" i="47"/>
  <c r="I1116" i="47"/>
  <c r="I1115" i="47"/>
  <c r="I1114" i="47"/>
  <c r="I1113" i="47"/>
  <c r="I1112" i="47"/>
  <c r="I1111" i="47"/>
  <c r="I1110" i="47"/>
  <c r="I1109" i="47"/>
  <c r="I1108" i="47"/>
  <c r="I1107" i="47"/>
  <c r="I1106" i="47"/>
  <c r="I1105" i="47"/>
  <c r="I1104" i="47"/>
  <c r="I1103" i="47"/>
  <c r="I1102" i="47"/>
  <c r="I1101" i="47"/>
  <c r="I1100" i="47"/>
  <c r="I1099" i="47"/>
  <c r="I1098" i="47"/>
  <c r="I1097" i="47"/>
  <c r="I1096" i="47"/>
  <c r="I1095" i="47"/>
  <c r="I1094" i="47"/>
  <c r="I1093" i="47"/>
  <c r="I1092" i="47"/>
  <c r="H1091" i="47"/>
  <c r="I1091" i="47" s="1"/>
  <c r="F1091" i="47"/>
  <c r="I1090" i="47"/>
  <c r="I1089" i="47"/>
  <c r="I1088" i="47"/>
  <c r="I1087" i="47"/>
  <c r="I1086" i="47"/>
  <c r="I1085" i="47"/>
  <c r="I1084" i="47"/>
  <c r="I1083" i="47"/>
  <c r="I1082" i="47"/>
  <c r="I1081" i="47"/>
  <c r="I1080" i="47"/>
  <c r="I1079" i="47"/>
  <c r="I1078" i="47"/>
  <c r="I1077" i="47"/>
  <c r="I1076" i="47"/>
  <c r="I1075" i="47"/>
  <c r="I1074" i="47"/>
  <c r="I1073" i="47"/>
  <c r="I1072" i="47"/>
  <c r="I1071" i="47"/>
  <c r="I1070" i="47"/>
  <c r="I1069" i="47"/>
  <c r="I1068" i="47"/>
  <c r="I1067" i="47"/>
  <c r="I1066" i="47"/>
  <c r="I1065" i="47"/>
  <c r="I1064" i="47"/>
  <c r="I1063" i="47"/>
  <c r="I1062" i="47"/>
  <c r="I1061" i="47"/>
  <c r="I1060" i="47"/>
  <c r="I1059" i="47"/>
  <c r="I1058" i="47"/>
  <c r="I1057" i="47"/>
  <c r="I1056" i="47"/>
  <c r="I1055" i="47"/>
  <c r="I1054" i="47"/>
  <c r="I1053" i="47"/>
  <c r="I1052" i="47"/>
  <c r="I1051" i="47"/>
  <c r="I1050" i="47"/>
  <c r="I1049" i="47"/>
  <c r="I1048" i="47"/>
  <c r="I1047" i="47"/>
  <c r="I1046" i="47"/>
  <c r="I1045" i="47"/>
  <c r="I1044" i="47"/>
  <c r="I1043" i="47"/>
  <c r="I1042" i="47"/>
  <c r="I1041" i="47"/>
  <c r="I1040" i="47"/>
  <c r="I1039" i="47"/>
  <c r="H1038" i="47"/>
  <c r="F1038" i="47"/>
  <c r="I1037" i="47"/>
  <c r="I1036" i="47"/>
  <c r="I1035" i="47"/>
  <c r="I1034" i="47"/>
  <c r="I1033" i="47"/>
  <c r="I1032" i="47"/>
  <c r="I1031" i="47"/>
  <c r="I1030" i="47"/>
  <c r="I1029" i="47"/>
  <c r="I1028" i="47"/>
  <c r="I1027" i="47"/>
  <c r="I1026" i="47"/>
  <c r="I1025" i="47"/>
  <c r="I1024" i="47"/>
  <c r="I1023" i="47"/>
  <c r="I1022" i="47"/>
  <c r="I1021" i="47"/>
  <c r="I1020" i="47"/>
  <c r="I1019" i="47"/>
  <c r="I1018" i="47"/>
  <c r="I1017" i="47"/>
  <c r="I1016" i="47"/>
  <c r="I1015" i="47"/>
  <c r="I1014" i="47"/>
  <c r="I1013" i="47"/>
  <c r="I1012" i="47"/>
  <c r="I1011" i="47"/>
  <c r="I1010" i="47"/>
  <c r="I1009" i="47"/>
  <c r="I1008" i="47"/>
  <c r="I1007" i="47"/>
  <c r="I1006" i="47"/>
  <c r="I1005" i="47"/>
  <c r="I1004" i="47"/>
  <c r="I1003" i="47"/>
  <c r="I1002" i="47"/>
  <c r="I1001" i="47"/>
  <c r="I1000" i="47"/>
  <c r="I999" i="47"/>
  <c r="I998" i="47"/>
  <c r="I997" i="47"/>
  <c r="I996" i="47"/>
  <c r="I995" i="47"/>
  <c r="I994" i="47"/>
  <c r="I993" i="47"/>
  <c r="I992" i="47"/>
  <c r="I991" i="47"/>
  <c r="I990" i="47"/>
  <c r="I989" i="47"/>
  <c r="I988" i="47"/>
  <c r="I987" i="47"/>
  <c r="I986" i="47"/>
  <c r="I985" i="47"/>
  <c r="I984" i="47"/>
  <c r="I983" i="47"/>
  <c r="I982" i="47"/>
  <c r="I981" i="47"/>
  <c r="I980" i="47"/>
  <c r="I979" i="47"/>
  <c r="I978" i="47"/>
  <c r="I977" i="47"/>
  <c r="I976" i="47"/>
  <c r="I975" i="47"/>
  <c r="I974" i="47"/>
  <c r="I973" i="47"/>
  <c r="I972" i="47"/>
  <c r="I971" i="47"/>
  <c r="I970" i="47"/>
  <c r="I969" i="47"/>
  <c r="I968" i="47"/>
  <c r="I967" i="47"/>
  <c r="I966" i="47"/>
  <c r="I965" i="47"/>
  <c r="I964" i="47"/>
  <c r="I963" i="47"/>
  <c r="I962" i="47"/>
  <c r="I961" i="47"/>
  <c r="I960" i="47"/>
  <c r="I959" i="47"/>
  <c r="I958" i="47"/>
  <c r="I957" i="47"/>
  <c r="I956" i="47"/>
  <c r="I955" i="47"/>
  <c r="I954" i="47"/>
  <c r="I953" i="47"/>
  <c r="I952" i="47"/>
  <c r="I951" i="47"/>
  <c r="I950" i="47"/>
  <c r="I949" i="47"/>
  <c r="I948" i="47"/>
  <c r="I947" i="47"/>
  <c r="I946" i="47"/>
  <c r="I945" i="47"/>
  <c r="I944" i="47"/>
  <c r="I943" i="47"/>
  <c r="I942" i="47"/>
  <c r="I941" i="47"/>
  <c r="I940" i="47"/>
  <c r="I939" i="47"/>
  <c r="I938" i="47"/>
  <c r="I937" i="47"/>
  <c r="I936" i="47"/>
  <c r="I935" i="47"/>
  <c r="I934" i="47"/>
  <c r="I933" i="47"/>
  <c r="I932" i="47"/>
  <c r="I931" i="47"/>
  <c r="I930" i="47"/>
  <c r="I929" i="47"/>
  <c r="I928" i="47"/>
  <c r="I927" i="47"/>
  <c r="I926" i="47"/>
  <c r="I925" i="47"/>
  <c r="I924" i="47"/>
  <c r="I923" i="47"/>
  <c r="I922" i="47"/>
  <c r="I921" i="47"/>
  <c r="I920" i="47"/>
  <c r="I919" i="47"/>
  <c r="I918" i="47"/>
  <c r="I917" i="47"/>
  <c r="I916" i="47"/>
  <c r="I915" i="47"/>
  <c r="I914" i="47"/>
  <c r="I913" i="47"/>
  <c r="I912" i="47"/>
  <c r="I911" i="47"/>
  <c r="I910" i="47"/>
  <c r="I909" i="47"/>
  <c r="I908" i="47"/>
  <c r="I907" i="47"/>
  <c r="I906" i="47"/>
  <c r="I905" i="47"/>
  <c r="I904" i="47"/>
  <c r="I903" i="47"/>
  <c r="I902" i="47"/>
  <c r="I901" i="47"/>
  <c r="I900" i="47"/>
  <c r="I899" i="47"/>
  <c r="I898" i="47"/>
  <c r="I897" i="47"/>
  <c r="I896" i="47"/>
  <c r="I895" i="47"/>
  <c r="I894" i="47"/>
  <c r="I893" i="47"/>
  <c r="I892" i="47"/>
  <c r="I891" i="47"/>
  <c r="I890" i="47"/>
  <c r="I889" i="47"/>
  <c r="I888" i="47"/>
  <c r="I887" i="47"/>
  <c r="I886" i="47"/>
  <c r="I885" i="47"/>
  <c r="I884" i="47"/>
  <c r="I883" i="47"/>
  <c r="I882" i="47"/>
  <c r="I881" i="47"/>
  <c r="I880" i="47"/>
  <c r="I879" i="47"/>
  <c r="I878" i="47"/>
  <c r="I877" i="47"/>
  <c r="I876" i="47"/>
  <c r="I875" i="47"/>
  <c r="I874" i="47"/>
  <c r="I873" i="47"/>
  <c r="I872" i="47"/>
  <c r="I871" i="47"/>
  <c r="I870" i="47"/>
  <c r="I869" i="47"/>
  <c r="I868" i="47"/>
  <c r="I867" i="47"/>
  <c r="I866" i="47"/>
  <c r="I865" i="47"/>
  <c r="I864" i="47"/>
  <c r="I863" i="47"/>
  <c r="I862" i="47"/>
  <c r="I861" i="47"/>
  <c r="I860" i="47"/>
  <c r="I859" i="47"/>
  <c r="I858" i="47"/>
  <c r="I857" i="47"/>
  <c r="I856" i="47"/>
  <c r="I855" i="47"/>
  <c r="I854" i="47"/>
  <c r="I853" i="47"/>
  <c r="I852" i="47"/>
  <c r="I851" i="47"/>
  <c r="I850" i="47"/>
  <c r="I849" i="47"/>
  <c r="I848" i="47"/>
  <c r="I847" i="47"/>
  <c r="I846" i="47"/>
  <c r="I845" i="47"/>
  <c r="I844" i="47"/>
  <c r="I843" i="47"/>
  <c r="I842" i="47"/>
  <c r="I841" i="47"/>
  <c r="I840" i="47"/>
  <c r="I839" i="47"/>
  <c r="I838" i="47"/>
  <c r="I837" i="47"/>
  <c r="I836" i="47"/>
  <c r="I835" i="47"/>
  <c r="I834" i="47"/>
  <c r="I833" i="47"/>
  <c r="I832" i="47"/>
  <c r="I831" i="47"/>
  <c r="I830" i="47"/>
  <c r="I829" i="47"/>
  <c r="I828" i="47"/>
  <c r="I827" i="47"/>
  <c r="I826" i="47"/>
  <c r="I825" i="47"/>
  <c r="I824" i="47"/>
  <c r="I823" i="47"/>
  <c r="I822" i="47"/>
  <c r="I821" i="47"/>
  <c r="I820" i="47"/>
  <c r="I819" i="47"/>
  <c r="I818" i="47"/>
  <c r="I817" i="47"/>
  <c r="I816" i="47"/>
  <c r="I815" i="47"/>
  <c r="I814" i="47"/>
  <c r="I813" i="47"/>
  <c r="I812" i="47"/>
  <c r="I811" i="47"/>
  <c r="I810" i="47"/>
  <c r="I809" i="47"/>
  <c r="I808" i="47"/>
  <c r="I807" i="47"/>
  <c r="I806" i="47"/>
  <c r="I805" i="47"/>
  <c r="I804" i="47"/>
  <c r="I803" i="47"/>
  <c r="I802" i="47"/>
  <c r="I801" i="47"/>
  <c r="I800" i="47"/>
  <c r="I799" i="47"/>
  <c r="I798" i="47"/>
  <c r="I797" i="47"/>
  <c r="I796" i="47"/>
  <c r="I795" i="47"/>
  <c r="I794" i="47"/>
  <c r="I793" i="47"/>
  <c r="I792" i="47"/>
  <c r="I791" i="47"/>
  <c r="I790" i="47"/>
  <c r="I789" i="47"/>
  <c r="I788" i="47"/>
  <c r="I787" i="47"/>
  <c r="I786" i="47"/>
  <c r="I785" i="47"/>
  <c r="I784" i="47"/>
  <c r="I783" i="47"/>
  <c r="I782" i="47"/>
  <c r="I781" i="47"/>
  <c r="I780" i="47"/>
  <c r="I779" i="47"/>
  <c r="I778" i="47"/>
  <c r="I777" i="47"/>
  <c r="I776" i="47"/>
  <c r="I775" i="47"/>
  <c r="I774" i="47"/>
  <c r="I773" i="47"/>
  <c r="I772" i="47"/>
  <c r="I771" i="47"/>
  <c r="I770" i="47"/>
  <c r="I769" i="47"/>
  <c r="I768" i="47"/>
  <c r="I767" i="47"/>
  <c r="I766" i="47"/>
  <c r="I765" i="47"/>
  <c r="I764" i="47"/>
  <c r="I763" i="47"/>
  <c r="I762" i="47"/>
  <c r="I761" i="47"/>
  <c r="I760" i="47"/>
  <c r="I759" i="47"/>
  <c r="I758" i="47"/>
  <c r="I757" i="47"/>
  <c r="I756" i="47"/>
  <c r="I755" i="47"/>
  <c r="I754" i="47"/>
  <c r="I753" i="47"/>
  <c r="I752" i="47"/>
  <c r="I751" i="47"/>
  <c r="I750" i="47"/>
  <c r="I749" i="47"/>
  <c r="I748" i="47"/>
  <c r="I747" i="47"/>
  <c r="I746" i="47"/>
  <c r="I745" i="47"/>
  <c r="I744" i="47"/>
  <c r="I743" i="47"/>
  <c r="I742" i="47"/>
  <c r="I741" i="47"/>
  <c r="I740" i="47"/>
  <c r="I739" i="47"/>
  <c r="I738" i="47"/>
  <c r="I737" i="47"/>
  <c r="I736" i="47"/>
  <c r="I735" i="47"/>
  <c r="I734" i="47"/>
  <c r="I733" i="47"/>
  <c r="I732" i="47"/>
  <c r="I731" i="47"/>
  <c r="I730" i="47"/>
  <c r="I729" i="47"/>
  <c r="I728" i="47"/>
  <c r="I727" i="47"/>
  <c r="I726" i="47"/>
  <c r="I725" i="47"/>
  <c r="I724" i="47"/>
  <c r="I723" i="47"/>
  <c r="I722" i="47"/>
  <c r="I721" i="47"/>
  <c r="I720" i="47"/>
  <c r="I719" i="47"/>
  <c r="I718" i="47"/>
  <c r="I717" i="47"/>
  <c r="I716" i="47"/>
  <c r="I715" i="47"/>
  <c r="I714" i="47"/>
  <c r="I713" i="47"/>
  <c r="I712" i="47"/>
  <c r="I711" i="47"/>
  <c r="I710" i="47"/>
  <c r="I709" i="47"/>
  <c r="I708" i="47"/>
  <c r="I707" i="47"/>
  <c r="I706" i="47"/>
  <c r="I705" i="47"/>
  <c r="I704" i="47"/>
  <c r="I703" i="47"/>
  <c r="I702" i="47"/>
  <c r="I701" i="47"/>
  <c r="I700" i="47"/>
  <c r="I699" i="47"/>
  <c r="I698" i="47"/>
  <c r="I697" i="47"/>
  <c r="I696" i="47"/>
  <c r="I695" i="47"/>
  <c r="I694" i="47"/>
  <c r="I693" i="47"/>
  <c r="I692" i="47"/>
  <c r="I691" i="47"/>
  <c r="I690" i="47"/>
  <c r="I689" i="47"/>
  <c r="I688" i="47"/>
  <c r="I687" i="47"/>
  <c r="I686" i="47"/>
  <c r="I685" i="47"/>
  <c r="I684" i="47"/>
  <c r="I683" i="47"/>
  <c r="I682" i="47"/>
  <c r="I681" i="47"/>
  <c r="I680" i="47"/>
  <c r="I679" i="47"/>
  <c r="I678" i="47"/>
  <c r="I677" i="47"/>
  <c r="I676" i="47"/>
  <c r="I675" i="47"/>
  <c r="I674" i="47"/>
  <c r="I673" i="47"/>
  <c r="I672" i="47"/>
  <c r="I671" i="47"/>
  <c r="I670" i="47"/>
  <c r="I669" i="47"/>
  <c r="I668" i="47"/>
  <c r="I667" i="47"/>
  <c r="I666" i="47"/>
  <c r="I665" i="47"/>
  <c r="I664" i="47"/>
  <c r="I663" i="47"/>
  <c r="I662" i="47"/>
  <c r="I661" i="47"/>
  <c r="I660" i="47"/>
  <c r="I659" i="47"/>
  <c r="I658" i="47"/>
  <c r="I657" i="47"/>
  <c r="I656" i="47"/>
  <c r="I655" i="47"/>
  <c r="I654" i="47"/>
  <c r="I653" i="47"/>
  <c r="I652" i="47"/>
  <c r="I651" i="47"/>
  <c r="I650" i="47"/>
  <c r="I649" i="47"/>
  <c r="I648" i="47"/>
  <c r="I647" i="47"/>
  <c r="I646" i="47"/>
  <c r="I645" i="47"/>
  <c r="I644" i="47"/>
  <c r="I643" i="47"/>
  <c r="I642" i="47"/>
  <c r="I641" i="47"/>
  <c r="I640" i="47"/>
  <c r="I639" i="47"/>
  <c r="I638" i="47"/>
  <c r="I637" i="47"/>
  <c r="I636" i="47"/>
  <c r="I635" i="47"/>
  <c r="I634" i="47"/>
  <c r="I633" i="47"/>
  <c r="I632" i="47"/>
  <c r="I631" i="47"/>
  <c r="I630" i="47"/>
  <c r="I629" i="47"/>
  <c r="I628" i="47"/>
  <c r="I627" i="47"/>
  <c r="I626" i="47"/>
  <c r="I625" i="47"/>
  <c r="H625" i="47"/>
  <c r="F625" i="47"/>
  <c r="H624" i="47"/>
  <c r="I624" i="47" s="1"/>
  <c r="F624" i="47"/>
  <c r="H623" i="47"/>
  <c r="F623" i="47"/>
  <c r="I622" i="47"/>
  <c r="I621" i="47"/>
  <c r="I620" i="47"/>
  <c r="I619" i="47"/>
  <c r="I618" i="47"/>
  <c r="I617" i="47"/>
  <c r="I616" i="47"/>
  <c r="I615" i="47"/>
  <c r="I614" i="47"/>
  <c r="I613" i="47"/>
  <c r="I612" i="47"/>
  <c r="I611" i="47"/>
  <c r="I610" i="47"/>
  <c r="I609" i="47"/>
  <c r="I608" i="47"/>
  <c r="I607" i="47"/>
  <c r="I606" i="47"/>
  <c r="I605" i="47"/>
  <c r="I604" i="47"/>
  <c r="I603" i="47"/>
  <c r="I602" i="47"/>
  <c r="I601" i="47"/>
  <c r="I600" i="47"/>
  <c r="I599" i="47"/>
  <c r="I598" i="47"/>
  <c r="I597" i="47"/>
  <c r="I596" i="47"/>
  <c r="H595" i="47"/>
  <c r="F595" i="47"/>
  <c r="H594" i="47"/>
  <c r="I594" i="47" s="1"/>
  <c r="F594" i="47"/>
  <c r="I593" i="47"/>
  <c r="I592" i="47"/>
  <c r="I591" i="47"/>
  <c r="I590" i="47"/>
  <c r="I589" i="47"/>
  <c r="I588" i="47"/>
  <c r="I587" i="47"/>
  <c r="I586" i="47"/>
  <c r="I585" i="47"/>
  <c r="I584" i="47"/>
  <c r="I583" i="47"/>
  <c r="I582" i="47"/>
  <c r="I581" i="47"/>
  <c r="I580" i="47"/>
  <c r="I579" i="47"/>
  <c r="I578" i="47"/>
  <c r="I577" i="47"/>
  <c r="I576" i="47"/>
  <c r="I575" i="47"/>
  <c r="I574" i="47"/>
  <c r="I573" i="47"/>
  <c r="I572" i="47"/>
  <c r="I571" i="47"/>
  <c r="I570" i="47"/>
  <c r="I569" i="47"/>
  <c r="I568" i="47"/>
  <c r="I567" i="47"/>
  <c r="I566" i="47"/>
  <c r="I565" i="47"/>
  <c r="I564" i="47"/>
  <c r="I563" i="47"/>
  <c r="I562" i="47"/>
  <c r="I561" i="47"/>
  <c r="I560" i="47"/>
  <c r="I559" i="47"/>
  <c r="I558" i="47"/>
  <c r="I557" i="47"/>
  <c r="I556" i="47"/>
  <c r="I555" i="47"/>
  <c r="I554" i="47"/>
  <c r="I553" i="47"/>
  <c r="I552" i="47"/>
  <c r="I551" i="47"/>
  <c r="I550" i="47"/>
  <c r="I549" i="47"/>
  <c r="I548" i="47"/>
  <c r="I547" i="47"/>
  <c r="I546" i="47"/>
  <c r="I545" i="47"/>
  <c r="I544" i="47"/>
  <c r="I543" i="47"/>
  <c r="I542" i="47"/>
  <c r="I541" i="47"/>
  <c r="I540" i="47"/>
  <c r="I539" i="47"/>
  <c r="I538" i="47"/>
  <c r="I537" i="47"/>
  <c r="I536" i="47"/>
  <c r="I535" i="47"/>
  <c r="I534" i="47"/>
  <c r="I533" i="47"/>
  <c r="I532" i="47"/>
  <c r="I531" i="47"/>
  <c r="I530" i="47"/>
  <c r="I529" i="47"/>
  <c r="I528" i="47"/>
  <c r="I527" i="47"/>
  <c r="I526" i="47"/>
  <c r="I525" i="47"/>
  <c r="I524" i="47"/>
  <c r="I523" i="47"/>
  <c r="I522" i="47"/>
  <c r="I521" i="47"/>
  <c r="I520" i="47"/>
  <c r="I519" i="47"/>
  <c r="I518" i="47"/>
  <c r="I517" i="47"/>
  <c r="I516" i="47"/>
  <c r="I515" i="47"/>
  <c r="I514" i="47"/>
  <c r="I513" i="47"/>
  <c r="I512" i="47"/>
  <c r="I511" i="47"/>
  <c r="I510" i="47"/>
  <c r="I509" i="47"/>
  <c r="I508" i="47"/>
  <c r="I507" i="47"/>
  <c r="I506" i="47"/>
  <c r="I505" i="47"/>
  <c r="I504" i="47"/>
  <c r="I503" i="47"/>
  <c r="I502" i="47"/>
  <c r="I501" i="47"/>
  <c r="I500" i="47"/>
  <c r="I499" i="47"/>
  <c r="I498" i="47"/>
  <c r="I497" i="47"/>
  <c r="I496" i="47"/>
  <c r="I495" i="47"/>
  <c r="I494" i="47"/>
  <c r="I493" i="47"/>
  <c r="I492" i="47"/>
  <c r="I491" i="47"/>
  <c r="I490" i="47"/>
  <c r="I489" i="47"/>
  <c r="I488" i="47"/>
  <c r="I487" i="47"/>
  <c r="I486" i="47"/>
  <c r="I485" i="47"/>
  <c r="I484" i="47"/>
  <c r="I483" i="47"/>
  <c r="I482" i="47"/>
  <c r="I481" i="47"/>
  <c r="I480" i="47"/>
  <c r="I479" i="47"/>
  <c r="I478" i="47"/>
  <c r="I477" i="47"/>
  <c r="I476" i="47"/>
  <c r="I475" i="47"/>
  <c r="I474" i="47"/>
  <c r="I473" i="47"/>
  <c r="I472" i="47"/>
  <c r="I471" i="47"/>
  <c r="I470" i="47"/>
  <c r="I469" i="47"/>
  <c r="I468" i="47"/>
  <c r="I467" i="47"/>
  <c r="I466" i="47"/>
  <c r="I465" i="47"/>
  <c r="I464" i="47"/>
  <c r="I463" i="47"/>
  <c r="I462" i="47"/>
  <c r="I461" i="47"/>
  <c r="I460" i="47"/>
  <c r="I459" i="47"/>
  <c r="I458" i="47"/>
  <c r="I457" i="47"/>
  <c r="I456" i="47"/>
  <c r="I455" i="47"/>
  <c r="I454" i="47"/>
  <c r="I453" i="47"/>
  <c r="I452" i="47"/>
  <c r="I451" i="47"/>
  <c r="I450" i="47"/>
  <c r="I449" i="47"/>
  <c r="I448" i="47"/>
  <c r="I447" i="47"/>
  <c r="I446" i="47"/>
  <c r="I445" i="47"/>
  <c r="I444" i="47"/>
  <c r="I443" i="47"/>
  <c r="I442" i="47"/>
  <c r="I441" i="47"/>
  <c r="I440" i="47"/>
  <c r="I439" i="47"/>
  <c r="I438" i="47"/>
  <c r="I437" i="47"/>
  <c r="I436" i="47"/>
  <c r="I435" i="47"/>
  <c r="I434" i="47"/>
  <c r="I433" i="47"/>
  <c r="I432" i="47"/>
  <c r="I431" i="47"/>
  <c r="I430" i="47"/>
  <c r="I429" i="47"/>
  <c r="I428" i="47"/>
  <c r="I427" i="47"/>
  <c r="I426" i="47"/>
  <c r="I425" i="47"/>
  <c r="I424" i="47"/>
  <c r="I423" i="47"/>
  <c r="I422" i="47"/>
  <c r="I421" i="47"/>
  <c r="I420" i="47"/>
  <c r="I419" i="47"/>
  <c r="I418" i="47"/>
  <c r="I417" i="47"/>
  <c r="I416" i="47"/>
  <c r="I415" i="47"/>
  <c r="I414" i="47"/>
  <c r="I413" i="47"/>
  <c r="I412" i="47"/>
  <c r="I411" i="47"/>
  <c r="I410" i="47"/>
  <c r="I409" i="47"/>
  <c r="I408" i="47"/>
  <c r="I407" i="47"/>
  <c r="I406" i="47"/>
  <c r="I405" i="47"/>
  <c r="I404" i="47"/>
  <c r="I403" i="47"/>
  <c r="I402" i="47"/>
  <c r="I401" i="47"/>
  <c r="I400" i="47"/>
  <c r="I399" i="47"/>
  <c r="I398" i="47"/>
  <c r="I397" i="47"/>
  <c r="I396" i="47"/>
  <c r="I395" i="47"/>
  <c r="I394" i="47"/>
  <c r="I393" i="47"/>
  <c r="I392" i="47"/>
  <c r="I391" i="47"/>
  <c r="I390" i="47"/>
  <c r="I389" i="47"/>
  <c r="I388" i="47"/>
  <c r="I387" i="47"/>
  <c r="I386" i="47"/>
  <c r="I385" i="47"/>
  <c r="I384" i="47"/>
  <c r="I383" i="47"/>
  <c r="I382" i="47"/>
  <c r="I381" i="47"/>
  <c r="I380" i="47"/>
  <c r="I379" i="47"/>
  <c r="I378" i="47"/>
  <c r="I377" i="47"/>
  <c r="I376" i="47"/>
  <c r="I375" i="47"/>
  <c r="I374" i="47"/>
  <c r="I373" i="47"/>
  <c r="I372" i="47"/>
  <c r="I371" i="47"/>
  <c r="I370" i="47"/>
  <c r="I369" i="47"/>
  <c r="I368" i="47"/>
  <c r="I367" i="47"/>
  <c r="I366" i="47"/>
  <c r="I365" i="47"/>
  <c r="I364" i="47"/>
  <c r="I363" i="47"/>
  <c r="I362" i="47"/>
  <c r="I361" i="47"/>
  <c r="I360" i="47"/>
  <c r="I359" i="47"/>
  <c r="I358" i="47"/>
  <c r="I357" i="47"/>
  <c r="I356" i="47"/>
  <c r="I355" i="47"/>
  <c r="I354" i="47"/>
  <c r="I353" i="47"/>
  <c r="I352" i="47"/>
  <c r="I351" i="47"/>
  <c r="I350" i="47"/>
  <c r="I349" i="47"/>
  <c r="I348" i="47"/>
  <c r="I347" i="47"/>
  <c r="I346" i="47"/>
  <c r="I345" i="47"/>
  <c r="I344" i="47"/>
  <c r="I343" i="47"/>
  <c r="I342" i="47"/>
  <c r="I341" i="47"/>
  <c r="I340" i="47"/>
  <c r="I339" i="47"/>
  <c r="I338" i="47"/>
  <c r="I337" i="47"/>
  <c r="I336" i="47"/>
  <c r="I335" i="47"/>
  <c r="I334" i="47"/>
  <c r="I333" i="47"/>
  <c r="I332" i="47"/>
  <c r="I331" i="47"/>
  <c r="I330" i="47"/>
  <c r="I329" i="47"/>
  <c r="I328" i="47"/>
  <c r="I327" i="47"/>
  <c r="I326" i="47"/>
  <c r="I325" i="47"/>
  <c r="I324" i="47"/>
  <c r="I323" i="47"/>
  <c r="I322" i="47"/>
  <c r="I321" i="47"/>
  <c r="I320" i="47"/>
  <c r="I319" i="47"/>
  <c r="I318" i="47"/>
  <c r="I317" i="47"/>
  <c r="I316" i="47"/>
  <c r="I315" i="47"/>
  <c r="I314" i="47"/>
  <c r="I313" i="47"/>
  <c r="I312" i="47"/>
  <c r="I311" i="47"/>
  <c r="I310" i="47"/>
  <c r="I309" i="47"/>
  <c r="I308" i="47"/>
  <c r="I307" i="47"/>
  <c r="I306" i="47"/>
  <c r="I305" i="47"/>
  <c r="I304" i="47"/>
  <c r="I303" i="47"/>
  <c r="I302" i="47"/>
  <c r="I301" i="47"/>
  <c r="I300" i="47"/>
  <c r="I299" i="47"/>
  <c r="I298" i="47"/>
  <c r="I297" i="47"/>
  <c r="I296" i="47"/>
  <c r="I295" i="47"/>
  <c r="I294" i="47"/>
  <c r="I293" i="47"/>
  <c r="I292" i="47"/>
  <c r="I291" i="47"/>
  <c r="I290" i="47"/>
  <c r="I289" i="47"/>
  <c r="I288" i="47"/>
  <c r="I287" i="47"/>
  <c r="I286" i="47"/>
  <c r="I285" i="47"/>
  <c r="I284" i="47"/>
  <c r="I283" i="47"/>
  <c r="I282" i="47"/>
  <c r="I281" i="47"/>
  <c r="I280" i="47"/>
  <c r="I279" i="47"/>
  <c r="I278" i="47"/>
  <c r="I277" i="47"/>
  <c r="I276" i="47"/>
  <c r="I275" i="47"/>
  <c r="I274" i="47"/>
  <c r="I273" i="47"/>
  <c r="I272" i="47"/>
  <c r="I271" i="47"/>
  <c r="I270" i="47"/>
  <c r="I269" i="47"/>
  <c r="I268" i="47"/>
  <c r="I267" i="47"/>
  <c r="I266" i="47"/>
  <c r="I265" i="47"/>
  <c r="I264" i="47"/>
  <c r="I263" i="47"/>
  <c r="I262" i="47"/>
  <c r="I261" i="47"/>
  <c r="I260" i="47"/>
  <c r="I259" i="47"/>
  <c r="I258" i="47"/>
  <c r="I257" i="47"/>
  <c r="I256" i="47"/>
  <c r="I255" i="47"/>
  <c r="I254" i="47"/>
  <c r="I253" i="47"/>
  <c r="I252" i="47"/>
  <c r="I251" i="47"/>
  <c r="I250" i="47"/>
  <c r="I249" i="47"/>
  <c r="I248" i="47"/>
  <c r="I247" i="47"/>
  <c r="I246" i="47"/>
  <c r="I245" i="47"/>
  <c r="I244" i="47"/>
  <c r="I243" i="47"/>
  <c r="I242" i="47"/>
  <c r="I241" i="47"/>
  <c r="I240" i="47"/>
  <c r="I239" i="47"/>
  <c r="I238" i="47"/>
  <c r="I237" i="47"/>
  <c r="I236" i="47"/>
  <c r="I235" i="47"/>
  <c r="I234" i="47"/>
  <c r="I233" i="47"/>
  <c r="I232" i="47"/>
  <c r="I231" i="47"/>
  <c r="I230" i="47"/>
  <c r="I229" i="47"/>
  <c r="I228" i="47"/>
  <c r="I227" i="47"/>
  <c r="I226" i="47"/>
  <c r="I225" i="47"/>
  <c r="I224" i="47"/>
  <c r="I223" i="47"/>
  <c r="I222" i="47"/>
  <c r="I221" i="47"/>
  <c r="I220" i="47"/>
  <c r="I219" i="47"/>
  <c r="I218" i="47"/>
  <c r="I217" i="47"/>
  <c r="I216" i="47"/>
  <c r="I215" i="47"/>
  <c r="I214" i="47"/>
  <c r="I213" i="47"/>
  <c r="I212" i="47"/>
  <c r="I211" i="47"/>
  <c r="I210" i="47"/>
  <c r="I209" i="47"/>
  <c r="I208" i="47"/>
  <c r="I207" i="47"/>
  <c r="I206" i="47"/>
  <c r="I205" i="47"/>
  <c r="I204" i="47"/>
  <c r="I203" i="47"/>
  <c r="I202" i="47"/>
  <c r="I201" i="47"/>
  <c r="I200" i="47"/>
  <c r="I199" i="47"/>
  <c r="I198" i="47"/>
  <c r="I197" i="47"/>
  <c r="I196" i="47"/>
  <c r="I195" i="47"/>
  <c r="I194" i="47"/>
  <c r="I193" i="47"/>
  <c r="I192" i="47"/>
  <c r="I191" i="47"/>
  <c r="I190" i="47"/>
  <c r="I189" i="47"/>
  <c r="I188" i="47"/>
  <c r="I187" i="47"/>
  <c r="I186" i="47"/>
  <c r="I185" i="47"/>
  <c r="I184" i="47"/>
  <c r="I183" i="47"/>
  <c r="I182" i="47"/>
  <c r="I181" i="47"/>
  <c r="I180" i="47"/>
  <c r="I179" i="47"/>
  <c r="I178" i="47"/>
  <c r="I177" i="47"/>
  <c r="I176" i="47"/>
  <c r="I175" i="47"/>
  <c r="I174" i="47"/>
  <c r="I173" i="47"/>
  <c r="I172" i="47"/>
  <c r="I171" i="47"/>
  <c r="I170" i="47"/>
  <c r="I169" i="47"/>
  <c r="I168" i="47"/>
  <c r="I167" i="47"/>
  <c r="I166" i="47"/>
  <c r="I165" i="47"/>
  <c r="I164" i="47"/>
  <c r="I163" i="47"/>
  <c r="I162" i="47"/>
  <c r="I161" i="47"/>
  <c r="I160" i="47"/>
  <c r="I159" i="47"/>
  <c r="I158" i="47"/>
  <c r="I157" i="47"/>
  <c r="I156" i="47"/>
  <c r="I155" i="47"/>
  <c r="H155" i="47"/>
  <c r="F155" i="47"/>
  <c r="I154" i="47"/>
  <c r="I153" i="47"/>
  <c r="I152" i="47"/>
  <c r="I151" i="47"/>
  <c r="I150" i="47"/>
  <c r="I149" i="47"/>
  <c r="I148" i="47"/>
  <c r="I147" i="47"/>
  <c r="I146" i="47"/>
  <c r="I145" i="47"/>
  <c r="I144" i="47"/>
  <c r="I143" i="47"/>
  <c r="I142" i="47"/>
  <c r="I141" i="47"/>
  <c r="I140" i="47"/>
  <c r="I139" i="47"/>
  <c r="I138" i="47"/>
  <c r="I137" i="47"/>
  <c r="I136" i="47"/>
  <c r="I135" i="47"/>
  <c r="I134" i="47"/>
  <c r="I133" i="47"/>
  <c r="I132" i="47"/>
  <c r="I131" i="47"/>
  <c r="I130" i="47"/>
  <c r="I129" i="47"/>
  <c r="I128" i="47"/>
  <c r="I127" i="47"/>
  <c r="I126" i="47"/>
  <c r="I125" i="47"/>
  <c r="I124" i="47"/>
  <c r="I123" i="47"/>
  <c r="I122" i="47"/>
  <c r="I121" i="47"/>
  <c r="I120" i="47"/>
  <c r="I119" i="47"/>
  <c r="I118" i="47"/>
  <c r="I117" i="47"/>
  <c r="I116" i="47"/>
  <c r="I115" i="47"/>
  <c r="I114" i="47"/>
  <c r="I113" i="47"/>
  <c r="I112" i="47"/>
  <c r="I111" i="47"/>
  <c r="I110" i="47"/>
  <c r="I109" i="47"/>
  <c r="I108" i="47"/>
  <c r="I107" i="47"/>
  <c r="I106" i="47"/>
  <c r="I105" i="47"/>
  <c r="I104" i="47"/>
  <c r="I103" i="47"/>
  <c r="I102" i="47"/>
  <c r="I101" i="47"/>
  <c r="I100" i="47"/>
  <c r="I99" i="47"/>
  <c r="I98" i="47"/>
  <c r="I97" i="47"/>
  <c r="I96" i="47"/>
  <c r="I95" i="47"/>
  <c r="I94" i="47"/>
  <c r="I93" i="47"/>
  <c r="I92" i="47"/>
  <c r="I91" i="47"/>
  <c r="I90" i="47"/>
  <c r="I89" i="47"/>
  <c r="I88" i="47"/>
  <c r="I87" i="47"/>
  <c r="I86" i="47"/>
  <c r="I85" i="47"/>
  <c r="I84" i="47"/>
  <c r="I83" i="47"/>
  <c r="I82" i="47"/>
  <c r="I81" i="47"/>
  <c r="I80" i="47"/>
  <c r="I79" i="47"/>
  <c r="I78" i="47"/>
  <c r="I77" i="47"/>
  <c r="I76" i="47"/>
  <c r="I75" i="47"/>
  <c r="I74" i="47"/>
  <c r="I73" i="47"/>
  <c r="I72" i="47"/>
  <c r="I71" i="47"/>
  <c r="I70" i="47"/>
  <c r="I69" i="47"/>
  <c r="F68" i="47"/>
  <c r="I68" i="47" s="1"/>
  <c r="I67" i="47"/>
  <c r="I66" i="47"/>
  <c r="I65" i="47"/>
  <c r="I64" i="47"/>
  <c r="I63" i="47"/>
  <c r="I62" i="47"/>
  <c r="I61" i="47"/>
  <c r="I60" i="47"/>
  <c r="I59" i="47"/>
  <c r="I58" i="47"/>
  <c r="I57" i="47"/>
  <c r="I56" i="47"/>
  <c r="I55" i="47"/>
  <c r="I54" i="47"/>
  <c r="I53" i="47"/>
  <c r="I52" i="47"/>
  <c r="I51" i="47"/>
  <c r="I50" i="47"/>
  <c r="I49" i="47"/>
  <c r="I48" i="47"/>
  <c r="I47" i="47"/>
  <c r="I46" i="47"/>
  <c r="I45" i="47"/>
  <c r="I44" i="47"/>
  <c r="I43" i="47"/>
  <c r="I42" i="47"/>
  <c r="I41" i="47"/>
  <c r="I40" i="47"/>
  <c r="I39" i="47"/>
  <c r="I38" i="47"/>
  <c r="I37" i="47"/>
  <c r="I36" i="47"/>
  <c r="I35" i="47"/>
  <c r="I34" i="47"/>
  <c r="I33" i="47"/>
  <c r="I32" i="47"/>
  <c r="I31" i="47"/>
  <c r="A1253" i="47"/>
  <c r="I30" i="47"/>
  <c r="I29" i="47"/>
  <c r="I28" i="47"/>
  <c r="I27" i="47"/>
  <c r="I26" i="47"/>
  <c r="I25" i="47"/>
  <c r="I24" i="47"/>
  <c r="I23" i="47"/>
  <c r="I22" i="47"/>
  <c r="I21" i="47"/>
  <c r="I20" i="47"/>
  <c r="I19" i="47"/>
  <c r="I18" i="47"/>
  <c r="I17" i="47"/>
  <c r="I16" i="47"/>
  <c r="I15" i="47"/>
  <c r="I14" i="47"/>
  <c r="I13" i="47"/>
  <c r="I12" i="47"/>
  <c r="I11" i="47"/>
  <c r="I10" i="47"/>
  <c r="I9" i="47"/>
  <c r="I8" i="47"/>
  <c r="I7" i="47"/>
  <c r="I6" i="47"/>
  <c r="I5" i="47"/>
  <c r="I4" i="47"/>
  <c r="I3" i="47"/>
  <c r="I1251" i="47" l="1"/>
  <c r="I595" i="47"/>
  <c r="I1038" i="47"/>
  <c r="I623" i="47"/>
  <c r="I2944" i="12"/>
  <c r="G2944" i="12"/>
  <c r="I113" i="16"/>
  <c r="H113" i="16"/>
  <c r="F113" i="16"/>
  <c r="I111" i="16"/>
  <c r="H111" i="16"/>
  <c r="F111" i="16"/>
  <c r="H109" i="16"/>
  <c r="I109" i="16" s="1"/>
  <c r="F109" i="16"/>
  <c r="H108" i="16"/>
  <c r="I108" i="16" s="1"/>
  <c r="F108" i="16"/>
  <c r="H81" i="16"/>
  <c r="F81" i="16"/>
  <c r="H80" i="16"/>
  <c r="F80" i="16"/>
  <c r="H78" i="16"/>
  <c r="I78" i="16" s="1"/>
  <c r="F78" i="16"/>
  <c r="H76" i="16"/>
  <c r="I76" i="16" s="1"/>
  <c r="F76" i="16"/>
  <c r="H75" i="16"/>
  <c r="F75" i="16"/>
  <c r="I75" i="16" s="1"/>
  <c r="H74" i="16"/>
  <c r="F74" i="16"/>
  <c r="H73" i="16"/>
  <c r="F73" i="16"/>
  <c r="H72" i="16"/>
  <c r="I72" i="16" s="1"/>
  <c r="F72" i="16"/>
  <c r="H71" i="16"/>
  <c r="I71" i="16" s="1"/>
  <c r="F71" i="16"/>
  <c r="H70" i="16"/>
  <c r="I70" i="16" s="1"/>
  <c r="F70" i="16"/>
  <c r="H68" i="16"/>
  <c r="F68" i="16"/>
  <c r="H67" i="16"/>
  <c r="I67" i="16" s="1"/>
  <c r="F67" i="16"/>
  <c r="H66" i="16"/>
  <c r="F66" i="16"/>
  <c r="H65" i="16"/>
  <c r="I65" i="16" s="1"/>
  <c r="H64" i="16"/>
  <c r="I64" i="16" s="1"/>
  <c r="H63" i="16"/>
  <c r="I63" i="16" s="1"/>
  <c r="H62" i="16"/>
  <c r="I62" i="16" s="1"/>
  <c r="H61" i="16"/>
  <c r="I61" i="16" s="1"/>
  <c r="H60" i="16"/>
  <c r="I60" i="16" s="1"/>
  <c r="H59" i="16"/>
  <c r="I59" i="16" s="1"/>
  <c r="H58" i="16"/>
  <c r="I58" i="16" s="1"/>
  <c r="H57" i="16"/>
  <c r="I57" i="16" s="1"/>
  <c r="H56" i="16"/>
  <c r="I56" i="16" s="1"/>
  <c r="H55" i="16"/>
  <c r="I55" i="16" s="1"/>
  <c r="H54" i="16"/>
  <c r="I54" i="16" s="1"/>
  <c r="I49" i="16"/>
  <c r="H49" i="16"/>
  <c r="F49" i="16"/>
  <c r="H48" i="16"/>
  <c r="F48" i="16"/>
  <c r="H46" i="16"/>
  <c r="I46" i="16" s="1"/>
  <c r="F46" i="16"/>
  <c r="H45" i="16"/>
  <c r="F45" i="16"/>
  <c r="H44" i="16"/>
  <c r="I44" i="16" s="1"/>
  <c r="F44" i="16"/>
  <c r="H43" i="16"/>
  <c r="F43" i="16"/>
  <c r="I43" i="16" s="1"/>
  <c r="H42" i="16"/>
  <c r="F42" i="16"/>
  <c r="H41" i="16"/>
  <c r="I41" i="16" s="1"/>
  <c r="F41" i="16"/>
  <c r="H40" i="16"/>
  <c r="I40" i="16" s="1"/>
  <c r="F40" i="16"/>
  <c r="H39" i="16"/>
  <c r="F39" i="16"/>
  <c r="H38" i="16"/>
  <c r="F38" i="16"/>
  <c r="H37" i="16"/>
  <c r="F37" i="16"/>
  <c r="H36" i="16"/>
  <c r="I36" i="16" s="1"/>
  <c r="H35" i="16"/>
  <c r="I35" i="16" s="1"/>
  <c r="H34" i="16"/>
  <c r="I34" i="16" s="1"/>
  <c r="H33" i="16"/>
  <c r="I33" i="16" s="1"/>
  <c r="H32" i="16"/>
  <c r="I32" i="16" s="1"/>
  <c r="H31" i="16"/>
  <c r="I31" i="16" s="1"/>
  <c r="H30" i="16"/>
  <c r="F30" i="16"/>
  <c r="H29" i="16"/>
  <c r="I29" i="16" s="1"/>
  <c r="F29" i="16"/>
  <c r="H28" i="16"/>
  <c r="F28" i="16"/>
  <c r="H27" i="16"/>
  <c r="I27" i="16" s="1"/>
  <c r="F27" i="16"/>
  <c r="H26" i="16"/>
  <c r="F26" i="16"/>
  <c r="H24" i="16"/>
  <c r="I24" i="16" s="1"/>
  <c r="H23" i="16"/>
  <c r="I23" i="16" s="1"/>
  <c r="H22" i="16"/>
  <c r="I22" i="16" s="1"/>
  <c r="H21" i="16"/>
  <c r="I21" i="16" s="1"/>
  <c r="H20" i="16"/>
  <c r="I20" i="16" s="1"/>
  <c r="I2542" i="12"/>
  <c r="G2542" i="12"/>
  <c r="I153" i="23"/>
  <c r="H153" i="23"/>
  <c r="F153" i="23"/>
  <c r="H151" i="23"/>
  <c r="F151" i="23"/>
  <c r="H150" i="23"/>
  <c r="I150" i="23" s="1"/>
  <c r="H149" i="23"/>
  <c r="I149" i="23" s="1"/>
  <c r="F149" i="23"/>
  <c r="H148" i="23"/>
  <c r="F148" i="23"/>
  <c r="H147" i="23"/>
  <c r="I147" i="23" s="1"/>
  <c r="H146" i="23"/>
  <c r="F146" i="23"/>
  <c r="H145" i="23"/>
  <c r="F145" i="23"/>
  <c r="H144" i="23"/>
  <c r="F144" i="23"/>
  <c r="H143" i="23"/>
  <c r="F143" i="23"/>
  <c r="H142" i="23"/>
  <c r="F142" i="23"/>
  <c r="H141" i="23"/>
  <c r="F141" i="23"/>
  <c r="H140" i="23"/>
  <c r="F140" i="23"/>
  <c r="H139" i="23"/>
  <c r="I139" i="23" s="1"/>
  <c r="H138" i="23"/>
  <c r="I138" i="23" s="1"/>
  <c r="D136" i="23"/>
  <c r="F136" i="23" s="1"/>
  <c r="I136" i="23" s="1"/>
  <c r="H135" i="23"/>
  <c r="I135" i="23" s="1"/>
  <c r="F134" i="23"/>
  <c r="I134" i="23" s="1"/>
  <c r="F133" i="23"/>
  <c r="I133" i="23" s="1"/>
  <c r="F132" i="23"/>
  <c r="I132" i="23" s="1"/>
  <c r="F131" i="23"/>
  <c r="I131" i="23" s="1"/>
  <c r="F130" i="23"/>
  <c r="I130" i="23" s="1"/>
  <c r="F129" i="23"/>
  <c r="I129" i="23" s="1"/>
  <c r="F128" i="23"/>
  <c r="I128" i="23" s="1"/>
  <c r="F127" i="23"/>
  <c r="I127" i="23" s="1"/>
  <c r="H126" i="23"/>
  <c r="I126" i="23" s="1"/>
  <c r="F126" i="23"/>
  <c r="H125" i="23"/>
  <c r="F125" i="23"/>
  <c r="H124" i="23"/>
  <c r="F124" i="23"/>
  <c r="H123" i="23"/>
  <c r="F123" i="23"/>
  <c r="H122" i="23"/>
  <c r="I122" i="23" s="1"/>
  <c r="F122" i="23"/>
  <c r="H121" i="23"/>
  <c r="I121" i="23" s="1"/>
  <c r="F121" i="23"/>
  <c r="H120" i="23"/>
  <c r="I120" i="23" s="1"/>
  <c r="F120" i="23"/>
  <c r="H119" i="23"/>
  <c r="F119" i="23"/>
  <c r="H118" i="23"/>
  <c r="I118" i="23" s="1"/>
  <c r="F118" i="23"/>
  <c r="H117" i="23"/>
  <c r="F117" i="23"/>
  <c r="H116" i="23"/>
  <c r="F116" i="23"/>
  <c r="H115" i="23"/>
  <c r="F115" i="23"/>
  <c r="H114" i="23"/>
  <c r="I114" i="23" s="1"/>
  <c r="F114" i="23"/>
  <c r="H113" i="23"/>
  <c r="I113" i="23" s="1"/>
  <c r="F113" i="23"/>
  <c r="H112" i="23"/>
  <c r="F112" i="23"/>
  <c r="H111" i="23"/>
  <c r="F111" i="23"/>
  <c r="H110" i="23"/>
  <c r="I110" i="23" s="1"/>
  <c r="F110" i="23"/>
  <c r="H109" i="23"/>
  <c r="F109" i="23"/>
  <c r="H108" i="23"/>
  <c r="F108" i="23"/>
  <c r="H107" i="23"/>
  <c r="F107" i="23"/>
  <c r="H106" i="23"/>
  <c r="I106" i="23" s="1"/>
  <c r="F106" i="23"/>
  <c r="H105" i="23"/>
  <c r="I105" i="23" s="1"/>
  <c r="F105" i="23"/>
  <c r="H104" i="23"/>
  <c r="F104" i="23"/>
  <c r="H103" i="23"/>
  <c r="F103" i="23"/>
  <c r="I101" i="23"/>
  <c r="H101" i="23"/>
  <c r="F101" i="23"/>
  <c r="H100" i="23"/>
  <c r="F100" i="23"/>
  <c r="H99" i="23"/>
  <c r="F99" i="23"/>
  <c r="I99" i="23" s="1"/>
  <c r="F98" i="23"/>
  <c r="I98" i="23" s="1"/>
  <c r="I96" i="23"/>
  <c r="F96" i="23"/>
  <c r="F95" i="23"/>
  <c r="I95" i="23" s="1"/>
  <c r="H94" i="23"/>
  <c r="F94" i="23"/>
  <c r="I94" i="23" s="1"/>
  <c r="H93" i="23"/>
  <c r="I93" i="23" s="1"/>
  <c r="F93" i="23"/>
  <c r="H92" i="23"/>
  <c r="F92" i="23"/>
  <c r="H91" i="23"/>
  <c r="F91" i="23"/>
  <c r="H90" i="23"/>
  <c r="F90" i="23"/>
  <c r="I90" i="23" s="1"/>
  <c r="H89" i="23"/>
  <c r="F89" i="23"/>
  <c r="H88" i="23"/>
  <c r="F88" i="23"/>
  <c r="F87" i="23"/>
  <c r="I87" i="23" s="1"/>
  <c r="F86" i="23"/>
  <c r="I86" i="23" s="1"/>
  <c r="F85" i="23"/>
  <c r="I85" i="23" s="1"/>
  <c r="F84" i="23"/>
  <c r="I84" i="23" s="1"/>
  <c r="H83" i="23"/>
  <c r="F83" i="23"/>
  <c r="H82" i="23"/>
  <c r="I82" i="23" s="1"/>
  <c r="F82" i="23"/>
  <c r="H81" i="23"/>
  <c r="F81" i="23"/>
  <c r="I81" i="23" s="1"/>
  <c r="H80" i="23"/>
  <c r="F80" i="23"/>
  <c r="H79" i="23"/>
  <c r="F79" i="23"/>
  <c r="H78" i="23"/>
  <c r="I78" i="23" s="1"/>
  <c r="F78" i="23"/>
  <c r="H77" i="23"/>
  <c r="F77" i="23"/>
  <c r="H75" i="23"/>
  <c r="F75" i="23"/>
  <c r="H73" i="23"/>
  <c r="I73" i="23" s="1"/>
  <c r="F73" i="23"/>
  <c r="H72" i="23"/>
  <c r="F72" i="23"/>
  <c r="H71" i="23"/>
  <c r="F71" i="23"/>
  <c r="I71" i="23" s="1"/>
  <c r="H70" i="23"/>
  <c r="F70" i="23"/>
  <c r="H69" i="23"/>
  <c r="I69" i="23" s="1"/>
  <c r="F69" i="23"/>
  <c r="H68" i="23"/>
  <c r="I68" i="23" s="1"/>
  <c r="F68" i="23"/>
  <c r="H67" i="23"/>
  <c r="F67" i="23"/>
  <c r="I67" i="23" s="1"/>
  <c r="H66" i="23"/>
  <c r="F66" i="23"/>
  <c r="I65" i="23"/>
  <c r="H65" i="23"/>
  <c r="F65" i="23"/>
  <c r="H64" i="23"/>
  <c r="F64" i="23"/>
  <c r="H63" i="23"/>
  <c r="F63" i="23"/>
  <c r="I63" i="23" s="1"/>
  <c r="H62" i="23"/>
  <c r="F62" i="23"/>
  <c r="H61" i="23"/>
  <c r="I61" i="23" s="1"/>
  <c r="F61" i="23"/>
  <c r="H60" i="23"/>
  <c r="F60" i="23"/>
  <c r="H59" i="23"/>
  <c r="F59" i="23"/>
  <c r="I59" i="23" s="1"/>
  <c r="H58" i="23"/>
  <c r="I58" i="23" s="1"/>
  <c r="F58" i="23"/>
  <c r="H57" i="23"/>
  <c r="I57" i="23" s="1"/>
  <c r="F57" i="23"/>
  <c r="H56" i="23"/>
  <c r="F56" i="23"/>
  <c r="H54" i="23"/>
  <c r="F54" i="23"/>
  <c r="H53" i="23"/>
  <c r="F53" i="23"/>
  <c r="F52" i="23"/>
  <c r="I52" i="23" s="1"/>
  <c r="F51" i="23"/>
  <c r="I51" i="23" s="1"/>
  <c r="F50" i="23"/>
  <c r="I50" i="23" s="1"/>
  <c r="F49" i="23"/>
  <c r="I49" i="23" s="1"/>
  <c r="H48" i="23"/>
  <c r="I48" i="23" s="1"/>
  <c r="F48" i="23"/>
  <c r="H47" i="23"/>
  <c r="I47" i="23" s="1"/>
  <c r="F47" i="23"/>
  <c r="H46" i="23"/>
  <c r="F46" i="23"/>
  <c r="H45" i="23"/>
  <c r="F45" i="23"/>
  <c r="H44" i="23"/>
  <c r="F44" i="23"/>
  <c r="H43" i="23"/>
  <c r="I43" i="23" s="1"/>
  <c r="F43" i="23"/>
  <c r="H42" i="23"/>
  <c r="F42" i="23"/>
  <c r="F41" i="23"/>
  <c r="I41" i="23" s="1"/>
  <c r="F40" i="23"/>
  <c r="I40" i="23" s="1"/>
  <c r="F39" i="23"/>
  <c r="I39" i="23" s="1"/>
  <c r="F38" i="23"/>
  <c r="I38" i="23" s="1"/>
  <c r="H37" i="23"/>
  <c r="F37" i="23"/>
  <c r="H36" i="23"/>
  <c r="F36" i="23"/>
  <c r="H35" i="23"/>
  <c r="I35" i="23" s="1"/>
  <c r="F35" i="23"/>
  <c r="I34" i="23"/>
  <c r="H34" i="23"/>
  <c r="F34" i="23"/>
  <c r="H33" i="23"/>
  <c r="I33" i="23" s="1"/>
  <c r="F33" i="23"/>
  <c r="H32" i="23"/>
  <c r="F32" i="23"/>
  <c r="H31" i="23"/>
  <c r="F31" i="23"/>
  <c r="H30" i="23"/>
  <c r="I30" i="23" s="1"/>
  <c r="F30" i="23"/>
  <c r="H29" i="23"/>
  <c r="F29" i="23"/>
  <c r="H28" i="23"/>
  <c r="I28" i="23" s="1"/>
  <c r="F28" i="23"/>
  <c r="H27" i="23"/>
  <c r="I27" i="23" s="1"/>
  <c r="F27" i="23"/>
  <c r="H26" i="23"/>
  <c r="I26" i="23" s="1"/>
  <c r="F26" i="23"/>
  <c r="H24" i="23"/>
  <c r="F24" i="23"/>
  <c r="I24" i="23" s="1"/>
  <c r="H23" i="23"/>
  <c r="F23" i="23"/>
  <c r="H21" i="23"/>
  <c r="F21" i="23"/>
  <c r="N2268" i="12"/>
  <c r="M2268" i="12"/>
  <c r="I89" i="46"/>
  <c r="H89" i="46"/>
  <c r="F89" i="46"/>
  <c r="H87" i="46"/>
  <c r="I87" i="46" s="1"/>
  <c r="F86" i="46"/>
  <c r="I86" i="46" s="1"/>
  <c r="H85" i="46"/>
  <c r="I85" i="46" s="1"/>
  <c r="F85" i="46"/>
  <c r="H84" i="46"/>
  <c r="I84" i="46" s="1"/>
  <c r="F84" i="46"/>
  <c r="H83" i="46"/>
  <c r="I83" i="46" s="1"/>
  <c r="F83" i="46"/>
  <c r="H82" i="46"/>
  <c r="F82" i="46"/>
  <c r="I82" i="46" s="1"/>
  <c r="H81" i="46"/>
  <c r="I81" i="46" s="1"/>
  <c r="F81" i="46"/>
  <c r="H80" i="46"/>
  <c r="I80" i="46" s="1"/>
  <c r="F80" i="46"/>
  <c r="H79" i="46"/>
  <c r="I79" i="46" s="1"/>
  <c r="F79" i="46"/>
  <c r="I78" i="46"/>
  <c r="H78" i="46"/>
  <c r="F78" i="46"/>
  <c r="H77" i="46"/>
  <c r="I77" i="46" s="1"/>
  <c r="F77" i="46"/>
  <c r="H76" i="46"/>
  <c r="I76" i="46" s="1"/>
  <c r="F76" i="46"/>
  <c r="H75" i="46"/>
  <c r="I75" i="46" s="1"/>
  <c r="F75" i="46"/>
  <c r="H73" i="46"/>
  <c r="I73" i="46" s="1"/>
  <c r="H72" i="46"/>
  <c r="I72" i="46" s="1"/>
  <c r="F72" i="46"/>
  <c r="H71" i="46"/>
  <c r="I71" i="46" s="1"/>
  <c r="F71" i="46"/>
  <c r="I69" i="46"/>
  <c r="H69" i="46"/>
  <c r="I68" i="46"/>
  <c r="H68" i="46"/>
  <c r="H66" i="46"/>
  <c r="I66" i="46" s="1"/>
  <c r="H65" i="46"/>
  <c r="I65" i="46" s="1"/>
  <c r="H63" i="46"/>
  <c r="I63" i="46" s="1"/>
  <c r="H62" i="46"/>
  <c r="I62" i="46" s="1"/>
  <c r="H61" i="46"/>
  <c r="K61" i="46" s="1"/>
  <c r="F61" i="46"/>
  <c r="H60" i="46"/>
  <c r="I60" i="46" s="1"/>
  <c r="F60" i="46"/>
  <c r="H59" i="46"/>
  <c r="I59" i="46" s="1"/>
  <c r="F59" i="46"/>
  <c r="I57" i="46"/>
  <c r="H57" i="46"/>
  <c r="H56" i="46"/>
  <c r="F56" i="46"/>
  <c r="I56" i="46" s="1"/>
  <c r="H55" i="46"/>
  <c r="I55" i="46" s="1"/>
  <c r="F55" i="46"/>
  <c r="H54" i="46"/>
  <c r="I54" i="46" s="1"/>
  <c r="F54" i="46"/>
  <c r="I53" i="46"/>
  <c r="H53" i="46"/>
  <c r="F53" i="46"/>
  <c r="H51" i="46"/>
  <c r="I51" i="46" s="1"/>
  <c r="F51" i="46"/>
  <c r="H50" i="46"/>
  <c r="I50" i="46" s="1"/>
  <c r="F50" i="46"/>
  <c r="H49" i="46"/>
  <c r="I49" i="46" s="1"/>
  <c r="F49" i="46"/>
  <c r="H48" i="46"/>
  <c r="I48" i="46" s="1"/>
  <c r="F48" i="46"/>
  <c r="H47" i="46"/>
  <c r="I47" i="46" s="1"/>
  <c r="F47" i="46"/>
  <c r="H46" i="46"/>
  <c r="I46" i="46" s="1"/>
  <c r="F46" i="46"/>
  <c r="H45" i="46"/>
  <c r="I45" i="46" s="1"/>
  <c r="F45" i="46"/>
  <c r="H44" i="46"/>
  <c r="I44" i="46" s="1"/>
  <c r="F44" i="46"/>
  <c r="H42" i="46"/>
  <c r="I42" i="46" s="1"/>
  <c r="H41" i="46"/>
  <c r="I41" i="46" s="1"/>
  <c r="H40" i="46"/>
  <c r="I40" i="46" s="1"/>
  <c r="H39" i="46"/>
  <c r="I39" i="46" s="1"/>
  <c r="I38" i="46"/>
  <c r="H38" i="46"/>
  <c r="H37" i="46"/>
  <c r="I37" i="46" s="1"/>
  <c r="H36" i="46"/>
  <c r="I36" i="46" s="1"/>
  <c r="H35" i="46"/>
  <c r="I35" i="46" s="1"/>
  <c r="I34" i="46"/>
  <c r="H34" i="46"/>
  <c r="H32" i="46"/>
  <c r="I32" i="46" s="1"/>
  <c r="F32" i="46"/>
  <c r="H31" i="46"/>
  <c r="I31" i="46" s="1"/>
  <c r="F31" i="46"/>
  <c r="H30" i="46"/>
  <c r="I30" i="46" s="1"/>
  <c r="F30" i="46"/>
  <c r="I29" i="46"/>
  <c r="F29" i="46"/>
  <c r="H28" i="46"/>
  <c r="I28" i="46" s="1"/>
  <c r="F28" i="46"/>
  <c r="F27" i="46"/>
  <c r="I27" i="46" s="1"/>
  <c r="H26" i="46"/>
  <c r="I26" i="46" s="1"/>
  <c r="F26" i="46"/>
  <c r="H25" i="46"/>
  <c r="I25" i="46" s="1"/>
  <c r="F25" i="46"/>
  <c r="H24" i="46"/>
  <c r="I24" i="46" s="1"/>
  <c r="F24" i="46"/>
  <c r="H22" i="46"/>
  <c r="I22" i="46" s="1"/>
  <c r="F22" i="46"/>
  <c r="H21" i="46"/>
  <c r="I21" i="46" s="1"/>
  <c r="F21" i="46"/>
  <c r="H20" i="46"/>
  <c r="I20" i="46" s="1"/>
  <c r="F20" i="46"/>
  <c r="H19" i="46"/>
  <c r="I19" i="46" s="1"/>
  <c r="F19" i="46"/>
  <c r="H18" i="46"/>
  <c r="I18" i="46" s="1"/>
  <c r="F18" i="46"/>
  <c r="H17" i="46"/>
  <c r="I17" i="46" s="1"/>
  <c r="F17" i="46"/>
  <c r="H16" i="46"/>
  <c r="I16" i="46" s="1"/>
  <c r="F16" i="46"/>
  <c r="H15" i="46"/>
  <c r="I15" i="46" s="1"/>
  <c r="F15" i="46"/>
  <c r="H14" i="46"/>
  <c r="I14" i="46" s="1"/>
  <c r="F14" i="46"/>
  <c r="H13" i="46"/>
  <c r="I13" i="46" s="1"/>
  <c r="F13" i="46"/>
  <c r="I11" i="46"/>
  <c r="H11" i="46"/>
  <c r="H10" i="46"/>
  <c r="I10" i="46" s="1"/>
  <c r="I9" i="46"/>
  <c r="H9" i="46"/>
  <c r="H8" i="46"/>
  <c r="I8" i="46" s="1"/>
  <c r="H7" i="46"/>
  <c r="I7" i="46" s="1"/>
  <c r="H6" i="46"/>
  <c r="I6" i="46" s="1"/>
  <c r="I5" i="46"/>
  <c r="H5" i="46"/>
  <c r="H4" i="46"/>
  <c r="I4" i="46" s="1"/>
  <c r="I2104" i="12"/>
  <c r="G2104" i="12"/>
  <c r="I102" i="41"/>
  <c r="H102" i="41"/>
  <c r="F102" i="41"/>
  <c r="I149" i="37"/>
  <c r="I153" i="37"/>
  <c r="I154" i="37"/>
  <c r="I155" i="37"/>
  <c r="H100" i="41"/>
  <c r="F100" i="41"/>
  <c r="H99" i="41"/>
  <c r="F99" i="41"/>
  <c r="H98" i="41"/>
  <c r="F98" i="41"/>
  <c r="H97" i="41"/>
  <c r="F97" i="41"/>
  <c r="H96" i="41"/>
  <c r="F96" i="41"/>
  <c r="H95" i="41"/>
  <c r="F95" i="41"/>
  <c r="H94" i="41"/>
  <c r="F94" i="41"/>
  <c r="H93" i="41"/>
  <c r="I93" i="41" s="1"/>
  <c r="H92" i="41"/>
  <c r="F92" i="41"/>
  <c r="H91" i="41"/>
  <c r="F91" i="41"/>
  <c r="H90" i="41"/>
  <c r="F90" i="41"/>
  <c r="H89" i="41"/>
  <c r="I89" i="41" s="1"/>
  <c r="H88" i="41"/>
  <c r="I88" i="41" s="1"/>
  <c r="H85" i="41"/>
  <c r="I85" i="41" s="1"/>
  <c r="H84" i="41"/>
  <c r="F84" i="41"/>
  <c r="F83" i="41"/>
  <c r="I83" i="41" s="1"/>
  <c r="F82" i="41"/>
  <c r="I82" i="41" s="1"/>
  <c r="F81" i="41"/>
  <c r="I81" i="41" s="1"/>
  <c r="F80" i="41"/>
  <c r="I80" i="41" s="1"/>
  <c r="F79" i="41"/>
  <c r="I79" i="41" s="1"/>
  <c r="F78" i="41"/>
  <c r="I78" i="41" s="1"/>
  <c r="F77" i="41"/>
  <c r="I77" i="41" s="1"/>
  <c r="F76" i="41"/>
  <c r="I76" i="41" s="1"/>
  <c r="H75" i="41"/>
  <c r="F75" i="41"/>
  <c r="I75" i="41" s="1"/>
  <c r="F74" i="41"/>
  <c r="I74" i="41" s="1"/>
  <c r="F73" i="41"/>
  <c r="I73" i="41" s="1"/>
  <c r="F72" i="41"/>
  <c r="I72" i="41" s="1"/>
  <c r="F71" i="41"/>
  <c r="I71" i="41" s="1"/>
  <c r="F70" i="41"/>
  <c r="I70" i="41" s="1"/>
  <c r="F69" i="41"/>
  <c r="I69" i="41" s="1"/>
  <c r="H68" i="41"/>
  <c r="F68" i="41"/>
  <c r="H66" i="41"/>
  <c r="I66" i="41" s="1"/>
  <c r="F66" i="41"/>
  <c r="H65" i="41"/>
  <c r="F65" i="41"/>
  <c r="H64" i="41"/>
  <c r="F64" i="41"/>
  <c r="H63" i="41"/>
  <c r="F63" i="41"/>
  <c r="H62" i="41"/>
  <c r="F62" i="41"/>
  <c r="H61" i="41"/>
  <c r="F61" i="41"/>
  <c r="H60" i="41"/>
  <c r="F60" i="41"/>
  <c r="H59" i="41"/>
  <c r="F59" i="41"/>
  <c r="H58" i="41"/>
  <c r="F58" i="41"/>
  <c r="H57" i="41"/>
  <c r="I57" i="41" s="1"/>
  <c r="F57" i="41"/>
  <c r="H56" i="41"/>
  <c r="F56" i="41"/>
  <c r="I56" i="41" s="1"/>
  <c r="H55" i="41"/>
  <c r="F55" i="41"/>
  <c r="H54" i="41"/>
  <c r="I54" i="41" s="1"/>
  <c r="H53" i="41"/>
  <c r="F53" i="41"/>
  <c r="H52" i="41"/>
  <c r="F52" i="41"/>
  <c r="H51" i="41"/>
  <c r="F51" i="41"/>
  <c r="H50" i="41"/>
  <c r="F50" i="41"/>
  <c r="H49" i="41"/>
  <c r="I49" i="41" s="1"/>
  <c r="H48" i="41"/>
  <c r="I48" i="41" s="1"/>
  <c r="H45" i="41"/>
  <c r="F45" i="41"/>
  <c r="H44" i="41"/>
  <c r="I44" i="41" s="1"/>
  <c r="H43" i="41"/>
  <c r="F43" i="41"/>
  <c r="H42" i="41"/>
  <c r="F42" i="41"/>
  <c r="H41" i="41"/>
  <c r="I41" i="41" s="1"/>
  <c r="H40" i="41"/>
  <c r="I40" i="41" s="1"/>
  <c r="H39" i="41"/>
  <c r="F39" i="41"/>
  <c r="H38" i="41"/>
  <c r="I38" i="41" s="1"/>
  <c r="F38" i="41"/>
  <c r="H37" i="41"/>
  <c r="F37" i="41"/>
  <c r="H36" i="41"/>
  <c r="F36" i="41"/>
  <c r="H35" i="41"/>
  <c r="F35" i="41"/>
  <c r="H34" i="41"/>
  <c r="F34" i="41"/>
  <c r="H33" i="41"/>
  <c r="F33" i="41"/>
  <c r="H32" i="41"/>
  <c r="I32" i="41" s="1"/>
  <c r="F32" i="41"/>
  <c r="H31" i="41"/>
  <c r="F31" i="41"/>
  <c r="H30" i="41"/>
  <c r="I30" i="41" s="1"/>
  <c r="F30" i="41"/>
  <c r="H29" i="41"/>
  <c r="F29" i="41"/>
  <c r="H28" i="41"/>
  <c r="I28" i="41" s="1"/>
  <c r="H27" i="41"/>
  <c r="F27" i="41"/>
  <c r="I27" i="41" s="1"/>
  <c r="H26" i="41"/>
  <c r="F26" i="41"/>
  <c r="H25" i="41"/>
  <c r="F25" i="41"/>
  <c r="H24" i="41"/>
  <c r="F24" i="41"/>
  <c r="H23" i="41"/>
  <c r="I23" i="41" s="1"/>
  <c r="H22" i="41"/>
  <c r="I22" i="41" s="1"/>
  <c r="I41" i="33"/>
  <c r="I31" i="33"/>
  <c r="I22" i="33"/>
  <c r="G22" i="33"/>
  <c r="I21" i="33"/>
  <c r="G21" i="33"/>
  <c r="J21" i="33" s="1"/>
  <c r="J22" i="33"/>
  <c r="J23" i="33"/>
  <c r="J24" i="33"/>
  <c r="J25" i="33"/>
  <c r="J26" i="33"/>
  <c r="J27" i="33"/>
  <c r="J28" i="33"/>
  <c r="J29" i="33"/>
  <c r="J30" i="33"/>
  <c r="J31" i="33"/>
  <c r="J32" i="33"/>
  <c r="J33" i="33"/>
  <c r="J34" i="33"/>
  <c r="J35" i="33"/>
  <c r="J36" i="33"/>
  <c r="J37" i="33"/>
  <c r="J38" i="33"/>
  <c r="J39" i="33"/>
  <c r="J40" i="33"/>
  <c r="J41" i="33"/>
  <c r="J42" i="33"/>
  <c r="J43" i="33"/>
  <c r="J20" i="33"/>
  <c r="I23" i="33"/>
  <c r="I24" i="33"/>
  <c r="I25" i="33"/>
  <c r="I26" i="33"/>
  <c r="I27" i="33"/>
  <c r="I28" i="33"/>
  <c r="I29" i="33"/>
  <c r="I30" i="33"/>
  <c r="I32" i="33"/>
  <c r="I33" i="33"/>
  <c r="I34" i="33"/>
  <c r="I35" i="33"/>
  <c r="I36" i="33"/>
  <c r="I37" i="33"/>
  <c r="I38" i="33"/>
  <c r="I39" i="33"/>
  <c r="I40" i="33"/>
  <c r="I42" i="33"/>
  <c r="I43" i="33"/>
  <c r="I20" i="33"/>
  <c r="G23" i="33"/>
  <c r="G24" i="33"/>
  <c r="G25" i="33"/>
  <c r="G26" i="33"/>
  <c r="G27" i="33"/>
  <c r="G28" i="33"/>
  <c r="G29" i="33"/>
  <c r="G30" i="33"/>
  <c r="G32" i="33"/>
  <c r="G33" i="33"/>
  <c r="G34" i="33"/>
  <c r="G35" i="33"/>
  <c r="G36" i="33"/>
  <c r="G37" i="33"/>
  <c r="G38" i="33"/>
  <c r="G39" i="33"/>
  <c r="G40" i="33"/>
  <c r="G42" i="33"/>
  <c r="G43" i="33"/>
  <c r="G20" i="33"/>
  <c r="F157" i="37"/>
  <c r="G486" i="12" s="1"/>
  <c r="I113" i="37"/>
  <c r="F87" i="37"/>
  <c r="F19" i="37"/>
  <c r="H155" i="37"/>
  <c r="F155" i="37"/>
  <c r="H154" i="37"/>
  <c r="F154" i="37"/>
  <c r="H153" i="37"/>
  <c r="F153" i="37"/>
  <c r="H152" i="37"/>
  <c r="I152" i="37" s="1"/>
  <c r="F152" i="37"/>
  <c r="H151" i="37"/>
  <c r="I151" i="37" s="1"/>
  <c r="F151" i="37"/>
  <c r="H150" i="37"/>
  <c r="F150" i="37"/>
  <c r="I150" i="37" s="1"/>
  <c r="H149" i="37"/>
  <c r="F149" i="37"/>
  <c r="H148" i="37"/>
  <c r="F148" i="37"/>
  <c r="H146" i="37"/>
  <c r="F146" i="37"/>
  <c r="H145" i="37"/>
  <c r="I145" i="37" s="1"/>
  <c r="F145" i="37"/>
  <c r="H144" i="37"/>
  <c r="I144" i="37" s="1"/>
  <c r="F144" i="37"/>
  <c r="H143" i="37"/>
  <c r="F143" i="37"/>
  <c r="H142" i="37"/>
  <c r="F142" i="37"/>
  <c r="H141" i="37"/>
  <c r="I141" i="37" s="1"/>
  <c r="F141" i="37"/>
  <c r="H140" i="37"/>
  <c r="I140" i="37" s="1"/>
  <c r="F140" i="37"/>
  <c r="H139" i="37"/>
  <c r="I139" i="37" s="1"/>
  <c r="F139" i="37"/>
  <c r="H138" i="37"/>
  <c r="F138" i="37"/>
  <c r="H137" i="37"/>
  <c r="I137" i="37" s="1"/>
  <c r="F137" i="37"/>
  <c r="H136" i="37"/>
  <c r="I136" i="37" s="1"/>
  <c r="F136" i="37"/>
  <c r="H135" i="37"/>
  <c r="F135" i="37"/>
  <c r="H134" i="37"/>
  <c r="F134" i="37"/>
  <c r="H133" i="37"/>
  <c r="F133" i="37"/>
  <c r="H132" i="37"/>
  <c r="I132" i="37" s="1"/>
  <c r="F132" i="37"/>
  <c r="H131" i="37"/>
  <c r="F131" i="37"/>
  <c r="H130" i="37"/>
  <c r="F130" i="37"/>
  <c r="H129" i="37"/>
  <c r="F129" i="37"/>
  <c r="H128" i="37"/>
  <c r="I128" i="37" s="1"/>
  <c r="F128" i="37"/>
  <c r="H126" i="37"/>
  <c r="F126" i="37"/>
  <c r="H124" i="37"/>
  <c r="I124" i="37" s="1"/>
  <c r="F124" i="37"/>
  <c r="H123" i="37"/>
  <c r="F123" i="37"/>
  <c r="H122" i="37"/>
  <c r="F122" i="37"/>
  <c r="H120" i="37"/>
  <c r="F120" i="37"/>
  <c r="H119" i="37"/>
  <c r="F119" i="37"/>
  <c r="H118" i="37"/>
  <c r="F118" i="37"/>
  <c r="H117" i="37"/>
  <c r="F117" i="37"/>
  <c r="H115" i="37"/>
  <c r="F115" i="37"/>
  <c r="I115" i="37" s="1"/>
  <c r="H114" i="37"/>
  <c r="F114" i="37"/>
  <c r="H113" i="37"/>
  <c r="F113" i="37"/>
  <c r="H112" i="37"/>
  <c r="F112" i="37"/>
  <c r="H111" i="37"/>
  <c r="F111" i="37"/>
  <c r="H109" i="37"/>
  <c r="I109" i="37" s="1"/>
  <c r="F109" i="37"/>
  <c r="H108" i="37"/>
  <c r="I108" i="37" s="1"/>
  <c r="F108" i="37"/>
  <c r="H107" i="37"/>
  <c r="F107" i="37"/>
  <c r="H106" i="37"/>
  <c r="F106" i="37"/>
  <c r="I106" i="37" s="1"/>
  <c r="H105" i="37"/>
  <c r="F105" i="37"/>
  <c r="H104" i="37"/>
  <c r="I104" i="37" s="1"/>
  <c r="F104" i="37"/>
  <c r="H103" i="37"/>
  <c r="F103" i="37"/>
  <c r="H102" i="37"/>
  <c r="F102" i="37"/>
  <c r="H101" i="37"/>
  <c r="I101" i="37" s="1"/>
  <c r="F101" i="37"/>
  <c r="H99" i="37"/>
  <c r="F99" i="37"/>
  <c r="H98" i="37"/>
  <c r="F98" i="37"/>
  <c r="H97" i="37"/>
  <c r="F97" i="37"/>
  <c r="H95" i="37"/>
  <c r="F95" i="37"/>
  <c r="H94" i="37"/>
  <c r="F94" i="37"/>
  <c r="H93" i="37"/>
  <c r="I93" i="37" s="1"/>
  <c r="F93" i="37"/>
  <c r="H92" i="37"/>
  <c r="F92" i="37"/>
  <c r="H91" i="37"/>
  <c r="I91" i="37" s="1"/>
  <c r="F91" i="37"/>
  <c r="H90" i="37"/>
  <c r="I90" i="37" s="1"/>
  <c r="F90" i="37"/>
  <c r="H89" i="37"/>
  <c r="F89" i="37"/>
  <c r="I89" i="37" s="1"/>
  <c r="H87" i="37"/>
  <c r="I87" i="37"/>
  <c r="H86" i="37"/>
  <c r="F86" i="37"/>
  <c r="H85" i="37"/>
  <c r="I85" i="37" s="1"/>
  <c r="F85" i="37"/>
  <c r="H84" i="37"/>
  <c r="I84" i="37" s="1"/>
  <c r="F84" i="37"/>
  <c r="H83" i="37"/>
  <c r="F83" i="37"/>
  <c r="I83" i="37" s="1"/>
  <c r="H82" i="37"/>
  <c r="I82" i="37" s="1"/>
  <c r="F82" i="37"/>
  <c r="H81" i="37"/>
  <c r="I81" i="37" s="1"/>
  <c r="F81" i="37"/>
  <c r="H80" i="37"/>
  <c r="F80" i="37"/>
  <c r="H79" i="37"/>
  <c r="F79" i="37"/>
  <c r="I79" i="37" s="1"/>
  <c r="H78" i="37"/>
  <c r="I78" i="37" s="1"/>
  <c r="F78" i="37"/>
  <c r="H77" i="37"/>
  <c r="I77" i="37" s="1"/>
  <c r="F77" i="37"/>
  <c r="H76" i="37"/>
  <c r="I76" i="37" s="1"/>
  <c r="F76" i="37"/>
  <c r="H75" i="37"/>
  <c r="F75" i="37"/>
  <c r="I75" i="37" s="1"/>
  <c r="H74" i="37"/>
  <c r="I74" i="37" s="1"/>
  <c r="F74" i="37"/>
  <c r="H73" i="37"/>
  <c r="I73" i="37" s="1"/>
  <c r="F73" i="37"/>
  <c r="H72" i="37"/>
  <c r="F72" i="37"/>
  <c r="H71" i="37"/>
  <c r="F71" i="37"/>
  <c r="I71" i="37" s="1"/>
  <c r="H70" i="37"/>
  <c r="I70" i="37" s="1"/>
  <c r="F70" i="37"/>
  <c r="H69" i="37"/>
  <c r="I69" i="37" s="1"/>
  <c r="F69" i="37"/>
  <c r="H68" i="37"/>
  <c r="I68" i="37" s="1"/>
  <c r="F68" i="37"/>
  <c r="H66" i="37"/>
  <c r="F66" i="37"/>
  <c r="I65" i="37"/>
  <c r="H65" i="37"/>
  <c r="F65" i="37"/>
  <c r="H64" i="37"/>
  <c r="I64" i="37" s="1"/>
  <c r="F64" i="37"/>
  <c r="H63" i="37"/>
  <c r="F63" i="37"/>
  <c r="I63" i="37" s="1"/>
  <c r="H62" i="37"/>
  <c r="I62" i="37" s="1"/>
  <c r="F62" i="37"/>
  <c r="H61" i="37"/>
  <c r="F61" i="37"/>
  <c r="H60" i="37"/>
  <c r="F60" i="37"/>
  <c r="H59" i="37"/>
  <c r="F59" i="37"/>
  <c r="I59" i="37" s="1"/>
  <c r="H58" i="37"/>
  <c r="I58" i="37" s="1"/>
  <c r="F58" i="37"/>
  <c r="H57" i="37"/>
  <c r="I57" i="37" s="1"/>
  <c r="F57" i="37"/>
  <c r="H56" i="37"/>
  <c r="F56" i="37"/>
  <c r="H55" i="37"/>
  <c r="F55" i="37"/>
  <c r="H54" i="37"/>
  <c r="F54" i="37"/>
  <c r="H53" i="37"/>
  <c r="I53" i="37" s="1"/>
  <c r="F53" i="37"/>
  <c r="H52" i="37"/>
  <c r="I52" i="37" s="1"/>
  <c r="F52" i="37"/>
  <c r="H51" i="37"/>
  <c r="F51" i="37"/>
  <c r="H50" i="37"/>
  <c r="I50" i="37" s="1"/>
  <c r="F50" i="37"/>
  <c r="H49" i="37"/>
  <c r="F49" i="37"/>
  <c r="H48" i="37"/>
  <c r="F48" i="37"/>
  <c r="H47" i="37"/>
  <c r="F47" i="37"/>
  <c r="I47" i="37" s="1"/>
  <c r="H46" i="37"/>
  <c r="F46" i="37"/>
  <c r="H45" i="37"/>
  <c r="I45" i="37" s="1"/>
  <c r="F45" i="37"/>
  <c r="H43" i="37"/>
  <c r="I43" i="37" s="1"/>
  <c r="F43" i="37"/>
  <c r="H42" i="37"/>
  <c r="F42" i="37"/>
  <c r="H41" i="37"/>
  <c r="I41" i="37" s="1"/>
  <c r="F41" i="37"/>
  <c r="H39" i="37"/>
  <c r="I39" i="37" s="1"/>
  <c r="F39" i="37"/>
  <c r="H38" i="37"/>
  <c r="F38" i="37"/>
  <c r="I38" i="37" s="1"/>
  <c r="H37" i="37"/>
  <c r="F37" i="37"/>
  <c r="H35" i="37"/>
  <c r="F35" i="37"/>
  <c r="H34" i="37"/>
  <c r="I34" i="37" s="1"/>
  <c r="F34" i="37"/>
  <c r="H33" i="37"/>
  <c r="F33" i="37"/>
  <c r="H32" i="37"/>
  <c r="F32" i="37"/>
  <c r="I32" i="37" s="1"/>
  <c r="H31" i="37"/>
  <c r="I31" i="37" s="1"/>
  <c r="F31" i="37"/>
  <c r="H30" i="37"/>
  <c r="I30" i="37" s="1"/>
  <c r="F30" i="37"/>
  <c r="H29" i="37"/>
  <c r="I29" i="37" s="1"/>
  <c r="F29" i="37"/>
  <c r="H28" i="37"/>
  <c r="F28" i="37"/>
  <c r="H27" i="37"/>
  <c r="I27" i="37" s="1"/>
  <c r="F27" i="37"/>
  <c r="H26" i="37"/>
  <c r="I26" i="37" s="1"/>
  <c r="F26" i="37"/>
  <c r="H25" i="37"/>
  <c r="F25" i="37"/>
  <c r="H24" i="37"/>
  <c r="F24" i="37"/>
  <c r="I24" i="37" s="1"/>
  <c r="H23" i="37"/>
  <c r="I23" i="37" s="1"/>
  <c r="F23" i="37"/>
  <c r="H22" i="37"/>
  <c r="I22" i="37" s="1"/>
  <c r="F22" i="37"/>
  <c r="D20" i="37"/>
  <c r="F20" i="37" s="1"/>
  <c r="D19" i="37"/>
  <c r="A19" i="37"/>
  <c r="A20" i="37" s="1"/>
  <c r="A21" i="37" s="1"/>
  <c r="A22" i="37" s="1"/>
  <c r="A23" i="37" s="1"/>
  <c r="A24" i="37" s="1"/>
  <c r="A25" i="37" s="1"/>
  <c r="A26" i="37" s="1"/>
  <c r="A27" i="37" s="1"/>
  <c r="A28" i="37" s="1"/>
  <c r="A29" i="37" s="1"/>
  <c r="A30" i="37" s="1"/>
  <c r="A31" i="37" s="1"/>
  <c r="A32" i="37" s="1"/>
  <c r="A33" i="37" s="1"/>
  <c r="A34" i="37" s="1"/>
  <c r="A35" i="37" s="1"/>
  <c r="A36" i="37" s="1"/>
  <c r="A37" i="37" s="1"/>
  <c r="A38" i="37" s="1"/>
  <c r="A39" i="37" s="1"/>
  <c r="A40" i="37" s="1"/>
  <c r="A41" i="37" s="1"/>
  <c r="A42" i="37" s="1"/>
  <c r="A43" i="37" s="1"/>
  <c r="A44" i="37" s="1"/>
  <c r="A45" i="37" s="1"/>
  <c r="A46" i="37" s="1"/>
  <c r="A47" i="37" s="1"/>
  <c r="A48" i="37" s="1"/>
  <c r="A49" i="37" s="1"/>
  <c r="A50" i="37" s="1"/>
  <c r="A51" i="37" s="1"/>
  <c r="A52" i="37" s="1"/>
  <c r="A53" i="37" s="1"/>
  <c r="A54" i="37" s="1"/>
  <c r="A55" i="37" s="1"/>
  <c r="A56" i="37" s="1"/>
  <c r="A57" i="37" s="1"/>
  <c r="A58" i="37" s="1"/>
  <c r="A59" i="37" s="1"/>
  <c r="A60" i="37" s="1"/>
  <c r="A61" i="37" s="1"/>
  <c r="A62" i="37" s="1"/>
  <c r="A63" i="37" s="1"/>
  <c r="A64" i="37" s="1"/>
  <c r="A65" i="37" s="1"/>
  <c r="A66" i="37" s="1"/>
  <c r="A67" i="37" s="1"/>
  <c r="A68" i="37" s="1"/>
  <c r="A69" i="37" s="1"/>
  <c r="A70" i="37" s="1"/>
  <c r="A71" i="37" s="1"/>
  <c r="A72" i="37" s="1"/>
  <c r="A73" i="37" s="1"/>
  <c r="A74" i="37" s="1"/>
  <c r="A75" i="37" s="1"/>
  <c r="A76" i="37" s="1"/>
  <c r="A77" i="37" s="1"/>
  <c r="A78" i="37" s="1"/>
  <c r="A79" i="37" s="1"/>
  <c r="A80" i="37" s="1"/>
  <c r="A81" i="37" s="1"/>
  <c r="A82" i="37" s="1"/>
  <c r="A83" i="37" s="1"/>
  <c r="A84" i="37" s="1"/>
  <c r="A85" i="37" s="1"/>
  <c r="A86" i="37" s="1"/>
  <c r="A87" i="37" s="1"/>
  <c r="A88" i="37" s="1"/>
  <c r="A89" i="37" s="1"/>
  <c r="A90" i="37" s="1"/>
  <c r="A91" i="37" s="1"/>
  <c r="A92" i="37" s="1"/>
  <c r="A93" i="37" s="1"/>
  <c r="A94" i="37" s="1"/>
  <c r="A95" i="37" s="1"/>
  <c r="A96" i="37" s="1"/>
  <c r="A97" i="37" s="1"/>
  <c r="A98" i="37" s="1"/>
  <c r="A99" i="37" s="1"/>
  <c r="A100" i="37" s="1"/>
  <c r="A101" i="37" s="1"/>
  <c r="A102" i="37" s="1"/>
  <c r="A103" i="37" s="1"/>
  <c r="A104" i="37" s="1"/>
  <c r="A105" i="37" s="1"/>
  <c r="A106" i="37" s="1"/>
  <c r="A107" i="37" s="1"/>
  <c r="A108" i="37" s="1"/>
  <c r="A109" i="37" s="1"/>
  <c r="A110" i="37" s="1"/>
  <c r="A111" i="37" s="1"/>
  <c r="A112" i="37" s="1"/>
  <c r="A113" i="37" s="1"/>
  <c r="A114" i="37" s="1"/>
  <c r="A115" i="37" s="1"/>
  <c r="A116" i="37" s="1"/>
  <c r="A117" i="37" s="1"/>
  <c r="A118" i="37" s="1"/>
  <c r="A119" i="37" s="1"/>
  <c r="A120" i="37" s="1"/>
  <c r="A121" i="37" s="1"/>
  <c r="A122" i="37" s="1"/>
  <c r="A123" i="37" s="1"/>
  <c r="A124" i="37" s="1"/>
  <c r="A125" i="37" s="1"/>
  <c r="A126" i="37" s="1"/>
  <c r="A127" i="37" s="1"/>
  <c r="A128" i="37" s="1"/>
  <c r="A129" i="37" s="1"/>
  <c r="A130" i="37" s="1"/>
  <c r="A131" i="37" s="1"/>
  <c r="A132" i="37" s="1"/>
  <c r="A133" i="37" s="1"/>
  <c r="A134" i="37" s="1"/>
  <c r="A135" i="37" s="1"/>
  <c r="A136" i="37" s="1"/>
  <c r="A137" i="37" s="1"/>
  <c r="A138" i="37" s="1"/>
  <c r="A139" i="37" s="1"/>
  <c r="A140" i="37" s="1"/>
  <c r="A141" i="37" s="1"/>
  <c r="A142" i="37" s="1"/>
  <c r="A143" i="37" s="1"/>
  <c r="A144" i="37" s="1"/>
  <c r="A145" i="37" s="1"/>
  <c r="A146" i="37" s="1"/>
  <c r="A147" i="37" s="1"/>
  <c r="A148" i="37" s="1"/>
  <c r="A149" i="37" s="1"/>
  <c r="A150" i="37" s="1"/>
  <c r="A151" i="37" s="1"/>
  <c r="A152" i="37" s="1"/>
  <c r="A153" i="37" s="1"/>
  <c r="A154" i="37" s="1"/>
  <c r="H469" i="35"/>
  <c r="F469" i="35"/>
  <c r="H468" i="35"/>
  <c r="I468" i="35" s="1"/>
  <c r="H467" i="35"/>
  <c r="I467" i="35" s="1"/>
  <c r="H466" i="35"/>
  <c r="I466" i="35" s="1"/>
  <c r="F465" i="35"/>
  <c r="I465" i="35" s="1"/>
  <c r="F464" i="35"/>
  <c r="I464" i="35" s="1"/>
  <c r="F463" i="35"/>
  <c r="I463" i="35" s="1"/>
  <c r="F462" i="35"/>
  <c r="I462" i="35" s="1"/>
  <c r="F461" i="35"/>
  <c r="I461" i="35" s="1"/>
  <c r="F460" i="35"/>
  <c r="I460" i="35" s="1"/>
  <c r="F459" i="35"/>
  <c r="I459" i="35" s="1"/>
  <c r="F458" i="35"/>
  <c r="I458" i="35" s="1"/>
  <c r="F457" i="35"/>
  <c r="I457" i="35" s="1"/>
  <c r="F456" i="35"/>
  <c r="I456" i="35" s="1"/>
  <c r="I455" i="35"/>
  <c r="H454" i="35"/>
  <c r="I454" i="35" s="1"/>
  <c r="F454" i="35"/>
  <c r="H453" i="35"/>
  <c r="F453" i="35"/>
  <c r="H452" i="35"/>
  <c r="F452" i="35"/>
  <c r="H450" i="35"/>
  <c r="F450" i="35"/>
  <c r="F449" i="35"/>
  <c r="I449" i="35" s="1"/>
  <c r="F447" i="35"/>
  <c r="I447" i="35" s="1"/>
  <c r="F446" i="35"/>
  <c r="I446" i="35" s="1"/>
  <c r="F445" i="35"/>
  <c r="I445" i="35" s="1"/>
  <c r="H444" i="35"/>
  <c r="F444" i="35"/>
  <c r="F442" i="35"/>
  <c r="I442" i="35" s="1"/>
  <c r="F441" i="35"/>
  <c r="I441" i="35" s="1"/>
  <c r="F440" i="35"/>
  <c r="I440" i="35" s="1"/>
  <c r="H439" i="35"/>
  <c r="F439" i="35"/>
  <c r="H437" i="35"/>
  <c r="F437" i="35"/>
  <c r="H436" i="35"/>
  <c r="F436" i="35"/>
  <c r="H435" i="35"/>
  <c r="F435" i="35"/>
  <c r="H434" i="35"/>
  <c r="F434" i="35"/>
  <c r="H433" i="35"/>
  <c r="F433" i="35"/>
  <c r="H432" i="35"/>
  <c r="F432" i="35"/>
  <c r="H431" i="35"/>
  <c r="F431" i="35"/>
  <c r="H430" i="35"/>
  <c r="F430" i="35"/>
  <c r="H429" i="35"/>
  <c r="F429" i="35"/>
  <c r="H428" i="35"/>
  <c r="F428" i="35"/>
  <c r="F427" i="35"/>
  <c r="I427" i="35" s="1"/>
  <c r="F426" i="35"/>
  <c r="I426" i="35" s="1"/>
  <c r="H425" i="35"/>
  <c r="F425" i="35"/>
  <c r="H424" i="35"/>
  <c r="F424" i="35"/>
  <c r="I424" i="35" s="1"/>
  <c r="H422" i="35"/>
  <c r="F422" i="35"/>
  <c r="H421" i="35"/>
  <c r="F421" i="35"/>
  <c r="H420" i="35"/>
  <c r="F420" i="35"/>
  <c r="H419" i="35"/>
  <c r="F419" i="35"/>
  <c r="I419" i="35" s="1"/>
  <c r="H418" i="35"/>
  <c r="F418" i="35"/>
  <c r="H417" i="35"/>
  <c r="F417" i="35"/>
  <c r="H416" i="35"/>
  <c r="F416" i="35"/>
  <c r="H415" i="35"/>
  <c r="F415" i="35"/>
  <c r="H414" i="35"/>
  <c r="F414" i="35"/>
  <c r="H413" i="35"/>
  <c r="F413" i="35"/>
  <c r="H412" i="35"/>
  <c r="F412" i="35"/>
  <c r="H411" i="35"/>
  <c r="F411" i="35"/>
  <c r="F410" i="35"/>
  <c r="I410" i="35" s="1"/>
  <c r="F409" i="35"/>
  <c r="I409" i="35" s="1"/>
  <c r="H408" i="35"/>
  <c r="F408" i="35"/>
  <c r="H407" i="35"/>
  <c r="F407" i="35"/>
  <c r="H405" i="35"/>
  <c r="F405" i="35"/>
  <c r="H404" i="35"/>
  <c r="F404" i="35"/>
  <c r="H403" i="35"/>
  <c r="F403" i="35"/>
  <c r="H402" i="35"/>
  <c r="F402" i="35"/>
  <c r="H401" i="35"/>
  <c r="F401" i="35"/>
  <c r="F400" i="35"/>
  <c r="I400" i="35" s="1"/>
  <c r="F399" i="35"/>
  <c r="I399" i="35" s="1"/>
  <c r="H398" i="35"/>
  <c r="F398" i="35"/>
  <c r="H397" i="35"/>
  <c r="F397" i="35"/>
  <c r="H395" i="35"/>
  <c r="F395" i="35"/>
  <c r="I395" i="35" s="1"/>
  <c r="H394" i="35"/>
  <c r="F394" i="35"/>
  <c r="H393" i="35"/>
  <c r="F393" i="35"/>
  <c r="F392" i="35"/>
  <c r="I392" i="35" s="1"/>
  <c r="F391" i="35"/>
  <c r="I391" i="35" s="1"/>
  <c r="H390" i="35"/>
  <c r="F390" i="35"/>
  <c r="H389" i="35"/>
  <c r="F389" i="35"/>
  <c r="H388" i="35"/>
  <c r="F388" i="35"/>
  <c r="F386" i="35"/>
  <c r="I386" i="35" s="1"/>
  <c r="F385" i="35"/>
  <c r="I385" i="35" s="1"/>
  <c r="F384" i="35"/>
  <c r="I384" i="35" s="1"/>
  <c r="H383" i="35"/>
  <c r="I383" i="35" s="1"/>
  <c r="H382" i="35"/>
  <c r="F382" i="35"/>
  <c r="H381" i="35"/>
  <c r="F381" i="35"/>
  <c r="H380" i="35"/>
  <c r="F380" i="35"/>
  <c r="H379" i="35"/>
  <c r="I379" i="35" s="1"/>
  <c r="F379" i="35"/>
  <c r="H378" i="35"/>
  <c r="F378" i="35"/>
  <c r="H377" i="35"/>
  <c r="F377" i="35"/>
  <c r="H376" i="35"/>
  <c r="F376" i="35"/>
  <c r="H375" i="35"/>
  <c r="F375" i="35"/>
  <c r="H374" i="35"/>
  <c r="F374" i="35"/>
  <c r="H372" i="35"/>
  <c r="I372" i="35" s="1"/>
  <c r="F372" i="35"/>
  <c r="H371" i="35"/>
  <c r="F371" i="35"/>
  <c r="H370" i="35"/>
  <c r="F370" i="35"/>
  <c r="H369" i="35"/>
  <c r="F369" i="35"/>
  <c r="H368" i="35"/>
  <c r="F368" i="35"/>
  <c r="H367" i="35"/>
  <c r="F367" i="35"/>
  <c r="H365" i="35"/>
  <c r="F365" i="35"/>
  <c r="F364" i="35"/>
  <c r="I364" i="35" s="1"/>
  <c r="H363" i="35"/>
  <c r="F363" i="35"/>
  <c r="H362" i="35"/>
  <c r="F362" i="35"/>
  <c r="H360" i="35"/>
  <c r="I360" i="35" s="1"/>
  <c r="D359" i="35"/>
  <c r="H359" i="35" s="1"/>
  <c r="I359" i="35" s="1"/>
  <c r="H357" i="35"/>
  <c r="F357" i="35"/>
  <c r="F356" i="35"/>
  <c r="I356" i="35" s="1"/>
  <c r="F355" i="35"/>
  <c r="I355" i="35" s="1"/>
  <c r="H354" i="35"/>
  <c r="F354" i="35"/>
  <c r="H353" i="35"/>
  <c r="F353" i="35"/>
  <c r="H352" i="35"/>
  <c r="I352" i="35" s="1"/>
  <c r="F352" i="35"/>
  <c r="H351" i="35"/>
  <c r="I351" i="35" s="1"/>
  <c r="H350" i="35"/>
  <c r="I350" i="35" s="1"/>
  <c r="H349" i="35"/>
  <c r="I349" i="35" s="1"/>
  <c r="H348" i="35"/>
  <c r="I348" i="35" s="1"/>
  <c r="H347" i="35"/>
  <c r="I347" i="35" s="1"/>
  <c r="H346" i="35"/>
  <c r="I346" i="35" s="1"/>
  <c r="H344" i="35"/>
  <c r="F344" i="35"/>
  <c r="H343" i="35"/>
  <c r="F343" i="35"/>
  <c r="H342" i="35"/>
  <c r="F342" i="35"/>
  <c r="I342" i="35" s="1"/>
  <c r="H341" i="35"/>
  <c r="F341" i="35"/>
  <c r="H340" i="35"/>
  <c r="F340" i="35"/>
  <c r="H339" i="35"/>
  <c r="F339" i="35"/>
  <c r="H338" i="35"/>
  <c r="F338" i="35"/>
  <c r="F337" i="35"/>
  <c r="I337" i="35" s="1"/>
  <c r="F336" i="35"/>
  <c r="I336" i="35" s="1"/>
  <c r="F335" i="35"/>
  <c r="I335" i="35" s="1"/>
  <c r="F334" i="35"/>
  <c r="I334" i="35" s="1"/>
  <c r="F333" i="35"/>
  <c r="I333" i="35" s="1"/>
  <c r="F332" i="35"/>
  <c r="I332" i="35" s="1"/>
  <c r="F331" i="35"/>
  <c r="I331" i="35" s="1"/>
  <c r="H330" i="35"/>
  <c r="F330" i="35"/>
  <c r="H329" i="35"/>
  <c r="F329" i="35"/>
  <c r="H328" i="35"/>
  <c r="F328" i="35"/>
  <c r="H327" i="35"/>
  <c r="I327" i="35" s="1"/>
  <c r="H326" i="35"/>
  <c r="I326" i="35" s="1"/>
  <c r="H325" i="35"/>
  <c r="I325" i="35" s="1"/>
  <c r="H324" i="35"/>
  <c r="I324" i="35" s="1"/>
  <c r="H323" i="35"/>
  <c r="I323" i="35" s="1"/>
  <c r="H322" i="35"/>
  <c r="I322" i="35" s="1"/>
  <c r="H320" i="35"/>
  <c r="F320" i="35"/>
  <c r="H319" i="35"/>
  <c r="F319" i="35"/>
  <c r="H318" i="35"/>
  <c r="F318" i="35"/>
  <c r="H317" i="35"/>
  <c r="F317" i="35"/>
  <c r="H316" i="35"/>
  <c r="F316" i="35"/>
  <c r="H315" i="35"/>
  <c r="F315" i="35"/>
  <c r="H314" i="35"/>
  <c r="F314" i="35"/>
  <c r="H313" i="35"/>
  <c r="F313" i="35"/>
  <c r="H312" i="35"/>
  <c r="F312" i="35"/>
  <c r="H311" i="35"/>
  <c r="F311" i="35"/>
  <c r="H310" i="35"/>
  <c r="F310" i="35"/>
  <c r="H309" i="35"/>
  <c r="F309" i="35"/>
  <c r="H308" i="35"/>
  <c r="F308" i="35"/>
  <c r="H307" i="35"/>
  <c r="F307" i="35"/>
  <c r="H306" i="35"/>
  <c r="F306" i="35"/>
  <c r="H305" i="35"/>
  <c r="F305" i="35"/>
  <c r="H304" i="35"/>
  <c r="F304" i="35"/>
  <c r="H303" i="35"/>
  <c r="F303" i="35"/>
  <c r="H302" i="35"/>
  <c r="F302" i="35"/>
  <c r="H301" i="35"/>
  <c r="F301" i="35"/>
  <c r="H300" i="35"/>
  <c r="F300" i="35"/>
  <c r="H299" i="35"/>
  <c r="F299" i="35"/>
  <c r="F298" i="35"/>
  <c r="I298" i="35" s="1"/>
  <c r="F297" i="35"/>
  <c r="I297" i="35" s="1"/>
  <c r="F296" i="35"/>
  <c r="I296" i="35" s="1"/>
  <c r="H295" i="35"/>
  <c r="F295" i="35"/>
  <c r="H293" i="35"/>
  <c r="F293" i="35"/>
  <c r="H292" i="35"/>
  <c r="F292" i="35"/>
  <c r="H290" i="35"/>
  <c r="F290" i="35"/>
  <c r="H289" i="35"/>
  <c r="F289" i="35"/>
  <c r="H287" i="35"/>
  <c r="F287" i="35"/>
  <c r="H286" i="35"/>
  <c r="F286" i="35"/>
  <c r="H284" i="35"/>
  <c r="F284" i="35"/>
  <c r="H283" i="35"/>
  <c r="F283" i="35"/>
  <c r="F280" i="35"/>
  <c r="I280" i="35" s="1"/>
  <c r="F279" i="35"/>
  <c r="I279" i="35" s="1"/>
  <c r="H278" i="35"/>
  <c r="I278" i="35" s="1"/>
  <c r="H277" i="35"/>
  <c r="F277" i="35"/>
  <c r="H276" i="35"/>
  <c r="I276" i="35" s="1"/>
  <c r="F275" i="35"/>
  <c r="I275" i="35" s="1"/>
  <c r="F274" i="35"/>
  <c r="I274" i="35" s="1"/>
  <c r="H273" i="35"/>
  <c r="F273" i="35"/>
  <c r="H272" i="35"/>
  <c r="F272" i="35"/>
  <c r="D270" i="35"/>
  <c r="F270" i="35" s="1"/>
  <c r="I270" i="35" s="1"/>
  <c r="D269" i="35"/>
  <c r="F269" i="35" s="1"/>
  <c r="I269" i="35" s="1"/>
  <c r="D268" i="35"/>
  <c r="H268" i="35" s="1"/>
  <c r="I268" i="35" s="1"/>
  <c r="D267" i="35"/>
  <c r="H267" i="35" s="1"/>
  <c r="D266" i="35"/>
  <c r="F266" i="35" s="1"/>
  <c r="I266" i="35" s="1"/>
  <c r="D265" i="35"/>
  <c r="F265" i="35" s="1"/>
  <c r="I265" i="35" s="1"/>
  <c r="D264" i="35"/>
  <c r="H264" i="35" s="1"/>
  <c r="D263" i="35"/>
  <c r="H263" i="35" s="1"/>
  <c r="F261" i="35"/>
  <c r="I261" i="35" s="1"/>
  <c r="F260" i="35"/>
  <c r="I260" i="35" s="1"/>
  <c r="H259" i="35"/>
  <c r="I259" i="35" s="1"/>
  <c r="H258" i="35"/>
  <c r="F258" i="35"/>
  <c r="H257" i="35"/>
  <c r="F257" i="35"/>
  <c r="F255" i="35"/>
  <c r="I255" i="35" s="1"/>
  <c r="F254" i="35"/>
  <c r="I254" i="35" s="1"/>
  <c r="H253" i="35"/>
  <c r="I253" i="35" s="1"/>
  <c r="H252" i="35"/>
  <c r="I252" i="35" s="1"/>
  <c r="F252" i="35"/>
  <c r="H251" i="35"/>
  <c r="F251" i="35"/>
  <c r="F250" i="35"/>
  <c r="I250" i="35" s="1"/>
  <c r="F249" i="35"/>
  <c r="I249" i="35" s="1"/>
  <c r="F248" i="35"/>
  <c r="I248" i="35" s="1"/>
  <c r="F247" i="35"/>
  <c r="I247" i="35" s="1"/>
  <c r="F246" i="35"/>
  <c r="I246" i="35" s="1"/>
  <c r="F245" i="35"/>
  <c r="I245" i="35" s="1"/>
  <c r="H244" i="35"/>
  <c r="F244" i="35"/>
  <c r="H243" i="35"/>
  <c r="F243" i="35"/>
  <c r="F241" i="35"/>
  <c r="I241" i="35" s="1"/>
  <c r="F240" i="35"/>
  <c r="I240" i="35" s="1"/>
  <c r="H239" i="35"/>
  <c r="I239" i="35" s="1"/>
  <c r="H238" i="35"/>
  <c r="F238" i="35"/>
  <c r="H237" i="35"/>
  <c r="F237" i="35"/>
  <c r="H236" i="35"/>
  <c r="F236" i="35"/>
  <c r="F235" i="35"/>
  <c r="I235" i="35" s="1"/>
  <c r="F234" i="35"/>
  <c r="I234" i="35" s="1"/>
  <c r="H233" i="35"/>
  <c r="I233" i="35" s="1"/>
  <c r="F233" i="35"/>
  <c r="H232" i="35"/>
  <c r="F232" i="35"/>
  <c r="F230" i="35"/>
  <c r="I230" i="35" s="1"/>
  <c r="F229" i="35"/>
  <c r="I229" i="35" s="1"/>
  <c r="H228" i="35"/>
  <c r="I228" i="35" s="1"/>
  <c r="H227" i="35"/>
  <c r="F227" i="35"/>
  <c r="H226" i="35"/>
  <c r="F226" i="35"/>
  <c r="H225" i="35"/>
  <c r="F225" i="35"/>
  <c r="F224" i="35"/>
  <c r="I224" i="35" s="1"/>
  <c r="F223" i="35"/>
  <c r="I223" i="35" s="1"/>
  <c r="H222" i="35"/>
  <c r="F222" i="35"/>
  <c r="H221" i="35"/>
  <c r="F221" i="35"/>
  <c r="F219" i="35"/>
  <c r="I219" i="35" s="1"/>
  <c r="H218" i="35"/>
  <c r="I218" i="35" s="1"/>
  <c r="F217" i="35"/>
  <c r="I217" i="35" s="1"/>
  <c r="F216" i="35"/>
  <c r="I216" i="35" s="1"/>
  <c r="H215" i="35"/>
  <c r="F215" i="35"/>
  <c r="F214" i="35"/>
  <c r="I214" i="35" s="1"/>
  <c r="F213" i="35"/>
  <c r="I213" i="35" s="1"/>
  <c r="F212" i="35"/>
  <c r="I212" i="35" s="1"/>
  <c r="F211" i="35"/>
  <c r="I211" i="35" s="1"/>
  <c r="H210" i="35"/>
  <c r="F210" i="35"/>
  <c r="H208" i="35"/>
  <c r="I208" i="35" s="1"/>
  <c r="H207" i="35"/>
  <c r="I207" i="35" s="1"/>
  <c r="F207" i="35"/>
  <c r="F206" i="35"/>
  <c r="I206" i="35" s="1"/>
  <c r="F205" i="35"/>
  <c r="I205" i="35" s="1"/>
  <c r="F204" i="35"/>
  <c r="I204" i="35" s="1"/>
  <c r="H203" i="35"/>
  <c r="I203" i="35" s="1"/>
  <c r="F202" i="35"/>
  <c r="I202" i="35" s="1"/>
  <c r="F201" i="35"/>
  <c r="I201" i="35" s="1"/>
  <c r="F200" i="35"/>
  <c r="I200" i="35" s="1"/>
  <c r="F199" i="35"/>
  <c r="I199" i="35" s="1"/>
  <c r="F198" i="35"/>
  <c r="I198" i="35" s="1"/>
  <c r="H197" i="35"/>
  <c r="F197" i="35"/>
  <c r="H196" i="35"/>
  <c r="F196" i="35"/>
  <c r="H195" i="35"/>
  <c r="F195" i="35"/>
  <c r="H194" i="35"/>
  <c r="I194" i="35" s="1"/>
  <c r="H193" i="35"/>
  <c r="I193" i="35" s="1"/>
  <c r="H192" i="35"/>
  <c r="I192" i="35" s="1"/>
  <c r="H191" i="35"/>
  <c r="I191" i="35" s="1"/>
  <c r="H190" i="35"/>
  <c r="I190" i="35" s="1"/>
  <c r="H189" i="35"/>
  <c r="I189" i="35" s="1"/>
  <c r="H188" i="35"/>
  <c r="I188" i="35" s="1"/>
  <c r="H187" i="35"/>
  <c r="F187" i="35"/>
  <c r="H186" i="35"/>
  <c r="F186" i="35"/>
  <c r="H185" i="35"/>
  <c r="F185" i="35"/>
  <c r="H184" i="35"/>
  <c r="F184" i="35"/>
  <c r="H183" i="35"/>
  <c r="F183" i="35"/>
  <c r="H182" i="35"/>
  <c r="F182" i="35"/>
  <c r="H181" i="35"/>
  <c r="F181" i="35"/>
  <c r="H180" i="35"/>
  <c r="F180" i="35"/>
  <c r="H179" i="35"/>
  <c r="F179" i="35"/>
  <c r="H178" i="35"/>
  <c r="F178" i="35"/>
  <c r="H177" i="35"/>
  <c r="F177" i="35"/>
  <c r="H176" i="35"/>
  <c r="F176" i="35"/>
  <c r="H175" i="35"/>
  <c r="F175" i="35"/>
  <c r="H174" i="35"/>
  <c r="F174" i="35"/>
  <c r="H173" i="35"/>
  <c r="F173" i="35"/>
  <c r="H172" i="35"/>
  <c r="F172" i="35"/>
  <c r="H171" i="35"/>
  <c r="F171" i="35"/>
  <c r="H170" i="35"/>
  <c r="F170" i="35"/>
  <c r="H169" i="35"/>
  <c r="F169" i="35"/>
  <c r="H168" i="35"/>
  <c r="F168" i="35"/>
  <c r="H167" i="35"/>
  <c r="F167" i="35"/>
  <c r="H166" i="35"/>
  <c r="F166" i="35"/>
  <c r="H165" i="35"/>
  <c r="F165" i="35"/>
  <c r="H164" i="35"/>
  <c r="F164" i="35"/>
  <c r="H163" i="35"/>
  <c r="F163" i="35"/>
  <c r="H162" i="35"/>
  <c r="F162" i="35"/>
  <c r="H161" i="35"/>
  <c r="F161" i="35"/>
  <c r="H160" i="35"/>
  <c r="F160" i="35"/>
  <c r="H159" i="35"/>
  <c r="F159" i="35"/>
  <c r="H158" i="35"/>
  <c r="F158" i="35"/>
  <c r="H157" i="35"/>
  <c r="F157" i="35"/>
  <c r="H156" i="35"/>
  <c r="F156" i="35"/>
  <c r="D155" i="35"/>
  <c r="H155" i="35" s="1"/>
  <c r="I155" i="35" s="1"/>
  <c r="H154" i="35"/>
  <c r="F154" i="35"/>
  <c r="F153" i="35"/>
  <c r="I153" i="35" s="1"/>
  <c r="F152" i="35"/>
  <c r="I152" i="35" s="1"/>
  <c r="F151" i="35"/>
  <c r="I151" i="35" s="1"/>
  <c r="D150" i="35"/>
  <c r="H150" i="35" s="1"/>
  <c r="I150" i="35" s="1"/>
  <c r="H149" i="35"/>
  <c r="I149" i="35" s="1"/>
  <c r="F149" i="35"/>
  <c r="D148" i="35"/>
  <c r="H148" i="35" s="1"/>
  <c r="D147" i="35"/>
  <c r="H147" i="35" s="1"/>
  <c r="D146" i="35"/>
  <c r="F146" i="35" s="1"/>
  <c r="D145" i="35"/>
  <c r="F145" i="35" s="1"/>
  <c r="D144" i="35"/>
  <c r="H144" i="35" s="1"/>
  <c r="D143" i="35"/>
  <c r="F143" i="35" s="1"/>
  <c r="D142" i="35"/>
  <c r="H142" i="35" s="1"/>
  <c r="D141" i="35"/>
  <c r="F141" i="35" s="1"/>
  <c r="D140" i="35"/>
  <c r="H140" i="35" s="1"/>
  <c r="D139" i="35"/>
  <c r="H139" i="35" s="1"/>
  <c r="I139" i="35" s="1"/>
  <c r="D138" i="35"/>
  <c r="H138" i="35" s="1"/>
  <c r="I138" i="35" s="1"/>
  <c r="H137" i="35"/>
  <c r="I137" i="35" s="1"/>
  <c r="H136" i="35"/>
  <c r="I136" i="35" s="1"/>
  <c r="D135" i="35"/>
  <c r="H135" i="35" s="1"/>
  <c r="I135" i="35" s="1"/>
  <c r="D134" i="35"/>
  <c r="H134" i="35" s="1"/>
  <c r="I134" i="35" s="1"/>
  <c r="D133" i="35"/>
  <c r="H133" i="35" s="1"/>
  <c r="I133" i="35" s="1"/>
  <c r="H131" i="35"/>
  <c r="I131" i="35" s="1"/>
  <c r="H130" i="35"/>
  <c r="F130" i="35"/>
  <c r="F129" i="35"/>
  <c r="I129" i="35" s="1"/>
  <c r="F128" i="35"/>
  <c r="I128" i="35" s="1"/>
  <c r="F127" i="35"/>
  <c r="I127" i="35" s="1"/>
  <c r="H126" i="35"/>
  <c r="I126" i="35" s="1"/>
  <c r="H125" i="35"/>
  <c r="F125" i="35"/>
  <c r="H124" i="35"/>
  <c r="F124" i="35"/>
  <c r="F123" i="35"/>
  <c r="I123" i="35" s="1"/>
  <c r="F122" i="35"/>
  <c r="I122" i="35" s="1"/>
  <c r="F121" i="35"/>
  <c r="I121" i="35" s="1"/>
  <c r="F120" i="35"/>
  <c r="I120" i="35" s="1"/>
  <c r="F119" i="35"/>
  <c r="I119" i="35" s="1"/>
  <c r="F118" i="35"/>
  <c r="I118" i="35" s="1"/>
  <c r="H117" i="35"/>
  <c r="F117" i="35"/>
  <c r="H116" i="35"/>
  <c r="F116" i="35"/>
  <c r="H115" i="35"/>
  <c r="F115" i="35"/>
  <c r="H114" i="35"/>
  <c r="I114" i="35" s="1"/>
  <c r="H113" i="35"/>
  <c r="I113" i="35" s="1"/>
  <c r="H112" i="35"/>
  <c r="I112" i="35" s="1"/>
  <c r="H111" i="35"/>
  <c r="I111" i="35" s="1"/>
  <c r="H110" i="35"/>
  <c r="I110" i="35" s="1"/>
  <c r="H109" i="35"/>
  <c r="I109" i="35" s="1"/>
  <c r="H108" i="35"/>
  <c r="I108" i="35" s="1"/>
  <c r="H106" i="35"/>
  <c r="I106" i="35" s="1"/>
  <c r="D105" i="35"/>
  <c r="F105" i="35" s="1"/>
  <c r="D104" i="35"/>
  <c r="F104" i="35" s="1"/>
  <c r="I104" i="35" s="1"/>
  <c r="D103" i="35"/>
  <c r="F103" i="35" s="1"/>
  <c r="I103" i="35" s="1"/>
  <c r="D102" i="35"/>
  <c r="F102" i="35" s="1"/>
  <c r="I102" i="35" s="1"/>
  <c r="D101" i="35"/>
  <c r="H101" i="35" s="1"/>
  <c r="I101" i="35" s="1"/>
  <c r="H100" i="35"/>
  <c r="F100" i="35"/>
  <c r="D99" i="35"/>
  <c r="F99" i="35" s="1"/>
  <c r="I99" i="35" s="1"/>
  <c r="D98" i="35"/>
  <c r="F98" i="35" s="1"/>
  <c r="I98" i="35" s="1"/>
  <c r="D97" i="35"/>
  <c r="F97" i="35" s="1"/>
  <c r="I97" i="35" s="1"/>
  <c r="D96" i="35"/>
  <c r="F96" i="35" s="1"/>
  <c r="I96" i="35" s="1"/>
  <c r="D95" i="35"/>
  <c r="F95" i="35" s="1"/>
  <c r="I95" i="35" s="1"/>
  <c r="D94" i="35"/>
  <c r="F94" i="35" s="1"/>
  <c r="I94" i="35" s="1"/>
  <c r="D92" i="35"/>
  <c r="H92" i="35" s="1"/>
  <c r="D91" i="35"/>
  <c r="F91" i="35" s="1"/>
  <c r="D90" i="35"/>
  <c r="F90" i="35" s="1"/>
  <c r="D89" i="35"/>
  <c r="H89" i="35" s="1"/>
  <c r="I89" i="35" s="1"/>
  <c r="H88" i="35"/>
  <c r="I88" i="35" s="1"/>
  <c r="H87" i="35"/>
  <c r="I87" i="35" s="1"/>
  <c r="H86" i="35"/>
  <c r="I86" i="35" s="1"/>
  <c r="D85" i="35"/>
  <c r="H85" i="35" s="1"/>
  <c r="I85" i="35" s="1"/>
  <c r="D84" i="35"/>
  <c r="H84" i="35" s="1"/>
  <c r="I84" i="35" s="1"/>
  <c r="D83" i="35"/>
  <c r="H83" i="35" s="1"/>
  <c r="I83" i="35" s="1"/>
  <c r="H81" i="35"/>
  <c r="I81" i="35" s="1"/>
  <c r="H80" i="35"/>
  <c r="F80" i="35"/>
  <c r="F79" i="35"/>
  <c r="I79" i="35" s="1"/>
  <c r="F78" i="35"/>
  <c r="I78" i="35" s="1"/>
  <c r="F77" i="35"/>
  <c r="I77" i="35" s="1"/>
  <c r="H76" i="35"/>
  <c r="I76" i="35" s="1"/>
  <c r="H75" i="35"/>
  <c r="F75" i="35"/>
  <c r="H74" i="35"/>
  <c r="F74" i="35"/>
  <c r="F73" i="35"/>
  <c r="I73" i="35" s="1"/>
  <c r="F72" i="35"/>
  <c r="I72" i="35" s="1"/>
  <c r="F71" i="35"/>
  <c r="I71" i="35" s="1"/>
  <c r="F70" i="35"/>
  <c r="I70" i="35" s="1"/>
  <c r="F69" i="35"/>
  <c r="I69" i="35" s="1"/>
  <c r="F68" i="35"/>
  <c r="I68" i="35" s="1"/>
  <c r="F67" i="35"/>
  <c r="I67" i="35" s="1"/>
  <c r="H66" i="35"/>
  <c r="F66" i="35"/>
  <c r="H65" i="35"/>
  <c r="F65" i="35"/>
  <c r="H64" i="35"/>
  <c r="F64" i="35"/>
  <c r="H63" i="35"/>
  <c r="I63" i="35" s="1"/>
  <c r="H62" i="35"/>
  <c r="I62" i="35" s="1"/>
  <c r="H61" i="35"/>
  <c r="I61" i="35" s="1"/>
  <c r="H60" i="35"/>
  <c r="I60" i="35" s="1"/>
  <c r="H59" i="35"/>
  <c r="I59" i="35" s="1"/>
  <c r="H58" i="35"/>
  <c r="I58" i="35" s="1"/>
  <c r="H57" i="35"/>
  <c r="I57" i="35" s="1"/>
  <c r="H55" i="35"/>
  <c r="F55" i="35"/>
  <c r="H54" i="35"/>
  <c r="F54" i="35"/>
  <c r="H53" i="35"/>
  <c r="F53" i="35"/>
  <c r="H52" i="35"/>
  <c r="F52" i="35"/>
  <c r="H51" i="35"/>
  <c r="F51" i="35"/>
  <c r="F50" i="35"/>
  <c r="I50" i="35" s="1"/>
  <c r="F49" i="35"/>
  <c r="I49" i="35" s="1"/>
  <c r="H48" i="35"/>
  <c r="I48" i="35" s="1"/>
  <c r="F48" i="35"/>
  <c r="H47" i="35"/>
  <c r="F47" i="35"/>
  <c r="F45" i="35"/>
  <c r="I45" i="35" s="1"/>
  <c r="F44" i="35"/>
  <c r="I44" i="35" s="1"/>
  <c r="H43" i="35"/>
  <c r="I43" i="35" s="1"/>
  <c r="H42" i="35"/>
  <c r="F42" i="35"/>
  <c r="H41" i="35"/>
  <c r="F41" i="35"/>
  <c r="H40" i="35"/>
  <c r="F40" i="35"/>
  <c r="H39" i="35"/>
  <c r="F39" i="35"/>
  <c r="H38" i="35"/>
  <c r="F38" i="35"/>
  <c r="F37" i="35"/>
  <c r="I37" i="35" s="1"/>
  <c r="F36" i="35"/>
  <c r="I36" i="35" s="1"/>
  <c r="F35" i="35"/>
  <c r="I35" i="35" s="1"/>
  <c r="H34" i="35"/>
  <c r="I34" i="35" s="1"/>
  <c r="H33" i="35"/>
  <c r="F33" i="35"/>
  <c r="H32" i="35"/>
  <c r="F32" i="35"/>
  <c r="H31" i="35"/>
  <c r="F31" i="35"/>
  <c r="H30" i="35"/>
  <c r="F30" i="35"/>
  <c r="H29" i="35"/>
  <c r="F29" i="35"/>
  <c r="H28" i="35"/>
  <c r="F28" i="35"/>
  <c r="F27" i="35"/>
  <c r="I27" i="35" s="1"/>
  <c r="F26" i="35"/>
  <c r="I26" i="35" s="1"/>
  <c r="F25" i="35"/>
  <c r="I25" i="35" s="1"/>
  <c r="H24" i="35"/>
  <c r="I24" i="35" s="1"/>
  <c r="H23" i="35"/>
  <c r="F23" i="35"/>
  <c r="H22" i="35"/>
  <c r="F22" i="35"/>
  <c r="H21" i="35"/>
  <c r="I21" i="35" s="1"/>
  <c r="H39" i="34"/>
  <c r="F39" i="34"/>
  <c r="D38" i="34"/>
  <c r="H38" i="34" s="1"/>
  <c r="D37" i="34"/>
  <c r="H37" i="34" s="1"/>
  <c r="D36" i="34"/>
  <c r="F36" i="34" s="1"/>
  <c r="D35" i="34"/>
  <c r="F35" i="34" s="1"/>
  <c r="D34" i="34"/>
  <c r="H34" i="34" s="1"/>
  <c r="D33" i="34"/>
  <c r="H33" i="34" s="1"/>
  <c r="I33" i="34" s="1"/>
  <c r="D31" i="34"/>
  <c r="H31" i="34" s="1"/>
  <c r="D30" i="34"/>
  <c r="H30" i="34" s="1"/>
  <c r="I28" i="34"/>
  <c r="I27" i="34"/>
  <c r="I26" i="34"/>
  <c r="H25" i="34"/>
  <c r="I25" i="34" s="1"/>
  <c r="I24" i="34"/>
  <c r="H23" i="34"/>
  <c r="I23" i="34" s="1"/>
  <c r="A22" i="34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I37" i="16" l="1"/>
  <c r="I74" i="16"/>
  <c r="I26" i="16"/>
  <c r="I68" i="16"/>
  <c r="I28" i="16"/>
  <c r="I38" i="16"/>
  <c r="I45" i="16"/>
  <c r="I80" i="16"/>
  <c r="I39" i="16"/>
  <c r="I66" i="16"/>
  <c r="I81" i="16"/>
  <c r="I30" i="16"/>
  <c r="I48" i="16"/>
  <c r="I42" i="16"/>
  <c r="I73" i="16"/>
  <c r="K109" i="16"/>
  <c r="I145" i="23"/>
  <c r="I109" i="23"/>
  <c r="I117" i="23"/>
  <c r="I125" i="23"/>
  <c r="I23" i="23"/>
  <c r="I31" i="23"/>
  <c r="I72" i="23"/>
  <c r="I91" i="23"/>
  <c r="I146" i="23"/>
  <c r="I92" i="23"/>
  <c r="I42" i="23"/>
  <c r="I66" i="23"/>
  <c r="I83" i="23"/>
  <c r="I103" i="23"/>
  <c r="I111" i="23"/>
  <c r="I119" i="23"/>
  <c r="I148" i="23"/>
  <c r="I143" i="23"/>
  <c r="I107" i="23"/>
  <c r="I56" i="23"/>
  <c r="I144" i="23"/>
  <c r="I116" i="23"/>
  <c r="I100" i="23"/>
  <c r="I140" i="23"/>
  <c r="I45" i="23"/>
  <c r="I36" i="23"/>
  <c r="I46" i="23"/>
  <c r="I108" i="23"/>
  <c r="I21" i="23"/>
  <c r="K151" i="23" s="1"/>
  <c r="I64" i="23"/>
  <c r="I32" i="23"/>
  <c r="I60" i="23"/>
  <c r="I75" i="23"/>
  <c r="I104" i="23"/>
  <c r="I112" i="23"/>
  <c r="I141" i="23"/>
  <c r="I62" i="23"/>
  <c r="I29" i="23"/>
  <c r="I79" i="23"/>
  <c r="I115" i="23"/>
  <c r="I89" i="23"/>
  <c r="I124" i="23"/>
  <c r="I77" i="23"/>
  <c r="I88" i="23"/>
  <c r="I70" i="23"/>
  <c r="I80" i="23"/>
  <c r="I54" i="23"/>
  <c r="I123" i="23"/>
  <c r="I37" i="23"/>
  <c r="I44" i="23"/>
  <c r="I53" i="23"/>
  <c r="I142" i="23"/>
  <c r="I151" i="23"/>
  <c r="K60" i="46"/>
  <c r="I61" i="46"/>
  <c r="K87" i="46" s="1"/>
  <c r="I59" i="41"/>
  <c r="I25" i="41"/>
  <c r="I63" i="41"/>
  <c r="I35" i="41"/>
  <c r="I92" i="41"/>
  <c r="I50" i="41"/>
  <c r="I96" i="41"/>
  <c r="I61" i="41"/>
  <c r="I34" i="41"/>
  <c r="I43" i="41"/>
  <c r="I55" i="41"/>
  <c r="I97" i="41"/>
  <c r="I53" i="41"/>
  <c r="I36" i="41"/>
  <c r="I64" i="41"/>
  <c r="I99" i="41"/>
  <c r="I65" i="41"/>
  <c r="I39" i="41"/>
  <c r="I26" i="41"/>
  <c r="I33" i="41"/>
  <c r="I58" i="41"/>
  <c r="I51" i="41"/>
  <c r="I94" i="41"/>
  <c r="I84" i="41"/>
  <c r="I52" i="41"/>
  <c r="I95" i="41"/>
  <c r="I42" i="41"/>
  <c r="I60" i="41"/>
  <c r="I29" i="41"/>
  <c r="I68" i="41"/>
  <c r="I90" i="41"/>
  <c r="I62" i="41"/>
  <c r="I98" i="41"/>
  <c r="I31" i="41"/>
  <c r="I45" i="41"/>
  <c r="I37" i="41"/>
  <c r="I91" i="41"/>
  <c r="I24" i="41"/>
  <c r="I100" i="41"/>
  <c r="H157" i="37"/>
  <c r="I486" i="12" s="1"/>
  <c r="I157" i="37"/>
  <c r="I125" i="35"/>
  <c r="I375" i="35"/>
  <c r="I353" i="35"/>
  <c r="I277" i="35"/>
  <c r="I47" i="35"/>
  <c r="I238" i="35"/>
  <c r="I408" i="35"/>
  <c r="I55" i="35"/>
  <c r="H146" i="35"/>
  <c r="I146" i="35" s="1"/>
  <c r="H90" i="35"/>
  <c r="I90" i="35" s="1"/>
  <c r="I437" i="35"/>
  <c r="I272" i="35"/>
  <c r="I52" i="35"/>
  <c r="I380" i="35"/>
  <c r="I402" i="35"/>
  <c r="I287" i="35"/>
  <c r="I32" i="35"/>
  <c r="I394" i="35"/>
  <c r="I60" i="37"/>
  <c r="I94" i="37"/>
  <c r="I112" i="37"/>
  <c r="I148" i="37"/>
  <c r="I61" i="37"/>
  <c r="I95" i="37"/>
  <c r="I123" i="37"/>
  <c r="I105" i="37"/>
  <c r="I37" i="37"/>
  <c r="I97" i="37"/>
  <c r="H20" i="37"/>
  <c r="I20" i="37" s="1"/>
  <c r="I48" i="37"/>
  <c r="I98" i="37"/>
  <c r="I126" i="37"/>
  <c r="I135" i="37"/>
  <c r="I107" i="37"/>
  <c r="I49" i="37"/>
  <c r="I99" i="37"/>
  <c r="I42" i="37"/>
  <c r="I66" i="37"/>
  <c r="I92" i="37"/>
  <c r="I120" i="37"/>
  <c r="I46" i="37"/>
  <c r="I117" i="37"/>
  <c r="I133" i="37"/>
  <c r="I134" i="37"/>
  <c r="I54" i="37"/>
  <c r="I118" i="37"/>
  <c r="I55" i="37"/>
  <c r="I86" i="37"/>
  <c r="I102" i="37"/>
  <c r="I119" i="37"/>
  <c r="I142" i="37"/>
  <c r="I56" i="37"/>
  <c r="I103" i="37"/>
  <c r="I111" i="37"/>
  <c r="I143" i="37"/>
  <c r="I25" i="37"/>
  <c r="I33" i="37"/>
  <c r="I72" i="37"/>
  <c r="I80" i="37"/>
  <c r="I129" i="37"/>
  <c r="I122" i="37"/>
  <c r="I130" i="37"/>
  <c r="I51" i="37"/>
  <c r="I138" i="37"/>
  <c r="I35" i="37"/>
  <c r="I131" i="37"/>
  <c r="H19" i="37"/>
  <c r="I19" i="37" s="1"/>
  <c r="I28" i="37"/>
  <c r="I114" i="37"/>
  <c r="I146" i="37"/>
  <c r="I295" i="35"/>
  <c r="I369" i="35"/>
  <c r="I398" i="35"/>
  <c r="H141" i="35"/>
  <c r="I284" i="35"/>
  <c r="I389" i="35"/>
  <c r="I286" i="35"/>
  <c r="I390" i="35"/>
  <c r="H143" i="35"/>
  <c r="I143" i="35" s="1"/>
  <c r="I154" i="35"/>
  <c r="I299" i="35"/>
  <c r="I38" i="35"/>
  <c r="I39" i="35"/>
  <c r="I51" i="35"/>
  <c r="F264" i="35"/>
  <c r="I264" i="35" s="1"/>
  <c r="I374" i="35"/>
  <c r="I42" i="35"/>
  <c r="I66" i="35"/>
  <c r="F148" i="35"/>
  <c r="I148" i="35" s="1"/>
  <c r="F267" i="35"/>
  <c r="I267" i="35" s="1"/>
  <c r="I23" i="35"/>
  <c r="I41" i="35"/>
  <c r="I381" i="35"/>
  <c r="I430" i="35"/>
  <c r="I439" i="35"/>
  <c r="I244" i="35"/>
  <c r="I292" i="35"/>
  <c r="I341" i="35"/>
  <c r="I365" i="35"/>
  <c r="I382" i="35"/>
  <c r="I222" i="35"/>
  <c r="I432" i="35"/>
  <c r="I53" i="35"/>
  <c r="I65" i="35"/>
  <c r="H91" i="35"/>
  <c r="I91" i="35" s="1"/>
  <c r="I130" i="35"/>
  <c r="I354" i="35"/>
  <c r="I368" i="35"/>
  <c r="I433" i="35"/>
  <c r="I33" i="35"/>
  <c r="I236" i="35"/>
  <c r="I344" i="35"/>
  <c r="I407" i="35"/>
  <c r="I416" i="35"/>
  <c r="I425" i="35"/>
  <c r="I28" i="35"/>
  <c r="I237" i="35"/>
  <c r="I357" i="35"/>
  <c r="I338" i="35"/>
  <c r="I401" i="35"/>
  <c r="I450" i="35"/>
  <c r="I31" i="35"/>
  <c r="I289" i="35"/>
  <c r="I429" i="35"/>
  <c r="I141" i="35"/>
  <c r="I29" i="35"/>
  <c r="I100" i="35"/>
  <c r="I225" i="35"/>
  <c r="I367" i="35"/>
  <c r="I393" i="35"/>
  <c r="I411" i="35"/>
  <c r="I428" i="35"/>
  <c r="I435" i="35"/>
  <c r="I22" i="35"/>
  <c r="I30" i="35"/>
  <c r="I124" i="35"/>
  <c r="I215" i="35"/>
  <c r="I226" i="35"/>
  <c r="I257" i="35"/>
  <c r="I290" i="35"/>
  <c r="I412" i="35"/>
  <c r="I420" i="35"/>
  <c r="I436" i="35"/>
  <c r="I40" i="35"/>
  <c r="I115" i="35"/>
  <c r="I195" i="35"/>
  <c r="I227" i="35"/>
  <c r="I258" i="35"/>
  <c r="I328" i="35"/>
  <c r="I376" i="35"/>
  <c r="I403" i="35"/>
  <c r="I413" i="35"/>
  <c r="I421" i="35"/>
  <c r="I196" i="35"/>
  <c r="I329" i="35"/>
  <c r="I339" i="35"/>
  <c r="I377" i="35"/>
  <c r="I404" i="35"/>
  <c r="I414" i="35"/>
  <c r="I422" i="35"/>
  <c r="F147" i="35"/>
  <c r="I147" i="35" s="1"/>
  <c r="I293" i="35"/>
  <c r="I388" i="35"/>
  <c r="I397" i="35"/>
  <c r="I431" i="35"/>
  <c r="I452" i="35"/>
  <c r="I80" i="35"/>
  <c r="H105" i="35"/>
  <c r="I105" i="35" s="1"/>
  <c r="I116" i="35"/>
  <c r="I117" i="35"/>
  <c r="I197" i="35"/>
  <c r="I221" i="35"/>
  <c r="I251" i="35"/>
  <c r="I283" i="35"/>
  <c r="I330" i="35"/>
  <c r="I340" i="35"/>
  <c r="I362" i="35"/>
  <c r="I370" i="35"/>
  <c r="I378" i="35"/>
  <c r="I405" i="35"/>
  <c r="I415" i="35"/>
  <c r="I453" i="35"/>
  <c r="I363" i="35"/>
  <c r="I371" i="35"/>
  <c r="I232" i="35"/>
  <c r="I64" i="35"/>
  <c r="I74" i="35"/>
  <c r="I210" i="35"/>
  <c r="I243" i="35"/>
  <c r="I273" i="35"/>
  <c r="I417" i="35"/>
  <c r="I54" i="35"/>
  <c r="I75" i="35"/>
  <c r="I343" i="35"/>
  <c r="I418" i="35"/>
  <c r="I434" i="35"/>
  <c r="I444" i="35"/>
  <c r="I469" i="35"/>
  <c r="F142" i="35"/>
  <c r="I142" i="35" s="1"/>
  <c r="H145" i="35"/>
  <c r="I145" i="35" s="1"/>
  <c r="F92" i="35"/>
  <c r="I92" i="35" s="1"/>
  <c r="F140" i="35"/>
  <c r="I140" i="35" s="1"/>
  <c r="F263" i="35"/>
  <c r="I263" i="35" s="1"/>
  <c r="F144" i="35"/>
  <c r="I144" i="35" s="1"/>
  <c r="F31" i="34"/>
  <c r="I31" i="34" s="1"/>
  <c r="H35" i="34"/>
  <c r="I35" i="34" s="1"/>
  <c r="I39" i="34"/>
  <c r="F30" i="34"/>
  <c r="H36" i="34"/>
  <c r="I36" i="34" s="1"/>
  <c r="F34" i="34"/>
  <c r="I34" i="34" s="1"/>
  <c r="F38" i="34"/>
  <c r="I38" i="34" s="1"/>
  <c r="F37" i="34"/>
  <c r="I37" i="34" s="1"/>
  <c r="I30" i="34" l="1"/>
  <c r="F41" i="34"/>
  <c r="G19" i="12" s="1"/>
  <c r="H41" i="34"/>
  <c r="I19" i="12" s="1"/>
  <c r="K100" i="41"/>
  <c r="I471" i="35"/>
  <c r="H471" i="35"/>
  <c r="I40" i="12" s="1"/>
  <c r="F471" i="35"/>
  <c r="G40" i="12" s="1"/>
  <c r="P19" i="12" l="1"/>
  <c r="P4700" i="12" s="1"/>
  <c r="Q19" i="12"/>
  <c r="J4502" i="12"/>
  <c r="J4503" i="12"/>
  <c r="J4504" i="12"/>
  <c r="J4505" i="12"/>
  <c r="J4506" i="12"/>
  <c r="J4507" i="12"/>
  <c r="J4508" i="12"/>
  <c r="J4509" i="12"/>
  <c r="J4510" i="12"/>
  <c r="J4511" i="12"/>
  <c r="J4512" i="12"/>
  <c r="J4513" i="12"/>
  <c r="J4514" i="12"/>
  <c r="J4515" i="12"/>
  <c r="J4516" i="12"/>
  <c r="J4517" i="12"/>
  <c r="J4518" i="12"/>
  <c r="J4519" i="12"/>
  <c r="J4520" i="12"/>
  <c r="J4521" i="12"/>
  <c r="J4522" i="12"/>
  <c r="J4523" i="12"/>
  <c r="J4524" i="12"/>
  <c r="J4525" i="12"/>
  <c r="J4526" i="12"/>
  <c r="J4527" i="12"/>
  <c r="J4528" i="12"/>
  <c r="J4529" i="12"/>
  <c r="J4530" i="12"/>
  <c r="J4531" i="12"/>
  <c r="J4532" i="12"/>
  <c r="J4533" i="12"/>
  <c r="J4534" i="12"/>
  <c r="J4535" i="12"/>
  <c r="I177" i="45"/>
  <c r="J143" i="45"/>
  <c r="H167" i="45"/>
  <c r="F167" i="45"/>
  <c r="I167" i="45"/>
  <c r="I164" i="45"/>
  <c r="H164" i="45"/>
  <c r="F164" i="45"/>
  <c r="I163" i="45"/>
  <c r="H163" i="45"/>
  <c r="F163" i="45"/>
  <c r="H161" i="45"/>
  <c r="I161" i="45" s="1"/>
  <c r="F161" i="45"/>
  <c r="H160" i="45"/>
  <c r="F160" i="45"/>
  <c r="I160" i="45" s="1"/>
  <c r="H159" i="45"/>
  <c r="I159" i="45" s="1"/>
  <c r="F159" i="45"/>
  <c r="I158" i="45"/>
  <c r="H158" i="45"/>
  <c r="F158" i="45"/>
  <c r="H157" i="45"/>
  <c r="I157" i="45" s="1"/>
  <c r="F157" i="45"/>
  <c r="I155" i="45"/>
  <c r="H155" i="45"/>
  <c r="F155" i="45"/>
  <c r="H153" i="45"/>
  <c r="I153" i="45" s="1"/>
  <c r="F153" i="45"/>
  <c r="H152" i="45"/>
  <c r="I152" i="45" s="1"/>
  <c r="F152" i="45"/>
  <c r="H150" i="45"/>
  <c r="I150" i="45" s="1"/>
  <c r="F150" i="45"/>
  <c r="H149" i="45"/>
  <c r="I149" i="45" s="1"/>
  <c r="F149" i="45"/>
  <c r="H148" i="45"/>
  <c r="I148" i="45" s="1"/>
  <c r="F148" i="45"/>
  <c r="H147" i="45"/>
  <c r="I147" i="45" s="1"/>
  <c r="F147" i="45"/>
  <c r="H146" i="45"/>
  <c r="I146" i="45" s="1"/>
  <c r="F146" i="45"/>
  <c r="H145" i="45"/>
  <c r="I145" i="45" s="1"/>
  <c r="F145" i="45"/>
  <c r="I144" i="45"/>
  <c r="H144" i="45"/>
  <c r="F144" i="45"/>
  <c r="H142" i="45"/>
  <c r="I142" i="45" s="1"/>
  <c r="F142" i="45"/>
  <c r="H141" i="45"/>
  <c r="I141" i="45" s="1"/>
  <c r="F141" i="45"/>
  <c r="H140" i="45"/>
  <c r="I140" i="45" s="1"/>
  <c r="F140" i="45"/>
  <c r="H139" i="45"/>
  <c r="I139" i="45" s="1"/>
  <c r="F139" i="45"/>
  <c r="I138" i="45"/>
  <c r="H138" i="45"/>
  <c r="F138" i="45"/>
  <c r="I137" i="45"/>
  <c r="H137" i="45"/>
  <c r="F137" i="45"/>
  <c r="H136" i="45"/>
  <c r="F136" i="45"/>
  <c r="I136" i="45" s="1"/>
  <c r="H135" i="45"/>
  <c r="F135" i="45"/>
  <c r="I135" i="45" s="1"/>
  <c r="H134" i="45"/>
  <c r="F134" i="45"/>
  <c r="I134" i="45" s="1"/>
  <c r="I133" i="45"/>
  <c r="H133" i="45"/>
  <c r="F133" i="45"/>
  <c r="H132" i="45"/>
  <c r="I132" i="45" s="1"/>
  <c r="F132" i="45"/>
  <c r="I131" i="45"/>
  <c r="H131" i="45"/>
  <c r="F131" i="45"/>
  <c r="H130" i="45"/>
  <c r="I130" i="45" s="1"/>
  <c r="F130" i="45"/>
  <c r="H129" i="45"/>
  <c r="I129" i="45" s="1"/>
  <c r="F129" i="45"/>
  <c r="H128" i="45"/>
  <c r="I128" i="45" s="1"/>
  <c r="F128" i="45"/>
  <c r="H127" i="45"/>
  <c r="I127" i="45" s="1"/>
  <c r="F127" i="45"/>
  <c r="H126" i="45"/>
  <c r="I126" i="45" s="1"/>
  <c r="F126" i="45"/>
  <c r="H125" i="45"/>
  <c r="I125" i="45" s="1"/>
  <c r="F125" i="45"/>
  <c r="H124" i="45"/>
  <c r="I124" i="45" s="1"/>
  <c r="J123" i="45" s="1"/>
  <c r="F124" i="45"/>
  <c r="H85" i="45"/>
  <c r="I85" i="45" s="1"/>
  <c r="F85" i="45"/>
  <c r="H83" i="45"/>
  <c r="I83" i="45" s="1"/>
  <c r="F83" i="45"/>
  <c r="H11" i="45"/>
  <c r="I11" i="45" s="1"/>
  <c r="F11" i="45"/>
  <c r="H10" i="45"/>
  <c r="I10" i="45" s="1"/>
  <c r="F10" i="45"/>
  <c r="H9" i="45"/>
  <c r="I9" i="45" s="1"/>
  <c r="F9" i="45"/>
  <c r="H8" i="45"/>
  <c r="I8" i="45" s="1"/>
  <c r="F8" i="45"/>
  <c r="H7" i="45"/>
  <c r="I7" i="45" s="1"/>
  <c r="F7" i="45"/>
  <c r="I6" i="45"/>
  <c r="H6" i="45"/>
  <c r="F6" i="45"/>
  <c r="H5" i="45"/>
  <c r="F5" i="45"/>
  <c r="I5" i="45" s="1"/>
  <c r="H4" i="45"/>
  <c r="F4" i="45"/>
  <c r="I4" i="45" s="1"/>
  <c r="H3" i="45"/>
  <c r="I3" i="45" s="1"/>
  <c r="F3" i="45"/>
  <c r="I2" i="45"/>
  <c r="H2" i="45"/>
  <c r="F2" i="45"/>
  <c r="J4501" i="12"/>
  <c r="I4501" i="12"/>
  <c r="G4501" i="12"/>
  <c r="H54" i="36"/>
  <c r="F54" i="36"/>
  <c r="H52" i="36"/>
  <c r="F52" i="36"/>
  <c r="H50" i="36"/>
  <c r="F50" i="36"/>
  <c r="H49" i="36"/>
  <c r="F49" i="36"/>
  <c r="H48" i="36"/>
  <c r="I48" i="36" s="1"/>
  <c r="F48" i="36"/>
  <c r="H47" i="36"/>
  <c r="F47" i="36"/>
  <c r="H46" i="36"/>
  <c r="F46" i="36"/>
  <c r="H45" i="36"/>
  <c r="F45" i="36"/>
  <c r="H44" i="36"/>
  <c r="F44" i="36"/>
  <c r="I44" i="36" s="1"/>
  <c r="H43" i="36"/>
  <c r="F43" i="36"/>
  <c r="H42" i="36"/>
  <c r="F42" i="36"/>
  <c r="H41" i="36"/>
  <c r="I41" i="36" s="1"/>
  <c r="F41" i="36"/>
  <c r="H40" i="36"/>
  <c r="F40" i="36"/>
  <c r="H39" i="36"/>
  <c r="I39" i="36" s="1"/>
  <c r="F39" i="36"/>
  <c r="H38" i="36"/>
  <c r="F38" i="36"/>
  <c r="H37" i="36"/>
  <c r="F37" i="36"/>
  <c r="H36" i="36"/>
  <c r="F36" i="36"/>
  <c r="H35" i="36"/>
  <c r="F35" i="36"/>
  <c r="H34" i="36"/>
  <c r="F34" i="36"/>
  <c r="H33" i="36"/>
  <c r="F33" i="36"/>
  <c r="H32" i="36"/>
  <c r="I32" i="36" s="1"/>
  <c r="F32" i="36"/>
  <c r="H31" i="36"/>
  <c r="F31" i="36"/>
  <c r="H30" i="36"/>
  <c r="F30" i="36"/>
  <c r="H29" i="36"/>
  <c r="F29" i="36"/>
  <c r="H28" i="36"/>
  <c r="F28" i="36"/>
  <c r="H27" i="36"/>
  <c r="F27" i="36"/>
  <c r="H26" i="36"/>
  <c r="F26" i="36"/>
  <c r="H25" i="36"/>
  <c r="F25" i="36"/>
  <c r="H24" i="36"/>
  <c r="F24" i="36"/>
  <c r="H23" i="36"/>
  <c r="F23" i="36"/>
  <c r="H22" i="36"/>
  <c r="F22" i="36"/>
  <c r="H21" i="36"/>
  <c r="F21" i="36"/>
  <c r="H20" i="36"/>
  <c r="F20" i="36"/>
  <c r="I922" i="12"/>
  <c r="G922" i="12"/>
  <c r="H46" i="29"/>
  <c r="F46" i="29"/>
  <c r="H44" i="29"/>
  <c r="F44" i="29"/>
  <c r="H43" i="29"/>
  <c r="F43" i="29"/>
  <c r="H42" i="29"/>
  <c r="F42" i="29"/>
  <c r="H41" i="29"/>
  <c r="I41" i="29" s="1"/>
  <c r="F41" i="29"/>
  <c r="H40" i="29"/>
  <c r="F40" i="29"/>
  <c r="H39" i="29"/>
  <c r="F39" i="29"/>
  <c r="H38" i="29"/>
  <c r="F38" i="29"/>
  <c r="H37" i="29"/>
  <c r="F37" i="29"/>
  <c r="H36" i="29"/>
  <c r="I36" i="29" s="1"/>
  <c r="F36" i="29"/>
  <c r="H35" i="29"/>
  <c r="F35" i="29"/>
  <c r="H34" i="29"/>
  <c r="F34" i="29"/>
  <c r="H33" i="29"/>
  <c r="F33" i="29"/>
  <c r="H32" i="29"/>
  <c r="F32" i="29"/>
  <c r="H31" i="29"/>
  <c r="F31" i="29"/>
  <c r="H30" i="29"/>
  <c r="I30" i="29" s="1"/>
  <c r="F30" i="29"/>
  <c r="H29" i="29"/>
  <c r="F29" i="29"/>
  <c r="H28" i="29"/>
  <c r="I28" i="29" s="1"/>
  <c r="F28" i="29"/>
  <c r="H27" i="29"/>
  <c r="F27" i="29"/>
  <c r="H26" i="29"/>
  <c r="I26" i="29" s="1"/>
  <c r="F26" i="29"/>
  <c r="H25" i="29"/>
  <c r="F25" i="29"/>
  <c r="H24" i="29"/>
  <c r="F24" i="29"/>
  <c r="H23" i="29"/>
  <c r="F23" i="29"/>
  <c r="H22" i="29"/>
  <c r="F22" i="29"/>
  <c r="H21" i="29"/>
  <c r="F21" i="29"/>
  <c r="H20" i="29"/>
  <c r="F20" i="29"/>
  <c r="A21" i="29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I20" i="36" l="1"/>
  <c r="I30" i="36"/>
  <c r="I38" i="36"/>
  <c r="I23" i="36"/>
  <c r="I35" i="36"/>
  <c r="I37" i="36"/>
  <c r="I46" i="36"/>
  <c r="I24" i="36"/>
  <c r="I40" i="36"/>
  <c r="I33" i="36"/>
  <c r="I26" i="36"/>
  <c r="I49" i="36"/>
  <c r="I52" i="36"/>
  <c r="I45" i="36"/>
  <c r="I31" i="36"/>
  <c r="I25" i="36"/>
  <c r="I47" i="36"/>
  <c r="I27" i="36"/>
  <c r="I34" i="36"/>
  <c r="I42" i="36"/>
  <c r="I28" i="36"/>
  <c r="I21" i="36"/>
  <c r="I43" i="36"/>
  <c r="I50" i="36"/>
  <c r="I29" i="36"/>
  <c r="I36" i="36"/>
  <c r="I22" i="36"/>
  <c r="I35" i="29"/>
  <c r="I20" i="29"/>
  <c r="I43" i="29"/>
  <c r="I21" i="29"/>
  <c r="I46" i="29" s="1"/>
  <c r="I29" i="29"/>
  <c r="I22" i="29"/>
  <c r="I37" i="29"/>
  <c r="I34" i="29"/>
  <c r="I38" i="29"/>
  <c r="I32" i="29"/>
  <c r="I40" i="29"/>
  <c r="I42" i="29"/>
  <c r="I23" i="29"/>
  <c r="I31" i="29"/>
  <c r="I24" i="29"/>
  <c r="I33" i="29"/>
  <c r="I39" i="29"/>
  <c r="I25" i="29"/>
  <c r="I27" i="29"/>
  <c r="I44" i="29"/>
  <c r="I54" i="36" l="1"/>
  <c r="I21" i="34" l="1"/>
  <c r="I41" i="34" l="1"/>
  <c r="I68" i="33" l="1"/>
  <c r="G68" i="33"/>
  <c r="I64" i="33"/>
  <c r="J64" i="33" s="1"/>
  <c r="G64" i="33"/>
  <c r="I63" i="33"/>
  <c r="G63" i="33"/>
  <c r="I62" i="33"/>
  <c r="G62" i="33"/>
  <c r="I61" i="33"/>
  <c r="G61" i="33"/>
  <c r="I60" i="33"/>
  <c r="G60" i="33"/>
  <c r="I59" i="33"/>
  <c r="G59" i="33"/>
  <c r="I58" i="33"/>
  <c r="G58" i="33"/>
  <c r="J58" i="33" s="1"/>
  <c r="I57" i="33"/>
  <c r="G57" i="33"/>
  <c r="I56" i="33"/>
  <c r="J56" i="33" s="1"/>
  <c r="G56" i="33"/>
  <c r="I55" i="33"/>
  <c r="G55" i="33"/>
  <c r="I54" i="33"/>
  <c r="G54" i="33"/>
  <c r="J54" i="33" s="1"/>
  <c r="I53" i="33"/>
  <c r="G53" i="33"/>
  <c r="I52" i="33"/>
  <c r="J52" i="33" s="1"/>
  <c r="G52" i="33"/>
  <c r="I51" i="33"/>
  <c r="G51" i="33"/>
  <c r="I50" i="33"/>
  <c r="G50" i="33"/>
  <c r="J50" i="33" s="1"/>
  <c r="I49" i="33"/>
  <c r="G49" i="33"/>
  <c r="I48" i="33"/>
  <c r="J48" i="33" s="1"/>
  <c r="G48" i="33"/>
  <c r="I47" i="33"/>
  <c r="G47" i="33"/>
  <c r="I46" i="33"/>
  <c r="G46" i="33"/>
  <c r="J46" i="33" s="1"/>
  <c r="I45" i="33"/>
  <c r="G45" i="33"/>
  <c r="I44" i="33"/>
  <c r="J44" i="33" s="1"/>
  <c r="G44" i="33"/>
  <c r="A20" i="33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I686" i="12"/>
  <c r="G686" i="12"/>
  <c r="I262" i="31"/>
  <c r="G262" i="31"/>
  <c r="I260" i="31"/>
  <c r="J260" i="31" s="1"/>
  <c r="I259" i="31"/>
  <c r="J259" i="31" s="1"/>
  <c r="I258" i="31"/>
  <c r="J258" i="31" s="1"/>
  <c r="J257" i="31"/>
  <c r="I257" i="31"/>
  <c r="I256" i="31"/>
  <c r="J256" i="31" s="1"/>
  <c r="I255" i="31"/>
  <c r="J255" i="31" s="1"/>
  <c r="I254" i="31"/>
  <c r="J254" i="31" s="1"/>
  <c r="J253" i="31"/>
  <c r="I253" i="31"/>
  <c r="I252" i="31"/>
  <c r="J252" i="31" s="1"/>
  <c r="I251" i="31"/>
  <c r="J251" i="31" s="1"/>
  <c r="I250" i="31"/>
  <c r="J250" i="31" s="1"/>
  <c r="J249" i="31"/>
  <c r="I249" i="31"/>
  <c r="I248" i="31"/>
  <c r="J248" i="31" s="1"/>
  <c r="I247" i="31"/>
  <c r="J247" i="31" s="1"/>
  <c r="I246" i="31"/>
  <c r="J246" i="31" s="1"/>
  <c r="J245" i="31"/>
  <c r="I245" i="31"/>
  <c r="I244" i="31"/>
  <c r="J244" i="31" s="1"/>
  <c r="I243" i="31"/>
  <c r="J243" i="31" s="1"/>
  <c r="I242" i="31"/>
  <c r="J242" i="31" s="1"/>
  <c r="J241" i="31"/>
  <c r="I241" i="31"/>
  <c r="I240" i="31"/>
  <c r="J240" i="31" s="1"/>
  <c r="I239" i="31"/>
  <c r="J239" i="31" s="1"/>
  <c r="I238" i="31"/>
  <c r="J238" i="31" s="1"/>
  <c r="J237" i="31"/>
  <c r="I237" i="31"/>
  <c r="I236" i="31"/>
  <c r="J236" i="31" s="1"/>
  <c r="I235" i="31"/>
  <c r="J235" i="31" s="1"/>
  <c r="I234" i="31"/>
  <c r="J234" i="31" s="1"/>
  <c r="J233" i="31"/>
  <c r="I233" i="31"/>
  <c r="I232" i="31"/>
  <c r="J232" i="31" s="1"/>
  <c r="I231" i="31"/>
  <c r="J231" i="31" s="1"/>
  <c r="I230" i="31"/>
  <c r="J230" i="31" s="1"/>
  <c r="J229" i="31"/>
  <c r="I229" i="31"/>
  <c r="I228" i="31"/>
  <c r="J228" i="31" s="1"/>
  <c r="I227" i="31"/>
  <c r="J227" i="31" s="1"/>
  <c r="I226" i="31"/>
  <c r="J226" i="31" s="1"/>
  <c r="J225" i="31"/>
  <c r="I225" i="31"/>
  <c r="I224" i="31"/>
  <c r="J224" i="31" s="1"/>
  <c r="I223" i="31"/>
  <c r="J223" i="31" s="1"/>
  <c r="I222" i="31"/>
  <c r="J222" i="31" s="1"/>
  <c r="J221" i="31"/>
  <c r="I221" i="31"/>
  <c r="I220" i="31"/>
  <c r="J220" i="31" s="1"/>
  <c r="I219" i="31"/>
  <c r="J219" i="31" s="1"/>
  <c r="I218" i="31"/>
  <c r="J218" i="31" s="1"/>
  <c r="J217" i="31"/>
  <c r="I217" i="31"/>
  <c r="I216" i="31"/>
  <c r="J216" i="31" s="1"/>
  <c r="I215" i="31"/>
  <c r="J215" i="31" s="1"/>
  <c r="I214" i="31"/>
  <c r="J214" i="31" s="1"/>
  <c r="J213" i="31"/>
  <c r="I213" i="31"/>
  <c r="I212" i="31"/>
  <c r="J212" i="31" s="1"/>
  <c r="I211" i="31"/>
  <c r="J211" i="31" s="1"/>
  <c r="I210" i="31"/>
  <c r="J210" i="31" s="1"/>
  <c r="J209" i="31"/>
  <c r="I209" i="31"/>
  <c r="I208" i="31"/>
  <c r="J208" i="31" s="1"/>
  <c r="I207" i="31"/>
  <c r="J207" i="31" s="1"/>
  <c r="I206" i="31"/>
  <c r="J206" i="31" s="1"/>
  <c r="J205" i="31"/>
  <c r="I205" i="31"/>
  <c r="I204" i="31"/>
  <c r="J204" i="31" s="1"/>
  <c r="I203" i="31"/>
  <c r="J203" i="31" s="1"/>
  <c r="I202" i="31"/>
  <c r="J202" i="31" s="1"/>
  <c r="J201" i="31"/>
  <c r="I201" i="31"/>
  <c r="I200" i="31"/>
  <c r="J200" i="31" s="1"/>
  <c r="I199" i="31"/>
  <c r="J199" i="31" s="1"/>
  <c r="I198" i="31"/>
  <c r="J198" i="31" s="1"/>
  <c r="J197" i="31"/>
  <c r="I197" i="31"/>
  <c r="I196" i="31"/>
  <c r="J196" i="31" s="1"/>
  <c r="I195" i="31"/>
  <c r="J195" i="31" s="1"/>
  <c r="I194" i="31"/>
  <c r="J194" i="31" s="1"/>
  <c r="J193" i="31"/>
  <c r="I193" i="31"/>
  <c r="I192" i="31"/>
  <c r="J192" i="31" s="1"/>
  <c r="I191" i="31"/>
  <c r="J191" i="31" s="1"/>
  <c r="I190" i="31"/>
  <c r="J190" i="31" s="1"/>
  <c r="J189" i="31"/>
  <c r="I189" i="31"/>
  <c r="I188" i="31"/>
  <c r="J188" i="31" s="1"/>
  <c r="I187" i="31"/>
  <c r="J187" i="31" s="1"/>
  <c r="I186" i="31"/>
  <c r="J186" i="31" s="1"/>
  <c r="J185" i="31"/>
  <c r="I185" i="31"/>
  <c r="I184" i="31"/>
  <c r="J184" i="31" s="1"/>
  <c r="I183" i="31"/>
  <c r="J183" i="31" s="1"/>
  <c r="I182" i="31"/>
  <c r="J182" i="31" s="1"/>
  <c r="J181" i="31"/>
  <c r="I181" i="31"/>
  <c r="I180" i="31"/>
  <c r="J180" i="31" s="1"/>
  <c r="I179" i="31"/>
  <c r="J179" i="31" s="1"/>
  <c r="I178" i="31"/>
  <c r="J178" i="31" s="1"/>
  <c r="J177" i="31"/>
  <c r="I177" i="31"/>
  <c r="I176" i="31"/>
  <c r="J176" i="31" s="1"/>
  <c r="I174" i="31"/>
  <c r="J174" i="31"/>
  <c r="J173" i="31"/>
  <c r="I173" i="31"/>
  <c r="I172" i="31"/>
  <c r="J172" i="31" s="1"/>
  <c r="I171" i="31"/>
  <c r="J171" i="31" s="1"/>
  <c r="I170" i="31"/>
  <c r="J170" i="31"/>
  <c r="J169" i="31"/>
  <c r="I169" i="31"/>
  <c r="I168" i="31"/>
  <c r="J168" i="31" s="1"/>
  <c r="I167" i="31"/>
  <c r="J167" i="31" s="1"/>
  <c r="I166" i="31"/>
  <c r="J166" i="31"/>
  <c r="J165" i="31"/>
  <c r="I165" i="31"/>
  <c r="I164" i="31"/>
  <c r="J164" i="31" s="1"/>
  <c r="I163" i="31"/>
  <c r="J163" i="31" s="1"/>
  <c r="I162" i="31"/>
  <c r="J162" i="31"/>
  <c r="J161" i="31"/>
  <c r="I161" i="31"/>
  <c r="I160" i="31"/>
  <c r="J160" i="31" s="1"/>
  <c r="I159" i="31"/>
  <c r="J159" i="31" s="1"/>
  <c r="I158" i="31"/>
  <c r="J158" i="31"/>
  <c r="J157" i="31"/>
  <c r="I157" i="31"/>
  <c r="I156" i="31"/>
  <c r="J156" i="31" s="1"/>
  <c r="I155" i="31"/>
  <c r="J155" i="31" s="1"/>
  <c r="I154" i="31"/>
  <c r="J154" i="31"/>
  <c r="J153" i="31"/>
  <c r="I153" i="31"/>
  <c r="I152" i="31"/>
  <c r="J152" i="31" s="1"/>
  <c r="I151" i="31"/>
  <c r="J151" i="31" s="1"/>
  <c r="I150" i="31"/>
  <c r="J150" i="31"/>
  <c r="J149" i="31"/>
  <c r="I149" i="31"/>
  <c r="I148" i="31"/>
  <c r="J148" i="31" s="1"/>
  <c r="I147" i="31"/>
  <c r="J147" i="31" s="1"/>
  <c r="I146" i="31"/>
  <c r="J146" i="31"/>
  <c r="J145" i="31"/>
  <c r="I145" i="31"/>
  <c r="I144" i="31"/>
  <c r="J144" i="31" s="1"/>
  <c r="I143" i="31"/>
  <c r="J143" i="31" s="1"/>
  <c r="I142" i="31"/>
  <c r="J142" i="31"/>
  <c r="J141" i="31"/>
  <c r="I141" i="31"/>
  <c r="I140" i="31"/>
  <c r="J140" i="31" s="1"/>
  <c r="I139" i="31"/>
  <c r="J139" i="31" s="1"/>
  <c r="I138" i="31"/>
  <c r="J138" i="31"/>
  <c r="J137" i="31"/>
  <c r="I137" i="31"/>
  <c r="I136" i="31"/>
  <c r="J136" i="31" s="1"/>
  <c r="I135" i="31"/>
  <c r="J135" i="31" s="1"/>
  <c r="I134" i="31"/>
  <c r="J134" i="31"/>
  <c r="J133" i="31"/>
  <c r="I133" i="31"/>
  <c r="I132" i="31"/>
  <c r="J132" i="31" s="1"/>
  <c r="I131" i="31"/>
  <c r="J131" i="31" s="1"/>
  <c r="I130" i="31"/>
  <c r="J130" i="31"/>
  <c r="I129" i="31"/>
  <c r="J129" i="31" s="1"/>
  <c r="I128" i="31"/>
  <c r="J128" i="31" s="1"/>
  <c r="I127" i="31"/>
  <c r="J127" i="31" s="1"/>
  <c r="I126" i="31"/>
  <c r="J126" i="31"/>
  <c r="I125" i="31"/>
  <c r="J125" i="31" s="1"/>
  <c r="I124" i="31"/>
  <c r="J124" i="31" s="1"/>
  <c r="I123" i="31"/>
  <c r="J123" i="31" s="1"/>
  <c r="I122" i="31"/>
  <c r="J122" i="31"/>
  <c r="I121" i="31"/>
  <c r="J121" i="31" s="1"/>
  <c r="I120" i="31"/>
  <c r="J120" i="31" s="1"/>
  <c r="I119" i="31"/>
  <c r="J119" i="31" s="1"/>
  <c r="I118" i="31"/>
  <c r="J118" i="31"/>
  <c r="I117" i="31"/>
  <c r="J117" i="31" s="1"/>
  <c r="I116" i="31"/>
  <c r="J116" i="31" s="1"/>
  <c r="I115" i="31"/>
  <c r="J115" i="31" s="1"/>
  <c r="I114" i="31"/>
  <c r="J114" i="31"/>
  <c r="I113" i="31"/>
  <c r="J113" i="31" s="1"/>
  <c r="I112" i="31"/>
  <c r="J112" i="31" s="1"/>
  <c r="I111" i="31"/>
  <c r="J111" i="31" s="1"/>
  <c r="I110" i="31"/>
  <c r="J110" i="31"/>
  <c r="I109" i="31"/>
  <c r="J109" i="31" s="1"/>
  <c r="I108" i="31"/>
  <c r="J108" i="31" s="1"/>
  <c r="I107" i="31"/>
  <c r="J107" i="31" s="1"/>
  <c r="I106" i="31"/>
  <c r="J106" i="31"/>
  <c r="I105" i="31"/>
  <c r="J105" i="31" s="1"/>
  <c r="I104" i="31"/>
  <c r="J104" i="31" s="1"/>
  <c r="I103" i="31"/>
  <c r="J103" i="31" s="1"/>
  <c r="I102" i="31"/>
  <c r="J102" i="31"/>
  <c r="I101" i="31"/>
  <c r="J101" i="31" s="1"/>
  <c r="I100" i="31"/>
  <c r="J100" i="31" s="1"/>
  <c r="I99" i="31"/>
  <c r="J99" i="31" s="1"/>
  <c r="I98" i="31"/>
  <c r="J98" i="31"/>
  <c r="I97" i="31"/>
  <c r="J97" i="31" s="1"/>
  <c r="I96" i="31"/>
  <c r="J96" i="31" s="1"/>
  <c r="I95" i="31"/>
  <c r="J95" i="31" s="1"/>
  <c r="I94" i="31"/>
  <c r="J94" i="31"/>
  <c r="I93" i="31"/>
  <c r="J93" i="31" s="1"/>
  <c r="I92" i="31"/>
  <c r="J92" i="31" s="1"/>
  <c r="I91" i="31"/>
  <c r="J91" i="31" s="1"/>
  <c r="I90" i="31"/>
  <c r="J90" i="31"/>
  <c r="I89" i="31"/>
  <c r="J89" i="31" s="1"/>
  <c r="I88" i="31"/>
  <c r="J88" i="31" s="1"/>
  <c r="I87" i="31"/>
  <c r="J87" i="31" s="1"/>
  <c r="I86" i="31"/>
  <c r="J86" i="31"/>
  <c r="I85" i="31"/>
  <c r="J85" i="31" s="1"/>
  <c r="I84" i="31"/>
  <c r="J84" i="31" s="1"/>
  <c r="I83" i="31"/>
  <c r="J83" i="31" s="1"/>
  <c r="I82" i="31"/>
  <c r="J82" i="31"/>
  <c r="A82" i="3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198" i="31" s="1"/>
  <c r="A199" i="31" s="1"/>
  <c r="A200" i="31" s="1"/>
  <c r="A201" i="31" s="1"/>
  <c r="A202" i="31" s="1"/>
  <c r="A203" i="31" s="1"/>
  <c r="A204" i="31" s="1"/>
  <c r="A205" i="31" s="1"/>
  <c r="A206" i="31" s="1"/>
  <c r="A207" i="31" s="1"/>
  <c r="A208" i="31" s="1"/>
  <c r="A209" i="31" s="1"/>
  <c r="A210" i="31" s="1"/>
  <c r="A211" i="31" s="1"/>
  <c r="A212" i="31" s="1"/>
  <c r="A213" i="31" s="1"/>
  <c r="A214" i="31" s="1"/>
  <c r="A215" i="31" s="1"/>
  <c r="A216" i="31" s="1"/>
  <c r="A217" i="31" s="1"/>
  <c r="A218" i="31" s="1"/>
  <c r="A219" i="31" s="1"/>
  <c r="A220" i="31" s="1"/>
  <c r="A221" i="31" s="1"/>
  <c r="A222" i="31" s="1"/>
  <c r="A223" i="31" s="1"/>
  <c r="A224" i="31" s="1"/>
  <c r="A225" i="31" s="1"/>
  <c r="A226" i="31" s="1"/>
  <c r="A227" i="31" s="1"/>
  <c r="A228" i="31" s="1"/>
  <c r="A229" i="31" s="1"/>
  <c r="A230" i="31" s="1"/>
  <c r="A231" i="31" s="1"/>
  <c r="A232" i="31" s="1"/>
  <c r="A233" i="31" s="1"/>
  <c r="A234" i="31" s="1"/>
  <c r="A235" i="31" s="1"/>
  <c r="A236" i="31" s="1"/>
  <c r="A237" i="31" s="1"/>
  <c r="A238" i="31" s="1"/>
  <c r="A239" i="31" s="1"/>
  <c r="A240" i="31" s="1"/>
  <c r="A241" i="31" s="1"/>
  <c r="A242" i="31" s="1"/>
  <c r="A243" i="31" s="1"/>
  <c r="A244" i="31" s="1"/>
  <c r="A245" i="31" s="1"/>
  <c r="A246" i="31" s="1"/>
  <c r="A247" i="31" s="1"/>
  <c r="A248" i="31" s="1"/>
  <c r="A249" i="31" s="1"/>
  <c r="A250" i="31" s="1"/>
  <c r="A251" i="31" s="1"/>
  <c r="A252" i="31" s="1"/>
  <c r="A253" i="31" s="1"/>
  <c r="A254" i="31" s="1"/>
  <c r="A255" i="31" s="1"/>
  <c r="A256" i="31" s="1"/>
  <c r="A257" i="31" s="1"/>
  <c r="A258" i="31" s="1"/>
  <c r="A259" i="31" s="1"/>
  <c r="A260" i="31" s="1"/>
  <c r="A19" i="3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I623" i="12"/>
  <c r="G623" i="12"/>
  <c r="H82" i="32"/>
  <c r="F82" i="32"/>
  <c r="H80" i="32"/>
  <c r="I80" i="32" s="1"/>
  <c r="F80" i="32"/>
  <c r="H79" i="32"/>
  <c r="I79" i="32" s="1"/>
  <c r="F79" i="32"/>
  <c r="H78" i="32"/>
  <c r="I78" i="32" s="1"/>
  <c r="F78" i="32"/>
  <c r="H77" i="32"/>
  <c r="I77" i="32" s="1"/>
  <c r="F77" i="32"/>
  <c r="H76" i="32"/>
  <c r="I76" i="32" s="1"/>
  <c r="F76" i="32"/>
  <c r="H75" i="32"/>
  <c r="I75" i="32" s="1"/>
  <c r="F75" i="32"/>
  <c r="H74" i="32"/>
  <c r="I74" i="32" s="1"/>
  <c r="F74" i="32"/>
  <c r="H72" i="32"/>
  <c r="I72" i="32" s="1"/>
  <c r="F72" i="32"/>
  <c r="H71" i="32"/>
  <c r="I71" i="32" s="1"/>
  <c r="F71" i="32"/>
  <c r="H70" i="32"/>
  <c r="F70" i="32"/>
  <c r="I70" i="32" s="1"/>
  <c r="H69" i="32"/>
  <c r="I69" i="32" s="1"/>
  <c r="F69" i="32"/>
  <c r="H68" i="32"/>
  <c r="I68" i="32" s="1"/>
  <c r="F68" i="32"/>
  <c r="H67" i="32"/>
  <c r="I67" i="32" s="1"/>
  <c r="F67" i="32"/>
  <c r="H66" i="32"/>
  <c r="F66" i="32"/>
  <c r="I66" i="32" s="1"/>
  <c r="H65" i="32"/>
  <c r="I65" i="32" s="1"/>
  <c r="F65" i="32"/>
  <c r="H64" i="32"/>
  <c r="I64" i="32" s="1"/>
  <c r="F64" i="32"/>
  <c r="H63" i="32"/>
  <c r="I63" i="32" s="1"/>
  <c r="F63" i="32"/>
  <c r="H62" i="32"/>
  <c r="F62" i="32"/>
  <c r="I62" i="32" s="1"/>
  <c r="H60" i="32"/>
  <c r="I60" i="32" s="1"/>
  <c r="F60" i="32"/>
  <c r="I59" i="32"/>
  <c r="H59" i="32"/>
  <c r="F59" i="32"/>
  <c r="H58" i="32"/>
  <c r="I58" i="32" s="1"/>
  <c r="F58" i="32"/>
  <c r="H57" i="32"/>
  <c r="I57" i="32" s="1"/>
  <c r="F57" i="32"/>
  <c r="H56" i="32"/>
  <c r="I56" i="32" s="1"/>
  <c r="F56" i="32"/>
  <c r="I55" i="32"/>
  <c r="H55" i="32"/>
  <c r="F55" i="32"/>
  <c r="H54" i="32"/>
  <c r="I54" i="32" s="1"/>
  <c r="F54" i="32"/>
  <c r="H53" i="32"/>
  <c r="I53" i="32" s="1"/>
  <c r="F53" i="32"/>
  <c r="H52" i="32"/>
  <c r="I52" i="32" s="1"/>
  <c r="F52" i="32"/>
  <c r="I51" i="32"/>
  <c r="H51" i="32"/>
  <c r="F51" i="32"/>
  <c r="H50" i="32"/>
  <c r="I50" i="32" s="1"/>
  <c r="F50" i="32"/>
  <c r="H49" i="32"/>
  <c r="I49" i="32" s="1"/>
  <c r="F49" i="32"/>
  <c r="H48" i="32"/>
  <c r="I48" i="32" s="1"/>
  <c r="F48" i="32"/>
  <c r="I47" i="32"/>
  <c r="H47" i="32"/>
  <c r="F47" i="32"/>
  <c r="H46" i="32"/>
  <c r="I46" i="32" s="1"/>
  <c r="F46" i="32"/>
  <c r="H45" i="32"/>
  <c r="I45" i="32" s="1"/>
  <c r="F45" i="32"/>
  <c r="H44" i="32"/>
  <c r="I44" i="32" s="1"/>
  <c r="F44" i="32"/>
  <c r="I43" i="32"/>
  <c r="H43" i="32"/>
  <c r="F43" i="32"/>
  <c r="H42" i="32"/>
  <c r="I42" i="32" s="1"/>
  <c r="F42" i="32"/>
  <c r="H41" i="32"/>
  <c r="I41" i="32" s="1"/>
  <c r="F41" i="32"/>
  <c r="H40" i="32"/>
  <c r="I40" i="32" s="1"/>
  <c r="F40" i="32"/>
  <c r="I39" i="32"/>
  <c r="H39" i="32"/>
  <c r="F39" i="32"/>
  <c r="H38" i="32"/>
  <c r="I38" i="32" s="1"/>
  <c r="F38" i="32"/>
  <c r="H37" i="32"/>
  <c r="I37" i="32" s="1"/>
  <c r="F37" i="32"/>
  <c r="H36" i="32"/>
  <c r="I36" i="32" s="1"/>
  <c r="F36" i="32"/>
  <c r="I35" i="32"/>
  <c r="H35" i="32"/>
  <c r="F35" i="32"/>
  <c r="H34" i="32"/>
  <c r="I34" i="32" s="1"/>
  <c r="F34" i="32"/>
  <c r="H33" i="32"/>
  <c r="I33" i="32" s="1"/>
  <c r="F33" i="32"/>
  <c r="H32" i="32"/>
  <c r="I32" i="32" s="1"/>
  <c r="F32" i="32"/>
  <c r="I31" i="32"/>
  <c r="H31" i="32"/>
  <c r="F31" i="32"/>
  <c r="H30" i="32"/>
  <c r="I30" i="32" s="1"/>
  <c r="F30" i="32"/>
  <c r="H29" i="32"/>
  <c r="I29" i="32" s="1"/>
  <c r="F29" i="32"/>
  <c r="H28" i="32"/>
  <c r="I28" i="32" s="1"/>
  <c r="F28" i="32"/>
  <c r="I27" i="32"/>
  <c r="H27" i="32"/>
  <c r="F27" i="32"/>
  <c r="H26" i="32"/>
  <c r="I26" i="32" s="1"/>
  <c r="F26" i="32"/>
  <c r="H25" i="32"/>
  <c r="I25" i="32" s="1"/>
  <c r="F25" i="32"/>
  <c r="H24" i="32"/>
  <c r="I24" i="32" s="1"/>
  <c r="F24" i="32"/>
  <c r="I23" i="32"/>
  <c r="H23" i="32"/>
  <c r="F23" i="32"/>
  <c r="H22" i="32"/>
  <c r="I22" i="32" s="1"/>
  <c r="F22" i="32"/>
  <c r="H21" i="32"/>
  <c r="I21" i="32" s="1"/>
  <c r="F21" i="32"/>
  <c r="H20" i="32"/>
  <c r="I20" i="32" s="1"/>
  <c r="F20" i="32"/>
  <c r="A20" i="32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I19" i="32"/>
  <c r="H19" i="32"/>
  <c r="F19" i="32"/>
  <c r="A19" i="32"/>
  <c r="J976" i="28"/>
  <c r="I977" i="28"/>
  <c r="J68" i="33" l="1"/>
  <c r="J60" i="33"/>
  <c r="G67" i="33"/>
  <c r="J62" i="33"/>
  <c r="J47" i="33"/>
  <c r="J55" i="33"/>
  <c r="J63" i="33"/>
  <c r="G866" i="12"/>
  <c r="J49" i="33"/>
  <c r="J57" i="33"/>
  <c r="I66" i="33"/>
  <c r="I866" i="12" s="1"/>
  <c r="I67" i="33"/>
  <c r="J67" i="33" s="1"/>
  <c r="J51" i="33"/>
  <c r="J59" i="33"/>
  <c r="J45" i="33"/>
  <c r="J53" i="33"/>
  <c r="J61" i="33"/>
  <c r="J262" i="31"/>
  <c r="I82" i="32"/>
  <c r="I973" i="28"/>
  <c r="J973" i="28" s="1"/>
  <c r="I971" i="28"/>
  <c r="G971" i="28"/>
  <c r="J971" i="28" s="1"/>
  <c r="I970" i="28"/>
  <c r="G970" i="28"/>
  <c r="I969" i="28"/>
  <c r="G969" i="28"/>
  <c r="J969" i="28" s="1"/>
  <c r="I968" i="28"/>
  <c r="G968" i="28"/>
  <c r="I967" i="28"/>
  <c r="G967" i="28"/>
  <c r="J967" i="28" s="1"/>
  <c r="I966" i="28"/>
  <c r="J966" i="28" s="1"/>
  <c r="G966" i="28"/>
  <c r="I965" i="28"/>
  <c r="G965" i="28"/>
  <c r="J965" i="28" s="1"/>
  <c r="I964" i="28"/>
  <c r="G964" i="28"/>
  <c r="J964" i="28" s="1"/>
  <c r="I963" i="28"/>
  <c r="G963" i="28"/>
  <c r="J963" i="28" s="1"/>
  <c r="I962" i="28"/>
  <c r="J962" i="28" s="1"/>
  <c r="G962" i="28"/>
  <c r="I961" i="28"/>
  <c r="G961" i="28"/>
  <c r="J961" i="28" s="1"/>
  <c r="I960" i="28"/>
  <c r="G960" i="28"/>
  <c r="I959" i="28"/>
  <c r="G959" i="28"/>
  <c r="J959" i="28" s="1"/>
  <c r="I958" i="28"/>
  <c r="J958" i="28" s="1"/>
  <c r="G958" i="28"/>
  <c r="I957" i="28"/>
  <c r="G957" i="28"/>
  <c r="J957" i="28" s="1"/>
  <c r="I956" i="28"/>
  <c r="G956" i="28"/>
  <c r="I955" i="28"/>
  <c r="G955" i="28"/>
  <c r="J955" i="28" s="1"/>
  <c r="I954" i="28"/>
  <c r="G954" i="28"/>
  <c r="J954" i="28" s="1"/>
  <c r="I953" i="28"/>
  <c r="G953" i="28"/>
  <c r="J953" i="28" s="1"/>
  <c r="I952" i="28"/>
  <c r="G952" i="28"/>
  <c r="J952" i="28" s="1"/>
  <c r="J951" i="28"/>
  <c r="I951" i="28"/>
  <c r="G951" i="28"/>
  <c r="I950" i="28"/>
  <c r="G950" i="28"/>
  <c r="I949" i="28"/>
  <c r="G949" i="28"/>
  <c r="I948" i="28"/>
  <c r="G948" i="28"/>
  <c r="J948" i="28" s="1"/>
  <c r="I947" i="28"/>
  <c r="G947" i="28"/>
  <c r="J947" i="28" s="1"/>
  <c r="I946" i="28"/>
  <c r="G946" i="28"/>
  <c r="J946" i="28" s="1"/>
  <c r="I945" i="28"/>
  <c r="G945" i="28"/>
  <c r="J945" i="28" s="1"/>
  <c r="I944" i="28"/>
  <c r="G944" i="28"/>
  <c r="J944" i="28" s="1"/>
  <c r="I943" i="28"/>
  <c r="G943" i="28"/>
  <c r="J943" i="28" s="1"/>
  <c r="I942" i="28"/>
  <c r="G942" i="28"/>
  <c r="I941" i="28"/>
  <c r="G941" i="28"/>
  <c r="J941" i="28" s="1"/>
  <c r="I940" i="28"/>
  <c r="G940" i="28"/>
  <c r="J940" i="28" s="1"/>
  <c r="I939" i="28"/>
  <c r="G939" i="28"/>
  <c r="J939" i="28" s="1"/>
  <c r="I922" i="28"/>
  <c r="G922" i="28"/>
  <c r="J922" i="28" s="1"/>
  <c r="I921" i="28"/>
  <c r="G921" i="28"/>
  <c r="J920" i="28"/>
  <c r="I920" i="28"/>
  <c r="G920" i="28"/>
  <c r="I919" i="28"/>
  <c r="G919" i="28"/>
  <c r="J919" i="28" s="1"/>
  <c r="I918" i="28"/>
  <c r="G918" i="28"/>
  <c r="J918" i="28" s="1"/>
  <c r="I917" i="28"/>
  <c r="G917" i="28"/>
  <c r="J917" i="28" s="1"/>
  <c r="I916" i="28"/>
  <c r="J916" i="28" s="1"/>
  <c r="G916" i="28"/>
  <c r="I915" i="28"/>
  <c r="J915" i="28" s="1"/>
  <c r="G915" i="28"/>
  <c r="I914" i="28"/>
  <c r="G914" i="28"/>
  <c r="J914" i="28" s="1"/>
  <c r="I913" i="28"/>
  <c r="G913" i="28"/>
  <c r="J913" i="28" s="1"/>
  <c r="I912" i="28"/>
  <c r="G912" i="28"/>
  <c r="J912" i="28" s="1"/>
  <c r="J911" i="28"/>
  <c r="I911" i="28"/>
  <c r="G911" i="28"/>
  <c r="I910" i="28"/>
  <c r="G910" i="28"/>
  <c r="J910" i="28" s="1"/>
  <c r="I909" i="28"/>
  <c r="G909" i="28"/>
  <c r="J909" i="28" s="1"/>
  <c r="J908" i="28"/>
  <c r="I908" i="28"/>
  <c r="G908" i="28"/>
  <c r="I907" i="28"/>
  <c r="G907" i="28"/>
  <c r="J907" i="28" s="1"/>
  <c r="I906" i="28"/>
  <c r="G906" i="28"/>
  <c r="J906" i="28" s="1"/>
  <c r="I905" i="28"/>
  <c r="G905" i="28"/>
  <c r="J905" i="28" s="1"/>
  <c r="I904" i="28"/>
  <c r="G904" i="28"/>
  <c r="J904" i="28" s="1"/>
  <c r="J903" i="28"/>
  <c r="I903" i="28"/>
  <c r="G903" i="28"/>
  <c r="I902" i="28"/>
  <c r="G902" i="28"/>
  <c r="I901" i="28"/>
  <c r="G901" i="28"/>
  <c r="J901" i="28" s="1"/>
  <c r="I900" i="28"/>
  <c r="G900" i="28"/>
  <c r="J900" i="28" s="1"/>
  <c r="I899" i="28"/>
  <c r="G899" i="28"/>
  <c r="J899" i="28" s="1"/>
  <c r="I898" i="28"/>
  <c r="G898" i="28"/>
  <c r="J898" i="28" s="1"/>
  <c r="I897" i="28"/>
  <c r="G897" i="28"/>
  <c r="J897" i="28" s="1"/>
  <c r="I896" i="28"/>
  <c r="G896" i="28"/>
  <c r="J896" i="28" s="1"/>
  <c r="J895" i="28"/>
  <c r="I895" i="28"/>
  <c r="G895" i="28"/>
  <c r="I894" i="28"/>
  <c r="G894" i="28"/>
  <c r="J894" i="28" s="1"/>
  <c r="I883" i="28"/>
  <c r="G883" i="28"/>
  <c r="J883" i="28" s="1"/>
  <c r="I873" i="28"/>
  <c r="G873" i="28"/>
  <c r="I871" i="28"/>
  <c r="G871" i="28"/>
  <c r="J871" i="28" s="1"/>
  <c r="I870" i="28"/>
  <c r="G870" i="28"/>
  <c r="J870" i="28" s="1"/>
  <c r="I869" i="28"/>
  <c r="G869" i="28"/>
  <c r="J869" i="28" s="1"/>
  <c r="I868" i="28"/>
  <c r="G868" i="28"/>
  <c r="J868" i="28" s="1"/>
  <c r="I867" i="28"/>
  <c r="G867" i="28"/>
  <c r="J867" i="28" s="1"/>
  <c r="I866" i="28"/>
  <c r="G866" i="28"/>
  <c r="J866" i="28" s="1"/>
  <c r="I865" i="28"/>
  <c r="G865" i="28"/>
  <c r="J865" i="28" s="1"/>
  <c r="I864" i="28"/>
  <c r="G864" i="28"/>
  <c r="J864" i="28" s="1"/>
  <c r="I863" i="28"/>
  <c r="G863" i="28"/>
  <c r="J863" i="28" s="1"/>
  <c r="I846" i="28"/>
  <c r="G846" i="28"/>
  <c r="J846" i="28" s="1"/>
  <c r="I844" i="28"/>
  <c r="G844" i="28"/>
  <c r="J844" i="28" s="1"/>
  <c r="I843" i="28"/>
  <c r="G843" i="28"/>
  <c r="J843" i="28" s="1"/>
  <c r="I841" i="28"/>
  <c r="G841" i="28"/>
  <c r="J841" i="28" s="1"/>
  <c r="I829" i="28"/>
  <c r="G829" i="28"/>
  <c r="J829" i="28" s="1"/>
  <c r="I827" i="28"/>
  <c r="G827" i="28"/>
  <c r="J827" i="28" s="1"/>
  <c r="I826" i="28"/>
  <c r="G826" i="28"/>
  <c r="J826" i="28" s="1"/>
  <c r="I824" i="28"/>
  <c r="G824" i="28"/>
  <c r="J824" i="28" s="1"/>
  <c r="I822" i="28"/>
  <c r="J822" i="28" s="1"/>
  <c r="I810" i="28"/>
  <c r="G810" i="28"/>
  <c r="J810" i="28" s="1"/>
  <c r="I809" i="28"/>
  <c r="G809" i="28"/>
  <c r="J809" i="28" s="1"/>
  <c r="I808" i="28"/>
  <c r="G808" i="28"/>
  <c r="J808" i="28" s="1"/>
  <c r="I806" i="28"/>
  <c r="G806" i="28"/>
  <c r="J806" i="28" s="1"/>
  <c r="I805" i="28"/>
  <c r="G805" i="28"/>
  <c r="J805" i="28" s="1"/>
  <c r="I794" i="28"/>
  <c r="G794" i="28"/>
  <c r="J794" i="28" s="1"/>
  <c r="I792" i="28"/>
  <c r="G792" i="28"/>
  <c r="J792" i="28" s="1"/>
  <c r="I791" i="28"/>
  <c r="J791" i="28" s="1"/>
  <c r="G791" i="28"/>
  <c r="I790" i="28"/>
  <c r="G790" i="28"/>
  <c r="J789" i="28"/>
  <c r="I789" i="28"/>
  <c r="G789" i="28"/>
  <c r="I788" i="28"/>
  <c r="G788" i="28"/>
  <c r="J788" i="28" s="1"/>
  <c r="I787" i="28"/>
  <c r="J787" i="28" s="1"/>
  <c r="G787" i="28"/>
  <c r="I786" i="28"/>
  <c r="J786" i="28" s="1"/>
  <c r="G786" i="28"/>
  <c r="I785" i="28"/>
  <c r="J785" i="28" s="1"/>
  <c r="G785" i="28"/>
  <c r="I784" i="28"/>
  <c r="G784" i="28"/>
  <c r="J784" i="28" s="1"/>
  <c r="I783" i="28"/>
  <c r="G783" i="28"/>
  <c r="I782" i="28"/>
  <c r="J782" i="28" s="1"/>
  <c r="G782" i="28"/>
  <c r="I781" i="28"/>
  <c r="J781" i="28" s="1"/>
  <c r="G781" i="28"/>
  <c r="I780" i="28"/>
  <c r="G780" i="28"/>
  <c r="I779" i="28"/>
  <c r="J779" i="28" s="1"/>
  <c r="G779" i="28"/>
  <c r="I778" i="28"/>
  <c r="J778" i="28" s="1"/>
  <c r="G778" i="28"/>
  <c r="J777" i="28"/>
  <c r="I777" i="28"/>
  <c r="G777" i="28"/>
  <c r="I776" i="28"/>
  <c r="G776" i="28"/>
  <c r="J776" i="28" s="1"/>
  <c r="I775" i="28"/>
  <c r="J775" i="28" s="1"/>
  <c r="G775" i="28"/>
  <c r="I774" i="28"/>
  <c r="G774" i="28"/>
  <c r="J773" i="28"/>
  <c r="I773" i="28"/>
  <c r="G773" i="28"/>
  <c r="I772" i="28"/>
  <c r="G772" i="28"/>
  <c r="I771" i="28"/>
  <c r="J771" i="28" s="1"/>
  <c r="G771" i="28"/>
  <c r="I770" i="28"/>
  <c r="J770" i="28" s="1"/>
  <c r="G770" i="28"/>
  <c r="I769" i="28"/>
  <c r="J769" i="28" s="1"/>
  <c r="G769" i="28"/>
  <c r="I768" i="28"/>
  <c r="G768" i="28"/>
  <c r="I767" i="28"/>
  <c r="G767" i="28"/>
  <c r="I766" i="28"/>
  <c r="J766" i="28" s="1"/>
  <c r="G766" i="28"/>
  <c r="I765" i="28"/>
  <c r="J765" i="28" s="1"/>
  <c r="G765" i="28"/>
  <c r="I764" i="28"/>
  <c r="G764" i="28"/>
  <c r="I763" i="28"/>
  <c r="J763" i="28" s="1"/>
  <c r="G763" i="28"/>
  <c r="I762" i="28"/>
  <c r="G762" i="28"/>
  <c r="I761" i="28"/>
  <c r="J761" i="28" s="1"/>
  <c r="G761" i="28"/>
  <c r="I760" i="28"/>
  <c r="G760" i="28"/>
  <c r="J760" i="28" s="1"/>
  <c r="I759" i="28"/>
  <c r="J759" i="28" s="1"/>
  <c r="G759" i="28"/>
  <c r="I758" i="28"/>
  <c r="G758" i="28"/>
  <c r="I757" i="28"/>
  <c r="J757" i="28" s="1"/>
  <c r="G757" i="28"/>
  <c r="I756" i="28"/>
  <c r="G756" i="28"/>
  <c r="I755" i="28"/>
  <c r="G755" i="28"/>
  <c r="I754" i="28"/>
  <c r="G754" i="28"/>
  <c r="I753" i="28"/>
  <c r="J753" i="28" s="1"/>
  <c r="G753" i="28"/>
  <c r="I752" i="28"/>
  <c r="G752" i="28"/>
  <c r="I751" i="28"/>
  <c r="G751" i="28"/>
  <c r="I750" i="28"/>
  <c r="J750" i="28" s="1"/>
  <c r="G750" i="28"/>
  <c r="I749" i="28"/>
  <c r="J749" i="28" s="1"/>
  <c r="G749" i="28"/>
  <c r="I748" i="28"/>
  <c r="G748" i="28"/>
  <c r="J748" i="28" s="1"/>
  <c r="I747" i="28"/>
  <c r="G747" i="28"/>
  <c r="I746" i="28"/>
  <c r="G746" i="28"/>
  <c r="I745" i="28"/>
  <c r="J745" i="28" s="1"/>
  <c r="G745" i="28"/>
  <c r="I744" i="28"/>
  <c r="G744" i="28"/>
  <c r="J744" i="28" s="1"/>
  <c r="I743" i="28"/>
  <c r="J743" i="28" s="1"/>
  <c r="G743" i="28"/>
  <c r="I742" i="28"/>
  <c r="J742" i="28" s="1"/>
  <c r="G742" i="28"/>
  <c r="I741" i="28"/>
  <c r="J741" i="28" s="1"/>
  <c r="G741" i="28"/>
  <c r="I740" i="28"/>
  <c r="G740" i="28"/>
  <c r="J740" i="28" s="1"/>
  <c r="I739" i="28"/>
  <c r="G739" i="28"/>
  <c r="I738" i="28"/>
  <c r="G738" i="28"/>
  <c r="I735" i="28"/>
  <c r="G735" i="28"/>
  <c r="J735" i="28" s="1"/>
  <c r="I734" i="28"/>
  <c r="J734" i="28" s="1"/>
  <c r="G734" i="28"/>
  <c r="I733" i="28"/>
  <c r="G733" i="28"/>
  <c r="J733" i="28" s="1"/>
  <c r="I732" i="28"/>
  <c r="G732" i="28"/>
  <c r="J732" i="28" s="1"/>
  <c r="I731" i="28"/>
  <c r="G731" i="28"/>
  <c r="J731" i="28" s="1"/>
  <c r="I730" i="28"/>
  <c r="G730" i="28"/>
  <c r="J730" i="28" s="1"/>
  <c r="J729" i="28"/>
  <c r="I729" i="28"/>
  <c r="G729" i="28"/>
  <c r="I728" i="28"/>
  <c r="G728" i="28"/>
  <c r="I727" i="28"/>
  <c r="G727" i="28"/>
  <c r="J727" i="28" s="1"/>
  <c r="I726" i="28"/>
  <c r="G726" i="28"/>
  <c r="J726" i="28" s="1"/>
  <c r="I725" i="28"/>
  <c r="G725" i="28"/>
  <c r="J725" i="28" s="1"/>
  <c r="I724" i="28"/>
  <c r="G724" i="28"/>
  <c r="J724" i="28" s="1"/>
  <c r="I723" i="28"/>
  <c r="G723" i="28"/>
  <c r="J723" i="28" s="1"/>
  <c r="I722" i="28"/>
  <c r="G722" i="28"/>
  <c r="J722" i="28" s="1"/>
  <c r="I721" i="28"/>
  <c r="G721" i="28"/>
  <c r="J721" i="28" s="1"/>
  <c r="I720" i="28"/>
  <c r="G720" i="28"/>
  <c r="I719" i="28"/>
  <c r="G719" i="28"/>
  <c r="J719" i="28" s="1"/>
  <c r="I718" i="28"/>
  <c r="G718" i="28"/>
  <c r="J718" i="28" s="1"/>
  <c r="I717" i="28"/>
  <c r="G717" i="28"/>
  <c r="J717" i="28" s="1"/>
  <c r="I716" i="28"/>
  <c r="G716" i="28"/>
  <c r="J716" i="28" s="1"/>
  <c r="I715" i="28"/>
  <c r="G715" i="28"/>
  <c r="J715" i="28" s="1"/>
  <c r="I714" i="28"/>
  <c r="G714" i="28"/>
  <c r="J714" i="28" s="1"/>
  <c r="I713" i="28"/>
  <c r="G713" i="28"/>
  <c r="J713" i="28" s="1"/>
  <c r="I712" i="28"/>
  <c r="G712" i="28"/>
  <c r="J712" i="28" s="1"/>
  <c r="I711" i="28"/>
  <c r="G711" i="28"/>
  <c r="J711" i="28" s="1"/>
  <c r="I710" i="28"/>
  <c r="J710" i="28" s="1"/>
  <c r="G710" i="28"/>
  <c r="I709" i="28"/>
  <c r="G709" i="28"/>
  <c r="J709" i="28" s="1"/>
  <c r="I708" i="28"/>
  <c r="G708" i="28"/>
  <c r="J708" i="28" s="1"/>
  <c r="I706" i="28"/>
  <c r="J706" i="28" s="1"/>
  <c r="G706" i="28"/>
  <c r="I705" i="28"/>
  <c r="G705" i="28"/>
  <c r="J705" i="28" s="1"/>
  <c r="I690" i="28"/>
  <c r="J690" i="28" s="1"/>
  <c r="G690" i="28"/>
  <c r="I688" i="28"/>
  <c r="A688" i="28"/>
  <c r="A689" i="28" s="1"/>
  <c r="A690" i="28" s="1"/>
  <c r="A691" i="28" s="1"/>
  <c r="A692" i="28" s="1"/>
  <c r="A693" i="28" s="1"/>
  <c r="A694" i="28" s="1"/>
  <c r="A695" i="28" s="1"/>
  <c r="A696" i="28" s="1"/>
  <c r="A697" i="28" s="1"/>
  <c r="A698" i="28" s="1"/>
  <c r="A699" i="28" s="1"/>
  <c r="A700" i="28" s="1"/>
  <c r="A701" i="28" s="1"/>
  <c r="A702" i="28" s="1"/>
  <c r="A703" i="28" s="1"/>
  <c r="A704" i="28" s="1"/>
  <c r="A705" i="28" s="1"/>
  <c r="A706" i="28" s="1"/>
  <c r="A707" i="28" s="1"/>
  <c r="A708" i="28" s="1"/>
  <c r="A709" i="28" s="1"/>
  <c r="A710" i="28" s="1"/>
  <c r="A711" i="28" s="1"/>
  <c r="A712" i="28" s="1"/>
  <c r="A713" i="28" s="1"/>
  <c r="A714" i="28" s="1"/>
  <c r="A715" i="28" s="1"/>
  <c r="A716" i="28" s="1"/>
  <c r="A717" i="28" s="1"/>
  <c r="A718" i="28" s="1"/>
  <c r="A719" i="28" s="1"/>
  <c r="A720" i="28" s="1"/>
  <c r="A721" i="28" s="1"/>
  <c r="A722" i="28" s="1"/>
  <c r="A723" i="28" s="1"/>
  <c r="A724" i="28" s="1"/>
  <c r="A725" i="28" s="1"/>
  <c r="A726" i="28" s="1"/>
  <c r="A727" i="28" s="1"/>
  <c r="A728" i="28" s="1"/>
  <c r="A729" i="28" s="1"/>
  <c r="A730" i="28" s="1"/>
  <c r="A731" i="28" s="1"/>
  <c r="A732" i="28" s="1"/>
  <c r="A733" i="28" s="1"/>
  <c r="A734" i="28" s="1"/>
  <c r="A735" i="28" s="1"/>
  <c r="A736" i="28" s="1"/>
  <c r="A737" i="28" s="1"/>
  <c r="A738" i="28" s="1"/>
  <c r="A739" i="28" s="1"/>
  <c r="A740" i="28" s="1"/>
  <c r="A741" i="28" s="1"/>
  <c r="A742" i="28" s="1"/>
  <c r="A743" i="28" s="1"/>
  <c r="A744" i="28" s="1"/>
  <c r="A745" i="28" s="1"/>
  <c r="A746" i="28" s="1"/>
  <c r="A747" i="28" s="1"/>
  <c r="A748" i="28" s="1"/>
  <c r="A749" i="28" s="1"/>
  <c r="A750" i="28" s="1"/>
  <c r="A751" i="28" s="1"/>
  <c r="A752" i="28" s="1"/>
  <c r="A753" i="28" s="1"/>
  <c r="A754" i="28" s="1"/>
  <c r="A755" i="28" s="1"/>
  <c r="A756" i="28" s="1"/>
  <c r="A757" i="28" s="1"/>
  <c r="A758" i="28" s="1"/>
  <c r="A759" i="28" s="1"/>
  <c r="A760" i="28" s="1"/>
  <c r="A761" i="28" s="1"/>
  <c r="A762" i="28" s="1"/>
  <c r="A763" i="28" s="1"/>
  <c r="A764" i="28" s="1"/>
  <c r="A765" i="28" s="1"/>
  <c r="A766" i="28" s="1"/>
  <c r="A767" i="28" s="1"/>
  <c r="A768" i="28" s="1"/>
  <c r="A769" i="28" s="1"/>
  <c r="A770" i="28" s="1"/>
  <c r="A771" i="28" s="1"/>
  <c r="A772" i="28" s="1"/>
  <c r="A773" i="28" s="1"/>
  <c r="A774" i="28" s="1"/>
  <c r="A775" i="28" s="1"/>
  <c r="A776" i="28" s="1"/>
  <c r="A777" i="28" s="1"/>
  <c r="A778" i="28" s="1"/>
  <c r="A779" i="28" s="1"/>
  <c r="A780" i="28" s="1"/>
  <c r="A781" i="28" s="1"/>
  <c r="A782" i="28" s="1"/>
  <c r="A783" i="28" s="1"/>
  <c r="A784" i="28" s="1"/>
  <c r="A785" i="28" s="1"/>
  <c r="A786" i="28" s="1"/>
  <c r="A787" i="28" s="1"/>
  <c r="A788" i="28" s="1"/>
  <c r="A789" i="28" s="1"/>
  <c r="A790" i="28" s="1"/>
  <c r="A791" i="28" s="1"/>
  <c r="A792" i="28" s="1"/>
  <c r="A793" i="28" s="1"/>
  <c r="A794" i="28" s="1"/>
  <c r="A795" i="28" s="1"/>
  <c r="A796" i="28" s="1"/>
  <c r="A797" i="28" s="1"/>
  <c r="A798" i="28" s="1"/>
  <c r="A799" i="28" s="1"/>
  <c r="A800" i="28" s="1"/>
  <c r="A801" i="28" s="1"/>
  <c r="A802" i="28" s="1"/>
  <c r="A803" i="28" s="1"/>
  <c r="A804" i="28" s="1"/>
  <c r="A805" i="28" s="1"/>
  <c r="A806" i="28" s="1"/>
  <c r="A807" i="28" s="1"/>
  <c r="A808" i="28" s="1"/>
  <c r="A809" i="28" s="1"/>
  <c r="A810" i="28" s="1"/>
  <c r="A811" i="28" s="1"/>
  <c r="A812" i="28" s="1"/>
  <c r="A813" i="28" s="1"/>
  <c r="A814" i="28" s="1"/>
  <c r="A815" i="28" s="1"/>
  <c r="A816" i="28" s="1"/>
  <c r="A817" i="28" s="1"/>
  <c r="A818" i="28" s="1"/>
  <c r="A819" i="28" s="1"/>
  <c r="A820" i="28" s="1"/>
  <c r="A821" i="28" s="1"/>
  <c r="A822" i="28" s="1"/>
  <c r="A823" i="28" s="1"/>
  <c r="A824" i="28" s="1"/>
  <c r="A825" i="28" s="1"/>
  <c r="A826" i="28" s="1"/>
  <c r="A827" i="28" s="1"/>
  <c r="A828" i="28" s="1"/>
  <c r="A829" i="28" s="1"/>
  <c r="A830" i="28" s="1"/>
  <c r="A831" i="28" s="1"/>
  <c r="A832" i="28" s="1"/>
  <c r="A833" i="28" s="1"/>
  <c r="A834" i="28" s="1"/>
  <c r="A835" i="28" s="1"/>
  <c r="A836" i="28" s="1"/>
  <c r="A837" i="28" s="1"/>
  <c r="A838" i="28" s="1"/>
  <c r="A839" i="28" s="1"/>
  <c r="A840" i="28" s="1"/>
  <c r="A841" i="28" s="1"/>
  <c r="A842" i="28" s="1"/>
  <c r="A843" i="28" s="1"/>
  <c r="A844" i="28" s="1"/>
  <c r="A845" i="28" s="1"/>
  <c r="A846" i="28" s="1"/>
  <c r="A847" i="28" s="1"/>
  <c r="A848" i="28" s="1"/>
  <c r="A849" i="28" s="1"/>
  <c r="A850" i="28" s="1"/>
  <c r="A851" i="28" s="1"/>
  <c r="A852" i="28" s="1"/>
  <c r="A853" i="28" s="1"/>
  <c r="A854" i="28" s="1"/>
  <c r="A855" i="28" s="1"/>
  <c r="A856" i="28" s="1"/>
  <c r="A857" i="28" s="1"/>
  <c r="A858" i="28" s="1"/>
  <c r="A859" i="28" s="1"/>
  <c r="A860" i="28" s="1"/>
  <c r="A861" i="28" s="1"/>
  <c r="A862" i="28" s="1"/>
  <c r="A863" i="28" s="1"/>
  <c r="A864" i="28" s="1"/>
  <c r="A865" i="28" s="1"/>
  <c r="A866" i="28" s="1"/>
  <c r="A867" i="28" s="1"/>
  <c r="A868" i="28" s="1"/>
  <c r="A869" i="28" s="1"/>
  <c r="A870" i="28" s="1"/>
  <c r="A871" i="28" s="1"/>
  <c r="A872" i="28" s="1"/>
  <c r="A873" i="28" s="1"/>
  <c r="A874" i="28" s="1"/>
  <c r="A875" i="28" s="1"/>
  <c r="A876" i="28" s="1"/>
  <c r="A877" i="28" s="1"/>
  <c r="A878" i="28" s="1"/>
  <c r="A879" i="28" s="1"/>
  <c r="A880" i="28" s="1"/>
  <c r="A881" i="28" s="1"/>
  <c r="A882" i="28" s="1"/>
  <c r="A883" i="28" s="1"/>
  <c r="A884" i="28" s="1"/>
  <c r="A885" i="28" s="1"/>
  <c r="A886" i="28" s="1"/>
  <c r="A887" i="28" s="1"/>
  <c r="A888" i="28" s="1"/>
  <c r="A889" i="28" s="1"/>
  <c r="A890" i="28" s="1"/>
  <c r="A891" i="28" s="1"/>
  <c r="A892" i="28" s="1"/>
  <c r="A893" i="28" s="1"/>
  <c r="A894" i="28" s="1"/>
  <c r="A895" i="28" s="1"/>
  <c r="A896" i="28" s="1"/>
  <c r="A897" i="28" s="1"/>
  <c r="A898" i="28" s="1"/>
  <c r="A899" i="28" s="1"/>
  <c r="A900" i="28" s="1"/>
  <c r="A901" i="28" s="1"/>
  <c r="A902" i="28" s="1"/>
  <c r="A903" i="28" s="1"/>
  <c r="A904" i="28" s="1"/>
  <c r="A905" i="28" s="1"/>
  <c r="A906" i="28" s="1"/>
  <c r="A907" i="28" s="1"/>
  <c r="A908" i="28" s="1"/>
  <c r="A909" i="28" s="1"/>
  <c r="A910" i="28" s="1"/>
  <c r="A911" i="28" s="1"/>
  <c r="A912" i="28" s="1"/>
  <c r="A913" i="28" s="1"/>
  <c r="A914" i="28" s="1"/>
  <c r="A915" i="28" s="1"/>
  <c r="A916" i="28" s="1"/>
  <c r="A917" i="28" s="1"/>
  <c r="A918" i="28" s="1"/>
  <c r="A919" i="28" s="1"/>
  <c r="A920" i="28" s="1"/>
  <c r="A921" i="28" s="1"/>
  <c r="A922" i="28" s="1"/>
  <c r="A923" i="28" s="1"/>
  <c r="A924" i="28" s="1"/>
  <c r="A925" i="28" s="1"/>
  <c r="A926" i="28" s="1"/>
  <c r="A927" i="28" s="1"/>
  <c r="A928" i="28" s="1"/>
  <c r="A929" i="28" s="1"/>
  <c r="A930" i="28" s="1"/>
  <c r="A931" i="28" s="1"/>
  <c r="A932" i="28" s="1"/>
  <c r="A933" i="28" s="1"/>
  <c r="A934" i="28" s="1"/>
  <c r="A935" i="28" s="1"/>
  <c r="A936" i="28" s="1"/>
  <c r="A937" i="28" s="1"/>
  <c r="A938" i="28" s="1"/>
  <c r="A939" i="28" s="1"/>
  <c r="A940" i="28" s="1"/>
  <c r="A941" i="28" s="1"/>
  <c r="A942" i="28" s="1"/>
  <c r="A943" i="28" s="1"/>
  <c r="A944" i="28" s="1"/>
  <c r="A945" i="28" s="1"/>
  <c r="A946" i="28" s="1"/>
  <c r="A947" i="28" s="1"/>
  <c r="A948" i="28" s="1"/>
  <c r="A949" i="28" s="1"/>
  <c r="A950" i="28" s="1"/>
  <c r="A951" i="28" s="1"/>
  <c r="A952" i="28" s="1"/>
  <c r="A953" i="28" s="1"/>
  <c r="A954" i="28" s="1"/>
  <c r="A955" i="28" s="1"/>
  <c r="A956" i="28" s="1"/>
  <c r="A957" i="28" s="1"/>
  <c r="A958" i="28" s="1"/>
  <c r="A959" i="28" s="1"/>
  <c r="A960" i="28" s="1"/>
  <c r="A961" i="28" s="1"/>
  <c r="A962" i="28" s="1"/>
  <c r="A963" i="28" s="1"/>
  <c r="A964" i="28" s="1"/>
  <c r="A965" i="28" s="1"/>
  <c r="A966" i="28" s="1"/>
  <c r="A967" i="28" s="1"/>
  <c r="A968" i="28" s="1"/>
  <c r="A969" i="28" s="1"/>
  <c r="A970" i="28" s="1"/>
  <c r="A971" i="28" s="1"/>
  <c r="A972" i="28" s="1"/>
  <c r="A973" i="28" s="1"/>
  <c r="I687" i="28"/>
  <c r="J687" i="28" s="1"/>
  <c r="I686" i="28"/>
  <c r="I685" i="28"/>
  <c r="J685" i="28" s="1"/>
  <c r="I684" i="28"/>
  <c r="J684" i="28" s="1"/>
  <c r="I683" i="28"/>
  <c r="J683" i="28" s="1"/>
  <c r="I682" i="28"/>
  <c r="I681" i="28"/>
  <c r="J681" i="28"/>
  <c r="J680" i="28"/>
  <c r="I680" i="28"/>
  <c r="I679" i="28"/>
  <c r="J679" i="28"/>
  <c r="I678" i="28"/>
  <c r="J678" i="28"/>
  <c r="I677" i="28"/>
  <c r="J677" i="28" s="1"/>
  <c r="I676" i="28"/>
  <c r="I675" i="28"/>
  <c r="J675" i="28" s="1"/>
  <c r="I674" i="28"/>
  <c r="J674" i="28" s="1"/>
  <c r="I673" i="28"/>
  <c r="I672" i="28"/>
  <c r="J672" i="28" s="1"/>
  <c r="I671" i="28"/>
  <c r="J671" i="28" s="1"/>
  <c r="I670" i="28"/>
  <c r="I669" i="28"/>
  <c r="I668" i="28"/>
  <c r="J668" i="28" s="1"/>
  <c r="I667" i="28"/>
  <c r="J667" i="28" s="1"/>
  <c r="I666" i="28"/>
  <c r="J666" i="28"/>
  <c r="I665" i="28"/>
  <c r="J665" i="28"/>
  <c r="I664" i="28"/>
  <c r="J664" i="28" s="1"/>
  <c r="I663" i="28"/>
  <c r="J663" i="28" s="1"/>
  <c r="I662" i="28"/>
  <c r="I661" i="28"/>
  <c r="J661" i="28" s="1"/>
  <c r="I660" i="28"/>
  <c r="J659" i="28"/>
  <c r="I659" i="28"/>
  <c r="I658" i="28"/>
  <c r="I657" i="28"/>
  <c r="I656" i="28"/>
  <c r="J656" i="28"/>
  <c r="I655" i="28"/>
  <c r="I654" i="28"/>
  <c r="I653" i="28"/>
  <c r="J653" i="28" s="1"/>
  <c r="J652" i="28"/>
  <c r="I652" i="28"/>
  <c r="I651" i="28"/>
  <c r="I650" i="28"/>
  <c r="J650" i="28"/>
  <c r="I649" i="28"/>
  <c r="J648" i="28"/>
  <c r="I648" i="28"/>
  <c r="I647" i="28"/>
  <c r="J647" i="28" s="1"/>
  <c r="I646" i="28"/>
  <c r="J646" i="28" s="1"/>
  <c r="I645" i="28"/>
  <c r="J645" i="28" s="1"/>
  <c r="I644" i="28"/>
  <c r="J644" i="28" s="1"/>
  <c r="I643" i="28"/>
  <c r="J643" i="28" s="1"/>
  <c r="I642" i="28"/>
  <c r="J642" i="28" s="1"/>
  <c r="I641" i="28"/>
  <c r="J640" i="28"/>
  <c r="I640" i="28"/>
  <c r="I639" i="28"/>
  <c r="J639" i="28" s="1"/>
  <c r="I638" i="28"/>
  <c r="J638" i="28" s="1"/>
  <c r="I637" i="28"/>
  <c r="J637" i="28" s="1"/>
  <c r="I636" i="28"/>
  <c r="J636" i="28" s="1"/>
  <c r="I635" i="28"/>
  <c r="J635" i="28" s="1"/>
  <c r="I634" i="28"/>
  <c r="J634" i="28"/>
  <c r="I633" i="28"/>
  <c r="I632" i="28"/>
  <c r="J632" i="28" s="1"/>
  <c r="I631" i="28"/>
  <c r="J631" i="28"/>
  <c r="I630" i="28"/>
  <c r="J630" i="28"/>
  <c r="I629" i="28"/>
  <c r="J629" i="28" s="1"/>
  <c r="I628" i="28"/>
  <c r="I627" i="28"/>
  <c r="J627" i="28" s="1"/>
  <c r="I626" i="28"/>
  <c r="J626" i="28" s="1"/>
  <c r="I625" i="28"/>
  <c r="J625" i="28" s="1"/>
  <c r="I624" i="28"/>
  <c r="J624" i="28" s="1"/>
  <c r="I623" i="28"/>
  <c r="J623" i="28" s="1"/>
  <c r="I622" i="28"/>
  <c r="I621" i="28"/>
  <c r="I620" i="28"/>
  <c r="J620" i="28" s="1"/>
  <c r="I619" i="28"/>
  <c r="J619" i="28" s="1"/>
  <c r="I618" i="28"/>
  <c r="I617" i="28"/>
  <c r="J617" i="28"/>
  <c r="I616" i="28"/>
  <c r="J616" i="28" s="1"/>
  <c r="I615" i="28"/>
  <c r="J615" i="28" s="1"/>
  <c r="I614" i="28"/>
  <c r="J613" i="28"/>
  <c r="I613" i="28"/>
  <c r="I612" i="28"/>
  <c r="J612" i="28" s="1"/>
  <c r="I611" i="28"/>
  <c r="J611" i="28" s="1"/>
  <c r="I610" i="28"/>
  <c r="I609" i="28"/>
  <c r="J608" i="28"/>
  <c r="I608" i="28"/>
  <c r="I607" i="28"/>
  <c r="I606" i="28"/>
  <c r="J606" i="28" s="1"/>
  <c r="I605" i="28"/>
  <c r="J605" i="28" s="1"/>
  <c r="I604" i="28"/>
  <c r="J604" i="28"/>
  <c r="I603" i="28"/>
  <c r="I602" i="28"/>
  <c r="J602" i="28"/>
  <c r="I601" i="28"/>
  <c r="I600" i="28"/>
  <c r="J600" i="28" s="1"/>
  <c r="I599" i="28"/>
  <c r="J599" i="28"/>
  <c r="I598" i="28"/>
  <c r="J598" i="28" s="1"/>
  <c r="I597" i="28"/>
  <c r="J597" i="28" s="1"/>
  <c r="I596" i="28"/>
  <c r="J596" i="28" s="1"/>
  <c r="I595" i="28"/>
  <c r="J595" i="28" s="1"/>
  <c r="I594" i="28"/>
  <c r="I593" i="28"/>
  <c r="J593" i="28" s="1"/>
  <c r="I592" i="28"/>
  <c r="J592" i="28" s="1"/>
  <c r="I591" i="28"/>
  <c r="J591" i="28" s="1"/>
  <c r="I590" i="28"/>
  <c r="J590" i="28" s="1"/>
  <c r="I589" i="28"/>
  <c r="J589" i="28" s="1"/>
  <c r="I588" i="28"/>
  <c r="I587" i="28"/>
  <c r="I586" i="28"/>
  <c r="J586" i="28"/>
  <c r="I585" i="28"/>
  <c r="J585" i="28"/>
  <c r="J584" i="28"/>
  <c r="I584" i="28"/>
  <c r="I583" i="28"/>
  <c r="J583" i="28" s="1"/>
  <c r="I582" i="28"/>
  <c r="I581" i="28"/>
  <c r="J581" i="28" s="1"/>
  <c r="I580" i="28"/>
  <c r="J579" i="28"/>
  <c r="I579" i="28"/>
  <c r="I578" i="28"/>
  <c r="J578" i="28" s="1"/>
  <c r="I577" i="28"/>
  <c r="J577" i="28" s="1"/>
  <c r="I576" i="28"/>
  <c r="J576" i="28" s="1"/>
  <c r="I575" i="28"/>
  <c r="J575" i="28" s="1"/>
  <c r="I574" i="28"/>
  <c r="I573" i="28"/>
  <c r="I572" i="28"/>
  <c r="I571" i="28"/>
  <c r="J571" i="28" s="1"/>
  <c r="I570" i="28"/>
  <c r="I569" i="28"/>
  <c r="J569" i="28"/>
  <c r="J568" i="28"/>
  <c r="I568" i="28"/>
  <c r="I567" i="28"/>
  <c r="J567" i="28" s="1"/>
  <c r="I566" i="28"/>
  <c r="J566" i="28"/>
  <c r="I565" i="28"/>
  <c r="J565" i="28" s="1"/>
  <c r="I564" i="28"/>
  <c r="J563" i="28"/>
  <c r="I563" i="28"/>
  <c r="I562" i="28"/>
  <c r="J562" i="28" s="1"/>
  <c r="I561" i="28"/>
  <c r="J561" i="28" s="1"/>
  <c r="I560" i="28"/>
  <c r="I559" i="28"/>
  <c r="I558" i="28"/>
  <c r="I557" i="28"/>
  <c r="J557" i="28" s="1"/>
  <c r="I556" i="28"/>
  <c r="J556" i="28" s="1"/>
  <c r="I555" i="28"/>
  <c r="J555" i="28" s="1"/>
  <c r="I554" i="28"/>
  <c r="I553" i="28"/>
  <c r="J553" i="28"/>
  <c r="I552" i="28"/>
  <c r="J552" i="28" s="1"/>
  <c r="I551" i="28"/>
  <c r="J551" i="28" s="1"/>
  <c r="I550" i="28"/>
  <c r="J550" i="28"/>
  <c r="J549" i="28"/>
  <c r="I549" i="28"/>
  <c r="I548" i="28"/>
  <c r="J547" i="28"/>
  <c r="I547" i="28"/>
  <c r="I546" i="28"/>
  <c r="I545" i="28"/>
  <c r="I544" i="28"/>
  <c r="I543" i="28"/>
  <c r="J543" i="28" s="1"/>
  <c r="I542" i="28"/>
  <c r="J542" i="28" s="1"/>
  <c r="I541" i="28"/>
  <c r="I540" i="28"/>
  <c r="J540" i="28" s="1"/>
  <c r="I539" i="28"/>
  <c r="J539" i="28" s="1"/>
  <c r="I538" i="28"/>
  <c r="J538" i="28"/>
  <c r="I537" i="28"/>
  <c r="J537" i="28"/>
  <c r="I536" i="28"/>
  <c r="J536" i="28" s="1"/>
  <c r="I535" i="28"/>
  <c r="J535" i="28" s="1"/>
  <c r="I534" i="28"/>
  <c r="J533" i="28"/>
  <c r="I533" i="28"/>
  <c r="I532" i="28"/>
  <c r="J531" i="28"/>
  <c r="I531" i="28"/>
  <c r="I530" i="28"/>
  <c r="I529" i="28"/>
  <c r="I528" i="28"/>
  <c r="J528" i="28" s="1"/>
  <c r="I527" i="28"/>
  <c r="J527" i="28" s="1"/>
  <c r="I526" i="28"/>
  <c r="J526" i="28" s="1"/>
  <c r="I525" i="28"/>
  <c r="J525" i="28" s="1"/>
  <c r="I524" i="28"/>
  <c r="I523" i="28"/>
  <c r="I522" i="28"/>
  <c r="J522" i="28"/>
  <c r="I521" i="28"/>
  <c r="J520" i="28"/>
  <c r="I520" i="28"/>
  <c r="I519" i="28"/>
  <c r="J519" i="28" s="1"/>
  <c r="I518" i="28"/>
  <c r="J518" i="28"/>
  <c r="I517" i="28"/>
  <c r="J517" i="28" s="1"/>
  <c r="I516" i="28"/>
  <c r="J515" i="28"/>
  <c r="I515" i="28"/>
  <c r="I514" i="28"/>
  <c r="J514" i="28" s="1"/>
  <c r="I513" i="28"/>
  <c r="J513" i="28" s="1"/>
  <c r="I512" i="28"/>
  <c r="J512" i="28" s="1"/>
  <c r="I511" i="28"/>
  <c r="J511" i="28" s="1"/>
  <c r="I510" i="28"/>
  <c r="I509" i="28"/>
  <c r="I508" i="28"/>
  <c r="I507" i="28"/>
  <c r="I506" i="28"/>
  <c r="I505" i="28"/>
  <c r="J505" i="28"/>
  <c r="J504" i="28"/>
  <c r="I504" i="28"/>
  <c r="I503" i="28"/>
  <c r="J503" i="28" s="1"/>
  <c r="I502" i="28"/>
  <c r="J502" i="28"/>
  <c r="I501" i="28"/>
  <c r="J501" i="28" s="1"/>
  <c r="I500" i="28"/>
  <c r="J500" i="28" s="1"/>
  <c r="I499" i="28"/>
  <c r="J499" i="28" s="1"/>
  <c r="I498" i="28"/>
  <c r="J498" i="28" s="1"/>
  <c r="I497" i="28"/>
  <c r="J497" i="28" s="1"/>
  <c r="I496" i="28"/>
  <c r="I495" i="28"/>
  <c r="I494" i="28"/>
  <c r="I493" i="28"/>
  <c r="J493" i="28" s="1"/>
  <c r="I492" i="28"/>
  <c r="J492" i="28" s="1"/>
  <c r="I491" i="28"/>
  <c r="J491" i="28" s="1"/>
  <c r="I490" i="28"/>
  <c r="I489" i="28"/>
  <c r="I488" i="28"/>
  <c r="J488" i="28" s="1"/>
  <c r="I487" i="28"/>
  <c r="J487" i="28" s="1"/>
  <c r="I486" i="28"/>
  <c r="J486" i="28"/>
  <c r="J485" i="28"/>
  <c r="I485" i="28"/>
  <c r="I484" i="28"/>
  <c r="J483" i="28"/>
  <c r="I483" i="28"/>
  <c r="I482" i="28"/>
  <c r="I481" i="28"/>
  <c r="I480" i="28"/>
  <c r="I479" i="28"/>
  <c r="J479" i="28" s="1"/>
  <c r="I478" i="28"/>
  <c r="J478" i="28" s="1"/>
  <c r="I477" i="28"/>
  <c r="I476" i="28"/>
  <c r="J476" i="28" s="1"/>
  <c r="I475" i="28"/>
  <c r="J475" i="28" s="1"/>
  <c r="I474" i="28"/>
  <c r="J474" i="28"/>
  <c r="I473" i="28"/>
  <c r="J473" i="28"/>
  <c r="I472" i="28"/>
  <c r="J472" i="28" s="1"/>
  <c r="J471" i="28"/>
  <c r="I471" i="28"/>
  <c r="I470" i="28"/>
  <c r="J469" i="28"/>
  <c r="I469" i="28"/>
  <c r="I468" i="28"/>
  <c r="J467" i="28"/>
  <c r="I467" i="28"/>
  <c r="I466" i="28"/>
  <c r="I465" i="28"/>
  <c r="J465" i="28" s="1"/>
  <c r="I464" i="28"/>
  <c r="J464" i="28" s="1"/>
  <c r="I463" i="28"/>
  <c r="J463" i="28" s="1"/>
  <c r="I462" i="28"/>
  <c r="J462" i="28" s="1"/>
  <c r="I461" i="28"/>
  <c r="J461" i="28" s="1"/>
  <c r="I460" i="28"/>
  <c r="I459" i="28"/>
  <c r="I458" i="28"/>
  <c r="J458" i="28"/>
  <c r="I457" i="28"/>
  <c r="J456" i="28"/>
  <c r="I456" i="28"/>
  <c r="I455" i="28"/>
  <c r="J455" i="28" s="1"/>
  <c r="I454" i="28"/>
  <c r="J454" i="28"/>
  <c r="I453" i="28"/>
  <c r="J453" i="28" s="1"/>
  <c r="I452" i="28"/>
  <c r="J451" i="28"/>
  <c r="I451" i="28"/>
  <c r="I450" i="28"/>
  <c r="J450" i="28" s="1"/>
  <c r="I449" i="28"/>
  <c r="J449" i="28" s="1"/>
  <c r="I448" i="28"/>
  <c r="J448" i="28" s="1"/>
  <c r="I447" i="28"/>
  <c r="J447" i="28" s="1"/>
  <c r="I446" i="28"/>
  <c r="I445" i="28"/>
  <c r="I444" i="28"/>
  <c r="J444" i="28" s="1"/>
  <c r="I443" i="28"/>
  <c r="I442" i="28"/>
  <c r="J442" i="28"/>
  <c r="I441" i="28"/>
  <c r="J441" i="28"/>
  <c r="I440" i="28"/>
  <c r="J440" i="28" s="1"/>
  <c r="I439" i="28"/>
  <c r="J439" i="28" s="1"/>
  <c r="I438" i="28"/>
  <c r="J438" i="28"/>
  <c r="J437" i="28"/>
  <c r="I437" i="28"/>
  <c r="I436" i="28"/>
  <c r="J436" i="28" s="1"/>
  <c r="I435" i="28"/>
  <c r="J435" i="28" s="1"/>
  <c r="I434" i="28"/>
  <c r="I433" i="28"/>
  <c r="I432" i="28"/>
  <c r="J432" i="28" s="1"/>
  <c r="I431" i="28"/>
  <c r="I430" i="28"/>
  <c r="J430" i="28" s="1"/>
  <c r="I429" i="28"/>
  <c r="I428" i="28"/>
  <c r="J428" i="28"/>
  <c r="I427" i="28"/>
  <c r="I426" i="28"/>
  <c r="J426" i="28"/>
  <c r="I425" i="28"/>
  <c r="J425" i="28"/>
  <c r="J424" i="28"/>
  <c r="I424" i="28"/>
  <c r="I423" i="28"/>
  <c r="J423" i="28" s="1"/>
  <c r="I422" i="28"/>
  <c r="J422" i="28"/>
  <c r="I421" i="28"/>
  <c r="J421" i="28" s="1"/>
  <c r="I420" i="28"/>
  <c r="J420" i="28" s="1"/>
  <c r="I419" i="28"/>
  <c r="J419" i="28" s="1"/>
  <c r="I418" i="28"/>
  <c r="J418" i="28" s="1"/>
  <c r="I417" i="28"/>
  <c r="I416" i="28"/>
  <c r="J416" i="28" s="1"/>
  <c r="I415" i="28"/>
  <c r="I414" i="28"/>
  <c r="J414" i="28" s="1"/>
  <c r="I413" i="28"/>
  <c r="I412" i="28"/>
  <c r="J412" i="28"/>
  <c r="I411" i="28"/>
  <c r="I410" i="28"/>
  <c r="I409" i="28"/>
  <c r="J409" i="28"/>
  <c r="J408" i="28"/>
  <c r="I408" i="28"/>
  <c r="J407" i="28"/>
  <c r="I407" i="28"/>
  <c r="I406" i="28"/>
  <c r="J406" i="28"/>
  <c r="I405" i="28"/>
  <c r="J405" i="28" s="1"/>
  <c r="I404" i="28"/>
  <c r="I403" i="28"/>
  <c r="J403" i="28" s="1"/>
  <c r="I402" i="28"/>
  <c r="J402" i="28" s="1"/>
  <c r="I401" i="28"/>
  <c r="I400" i="28"/>
  <c r="J400" i="28" s="1"/>
  <c r="I399" i="28"/>
  <c r="I398" i="28"/>
  <c r="I397" i="28"/>
  <c r="I396" i="28"/>
  <c r="I395" i="28"/>
  <c r="I394" i="28"/>
  <c r="I393" i="28"/>
  <c r="J393" i="28"/>
  <c r="I392" i="28"/>
  <c r="J392" i="28" s="1"/>
  <c r="J391" i="28"/>
  <c r="I391" i="28"/>
  <c r="I390" i="28"/>
  <c r="J390" i="28"/>
  <c r="J389" i="28"/>
  <c r="I389" i="28"/>
  <c r="I388" i="28"/>
  <c r="I387" i="28"/>
  <c r="J387" i="28" s="1"/>
  <c r="I386" i="28"/>
  <c r="J386" i="28" s="1"/>
  <c r="I385" i="28"/>
  <c r="I384" i="28"/>
  <c r="J384" i="28" s="1"/>
  <c r="I383" i="28"/>
  <c r="I382" i="28"/>
  <c r="J382" i="28" s="1"/>
  <c r="I381" i="28"/>
  <c r="I380" i="28"/>
  <c r="I379" i="28"/>
  <c r="I378" i="28"/>
  <c r="J378" i="28"/>
  <c r="I377" i="28"/>
  <c r="J377" i="28"/>
  <c r="I376" i="28"/>
  <c r="J376" i="28"/>
  <c r="I375" i="28"/>
  <c r="J375" i="28" s="1"/>
  <c r="I374" i="28"/>
  <c r="J374" i="28"/>
  <c r="J373" i="28"/>
  <c r="I373" i="28"/>
  <c r="I372" i="28"/>
  <c r="J372" i="28" s="1"/>
  <c r="I371" i="28"/>
  <c r="J371" i="28" s="1"/>
  <c r="I370" i="28"/>
  <c r="J370" i="28" s="1"/>
  <c r="I369" i="28"/>
  <c r="I368" i="28"/>
  <c r="J368" i="28" s="1"/>
  <c r="I367" i="28"/>
  <c r="I366" i="28"/>
  <c r="J366" i="28" s="1"/>
  <c r="I365" i="28"/>
  <c r="I364" i="28"/>
  <c r="J364" i="28"/>
  <c r="I363" i="28"/>
  <c r="I362" i="28"/>
  <c r="I361" i="28"/>
  <c r="J361" i="28"/>
  <c r="J360" i="28"/>
  <c r="I360" i="28"/>
  <c r="I359" i="28"/>
  <c r="J359" i="28" s="1"/>
  <c r="I358" i="28"/>
  <c r="J358" i="28"/>
  <c r="I357" i="28"/>
  <c r="J357" i="28" s="1"/>
  <c r="I356" i="28"/>
  <c r="J356" i="28" s="1"/>
  <c r="I355" i="28"/>
  <c r="J355" i="28" s="1"/>
  <c r="I354" i="28"/>
  <c r="J354" i="28" s="1"/>
  <c r="I353" i="28"/>
  <c r="I352" i="28"/>
  <c r="J352" i="28" s="1"/>
  <c r="I351" i="28"/>
  <c r="I350" i="28"/>
  <c r="J350" i="28" s="1"/>
  <c r="I349" i="28"/>
  <c r="I348" i="28"/>
  <c r="J348" i="28"/>
  <c r="I347" i="28"/>
  <c r="I346" i="28"/>
  <c r="I345" i="28"/>
  <c r="J345" i="28"/>
  <c r="J344" i="28"/>
  <c r="I344" i="28"/>
  <c r="J343" i="28"/>
  <c r="I343" i="28"/>
  <c r="I342" i="28"/>
  <c r="J342" i="28"/>
  <c r="I341" i="28"/>
  <c r="J341" i="28" s="1"/>
  <c r="I340" i="28"/>
  <c r="I339" i="28"/>
  <c r="J339" i="28" s="1"/>
  <c r="I338" i="28"/>
  <c r="J338" i="28" s="1"/>
  <c r="I337" i="28"/>
  <c r="J337" i="28" s="1"/>
  <c r="I336" i="28"/>
  <c r="J336" i="28" s="1"/>
  <c r="I335" i="28"/>
  <c r="I334" i="28"/>
  <c r="I333" i="28"/>
  <c r="I332" i="28"/>
  <c r="I331" i="28"/>
  <c r="I330" i="28"/>
  <c r="I329" i="28"/>
  <c r="J329" i="28"/>
  <c r="I328" i="28"/>
  <c r="J328" i="28" s="1"/>
  <c r="I327" i="28"/>
  <c r="J327" i="28" s="1"/>
  <c r="I326" i="28"/>
  <c r="J326" i="28"/>
  <c r="J325" i="28"/>
  <c r="I325" i="28"/>
  <c r="I324" i="28"/>
  <c r="I323" i="28"/>
  <c r="J323" i="28" s="1"/>
  <c r="I322" i="28"/>
  <c r="J322" i="28" s="1"/>
  <c r="I321" i="28"/>
  <c r="I320" i="28"/>
  <c r="J320" i="28" s="1"/>
  <c r="I319" i="28"/>
  <c r="I318" i="28"/>
  <c r="J318" i="28" s="1"/>
  <c r="I317" i="28"/>
  <c r="I316" i="28"/>
  <c r="I315" i="28"/>
  <c r="I314" i="28"/>
  <c r="J314" i="28"/>
  <c r="I313" i="28"/>
  <c r="J313" i="28"/>
  <c r="I312" i="28"/>
  <c r="J312" i="28" s="1"/>
  <c r="I311" i="28"/>
  <c r="J311" i="28" s="1"/>
  <c r="I310" i="28"/>
  <c r="J310" i="28"/>
  <c r="J309" i="28"/>
  <c r="I309" i="28"/>
  <c r="I308" i="28"/>
  <c r="J308" i="28" s="1"/>
  <c r="I307" i="28"/>
  <c r="J307" i="28" s="1"/>
  <c r="I306" i="28"/>
  <c r="J306" i="28" s="1"/>
  <c r="I305" i="28"/>
  <c r="I304" i="28"/>
  <c r="J304" i="28" s="1"/>
  <c r="I303" i="28"/>
  <c r="I302" i="28"/>
  <c r="J302" i="28" s="1"/>
  <c r="I301" i="28"/>
  <c r="I300" i="28"/>
  <c r="J300" i="28"/>
  <c r="I299" i="28"/>
  <c r="I298" i="28"/>
  <c r="J298" i="28"/>
  <c r="I297" i="28"/>
  <c r="J297" i="28"/>
  <c r="J296" i="28"/>
  <c r="I296" i="28"/>
  <c r="I295" i="28"/>
  <c r="J295" i="28" s="1"/>
  <c r="I294" i="28"/>
  <c r="J294" i="28"/>
  <c r="I293" i="28"/>
  <c r="J293" i="28" s="1"/>
  <c r="I292" i="28"/>
  <c r="I291" i="28"/>
  <c r="J291" i="28" s="1"/>
  <c r="I290" i="28"/>
  <c r="J290" i="28" s="1"/>
  <c r="I289" i="28"/>
  <c r="I288" i="28"/>
  <c r="J288" i="28" s="1"/>
  <c r="I287" i="28"/>
  <c r="J287" i="28" s="1"/>
  <c r="I286" i="28"/>
  <c r="J286" i="28" s="1"/>
  <c r="I285" i="28"/>
  <c r="I284" i="28"/>
  <c r="J284" i="28"/>
  <c r="I283" i="28"/>
  <c r="I282" i="28"/>
  <c r="I281" i="28"/>
  <c r="J281" i="28"/>
  <c r="J280" i="28"/>
  <c r="I280" i="28"/>
  <c r="J279" i="28"/>
  <c r="I279" i="28"/>
  <c r="I278" i="28"/>
  <c r="J278" i="28"/>
  <c r="I277" i="28"/>
  <c r="J277" i="28" s="1"/>
  <c r="I276" i="28"/>
  <c r="I275" i="28"/>
  <c r="J275" i="28" s="1"/>
  <c r="I274" i="28"/>
  <c r="J274" i="28" s="1"/>
  <c r="I273" i="28"/>
  <c r="J273" i="28" s="1"/>
  <c r="I272" i="28"/>
  <c r="J272" i="28" s="1"/>
  <c r="I271" i="28"/>
  <c r="I270" i="28"/>
  <c r="I269" i="28"/>
  <c r="I268" i="28"/>
  <c r="I267" i="28"/>
  <c r="I266" i="28"/>
  <c r="I265" i="28"/>
  <c r="J265" i="28"/>
  <c r="I264" i="28"/>
  <c r="J264" i="28" s="1"/>
  <c r="I263" i="28"/>
  <c r="J263" i="28" s="1"/>
  <c r="I262" i="28"/>
  <c r="J262" i="28"/>
  <c r="I261" i="28"/>
  <c r="J261" i="28"/>
  <c r="I260" i="28"/>
  <c r="I259" i="28"/>
  <c r="J259" i="28" s="1"/>
  <c r="I258" i="28"/>
  <c r="J258" i="28" s="1"/>
  <c r="I257" i="28"/>
  <c r="I256" i="28"/>
  <c r="J256" i="28" s="1"/>
  <c r="I255" i="28"/>
  <c r="I254" i="28"/>
  <c r="J254" i="28" s="1"/>
  <c r="I253" i="28"/>
  <c r="I252" i="28"/>
  <c r="I251" i="28"/>
  <c r="I250" i="28"/>
  <c r="J250" i="28"/>
  <c r="I249" i="28"/>
  <c r="J249" i="28"/>
  <c r="I248" i="28"/>
  <c r="J248" i="28" s="1"/>
  <c r="I247" i="28"/>
  <c r="J247" i="28" s="1"/>
  <c r="I246" i="28"/>
  <c r="J246" i="28"/>
  <c r="J245" i="28"/>
  <c r="I245" i="28"/>
  <c r="I244" i="28"/>
  <c r="J244" i="28" s="1"/>
  <c r="I243" i="28"/>
  <c r="J243" i="28"/>
  <c r="I242" i="28"/>
  <c r="J242" i="28" s="1"/>
  <c r="I241" i="28"/>
  <c r="I240" i="28"/>
  <c r="J240" i="28" s="1"/>
  <c r="I239" i="28"/>
  <c r="I238" i="28"/>
  <c r="J238" i="28" s="1"/>
  <c r="I237" i="28"/>
  <c r="J237" i="28" s="1"/>
  <c r="I236" i="28"/>
  <c r="J236" i="28"/>
  <c r="I235" i="28"/>
  <c r="I234" i="28"/>
  <c r="J234" i="28"/>
  <c r="I233" i="28"/>
  <c r="J233" i="28"/>
  <c r="I232" i="28"/>
  <c r="J232" i="28"/>
  <c r="I231" i="28"/>
  <c r="J231" i="28" s="1"/>
  <c r="I230" i="28"/>
  <c r="I229" i="28"/>
  <c r="J229" i="28" s="1"/>
  <c r="I228" i="28"/>
  <c r="I227" i="28"/>
  <c r="J227" i="28" s="1"/>
  <c r="I226" i="28"/>
  <c r="J226" i="28" s="1"/>
  <c r="I225" i="28"/>
  <c r="I224" i="28"/>
  <c r="J224" i="28" s="1"/>
  <c r="I223" i="28"/>
  <c r="J223" i="28" s="1"/>
  <c r="I222" i="28"/>
  <c r="J222" i="28" s="1"/>
  <c r="I221" i="28"/>
  <c r="I220" i="28"/>
  <c r="J220" i="28"/>
  <c r="I219" i="28"/>
  <c r="I218" i="28"/>
  <c r="I217" i="28"/>
  <c r="J217" i="28"/>
  <c r="J216" i="28"/>
  <c r="I216" i="28"/>
  <c r="J215" i="28"/>
  <c r="I215" i="28"/>
  <c r="I214" i="28"/>
  <c r="J214" i="28"/>
  <c r="I213" i="28"/>
  <c r="J213" i="28" s="1"/>
  <c r="I212" i="28"/>
  <c r="I211" i="28"/>
  <c r="J211" i="28" s="1"/>
  <c r="I210" i="28"/>
  <c r="J210" i="28" s="1"/>
  <c r="I209" i="28"/>
  <c r="J209" i="28" s="1"/>
  <c r="I208" i="28"/>
  <c r="J208" i="28" s="1"/>
  <c r="I207" i="28"/>
  <c r="I206" i="28"/>
  <c r="I205" i="28"/>
  <c r="I204" i="28"/>
  <c r="I203" i="28"/>
  <c r="I202" i="28"/>
  <c r="I201" i="28"/>
  <c r="I200" i="28"/>
  <c r="J200" i="28" s="1"/>
  <c r="I199" i="28"/>
  <c r="J199" i="28" s="1"/>
  <c r="I198" i="28"/>
  <c r="J198" i="28"/>
  <c r="I197" i="28"/>
  <c r="J197" i="28"/>
  <c r="I196" i="28"/>
  <c r="I195" i="28"/>
  <c r="J195" i="28" s="1"/>
  <c r="I194" i="28"/>
  <c r="J194" i="28" s="1"/>
  <c r="I193" i="28"/>
  <c r="I192" i="28"/>
  <c r="I191" i="28"/>
  <c r="I190" i="28"/>
  <c r="J190" i="28" s="1"/>
  <c r="I189" i="28"/>
  <c r="I188" i="28"/>
  <c r="I187" i="28"/>
  <c r="J187" i="28" s="1"/>
  <c r="I186" i="28"/>
  <c r="J186" i="28"/>
  <c r="I185" i="28"/>
  <c r="J185" i="28"/>
  <c r="I184" i="28"/>
  <c r="J184" i="28" s="1"/>
  <c r="I183" i="28"/>
  <c r="J183" i="28" s="1"/>
  <c r="I182" i="28"/>
  <c r="J182" i="28"/>
  <c r="J181" i="28"/>
  <c r="I181" i="28"/>
  <c r="I180" i="28"/>
  <c r="J180" i="28" s="1"/>
  <c r="I179" i="28"/>
  <c r="J179" i="28" s="1"/>
  <c r="I178" i="28"/>
  <c r="J178" i="28" s="1"/>
  <c r="I177" i="28"/>
  <c r="I176" i="28"/>
  <c r="J176" i="28" s="1"/>
  <c r="I175" i="28"/>
  <c r="I174" i="28"/>
  <c r="J174" i="28" s="1"/>
  <c r="I173" i="28"/>
  <c r="I172" i="28"/>
  <c r="J172" i="28"/>
  <c r="I171" i="28"/>
  <c r="J171" i="28" s="1"/>
  <c r="I170" i="28"/>
  <c r="J170" i="28"/>
  <c r="I169" i="28"/>
  <c r="J169" i="28"/>
  <c r="I168" i="28"/>
  <c r="J168" i="28"/>
  <c r="I167" i="28"/>
  <c r="J167" i="28" s="1"/>
  <c r="I166" i="28"/>
  <c r="I165" i="28"/>
  <c r="J165" i="28" s="1"/>
  <c r="I164" i="28"/>
  <c r="I163" i="28"/>
  <c r="J163" i="28" s="1"/>
  <c r="I162" i="28"/>
  <c r="J162" i="28" s="1"/>
  <c r="I161" i="28"/>
  <c r="I160" i="28"/>
  <c r="J160" i="28" s="1"/>
  <c r="I159" i="28"/>
  <c r="I158" i="28"/>
  <c r="J158" i="28" s="1"/>
  <c r="I157" i="28"/>
  <c r="I156" i="28"/>
  <c r="J156" i="28"/>
  <c r="I155" i="28"/>
  <c r="I154" i="28"/>
  <c r="I153" i="28"/>
  <c r="J153" i="28"/>
  <c r="J152" i="28"/>
  <c r="I152" i="28"/>
  <c r="J151" i="28"/>
  <c r="I151" i="28"/>
  <c r="I150" i="28"/>
  <c r="I149" i="28"/>
  <c r="J149" i="28" s="1"/>
  <c r="I148" i="28"/>
  <c r="I147" i="28"/>
  <c r="J147" i="28" s="1"/>
  <c r="I146" i="28"/>
  <c r="J146" i="28" s="1"/>
  <c r="I145" i="28"/>
  <c r="J145" i="28" s="1"/>
  <c r="I144" i="28"/>
  <c r="J144" i="28" s="1"/>
  <c r="I143" i="28"/>
  <c r="J143" i="28" s="1"/>
  <c r="I142" i="28"/>
  <c r="I141" i="28"/>
  <c r="I140" i="28"/>
  <c r="I139" i="28"/>
  <c r="I138" i="28"/>
  <c r="I137" i="28"/>
  <c r="J137" i="28"/>
  <c r="I136" i="28"/>
  <c r="J136" i="28" s="1"/>
  <c r="I135" i="28"/>
  <c r="J135" i="28" s="1"/>
  <c r="I134" i="28"/>
  <c r="J134" i="28"/>
  <c r="I133" i="28"/>
  <c r="J133" i="28"/>
  <c r="I132" i="28"/>
  <c r="I131" i="28"/>
  <c r="J131" i="28" s="1"/>
  <c r="I130" i="28"/>
  <c r="J130" i="28" s="1"/>
  <c r="I129" i="28"/>
  <c r="I128" i="28"/>
  <c r="J128" i="28" s="1"/>
  <c r="G128" i="28"/>
  <c r="I127" i="28"/>
  <c r="G127" i="28"/>
  <c r="I126" i="28"/>
  <c r="J126" i="28" s="1"/>
  <c r="G126" i="28"/>
  <c r="I125" i="28"/>
  <c r="G125" i="28"/>
  <c r="I124" i="28"/>
  <c r="G124" i="28"/>
  <c r="I123" i="28"/>
  <c r="G123" i="28"/>
  <c r="I122" i="28"/>
  <c r="G122" i="28"/>
  <c r="J122" i="28" s="1"/>
  <c r="I121" i="28"/>
  <c r="G121" i="28"/>
  <c r="J121" i="28" s="1"/>
  <c r="I120" i="28"/>
  <c r="J120" i="28" s="1"/>
  <c r="G120" i="28"/>
  <c r="I119" i="28"/>
  <c r="J119" i="28" s="1"/>
  <c r="G119" i="28"/>
  <c r="I118" i="28"/>
  <c r="G118" i="28"/>
  <c r="J118" i="28" s="1"/>
  <c r="J117" i="28"/>
  <c r="I117" i="28"/>
  <c r="G117" i="28"/>
  <c r="I116" i="28"/>
  <c r="J116" i="28" s="1"/>
  <c r="G116" i="28"/>
  <c r="I115" i="28"/>
  <c r="J115" i="28" s="1"/>
  <c r="G115" i="28"/>
  <c r="I114" i="28"/>
  <c r="G114" i="28"/>
  <c r="I113" i="28"/>
  <c r="G113" i="28"/>
  <c r="I112" i="28"/>
  <c r="J112" i="28" s="1"/>
  <c r="G112" i="28"/>
  <c r="I111" i="28"/>
  <c r="G111" i="28"/>
  <c r="I110" i="28"/>
  <c r="J110" i="28" s="1"/>
  <c r="G110" i="28"/>
  <c r="I109" i="28"/>
  <c r="G109" i="28"/>
  <c r="I108" i="28"/>
  <c r="G108" i="28"/>
  <c r="J108" i="28" s="1"/>
  <c r="I107" i="28"/>
  <c r="J107" i="28" s="1"/>
  <c r="G107" i="28"/>
  <c r="I106" i="28"/>
  <c r="G106" i="28"/>
  <c r="J106" i="28" s="1"/>
  <c r="I105" i="28"/>
  <c r="G105" i="28"/>
  <c r="J105" i="28" s="1"/>
  <c r="I104" i="28"/>
  <c r="G104" i="28"/>
  <c r="J104" i="28" s="1"/>
  <c r="I103" i="28"/>
  <c r="J103" i="28" s="1"/>
  <c r="G103" i="28"/>
  <c r="I102" i="28"/>
  <c r="G102" i="28"/>
  <c r="J102" i="28" s="1"/>
  <c r="I101" i="28"/>
  <c r="J101" i="28" s="1"/>
  <c r="G101" i="28"/>
  <c r="I100" i="28"/>
  <c r="G100" i="28"/>
  <c r="I99" i="28"/>
  <c r="J99" i="28" s="1"/>
  <c r="G99" i="28"/>
  <c r="I98" i="28"/>
  <c r="J98" i="28" s="1"/>
  <c r="G98" i="28"/>
  <c r="I97" i="28"/>
  <c r="G97" i="28"/>
  <c r="I96" i="28"/>
  <c r="J96" i="28" s="1"/>
  <c r="G96" i="28"/>
  <c r="I95" i="28"/>
  <c r="J95" i="28" s="1"/>
  <c r="G95" i="28"/>
  <c r="I94" i="28"/>
  <c r="J94" i="28" s="1"/>
  <c r="G94" i="28"/>
  <c r="I93" i="28"/>
  <c r="G93" i="28"/>
  <c r="I92" i="28"/>
  <c r="G92" i="28"/>
  <c r="J92" i="28" s="1"/>
  <c r="I91" i="28"/>
  <c r="J91" i="28" s="1"/>
  <c r="G91" i="28"/>
  <c r="I90" i="28"/>
  <c r="G90" i="28"/>
  <c r="I89" i="28"/>
  <c r="G89" i="28"/>
  <c r="J89" i="28" s="1"/>
  <c r="J88" i="28"/>
  <c r="I88" i="28"/>
  <c r="G88" i="28"/>
  <c r="J87" i="28"/>
  <c r="I87" i="28"/>
  <c r="G87" i="28"/>
  <c r="I86" i="28"/>
  <c r="G86" i="28"/>
  <c r="J86" i="28" s="1"/>
  <c r="I85" i="28"/>
  <c r="J85" i="28" s="1"/>
  <c r="G85" i="28"/>
  <c r="I84" i="28"/>
  <c r="G84" i="28"/>
  <c r="I83" i="28"/>
  <c r="J83" i="28" s="1"/>
  <c r="G83" i="28"/>
  <c r="I82" i="28"/>
  <c r="J82" i="28" s="1"/>
  <c r="G82" i="28"/>
  <c r="I81" i="28"/>
  <c r="J81" i="28" s="1"/>
  <c r="G81" i="28"/>
  <c r="I80" i="28"/>
  <c r="J80" i="28" s="1"/>
  <c r="G80" i="28"/>
  <c r="I79" i="28"/>
  <c r="J79" i="28" s="1"/>
  <c r="G79" i="28"/>
  <c r="I78" i="28"/>
  <c r="G78" i="28"/>
  <c r="I77" i="28"/>
  <c r="G77" i="28"/>
  <c r="I76" i="28"/>
  <c r="G76" i="28"/>
  <c r="I75" i="28"/>
  <c r="G75" i="28"/>
  <c r="I74" i="28"/>
  <c r="G74" i="28"/>
  <c r="I73" i="28"/>
  <c r="G73" i="28"/>
  <c r="J73" i="28" s="1"/>
  <c r="I72" i="28"/>
  <c r="J72" i="28" s="1"/>
  <c r="G72" i="28"/>
  <c r="I71" i="28"/>
  <c r="J71" i="28" s="1"/>
  <c r="G71" i="28"/>
  <c r="I70" i="28"/>
  <c r="G70" i="28"/>
  <c r="J70" i="28" s="1"/>
  <c r="I69" i="28"/>
  <c r="G69" i="28"/>
  <c r="J69" i="28" s="1"/>
  <c r="I68" i="28"/>
  <c r="G68" i="28"/>
  <c r="I67" i="28"/>
  <c r="J67" i="28" s="1"/>
  <c r="G67" i="28"/>
  <c r="I66" i="28"/>
  <c r="J66" i="28" s="1"/>
  <c r="G66" i="28"/>
  <c r="I65" i="28"/>
  <c r="J65" i="28" s="1"/>
  <c r="G65" i="28"/>
  <c r="I64" i="28"/>
  <c r="G64" i="28"/>
  <c r="I63" i="28"/>
  <c r="G63" i="28"/>
  <c r="I62" i="28"/>
  <c r="J62" i="28" s="1"/>
  <c r="G62" i="28"/>
  <c r="I61" i="28"/>
  <c r="G61" i="28"/>
  <c r="J60" i="28"/>
  <c r="I60" i="28"/>
  <c r="G60" i="28"/>
  <c r="I59" i="28"/>
  <c r="J59" i="28" s="1"/>
  <c r="G59" i="28"/>
  <c r="I58" i="28"/>
  <c r="G58" i="28"/>
  <c r="J58" i="28" s="1"/>
  <c r="I57" i="28"/>
  <c r="G57" i="28"/>
  <c r="J57" i="28" s="1"/>
  <c r="I56" i="28"/>
  <c r="J56" i="28" s="1"/>
  <c r="G56" i="28"/>
  <c r="I55" i="28"/>
  <c r="G55" i="28"/>
  <c r="J55" i="28" s="1"/>
  <c r="I54" i="28"/>
  <c r="G54" i="28"/>
  <c r="J54" i="28" s="1"/>
  <c r="I53" i="28"/>
  <c r="J53" i="28" s="1"/>
  <c r="G53" i="28"/>
  <c r="I52" i="28"/>
  <c r="J52" i="28" s="1"/>
  <c r="G52" i="28"/>
  <c r="I51" i="28"/>
  <c r="J51" i="28" s="1"/>
  <c r="G51" i="28"/>
  <c r="I50" i="28"/>
  <c r="G50" i="28"/>
  <c r="I49" i="28"/>
  <c r="G49" i="28"/>
  <c r="I48" i="28"/>
  <c r="G48" i="28"/>
  <c r="I47" i="28"/>
  <c r="G47" i="28"/>
  <c r="I46" i="28"/>
  <c r="G46" i="28"/>
  <c r="I45" i="28"/>
  <c r="J45" i="28" s="1"/>
  <c r="G45" i="28"/>
  <c r="I44" i="28"/>
  <c r="J44" i="28" s="1"/>
  <c r="G44" i="28"/>
  <c r="I43" i="28"/>
  <c r="J43" i="28" s="1"/>
  <c r="G43" i="28"/>
  <c r="I42" i="28"/>
  <c r="G42" i="28"/>
  <c r="J42" i="28" s="1"/>
  <c r="I41" i="28"/>
  <c r="G41" i="28"/>
  <c r="I40" i="28"/>
  <c r="J40" i="28" s="1"/>
  <c r="G40" i="28"/>
  <c r="I39" i="28"/>
  <c r="J39" i="28" s="1"/>
  <c r="G39" i="28"/>
  <c r="I38" i="28"/>
  <c r="G38" i="28"/>
  <c r="J38" i="28" s="1"/>
  <c r="I37" i="28"/>
  <c r="J37" i="28" s="1"/>
  <c r="G37" i="28"/>
  <c r="I36" i="28"/>
  <c r="G36" i="28"/>
  <c r="I35" i="28"/>
  <c r="J35" i="28" s="1"/>
  <c r="G35" i="28"/>
  <c r="I34" i="28"/>
  <c r="G34" i="28"/>
  <c r="I33" i="28"/>
  <c r="J33" i="28" s="1"/>
  <c r="G33" i="28"/>
  <c r="I32" i="28"/>
  <c r="G32" i="28"/>
  <c r="I31" i="28"/>
  <c r="G31" i="28"/>
  <c r="I30" i="28"/>
  <c r="J30" i="28" s="1"/>
  <c r="G30" i="28"/>
  <c r="I29" i="28"/>
  <c r="G29" i="28"/>
  <c r="I28" i="28"/>
  <c r="J28" i="28" s="1"/>
  <c r="G28" i="28"/>
  <c r="I27" i="28"/>
  <c r="G27" i="28"/>
  <c r="I26" i="28"/>
  <c r="G26" i="28"/>
  <c r="J26" i="28" s="1"/>
  <c r="I25" i="28"/>
  <c r="G25" i="28"/>
  <c r="J25" i="28" s="1"/>
  <c r="J24" i="28"/>
  <c r="I24" i="28"/>
  <c r="G24" i="28"/>
  <c r="I23" i="28"/>
  <c r="J23" i="28" s="1"/>
  <c r="G23" i="28"/>
  <c r="I22" i="28"/>
  <c r="G22" i="28"/>
  <c r="J22" i="28" s="1"/>
  <c r="I21" i="28"/>
  <c r="J21" i="28" s="1"/>
  <c r="G21" i="28"/>
  <c r="I20" i="28"/>
  <c r="G20" i="28"/>
  <c r="G975" i="28" s="1"/>
  <c r="N4700" i="12"/>
  <c r="M4700" i="12"/>
  <c r="I2268" i="12"/>
  <c r="G2268" i="12"/>
  <c r="J107" i="27"/>
  <c r="H105" i="27"/>
  <c r="F105" i="27"/>
  <c r="J103" i="27"/>
  <c r="H103" i="27"/>
  <c r="I103" i="27" s="1"/>
  <c r="F103" i="27"/>
  <c r="H102" i="27"/>
  <c r="I102" i="27" s="1"/>
  <c r="F102" i="27"/>
  <c r="J102" i="27" s="1"/>
  <c r="H101" i="27"/>
  <c r="I101" i="27" s="1"/>
  <c r="F101" i="27"/>
  <c r="J101" i="27" s="1"/>
  <c r="J100" i="27"/>
  <c r="I100" i="27"/>
  <c r="H100" i="27"/>
  <c r="F100" i="27"/>
  <c r="J99" i="27"/>
  <c r="H99" i="27"/>
  <c r="I99" i="27" s="1"/>
  <c r="F99" i="27"/>
  <c r="F98" i="27"/>
  <c r="J98" i="27" s="1"/>
  <c r="H97" i="27"/>
  <c r="I97" i="27" s="1"/>
  <c r="F97" i="27"/>
  <c r="J97" i="27" s="1"/>
  <c r="J96" i="27"/>
  <c r="H96" i="27"/>
  <c r="I96" i="27" s="1"/>
  <c r="F96" i="27"/>
  <c r="I95" i="27"/>
  <c r="H95" i="27"/>
  <c r="F95" i="27"/>
  <c r="J95" i="27" s="1"/>
  <c r="F94" i="27"/>
  <c r="J94" i="27" s="1"/>
  <c r="H93" i="27"/>
  <c r="I93" i="27" s="1"/>
  <c r="F93" i="27"/>
  <c r="J93" i="27" s="1"/>
  <c r="J92" i="27"/>
  <c r="H92" i="27"/>
  <c r="I92" i="27" s="1"/>
  <c r="F92" i="27"/>
  <c r="F91" i="27"/>
  <c r="J91" i="27" s="1"/>
  <c r="H90" i="27"/>
  <c r="I90" i="27" s="1"/>
  <c r="G90" i="27"/>
  <c r="F90" i="27"/>
  <c r="J90" i="27" s="1"/>
  <c r="J89" i="27"/>
  <c r="I89" i="27"/>
  <c r="H89" i="27"/>
  <c r="F89" i="27"/>
  <c r="J88" i="27"/>
  <c r="H88" i="27"/>
  <c r="I88" i="27" s="1"/>
  <c r="F88" i="27"/>
  <c r="F87" i="27"/>
  <c r="J87" i="27" s="1"/>
  <c r="H86" i="27"/>
  <c r="I86" i="27" s="1"/>
  <c r="F86" i="27"/>
  <c r="J86" i="27" s="1"/>
  <c r="J85" i="27"/>
  <c r="H85" i="27"/>
  <c r="I85" i="27" s="1"/>
  <c r="F85" i="27"/>
  <c r="J84" i="27"/>
  <c r="F84" i="27"/>
  <c r="H83" i="27"/>
  <c r="F83" i="27"/>
  <c r="J83" i="27" s="1"/>
  <c r="H82" i="27"/>
  <c r="I82" i="27" s="1"/>
  <c r="F82" i="27"/>
  <c r="J82" i="27" s="1"/>
  <c r="J81" i="27"/>
  <c r="F81" i="27"/>
  <c r="F80" i="27"/>
  <c r="J80" i="27" s="1"/>
  <c r="G79" i="27"/>
  <c r="H79" i="27" s="1"/>
  <c r="I79" i="27" s="1"/>
  <c r="F79" i="27"/>
  <c r="J79" i="27" s="1"/>
  <c r="J78" i="27"/>
  <c r="H78" i="27"/>
  <c r="I78" i="27" s="1"/>
  <c r="F78" i="27"/>
  <c r="I77" i="27"/>
  <c r="H77" i="27"/>
  <c r="F77" i="27"/>
  <c r="J77" i="27" s="1"/>
  <c r="H76" i="27"/>
  <c r="I76" i="27" s="1"/>
  <c r="F76" i="27"/>
  <c r="J76" i="27" s="1"/>
  <c r="G75" i="27"/>
  <c r="G84" i="27" s="1"/>
  <c r="H84" i="27" s="1"/>
  <c r="I84" i="27" s="1"/>
  <c r="F75" i="27"/>
  <c r="J75" i="27" s="1"/>
  <c r="J74" i="27"/>
  <c r="H74" i="27"/>
  <c r="I74" i="27" s="1"/>
  <c r="F74" i="27"/>
  <c r="J73" i="27"/>
  <c r="I73" i="27"/>
  <c r="H73" i="27"/>
  <c r="F73" i="27"/>
  <c r="H72" i="27"/>
  <c r="F72" i="27"/>
  <c r="J72" i="27" s="1"/>
  <c r="H71" i="27"/>
  <c r="I71" i="27" s="1"/>
  <c r="F71" i="27"/>
  <c r="J71" i="27" s="1"/>
  <c r="J70" i="27"/>
  <c r="H70" i="27"/>
  <c r="I70" i="27" s="1"/>
  <c r="F70" i="27"/>
  <c r="J69" i="27"/>
  <c r="H69" i="27"/>
  <c r="G69" i="27"/>
  <c r="G81" i="27" s="1"/>
  <c r="H81" i="27" s="1"/>
  <c r="I81" i="27" s="1"/>
  <c r="F69" i="27"/>
  <c r="I69" i="27" s="1"/>
  <c r="H68" i="27"/>
  <c r="I68" i="27" s="1"/>
  <c r="F68" i="27"/>
  <c r="J68" i="27" s="1"/>
  <c r="F67" i="27"/>
  <c r="J67" i="27" s="1"/>
  <c r="J66" i="27"/>
  <c r="H66" i="27"/>
  <c r="I66" i="27" s="1"/>
  <c r="F66" i="27"/>
  <c r="H65" i="27"/>
  <c r="I65" i="27" s="1"/>
  <c r="F65" i="27"/>
  <c r="J65" i="27" s="1"/>
  <c r="I64" i="27"/>
  <c r="H64" i="27"/>
  <c r="F64" i="27"/>
  <c r="J64" i="27" s="1"/>
  <c r="J63" i="27"/>
  <c r="I63" i="27"/>
  <c r="H63" i="27"/>
  <c r="F63" i="27"/>
  <c r="J62" i="27"/>
  <c r="H62" i="27"/>
  <c r="I62" i="27" s="1"/>
  <c r="F62" i="27"/>
  <c r="G61" i="27"/>
  <c r="G67" i="27" s="1"/>
  <c r="H67" i="27" s="1"/>
  <c r="I67" i="27" s="1"/>
  <c r="F61" i="27"/>
  <c r="J61" i="27" s="1"/>
  <c r="J60" i="27"/>
  <c r="H60" i="27"/>
  <c r="I60" i="27" s="1"/>
  <c r="F60" i="27"/>
  <c r="J59" i="27"/>
  <c r="G59" i="27"/>
  <c r="H59" i="27" s="1"/>
  <c r="I59" i="27" s="1"/>
  <c r="F59" i="27"/>
  <c r="J58" i="27"/>
  <c r="H58" i="27"/>
  <c r="I58" i="27" s="1"/>
  <c r="F58" i="27"/>
  <c r="H57" i="27"/>
  <c r="F57" i="27"/>
  <c r="J57" i="27" s="1"/>
  <c r="H56" i="27"/>
  <c r="I56" i="27" s="1"/>
  <c r="F56" i="27"/>
  <c r="J56" i="27" s="1"/>
  <c r="J55" i="27"/>
  <c r="H55" i="27"/>
  <c r="I55" i="27" s="1"/>
  <c r="F55" i="27"/>
  <c r="J54" i="27"/>
  <c r="H54" i="27"/>
  <c r="I54" i="27" s="1"/>
  <c r="F54" i="27"/>
  <c r="H53" i="27"/>
  <c r="F53" i="27"/>
  <c r="J53" i="27" s="1"/>
  <c r="H52" i="27"/>
  <c r="F52" i="27"/>
  <c r="J52" i="27" s="1"/>
  <c r="J51" i="27"/>
  <c r="H51" i="27"/>
  <c r="I51" i="27" s="1"/>
  <c r="F51" i="27"/>
  <c r="H50" i="27"/>
  <c r="I50" i="27" s="1"/>
  <c r="G50" i="27"/>
  <c r="F50" i="27"/>
  <c r="J50" i="27" s="1"/>
  <c r="J49" i="27"/>
  <c r="H49" i="27"/>
  <c r="I49" i="27" s="1"/>
  <c r="F49" i="27"/>
  <c r="J48" i="27"/>
  <c r="H48" i="27"/>
  <c r="I48" i="27" s="1"/>
  <c r="F48" i="27"/>
  <c r="J47" i="27"/>
  <c r="G47" i="27"/>
  <c r="H47" i="27" s="1"/>
  <c r="I47" i="27" s="1"/>
  <c r="F47" i="27"/>
  <c r="H46" i="27"/>
  <c r="I46" i="27" s="1"/>
  <c r="F46" i="27"/>
  <c r="J46" i="27" s="1"/>
  <c r="I45" i="27"/>
  <c r="H45" i="27"/>
  <c r="F45" i="27"/>
  <c r="J45" i="27" s="1"/>
  <c r="I44" i="27"/>
  <c r="H44" i="27"/>
  <c r="F44" i="27"/>
  <c r="J44" i="27" s="1"/>
  <c r="J43" i="27"/>
  <c r="H43" i="27"/>
  <c r="I43" i="27" s="1"/>
  <c r="F43" i="27"/>
  <c r="H42" i="27"/>
  <c r="I42" i="27" s="1"/>
  <c r="F42" i="27"/>
  <c r="J42" i="27" s="1"/>
  <c r="I41" i="27"/>
  <c r="H41" i="27"/>
  <c r="F41" i="27"/>
  <c r="J41" i="27" s="1"/>
  <c r="G40" i="27"/>
  <c r="H40" i="27" s="1"/>
  <c r="I40" i="27" s="1"/>
  <c r="F40" i="27"/>
  <c r="J40" i="27" s="1"/>
  <c r="I39" i="27"/>
  <c r="H39" i="27"/>
  <c r="F39" i="27"/>
  <c r="J39" i="27" s="1"/>
  <c r="H38" i="27"/>
  <c r="I38" i="27" s="1"/>
  <c r="F38" i="27"/>
  <c r="J38" i="27" s="1"/>
  <c r="H37" i="27"/>
  <c r="I37" i="27" s="1"/>
  <c r="G37" i="27"/>
  <c r="F37" i="27"/>
  <c r="J37" i="27" s="1"/>
  <c r="J36" i="27"/>
  <c r="H36" i="27"/>
  <c r="I36" i="27" s="1"/>
  <c r="G36" i="27"/>
  <c r="F36" i="27"/>
  <c r="H35" i="27"/>
  <c r="F35" i="27"/>
  <c r="J35" i="27" s="1"/>
  <c r="J34" i="27"/>
  <c r="H34" i="27"/>
  <c r="I34" i="27" s="1"/>
  <c r="F34" i="27"/>
  <c r="J33" i="27"/>
  <c r="H33" i="27"/>
  <c r="I33" i="27" s="1"/>
  <c r="F33" i="27"/>
  <c r="J32" i="27"/>
  <c r="I32" i="27"/>
  <c r="H32" i="27"/>
  <c r="F32" i="27"/>
  <c r="H31" i="27"/>
  <c r="F31" i="27"/>
  <c r="J31" i="27" s="1"/>
  <c r="J30" i="27"/>
  <c r="H30" i="27"/>
  <c r="I30" i="27" s="1"/>
  <c r="F30" i="27"/>
  <c r="H29" i="27"/>
  <c r="I29" i="27" s="1"/>
  <c r="G29" i="27"/>
  <c r="F29" i="27"/>
  <c r="J29" i="27" s="1"/>
  <c r="J28" i="27"/>
  <c r="H28" i="27"/>
  <c r="I28" i="27" s="1"/>
  <c r="F28" i="27"/>
  <c r="H27" i="27"/>
  <c r="I27" i="27" s="1"/>
  <c r="F27" i="27"/>
  <c r="J27" i="27" s="1"/>
  <c r="I26" i="27"/>
  <c r="H26" i="27"/>
  <c r="F26" i="27"/>
  <c r="J26" i="27" s="1"/>
  <c r="I25" i="27"/>
  <c r="H25" i="27"/>
  <c r="F25" i="27"/>
  <c r="J25" i="27" s="1"/>
  <c r="J24" i="27"/>
  <c r="H24" i="27"/>
  <c r="I24" i="27" s="1"/>
  <c r="F24" i="27"/>
  <c r="H23" i="27"/>
  <c r="I23" i="27" s="1"/>
  <c r="F23" i="27"/>
  <c r="J23" i="27" s="1"/>
  <c r="I22" i="27"/>
  <c r="H22" i="27"/>
  <c r="F22" i="27"/>
  <c r="J22" i="27" s="1"/>
  <c r="I21" i="27"/>
  <c r="H21" i="27"/>
  <c r="F21" i="27"/>
  <c r="J21" i="27" s="1"/>
  <c r="J20" i="27"/>
  <c r="H20" i="27"/>
  <c r="I20" i="27" s="1"/>
  <c r="G20" i="27"/>
  <c r="F20" i="27"/>
  <c r="I2453" i="12"/>
  <c r="G2453" i="12"/>
  <c r="H34" i="26"/>
  <c r="F34" i="26"/>
  <c r="H32" i="26"/>
  <c r="I32" i="26" s="1"/>
  <c r="F32" i="26"/>
  <c r="H31" i="26"/>
  <c r="I31" i="26" s="1"/>
  <c r="F31" i="26"/>
  <c r="H30" i="26"/>
  <c r="F30" i="26"/>
  <c r="I30" i="26" s="1"/>
  <c r="H29" i="26"/>
  <c r="I29" i="26" s="1"/>
  <c r="F29" i="26"/>
  <c r="H28" i="26"/>
  <c r="I28" i="26" s="1"/>
  <c r="F28" i="26"/>
  <c r="H27" i="26"/>
  <c r="I27" i="26" s="1"/>
  <c r="F27" i="26"/>
  <c r="H26" i="26"/>
  <c r="F26" i="26"/>
  <c r="I26" i="26" s="1"/>
  <c r="H25" i="26"/>
  <c r="I25" i="26" s="1"/>
  <c r="F25" i="26"/>
  <c r="H24" i="26"/>
  <c r="I24" i="26" s="1"/>
  <c r="F24" i="26"/>
  <c r="H23" i="26"/>
  <c r="I23" i="26" s="1"/>
  <c r="F23" i="26"/>
  <c r="I22" i="26"/>
  <c r="H22" i="26"/>
  <c r="F22" i="26"/>
  <c r="H21" i="26"/>
  <c r="I21" i="26" s="1"/>
  <c r="F21" i="26"/>
  <c r="I20" i="26"/>
  <c r="H20" i="26"/>
  <c r="F20" i="26"/>
  <c r="I2467" i="12"/>
  <c r="G2467" i="12"/>
  <c r="H63" i="25"/>
  <c r="F63" i="25"/>
  <c r="H61" i="25"/>
  <c r="I61" i="25" s="1"/>
  <c r="F61" i="25"/>
  <c r="H60" i="25"/>
  <c r="I60" i="25" s="1"/>
  <c r="F60" i="25"/>
  <c r="H59" i="25"/>
  <c r="I59" i="25" s="1"/>
  <c r="F59" i="25"/>
  <c r="H58" i="25"/>
  <c r="F58" i="25"/>
  <c r="I58" i="25" s="1"/>
  <c r="I57" i="25"/>
  <c r="H57" i="25"/>
  <c r="F57" i="25"/>
  <c r="H56" i="25"/>
  <c r="I56" i="25" s="1"/>
  <c r="F56" i="25"/>
  <c r="I55" i="25"/>
  <c r="H55" i="25"/>
  <c r="F55" i="25"/>
  <c r="H54" i="25"/>
  <c r="F54" i="25"/>
  <c r="I54" i="25" s="1"/>
  <c r="H53" i="25"/>
  <c r="I53" i="25" s="1"/>
  <c r="F53" i="25"/>
  <c r="H52" i="25"/>
  <c r="I52" i="25" s="1"/>
  <c r="F52" i="25"/>
  <c r="I51" i="25"/>
  <c r="H51" i="25"/>
  <c r="F51" i="25"/>
  <c r="H50" i="25"/>
  <c r="I50" i="25" s="1"/>
  <c r="F50" i="25"/>
  <c r="H49" i="25"/>
  <c r="I49" i="25" s="1"/>
  <c r="F49" i="25"/>
  <c r="H48" i="25"/>
  <c r="I48" i="25" s="1"/>
  <c r="F48" i="25"/>
  <c r="H47" i="25"/>
  <c r="I47" i="25" s="1"/>
  <c r="F47" i="25"/>
  <c r="H46" i="25"/>
  <c r="I46" i="25" s="1"/>
  <c r="F46" i="25"/>
  <c r="H45" i="25"/>
  <c r="I45" i="25" s="1"/>
  <c r="F45" i="25"/>
  <c r="H44" i="25"/>
  <c r="I44" i="25" s="1"/>
  <c r="F44" i="25"/>
  <c r="H43" i="25"/>
  <c r="I43" i="25" s="1"/>
  <c r="F43" i="25"/>
  <c r="H42" i="25"/>
  <c r="F42" i="25"/>
  <c r="I42" i="25" s="1"/>
  <c r="I40" i="25"/>
  <c r="H40" i="25"/>
  <c r="F40" i="25"/>
  <c r="H39" i="25"/>
  <c r="I39" i="25" s="1"/>
  <c r="F39" i="25"/>
  <c r="I38" i="25"/>
  <c r="H38" i="25"/>
  <c r="F38" i="25"/>
  <c r="H37" i="25"/>
  <c r="F37" i="25"/>
  <c r="I37" i="25" s="1"/>
  <c r="H36" i="25"/>
  <c r="I36" i="25" s="1"/>
  <c r="F36" i="25"/>
  <c r="H35" i="25"/>
  <c r="I35" i="25" s="1"/>
  <c r="F35" i="25"/>
  <c r="I34" i="25"/>
  <c r="H34" i="25"/>
  <c r="F34" i="25"/>
  <c r="H33" i="25"/>
  <c r="I33" i="25" s="1"/>
  <c r="F33" i="25"/>
  <c r="H32" i="25"/>
  <c r="I32" i="25" s="1"/>
  <c r="F32" i="25"/>
  <c r="H31" i="25"/>
  <c r="I31" i="25" s="1"/>
  <c r="F31" i="25"/>
  <c r="H30" i="25"/>
  <c r="I30" i="25" s="1"/>
  <c r="F30" i="25"/>
  <c r="H29" i="25"/>
  <c r="I29" i="25" s="1"/>
  <c r="F29" i="25"/>
  <c r="H28" i="25"/>
  <c r="I28" i="25" s="1"/>
  <c r="F28" i="25"/>
  <c r="H27" i="25"/>
  <c r="I27" i="25" s="1"/>
  <c r="F27" i="25"/>
  <c r="H26" i="25"/>
  <c r="I26" i="25" s="1"/>
  <c r="F26" i="25"/>
  <c r="H25" i="25"/>
  <c r="F25" i="25"/>
  <c r="I25" i="25" s="1"/>
  <c r="I24" i="25"/>
  <c r="H24" i="25"/>
  <c r="F24" i="25"/>
  <c r="H23" i="25"/>
  <c r="I23" i="25" s="1"/>
  <c r="F23" i="25"/>
  <c r="I22" i="25"/>
  <c r="H22" i="25"/>
  <c r="F22" i="25"/>
  <c r="H21" i="25"/>
  <c r="F21" i="25"/>
  <c r="I21" i="25" s="1"/>
  <c r="H20" i="25"/>
  <c r="I20" i="25" s="1"/>
  <c r="F20" i="25"/>
  <c r="I2510" i="12"/>
  <c r="G2510" i="12"/>
  <c r="H52" i="24"/>
  <c r="F52" i="24"/>
  <c r="H50" i="24"/>
  <c r="I50" i="24" s="1"/>
  <c r="F50" i="24"/>
  <c r="I49" i="24"/>
  <c r="H49" i="24"/>
  <c r="F49" i="24"/>
  <c r="H48" i="24"/>
  <c r="I48" i="24" s="1"/>
  <c r="F48" i="24"/>
  <c r="H47" i="24"/>
  <c r="I47" i="24" s="1"/>
  <c r="F47" i="24"/>
  <c r="I46" i="24"/>
  <c r="H46" i="24"/>
  <c r="F46" i="24"/>
  <c r="I45" i="24"/>
  <c r="H45" i="24"/>
  <c r="F45" i="24"/>
  <c r="H44" i="24"/>
  <c r="I44" i="24" s="1"/>
  <c r="F44" i="24"/>
  <c r="H43" i="24"/>
  <c r="I43" i="24" s="1"/>
  <c r="F43" i="24"/>
  <c r="H42" i="24"/>
  <c r="F42" i="24"/>
  <c r="I42" i="24" s="1"/>
  <c r="H41" i="24"/>
  <c r="I41" i="24" s="1"/>
  <c r="F41" i="24"/>
  <c r="H40" i="24"/>
  <c r="I40" i="24" s="1"/>
  <c r="F40" i="24"/>
  <c r="H39" i="24"/>
  <c r="I39" i="24" s="1"/>
  <c r="F39" i="24"/>
  <c r="H38" i="24"/>
  <c r="I38" i="24" s="1"/>
  <c r="F38" i="24"/>
  <c r="H37" i="24"/>
  <c r="I37" i="24" s="1"/>
  <c r="F37" i="24"/>
  <c r="H36" i="24"/>
  <c r="F36" i="24"/>
  <c r="I36" i="24" s="1"/>
  <c r="H35" i="24"/>
  <c r="I35" i="24" s="1"/>
  <c r="F35" i="24"/>
  <c r="H34" i="24"/>
  <c r="I34" i="24" s="1"/>
  <c r="F34" i="24"/>
  <c r="I32" i="24"/>
  <c r="H32" i="24"/>
  <c r="F32" i="24"/>
  <c r="H31" i="24"/>
  <c r="I31" i="24" s="1"/>
  <c r="F31" i="24"/>
  <c r="H30" i="24"/>
  <c r="I30" i="24" s="1"/>
  <c r="F30" i="24"/>
  <c r="I29" i="24"/>
  <c r="H29" i="24"/>
  <c r="F29" i="24"/>
  <c r="I28" i="24"/>
  <c r="H28" i="24"/>
  <c r="F28" i="24"/>
  <c r="H27" i="24"/>
  <c r="I27" i="24" s="1"/>
  <c r="F27" i="24"/>
  <c r="H26" i="24"/>
  <c r="I26" i="24" s="1"/>
  <c r="F26" i="24"/>
  <c r="H25" i="24"/>
  <c r="F25" i="24"/>
  <c r="I25" i="24" s="1"/>
  <c r="H24" i="24"/>
  <c r="I24" i="24" s="1"/>
  <c r="F24" i="24"/>
  <c r="H23" i="24"/>
  <c r="I23" i="24" s="1"/>
  <c r="F23" i="24"/>
  <c r="H22" i="24"/>
  <c r="I22" i="24" s="1"/>
  <c r="F22" i="24"/>
  <c r="H21" i="24"/>
  <c r="I21" i="24" s="1"/>
  <c r="F21" i="24"/>
  <c r="I2668" i="12"/>
  <c r="G2668" i="12"/>
  <c r="H78" i="22"/>
  <c r="F78" i="22"/>
  <c r="H76" i="22"/>
  <c r="I76" i="22" s="1"/>
  <c r="F76" i="22"/>
  <c r="I75" i="22"/>
  <c r="H75" i="22"/>
  <c r="F75" i="22"/>
  <c r="H74" i="22"/>
  <c r="I74" i="22" s="1"/>
  <c r="F74" i="22"/>
  <c r="H73" i="22"/>
  <c r="I73" i="22" s="1"/>
  <c r="F73" i="22"/>
  <c r="I72" i="22"/>
  <c r="H72" i="22"/>
  <c r="F72" i="22"/>
  <c r="I71" i="22"/>
  <c r="H71" i="22"/>
  <c r="F71" i="22"/>
  <c r="H70" i="22"/>
  <c r="I70" i="22" s="1"/>
  <c r="F70" i="22"/>
  <c r="H69" i="22"/>
  <c r="I69" i="22" s="1"/>
  <c r="F69" i="22"/>
  <c r="H68" i="22"/>
  <c r="I68" i="22" s="1"/>
  <c r="F68" i="22"/>
  <c r="H67" i="22"/>
  <c r="I67" i="22" s="1"/>
  <c r="F67" i="22"/>
  <c r="I66" i="22"/>
  <c r="H66" i="22"/>
  <c r="F66" i="22"/>
  <c r="H65" i="22"/>
  <c r="I65" i="22" s="1"/>
  <c r="F65" i="22"/>
  <c r="H64" i="22"/>
  <c r="I64" i="22" s="1"/>
  <c r="F64" i="22"/>
  <c r="H63" i="22"/>
  <c r="I63" i="22" s="1"/>
  <c r="F63" i="22"/>
  <c r="H62" i="22"/>
  <c r="I62" i="22" s="1"/>
  <c r="F62" i="22"/>
  <c r="H61" i="22"/>
  <c r="I61" i="22" s="1"/>
  <c r="F61" i="22"/>
  <c r="H60" i="22"/>
  <c r="I60" i="22" s="1"/>
  <c r="F60" i="22"/>
  <c r="I59" i="22"/>
  <c r="H59" i="22"/>
  <c r="F59" i="22"/>
  <c r="H58" i="22"/>
  <c r="I58" i="22" s="1"/>
  <c r="F58" i="22"/>
  <c r="H57" i="22"/>
  <c r="I57" i="22" s="1"/>
  <c r="F57" i="22"/>
  <c r="H56" i="22"/>
  <c r="F56" i="22"/>
  <c r="I56" i="22" s="1"/>
  <c r="I55" i="22"/>
  <c r="H55" i="22"/>
  <c r="F55" i="22"/>
  <c r="H54" i="22"/>
  <c r="I54" i="22" s="1"/>
  <c r="F54" i="22"/>
  <c r="H53" i="22"/>
  <c r="I53" i="22" s="1"/>
  <c r="F53" i="22"/>
  <c r="H51" i="22"/>
  <c r="I51" i="22" s="1"/>
  <c r="F51" i="22"/>
  <c r="H50" i="22"/>
  <c r="I50" i="22" s="1"/>
  <c r="F50" i="22"/>
  <c r="I49" i="22"/>
  <c r="H49" i="22"/>
  <c r="F49" i="22"/>
  <c r="H48" i="22"/>
  <c r="I48" i="22" s="1"/>
  <c r="F48" i="22"/>
  <c r="H47" i="22"/>
  <c r="F47" i="22"/>
  <c r="I47" i="22" s="1"/>
  <c r="H46" i="22"/>
  <c r="I46" i="22" s="1"/>
  <c r="F46" i="22"/>
  <c r="H45" i="22"/>
  <c r="F45" i="22"/>
  <c r="I45" i="22" s="1"/>
  <c r="H44" i="22"/>
  <c r="I44" i="22" s="1"/>
  <c r="F44" i="22"/>
  <c r="H43" i="22"/>
  <c r="I43" i="22" s="1"/>
  <c r="F43" i="22"/>
  <c r="I42" i="22"/>
  <c r="H42" i="22"/>
  <c r="F42" i="22"/>
  <c r="H41" i="22"/>
  <c r="I41" i="22" s="1"/>
  <c r="F41" i="22"/>
  <c r="H40" i="22"/>
  <c r="I40" i="22" s="1"/>
  <c r="F40" i="22"/>
  <c r="H39" i="22"/>
  <c r="F39" i="22"/>
  <c r="I39" i="22" s="1"/>
  <c r="I38" i="22"/>
  <c r="H38" i="22"/>
  <c r="F38" i="22"/>
  <c r="H37" i="22"/>
  <c r="I37" i="22" s="1"/>
  <c r="F37" i="22"/>
  <c r="H36" i="22"/>
  <c r="I36" i="22" s="1"/>
  <c r="F36" i="22"/>
  <c r="H35" i="22"/>
  <c r="I35" i="22" s="1"/>
  <c r="F35" i="22"/>
  <c r="H34" i="22"/>
  <c r="I34" i="22" s="1"/>
  <c r="F34" i="22"/>
  <c r="I33" i="22"/>
  <c r="H33" i="22"/>
  <c r="F33" i="22"/>
  <c r="H32" i="22"/>
  <c r="F32" i="22"/>
  <c r="I32" i="22" s="1"/>
  <c r="H31" i="22"/>
  <c r="I31" i="22" s="1"/>
  <c r="F31" i="22"/>
  <c r="H30" i="22"/>
  <c r="I30" i="22" s="1"/>
  <c r="F30" i="22"/>
  <c r="H29" i="22"/>
  <c r="F29" i="22"/>
  <c r="I29" i="22" s="1"/>
  <c r="H28" i="22"/>
  <c r="I28" i="22" s="1"/>
  <c r="F28" i="22"/>
  <c r="H27" i="22"/>
  <c r="I27" i="22" s="1"/>
  <c r="F27" i="22"/>
  <c r="I26" i="22"/>
  <c r="H26" i="22"/>
  <c r="F26" i="22"/>
  <c r="H25" i="22"/>
  <c r="I25" i="22" s="1"/>
  <c r="F25" i="22"/>
  <c r="H24" i="22"/>
  <c r="I24" i="22" s="1"/>
  <c r="F24" i="22"/>
  <c r="H23" i="22"/>
  <c r="F23" i="22"/>
  <c r="I23" i="22" s="1"/>
  <c r="I22" i="22"/>
  <c r="H22" i="22"/>
  <c r="F22" i="22"/>
  <c r="H21" i="22"/>
  <c r="I21" i="22" s="1"/>
  <c r="F21" i="22"/>
  <c r="I2726" i="12"/>
  <c r="G2726" i="12"/>
  <c r="I1398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39" i="21"/>
  <c r="I140" i="21"/>
  <c r="I141" i="21"/>
  <c r="I142" i="21"/>
  <c r="I143" i="21"/>
  <c r="I144" i="21"/>
  <c r="I145" i="21"/>
  <c r="I77" i="21"/>
  <c r="H1398" i="21"/>
  <c r="H78" i="21"/>
  <c r="H79" i="21"/>
  <c r="H80" i="21"/>
  <c r="H81" i="21"/>
  <c r="H82" i="21"/>
  <c r="H83" i="21"/>
  <c r="H84" i="21"/>
  <c r="H85" i="21"/>
  <c r="H86" i="21"/>
  <c r="H87" i="21"/>
  <c r="H88" i="21"/>
  <c r="H89" i="21"/>
  <c r="H90" i="21"/>
  <c r="H91" i="21"/>
  <c r="H92" i="21"/>
  <c r="H93" i="21"/>
  <c r="H94" i="21"/>
  <c r="H95" i="21"/>
  <c r="H96" i="21"/>
  <c r="H97" i="21"/>
  <c r="H98" i="21"/>
  <c r="H99" i="21"/>
  <c r="H100" i="21"/>
  <c r="H101" i="21"/>
  <c r="H102" i="21"/>
  <c r="H103" i="21"/>
  <c r="H104" i="21"/>
  <c r="H105" i="21"/>
  <c r="H106" i="21"/>
  <c r="H107" i="21"/>
  <c r="H108" i="21"/>
  <c r="H109" i="21"/>
  <c r="H110" i="21"/>
  <c r="H111" i="21"/>
  <c r="H112" i="21"/>
  <c r="H113" i="21"/>
  <c r="H114" i="21"/>
  <c r="H115" i="21"/>
  <c r="H116" i="21"/>
  <c r="H117" i="21"/>
  <c r="H118" i="21"/>
  <c r="H119" i="21"/>
  <c r="H120" i="21"/>
  <c r="H121" i="21"/>
  <c r="H122" i="21"/>
  <c r="H123" i="21"/>
  <c r="H124" i="21"/>
  <c r="H125" i="21"/>
  <c r="H126" i="21"/>
  <c r="H127" i="21"/>
  <c r="H128" i="21"/>
  <c r="H129" i="21"/>
  <c r="H130" i="21"/>
  <c r="H131" i="21"/>
  <c r="H132" i="21"/>
  <c r="H133" i="21"/>
  <c r="H134" i="21"/>
  <c r="H135" i="21"/>
  <c r="H136" i="21"/>
  <c r="H137" i="21"/>
  <c r="H138" i="21"/>
  <c r="H139" i="21"/>
  <c r="H140" i="21"/>
  <c r="H141" i="21"/>
  <c r="H142" i="21"/>
  <c r="H143" i="21"/>
  <c r="H144" i="21"/>
  <c r="H145" i="21"/>
  <c r="H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G137" i="21"/>
  <c r="G138" i="21"/>
  <c r="G139" i="21"/>
  <c r="G140" i="21"/>
  <c r="G141" i="21"/>
  <c r="G142" i="21"/>
  <c r="G143" i="21"/>
  <c r="G144" i="21"/>
  <c r="G145" i="21"/>
  <c r="G77" i="21"/>
  <c r="A146" i="21"/>
  <c r="A147" i="21" s="1"/>
  <c r="A148" i="21" s="1"/>
  <c r="A149" i="21" s="1"/>
  <c r="A150" i="21" s="1"/>
  <c r="A151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68" i="21" s="1"/>
  <c r="A169" i="21" s="1"/>
  <c r="A170" i="21" s="1"/>
  <c r="A171" i="21" s="1"/>
  <c r="A172" i="21" s="1"/>
  <c r="A173" i="21" s="1"/>
  <c r="A174" i="21" s="1"/>
  <c r="A175" i="21" s="1"/>
  <c r="A176" i="21" s="1"/>
  <c r="A177" i="21" s="1"/>
  <c r="A178" i="21" s="1"/>
  <c r="A179" i="21" s="1"/>
  <c r="A180" i="21" s="1"/>
  <c r="A181" i="21" s="1"/>
  <c r="A182" i="21" s="1"/>
  <c r="A183" i="21" s="1"/>
  <c r="A184" i="21" s="1"/>
  <c r="A185" i="21" s="1"/>
  <c r="A186" i="21" s="1"/>
  <c r="A187" i="21" s="1"/>
  <c r="A188" i="21" s="1"/>
  <c r="A189" i="21" s="1"/>
  <c r="A190" i="21" s="1"/>
  <c r="A191" i="21" s="1"/>
  <c r="A192" i="21" s="1"/>
  <c r="A193" i="21" s="1"/>
  <c r="A194" i="21" s="1"/>
  <c r="A195" i="21" s="1"/>
  <c r="A196" i="21" s="1"/>
  <c r="A197" i="21" s="1"/>
  <c r="A198" i="21" s="1"/>
  <c r="A199" i="21" s="1"/>
  <c r="A200" i="21" s="1"/>
  <c r="A201" i="21" s="1"/>
  <c r="A202" i="21" s="1"/>
  <c r="A203" i="21" s="1"/>
  <c r="A204" i="21" s="1"/>
  <c r="A205" i="21" s="1"/>
  <c r="A206" i="21" s="1"/>
  <c r="A207" i="21" s="1"/>
  <c r="A208" i="21" s="1"/>
  <c r="A209" i="21" s="1"/>
  <c r="A210" i="21" s="1"/>
  <c r="A211" i="21" s="1"/>
  <c r="A212" i="21" s="1"/>
  <c r="A213" i="21" s="1"/>
  <c r="A214" i="21" s="1"/>
  <c r="A215" i="21" s="1"/>
  <c r="A216" i="21" s="1"/>
  <c r="A217" i="21" s="1"/>
  <c r="A218" i="21" s="1"/>
  <c r="A219" i="21" s="1"/>
  <c r="A220" i="21" s="1"/>
  <c r="A221" i="21" s="1"/>
  <c r="A222" i="21" s="1"/>
  <c r="A223" i="21" s="1"/>
  <c r="A224" i="21" s="1"/>
  <c r="A225" i="21" s="1"/>
  <c r="A226" i="21" s="1"/>
  <c r="A227" i="21" s="1"/>
  <c r="A228" i="21" s="1"/>
  <c r="A229" i="21" s="1"/>
  <c r="A230" i="21" s="1"/>
  <c r="A231" i="21" s="1"/>
  <c r="A232" i="21" s="1"/>
  <c r="A233" i="21" s="1"/>
  <c r="A234" i="21" s="1"/>
  <c r="A235" i="21" s="1"/>
  <c r="A236" i="21" s="1"/>
  <c r="A237" i="21" s="1"/>
  <c r="A238" i="21" s="1"/>
  <c r="A239" i="21" s="1"/>
  <c r="A240" i="21" s="1"/>
  <c r="A241" i="21" s="1"/>
  <c r="A242" i="21" s="1"/>
  <c r="A243" i="21" s="1"/>
  <c r="A244" i="21" s="1"/>
  <c r="A245" i="21" s="1"/>
  <c r="A246" i="21" s="1"/>
  <c r="A247" i="21" s="1"/>
  <c r="A248" i="21" s="1"/>
  <c r="A249" i="21" s="1"/>
  <c r="A250" i="21" s="1"/>
  <c r="A251" i="21" s="1"/>
  <c r="A252" i="21" s="1"/>
  <c r="A253" i="21" s="1"/>
  <c r="A254" i="21" s="1"/>
  <c r="A255" i="21" s="1"/>
  <c r="A256" i="21" s="1"/>
  <c r="A257" i="21" s="1"/>
  <c r="A258" i="21" s="1"/>
  <c r="A259" i="21" s="1"/>
  <c r="A260" i="21" s="1"/>
  <c r="A261" i="21" s="1"/>
  <c r="A262" i="21" s="1"/>
  <c r="A263" i="21" s="1"/>
  <c r="A264" i="21" s="1"/>
  <c r="A265" i="21" s="1"/>
  <c r="A266" i="21" s="1"/>
  <c r="A267" i="21" s="1"/>
  <c r="A268" i="21" s="1"/>
  <c r="A269" i="21" s="1"/>
  <c r="A270" i="21" s="1"/>
  <c r="A271" i="21" s="1"/>
  <c r="A272" i="21" s="1"/>
  <c r="A273" i="21" s="1"/>
  <c r="A274" i="21" s="1"/>
  <c r="A275" i="21" s="1"/>
  <c r="A276" i="21" s="1"/>
  <c r="A277" i="21" s="1"/>
  <c r="A278" i="21" s="1"/>
  <c r="A279" i="21" s="1"/>
  <c r="A280" i="21" s="1"/>
  <c r="A281" i="21" s="1"/>
  <c r="A282" i="21" s="1"/>
  <c r="A283" i="21" s="1"/>
  <c r="A284" i="21" s="1"/>
  <c r="A285" i="21" s="1"/>
  <c r="A286" i="21" s="1"/>
  <c r="A287" i="21" s="1"/>
  <c r="A288" i="21" s="1"/>
  <c r="A289" i="21" s="1"/>
  <c r="A290" i="21" s="1"/>
  <c r="A291" i="21" s="1"/>
  <c r="A292" i="21" s="1"/>
  <c r="A293" i="21" s="1"/>
  <c r="A294" i="21" s="1"/>
  <c r="A295" i="21" s="1"/>
  <c r="A296" i="21" s="1"/>
  <c r="A297" i="21" s="1"/>
  <c r="A298" i="21" s="1"/>
  <c r="A299" i="21" s="1"/>
  <c r="A300" i="21" s="1"/>
  <c r="A301" i="21" s="1"/>
  <c r="A302" i="21" s="1"/>
  <c r="A303" i="21" s="1"/>
  <c r="A304" i="21" s="1"/>
  <c r="A305" i="21" s="1"/>
  <c r="A306" i="21" s="1"/>
  <c r="A307" i="21" s="1"/>
  <c r="A308" i="21" s="1"/>
  <c r="A309" i="21" s="1"/>
  <c r="A310" i="21" s="1"/>
  <c r="A311" i="21" s="1"/>
  <c r="A312" i="21" s="1"/>
  <c r="A313" i="21" s="1"/>
  <c r="A314" i="21" s="1"/>
  <c r="A315" i="21" s="1"/>
  <c r="A316" i="21" s="1"/>
  <c r="A317" i="21" s="1"/>
  <c r="A318" i="21" s="1"/>
  <c r="A319" i="21" s="1"/>
  <c r="A320" i="21" s="1"/>
  <c r="A321" i="21" s="1"/>
  <c r="A322" i="21" s="1"/>
  <c r="A323" i="21" s="1"/>
  <c r="A324" i="21" s="1"/>
  <c r="A325" i="21" s="1"/>
  <c r="A326" i="21" s="1"/>
  <c r="A327" i="21" s="1"/>
  <c r="A328" i="21" s="1"/>
  <c r="A329" i="21" s="1"/>
  <c r="A330" i="21" s="1"/>
  <c r="A331" i="21" s="1"/>
  <c r="A332" i="21" s="1"/>
  <c r="A333" i="21" s="1"/>
  <c r="A334" i="21" s="1"/>
  <c r="A335" i="21" s="1"/>
  <c r="A336" i="21" s="1"/>
  <c r="A337" i="21" s="1"/>
  <c r="A338" i="21" s="1"/>
  <c r="A339" i="21" s="1"/>
  <c r="A340" i="21" s="1"/>
  <c r="A341" i="21" s="1"/>
  <c r="A342" i="21" s="1"/>
  <c r="A343" i="21" s="1"/>
  <c r="A344" i="21" s="1"/>
  <c r="A345" i="21" s="1"/>
  <c r="A346" i="21" s="1"/>
  <c r="A347" i="21" s="1"/>
  <c r="A348" i="21" s="1"/>
  <c r="A349" i="21" s="1"/>
  <c r="A350" i="21" s="1"/>
  <c r="A351" i="21" s="1"/>
  <c r="A352" i="21" s="1"/>
  <c r="A353" i="21" s="1"/>
  <c r="A354" i="21" s="1"/>
  <c r="A355" i="21" s="1"/>
  <c r="A356" i="21" s="1"/>
  <c r="A357" i="21" s="1"/>
  <c r="A358" i="21" s="1"/>
  <c r="A359" i="21" s="1"/>
  <c r="A360" i="21" s="1"/>
  <c r="A361" i="21" s="1"/>
  <c r="A362" i="21" s="1"/>
  <c r="A363" i="21" s="1"/>
  <c r="A364" i="21" s="1"/>
  <c r="A365" i="21" s="1"/>
  <c r="A366" i="21" s="1"/>
  <c r="A367" i="21" s="1"/>
  <c r="A368" i="21" s="1"/>
  <c r="A369" i="21" s="1"/>
  <c r="A370" i="21" s="1"/>
  <c r="A371" i="21" s="1"/>
  <c r="A372" i="21" s="1"/>
  <c r="A373" i="21" s="1"/>
  <c r="A374" i="21" s="1"/>
  <c r="A375" i="21" s="1"/>
  <c r="A376" i="21" s="1"/>
  <c r="A377" i="21" s="1"/>
  <c r="A378" i="21" s="1"/>
  <c r="A379" i="21" s="1"/>
  <c r="A380" i="21" s="1"/>
  <c r="A381" i="21" s="1"/>
  <c r="A382" i="21" s="1"/>
  <c r="A383" i="21" s="1"/>
  <c r="A384" i="21" s="1"/>
  <c r="A385" i="21" s="1"/>
  <c r="A386" i="21" s="1"/>
  <c r="A387" i="21" s="1"/>
  <c r="A388" i="21" s="1"/>
  <c r="A389" i="21" s="1"/>
  <c r="A390" i="21" s="1"/>
  <c r="A391" i="21" s="1"/>
  <c r="A392" i="21" s="1"/>
  <c r="A393" i="21" s="1"/>
  <c r="A394" i="21" s="1"/>
  <c r="A395" i="21" s="1"/>
  <c r="A396" i="21" s="1"/>
  <c r="A397" i="21" s="1"/>
  <c r="A398" i="21" s="1"/>
  <c r="A399" i="21" s="1"/>
  <c r="A400" i="21" s="1"/>
  <c r="A401" i="21" s="1"/>
  <c r="A402" i="21" s="1"/>
  <c r="A403" i="21" s="1"/>
  <c r="A404" i="21" s="1"/>
  <c r="A405" i="21" s="1"/>
  <c r="A406" i="21" s="1"/>
  <c r="A407" i="21" s="1"/>
  <c r="A408" i="21" s="1"/>
  <c r="A409" i="21" s="1"/>
  <c r="A410" i="21" s="1"/>
  <c r="A411" i="21" s="1"/>
  <c r="A412" i="21" s="1"/>
  <c r="A413" i="21" s="1"/>
  <c r="A414" i="21" s="1"/>
  <c r="A415" i="21" s="1"/>
  <c r="A416" i="21" s="1"/>
  <c r="A417" i="21" s="1"/>
  <c r="A418" i="21" s="1"/>
  <c r="A419" i="21" s="1"/>
  <c r="A420" i="21" s="1"/>
  <c r="A421" i="21" s="1"/>
  <c r="A422" i="21" s="1"/>
  <c r="A423" i="21" s="1"/>
  <c r="A424" i="21" s="1"/>
  <c r="A425" i="21" s="1"/>
  <c r="A426" i="21" s="1"/>
  <c r="A427" i="21" s="1"/>
  <c r="A428" i="21" s="1"/>
  <c r="A429" i="21" s="1"/>
  <c r="A430" i="21" s="1"/>
  <c r="A431" i="21" s="1"/>
  <c r="A432" i="21" s="1"/>
  <c r="A433" i="21" s="1"/>
  <c r="A434" i="21" s="1"/>
  <c r="A435" i="21" s="1"/>
  <c r="A436" i="21" s="1"/>
  <c r="A437" i="21" s="1"/>
  <c r="A438" i="21" s="1"/>
  <c r="A439" i="21" s="1"/>
  <c r="A440" i="21" s="1"/>
  <c r="A441" i="21" s="1"/>
  <c r="A442" i="21" s="1"/>
  <c r="A443" i="21" s="1"/>
  <c r="A444" i="21" s="1"/>
  <c r="A445" i="21" s="1"/>
  <c r="A446" i="21" s="1"/>
  <c r="A447" i="21" s="1"/>
  <c r="A448" i="21" s="1"/>
  <c r="A449" i="21" s="1"/>
  <c r="A450" i="21" s="1"/>
  <c r="A451" i="21" s="1"/>
  <c r="A452" i="21" s="1"/>
  <c r="A453" i="21" s="1"/>
  <c r="A454" i="21" s="1"/>
  <c r="A455" i="21" s="1"/>
  <c r="A456" i="21" s="1"/>
  <c r="A457" i="21" s="1"/>
  <c r="A458" i="21" s="1"/>
  <c r="A459" i="21" s="1"/>
  <c r="A460" i="21" s="1"/>
  <c r="A461" i="21" s="1"/>
  <c r="A462" i="21" s="1"/>
  <c r="A463" i="21" s="1"/>
  <c r="A464" i="21" s="1"/>
  <c r="A465" i="21" s="1"/>
  <c r="A466" i="21" s="1"/>
  <c r="A467" i="21" s="1"/>
  <c r="A468" i="21" s="1"/>
  <c r="A469" i="21" s="1"/>
  <c r="A470" i="21" s="1"/>
  <c r="A471" i="21" s="1"/>
  <c r="A472" i="21" s="1"/>
  <c r="A473" i="21" s="1"/>
  <c r="A474" i="21" s="1"/>
  <c r="A475" i="21" s="1"/>
  <c r="A476" i="21" s="1"/>
  <c r="A477" i="21" s="1"/>
  <c r="A478" i="21" s="1"/>
  <c r="A479" i="21" s="1"/>
  <c r="A480" i="21" s="1"/>
  <c r="A481" i="21" s="1"/>
  <c r="A482" i="21" s="1"/>
  <c r="A483" i="21" s="1"/>
  <c r="A484" i="21" s="1"/>
  <c r="A485" i="21" s="1"/>
  <c r="A486" i="21" s="1"/>
  <c r="A487" i="21" s="1"/>
  <c r="A488" i="21" s="1"/>
  <c r="A489" i="21" s="1"/>
  <c r="A490" i="21" s="1"/>
  <c r="A491" i="21" s="1"/>
  <c r="A492" i="21" s="1"/>
  <c r="A493" i="21" s="1"/>
  <c r="A494" i="21" s="1"/>
  <c r="A495" i="21" s="1"/>
  <c r="A496" i="21" s="1"/>
  <c r="A497" i="21" s="1"/>
  <c r="A498" i="21" s="1"/>
  <c r="A499" i="21" s="1"/>
  <c r="A500" i="21" s="1"/>
  <c r="A501" i="21" s="1"/>
  <c r="A502" i="21" s="1"/>
  <c r="A503" i="21" s="1"/>
  <c r="A504" i="21" s="1"/>
  <c r="A505" i="21" s="1"/>
  <c r="A506" i="21" s="1"/>
  <c r="A507" i="21" s="1"/>
  <c r="A508" i="21" s="1"/>
  <c r="A509" i="21" s="1"/>
  <c r="A510" i="21" s="1"/>
  <c r="A511" i="21" s="1"/>
  <c r="A512" i="21" s="1"/>
  <c r="A513" i="21" s="1"/>
  <c r="A514" i="21" s="1"/>
  <c r="A515" i="21" s="1"/>
  <c r="A516" i="21" s="1"/>
  <c r="A517" i="21" s="1"/>
  <c r="A518" i="21" s="1"/>
  <c r="A519" i="21" s="1"/>
  <c r="A520" i="21" s="1"/>
  <c r="A521" i="21" s="1"/>
  <c r="A522" i="21" s="1"/>
  <c r="A523" i="21" s="1"/>
  <c r="A524" i="21" s="1"/>
  <c r="A525" i="21" s="1"/>
  <c r="A526" i="21" s="1"/>
  <c r="A527" i="21" s="1"/>
  <c r="A528" i="21" s="1"/>
  <c r="A529" i="21" s="1"/>
  <c r="A530" i="21" s="1"/>
  <c r="A531" i="21" s="1"/>
  <c r="A532" i="21" s="1"/>
  <c r="A533" i="21" s="1"/>
  <c r="A534" i="21" s="1"/>
  <c r="A535" i="21" s="1"/>
  <c r="A536" i="21" s="1"/>
  <c r="A537" i="21" s="1"/>
  <c r="A538" i="21" s="1"/>
  <c r="A539" i="21" s="1"/>
  <c r="A540" i="21" s="1"/>
  <c r="A541" i="21" s="1"/>
  <c r="A542" i="21" s="1"/>
  <c r="A543" i="21" s="1"/>
  <c r="A544" i="21" s="1"/>
  <c r="A545" i="21" s="1"/>
  <c r="A546" i="21" s="1"/>
  <c r="A547" i="21" s="1"/>
  <c r="A548" i="21" s="1"/>
  <c r="A549" i="21" s="1"/>
  <c r="A550" i="21" s="1"/>
  <c r="A551" i="21" s="1"/>
  <c r="A552" i="21" s="1"/>
  <c r="A553" i="21" s="1"/>
  <c r="A554" i="21" s="1"/>
  <c r="A555" i="21" s="1"/>
  <c r="A556" i="21" s="1"/>
  <c r="A557" i="21" s="1"/>
  <c r="A558" i="21" s="1"/>
  <c r="A559" i="21" s="1"/>
  <c r="A560" i="21" s="1"/>
  <c r="A561" i="21" s="1"/>
  <c r="A562" i="21" s="1"/>
  <c r="A563" i="21" s="1"/>
  <c r="A564" i="21" s="1"/>
  <c r="A565" i="21" s="1"/>
  <c r="A566" i="21" s="1"/>
  <c r="A567" i="21" s="1"/>
  <c r="A568" i="21" s="1"/>
  <c r="A569" i="21" s="1"/>
  <c r="A570" i="21" s="1"/>
  <c r="A571" i="21" s="1"/>
  <c r="A572" i="21" s="1"/>
  <c r="A573" i="21" s="1"/>
  <c r="A574" i="21" s="1"/>
  <c r="A575" i="21" s="1"/>
  <c r="A576" i="21" s="1"/>
  <c r="A577" i="21" s="1"/>
  <c r="A578" i="21" s="1"/>
  <c r="A579" i="21" s="1"/>
  <c r="A580" i="21" s="1"/>
  <c r="A581" i="21" s="1"/>
  <c r="A582" i="21" s="1"/>
  <c r="A583" i="21" s="1"/>
  <c r="A584" i="21" s="1"/>
  <c r="A585" i="21" s="1"/>
  <c r="A586" i="21" s="1"/>
  <c r="A587" i="21" s="1"/>
  <c r="A588" i="21" s="1"/>
  <c r="A589" i="21" s="1"/>
  <c r="A590" i="21" s="1"/>
  <c r="A591" i="21" s="1"/>
  <c r="A592" i="21" s="1"/>
  <c r="A593" i="21" s="1"/>
  <c r="A594" i="21" s="1"/>
  <c r="A595" i="21" s="1"/>
  <c r="A596" i="21" s="1"/>
  <c r="A597" i="21" s="1"/>
  <c r="A598" i="21" s="1"/>
  <c r="A599" i="21" s="1"/>
  <c r="A600" i="21" s="1"/>
  <c r="A601" i="21" s="1"/>
  <c r="A602" i="21" s="1"/>
  <c r="A603" i="21" s="1"/>
  <c r="A604" i="21" s="1"/>
  <c r="A605" i="21" s="1"/>
  <c r="A606" i="21" s="1"/>
  <c r="A607" i="21" s="1"/>
  <c r="A608" i="21" s="1"/>
  <c r="A609" i="21" s="1"/>
  <c r="A610" i="21" s="1"/>
  <c r="A611" i="21" s="1"/>
  <c r="A612" i="21" s="1"/>
  <c r="A613" i="21" s="1"/>
  <c r="A614" i="21" s="1"/>
  <c r="A615" i="21" s="1"/>
  <c r="A616" i="21" s="1"/>
  <c r="A617" i="21" s="1"/>
  <c r="A618" i="21" s="1"/>
  <c r="A619" i="21" s="1"/>
  <c r="A620" i="21" s="1"/>
  <c r="A621" i="21" s="1"/>
  <c r="A622" i="21" s="1"/>
  <c r="A623" i="21" s="1"/>
  <c r="A624" i="21" s="1"/>
  <c r="A625" i="21" s="1"/>
  <c r="A626" i="21" s="1"/>
  <c r="A627" i="21" s="1"/>
  <c r="A628" i="21" s="1"/>
  <c r="A629" i="21" s="1"/>
  <c r="A630" i="21" s="1"/>
  <c r="A631" i="21" s="1"/>
  <c r="A632" i="21" s="1"/>
  <c r="A633" i="21" s="1"/>
  <c r="A634" i="21" s="1"/>
  <c r="A635" i="21" s="1"/>
  <c r="A636" i="21" s="1"/>
  <c r="A637" i="21" s="1"/>
  <c r="A638" i="21" s="1"/>
  <c r="A639" i="21" s="1"/>
  <c r="A640" i="21" s="1"/>
  <c r="A641" i="21" s="1"/>
  <c r="A642" i="21" s="1"/>
  <c r="A643" i="21" s="1"/>
  <c r="A644" i="21" s="1"/>
  <c r="A645" i="21" s="1"/>
  <c r="A646" i="21" s="1"/>
  <c r="A647" i="21" s="1"/>
  <c r="A648" i="21" s="1"/>
  <c r="A649" i="21" s="1"/>
  <c r="A650" i="21" s="1"/>
  <c r="A651" i="21" s="1"/>
  <c r="A652" i="21" s="1"/>
  <c r="A653" i="21" s="1"/>
  <c r="A654" i="21" s="1"/>
  <c r="A655" i="21" s="1"/>
  <c r="A656" i="21" s="1"/>
  <c r="A657" i="21" s="1"/>
  <c r="A658" i="21" s="1"/>
  <c r="A659" i="21" s="1"/>
  <c r="A660" i="21" s="1"/>
  <c r="A661" i="21" s="1"/>
  <c r="A662" i="21" s="1"/>
  <c r="A663" i="21" s="1"/>
  <c r="A664" i="21" s="1"/>
  <c r="A665" i="21" s="1"/>
  <c r="A666" i="21" s="1"/>
  <c r="A667" i="21" s="1"/>
  <c r="A668" i="21" s="1"/>
  <c r="A669" i="21" s="1"/>
  <c r="A670" i="21" s="1"/>
  <c r="A671" i="21" s="1"/>
  <c r="A672" i="21" s="1"/>
  <c r="A673" i="21" s="1"/>
  <c r="A674" i="21" s="1"/>
  <c r="A675" i="21" s="1"/>
  <c r="A676" i="21" s="1"/>
  <c r="A677" i="21" s="1"/>
  <c r="A678" i="21" s="1"/>
  <c r="A679" i="21" s="1"/>
  <c r="A680" i="21" s="1"/>
  <c r="A681" i="21" s="1"/>
  <c r="A682" i="21" s="1"/>
  <c r="A683" i="21" s="1"/>
  <c r="A684" i="21" s="1"/>
  <c r="A685" i="21" s="1"/>
  <c r="A686" i="21" s="1"/>
  <c r="A687" i="21" s="1"/>
  <c r="A688" i="21" s="1"/>
  <c r="A689" i="21" s="1"/>
  <c r="A690" i="21" s="1"/>
  <c r="A691" i="21" s="1"/>
  <c r="A692" i="21" s="1"/>
  <c r="A693" i="21" s="1"/>
  <c r="A694" i="21" s="1"/>
  <c r="A695" i="21" s="1"/>
  <c r="A696" i="21" s="1"/>
  <c r="A697" i="21" s="1"/>
  <c r="A698" i="21" s="1"/>
  <c r="A699" i="21" s="1"/>
  <c r="A700" i="21" s="1"/>
  <c r="A701" i="21" s="1"/>
  <c r="A702" i="21" s="1"/>
  <c r="A703" i="21" s="1"/>
  <c r="A704" i="21" s="1"/>
  <c r="A705" i="21" s="1"/>
  <c r="A706" i="21" s="1"/>
  <c r="A707" i="21" s="1"/>
  <c r="A708" i="21" s="1"/>
  <c r="A709" i="21" s="1"/>
  <c r="A710" i="21" s="1"/>
  <c r="A711" i="21" s="1"/>
  <c r="A712" i="21" s="1"/>
  <c r="A713" i="21" s="1"/>
  <c r="A714" i="21" s="1"/>
  <c r="A715" i="21" s="1"/>
  <c r="A716" i="21" s="1"/>
  <c r="A717" i="21" s="1"/>
  <c r="A718" i="21" s="1"/>
  <c r="A719" i="21" s="1"/>
  <c r="A720" i="21" s="1"/>
  <c r="A721" i="21" s="1"/>
  <c r="A722" i="21" s="1"/>
  <c r="A723" i="21" s="1"/>
  <c r="A724" i="21" s="1"/>
  <c r="A725" i="21" s="1"/>
  <c r="A726" i="21" s="1"/>
  <c r="A727" i="21" s="1"/>
  <c r="A728" i="21" s="1"/>
  <c r="A729" i="21" s="1"/>
  <c r="A730" i="21" s="1"/>
  <c r="A731" i="21" s="1"/>
  <c r="A732" i="21" s="1"/>
  <c r="A733" i="21" s="1"/>
  <c r="A734" i="21" s="1"/>
  <c r="A735" i="21" s="1"/>
  <c r="A736" i="21" s="1"/>
  <c r="A737" i="21" s="1"/>
  <c r="A738" i="21" s="1"/>
  <c r="A739" i="21" s="1"/>
  <c r="A740" i="21" s="1"/>
  <c r="A741" i="21" s="1"/>
  <c r="A742" i="21" s="1"/>
  <c r="A743" i="21" s="1"/>
  <c r="A744" i="21" s="1"/>
  <c r="A745" i="21" s="1"/>
  <c r="A746" i="21" s="1"/>
  <c r="A747" i="21" s="1"/>
  <c r="A748" i="21" s="1"/>
  <c r="A749" i="21" s="1"/>
  <c r="A750" i="21" s="1"/>
  <c r="A751" i="21" s="1"/>
  <c r="A752" i="21" s="1"/>
  <c r="A753" i="21" s="1"/>
  <c r="A754" i="21" s="1"/>
  <c r="A755" i="21" s="1"/>
  <c r="A756" i="21" s="1"/>
  <c r="A757" i="21" s="1"/>
  <c r="A758" i="21" s="1"/>
  <c r="A759" i="21" s="1"/>
  <c r="A760" i="21" s="1"/>
  <c r="A761" i="21" s="1"/>
  <c r="A762" i="21" s="1"/>
  <c r="A763" i="21" s="1"/>
  <c r="A764" i="21" s="1"/>
  <c r="A765" i="21" s="1"/>
  <c r="A766" i="21" s="1"/>
  <c r="A767" i="21" s="1"/>
  <c r="A768" i="21" s="1"/>
  <c r="A769" i="21" s="1"/>
  <c r="A770" i="21" s="1"/>
  <c r="A771" i="21" s="1"/>
  <c r="A772" i="21" s="1"/>
  <c r="A773" i="21" s="1"/>
  <c r="A774" i="21" s="1"/>
  <c r="A775" i="21" s="1"/>
  <c r="A776" i="21" s="1"/>
  <c r="A777" i="21" s="1"/>
  <c r="A778" i="21" s="1"/>
  <c r="A779" i="21" s="1"/>
  <c r="A780" i="21" s="1"/>
  <c r="A781" i="21" s="1"/>
  <c r="A782" i="21" s="1"/>
  <c r="A783" i="21" s="1"/>
  <c r="A784" i="21" s="1"/>
  <c r="A785" i="21" s="1"/>
  <c r="A786" i="21" s="1"/>
  <c r="A787" i="21" s="1"/>
  <c r="A788" i="21" s="1"/>
  <c r="A789" i="21" s="1"/>
  <c r="A790" i="21" s="1"/>
  <c r="A791" i="21" s="1"/>
  <c r="A792" i="21" s="1"/>
  <c r="A793" i="21" s="1"/>
  <c r="A794" i="21" s="1"/>
  <c r="A795" i="21" s="1"/>
  <c r="A796" i="21" s="1"/>
  <c r="A797" i="21" s="1"/>
  <c r="A798" i="21" s="1"/>
  <c r="A799" i="21" s="1"/>
  <c r="A800" i="21" s="1"/>
  <c r="A801" i="21" s="1"/>
  <c r="A802" i="21" s="1"/>
  <c r="A803" i="21" s="1"/>
  <c r="A804" i="21" s="1"/>
  <c r="A805" i="21" s="1"/>
  <c r="A806" i="21" s="1"/>
  <c r="A807" i="21" s="1"/>
  <c r="A808" i="21" s="1"/>
  <c r="A809" i="21" s="1"/>
  <c r="A810" i="21" s="1"/>
  <c r="A811" i="21" s="1"/>
  <c r="A812" i="21" s="1"/>
  <c r="A813" i="21" s="1"/>
  <c r="A814" i="21" s="1"/>
  <c r="A815" i="21" s="1"/>
  <c r="A816" i="21" s="1"/>
  <c r="A817" i="21" s="1"/>
  <c r="A818" i="21" s="1"/>
  <c r="A819" i="21" s="1"/>
  <c r="A820" i="21" s="1"/>
  <c r="A821" i="21" s="1"/>
  <c r="A822" i="21" s="1"/>
  <c r="A823" i="21" s="1"/>
  <c r="A824" i="21" s="1"/>
  <c r="A825" i="21" s="1"/>
  <c r="A826" i="21" s="1"/>
  <c r="A827" i="21" s="1"/>
  <c r="A828" i="21" s="1"/>
  <c r="A829" i="21" s="1"/>
  <c r="A830" i="21" s="1"/>
  <c r="A831" i="21" s="1"/>
  <c r="A832" i="21" s="1"/>
  <c r="A833" i="21" s="1"/>
  <c r="A834" i="21" s="1"/>
  <c r="A835" i="21" s="1"/>
  <c r="A836" i="21" s="1"/>
  <c r="A837" i="21" s="1"/>
  <c r="A838" i="21" s="1"/>
  <c r="A839" i="21" s="1"/>
  <c r="A840" i="21" s="1"/>
  <c r="A841" i="21" s="1"/>
  <c r="A842" i="21" s="1"/>
  <c r="A843" i="21" s="1"/>
  <c r="A844" i="21" s="1"/>
  <c r="A845" i="21" s="1"/>
  <c r="A846" i="21" s="1"/>
  <c r="A847" i="21" s="1"/>
  <c r="A848" i="21" s="1"/>
  <c r="A849" i="21" s="1"/>
  <c r="A850" i="21" s="1"/>
  <c r="A851" i="21" s="1"/>
  <c r="A852" i="21" s="1"/>
  <c r="A853" i="21" s="1"/>
  <c r="A854" i="21" s="1"/>
  <c r="A855" i="21" s="1"/>
  <c r="A856" i="21" s="1"/>
  <c r="A857" i="21" s="1"/>
  <c r="A858" i="21" s="1"/>
  <c r="A859" i="21" s="1"/>
  <c r="A860" i="21" s="1"/>
  <c r="A861" i="21" s="1"/>
  <c r="A862" i="21" s="1"/>
  <c r="A863" i="21" s="1"/>
  <c r="A864" i="21" s="1"/>
  <c r="A865" i="21" s="1"/>
  <c r="A866" i="21" s="1"/>
  <c r="A867" i="21" s="1"/>
  <c r="A868" i="21" s="1"/>
  <c r="A869" i="21" s="1"/>
  <c r="A870" i="21" s="1"/>
  <c r="A871" i="21" s="1"/>
  <c r="A872" i="21" s="1"/>
  <c r="A873" i="21" s="1"/>
  <c r="A874" i="21" s="1"/>
  <c r="A875" i="21" s="1"/>
  <c r="A876" i="21" s="1"/>
  <c r="A877" i="21" s="1"/>
  <c r="A878" i="21" s="1"/>
  <c r="A879" i="21" s="1"/>
  <c r="A880" i="21" s="1"/>
  <c r="A881" i="21" s="1"/>
  <c r="A882" i="21" s="1"/>
  <c r="A883" i="21" s="1"/>
  <c r="A884" i="21" s="1"/>
  <c r="A885" i="21" s="1"/>
  <c r="A886" i="21" s="1"/>
  <c r="A887" i="21" s="1"/>
  <c r="A888" i="21" s="1"/>
  <c r="A889" i="21" s="1"/>
  <c r="A890" i="21" s="1"/>
  <c r="A891" i="21" s="1"/>
  <c r="A892" i="21" s="1"/>
  <c r="A893" i="21" s="1"/>
  <c r="A894" i="21" s="1"/>
  <c r="A895" i="21" s="1"/>
  <c r="A896" i="21" s="1"/>
  <c r="A897" i="21" s="1"/>
  <c r="A898" i="21" s="1"/>
  <c r="A899" i="21" s="1"/>
  <c r="A900" i="21" s="1"/>
  <c r="A901" i="21" s="1"/>
  <c r="A902" i="21" s="1"/>
  <c r="A903" i="21" s="1"/>
  <c r="A904" i="21" s="1"/>
  <c r="A905" i="21" s="1"/>
  <c r="A906" i="21" s="1"/>
  <c r="A907" i="21" s="1"/>
  <c r="A908" i="21" s="1"/>
  <c r="A909" i="21" s="1"/>
  <c r="A910" i="21" s="1"/>
  <c r="A911" i="21" s="1"/>
  <c r="A912" i="21" s="1"/>
  <c r="A913" i="21" s="1"/>
  <c r="A914" i="21" s="1"/>
  <c r="A915" i="21" s="1"/>
  <c r="A916" i="21" s="1"/>
  <c r="A917" i="21" s="1"/>
  <c r="A918" i="21" s="1"/>
  <c r="A919" i="21" s="1"/>
  <c r="A920" i="21" s="1"/>
  <c r="A921" i="21" s="1"/>
  <c r="A922" i="21" s="1"/>
  <c r="A923" i="21" s="1"/>
  <c r="A924" i="21" s="1"/>
  <c r="A925" i="21" s="1"/>
  <c r="A926" i="21" s="1"/>
  <c r="A927" i="21" s="1"/>
  <c r="A928" i="21" s="1"/>
  <c r="A929" i="21" s="1"/>
  <c r="A930" i="21" s="1"/>
  <c r="A931" i="21" s="1"/>
  <c r="A932" i="21" s="1"/>
  <c r="A933" i="21" s="1"/>
  <c r="A934" i="21" s="1"/>
  <c r="A935" i="21" s="1"/>
  <c r="A936" i="21" s="1"/>
  <c r="A937" i="21" s="1"/>
  <c r="A938" i="21" s="1"/>
  <c r="A939" i="21" s="1"/>
  <c r="A940" i="21" s="1"/>
  <c r="A941" i="21" s="1"/>
  <c r="A942" i="21" s="1"/>
  <c r="A943" i="21" s="1"/>
  <c r="A944" i="21" s="1"/>
  <c r="A945" i="21" s="1"/>
  <c r="A946" i="21" s="1"/>
  <c r="A947" i="21" s="1"/>
  <c r="A948" i="21" s="1"/>
  <c r="A949" i="21" s="1"/>
  <c r="A950" i="21" s="1"/>
  <c r="A951" i="21" s="1"/>
  <c r="A952" i="21" s="1"/>
  <c r="A953" i="21" s="1"/>
  <c r="A954" i="21" s="1"/>
  <c r="A955" i="21" s="1"/>
  <c r="A956" i="21" s="1"/>
  <c r="A957" i="21" s="1"/>
  <c r="A958" i="21" s="1"/>
  <c r="A959" i="21" s="1"/>
  <c r="A960" i="21" s="1"/>
  <c r="A961" i="21" s="1"/>
  <c r="A962" i="21" s="1"/>
  <c r="A963" i="21" s="1"/>
  <c r="A964" i="21" s="1"/>
  <c r="A965" i="21" s="1"/>
  <c r="A966" i="21" s="1"/>
  <c r="A967" i="21" s="1"/>
  <c r="A968" i="21" s="1"/>
  <c r="A969" i="21" s="1"/>
  <c r="A970" i="21" s="1"/>
  <c r="A971" i="21" s="1"/>
  <c r="A972" i="21" s="1"/>
  <c r="A973" i="21" s="1"/>
  <c r="A974" i="21" s="1"/>
  <c r="A975" i="21" s="1"/>
  <c r="A976" i="21" s="1"/>
  <c r="A977" i="21" s="1"/>
  <c r="A978" i="21" s="1"/>
  <c r="A979" i="21" s="1"/>
  <c r="A980" i="21" s="1"/>
  <c r="A981" i="21" s="1"/>
  <c r="A982" i="21" s="1"/>
  <c r="A983" i="21" s="1"/>
  <c r="A984" i="21" s="1"/>
  <c r="A985" i="21" s="1"/>
  <c r="A986" i="21" s="1"/>
  <c r="A987" i="21" s="1"/>
  <c r="A988" i="21" s="1"/>
  <c r="A989" i="21" s="1"/>
  <c r="A990" i="21" s="1"/>
  <c r="A991" i="21" s="1"/>
  <c r="A992" i="21" s="1"/>
  <c r="A993" i="21" s="1"/>
  <c r="A994" i="21" s="1"/>
  <c r="A995" i="21" s="1"/>
  <c r="A996" i="21" s="1"/>
  <c r="A997" i="21" s="1"/>
  <c r="A998" i="21" s="1"/>
  <c r="A999" i="21" s="1"/>
  <c r="A1000" i="21" s="1"/>
  <c r="A1001" i="21" s="1"/>
  <c r="A1002" i="21" s="1"/>
  <c r="A1003" i="21" s="1"/>
  <c r="A1004" i="21" s="1"/>
  <c r="A1005" i="21" s="1"/>
  <c r="A1006" i="21" s="1"/>
  <c r="A1007" i="21" s="1"/>
  <c r="A1008" i="21" s="1"/>
  <c r="A1009" i="21" s="1"/>
  <c r="A1010" i="21" s="1"/>
  <c r="A1011" i="21" s="1"/>
  <c r="A1012" i="21" s="1"/>
  <c r="A1013" i="21" s="1"/>
  <c r="A1014" i="21" s="1"/>
  <c r="A1015" i="21" s="1"/>
  <c r="A1016" i="21" s="1"/>
  <c r="A1017" i="21" s="1"/>
  <c r="A1018" i="21" s="1"/>
  <c r="A1019" i="21" s="1"/>
  <c r="A1020" i="21" s="1"/>
  <c r="A1021" i="21" s="1"/>
  <c r="A1022" i="21" s="1"/>
  <c r="A1023" i="21" s="1"/>
  <c r="A1024" i="21" s="1"/>
  <c r="A1025" i="21" s="1"/>
  <c r="A1026" i="21" s="1"/>
  <c r="A1027" i="21" s="1"/>
  <c r="A1028" i="21" s="1"/>
  <c r="A1029" i="21" s="1"/>
  <c r="A1030" i="21" s="1"/>
  <c r="A1031" i="21" s="1"/>
  <c r="A1032" i="21" s="1"/>
  <c r="A1033" i="21" s="1"/>
  <c r="A1034" i="21" s="1"/>
  <c r="A1035" i="21" s="1"/>
  <c r="A1036" i="21" s="1"/>
  <c r="A1037" i="21" s="1"/>
  <c r="A1038" i="21" s="1"/>
  <c r="A1039" i="21" s="1"/>
  <c r="A1040" i="21" s="1"/>
  <c r="A1041" i="21" s="1"/>
  <c r="A1042" i="21" s="1"/>
  <c r="A1043" i="21" s="1"/>
  <c r="A1044" i="21" s="1"/>
  <c r="A1045" i="21" s="1"/>
  <c r="A1046" i="21" s="1"/>
  <c r="A1047" i="21" s="1"/>
  <c r="A1048" i="21" s="1"/>
  <c r="A1049" i="21" s="1"/>
  <c r="A1050" i="21" s="1"/>
  <c r="A1051" i="21" s="1"/>
  <c r="A1052" i="21" s="1"/>
  <c r="A1053" i="21" s="1"/>
  <c r="A1054" i="21" s="1"/>
  <c r="A1055" i="21" s="1"/>
  <c r="A1056" i="21" s="1"/>
  <c r="A1057" i="21" s="1"/>
  <c r="A1058" i="21" s="1"/>
  <c r="A1059" i="21" s="1"/>
  <c r="A1060" i="21" s="1"/>
  <c r="A1061" i="21" s="1"/>
  <c r="A1062" i="21" s="1"/>
  <c r="A1063" i="21" s="1"/>
  <c r="A1064" i="21" s="1"/>
  <c r="A1065" i="21" s="1"/>
  <c r="A1066" i="21" s="1"/>
  <c r="A1067" i="21" s="1"/>
  <c r="A1068" i="21" s="1"/>
  <c r="A1069" i="21" s="1"/>
  <c r="A1070" i="21" s="1"/>
  <c r="A1071" i="21" s="1"/>
  <c r="A1072" i="21" s="1"/>
  <c r="A1073" i="21" s="1"/>
  <c r="A1074" i="21" s="1"/>
  <c r="A1075" i="21" s="1"/>
  <c r="A1076" i="21" s="1"/>
  <c r="A1077" i="21" s="1"/>
  <c r="A1078" i="21" s="1"/>
  <c r="A1079" i="21" s="1"/>
  <c r="A1080" i="21" s="1"/>
  <c r="A1081" i="21" s="1"/>
  <c r="A1082" i="21" s="1"/>
  <c r="A1083" i="21" s="1"/>
  <c r="A1084" i="21" s="1"/>
  <c r="A1085" i="21" s="1"/>
  <c r="A1086" i="21" s="1"/>
  <c r="A1087" i="21" s="1"/>
  <c r="A1088" i="21" s="1"/>
  <c r="A1089" i="21" s="1"/>
  <c r="A1090" i="21" s="1"/>
  <c r="A1091" i="21" s="1"/>
  <c r="A1092" i="21" s="1"/>
  <c r="A1093" i="21" s="1"/>
  <c r="A1094" i="21" s="1"/>
  <c r="A1095" i="21" s="1"/>
  <c r="A1096" i="21" s="1"/>
  <c r="A1097" i="21" s="1"/>
  <c r="A1098" i="21" s="1"/>
  <c r="A1099" i="21" s="1"/>
  <c r="A1100" i="21" s="1"/>
  <c r="A1101" i="21" s="1"/>
  <c r="A1102" i="21" s="1"/>
  <c r="A1103" i="21" s="1"/>
  <c r="A1104" i="21" s="1"/>
  <c r="A1105" i="21" s="1"/>
  <c r="A1106" i="21" s="1"/>
  <c r="A1107" i="21" s="1"/>
  <c r="A1108" i="21" s="1"/>
  <c r="A1109" i="21" s="1"/>
  <c r="A1110" i="21" s="1"/>
  <c r="A1111" i="21" s="1"/>
  <c r="A1112" i="21" s="1"/>
  <c r="A1113" i="21" s="1"/>
  <c r="A1114" i="21" s="1"/>
  <c r="A1115" i="21" s="1"/>
  <c r="A1116" i="21" s="1"/>
  <c r="A1117" i="21" s="1"/>
  <c r="A1118" i="21" s="1"/>
  <c r="A1119" i="21" s="1"/>
  <c r="A1120" i="21" s="1"/>
  <c r="A1121" i="21" s="1"/>
  <c r="A1122" i="21" s="1"/>
  <c r="A1123" i="21" s="1"/>
  <c r="A1124" i="21" s="1"/>
  <c r="A1125" i="21" s="1"/>
  <c r="A1126" i="21" s="1"/>
  <c r="A1127" i="21" s="1"/>
  <c r="A1128" i="21" s="1"/>
  <c r="A1129" i="21" s="1"/>
  <c r="A1130" i="21" s="1"/>
  <c r="A1131" i="21" s="1"/>
  <c r="A1132" i="21" s="1"/>
  <c r="A1133" i="21" s="1"/>
  <c r="A1134" i="21" s="1"/>
  <c r="A1135" i="21" s="1"/>
  <c r="A1136" i="21" s="1"/>
  <c r="A1137" i="21" s="1"/>
  <c r="A1138" i="21" s="1"/>
  <c r="A1139" i="21" s="1"/>
  <c r="A1140" i="21" s="1"/>
  <c r="A1141" i="21" s="1"/>
  <c r="A1142" i="21" s="1"/>
  <c r="A1143" i="21" s="1"/>
  <c r="A1144" i="21" s="1"/>
  <c r="A1145" i="21" s="1"/>
  <c r="A1146" i="21" s="1"/>
  <c r="A1147" i="21" s="1"/>
  <c r="A1148" i="21" s="1"/>
  <c r="A1149" i="21" s="1"/>
  <c r="A1150" i="21" s="1"/>
  <c r="A1151" i="21" s="1"/>
  <c r="A1152" i="21" s="1"/>
  <c r="A1153" i="21" s="1"/>
  <c r="A1154" i="21" s="1"/>
  <c r="A1155" i="21" s="1"/>
  <c r="A1156" i="21" s="1"/>
  <c r="A1157" i="21" s="1"/>
  <c r="A1158" i="21" s="1"/>
  <c r="A1159" i="21" s="1"/>
  <c r="A1160" i="21" s="1"/>
  <c r="A1161" i="21" s="1"/>
  <c r="A1162" i="21" s="1"/>
  <c r="A1163" i="21" s="1"/>
  <c r="A1164" i="21" s="1"/>
  <c r="A1165" i="21" s="1"/>
  <c r="A1166" i="21" s="1"/>
  <c r="A1167" i="21" s="1"/>
  <c r="A1168" i="21" s="1"/>
  <c r="A1169" i="21" s="1"/>
  <c r="A1170" i="21" s="1"/>
  <c r="A1171" i="21" s="1"/>
  <c r="A1172" i="21" s="1"/>
  <c r="A1173" i="21" s="1"/>
  <c r="A1174" i="21" s="1"/>
  <c r="A1175" i="21" s="1"/>
  <c r="A1176" i="21" s="1"/>
  <c r="A1177" i="21" s="1"/>
  <c r="A1178" i="21" s="1"/>
  <c r="A1179" i="21" s="1"/>
  <c r="A1180" i="21" s="1"/>
  <c r="A1181" i="21" s="1"/>
  <c r="A1182" i="21" s="1"/>
  <c r="A1183" i="21" s="1"/>
  <c r="A1184" i="21" s="1"/>
  <c r="A1185" i="21" s="1"/>
  <c r="A1186" i="21" s="1"/>
  <c r="A1187" i="21" s="1"/>
  <c r="A1188" i="21" s="1"/>
  <c r="A1189" i="21" s="1"/>
  <c r="A1190" i="21" s="1"/>
  <c r="A1191" i="21" s="1"/>
  <c r="A1192" i="21" s="1"/>
  <c r="A1193" i="21" s="1"/>
  <c r="A1194" i="21" s="1"/>
  <c r="A1195" i="21" s="1"/>
  <c r="A1196" i="21" s="1"/>
  <c r="A1197" i="21" s="1"/>
  <c r="A1198" i="21" s="1"/>
  <c r="A1199" i="21" s="1"/>
  <c r="A1200" i="21" s="1"/>
  <c r="A1201" i="21" s="1"/>
  <c r="A1202" i="21" s="1"/>
  <c r="A1203" i="21" s="1"/>
  <c r="A1204" i="21" s="1"/>
  <c r="A1205" i="21" s="1"/>
  <c r="A1206" i="21" s="1"/>
  <c r="A1207" i="21" s="1"/>
  <c r="A1208" i="21" s="1"/>
  <c r="A1209" i="21" s="1"/>
  <c r="A1210" i="21" s="1"/>
  <c r="A1211" i="21" s="1"/>
  <c r="A1212" i="21" s="1"/>
  <c r="A1213" i="21" s="1"/>
  <c r="A1214" i="21" s="1"/>
  <c r="A1215" i="21" s="1"/>
  <c r="A1216" i="21" s="1"/>
  <c r="A1217" i="21" s="1"/>
  <c r="A1218" i="21" s="1"/>
  <c r="A1219" i="21" s="1"/>
  <c r="A1220" i="21" s="1"/>
  <c r="A1221" i="21" s="1"/>
  <c r="A1222" i="21" s="1"/>
  <c r="A1223" i="21" s="1"/>
  <c r="A1224" i="21" s="1"/>
  <c r="A1225" i="21" s="1"/>
  <c r="A1226" i="21" s="1"/>
  <c r="A1227" i="21" s="1"/>
  <c r="A1228" i="21" s="1"/>
  <c r="A1229" i="21" s="1"/>
  <c r="A1230" i="21" s="1"/>
  <c r="A1231" i="21" s="1"/>
  <c r="A1232" i="21" s="1"/>
  <c r="A1233" i="21" s="1"/>
  <c r="A1234" i="21" s="1"/>
  <c r="A1235" i="21" s="1"/>
  <c r="A1236" i="21" s="1"/>
  <c r="A1237" i="21" s="1"/>
  <c r="A1238" i="21" s="1"/>
  <c r="A1239" i="21" s="1"/>
  <c r="A1240" i="21" s="1"/>
  <c r="A1241" i="21" s="1"/>
  <c r="A1242" i="21" s="1"/>
  <c r="A1243" i="21" s="1"/>
  <c r="A1244" i="21" s="1"/>
  <c r="A1245" i="21" s="1"/>
  <c r="A1246" i="21" s="1"/>
  <c r="A1247" i="21" s="1"/>
  <c r="A1248" i="21" s="1"/>
  <c r="A1249" i="21" s="1"/>
  <c r="A1250" i="21" s="1"/>
  <c r="A1251" i="21" s="1"/>
  <c r="A1252" i="21" s="1"/>
  <c r="A1253" i="21" s="1"/>
  <c r="A1254" i="21" s="1"/>
  <c r="A1255" i="21" s="1"/>
  <c r="A1256" i="21" s="1"/>
  <c r="A1257" i="21" s="1"/>
  <c r="A1258" i="21" s="1"/>
  <c r="A1259" i="21" s="1"/>
  <c r="A1260" i="21" s="1"/>
  <c r="A1261" i="21" s="1"/>
  <c r="A1262" i="21" s="1"/>
  <c r="A1263" i="21" s="1"/>
  <c r="A1264" i="21" s="1"/>
  <c r="A1265" i="21" s="1"/>
  <c r="A1266" i="21" s="1"/>
  <c r="A1267" i="21" s="1"/>
  <c r="A1268" i="21" s="1"/>
  <c r="A1269" i="21" s="1"/>
  <c r="A1270" i="21" s="1"/>
  <c r="A1271" i="21" s="1"/>
  <c r="A1272" i="21" s="1"/>
  <c r="A1273" i="21" s="1"/>
  <c r="A1274" i="21" s="1"/>
  <c r="A1275" i="21" s="1"/>
  <c r="A1276" i="21" s="1"/>
  <c r="A1277" i="21" s="1"/>
  <c r="A1278" i="21" s="1"/>
  <c r="A1279" i="21" s="1"/>
  <c r="A1280" i="21" s="1"/>
  <c r="A1281" i="21" s="1"/>
  <c r="A1282" i="21" s="1"/>
  <c r="A1283" i="21" s="1"/>
  <c r="A1284" i="21" s="1"/>
  <c r="A1285" i="21" s="1"/>
  <c r="A1286" i="21" s="1"/>
  <c r="A1287" i="21" s="1"/>
  <c r="A1288" i="21" s="1"/>
  <c r="A1289" i="21" s="1"/>
  <c r="A1290" i="21" s="1"/>
  <c r="A1291" i="21" s="1"/>
  <c r="A1292" i="21" s="1"/>
  <c r="A1293" i="21" s="1"/>
  <c r="A1294" i="21" s="1"/>
  <c r="A1295" i="21" s="1"/>
  <c r="A1296" i="21" s="1"/>
  <c r="A1297" i="21" s="1"/>
  <c r="A1298" i="21" s="1"/>
  <c r="A1299" i="21" s="1"/>
  <c r="A1300" i="21" s="1"/>
  <c r="A1301" i="21" s="1"/>
  <c r="A1302" i="21" s="1"/>
  <c r="A1303" i="21" s="1"/>
  <c r="A1304" i="21" s="1"/>
  <c r="A1305" i="21" s="1"/>
  <c r="A1306" i="21" s="1"/>
  <c r="A1307" i="21" s="1"/>
  <c r="A1308" i="21" s="1"/>
  <c r="A1309" i="21" s="1"/>
  <c r="A1310" i="21" s="1"/>
  <c r="A1311" i="21" s="1"/>
  <c r="A1312" i="21" s="1"/>
  <c r="A1313" i="21" s="1"/>
  <c r="A1314" i="21" s="1"/>
  <c r="A1315" i="21" s="1"/>
  <c r="A1316" i="21" s="1"/>
  <c r="A1317" i="21" s="1"/>
  <c r="A1318" i="21" s="1"/>
  <c r="A1319" i="21" s="1"/>
  <c r="A1320" i="21" s="1"/>
  <c r="A1321" i="21" s="1"/>
  <c r="A1322" i="21" s="1"/>
  <c r="A1323" i="21" s="1"/>
  <c r="A1324" i="21" s="1"/>
  <c r="A1325" i="21" s="1"/>
  <c r="A1326" i="21" s="1"/>
  <c r="A1327" i="21" s="1"/>
  <c r="A1328" i="21" s="1"/>
  <c r="A1329" i="21" s="1"/>
  <c r="A1330" i="21" s="1"/>
  <c r="A1331" i="21" s="1"/>
  <c r="A1332" i="21" s="1"/>
  <c r="A1333" i="21" s="1"/>
  <c r="A1334" i="21" s="1"/>
  <c r="A1335" i="21" s="1"/>
  <c r="A1336" i="21" s="1"/>
  <c r="A1337" i="21" s="1"/>
  <c r="A1338" i="21" s="1"/>
  <c r="A1339" i="21" s="1"/>
  <c r="A1340" i="21" s="1"/>
  <c r="A1341" i="21" s="1"/>
  <c r="A1342" i="21" s="1"/>
  <c r="A1343" i="21" s="1"/>
  <c r="A1344" i="21" s="1"/>
  <c r="A1345" i="21" s="1"/>
  <c r="A1346" i="21" s="1"/>
  <c r="A1347" i="21" s="1"/>
  <c r="A1348" i="21" s="1"/>
  <c r="A1349" i="21" s="1"/>
  <c r="A1350" i="21" s="1"/>
  <c r="A1351" i="21" s="1"/>
  <c r="A1352" i="21" s="1"/>
  <c r="A1353" i="21" s="1"/>
  <c r="A1354" i="21" s="1"/>
  <c r="A1355" i="21" s="1"/>
  <c r="A1356" i="21" s="1"/>
  <c r="A1357" i="21" s="1"/>
  <c r="A1358" i="21" s="1"/>
  <c r="A1359" i="21" s="1"/>
  <c r="A1360" i="21" s="1"/>
  <c r="A1361" i="21" s="1"/>
  <c r="A1362" i="21" s="1"/>
  <c r="A1363" i="21" s="1"/>
  <c r="A1364" i="21" s="1"/>
  <c r="A1365" i="21" s="1"/>
  <c r="A1366" i="21" s="1"/>
  <c r="A1367" i="21" s="1"/>
  <c r="A1368" i="21" s="1"/>
  <c r="A1369" i="21" s="1"/>
  <c r="A1370" i="21" s="1"/>
  <c r="A1371" i="21" s="1"/>
  <c r="A1372" i="21" s="1"/>
  <c r="A1373" i="21" s="1"/>
  <c r="A1374" i="21" s="1"/>
  <c r="A1375" i="21" s="1"/>
  <c r="A1376" i="21" s="1"/>
  <c r="A1377" i="21" s="1"/>
  <c r="A1378" i="21" s="1"/>
  <c r="A1379" i="21" s="1"/>
  <c r="A1380" i="21" s="1"/>
  <c r="A1381" i="21" s="1"/>
  <c r="A1382" i="21" s="1"/>
  <c r="A1383" i="21" s="1"/>
  <c r="A1384" i="21" s="1"/>
  <c r="A1385" i="21" s="1"/>
  <c r="A1386" i="21" s="1"/>
  <c r="A1387" i="21" s="1"/>
  <c r="A1388" i="21" s="1"/>
  <c r="A1389" i="21" s="1"/>
  <c r="A1390" i="21" s="1"/>
  <c r="A1391" i="21" s="1"/>
  <c r="A1392" i="21" s="1"/>
  <c r="A1393" i="21" s="1"/>
  <c r="A1394" i="21" s="1"/>
  <c r="A1395" i="21" s="1"/>
  <c r="A1396" i="21" s="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A77" i="2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9" i="2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I2796" i="12"/>
  <c r="G2796" i="12"/>
  <c r="H33" i="20"/>
  <c r="F33" i="20"/>
  <c r="H31" i="20"/>
  <c r="I31" i="20" s="1"/>
  <c r="F31" i="20"/>
  <c r="H30" i="20"/>
  <c r="I30" i="20" s="1"/>
  <c r="F30" i="20"/>
  <c r="H29" i="20"/>
  <c r="I29" i="20" s="1"/>
  <c r="F29" i="20"/>
  <c r="H28" i="20"/>
  <c r="I28" i="20" s="1"/>
  <c r="F28" i="20"/>
  <c r="H27" i="20"/>
  <c r="F27" i="20"/>
  <c r="I27" i="20" s="1"/>
  <c r="H26" i="20"/>
  <c r="I26" i="20" s="1"/>
  <c r="F26" i="20"/>
  <c r="H25" i="20"/>
  <c r="F25" i="20"/>
  <c r="I25" i="20" s="1"/>
  <c r="H24" i="20"/>
  <c r="I24" i="20" s="1"/>
  <c r="F24" i="20"/>
  <c r="H23" i="20"/>
  <c r="I23" i="20" s="1"/>
  <c r="F23" i="20"/>
  <c r="H22" i="20"/>
  <c r="I22" i="20" s="1"/>
  <c r="F22" i="20"/>
  <c r="I21" i="20"/>
  <c r="H21" i="20"/>
  <c r="F21" i="20"/>
  <c r="I20" i="20"/>
  <c r="H20" i="20"/>
  <c r="F20" i="20"/>
  <c r="H89" i="19"/>
  <c r="F89" i="19"/>
  <c r="H88" i="19"/>
  <c r="F88" i="19"/>
  <c r="H86" i="19"/>
  <c r="F86" i="19"/>
  <c r="H85" i="19"/>
  <c r="F85" i="19"/>
  <c r="H84" i="19"/>
  <c r="F84" i="19"/>
  <c r="H83" i="19"/>
  <c r="F83" i="19"/>
  <c r="H82" i="19"/>
  <c r="F82" i="19"/>
  <c r="H81" i="19"/>
  <c r="F81" i="19"/>
  <c r="H80" i="19"/>
  <c r="F80" i="19"/>
  <c r="I79" i="19"/>
  <c r="H79" i="19"/>
  <c r="F79" i="19"/>
  <c r="H78" i="19"/>
  <c r="I78" i="19" s="1"/>
  <c r="F78" i="19"/>
  <c r="H77" i="19"/>
  <c r="I77" i="19" s="1"/>
  <c r="F77" i="19"/>
  <c r="H76" i="19"/>
  <c r="F76" i="19"/>
  <c r="H75" i="19"/>
  <c r="F75" i="19"/>
  <c r="H74" i="19"/>
  <c r="I74" i="19" s="1"/>
  <c r="F74" i="19"/>
  <c r="H72" i="19"/>
  <c r="F72" i="19"/>
  <c r="H71" i="19"/>
  <c r="I71" i="19" s="1"/>
  <c r="F71" i="19"/>
  <c r="H70" i="19"/>
  <c r="F70" i="19"/>
  <c r="I70" i="19" s="1"/>
  <c r="H69" i="19"/>
  <c r="F69" i="19"/>
  <c r="H68" i="19"/>
  <c r="F68" i="19"/>
  <c r="H67" i="19"/>
  <c r="F67" i="19"/>
  <c r="I67" i="19" s="1"/>
  <c r="H66" i="19"/>
  <c r="F66" i="19"/>
  <c r="H65" i="19"/>
  <c r="F65" i="19"/>
  <c r="H64" i="19"/>
  <c r="I64" i="19" s="1"/>
  <c r="F64" i="19"/>
  <c r="H63" i="19"/>
  <c r="I63" i="19" s="1"/>
  <c r="F63" i="19"/>
  <c r="H62" i="19"/>
  <c r="F62" i="19"/>
  <c r="H61" i="19"/>
  <c r="I61" i="19" s="1"/>
  <c r="F61" i="19"/>
  <c r="H60" i="19"/>
  <c r="F60" i="19"/>
  <c r="H59" i="19"/>
  <c r="F59" i="19"/>
  <c r="H58" i="19"/>
  <c r="F58" i="19"/>
  <c r="H57" i="19"/>
  <c r="I57" i="19" s="1"/>
  <c r="F57" i="19"/>
  <c r="H56" i="19"/>
  <c r="I56" i="19" s="1"/>
  <c r="F56" i="19"/>
  <c r="H55" i="19"/>
  <c r="F55" i="19"/>
  <c r="H54" i="19"/>
  <c r="I54" i="19" s="1"/>
  <c r="F54" i="19"/>
  <c r="H53" i="19"/>
  <c r="F53" i="19"/>
  <c r="H52" i="19"/>
  <c r="I52" i="19" s="1"/>
  <c r="F52" i="19"/>
  <c r="H51" i="19"/>
  <c r="F51" i="19"/>
  <c r="H50" i="19"/>
  <c r="I50" i="19" s="1"/>
  <c r="F50" i="19"/>
  <c r="H49" i="19"/>
  <c r="I49" i="19" s="1"/>
  <c r="F49" i="19"/>
  <c r="H48" i="19"/>
  <c r="I48" i="19" s="1"/>
  <c r="F48" i="19"/>
  <c r="H47" i="19"/>
  <c r="I47" i="19" s="1"/>
  <c r="F47" i="19"/>
  <c r="H46" i="19"/>
  <c r="I46" i="19" s="1"/>
  <c r="F46" i="19"/>
  <c r="H45" i="19"/>
  <c r="I45" i="19" s="1"/>
  <c r="F45" i="19"/>
  <c r="H44" i="19"/>
  <c r="F44" i="19"/>
  <c r="I44" i="19" s="1"/>
  <c r="H43" i="19"/>
  <c r="F43" i="19"/>
  <c r="H42" i="19"/>
  <c r="F42" i="19"/>
  <c r="H41" i="19"/>
  <c r="I41" i="19" s="1"/>
  <c r="F41" i="19"/>
  <c r="H39" i="19"/>
  <c r="H91" i="19" s="1"/>
  <c r="I2809" i="12" s="1"/>
  <c r="F39" i="19"/>
  <c r="F91" i="19" s="1"/>
  <c r="G2809" i="12" s="1"/>
  <c r="H37" i="19"/>
  <c r="F37" i="19"/>
  <c r="H36" i="19"/>
  <c r="I36" i="19" s="1"/>
  <c r="F36" i="19"/>
  <c r="H35" i="19"/>
  <c r="F35" i="19"/>
  <c r="H34" i="19"/>
  <c r="F34" i="19"/>
  <c r="H33" i="19"/>
  <c r="F33" i="19"/>
  <c r="H31" i="19"/>
  <c r="F31" i="19"/>
  <c r="H30" i="19"/>
  <c r="I30" i="19" s="1"/>
  <c r="F30" i="19"/>
  <c r="H29" i="19"/>
  <c r="I29" i="19" s="1"/>
  <c r="F29" i="19"/>
  <c r="H28" i="19"/>
  <c r="I28" i="19" s="1"/>
  <c r="F28" i="19"/>
  <c r="H27" i="19"/>
  <c r="I27" i="19" s="1"/>
  <c r="F27" i="19"/>
  <c r="H26" i="19"/>
  <c r="I26" i="19" s="1"/>
  <c r="F26" i="19"/>
  <c r="H25" i="19"/>
  <c r="F25" i="19"/>
  <c r="I25" i="19" s="1"/>
  <c r="H24" i="19"/>
  <c r="I24" i="19" s="1"/>
  <c r="F24" i="19"/>
  <c r="H23" i="19"/>
  <c r="F23" i="19"/>
  <c r="H22" i="19"/>
  <c r="I22" i="19" s="1"/>
  <c r="F22" i="19"/>
  <c r="H21" i="19"/>
  <c r="I21" i="19" s="1"/>
  <c r="F21" i="19"/>
  <c r="I2880" i="12"/>
  <c r="G2880" i="12"/>
  <c r="H30" i="18"/>
  <c r="F30" i="18"/>
  <c r="H28" i="18"/>
  <c r="F28" i="18"/>
  <c r="I28" i="18" s="1"/>
  <c r="I27" i="18"/>
  <c r="H27" i="18"/>
  <c r="F27" i="18"/>
  <c r="I26" i="18"/>
  <c r="H26" i="18"/>
  <c r="F26" i="18"/>
  <c r="H25" i="18"/>
  <c r="I25" i="18" s="1"/>
  <c r="F25" i="18"/>
  <c r="I23" i="18"/>
  <c r="H23" i="18"/>
  <c r="F23" i="18"/>
  <c r="H22" i="18"/>
  <c r="I22" i="18" s="1"/>
  <c r="F22" i="18"/>
  <c r="H21" i="18"/>
  <c r="I21" i="18" s="1"/>
  <c r="F21" i="18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226" i="12"/>
  <c r="J227" i="12"/>
  <c r="J228" i="12"/>
  <c r="J229" i="12"/>
  <c r="J230" i="12"/>
  <c r="J231" i="12"/>
  <c r="J232" i="12"/>
  <c r="J233" i="12"/>
  <c r="J234" i="12"/>
  <c r="J235" i="12"/>
  <c r="J236" i="12"/>
  <c r="J237" i="12"/>
  <c r="J238" i="12"/>
  <c r="J239" i="12"/>
  <c r="J240" i="12"/>
  <c r="J241" i="12"/>
  <c r="J242" i="12"/>
  <c r="J243" i="12"/>
  <c r="J244" i="12"/>
  <c r="J245" i="12"/>
  <c r="J246" i="12"/>
  <c r="J247" i="12"/>
  <c r="J248" i="12"/>
  <c r="J249" i="12"/>
  <c r="J250" i="12"/>
  <c r="J251" i="12"/>
  <c r="J252" i="12"/>
  <c r="J253" i="12"/>
  <c r="J254" i="12"/>
  <c r="J255" i="12"/>
  <c r="J256" i="12"/>
  <c r="J257" i="12"/>
  <c r="J258" i="12"/>
  <c r="J259" i="12"/>
  <c r="J260" i="12"/>
  <c r="J261" i="12"/>
  <c r="J262" i="12"/>
  <c r="J263" i="12"/>
  <c r="J264" i="12"/>
  <c r="J265" i="12"/>
  <c r="J266" i="12"/>
  <c r="J267" i="12"/>
  <c r="J268" i="12"/>
  <c r="J269" i="12"/>
  <c r="J270" i="12"/>
  <c r="J271" i="12"/>
  <c r="J272" i="12"/>
  <c r="J273" i="12"/>
  <c r="J274" i="12"/>
  <c r="J275" i="12"/>
  <c r="J276" i="12"/>
  <c r="J277" i="12"/>
  <c r="J278" i="12"/>
  <c r="J279" i="12"/>
  <c r="J280" i="12"/>
  <c r="J281" i="12"/>
  <c r="J282" i="12"/>
  <c r="J283" i="12"/>
  <c r="J284" i="12"/>
  <c r="J285" i="12"/>
  <c r="J286" i="12"/>
  <c r="J287" i="12"/>
  <c r="J288" i="12"/>
  <c r="J289" i="12"/>
  <c r="J290" i="12"/>
  <c r="J291" i="12"/>
  <c r="J292" i="12"/>
  <c r="J293" i="12"/>
  <c r="J294" i="12"/>
  <c r="J295" i="12"/>
  <c r="J296" i="12"/>
  <c r="J297" i="12"/>
  <c r="J298" i="12"/>
  <c r="J299" i="12"/>
  <c r="J300" i="12"/>
  <c r="J301" i="12"/>
  <c r="J302" i="12"/>
  <c r="J303" i="12"/>
  <c r="J304" i="12"/>
  <c r="J305" i="12"/>
  <c r="J306" i="12"/>
  <c r="J307" i="12"/>
  <c r="J308" i="12"/>
  <c r="J309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1" i="12"/>
  <c r="J342" i="12"/>
  <c r="J343" i="12"/>
  <c r="J344" i="12"/>
  <c r="J345" i="12"/>
  <c r="J346" i="12"/>
  <c r="J347" i="12"/>
  <c r="J348" i="12"/>
  <c r="J349" i="12"/>
  <c r="J350" i="12"/>
  <c r="J351" i="12"/>
  <c r="J352" i="12"/>
  <c r="J353" i="12"/>
  <c r="J354" i="12"/>
  <c r="J355" i="12"/>
  <c r="J356" i="12"/>
  <c r="J357" i="12"/>
  <c r="J358" i="12"/>
  <c r="J359" i="12"/>
  <c r="J360" i="12"/>
  <c r="J361" i="12"/>
  <c r="J362" i="12"/>
  <c r="J363" i="12"/>
  <c r="J364" i="12"/>
  <c r="J365" i="12"/>
  <c r="J366" i="12"/>
  <c r="J367" i="12"/>
  <c r="J368" i="12"/>
  <c r="J369" i="12"/>
  <c r="J370" i="12"/>
  <c r="J371" i="12"/>
  <c r="J372" i="12"/>
  <c r="J373" i="12"/>
  <c r="J374" i="12"/>
  <c r="J375" i="12"/>
  <c r="J376" i="12"/>
  <c r="J377" i="12"/>
  <c r="J378" i="12"/>
  <c r="J379" i="12"/>
  <c r="J380" i="12"/>
  <c r="J381" i="12"/>
  <c r="J382" i="12"/>
  <c r="J383" i="12"/>
  <c r="J384" i="12"/>
  <c r="J385" i="12"/>
  <c r="J386" i="12"/>
  <c r="J387" i="12"/>
  <c r="J388" i="12"/>
  <c r="J389" i="12"/>
  <c r="J390" i="12"/>
  <c r="J391" i="12"/>
  <c r="J392" i="12"/>
  <c r="J393" i="12"/>
  <c r="J394" i="12"/>
  <c r="J395" i="12"/>
  <c r="J396" i="12"/>
  <c r="J397" i="12"/>
  <c r="J398" i="12"/>
  <c r="J399" i="12"/>
  <c r="J400" i="12"/>
  <c r="J401" i="12"/>
  <c r="J402" i="12"/>
  <c r="J403" i="12"/>
  <c r="J404" i="12"/>
  <c r="J405" i="12"/>
  <c r="J406" i="12"/>
  <c r="J407" i="12"/>
  <c r="J408" i="12"/>
  <c r="J409" i="12"/>
  <c r="J410" i="12"/>
  <c r="J411" i="12"/>
  <c r="J412" i="12"/>
  <c r="J413" i="12"/>
  <c r="J414" i="12"/>
  <c r="J415" i="12"/>
  <c r="J416" i="12"/>
  <c r="J417" i="12"/>
  <c r="J418" i="12"/>
  <c r="J419" i="12"/>
  <c r="J420" i="12"/>
  <c r="J421" i="12"/>
  <c r="J422" i="12"/>
  <c r="J423" i="12"/>
  <c r="J424" i="12"/>
  <c r="J425" i="12"/>
  <c r="J426" i="12"/>
  <c r="J427" i="12"/>
  <c r="J428" i="12"/>
  <c r="J429" i="12"/>
  <c r="J430" i="12"/>
  <c r="J431" i="12"/>
  <c r="J432" i="12"/>
  <c r="J433" i="12"/>
  <c r="J434" i="12"/>
  <c r="J435" i="12"/>
  <c r="J436" i="12"/>
  <c r="J437" i="12"/>
  <c r="J438" i="12"/>
  <c r="J439" i="12"/>
  <c r="J440" i="12"/>
  <c r="J441" i="12"/>
  <c r="J442" i="12"/>
  <c r="J443" i="12"/>
  <c r="J444" i="12"/>
  <c r="J445" i="12"/>
  <c r="J446" i="12"/>
  <c r="J447" i="12"/>
  <c r="J448" i="12"/>
  <c r="J449" i="12"/>
  <c r="J450" i="12"/>
  <c r="J451" i="12"/>
  <c r="J452" i="12"/>
  <c r="J453" i="12"/>
  <c r="J454" i="12"/>
  <c r="J455" i="12"/>
  <c r="J456" i="12"/>
  <c r="J457" i="12"/>
  <c r="J458" i="12"/>
  <c r="J459" i="12"/>
  <c r="J460" i="12"/>
  <c r="J461" i="12"/>
  <c r="J462" i="12"/>
  <c r="J463" i="12"/>
  <c r="J464" i="12"/>
  <c r="J465" i="12"/>
  <c r="J466" i="12"/>
  <c r="J467" i="12"/>
  <c r="J468" i="12"/>
  <c r="J469" i="12"/>
  <c r="J470" i="12"/>
  <c r="J471" i="12"/>
  <c r="J472" i="12"/>
  <c r="J473" i="12"/>
  <c r="J474" i="12"/>
  <c r="J475" i="12"/>
  <c r="J476" i="12"/>
  <c r="J477" i="12"/>
  <c r="J478" i="12"/>
  <c r="J479" i="12"/>
  <c r="J480" i="12"/>
  <c r="J481" i="12"/>
  <c r="J482" i="12"/>
  <c r="J483" i="12"/>
  <c r="J484" i="12"/>
  <c r="J485" i="12"/>
  <c r="J486" i="12"/>
  <c r="J487" i="12"/>
  <c r="J488" i="12"/>
  <c r="J489" i="12"/>
  <c r="J490" i="12"/>
  <c r="J491" i="12"/>
  <c r="J492" i="12"/>
  <c r="J493" i="12"/>
  <c r="J494" i="12"/>
  <c r="J495" i="12"/>
  <c r="J496" i="12"/>
  <c r="J497" i="12"/>
  <c r="J498" i="12"/>
  <c r="J499" i="12"/>
  <c r="J500" i="12"/>
  <c r="J501" i="12"/>
  <c r="J502" i="12"/>
  <c r="J503" i="12"/>
  <c r="J504" i="12"/>
  <c r="J505" i="12"/>
  <c r="J506" i="12"/>
  <c r="J507" i="12"/>
  <c r="J508" i="12"/>
  <c r="J509" i="12"/>
  <c r="J510" i="12"/>
  <c r="J511" i="12"/>
  <c r="J512" i="12"/>
  <c r="J513" i="12"/>
  <c r="J514" i="12"/>
  <c r="J515" i="12"/>
  <c r="J516" i="12"/>
  <c r="J517" i="12"/>
  <c r="J518" i="12"/>
  <c r="J519" i="12"/>
  <c r="J520" i="12"/>
  <c r="J521" i="12"/>
  <c r="J522" i="12"/>
  <c r="J523" i="12"/>
  <c r="J524" i="12"/>
  <c r="J525" i="12"/>
  <c r="J526" i="12"/>
  <c r="J527" i="12"/>
  <c r="J528" i="12"/>
  <c r="J529" i="12"/>
  <c r="J530" i="12"/>
  <c r="J531" i="12"/>
  <c r="J532" i="12"/>
  <c r="J533" i="12"/>
  <c r="J534" i="12"/>
  <c r="J535" i="12"/>
  <c r="J536" i="12"/>
  <c r="J537" i="12"/>
  <c r="J538" i="12"/>
  <c r="J539" i="12"/>
  <c r="J540" i="12"/>
  <c r="J541" i="12"/>
  <c r="J542" i="12"/>
  <c r="J543" i="12"/>
  <c r="J544" i="12"/>
  <c r="J545" i="12"/>
  <c r="J546" i="12"/>
  <c r="J547" i="12"/>
  <c r="J548" i="12"/>
  <c r="J549" i="12"/>
  <c r="J550" i="12"/>
  <c r="J551" i="12"/>
  <c r="J552" i="12"/>
  <c r="J553" i="12"/>
  <c r="J554" i="12"/>
  <c r="J555" i="12"/>
  <c r="J556" i="12"/>
  <c r="J557" i="12"/>
  <c r="J558" i="12"/>
  <c r="J559" i="12"/>
  <c r="J560" i="12"/>
  <c r="J561" i="12"/>
  <c r="J562" i="12"/>
  <c r="J563" i="12"/>
  <c r="J564" i="12"/>
  <c r="J565" i="12"/>
  <c r="J566" i="12"/>
  <c r="J567" i="12"/>
  <c r="J568" i="12"/>
  <c r="J569" i="12"/>
  <c r="J570" i="12"/>
  <c r="J571" i="12"/>
  <c r="J572" i="12"/>
  <c r="J573" i="12"/>
  <c r="J574" i="12"/>
  <c r="J575" i="12"/>
  <c r="J576" i="12"/>
  <c r="J577" i="12"/>
  <c r="J578" i="12"/>
  <c r="J579" i="12"/>
  <c r="J580" i="12"/>
  <c r="J581" i="12"/>
  <c r="J582" i="12"/>
  <c r="J583" i="12"/>
  <c r="J584" i="12"/>
  <c r="J585" i="12"/>
  <c r="J586" i="12"/>
  <c r="J587" i="12"/>
  <c r="J588" i="12"/>
  <c r="J589" i="12"/>
  <c r="J590" i="12"/>
  <c r="J591" i="12"/>
  <c r="J592" i="12"/>
  <c r="J593" i="12"/>
  <c r="J594" i="12"/>
  <c r="J595" i="12"/>
  <c r="J596" i="12"/>
  <c r="J597" i="12"/>
  <c r="J598" i="12"/>
  <c r="J599" i="12"/>
  <c r="J600" i="12"/>
  <c r="J601" i="12"/>
  <c r="J602" i="12"/>
  <c r="J603" i="12"/>
  <c r="J604" i="12"/>
  <c r="J605" i="12"/>
  <c r="J606" i="12"/>
  <c r="J607" i="12"/>
  <c r="J608" i="12"/>
  <c r="J609" i="12"/>
  <c r="J610" i="12"/>
  <c r="J611" i="12"/>
  <c r="J612" i="12"/>
  <c r="J613" i="12"/>
  <c r="J614" i="12"/>
  <c r="J615" i="12"/>
  <c r="J616" i="12"/>
  <c r="J617" i="12"/>
  <c r="J618" i="12"/>
  <c r="J619" i="12"/>
  <c r="J620" i="12"/>
  <c r="J621" i="12"/>
  <c r="J622" i="12"/>
  <c r="J623" i="12"/>
  <c r="J624" i="12"/>
  <c r="J625" i="12"/>
  <c r="J626" i="12"/>
  <c r="J627" i="12"/>
  <c r="J628" i="12"/>
  <c r="J629" i="12"/>
  <c r="J630" i="12"/>
  <c r="J631" i="12"/>
  <c r="J632" i="12"/>
  <c r="J633" i="12"/>
  <c r="J634" i="12"/>
  <c r="J635" i="12"/>
  <c r="J636" i="12"/>
  <c r="J637" i="12"/>
  <c r="J638" i="12"/>
  <c r="J639" i="12"/>
  <c r="J640" i="12"/>
  <c r="J641" i="12"/>
  <c r="J642" i="12"/>
  <c r="J643" i="12"/>
  <c r="J644" i="12"/>
  <c r="J645" i="12"/>
  <c r="J646" i="12"/>
  <c r="J647" i="12"/>
  <c r="J648" i="12"/>
  <c r="J649" i="12"/>
  <c r="J650" i="12"/>
  <c r="J651" i="12"/>
  <c r="J652" i="12"/>
  <c r="J653" i="12"/>
  <c r="J654" i="12"/>
  <c r="J655" i="12"/>
  <c r="J656" i="12"/>
  <c r="J657" i="12"/>
  <c r="J658" i="12"/>
  <c r="J659" i="12"/>
  <c r="J660" i="12"/>
  <c r="J661" i="12"/>
  <c r="J662" i="12"/>
  <c r="J663" i="12"/>
  <c r="J664" i="12"/>
  <c r="J665" i="12"/>
  <c r="J666" i="12"/>
  <c r="J667" i="12"/>
  <c r="J668" i="12"/>
  <c r="J669" i="12"/>
  <c r="J670" i="12"/>
  <c r="J671" i="12"/>
  <c r="J672" i="12"/>
  <c r="J673" i="12"/>
  <c r="J674" i="12"/>
  <c r="J675" i="12"/>
  <c r="J676" i="12"/>
  <c r="J677" i="12"/>
  <c r="J678" i="12"/>
  <c r="J679" i="12"/>
  <c r="J680" i="12"/>
  <c r="J681" i="12"/>
  <c r="J682" i="12"/>
  <c r="J683" i="12"/>
  <c r="J684" i="12"/>
  <c r="J685" i="12"/>
  <c r="J686" i="12"/>
  <c r="J687" i="12"/>
  <c r="J688" i="12"/>
  <c r="J689" i="12"/>
  <c r="J690" i="12"/>
  <c r="J691" i="12"/>
  <c r="J692" i="12"/>
  <c r="J693" i="12"/>
  <c r="J694" i="12"/>
  <c r="J695" i="12"/>
  <c r="J696" i="12"/>
  <c r="J697" i="12"/>
  <c r="J698" i="12"/>
  <c r="J699" i="12"/>
  <c r="J700" i="12"/>
  <c r="J701" i="12"/>
  <c r="J702" i="12"/>
  <c r="J703" i="12"/>
  <c r="J704" i="12"/>
  <c r="J705" i="12"/>
  <c r="J706" i="12"/>
  <c r="J707" i="12"/>
  <c r="J708" i="12"/>
  <c r="J709" i="12"/>
  <c r="J710" i="12"/>
  <c r="J711" i="12"/>
  <c r="J712" i="12"/>
  <c r="J713" i="12"/>
  <c r="J714" i="12"/>
  <c r="J715" i="12"/>
  <c r="J716" i="12"/>
  <c r="J717" i="12"/>
  <c r="J718" i="12"/>
  <c r="J719" i="12"/>
  <c r="J720" i="12"/>
  <c r="J721" i="12"/>
  <c r="J722" i="12"/>
  <c r="J723" i="12"/>
  <c r="J724" i="12"/>
  <c r="J725" i="12"/>
  <c r="J726" i="12"/>
  <c r="J727" i="12"/>
  <c r="J728" i="12"/>
  <c r="J729" i="12"/>
  <c r="J730" i="12"/>
  <c r="J731" i="12"/>
  <c r="J732" i="12"/>
  <c r="J733" i="12"/>
  <c r="J734" i="12"/>
  <c r="J735" i="12"/>
  <c r="J736" i="12"/>
  <c r="J737" i="12"/>
  <c r="J738" i="12"/>
  <c r="J739" i="12"/>
  <c r="J740" i="12"/>
  <c r="J741" i="12"/>
  <c r="J742" i="12"/>
  <c r="J743" i="12"/>
  <c r="J744" i="12"/>
  <c r="J745" i="12"/>
  <c r="J746" i="12"/>
  <c r="J747" i="12"/>
  <c r="J748" i="12"/>
  <c r="J749" i="12"/>
  <c r="J750" i="12"/>
  <c r="J751" i="12"/>
  <c r="J752" i="12"/>
  <c r="J753" i="12"/>
  <c r="J754" i="12"/>
  <c r="J755" i="12"/>
  <c r="J756" i="12"/>
  <c r="J757" i="12"/>
  <c r="J758" i="12"/>
  <c r="J759" i="12"/>
  <c r="J760" i="12"/>
  <c r="J761" i="12"/>
  <c r="J762" i="12"/>
  <c r="J763" i="12"/>
  <c r="J764" i="12"/>
  <c r="J765" i="12"/>
  <c r="J766" i="12"/>
  <c r="J767" i="12"/>
  <c r="J768" i="12"/>
  <c r="J769" i="12"/>
  <c r="J770" i="12"/>
  <c r="J771" i="12"/>
  <c r="J772" i="12"/>
  <c r="J773" i="12"/>
  <c r="J774" i="12"/>
  <c r="J775" i="12"/>
  <c r="J776" i="12"/>
  <c r="J777" i="12"/>
  <c r="J778" i="12"/>
  <c r="J779" i="12"/>
  <c r="J780" i="12"/>
  <c r="J781" i="12"/>
  <c r="J782" i="12"/>
  <c r="J783" i="12"/>
  <c r="J784" i="12"/>
  <c r="J785" i="12"/>
  <c r="J786" i="12"/>
  <c r="J787" i="12"/>
  <c r="J788" i="12"/>
  <c r="J789" i="12"/>
  <c r="J790" i="12"/>
  <c r="J791" i="12"/>
  <c r="J792" i="12"/>
  <c r="J793" i="12"/>
  <c r="J794" i="12"/>
  <c r="J795" i="12"/>
  <c r="J796" i="12"/>
  <c r="J797" i="12"/>
  <c r="J798" i="12"/>
  <c r="J799" i="12"/>
  <c r="J800" i="12"/>
  <c r="J801" i="12"/>
  <c r="J802" i="12"/>
  <c r="J803" i="12"/>
  <c r="J804" i="12"/>
  <c r="J805" i="12"/>
  <c r="J806" i="12"/>
  <c r="J807" i="12"/>
  <c r="J808" i="12"/>
  <c r="J809" i="12"/>
  <c r="J810" i="12"/>
  <c r="J811" i="12"/>
  <c r="J812" i="12"/>
  <c r="J813" i="12"/>
  <c r="J814" i="12"/>
  <c r="J815" i="12"/>
  <c r="J816" i="12"/>
  <c r="J817" i="12"/>
  <c r="J818" i="12"/>
  <c r="J819" i="12"/>
  <c r="J820" i="12"/>
  <c r="J821" i="12"/>
  <c r="J822" i="12"/>
  <c r="J823" i="12"/>
  <c r="J824" i="12"/>
  <c r="J825" i="12"/>
  <c r="J826" i="12"/>
  <c r="J827" i="12"/>
  <c r="J828" i="12"/>
  <c r="J829" i="12"/>
  <c r="J830" i="12"/>
  <c r="J831" i="12"/>
  <c r="J832" i="12"/>
  <c r="J833" i="12"/>
  <c r="J834" i="12"/>
  <c r="J835" i="12"/>
  <c r="J836" i="12"/>
  <c r="J837" i="12"/>
  <c r="J838" i="12"/>
  <c r="J839" i="12"/>
  <c r="J840" i="12"/>
  <c r="J841" i="12"/>
  <c r="J842" i="12"/>
  <c r="J843" i="12"/>
  <c r="J844" i="12"/>
  <c r="J845" i="12"/>
  <c r="J846" i="12"/>
  <c r="J847" i="12"/>
  <c r="J848" i="12"/>
  <c r="J849" i="12"/>
  <c r="J850" i="12"/>
  <c r="J851" i="12"/>
  <c r="J852" i="12"/>
  <c r="J853" i="12"/>
  <c r="J854" i="12"/>
  <c r="J855" i="12"/>
  <c r="J856" i="12"/>
  <c r="J857" i="12"/>
  <c r="J858" i="12"/>
  <c r="J859" i="12"/>
  <c r="J860" i="12"/>
  <c r="J861" i="12"/>
  <c r="J862" i="12"/>
  <c r="J863" i="12"/>
  <c r="J864" i="12"/>
  <c r="J865" i="12"/>
  <c r="J866" i="12"/>
  <c r="J922" i="12"/>
  <c r="J923" i="12"/>
  <c r="J924" i="12"/>
  <c r="J925" i="12"/>
  <c r="J926" i="12"/>
  <c r="J927" i="12"/>
  <c r="J928" i="12"/>
  <c r="J929" i="12"/>
  <c r="J930" i="12"/>
  <c r="J931" i="12"/>
  <c r="J932" i="12"/>
  <c r="J933" i="12"/>
  <c r="J934" i="12"/>
  <c r="J935" i="12"/>
  <c r="J936" i="12"/>
  <c r="J937" i="12"/>
  <c r="J938" i="12"/>
  <c r="J939" i="12"/>
  <c r="J940" i="12"/>
  <c r="J941" i="12"/>
  <c r="J942" i="12"/>
  <c r="J943" i="12"/>
  <c r="J944" i="12"/>
  <c r="J945" i="12"/>
  <c r="J946" i="12"/>
  <c r="J947" i="12"/>
  <c r="J2075" i="12"/>
  <c r="J2076" i="12"/>
  <c r="J2077" i="12"/>
  <c r="J2078" i="12"/>
  <c r="J2079" i="12"/>
  <c r="J2080" i="12"/>
  <c r="J2081" i="12"/>
  <c r="J2082" i="12"/>
  <c r="J2083" i="12"/>
  <c r="J2084" i="12"/>
  <c r="J2085" i="12"/>
  <c r="J2086" i="12"/>
  <c r="J2087" i="12"/>
  <c r="J2088" i="12"/>
  <c r="J2089" i="12"/>
  <c r="J2090" i="12"/>
  <c r="J2091" i="12"/>
  <c r="J2092" i="12"/>
  <c r="J2093" i="12"/>
  <c r="J2094" i="12"/>
  <c r="J2095" i="12"/>
  <c r="J2096" i="12"/>
  <c r="J2097" i="12"/>
  <c r="J2098" i="12"/>
  <c r="J2099" i="12"/>
  <c r="J2100" i="12"/>
  <c r="J2101" i="12"/>
  <c r="J2102" i="12"/>
  <c r="J2103" i="12"/>
  <c r="J2104" i="12"/>
  <c r="J2268" i="12"/>
  <c r="J2355" i="12"/>
  <c r="J2356" i="12"/>
  <c r="J2357" i="12"/>
  <c r="J2358" i="12"/>
  <c r="J2359" i="12"/>
  <c r="J2360" i="12"/>
  <c r="J2361" i="12"/>
  <c r="J2362" i="12"/>
  <c r="J2363" i="12"/>
  <c r="J2364" i="12"/>
  <c r="J2365" i="12"/>
  <c r="J2366" i="12"/>
  <c r="J2367" i="12"/>
  <c r="J2368" i="12"/>
  <c r="J2369" i="12"/>
  <c r="J2370" i="12"/>
  <c r="J2371" i="12"/>
  <c r="J2372" i="12"/>
  <c r="J2373" i="12"/>
  <c r="J2374" i="12"/>
  <c r="J2375" i="12"/>
  <c r="J2376" i="12"/>
  <c r="J2377" i="12"/>
  <c r="J2378" i="12"/>
  <c r="J2379" i="12"/>
  <c r="J2380" i="12"/>
  <c r="J2381" i="12"/>
  <c r="J2382" i="12"/>
  <c r="J2383" i="12"/>
  <c r="J2384" i="12"/>
  <c r="J2385" i="12"/>
  <c r="J2386" i="12"/>
  <c r="J2387" i="12"/>
  <c r="J2388" i="12"/>
  <c r="J2389" i="12"/>
  <c r="J2390" i="12"/>
  <c r="J2391" i="12"/>
  <c r="J2392" i="12"/>
  <c r="J2393" i="12"/>
  <c r="J2394" i="12"/>
  <c r="J2395" i="12"/>
  <c r="J2396" i="12"/>
  <c r="J2397" i="12"/>
  <c r="J2398" i="12"/>
  <c r="J2399" i="12"/>
  <c r="J2400" i="12"/>
  <c r="J2401" i="12"/>
  <c r="J2402" i="12"/>
  <c r="J2403" i="12"/>
  <c r="J2404" i="12"/>
  <c r="J2405" i="12"/>
  <c r="J2406" i="12"/>
  <c r="J2407" i="12"/>
  <c r="J2408" i="12"/>
  <c r="J2409" i="12"/>
  <c r="J2410" i="12"/>
  <c r="J2411" i="12"/>
  <c r="J2412" i="12"/>
  <c r="J2413" i="12"/>
  <c r="J2414" i="12"/>
  <c r="J2415" i="12"/>
  <c r="J2416" i="12"/>
  <c r="J2417" i="12"/>
  <c r="J2418" i="12"/>
  <c r="J2419" i="12"/>
  <c r="J2420" i="12"/>
  <c r="J2421" i="12"/>
  <c r="J2422" i="12"/>
  <c r="J2423" i="12"/>
  <c r="J2424" i="12"/>
  <c r="J2425" i="12"/>
  <c r="J2426" i="12"/>
  <c r="J2427" i="12"/>
  <c r="J2428" i="12"/>
  <c r="J2429" i="12"/>
  <c r="J2430" i="12"/>
  <c r="J2431" i="12"/>
  <c r="J2432" i="12"/>
  <c r="J2433" i="12"/>
  <c r="J2434" i="12"/>
  <c r="J2435" i="12"/>
  <c r="J2436" i="12"/>
  <c r="J2437" i="12"/>
  <c r="J2438" i="12"/>
  <c r="J2439" i="12"/>
  <c r="J2440" i="12"/>
  <c r="J2441" i="12"/>
  <c r="J2442" i="12"/>
  <c r="J2443" i="12"/>
  <c r="J2444" i="12"/>
  <c r="J2445" i="12"/>
  <c r="J2446" i="12"/>
  <c r="J2447" i="12"/>
  <c r="J2448" i="12"/>
  <c r="J2449" i="12"/>
  <c r="J2450" i="12"/>
  <c r="J2451" i="12"/>
  <c r="J2452" i="12"/>
  <c r="J2453" i="12"/>
  <c r="J2454" i="12"/>
  <c r="J2455" i="12"/>
  <c r="J2456" i="12"/>
  <c r="J2457" i="12"/>
  <c r="J2458" i="12"/>
  <c r="J2459" i="12"/>
  <c r="J2460" i="12"/>
  <c r="J2461" i="12"/>
  <c r="J2462" i="12"/>
  <c r="J2463" i="12"/>
  <c r="J2464" i="12"/>
  <c r="J2465" i="12"/>
  <c r="J2466" i="12"/>
  <c r="J2467" i="12"/>
  <c r="J2468" i="12"/>
  <c r="J2469" i="12"/>
  <c r="J2470" i="12"/>
  <c r="J2471" i="12"/>
  <c r="J2472" i="12"/>
  <c r="J2473" i="12"/>
  <c r="J2474" i="12"/>
  <c r="J2475" i="12"/>
  <c r="J2476" i="12"/>
  <c r="J2477" i="12"/>
  <c r="J2478" i="12"/>
  <c r="J2479" i="12"/>
  <c r="J2480" i="12"/>
  <c r="J2481" i="12"/>
  <c r="J2482" i="12"/>
  <c r="J2483" i="12"/>
  <c r="J2484" i="12"/>
  <c r="J2485" i="12"/>
  <c r="J2486" i="12"/>
  <c r="J2487" i="12"/>
  <c r="J2488" i="12"/>
  <c r="J2489" i="12"/>
  <c r="J2490" i="12"/>
  <c r="J2491" i="12"/>
  <c r="J2492" i="12"/>
  <c r="J2493" i="12"/>
  <c r="J2494" i="12"/>
  <c r="J2495" i="12"/>
  <c r="J2496" i="12"/>
  <c r="J2497" i="12"/>
  <c r="J2498" i="12"/>
  <c r="J2499" i="12"/>
  <c r="J2500" i="12"/>
  <c r="J2501" i="12"/>
  <c r="J2502" i="12"/>
  <c r="J2503" i="12"/>
  <c r="J2504" i="12"/>
  <c r="J2505" i="12"/>
  <c r="J2506" i="12"/>
  <c r="J2507" i="12"/>
  <c r="J2508" i="12"/>
  <c r="J2509" i="12"/>
  <c r="J2511" i="12"/>
  <c r="J2512" i="12"/>
  <c r="J2513" i="12"/>
  <c r="J2514" i="12"/>
  <c r="J2515" i="12"/>
  <c r="J2516" i="12"/>
  <c r="J2517" i="12"/>
  <c r="J2518" i="12"/>
  <c r="J2519" i="12"/>
  <c r="J2520" i="12"/>
  <c r="J2521" i="12"/>
  <c r="J2522" i="12"/>
  <c r="J2523" i="12"/>
  <c r="J2524" i="12"/>
  <c r="J2525" i="12"/>
  <c r="J2526" i="12"/>
  <c r="J2527" i="12"/>
  <c r="J2528" i="12"/>
  <c r="J2529" i="12"/>
  <c r="J2530" i="12"/>
  <c r="J2531" i="12"/>
  <c r="J2532" i="12"/>
  <c r="J2533" i="12"/>
  <c r="J2534" i="12"/>
  <c r="J2535" i="12"/>
  <c r="J2536" i="12"/>
  <c r="J2537" i="12"/>
  <c r="J2538" i="12"/>
  <c r="J2539" i="12"/>
  <c r="J2540" i="12"/>
  <c r="J2541" i="12"/>
  <c r="J2542" i="12"/>
  <c r="J2543" i="12"/>
  <c r="J2544" i="12"/>
  <c r="J2545" i="12"/>
  <c r="J2546" i="12"/>
  <c r="J2547" i="12"/>
  <c r="J2548" i="12"/>
  <c r="J2549" i="12"/>
  <c r="J2550" i="12"/>
  <c r="J2551" i="12"/>
  <c r="J2552" i="12"/>
  <c r="J2553" i="12"/>
  <c r="J2554" i="12"/>
  <c r="J2555" i="12"/>
  <c r="J2556" i="12"/>
  <c r="J2557" i="12"/>
  <c r="J2558" i="12"/>
  <c r="J2559" i="12"/>
  <c r="J2560" i="12"/>
  <c r="J2561" i="12"/>
  <c r="J2562" i="12"/>
  <c r="J2563" i="12"/>
  <c r="J2564" i="12"/>
  <c r="J2565" i="12"/>
  <c r="J2566" i="12"/>
  <c r="J2567" i="12"/>
  <c r="J2568" i="12"/>
  <c r="J2569" i="12"/>
  <c r="J2570" i="12"/>
  <c r="J2571" i="12"/>
  <c r="J2572" i="12"/>
  <c r="J2573" i="12"/>
  <c r="J2574" i="12"/>
  <c r="J2575" i="12"/>
  <c r="J2576" i="12"/>
  <c r="J2577" i="12"/>
  <c r="J2578" i="12"/>
  <c r="J2579" i="12"/>
  <c r="J2580" i="12"/>
  <c r="J2581" i="12"/>
  <c r="J2582" i="12"/>
  <c r="J2583" i="12"/>
  <c r="J2584" i="12"/>
  <c r="J2585" i="12"/>
  <c r="J2586" i="12"/>
  <c r="J2587" i="12"/>
  <c r="J2588" i="12"/>
  <c r="J2589" i="12"/>
  <c r="J2590" i="12"/>
  <c r="J2591" i="12"/>
  <c r="J2592" i="12"/>
  <c r="J2593" i="12"/>
  <c r="J2594" i="12"/>
  <c r="J2595" i="12"/>
  <c r="J2596" i="12"/>
  <c r="J2597" i="12"/>
  <c r="J2598" i="12"/>
  <c r="J2599" i="12"/>
  <c r="J2600" i="12"/>
  <c r="J2601" i="12"/>
  <c r="J2602" i="12"/>
  <c r="J2603" i="12"/>
  <c r="J2604" i="12"/>
  <c r="J2605" i="12"/>
  <c r="J2606" i="12"/>
  <c r="J2607" i="12"/>
  <c r="J2608" i="12"/>
  <c r="J2609" i="12"/>
  <c r="J2610" i="12"/>
  <c r="J2611" i="12"/>
  <c r="J2612" i="12"/>
  <c r="J2613" i="12"/>
  <c r="J2614" i="12"/>
  <c r="J2615" i="12"/>
  <c r="J2616" i="12"/>
  <c r="J2617" i="12"/>
  <c r="J2618" i="12"/>
  <c r="J2619" i="12"/>
  <c r="J2620" i="12"/>
  <c r="J2621" i="12"/>
  <c r="J2622" i="12"/>
  <c r="J2623" i="12"/>
  <c r="J2624" i="12"/>
  <c r="J2625" i="12"/>
  <c r="J2626" i="12"/>
  <c r="J2627" i="12"/>
  <c r="J2628" i="12"/>
  <c r="J2629" i="12"/>
  <c r="J2630" i="12"/>
  <c r="J2631" i="12"/>
  <c r="J2632" i="12"/>
  <c r="J2633" i="12"/>
  <c r="J2634" i="12"/>
  <c r="J2635" i="12"/>
  <c r="J2636" i="12"/>
  <c r="J2637" i="12"/>
  <c r="J2638" i="12"/>
  <c r="J2639" i="12"/>
  <c r="J2640" i="12"/>
  <c r="J2641" i="12"/>
  <c r="J2642" i="12"/>
  <c r="J2643" i="12"/>
  <c r="J2644" i="12"/>
  <c r="J2645" i="12"/>
  <c r="J2646" i="12"/>
  <c r="J2647" i="12"/>
  <c r="J2648" i="12"/>
  <c r="J2649" i="12"/>
  <c r="J2650" i="12"/>
  <c r="J2651" i="12"/>
  <c r="J2652" i="12"/>
  <c r="J2653" i="12"/>
  <c r="J2654" i="12"/>
  <c r="J2655" i="12"/>
  <c r="J2656" i="12"/>
  <c r="J2657" i="12"/>
  <c r="J2658" i="12"/>
  <c r="J2659" i="12"/>
  <c r="J2660" i="12"/>
  <c r="J2661" i="12"/>
  <c r="J2662" i="12"/>
  <c r="J2663" i="12"/>
  <c r="J2664" i="12"/>
  <c r="J2665" i="12"/>
  <c r="J2666" i="12"/>
  <c r="J2667" i="12"/>
  <c r="J2668" i="12"/>
  <c r="J2669" i="12"/>
  <c r="J2670" i="12"/>
  <c r="J2671" i="12"/>
  <c r="J2672" i="12"/>
  <c r="J2673" i="12"/>
  <c r="J2674" i="12"/>
  <c r="J2675" i="12"/>
  <c r="J2676" i="12"/>
  <c r="J2677" i="12"/>
  <c r="J2678" i="12"/>
  <c r="J2679" i="12"/>
  <c r="J2680" i="12"/>
  <c r="J2681" i="12"/>
  <c r="J2682" i="12"/>
  <c r="J2683" i="12"/>
  <c r="J2684" i="12"/>
  <c r="J2685" i="12"/>
  <c r="J2686" i="12"/>
  <c r="J2687" i="12"/>
  <c r="J2688" i="12"/>
  <c r="J2689" i="12"/>
  <c r="J2690" i="12"/>
  <c r="J2691" i="12"/>
  <c r="J2692" i="12"/>
  <c r="J2693" i="12"/>
  <c r="J2694" i="12"/>
  <c r="J2695" i="12"/>
  <c r="J2696" i="12"/>
  <c r="J2697" i="12"/>
  <c r="J2698" i="12"/>
  <c r="J2699" i="12"/>
  <c r="J2700" i="12"/>
  <c r="J2701" i="12"/>
  <c r="J2702" i="12"/>
  <c r="J2703" i="12"/>
  <c r="J2704" i="12"/>
  <c r="J2705" i="12"/>
  <c r="J2706" i="12"/>
  <c r="J2707" i="12"/>
  <c r="J2708" i="12"/>
  <c r="J2709" i="12"/>
  <c r="J2710" i="12"/>
  <c r="J2711" i="12"/>
  <c r="J2712" i="12"/>
  <c r="J2713" i="12"/>
  <c r="J2714" i="12"/>
  <c r="J2715" i="12"/>
  <c r="J2716" i="12"/>
  <c r="J2717" i="12"/>
  <c r="J2718" i="12"/>
  <c r="J2719" i="12"/>
  <c r="J2720" i="12"/>
  <c r="J2721" i="12"/>
  <c r="J2722" i="12"/>
  <c r="J2723" i="12"/>
  <c r="J2724" i="12"/>
  <c r="J2725" i="12"/>
  <c r="J2726" i="12"/>
  <c r="J2727" i="12"/>
  <c r="J2728" i="12"/>
  <c r="J2729" i="12"/>
  <c r="J2730" i="12"/>
  <c r="J2731" i="12"/>
  <c r="J2732" i="12"/>
  <c r="J2733" i="12"/>
  <c r="J2734" i="12"/>
  <c r="J2735" i="12"/>
  <c r="J2736" i="12"/>
  <c r="J2737" i="12"/>
  <c r="J2738" i="12"/>
  <c r="J2739" i="12"/>
  <c r="J2740" i="12"/>
  <c r="J2741" i="12"/>
  <c r="J2742" i="12"/>
  <c r="J2743" i="12"/>
  <c r="J2744" i="12"/>
  <c r="J2745" i="12"/>
  <c r="J2746" i="12"/>
  <c r="J2747" i="12"/>
  <c r="J2748" i="12"/>
  <c r="J2749" i="12"/>
  <c r="J2750" i="12"/>
  <c r="J2751" i="12"/>
  <c r="J2752" i="12"/>
  <c r="J2753" i="12"/>
  <c r="J2754" i="12"/>
  <c r="J2755" i="12"/>
  <c r="J2756" i="12"/>
  <c r="J2757" i="12"/>
  <c r="J2758" i="12"/>
  <c r="J2759" i="12"/>
  <c r="J2760" i="12"/>
  <c r="J2761" i="12"/>
  <c r="J2762" i="12"/>
  <c r="J2763" i="12"/>
  <c r="J2764" i="12"/>
  <c r="J2765" i="12"/>
  <c r="J2766" i="12"/>
  <c r="J2767" i="12"/>
  <c r="J2768" i="12"/>
  <c r="J2769" i="12"/>
  <c r="J2770" i="12"/>
  <c r="J2771" i="12"/>
  <c r="J2772" i="12"/>
  <c r="J2773" i="12"/>
  <c r="J2774" i="12"/>
  <c r="J2775" i="12"/>
  <c r="J2776" i="12"/>
  <c r="J2777" i="12"/>
  <c r="J2778" i="12"/>
  <c r="J2779" i="12"/>
  <c r="J2780" i="12"/>
  <c r="J2781" i="12"/>
  <c r="J2782" i="12"/>
  <c r="J2783" i="12"/>
  <c r="J2784" i="12"/>
  <c r="J2785" i="12"/>
  <c r="J2786" i="12"/>
  <c r="J2787" i="12"/>
  <c r="J2788" i="12"/>
  <c r="J2789" i="12"/>
  <c r="J2790" i="12"/>
  <c r="J2791" i="12"/>
  <c r="J2792" i="12"/>
  <c r="J2793" i="12"/>
  <c r="J2794" i="12"/>
  <c r="J2795" i="12"/>
  <c r="J2796" i="12"/>
  <c r="J2797" i="12"/>
  <c r="J2798" i="12"/>
  <c r="J2799" i="12"/>
  <c r="J2800" i="12"/>
  <c r="J2801" i="12"/>
  <c r="J2802" i="12"/>
  <c r="J2803" i="12"/>
  <c r="J2804" i="12"/>
  <c r="J2805" i="12"/>
  <c r="J2806" i="12"/>
  <c r="J2807" i="12"/>
  <c r="J2808" i="12"/>
  <c r="J2810" i="12"/>
  <c r="J2811" i="12"/>
  <c r="J2812" i="12"/>
  <c r="J2813" i="12"/>
  <c r="J2814" i="12"/>
  <c r="J2815" i="12"/>
  <c r="J2816" i="12"/>
  <c r="J2817" i="12"/>
  <c r="J2818" i="12"/>
  <c r="J2819" i="12"/>
  <c r="J2820" i="12"/>
  <c r="J2821" i="12"/>
  <c r="J2822" i="12"/>
  <c r="J2823" i="12"/>
  <c r="J2824" i="12"/>
  <c r="J2825" i="12"/>
  <c r="J2826" i="12"/>
  <c r="J2827" i="12"/>
  <c r="J2828" i="12"/>
  <c r="J2829" i="12"/>
  <c r="J2830" i="12"/>
  <c r="J2831" i="12"/>
  <c r="J2832" i="12"/>
  <c r="J2833" i="12"/>
  <c r="J2834" i="12"/>
  <c r="J2835" i="12"/>
  <c r="J2836" i="12"/>
  <c r="J2837" i="12"/>
  <c r="J2838" i="12"/>
  <c r="J2839" i="12"/>
  <c r="J2840" i="12"/>
  <c r="J2841" i="12"/>
  <c r="J2842" i="12"/>
  <c r="J2843" i="12"/>
  <c r="J2844" i="12"/>
  <c r="J2845" i="12"/>
  <c r="J2846" i="12"/>
  <c r="J2847" i="12"/>
  <c r="J2848" i="12"/>
  <c r="J2849" i="12"/>
  <c r="J2850" i="12"/>
  <c r="J2851" i="12"/>
  <c r="J2852" i="12"/>
  <c r="J2853" i="12"/>
  <c r="J2854" i="12"/>
  <c r="J2855" i="12"/>
  <c r="J2856" i="12"/>
  <c r="J2857" i="12"/>
  <c r="J2858" i="12"/>
  <c r="J2859" i="12"/>
  <c r="J2860" i="12"/>
  <c r="J2861" i="12"/>
  <c r="J2862" i="12"/>
  <c r="J2863" i="12"/>
  <c r="J2864" i="12"/>
  <c r="J2865" i="12"/>
  <c r="J2866" i="12"/>
  <c r="J2867" i="12"/>
  <c r="J2868" i="12"/>
  <c r="J2869" i="12"/>
  <c r="J2870" i="12"/>
  <c r="J2871" i="12"/>
  <c r="J2872" i="12"/>
  <c r="J2873" i="12"/>
  <c r="J2874" i="12"/>
  <c r="J2875" i="12"/>
  <c r="J2876" i="12"/>
  <c r="J2877" i="12"/>
  <c r="J2878" i="12"/>
  <c r="J2879" i="12"/>
  <c r="J2880" i="12"/>
  <c r="J2881" i="12"/>
  <c r="J2882" i="12"/>
  <c r="J2883" i="12"/>
  <c r="J2884" i="12"/>
  <c r="J2885" i="12"/>
  <c r="J2886" i="12"/>
  <c r="J2887" i="12"/>
  <c r="J2888" i="12"/>
  <c r="J2889" i="12"/>
  <c r="J2890" i="12"/>
  <c r="J2891" i="12"/>
  <c r="J2892" i="12"/>
  <c r="J2893" i="12"/>
  <c r="J2894" i="12"/>
  <c r="J2895" i="12"/>
  <c r="J2896" i="12"/>
  <c r="J2897" i="12"/>
  <c r="J2898" i="12"/>
  <c r="J2899" i="12"/>
  <c r="J2900" i="12"/>
  <c r="J2901" i="12"/>
  <c r="J2902" i="12"/>
  <c r="J2903" i="12"/>
  <c r="J2904" i="12"/>
  <c r="J2905" i="12"/>
  <c r="J2906" i="12"/>
  <c r="J2907" i="12"/>
  <c r="J2908" i="12"/>
  <c r="J2909" i="12"/>
  <c r="J2910" i="12"/>
  <c r="J2911" i="12"/>
  <c r="J2912" i="12"/>
  <c r="J2913" i="12"/>
  <c r="J2914" i="12"/>
  <c r="J2915" i="12"/>
  <c r="J2916" i="12"/>
  <c r="J2917" i="12"/>
  <c r="J2918" i="12"/>
  <c r="J2919" i="12"/>
  <c r="J2920" i="12"/>
  <c r="J2921" i="12"/>
  <c r="J2922" i="12"/>
  <c r="J2923" i="12"/>
  <c r="J2924" i="12"/>
  <c r="J2925" i="12"/>
  <c r="J2926" i="12"/>
  <c r="J2927" i="12"/>
  <c r="J2928" i="12"/>
  <c r="J2929" i="12"/>
  <c r="J2930" i="12"/>
  <c r="J2931" i="12"/>
  <c r="J2932" i="12"/>
  <c r="J2933" i="12"/>
  <c r="J2934" i="12"/>
  <c r="J2935" i="12"/>
  <c r="J2936" i="12"/>
  <c r="J2937" i="12"/>
  <c r="J2938" i="12"/>
  <c r="J2939" i="12"/>
  <c r="J2940" i="12"/>
  <c r="J2941" i="12"/>
  <c r="J2942" i="12"/>
  <c r="J2943" i="12"/>
  <c r="J2944" i="12"/>
  <c r="J2945" i="12"/>
  <c r="J2946" i="12"/>
  <c r="J2947" i="12"/>
  <c r="J2948" i="12"/>
  <c r="J2949" i="12"/>
  <c r="J2950" i="12"/>
  <c r="J2951" i="12"/>
  <c r="J2952" i="12"/>
  <c r="J2953" i="12"/>
  <c r="J2954" i="12"/>
  <c r="J2955" i="12"/>
  <c r="J2956" i="12"/>
  <c r="J2957" i="12"/>
  <c r="J2958" i="12"/>
  <c r="J2959" i="12"/>
  <c r="J2960" i="12"/>
  <c r="J2961" i="12"/>
  <c r="J2962" i="12"/>
  <c r="J2963" i="12"/>
  <c r="J2964" i="12"/>
  <c r="J2965" i="12"/>
  <c r="J2966" i="12"/>
  <c r="J2967" i="12"/>
  <c r="J2968" i="12"/>
  <c r="J2969" i="12"/>
  <c r="J2970" i="12"/>
  <c r="J2971" i="12"/>
  <c r="J2972" i="12"/>
  <c r="J2973" i="12"/>
  <c r="J2974" i="12"/>
  <c r="J2975" i="12"/>
  <c r="J2976" i="12"/>
  <c r="J2977" i="12"/>
  <c r="J2978" i="12"/>
  <c r="J2979" i="12"/>
  <c r="J2980" i="12"/>
  <c r="J2981" i="12"/>
  <c r="J2982" i="12"/>
  <c r="J2983" i="12"/>
  <c r="J2984" i="12"/>
  <c r="J2985" i="12"/>
  <c r="J2986" i="12"/>
  <c r="J2987" i="12"/>
  <c r="J2988" i="12"/>
  <c r="J2989" i="12"/>
  <c r="J2990" i="12"/>
  <c r="J2991" i="12"/>
  <c r="J2992" i="12"/>
  <c r="J2993" i="12"/>
  <c r="J2994" i="12"/>
  <c r="J2995" i="12"/>
  <c r="J2996" i="12"/>
  <c r="J2997" i="12"/>
  <c r="J2998" i="12"/>
  <c r="J2999" i="12"/>
  <c r="J3000" i="12"/>
  <c r="J3001" i="12"/>
  <c r="J3002" i="12"/>
  <c r="J3003" i="12"/>
  <c r="J3004" i="12"/>
  <c r="J3005" i="12"/>
  <c r="J3006" i="12"/>
  <c r="J3007" i="12"/>
  <c r="J3008" i="12"/>
  <c r="J3009" i="12"/>
  <c r="J3010" i="12"/>
  <c r="J3011" i="12"/>
  <c r="J3012" i="12"/>
  <c r="J3013" i="12"/>
  <c r="J3014" i="12"/>
  <c r="J3015" i="12"/>
  <c r="J3016" i="12"/>
  <c r="J3017" i="12"/>
  <c r="J3018" i="12"/>
  <c r="J3019" i="12"/>
  <c r="J3020" i="12"/>
  <c r="J3021" i="12"/>
  <c r="J3022" i="12"/>
  <c r="J3023" i="12"/>
  <c r="J3024" i="12"/>
  <c r="J3025" i="12"/>
  <c r="J3026" i="12"/>
  <c r="J3027" i="12"/>
  <c r="J3028" i="12"/>
  <c r="J3029" i="12"/>
  <c r="J3030" i="12"/>
  <c r="J3031" i="12"/>
  <c r="J3032" i="12"/>
  <c r="I2890" i="12"/>
  <c r="G2890" i="12"/>
  <c r="H74" i="17"/>
  <c r="F74" i="17"/>
  <c r="H72" i="17"/>
  <c r="I72" i="17" s="1"/>
  <c r="F72" i="17"/>
  <c r="I71" i="17"/>
  <c r="H71" i="17"/>
  <c r="F71" i="17"/>
  <c r="H69" i="17"/>
  <c r="I69" i="17" s="1"/>
  <c r="F69" i="17"/>
  <c r="H68" i="17"/>
  <c r="I68" i="17" s="1"/>
  <c r="F68" i="17"/>
  <c r="I67" i="17"/>
  <c r="H67" i="17"/>
  <c r="F67" i="17"/>
  <c r="H66" i="17"/>
  <c r="I66" i="17" s="1"/>
  <c r="F66" i="17"/>
  <c r="I65" i="17"/>
  <c r="H65" i="17"/>
  <c r="F65" i="17"/>
  <c r="H64" i="17"/>
  <c r="I64" i="17" s="1"/>
  <c r="F64" i="17"/>
  <c r="H63" i="17"/>
  <c r="F63" i="17"/>
  <c r="I63" i="17" s="1"/>
  <c r="H62" i="17"/>
  <c r="I62" i="17" s="1"/>
  <c r="F62" i="17"/>
  <c r="I60" i="17"/>
  <c r="H60" i="17"/>
  <c r="F60" i="17"/>
  <c r="H59" i="17"/>
  <c r="I59" i="17" s="1"/>
  <c r="F59" i="17"/>
  <c r="H58" i="17"/>
  <c r="I58" i="17" s="1"/>
  <c r="F58" i="17"/>
  <c r="H57" i="17"/>
  <c r="I57" i="17" s="1"/>
  <c r="F57" i="17"/>
  <c r="H56" i="17"/>
  <c r="I56" i="17" s="1"/>
  <c r="F56" i="17"/>
  <c r="H55" i="17"/>
  <c r="I55" i="17" s="1"/>
  <c r="F55" i="17"/>
  <c r="H54" i="17"/>
  <c r="I54" i="17" s="1"/>
  <c r="F54" i="17"/>
  <c r="I52" i="17"/>
  <c r="H52" i="17"/>
  <c r="F52" i="17"/>
  <c r="H51" i="17"/>
  <c r="I51" i="17" s="1"/>
  <c r="F51" i="17"/>
  <c r="H50" i="17"/>
  <c r="I50" i="17" s="1"/>
  <c r="F50" i="17"/>
  <c r="I48" i="17"/>
  <c r="H48" i="17"/>
  <c r="F48" i="17"/>
  <c r="H47" i="17"/>
  <c r="I47" i="17" s="1"/>
  <c r="F47" i="17"/>
  <c r="H46" i="17"/>
  <c r="I46" i="17" s="1"/>
  <c r="F46" i="17"/>
  <c r="H45" i="17"/>
  <c r="I45" i="17" s="1"/>
  <c r="F45" i="17"/>
  <c r="H44" i="17"/>
  <c r="F44" i="17"/>
  <c r="I44" i="17" s="1"/>
  <c r="H43" i="17"/>
  <c r="I43" i="17" s="1"/>
  <c r="F43" i="17"/>
  <c r="I42" i="17"/>
  <c r="H42" i="17"/>
  <c r="F42" i="17"/>
  <c r="H41" i="17"/>
  <c r="I41" i="17" s="1"/>
  <c r="F41" i="17"/>
  <c r="H40" i="17"/>
  <c r="I40" i="17" s="1"/>
  <c r="F40" i="17"/>
  <c r="H39" i="17"/>
  <c r="I39" i="17" s="1"/>
  <c r="F39" i="17"/>
  <c r="H37" i="17"/>
  <c r="I37" i="17" s="1"/>
  <c r="F37" i="17"/>
  <c r="H36" i="17"/>
  <c r="I36" i="17" s="1"/>
  <c r="F36" i="17"/>
  <c r="H35" i="17"/>
  <c r="I35" i="17" s="1"/>
  <c r="F35" i="17"/>
  <c r="I34" i="17"/>
  <c r="H34" i="17"/>
  <c r="F34" i="17"/>
  <c r="H33" i="17"/>
  <c r="I33" i="17" s="1"/>
  <c r="F33" i="17"/>
  <c r="H32" i="17"/>
  <c r="I32" i="17" s="1"/>
  <c r="F32" i="17"/>
  <c r="H31" i="17"/>
  <c r="F31" i="17"/>
  <c r="I31" i="17" s="1"/>
  <c r="H30" i="17"/>
  <c r="I30" i="17" s="1"/>
  <c r="F30" i="17"/>
  <c r="I29" i="17"/>
  <c r="H29" i="17"/>
  <c r="F29" i="17"/>
  <c r="H28" i="17"/>
  <c r="I28" i="17" s="1"/>
  <c r="F28" i="17"/>
  <c r="H27" i="17"/>
  <c r="F27" i="17"/>
  <c r="I27" i="17" s="1"/>
  <c r="H26" i="17"/>
  <c r="I26" i="17" s="1"/>
  <c r="F26" i="17"/>
  <c r="I25" i="17"/>
  <c r="H25" i="17"/>
  <c r="F25" i="17"/>
  <c r="H23" i="17"/>
  <c r="I23" i="17" s="1"/>
  <c r="F23" i="17"/>
  <c r="H22" i="17"/>
  <c r="I22" i="17" s="1"/>
  <c r="F22" i="17"/>
  <c r="H21" i="17"/>
  <c r="I21" i="17" s="1"/>
  <c r="F21" i="17"/>
  <c r="I3221" i="12"/>
  <c r="J3221" i="12"/>
  <c r="G3221" i="12"/>
  <c r="J3033" i="12"/>
  <c r="I3033" i="12"/>
  <c r="G3033" i="12"/>
  <c r="I208" i="14"/>
  <c r="G208" i="14"/>
  <c r="I206" i="14"/>
  <c r="J206" i="14" s="1"/>
  <c r="G206" i="14"/>
  <c r="I205" i="14"/>
  <c r="J205" i="14" s="1"/>
  <c r="G205" i="14"/>
  <c r="I204" i="14"/>
  <c r="J204" i="14" s="1"/>
  <c r="G204" i="14"/>
  <c r="I203" i="14"/>
  <c r="J203" i="14" s="1"/>
  <c r="G203" i="14"/>
  <c r="I202" i="14"/>
  <c r="J202" i="14" s="1"/>
  <c r="G202" i="14"/>
  <c r="J201" i="14"/>
  <c r="I201" i="14"/>
  <c r="G201" i="14"/>
  <c r="I200" i="14"/>
  <c r="G200" i="14"/>
  <c r="J200" i="14" s="1"/>
  <c r="I199" i="14"/>
  <c r="J199" i="14" s="1"/>
  <c r="G199" i="14"/>
  <c r="I198" i="14"/>
  <c r="J198" i="14" s="1"/>
  <c r="G198" i="14"/>
  <c r="I197" i="14"/>
  <c r="J197" i="14" s="1"/>
  <c r="G197" i="14"/>
  <c r="J196" i="14"/>
  <c r="I196" i="14"/>
  <c r="G196" i="14"/>
  <c r="I195" i="14"/>
  <c r="J195" i="14" s="1"/>
  <c r="G195" i="14"/>
  <c r="I194" i="14"/>
  <c r="J194" i="14" s="1"/>
  <c r="G194" i="14"/>
  <c r="I193" i="14"/>
  <c r="J193" i="14" s="1"/>
  <c r="G193" i="14"/>
  <c r="I192" i="14"/>
  <c r="J192" i="14" s="1"/>
  <c r="G192" i="14"/>
  <c r="I191" i="14"/>
  <c r="J191" i="14" s="1"/>
  <c r="G191" i="14"/>
  <c r="I190" i="14"/>
  <c r="J190" i="14" s="1"/>
  <c r="G190" i="14"/>
  <c r="I189" i="14"/>
  <c r="J189" i="14" s="1"/>
  <c r="G189" i="14"/>
  <c r="I188" i="14"/>
  <c r="J188" i="14" s="1"/>
  <c r="G188" i="14"/>
  <c r="I187" i="14"/>
  <c r="J187" i="14" s="1"/>
  <c r="G187" i="14"/>
  <c r="I186" i="14"/>
  <c r="J186" i="14" s="1"/>
  <c r="G186" i="14"/>
  <c r="J185" i="14"/>
  <c r="I185" i="14"/>
  <c r="G185" i="14"/>
  <c r="I184" i="14"/>
  <c r="G184" i="14"/>
  <c r="J184" i="14" s="1"/>
  <c r="I183" i="14"/>
  <c r="J183" i="14" s="1"/>
  <c r="G183" i="14"/>
  <c r="I182" i="14"/>
  <c r="J182" i="14" s="1"/>
  <c r="G182" i="14"/>
  <c r="I181" i="14"/>
  <c r="J181" i="14" s="1"/>
  <c r="G181" i="14"/>
  <c r="J180" i="14"/>
  <c r="I180" i="14"/>
  <c r="G180" i="14"/>
  <c r="I179" i="14"/>
  <c r="J179" i="14" s="1"/>
  <c r="G179" i="14"/>
  <c r="I178" i="14"/>
  <c r="J178" i="14" s="1"/>
  <c r="G178" i="14"/>
  <c r="I177" i="14"/>
  <c r="J177" i="14" s="1"/>
  <c r="G177" i="14"/>
  <c r="I176" i="14"/>
  <c r="J176" i="14" s="1"/>
  <c r="G176" i="14"/>
  <c r="I175" i="14"/>
  <c r="J175" i="14" s="1"/>
  <c r="G175" i="14"/>
  <c r="I174" i="14"/>
  <c r="J174" i="14" s="1"/>
  <c r="G174" i="14"/>
  <c r="I173" i="14"/>
  <c r="J173" i="14" s="1"/>
  <c r="G173" i="14"/>
  <c r="I172" i="14"/>
  <c r="J172" i="14" s="1"/>
  <c r="G172" i="14"/>
  <c r="I171" i="14"/>
  <c r="J171" i="14" s="1"/>
  <c r="G171" i="14"/>
  <c r="I170" i="14"/>
  <c r="J170" i="14" s="1"/>
  <c r="G170" i="14"/>
  <c r="J169" i="14"/>
  <c r="I169" i="14"/>
  <c r="G169" i="14"/>
  <c r="I168" i="14"/>
  <c r="G168" i="14"/>
  <c r="J168" i="14" s="1"/>
  <c r="I167" i="14"/>
  <c r="J167" i="14" s="1"/>
  <c r="G167" i="14"/>
  <c r="I166" i="14"/>
  <c r="J166" i="14" s="1"/>
  <c r="G166" i="14"/>
  <c r="I165" i="14"/>
  <c r="J165" i="14" s="1"/>
  <c r="G165" i="14"/>
  <c r="J164" i="14"/>
  <c r="I164" i="14"/>
  <c r="G164" i="14"/>
  <c r="I163" i="14"/>
  <c r="J163" i="14" s="1"/>
  <c r="G163" i="14"/>
  <c r="I162" i="14"/>
  <c r="J162" i="14" s="1"/>
  <c r="G162" i="14"/>
  <c r="I161" i="14"/>
  <c r="J161" i="14" s="1"/>
  <c r="G161" i="14"/>
  <c r="I160" i="14"/>
  <c r="J160" i="14" s="1"/>
  <c r="G160" i="14"/>
  <c r="I159" i="14"/>
  <c r="J159" i="14" s="1"/>
  <c r="G159" i="14"/>
  <c r="I158" i="14"/>
  <c r="J158" i="14" s="1"/>
  <c r="G158" i="14"/>
  <c r="I157" i="14"/>
  <c r="J157" i="14" s="1"/>
  <c r="G157" i="14"/>
  <c r="I156" i="14"/>
  <c r="J156" i="14" s="1"/>
  <c r="G156" i="14"/>
  <c r="I155" i="14"/>
  <c r="J155" i="14" s="1"/>
  <c r="G155" i="14"/>
  <c r="I154" i="14"/>
  <c r="J154" i="14" s="1"/>
  <c r="G154" i="14"/>
  <c r="I153" i="14"/>
  <c r="J153" i="14" s="1"/>
  <c r="G153" i="14"/>
  <c r="I152" i="14"/>
  <c r="G152" i="14"/>
  <c r="J152" i="14" s="1"/>
  <c r="I151" i="14"/>
  <c r="J151" i="14" s="1"/>
  <c r="G151" i="14"/>
  <c r="I150" i="14"/>
  <c r="J150" i="14" s="1"/>
  <c r="G150" i="14"/>
  <c r="I149" i="14"/>
  <c r="J149" i="14" s="1"/>
  <c r="G149" i="14"/>
  <c r="J148" i="14"/>
  <c r="I148" i="14"/>
  <c r="G148" i="14"/>
  <c r="I147" i="14"/>
  <c r="J147" i="14" s="1"/>
  <c r="G147" i="14"/>
  <c r="I146" i="14"/>
  <c r="J146" i="14" s="1"/>
  <c r="G146" i="14"/>
  <c r="I145" i="14"/>
  <c r="J145" i="14" s="1"/>
  <c r="G145" i="14"/>
  <c r="I144" i="14"/>
  <c r="J144" i="14" s="1"/>
  <c r="G144" i="14"/>
  <c r="I143" i="14"/>
  <c r="J143" i="14" s="1"/>
  <c r="G143" i="14"/>
  <c r="I142" i="14"/>
  <c r="J142" i="14" s="1"/>
  <c r="G142" i="14"/>
  <c r="I141" i="14"/>
  <c r="J141" i="14" s="1"/>
  <c r="G141" i="14"/>
  <c r="I140" i="14"/>
  <c r="J140" i="14" s="1"/>
  <c r="G140" i="14"/>
  <c r="I139" i="14"/>
  <c r="J139" i="14" s="1"/>
  <c r="G139" i="14"/>
  <c r="I138" i="14"/>
  <c r="J138" i="14" s="1"/>
  <c r="G138" i="14"/>
  <c r="I137" i="14"/>
  <c r="J137" i="14" s="1"/>
  <c r="G137" i="14"/>
  <c r="I136" i="14"/>
  <c r="G136" i="14"/>
  <c r="J136" i="14" s="1"/>
  <c r="I135" i="14"/>
  <c r="J135" i="14" s="1"/>
  <c r="G135" i="14"/>
  <c r="I134" i="14"/>
  <c r="J134" i="14" s="1"/>
  <c r="G134" i="14"/>
  <c r="I133" i="14"/>
  <c r="J133" i="14" s="1"/>
  <c r="G133" i="14"/>
  <c r="J132" i="14"/>
  <c r="I132" i="14"/>
  <c r="G132" i="14"/>
  <c r="I131" i="14"/>
  <c r="J131" i="14" s="1"/>
  <c r="G131" i="14"/>
  <c r="I130" i="14"/>
  <c r="J130" i="14" s="1"/>
  <c r="G130" i="14"/>
  <c r="I129" i="14"/>
  <c r="J129" i="14" s="1"/>
  <c r="G129" i="14"/>
  <c r="I128" i="14"/>
  <c r="J128" i="14" s="1"/>
  <c r="G128" i="14"/>
  <c r="I127" i="14"/>
  <c r="J127" i="14" s="1"/>
  <c r="G127" i="14"/>
  <c r="I126" i="14"/>
  <c r="J126" i="14" s="1"/>
  <c r="G126" i="14"/>
  <c r="I125" i="14"/>
  <c r="J125" i="14" s="1"/>
  <c r="G125" i="14"/>
  <c r="I124" i="14"/>
  <c r="J124" i="14" s="1"/>
  <c r="G124" i="14"/>
  <c r="I123" i="14"/>
  <c r="J123" i="14" s="1"/>
  <c r="G123" i="14"/>
  <c r="I122" i="14"/>
  <c r="J122" i="14" s="1"/>
  <c r="G122" i="14"/>
  <c r="I121" i="14"/>
  <c r="J121" i="14" s="1"/>
  <c r="G121" i="14"/>
  <c r="I120" i="14"/>
  <c r="G120" i="14"/>
  <c r="J120" i="14" s="1"/>
  <c r="I119" i="14"/>
  <c r="J119" i="14" s="1"/>
  <c r="G119" i="14"/>
  <c r="I118" i="14"/>
  <c r="J118" i="14" s="1"/>
  <c r="G118" i="14"/>
  <c r="I117" i="14"/>
  <c r="J117" i="14" s="1"/>
  <c r="G117" i="14"/>
  <c r="J116" i="14"/>
  <c r="I116" i="14"/>
  <c r="G116" i="14"/>
  <c r="I115" i="14"/>
  <c r="J115" i="14" s="1"/>
  <c r="G115" i="14"/>
  <c r="I114" i="14"/>
  <c r="J114" i="14" s="1"/>
  <c r="G114" i="14"/>
  <c r="I113" i="14"/>
  <c r="J113" i="14" s="1"/>
  <c r="G113" i="14"/>
  <c r="I112" i="14"/>
  <c r="J112" i="14" s="1"/>
  <c r="G112" i="14"/>
  <c r="I111" i="14"/>
  <c r="J111" i="14" s="1"/>
  <c r="G111" i="14"/>
  <c r="I110" i="14"/>
  <c r="J110" i="14" s="1"/>
  <c r="G110" i="14"/>
  <c r="I109" i="14"/>
  <c r="J109" i="14" s="1"/>
  <c r="G109" i="14"/>
  <c r="I108" i="14"/>
  <c r="J108" i="14" s="1"/>
  <c r="G108" i="14"/>
  <c r="I107" i="14"/>
  <c r="J107" i="14" s="1"/>
  <c r="G107" i="14"/>
  <c r="I106" i="14"/>
  <c r="J106" i="14" s="1"/>
  <c r="G106" i="14"/>
  <c r="I105" i="14"/>
  <c r="J105" i="14" s="1"/>
  <c r="G105" i="14"/>
  <c r="I104" i="14"/>
  <c r="G104" i="14"/>
  <c r="J104" i="14" s="1"/>
  <c r="I103" i="14"/>
  <c r="J103" i="14" s="1"/>
  <c r="G103" i="14"/>
  <c r="I102" i="14"/>
  <c r="J102" i="14" s="1"/>
  <c r="G102" i="14"/>
  <c r="I101" i="14"/>
  <c r="J101" i="14" s="1"/>
  <c r="G101" i="14"/>
  <c r="J100" i="14"/>
  <c r="I100" i="14"/>
  <c r="G100" i="14"/>
  <c r="I99" i="14"/>
  <c r="J99" i="14" s="1"/>
  <c r="G99" i="14"/>
  <c r="I98" i="14"/>
  <c r="J98" i="14" s="1"/>
  <c r="G98" i="14"/>
  <c r="I97" i="14"/>
  <c r="J97" i="14" s="1"/>
  <c r="G97" i="14"/>
  <c r="I96" i="14"/>
  <c r="J96" i="14" s="1"/>
  <c r="G96" i="14"/>
  <c r="I95" i="14"/>
  <c r="J95" i="14" s="1"/>
  <c r="G95" i="14"/>
  <c r="I94" i="14"/>
  <c r="J94" i="14" s="1"/>
  <c r="G94" i="14"/>
  <c r="I93" i="14"/>
  <c r="J93" i="14" s="1"/>
  <c r="G93" i="14"/>
  <c r="I92" i="14"/>
  <c r="J92" i="14" s="1"/>
  <c r="G92" i="14"/>
  <c r="I91" i="14"/>
  <c r="J91" i="14" s="1"/>
  <c r="G91" i="14"/>
  <c r="I90" i="14"/>
  <c r="J90" i="14" s="1"/>
  <c r="G90" i="14"/>
  <c r="I89" i="14"/>
  <c r="J89" i="14" s="1"/>
  <c r="G89" i="14"/>
  <c r="I88" i="14"/>
  <c r="G88" i="14"/>
  <c r="J88" i="14" s="1"/>
  <c r="I87" i="14"/>
  <c r="J87" i="14" s="1"/>
  <c r="G87" i="14"/>
  <c r="I86" i="14"/>
  <c r="J86" i="14" s="1"/>
  <c r="G86" i="14"/>
  <c r="I85" i="14"/>
  <c r="J85" i="14" s="1"/>
  <c r="G85" i="14"/>
  <c r="J84" i="14"/>
  <c r="I84" i="14"/>
  <c r="G84" i="14"/>
  <c r="I83" i="14"/>
  <c r="J83" i="14" s="1"/>
  <c r="G83" i="14"/>
  <c r="I82" i="14"/>
  <c r="J82" i="14" s="1"/>
  <c r="G82" i="14"/>
  <c r="I81" i="14"/>
  <c r="J81" i="14" s="1"/>
  <c r="G81" i="14"/>
  <c r="I79" i="14"/>
  <c r="J79" i="14" s="1"/>
  <c r="G79" i="14"/>
  <c r="I78" i="14"/>
  <c r="J78" i="14" s="1"/>
  <c r="G78" i="14"/>
  <c r="I77" i="14"/>
  <c r="J77" i="14" s="1"/>
  <c r="G77" i="14"/>
  <c r="I76" i="14"/>
  <c r="J76" i="14" s="1"/>
  <c r="G76" i="14"/>
  <c r="I75" i="14"/>
  <c r="J75" i="14" s="1"/>
  <c r="G75" i="14"/>
  <c r="I74" i="14"/>
  <c r="J74" i="14" s="1"/>
  <c r="G74" i="14"/>
  <c r="I73" i="14"/>
  <c r="J73" i="14" s="1"/>
  <c r="G73" i="14"/>
  <c r="I72" i="14"/>
  <c r="J72" i="14" s="1"/>
  <c r="G72" i="14"/>
  <c r="I71" i="14"/>
  <c r="G71" i="14"/>
  <c r="J71" i="14" s="1"/>
  <c r="I70" i="14"/>
  <c r="J70" i="14" s="1"/>
  <c r="G70" i="14"/>
  <c r="I69" i="14"/>
  <c r="J69" i="14" s="1"/>
  <c r="G69" i="14"/>
  <c r="I68" i="14"/>
  <c r="J68" i="14" s="1"/>
  <c r="G68" i="14"/>
  <c r="J67" i="14"/>
  <c r="I67" i="14"/>
  <c r="G67" i="14"/>
  <c r="I66" i="14"/>
  <c r="J66" i="14" s="1"/>
  <c r="G66" i="14"/>
  <c r="I65" i="14"/>
  <c r="J65" i="14" s="1"/>
  <c r="G65" i="14"/>
  <c r="I64" i="14"/>
  <c r="J64" i="14" s="1"/>
  <c r="G64" i="14"/>
  <c r="I63" i="14"/>
  <c r="J63" i="14" s="1"/>
  <c r="G63" i="14"/>
  <c r="I62" i="14"/>
  <c r="J62" i="14" s="1"/>
  <c r="G62" i="14"/>
  <c r="I61" i="14"/>
  <c r="J61" i="14" s="1"/>
  <c r="G61" i="14"/>
  <c r="I60" i="14"/>
  <c r="J60" i="14" s="1"/>
  <c r="G60" i="14"/>
  <c r="I59" i="14"/>
  <c r="J59" i="14" s="1"/>
  <c r="G59" i="14"/>
  <c r="I58" i="14"/>
  <c r="J58" i="14" s="1"/>
  <c r="G58" i="14"/>
  <c r="I57" i="14"/>
  <c r="J57" i="14" s="1"/>
  <c r="G57" i="14"/>
  <c r="I56" i="14"/>
  <c r="J56" i="14" s="1"/>
  <c r="G56" i="14"/>
  <c r="I55" i="14"/>
  <c r="G55" i="14"/>
  <c r="J55" i="14" s="1"/>
  <c r="I54" i="14"/>
  <c r="J54" i="14" s="1"/>
  <c r="G54" i="14"/>
  <c r="I53" i="14"/>
  <c r="J53" i="14" s="1"/>
  <c r="G53" i="14"/>
  <c r="I52" i="14"/>
  <c r="J52" i="14" s="1"/>
  <c r="G52" i="14"/>
  <c r="J51" i="14"/>
  <c r="I51" i="14"/>
  <c r="G51" i="14"/>
  <c r="I50" i="14"/>
  <c r="J50" i="14" s="1"/>
  <c r="G50" i="14"/>
  <c r="I49" i="14"/>
  <c r="J49" i="14" s="1"/>
  <c r="G49" i="14"/>
  <c r="I48" i="14"/>
  <c r="J48" i="14" s="1"/>
  <c r="G48" i="14"/>
  <c r="I47" i="14"/>
  <c r="J47" i="14" s="1"/>
  <c r="G47" i="14"/>
  <c r="I46" i="14"/>
  <c r="J46" i="14" s="1"/>
  <c r="G46" i="14"/>
  <c r="I45" i="14"/>
  <c r="J45" i="14" s="1"/>
  <c r="G45" i="14"/>
  <c r="I44" i="14"/>
  <c r="J44" i="14" s="1"/>
  <c r="G44" i="14"/>
  <c r="I43" i="14"/>
  <c r="J43" i="14" s="1"/>
  <c r="G43" i="14"/>
  <c r="I42" i="14"/>
  <c r="J42" i="14" s="1"/>
  <c r="G42" i="14"/>
  <c r="I41" i="14"/>
  <c r="J41" i="14" s="1"/>
  <c r="G41" i="14"/>
  <c r="I40" i="14"/>
  <c r="J40" i="14" s="1"/>
  <c r="G40" i="14"/>
  <c r="I39" i="14"/>
  <c r="G39" i="14"/>
  <c r="J39" i="14" s="1"/>
  <c r="I38" i="14"/>
  <c r="J38" i="14" s="1"/>
  <c r="G38" i="14"/>
  <c r="I37" i="14"/>
  <c r="J37" i="14" s="1"/>
  <c r="G37" i="14"/>
  <c r="I36" i="14"/>
  <c r="J36" i="14" s="1"/>
  <c r="G36" i="14"/>
  <c r="J35" i="14"/>
  <c r="I35" i="14"/>
  <c r="G35" i="14"/>
  <c r="I34" i="14"/>
  <c r="J34" i="14" s="1"/>
  <c r="G34" i="14"/>
  <c r="I33" i="14"/>
  <c r="J33" i="14" s="1"/>
  <c r="G33" i="14"/>
  <c r="I32" i="14"/>
  <c r="J32" i="14" s="1"/>
  <c r="G32" i="14"/>
  <c r="I31" i="14"/>
  <c r="J31" i="14" s="1"/>
  <c r="G31" i="14"/>
  <c r="I30" i="14"/>
  <c r="J30" i="14" s="1"/>
  <c r="G30" i="14"/>
  <c r="I29" i="14"/>
  <c r="J29" i="14" s="1"/>
  <c r="G29" i="14"/>
  <c r="I28" i="14"/>
  <c r="J28" i="14" s="1"/>
  <c r="G28" i="14"/>
  <c r="I27" i="14"/>
  <c r="J27" i="14" s="1"/>
  <c r="G27" i="14"/>
  <c r="I26" i="14"/>
  <c r="J26" i="14" s="1"/>
  <c r="G26" i="14"/>
  <c r="I25" i="14"/>
  <c r="J25" i="14" s="1"/>
  <c r="G25" i="14"/>
  <c r="I24" i="14"/>
  <c r="J24" i="14" s="1"/>
  <c r="G24" i="14"/>
  <c r="I23" i="14"/>
  <c r="G23" i="14"/>
  <c r="J23" i="14" s="1"/>
  <c r="I22" i="14"/>
  <c r="J22" i="14" s="1"/>
  <c r="G22" i="14"/>
  <c r="I21" i="14"/>
  <c r="J21" i="14" s="1"/>
  <c r="G21" i="14"/>
  <c r="I20" i="14"/>
  <c r="J20" i="14" s="1"/>
  <c r="G20" i="14"/>
  <c r="Q2809" i="12" l="1"/>
  <c r="Q4700" i="12" s="1"/>
  <c r="R4700" i="12" s="1"/>
  <c r="I4700" i="12"/>
  <c r="G4700" i="12"/>
  <c r="J4700" i="12" s="1"/>
  <c r="J2809" i="12"/>
  <c r="O4700" i="12"/>
  <c r="G948" i="12"/>
  <c r="G977" i="28"/>
  <c r="J66" i="33"/>
  <c r="J466" i="28"/>
  <c r="J607" i="28"/>
  <c r="J654" i="28"/>
  <c r="J75" i="28"/>
  <c r="J97" i="28"/>
  <c r="J139" i="28"/>
  <c r="J175" i="28"/>
  <c r="J189" i="28"/>
  <c r="J225" i="28"/>
  <c r="J253" i="28"/>
  <c r="J289" i="28"/>
  <c r="J331" i="28"/>
  <c r="J367" i="28"/>
  <c r="J381" i="28"/>
  <c r="J431" i="28"/>
  <c r="J452" i="28"/>
  <c r="J580" i="28"/>
  <c r="J594" i="28"/>
  <c r="J614" i="28"/>
  <c r="J641" i="28"/>
  <c r="J688" i="28"/>
  <c r="J767" i="28"/>
  <c r="J774" i="28"/>
  <c r="J196" i="28"/>
  <c r="J544" i="28"/>
  <c r="J20" i="28"/>
  <c r="J34" i="28"/>
  <c r="J61" i="28"/>
  <c r="J111" i="28"/>
  <c r="J125" i="28"/>
  <c r="J161" i="28"/>
  <c r="J203" i="28"/>
  <c r="J239" i="28"/>
  <c r="J267" i="28"/>
  <c r="J303" i="28"/>
  <c r="J317" i="28"/>
  <c r="J353" i="28"/>
  <c r="J395" i="28"/>
  <c r="J417" i="28"/>
  <c r="J516" i="28"/>
  <c r="J27" i="28"/>
  <c r="J41" i="28"/>
  <c r="J48" i="28"/>
  <c r="J76" i="28"/>
  <c r="J90" i="28"/>
  <c r="J140" i="28"/>
  <c r="J154" i="28"/>
  <c r="J204" i="28"/>
  <c r="J218" i="28"/>
  <c r="J268" i="28"/>
  <c r="J282" i="28"/>
  <c r="J332" i="28"/>
  <c r="J346" i="28"/>
  <c r="J396" i="28"/>
  <c r="J410" i="28"/>
  <c r="J445" i="28"/>
  <c r="J459" i="28"/>
  <c r="J481" i="28"/>
  <c r="J495" i="28"/>
  <c r="J509" i="28"/>
  <c r="J523" i="28"/>
  <c r="J545" i="28"/>
  <c r="J559" i="28"/>
  <c r="J573" i="28"/>
  <c r="J587" i="28"/>
  <c r="J601" i="28"/>
  <c r="J621" i="28"/>
  <c r="J628" i="28"/>
  <c r="J655" i="28"/>
  <c r="J662" i="28"/>
  <c r="J682" i="28"/>
  <c r="J739" i="28"/>
  <c r="J746" i="28"/>
  <c r="J768" i="28"/>
  <c r="J960" i="28"/>
  <c r="J968" i="28"/>
  <c r="J49" i="28"/>
  <c r="J84" i="28"/>
  <c r="J148" i="28"/>
  <c r="J212" i="28"/>
  <c r="J276" i="28"/>
  <c r="J340" i="28"/>
  <c r="J404" i="28"/>
  <c r="J446" i="28"/>
  <c r="J460" i="28"/>
  <c r="J482" i="28"/>
  <c r="J496" i="28"/>
  <c r="J510" i="28"/>
  <c r="J524" i="28"/>
  <c r="J546" i="28"/>
  <c r="J560" i="28"/>
  <c r="J574" i="28"/>
  <c r="J588" i="28"/>
  <c r="J622" i="28"/>
  <c r="J649" i="28"/>
  <c r="J669" i="28"/>
  <c r="J676" i="28"/>
  <c r="J747" i="28"/>
  <c r="J754" i="28"/>
  <c r="J873" i="28"/>
  <c r="J63" i="28"/>
  <c r="J77" i="28"/>
  <c r="J113" i="28"/>
  <c r="J127" i="28"/>
  <c r="J141" i="28"/>
  <c r="J155" i="28"/>
  <c r="J177" i="28"/>
  <c r="J191" i="28"/>
  <c r="J205" i="28"/>
  <c r="J219" i="28"/>
  <c r="J241" i="28"/>
  <c r="J255" i="28"/>
  <c r="J269" i="28"/>
  <c r="J283" i="28"/>
  <c r="J305" i="28"/>
  <c r="J319" i="28"/>
  <c r="J333" i="28"/>
  <c r="J347" i="28"/>
  <c r="J369" i="28"/>
  <c r="J383" i="28"/>
  <c r="J397" i="28"/>
  <c r="J411" i="28"/>
  <c r="J433" i="28"/>
  <c r="J468" i="28"/>
  <c r="J489" i="28"/>
  <c r="J532" i="28"/>
  <c r="J582" i="28"/>
  <c r="J609" i="28"/>
  <c r="J783" i="28"/>
  <c r="J790" i="28"/>
  <c r="J36" i="28"/>
  <c r="J50" i="28"/>
  <c r="J362" i="28"/>
  <c r="J670" i="28"/>
  <c r="J755" i="28"/>
  <c r="J762" i="28"/>
  <c r="J29" i="28"/>
  <c r="J64" i="28"/>
  <c r="J78" i="28"/>
  <c r="J114" i="28"/>
  <c r="J142" i="28"/>
  <c r="J192" i="28"/>
  <c r="J206" i="28"/>
  <c r="J270" i="28"/>
  <c r="J334" i="28"/>
  <c r="J398" i="28"/>
  <c r="J434" i="28"/>
  <c r="J490" i="28"/>
  <c r="J554" i="28"/>
  <c r="J603" i="28"/>
  <c r="J610" i="28"/>
  <c r="J657" i="28"/>
  <c r="J720" i="28"/>
  <c r="J756" i="28"/>
  <c r="J970" i="28"/>
  <c r="J47" i="28"/>
  <c r="J260" i="28"/>
  <c r="J324" i="28"/>
  <c r="J100" i="28"/>
  <c r="J150" i="28"/>
  <c r="J164" i="28"/>
  <c r="J228" i="28"/>
  <c r="J292" i="28"/>
  <c r="J68" i="28"/>
  <c r="J132" i="28"/>
  <c r="J480" i="28"/>
  <c r="J572" i="28"/>
  <c r="J738" i="28"/>
  <c r="J93" i="28"/>
  <c r="J129" i="28"/>
  <c r="J157" i="28"/>
  <c r="J193" i="28"/>
  <c r="J207" i="28"/>
  <c r="J221" i="28"/>
  <c r="J235" i="28"/>
  <c r="J257" i="28"/>
  <c r="J271" i="28"/>
  <c r="J285" i="28"/>
  <c r="J299" i="28"/>
  <c r="J321" i="28"/>
  <c r="J335" i="28"/>
  <c r="J349" i="28"/>
  <c r="J363" i="28"/>
  <c r="J385" i="28"/>
  <c r="J399" i="28"/>
  <c r="J413" i="28"/>
  <c r="J427" i="28"/>
  <c r="J470" i="28"/>
  <c r="J484" i="28"/>
  <c r="J534" i="28"/>
  <c r="J548" i="28"/>
  <c r="J651" i="28"/>
  <c r="J658" i="28"/>
  <c r="J764" i="28"/>
  <c r="J949" i="28"/>
  <c r="J494" i="28"/>
  <c r="J530" i="28"/>
  <c r="J477" i="28"/>
  <c r="J541" i="28"/>
  <c r="J618" i="28"/>
  <c r="J388" i="28"/>
  <c r="J508" i="28"/>
  <c r="J558" i="28"/>
  <c r="J31" i="28"/>
  <c r="J506" i="28"/>
  <c r="J570" i="28"/>
  <c r="J728" i="28"/>
  <c r="J772" i="28"/>
  <c r="J902" i="28"/>
  <c r="J921" i="28"/>
  <c r="J950" i="28"/>
  <c r="J166" i="28"/>
  <c r="J201" i="28"/>
  <c r="J230" i="28"/>
  <c r="J686" i="28"/>
  <c r="I975" i="28"/>
  <c r="I948" i="12" s="1"/>
  <c r="J32" i="28"/>
  <c r="J109" i="28"/>
  <c r="J123" i="28"/>
  <c r="J159" i="28"/>
  <c r="J173" i="28"/>
  <c r="J251" i="28"/>
  <c r="J301" i="28"/>
  <c r="J315" i="28"/>
  <c r="J351" i="28"/>
  <c r="J365" i="28"/>
  <c r="J379" i="28"/>
  <c r="J401" i="28"/>
  <c r="J415" i="28"/>
  <c r="J429" i="28"/>
  <c r="J443" i="28"/>
  <c r="J457" i="28"/>
  <c r="J521" i="28"/>
  <c r="J564" i="28"/>
  <c r="J673" i="28"/>
  <c r="J751" i="28"/>
  <c r="J758" i="28"/>
  <c r="J780" i="28"/>
  <c r="J46" i="28"/>
  <c r="J74" i="28"/>
  <c r="J124" i="28"/>
  <c r="J138" i="28"/>
  <c r="J188" i="28"/>
  <c r="J202" i="28"/>
  <c r="J252" i="28"/>
  <c r="J266" i="28"/>
  <c r="J316" i="28"/>
  <c r="J330" i="28"/>
  <c r="J380" i="28"/>
  <c r="J394" i="28"/>
  <c r="J507" i="28"/>
  <c r="J529" i="28"/>
  <c r="J633" i="28"/>
  <c r="J660" i="28"/>
  <c r="J752" i="28"/>
  <c r="J105" i="27"/>
  <c r="I52" i="27"/>
  <c r="H75" i="27"/>
  <c r="I75" i="27" s="1"/>
  <c r="G94" i="27"/>
  <c r="H94" i="27" s="1"/>
  <c r="I94" i="27" s="1"/>
  <c r="I53" i="27"/>
  <c r="I57" i="27"/>
  <c r="I72" i="27"/>
  <c r="I83" i="27"/>
  <c r="G87" i="27"/>
  <c r="H87" i="27" s="1"/>
  <c r="I87" i="27" s="1"/>
  <c r="G98" i="27"/>
  <c r="H98" i="27" s="1"/>
  <c r="I98" i="27" s="1"/>
  <c r="H61" i="27"/>
  <c r="I61" i="27" s="1"/>
  <c r="G80" i="27"/>
  <c r="H80" i="27" s="1"/>
  <c r="I80" i="27" s="1"/>
  <c r="G91" i="27"/>
  <c r="H91" i="27" s="1"/>
  <c r="I91" i="27" s="1"/>
  <c r="I31" i="27"/>
  <c r="I105" i="27" s="1"/>
  <c r="I35" i="27"/>
  <c r="I34" i="26"/>
  <c r="L19" i="26"/>
  <c r="I63" i="25"/>
  <c r="L19" i="25"/>
  <c r="J2510" i="12"/>
  <c r="L19" i="24"/>
  <c r="I52" i="24"/>
  <c r="I78" i="22"/>
  <c r="L19" i="22"/>
  <c r="F1398" i="21"/>
  <c r="I33" i="20"/>
  <c r="L19" i="20"/>
  <c r="I42" i="19"/>
  <c r="I81" i="19"/>
  <c r="I51" i="19"/>
  <c r="I35" i="19"/>
  <c r="I59" i="19"/>
  <c r="I60" i="19"/>
  <c r="I68" i="19"/>
  <c r="I62" i="19"/>
  <c r="I88" i="19"/>
  <c r="I89" i="19"/>
  <c r="I37" i="19"/>
  <c r="I53" i="19"/>
  <c r="I75" i="19"/>
  <c r="I82" i="19"/>
  <c r="I23" i="19"/>
  <c r="I39" i="19"/>
  <c r="I76" i="19"/>
  <c r="I83" i="19"/>
  <c r="I84" i="19"/>
  <c r="I31" i="19"/>
  <c r="I55" i="19"/>
  <c r="I69" i="19"/>
  <c r="I66" i="19"/>
  <c r="I33" i="19"/>
  <c r="I85" i="19"/>
  <c r="I86" i="19"/>
  <c r="I34" i="19"/>
  <c r="I43" i="19"/>
  <c r="I58" i="19"/>
  <c r="I72" i="19"/>
  <c r="I80" i="19"/>
  <c r="I65" i="19"/>
  <c r="I30" i="18"/>
  <c r="L19" i="18"/>
  <c r="I74" i="17"/>
  <c r="L19" i="17"/>
  <c r="J208" i="14"/>
  <c r="M4703" i="12" l="1"/>
  <c r="J975" i="28"/>
  <c r="J977" i="28" s="1"/>
  <c r="J948" i="12"/>
  <c r="I91" i="19"/>
  <c r="I1270" i="13" l="1"/>
  <c r="G1270" i="13"/>
  <c r="J1270" i="13" s="1"/>
  <c r="I1268" i="13"/>
  <c r="G1268" i="13"/>
  <c r="J1268" i="13" s="1"/>
  <c r="I1267" i="13"/>
  <c r="G1267" i="13"/>
  <c r="J1267" i="13" s="1"/>
  <c r="I1266" i="13"/>
  <c r="G1266" i="13"/>
  <c r="J1266" i="13" s="1"/>
  <c r="I1265" i="13"/>
  <c r="G1265" i="13"/>
  <c r="I1263" i="13"/>
  <c r="G1263" i="13"/>
  <c r="J1263" i="13" s="1"/>
  <c r="I1262" i="13"/>
  <c r="G1262" i="13"/>
  <c r="J1262" i="13" s="1"/>
  <c r="I1261" i="13"/>
  <c r="G1261" i="13"/>
  <c r="J1261" i="13" s="1"/>
  <c r="I1260" i="13"/>
  <c r="G1260" i="13"/>
  <c r="I1259" i="13"/>
  <c r="G1259" i="13"/>
  <c r="J1259" i="13" s="1"/>
  <c r="I1258" i="13"/>
  <c r="G1258" i="13"/>
  <c r="J1258" i="13" s="1"/>
  <c r="I1257" i="13"/>
  <c r="G1257" i="13"/>
  <c r="J1257" i="13" s="1"/>
  <c r="I1256" i="13"/>
  <c r="G1256" i="13"/>
  <c r="J1256" i="13" s="1"/>
  <c r="I1255" i="13"/>
  <c r="G1255" i="13"/>
  <c r="J1255" i="13" s="1"/>
  <c r="I1253" i="13"/>
  <c r="G1253" i="13"/>
  <c r="J1253" i="13" s="1"/>
  <c r="I1252" i="13"/>
  <c r="J1252" i="13" s="1"/>
  <c r="G1252" i="13"/>
  <c r="I1251" i="13"/>
  <c r="G1251" i="13"/>
  <c r="J1251" i="13" s="1"/>
  <c r="I1250" i="13"/>
  <c r="G1250" i="13"/>
  <c r="I1249" i="13"/>
  <c r="G1249" i="13"/>
  <c r="J1249" i="13" s="1"/>
  <c r="I1248" i="13"/>
  <c r="G1248" i="13"/>
  <c r="J1248" i="13" s="1"/>
  <c r="I1247" i="13"/>
  <c r="G1247" i="13"/>
  <c r="I1246" i="13"/>
  <c r="G1246" i="13"/>
  <c r="J1246" i="13" s="1"/>
  <c r="I1244" i="13"/>
  <c r="G1244" i="13"/>
  <c r="J1241" i="13"/>
  <c r="I1241" i="13"/>
  <c r="G1241" i="13"/>
  <c r="I1238" i="13"/>
  <c r="G1238" i="13"/>
  <c r="J1238" i="13" s="1"/>
  <c r="I1235" i="13"/>
  <c r="G1235" i="13"/>
  <c r="J1235" i="13" s="1"/>
  <c r="I1232" i="13"/>
  <c r="G1232" i="13"/>
  <c r="J1232" i="13" s="1"/>
  <c r="I1229" i="13"/>
  <c r="G1229" i="13"/>
  <c r="J1229" i="13" s="1"/>
  <c r="I1226" i="13"/>
  <c r="G1226" i="13"/>
  <c r="J1226" i="13" s="1"/>
  <c r="I1223" i="13"/>
  <c r="J1223" i="13" s="1"/>
  <c r="G1223" i="13"/>
  <c r="I1220" i="13"/>
  <c r="G1220" i="13"/>
  <c r="J1220" i="13" s="1"/>
  <c r="I1217" i="13"/>
  <c r="G1217" i="13"/>
  <c r="J1217" i="13" s="1"/>
  <c r="I1215" i="13"/>
  <c r="G1215" i="13"/>
  <c r="J1215" i="13" s="1"/>
  <c r="I1214" i="13"/>
  <c r="G1214" i="13"/>
  <c r="J1214" i="13" s="1"/>
  <c r="I1213" i="13"/>
  <c r="G1213" i="13"/>
  <c r="J1213" i="13" s="1"/>
  <c r="I1212" i="13"/>
  <c r="G1212" i="13"/>
  <c r="J1212" i="13" s="1"/>
  <c r="I1211" i="13"/>
  <c r="G1211" i="13"/>
  <c r="I1210" i="13"/>
  <c r="G1210" i="13"/>
  <c r="J1210" i="13" s="1"/>
  <c r="I1209" i="13"/>
  <c r="G1209" i="13"/>
  <c r="J1209" i="13" s="1"/>
  <c r="I1208" i="13"/>
  <c r="G1208" i="13"/>
  <c r="J1208" i="13" s="1"/>
  <c r="I1206" i="13"/>
  <c r="G1206" i="13"/>
  <c r="I1205" i="13"/>
  <c r="G1205" i="13"/>
  <c r="J1205" i="13" s="1"/>
  <c r="I1204" i="13"/>
  <c r="G1204" i="13"/>
  <c r="J1204" i="13" s="1"/>
  <c r="I1202" i="13"/>
  <c r="G1202" i="13"/>
  <c r="J1202" i="13" s="1"/>
  <c r="I1201" i="13"/>
  <c r="G1201" i="13"/>
  <c r="J1201" i="13" s="1"/>
  <c r="I1200" i="13"/>
  <c r="G1200" i="13"/>
  <c r="J1200" i="13" s="1"/>
  <c r="I1199" i="13"/>
  <c r="J1199" i="13" s="1"/>
  <c r="G1199" i="13"/>
  <c r="I1198" i="13"/>
  <c r="G1198" i="13"/>
  <c r="J1198" i="13" s="1"/>
  <c r="I1197" i="13"/>
  <c r="G1197" i="13"/>
  <c r="J1197" i="13" s="1"/>
  <c r="I1196" i="13"/>
  <c r="G1196" i="13"/>
  <c r="J1196" i="13" s="1"/>
  <c r="I1195" i="13"/>
  <c r="G1195" i="13"/>
  <c r="J1195" i="13" s="1"/>
  <c r="I1194" i="13"/>
  <c r="G1194" i="13"/>
  <c r="I1193" i="13"/>
  <c r="G1193" i="13"/>
  <c r="J1193" i="13" s="1"/>
  <c r="I1192" i="13"/>
  <c r="G1192" i="13"/>
  <c r="J1192" i="13" s="1"/>
  <c r="I1191" i="13"/>
  <c r="G1191" i="13"/>
  <c r="J1191" i="13" s="1"/>
  <c r="I1190" i="13"/>
  <c r="G1190" i="13"/>
  <c r="I1189" i="13"/>
  <c r="G1189" i="13"/>
  <c r="I1187" i="13"/>
  <c r="G1187" i="13"/>
  <c r="J1187" i="13" s="1"/>
  <c r="I1186" i="13"/>
  <c r="G1186" i="13"/>
  <c r="J1186" i="13" s="1"/>
  <c r="I1185" i="13"/>
  <c r="G1185" i="13"/>
  <c r="J1185" i="13" s="1"/>
  <c r="I1183" i="13"/>
  <c r="G1183" i="13"/>
  <c r="I1182" i="13"/>
  <c r="G1182" i="13"/>
  <c r="J1182" i="13" s="1"/>
  <c r="I1181" i="13"/>
  <c r="G1181" i="13"/>
  <c r="J1181" i="13" s="1"/>
  <c r="I1179" i="13"/>
  <c r="G1179" i="13"/>
  <c r="J1179" i="13" s="1"/>
  <c r="I1178" i="13"/>
  <c r="G1178" i="13"/>
  <c r="J1178" i="13" s="1"/>
  <c r="I1177" i="13"/>
  <c r="G1177" i="13"/>
  <c r="J1177" i="13" s="1"/>
  <c r="I1176" i="13"/>
  <c r="G1176" i="13"/>
  <c r="J1176" i="13" s="1"/>
  <c r="I1175" i="13"/>
  <c r="G1175" i="13"/>
  <c r="J1175" i="13" s="1"/>
  <c r="I1174" i="13"/>
  <c r="G1174" i="13"/>
  <c r="J1174" i="13" s="1"/>
  <c r="I1173" i="13"/>
  <c r="G1173" i="13"/>
  <c r="J1173" i="13" s="1"/>
  <c r="I1172" i="13"/>
  <c r="G1172" i="13"/>
  <c r="I1163" i="13"/>
  <c r="G1163" i="13"/>
  <c r="J1163" i="13" s="1"/>
  <c r="I1161" i="13"/>
  <c r="G1161" i="13"/>
  <c r="J1161" i="13" s="1"/>
  <c r="I1160" i="13"/>
  <c r="G1160" i="13"/>
  <c r="I1159" i="13"/>
  <c r="G1159" i="13"/>
  <c r="I1158" i="13"/>
  <c r="G1158" i="13"/>
  <c r="I1157" i="13"/>
  <c r="G1157" i="13"/>
  <c r="J1157" i="13" s="1"/>
  <c r="I1156" i="13"/>
  <c r="G1156" i="13"/>
  <c r="J1156" i="13" s="1"/>
  <c r="I1155" i="13"/>
  <c r="G1155" i="13"/>
  <c r="I1154" i="13"/>
  <c r="G1154" i="13"/>
  <c r="J1154" i="13" s="1"/>
  <c r="I1153" i="13"/>
  <c r="G1153" i="13"/>
  <c r="J1153" i="13" s="1"/>
  <c r="I1152" i="13"/>
  <c r="G1152" i="13"/>
  <c r="I1151" i="13"/>
  <c r="G1151" i="13"/>
  <c r="I1150" i="13"/>
  <c r="G1150" i="13"/>
  <c r="I1149" i="13"/>
  <c r="G1149" i="13"/>
  <c r="I1148" i="13"/>
  <c r="G1148" i="13"/>
  <c r="J1148" i="13" s="1"/>
  <c r="I1147" i="13"/>
  <c r="G1147" i="13"/>
  <c r="J1147" i="13" s="1"/>
  <c r="I1146" i="13"/>
  <c r="G1146" i="13"/>
  <c r="J1146" i="13" s="1"/>
  <c r="I1145" i="13"/>
  <c r="G1145" i="13"/>
  <c r="I1144" i="13"/>
  <c r="G1144" i="13"/>
  <c r="J1144" i="13" s="1"/>
  <c r="I1143" i="13"/>
  <c r="G1143" i="13"/>
  <c r="J1143" i="13" s="1"/>
  <c r="I1142" i="13"/>
  <c r="G1142" i="13"/>
  <c r="J1142" i="13" s="1"/>
  <c r="I1141" i="13"/>
  <c r="G1141" i="13"/>
  <c r="J1141" i="13" s="1"/>
  <c r="J1140" i="13"/>
  <c r="I1140" i="13"/>
  <c r="G1140" i="13"/>
  <c r="I1139" i="13"/>
  <c r="G1139" i="13"/>
  <c r="J1138" i="13"/>
  <c r="I1138" i="13"/>
  <c r="G1138" i="13"/>
  <c r="I1137" i="13"/>
  <c r="G1137" i="13"/>
  <c r="I1136" i="13"/>
  <c r="G1136" i="13"/>
  <c r="J1136" i="13" s="1"/>
  <c r="I1135" i="13"/>
  <c r="G1135" i="13"/>
  <c r="J1135" i="13" s="1"/>
  <c r="I1127" i="13"/>
  <c r="G1127" i="13"/>
  <c r="J1127" i="13" s="1"/>
  <c r="I1125" i="13"/>
  <c r="J1125" i="13" s="1"/>
  <c r="G1125" i="13"/>
  <c r="I1124" i="13"/>
  <c r="G1124" i="13"/>
  <c r="J1124" i="13" s="1"/>
  <c r="I1123" i="13"/>
  <c r="J1123" i="13" s="1"/>
  <c r="G1123" i="13"/>
  <c r="I1122" i="13"/>
  <c r="G1122" i="13"/>
  <c r="J1122" i="13" s="1"/>
  <c r="I1121" i="13"/>
  <c r="G1121" i="13"/>
  <c r="I1120" i="13"/>
  <c r="G1120" i="13"/>
  <c r="J1120" i="13" s="1"/>
  <c r="I1119" i="13"/>
  <c r="G1119" i="13"/>
  <c r="J1119" i="13" s="1"/>
  <c r="I1118" i="13"/>
  <c r="G1118" i="13"/>
  <c r="I1117" i="13"/>
  <c r="G1117" i="13"/>
  <c r="I1116" i="13"/>
  <c r="G1116" i="13"/>
  <c r="I1115" i="13"/>
  <c r="J1115" i="13" s="1"/>
  <c r="G1115" i="13"/>
  <c r="I1114" i="13"/>
  <c r="G1114" i="13"/>
  <c r="J1114" i="13" s="1"/>
  <c r="I1113" i="13"/>
  <c r="G1113" i="13"/>
  <c r="J1113" i="13" s="1"/>
  <c r="I1112" i="13"/>
  <c r="G1112" i="13"/>
  <c r="J1112" i="13" s="1"/>
  <c r="I1111" i="13"/>
  <c r="G1111" i="13"/>
  <c r="J1111" i="13" s="1"/>
  <c r="I1110" i="13"/>
  <c r="G1110" i="13"/>
  <c r="I1109" i="13"/>
  <c r="G1109" i="13"/>
  <c r="J1109" i="13" s="1"/>
  <c r="I1108" i="13"/>
  <c r="G1108" i="13"/>
  <c r="J1108" i="13" s="1"/>
  <c r="I1107" i="13"/>
  <c r="G1107" i="13"/>
  <c r="I1106" i="13"/>
  <c r="G1106" i="13"/>
  <c r="J1106" i="13" s="1"/>
  <c r="I1105" i="13"/>
  <c r="G1105" i="13"/>
  <c r="J1105" i="13" s="1"/>
  <c r="I1097" i="13"/>
  <c r="G1097" i="13"/>
  <c r="J1097" i="13" s="1"/>
  <c r="I1095" i="13"/>
  <c r="G1095" i="13"/>
  <c r="J1095" i="13" s="1"/>
  <c r="I1094" i="13"/>
  <c r="G1094" i="13"/>
  <c r="I1093" i="13"/>
  <c r="G1093" i="13"/>
  <c r="I1092" i="13"/>
  <c r="G1092" i="13"/>
  <c r="J1092" i="13" s="1"/>
  <c r="I1091" i="13"/>
  <c r="J1091" i="13" s="1"/>
  <c r="G1091" i="13"/>
  <c r="I1090" i="13"/>
  <c r="G1090" i="13"/>
  <c r="J1090" i="13" s="1"/>
  <c r="I1089" i="13"/>
  <c r="G1089" i="13"/>
  <c r="J1089" i="13" s="1"/>
  <c r="I1088" i="13"/>
  <c r="G1088" i="13"/>
  <c r="J1088" i="13" s="1"/>
  <c r="I1087" i="13"/>
  <c r="G1087" i="13"/>
  <c r="J1087" i="13" s="1"/>
  <c r="I1086" i="13"/>
  <c r="G1086" i="13"/>
  <c r="I1085" i="13"/>
  <c r="J1085" i="13" s="1"/>
  <c r="G1085" i="13"/>
  <c r="I1084" i="13"/>
  <c r="G1084" i="13"/>
  <c r="I1083" i="13"/>
  <c r="G1083" i="13"/>
  <c r="J1083" i="13" s="1"/>
  <c r="I1082" i="13"/>
  <c r="G1082" i="13"/>
  <c r="J1082" i="13" s="1"/>
  <c r="I1081" i="13"/>
  <c r="G1081" i="13"/>
  <c r="J1081" i="13" s="1"/>
  <c r="I1080" i="13"/>
  <c r="G1080" i="13"/>
  <c r="J1080" i="13" s="1"/>
  <c r="I1079" i="13"/>
  <c r="G1079" i="13"/>
  <c r="J1079" i="13" s="1"/>
  <c r="I1078" i="13"/>
  <c r="G1078" i="13"/>
  <c r="I1077" i="13"/>
  <c r="G1077" i="13"/>
  <c r="J1077" i="13" s="1"/>
  <c r="I1076" i="13"/>
  <c r="G1076" i="13"/>
  <c r="J1076" i="13" s="1"/>
  <c r="I1075" i="13"/>
  <c r="G1075" i="13"/>
  <c r="J1075" i="13" s="1"/>
  <c r="I1074" i="13"/>
  <c r="G1074" i="13"/>
  <c r="J1074" i="13" s="1"/>
  <c r="I1073" i="13"/>
  <c r="G1073" i="13"/>
  <c r="J1073" i="13" s="1"/>
  <c r="I1072" i="13"/>
  <c r="G1072" i="13"/>
  <c r="I1071" i="13"/>
  <c r="G1071" i="13"/>
  <c r="J1071" i="13" s="1"/>
  <c r="I1070" i="13"/>
  <c r="G1070" i="13"/>
  <c r="I1069" i="13"/>
  <c r="J1069" i="13" s="1"/>
  <c r="G1069" i="13"/>
  <c r="I1068" i="13"/>
  <c r="G1068" i="13"/>
  <c r="I1060" i="13"/>
  <c r="G1060" i="13"/>
  <c r="J1060" i="13" s="1"/>
  <c r="I1057" i="13"/>
  <c r="G1057" i="13"/>
  <c r="J1057" i="13" s="1"/>
  <c r="I1056" i="13"/>
  <c r="G1056" i="13"/>
  <c r="J1056" i="13" s="1"/>
  <c r="I1055" i="13"/>
  <c r="G1055" i="13"/>
  <c r="J1055" i="13" s="1"/>
  <c r="I1054" i="13"/>
  <c r="G1054" i="13"/>
  <c r="J1054" i="13" s="1"/>
  <c r="I1053" i="13"/>
  <c r="G1053" i="13"/>
  <c r="J1053" i="13" s="1"/>
  <c r="I1052" i="13"/>
  <c r="J1052" i="13" s="1"/>
  <c r="G1052" i="13"/>
  <c r="I1051" i="13"/>
  <c r="G1051" i="13"/>
  <c r="J1051" i="13" s="1"/>
  <c r="I1050" i="13"/>
  <c r="G1050" i="13"/>
  <c r="J1050" i="13" s="1"/>
  <c r="I1049" i="13"/>
  <c r="G1049" i="13"/>
  <c r="J1049" i="13" s="1"/>
  <c r="I1048" i="13"/>
  <c r="G1048" i="13"/>
  <c r="J1048" i="13" s="1"/>
  <c r="I1047" i="13"/>
  <c r="G1047" i="13"/>
  <c r="J1047" i="13" s="1"/>
  <c r="I1046" i="13"/>
  <c r="G1046" i="13"/>
  <c r="I1045" i="13"/>
  <c r="G1045" i="13"/>
  <c r="J1045" i="13" s="1"/>
  <c r="I1044" i="13"/>
  <c r="G1044" i="13"/>
  <c r="I1043" i="13"/>
  <c r="G1043" i="13"/>
  <c r="J1043" i="13" s="1"/>
  <c r="I1042" i="13"/>
  <c r="G1042" i="13"/>
  <c r="J1042" i="13" s="1"/>
  <c r="I1041" i="13"/>
  <c r="G1041" i="13"/>
  <c r="J1041" i="13" s="1"/>
  <c r="I1040" i="13"/>
  <c r="G1040" i="13"/>
  <c r="I1039" i="13"/>
  <c r="G1039" i="13"/>
  <c r="J1039" i="13" s="1"/>
  <c r="I1038" i="13"/>
  <c r="G1038" i="13"/>
  <c r="J1038" i="13" s="1"/>
  <c r="I1037" i="13"/>
  <c r="G1037" i="13"/>
  <c r="J1037" i="13" s="1"/>
  <c r="I1036" i="13"/>
  <c r="G1036" i="13"/>
  <c r="J1036" i="13" s="1"/>
  <c r="I1035" i="13"/>
  <c r="G1035" i="13"/>
  <c r="J1035" i="13" s="1"/>
  <c r="I1034" i="13"/>
  <c r="G1034" i="13"/>
  <c r="I1033" i="13"/>
  <c r="G1033" i="13"/>
  <c r="J1033" i="13" s="1"/>
  <c r="I1032" i="13"/>
  <c r="G1032" i="13"/>
  <c r="J1032" i="13" s="1"/>
  <c r="J1024" i="13"/>
  <c r="I1024" i="13"/>
  <c r="G1024" i="13"/>
  <c r="I1022" i="13"/>
  <c r="G1022" i="13"/>
  <c r="J1022" i="13" s="1"/>
  <c r="I1021" i="13"/>
  <c r="G1021" i="13"/>
  <c r="J1021" i="13" s="1"/>
  <c r="I1020" i="13"/>
  <c r="G1020" i="13"/>
  <c r="J1020" i="13" s="1"/>
  <c r="I1019" i="13"/>
  <c r="G1019" i="13"/>
  <c r="J1019" i="13" s="1"/>
  <c r="I1018" i="13"/>
  <c r="G1018" i="13"/>
  <c r="J1018" i="13" s="1"/>
  <c r="I1017" i="13"/>
  <c r="G1017" i="13"/>
  <c r="I1016" i="13"/>
  <c r="G1016" i="13"/>
  <c r="I1015" i="13"/>
  <c r="G1015" i="13"/>
  <c r="J1015" i="13" s="1"/>
  <c r="I1014" i="13"/>
  <c r="G1014" i="13"/>
  <c r="I1013" i="13"/>
  <c r="G1013" i="13"/>
  <c r="J1013" i="13" s="1"/>
  <c r="I1012" i="13"/>
  <c r="G1012" i="13"/>
  <c r="J1012" i="13" s="1"/>
  <c r="I1011" i="13"/>
  <c r="G1011" i="13"/>
  <c r="J1011" i="13" s="1"/>
  <c r="I1010" i="13"/>
  <c r="G1010" i="13"/>
  <c r="J1010" i="13" s="1"/>
  <c r="I1009" i="13"/>
  <c r="G1009" i="13"/>
  <c r="J1009" i="13" s="1"/>
  <c r="I1008" i="13"/>
  <c r="G1008" i="13"/>
  <c r="J1008" i="13" s="1"/>
  <c r="I1007" i="13"/>
  <c r="G1007" i="13"/>
  <c r="I1006" i="13"/>
  <c r="G1006" i="13"/>
  <c r="J1006" i="13" s="1"/>
  <c r="I1005" i="13"/>
  <c r="G1005" i="13"/>
  <c r="J1005" i="13" s="1"/>
  <c r="I1004" i="13"/>
  <c r="G1004" i="13"/>
  <c r="J1004" i="13" s="1"/>
  <c r="I1003" i="13"/>
  <c r="G1003" i="13"/>
  <c r="J1003" i="13" s="1"/>
  <c r="I1002" i="13"/>
  <c r="G1002" i="13"/>
  <c r="J1002" i="13" s="1"/>
  <c r="I1001" i="13"/>
  <c r="G1001" i="13"/>
  <c r="I1000" i="13"/>
  <c r="G1000" i="13"/>
  <c r="J1000" i="13" s="1"/>
  <c r="I999" i="13"/>
  <c r="G999" i="13"/>
  <c r="J999" i="13" s="1"/>
  <c r="I991" i="13"/>
  <c r="G991" i="13"/>
  <c r="J991" i="13" s="1"/>
  <c r="I989" i="13"/>
  <c r="G989" i="13"/>
  <c r="J989" i="13" s="1"/>
  <c r="I988" i="13"/>
  <c r="G988" i="13"/>
  <c r="J988" i="13" s="1"/>
  <c r="I987" i="13"/>
  <c r="G987" i="13"/>
  <c r="J987" i="13" s="1"/>
  <c r="I986" i="13"/>
  <c r="G986" i="13"/>
  <c r="J986" i="13" s="1"/>
  <c r="J985" i="13"/>
  <c r="I985" i="13"/>
  <c r="G985" i="13"/>
  <c r="I984" i="13"/>
  <c r="G984" i="13"/>
  <c r="J984" i="13" s="1"/>
  <c r="I983" i="13"/>
  <c r="G983" i="13"/>
  <c r="J983" i="13" s="1"/>
  <c r="I982" i="13"/>
  <c r="G982" i="13"/>
  <c r="J982" i="13" s="1"/>
  <c r="I981" i="13"/>
  <c r="G981" i="13"/>
  <c r="J981" i="13" s="1"/>
  <c r="I980" i="13"/>
  <c r="G980" i="13"/>
  <c r="I979" i="13"/>
  <c r="G979" i="13"/>
  <c r="J979" i="13" s="1"/>
  <c r="I978" i="13"/>
  <c r="G978" i="13"/>
  <c r="I977" i="13"/>
  <c r="G977" i="13"/>
  <c r="J977" i="13" s="1"/>
  <c r="I976" i="13"/>
  <c r="G976" i="13"/>
  <c r="J976" i="13" s="1"/>
  <c r="I975" i="13"/>
  <c r="G975" i="13"/>
  <c r="J975" i="13" s="1"/>
  <c r="I974" i="13"/>
  <c r="G974" i="13"/>
  <c r="J974" i="13" s="1"/>
  <c r="I973" i="13"/>
  <c r="G973" i="13"/>
  <c r="J973" i="13" s="1"/>
  <c r="I972" i="13"/>
  <c r="G972" i="13"/>
  <c r="J972" i="13" s="1"/>
  <c r="I971" i="13"/>
  <c r="J971" i="13" s="1"/>
  <c r="G971" i="13"/>
  <c r="I970" i="13"/>
  <c r="G970" i="13"/>
  <c r="J970" i="13" s="1"/>
  <c r="I969" i="13"/>
  <c r="G969" i="13"/>
  <c r="J969" i="13" s="1"/>
  <c r="I961" i="13"/>
  <c r="G961" i="13"/>
  <c r="J961" i="13" s="1"/>
  <c r="I959" i="13"/>
  <c r="G959" i="13"/>
  <c r="J959" i="13" s="1"/>
  <c r="I958" i="13"/>
  <c r="G958" i="13"/>
  <c r="J958" i="13" s="1"/>
  <c r="I957" i="13"/>
  <c r="G957" i="13"/>
  <c r="J957" i="13" s="1"/>
  <c r="I956" i="13"/>
  <c r="G956" i="13"/>
  <c r="I955" i="13"/>
  <c r="G955" i="13"/>
  <c r="J955" i="13" s="1"/>
  <c r="I954" i="13"/>
  <c r="G954" i="13"/>
  <c r="I953" i="13"/>
  <c r="G953" i="13"/>
  <c r="J953" i="13" s="1"/>
  <c r="I952" i="13"/>
  <c r="G952" i="13"/>
  <c r="I951" i="13"/>
  <c r="G951" i="13"/>
  <c r="J951" i="13" s="1"/>
  <c r="I950" i="13"/>
  <c r="G950" i="13"/>
  <c r="J950" i="13" s="1"/>
  <c r="I949" i="13"/>
  <c r="G949" i="13"/>
  <c r="I948" i="13"/>
  <c r="G948" i="13"/>
  <c r="J948" i="13" s="1"/>
  <c r="I947" i="13"/>
  <c r="G947" i="13"/>
  <c r="J947" i="13" s="1"/>
  <c r="I946" i="13"/>
  <c r="J946" i="13" s="1"/>
  <c r="G946" i="13"/>
  <c r="I945" i="13"/>
  <c r="G945" i="13"/>
  <c r="J945" i="13" s="1"/>
  <c r="I944" i="13"/>
  <c r="G944" i="13"/>
  <c r="J944" i="13" s="1"/>
  <c r="I943" i="13"/>
  <c r="G943" i="13"/>
  <c r="J943" i="13" s="1"/>
  <c r="I941" i="13"/>
  <c r="G941" i="13"/>
  <c r="J941" i="13" s="1"/>
  <c r="I940" i="13"/>
  <c r="G940" i="13"/>
  <c r="I939" i="13"/>
  <c r="G939" i="13"/>
  <c r="J939" i="13" s="1"/>
  <c r="I938" i="13"/>
  <c r="G938" i="13"/>
  <c r="J938" i="13" s="1"/>
  <c r="I937" i="13"/>
  <c r="G937" i="13"/>
  <c r="J937" i="13" s="1"/>
  <c r="I936" i="13"/>
  <c r="G936" i="13"/>
  <c r="J936" i="13" s="1"/>
  <c r="I935" i="13"/>
  <c r="G935" i="13"/>
  <c r="I934" i="13"/>
  <c r="G934" i="13"/>
  <c r="J934" i="13" s="1"/>
  <c r="I933" i="13"/>
  <c r="G933" i="13"/>
  <c r="J933" i="13" s="1"/>
  <c r="I932" i="13"/>
  <c r="G932" i="13"/>
  <c r="I924" i="13"/>
  <c r="G924" i="13"/>
  <c r="J924" i="13" s="1"/>
  <c r="I922" i="13"/>
  <c r="G922" i="13"/>
  <c r="J922" i="13" s="1"/>
  <c r="I921" i="13"/>
  <c r="G921" i="13"/>
  <c r="J921" i="13" s="1"/>
  <c r="I920" i="13"/>
  <c r="G920" i="13"/>
  <c r="J920" i="13" s="1"/>
  <c r="I919" i="13"/>
  <c r="G919" i="13"/>
  <c r="J919" i="13" s="1"/>
  <c r="I918" i="13"/>
  <c r="G918" i="13"/>
  <c r="J918" i="13" s="1"/>
  <c r="I917" i="13"/>
  <c r="G917" i="13"/>
  <c r="I916" i="13"/>
  <c r="G916" i="13"/>
  <c r="J916" i="13" s="1"/>
  <c r="I915" i="13"/>
  <c r="G915" i="13"/>
  <c r="I914" i="13"/>
  <c r="G914" i="13"/>
  <c r="J914" i="13" s="1"/>
  <c r="I913" i="13"/>
  <c r="G913" i="13"/>
  <c r="J913" i="13" s="1"/>
  <c r="I912" i="13"/>
  <c r="G912" i="13"/>
  <c r="J912" i="13" s="1"/>
  <c r="I911" i="13"/>
  <c r="J911" i="13" s="1"/>
  <c r="G911" i="13"/>
  <c r="I910" i="13"/>
  <c r="J910" i="13" s="1"/>
  <c r="G910" i="13"/>
  <c r="I909" i="13"/>
  <c r="G909" i="13"/>
  <c r="J909" i="13" s="1"/>
  <c r="I908" i="13"/>
  <c r="G908" i="13"/>
  <c r="J908" i="13" s="1"/>
  <c r="I907" i="13"/>
  <c r="G907" i="13"/>
  <c r="J907" i="13" s="1"/>
  <c r="I906" i="13"/>
  <c r="G906" i="13"/>
  <c r="J906" i="13" s="1"/>
  <c r="I905" i="13"/>
  <c r="G905" i="13"/>
  <c r="J905" i="13" s="1"/>
  <c r="J904" i="13"/>
  <c r="I904" i="13"/>
  <c r="G904" i="13"/>
  <c r="I903" i="13"/>
  <c r="G903" i="13"/>
  <c r="J903" i="13" s="1"/>
  <c r="I902" i="13"/>
  <c r="G902" i="13"/>
  <c r="I901" i="13"/>
  <c r="G901" i="13"/>
  <c r="I900" i="13"/>
  <c r="G900" i="13"/>
  <c r="J900" i="13" s="1"/>
  <c r="I892" i="13"/>
  <c r="G892" i="13"/>
  <c r="I890" i="13"/>
  <c r="G890" i="13"/>
  <c r="J890" i="13" s="1"/>
  <c r="I889" i="13"/>
  <c r="G889" i="13"/>
  <c r="J889" i="13" s="1"/>
  <c r="I888" i="13"/>
  <c r="J888" i="13" s="1"/>
  <c r="G888" i="13"/>
  <c r="I887" i="13"/>
  <c r="G887" i="13"/>
  <c r="I886" i="13"/>
  <c r="G886" i="13"/>
  <c r="J886" i="13" s="1"/>
  <c r="I885" i="13"/>
  <c r="G885" i="13"/>
  <c r="J885" i="13" s="1"/>
  <c r="I884" i="13"/>
  <c r="G884" i="13"/>
  <c r="J884" i="13" s="1"/>
  <c r="I883" i="13"/>
  <c r="G883" i="13"/>
  <c r="J883" i="13" s="1"/>
  <c r="I882" i="13"/>
  <c r="G882" i="13"/>
  <c r="J882" i="13" s="1"/>
  <c r="I881" i="13"/>
  <c r="G881" i="13"/>
  <c r="J881" i="13" s="1"/>
  <c r="J880" i="13"/>
  <c r="I880" i="13"/>
  <c r="G880" i="13"/>
  <c r="I879" i="13"/>
  <c r="G879" i="13"/>
  <c r="J879" i="13" s="1"/>
  <c r="I878" i="13"/>
  <c r="G878" i="13"/>
  <c r="J878" i="13" s="1"/>
  <c r="I877" i="13"/>
  <c r="G877" i="13"/>
  <c r="J877" i="13" s="1"/>
  <c r="I876" i="13"/>
  <c r="G876" i="13"/>
  <c r="J876" i="13" s="1"/>
  <c r="I875" i="13"/>
  <c r="G875" i="13"/>
  <c r="I874" i="13"/>
  <c r="G874" i="13"/>
  <c r="I873" i="13"/>
  <c r="G873" i="13"/>
  <c r="I872" i="13"/>
  <c r="G872" i="13"/>
  <c r="I871" i="13"/>
  <c r="J871" i="13" s="1"/>
  <c r="G871" i="13"/>
  <c r="I870" i="13"/>
  <c r="G870" i="13"/>
  <c r="J870" i="13" s="1"/>
  <c r="I869" i="13"/>
  <c r="G869" i="13"/>
  <c r="J869" i="13" s="1"/>
  <c r="I868" i="13"/>
  <c r="G868" i="13"/>
  <c r="J868" i="13" s="1"/>
  <c r="I867" i="13"/>
  <c r="G867" i="13"/>
  <c r="J867" i="13" s="1"/>
  <c r="I866" i="13"/>
  <c r="G866" i="13"/>
  <c r="I858" i="13"/>
  <c r="J858" i="13" s="1"/>
  <c r="G858" i="13"/>
  <c r="I856" i="13"/>
  <c r="G856" i="13"/>
  <c r="J856" i="13" s="1"/>
  <c r="I855" i="13"/>
  <c r="G855" i="13"/>
  <c r="J855" i="13" s="1"/>
  <c r="I854" i="13"/>
  <c r="G854" i="13"/>
  <c r="J854" i="13" s="1"/>
  <c r="I853" i="13"/>
  <c r="G853" i="13"/>
  <c r="J853" i="13" s="1"/>
  <c r="I852" i="13"/>
  <c r="G852" i="13"/>
  <c r="J852" i="13" s="1"/>
  <c r="I851" i="13"/>
  <c r="G851" i="13"/>
  <c r="J851" i="13" s="1"/>
  <c r="I850" i="13"/>
  <c r="G850" i="13"/>
  <c r="I849" i="13"/>
  <c r="G849" i="13"/>
  <c r="I848" i="13"/>
  <c r="G848" i="13"/>
  <c r="J848" i="13" s="1"/>
  <c r="I847" i="13"/>
  <c r="G847" i="13"/>
  <c r="J847" i="13" s="1"/>
  <c r="I846" i="13"/>
  <c r="G846" i="13"/>
  <c r="J846" i="13" s="1"/>
  <c r="I845" i="13"/>
  <c r="G845" i="13"/>
  <c r="J845" i="13" s="1"/>
  <c r="I844" i="13"/>
  <c r="G844" i="13"/>
  <c r="J844" i="13" s="1"/>
  <c r="I843" i="13"/>
  <c r="G843" i="13"/>
  <c r="I842" i="13"/>
  <c r="G842" i="13"/>
  <c r="I841" i="13"/>
  <c r="G841" i="13"/>
  <c r="J841" i="13" s="1"/>
  <c r="I840" i="13"/>
  <c r="G840" i="13"/>
  <c r="J840" i="13" s="1"/>
  <c r="I839" i="13"/>
  <c r="G839" i="13"/>
  <c r="J839" i="13" s="1"/>
  <c r="I838" i="13"/>
  <c r="G838" i="13"/>
  <c r="J838" i="13" s="1"/>
  <c r="I837" i="13"/>
  <c r="G837" i="13"/>
  <c r="I836" i="13"/>
  <c r="G836" i="13"/>
  <c r="J836" i="13" s="1"/>
  <c r="I835" i="13"/>
  <c r="G835" i="13"/>
  <c r="I834" i="13"/>
  <c r="G834" i="13"/>
  <c r="J834" i="13" s="1"/>
  <c r="I833" i="13"/>
  <c r="G833" i="13"/>
  <c r="I832" i="13"/>
  <c r="G832" i="13"/>
  <c r="J832" i="13" s="1"/>
  <c r="I824" i="13"/>
  <c r="G824" i="13"/>
  <c r="J824" i="13" s="1"/>
  <c r="I822" i="13"/>
  <c r="G822" i="13"/>
  <c r="J822" i="13" s="1"/>
  <c r="I821" i="13"/>
  <c r="G821" i="13"/>
  <c r="J821" i="13" s="1"/>
  <c r="I820" i="13"/>
  <c r="G820" i="13"/>
  <c r="I819" i="13"/>
  <c r="G819" i="13"/>
  <c r="J819" i="13" s="1"/>
  <c r="I818" i="13"/>
  <c r="G818" i="13"/>
  <c r="J818" i="13" s="1"/>
  <c r="I817" i="13"/>
  <c r="G817" i="13"/>
  <c r="I816" i="13"/>
  <c r="G816" i="13"/>
  <c r="J816" i="13" s="1"/>
  <c r="I815" i="13"/>
  <c r="G815" i="13"/>
  <c r="J815" i="13" s="1"/>
  <c r="I814" i="13"/>
  <c r="G814" i="13"/>
  <c r="I813" i="13"/>
  <c r="G813" i="13"/>
  <c r="J813" i="13" s="1"/>
  <c r="I812" i="13"/>
  <c r="G812" i="13"/>
  <c r="J812" i="13" s="1"/>
  <c r="I811" i="13"/>
  <c r="J811" i="13" s="1"/>
  <c r="G811" i="13"/>
  <c r="I810" i="13"/>
  <c r="G810" i="13"/>
  <c r="I809" i="13"/>
  <c r="G809" i="13"/>
  <c r="J809" i="13" s="1"/>
  <c r="I808" i="13"/>
  <c r="G808" i="13"/>
  <c r="J808" i="13" s="1"/>
  <c r="I807" i="13"/>
  <c r="G807" i="13"/>
  <c r="J807" i="13" s="1"/>
  <c r="I806" i="13"/>
  <c r="G806" i="13"/>
  <c r="J806" i="13" s="1"/>
  <c r="I805" i="13"/>
  <c r="G805" i="13"/>
  <c r="J805" i="13" s="1"/>
  <c r="I804" i="13"/>
  <c r="G804" i="13"/>
  <c r="I803" i="13"/>
  <c r="J803" i="13" s="1"/>
  <c r="G803" i="13"/>
  <c r="I802" i="13"/>
  <c r="G802" i="13"/>
  <c r="J802" i="13" s="1"/>
  <c r="I801" i="13"/>
  <c r="G801" i="13"/>
  <c r="J801" i="13" s="1"/>
  <c r="I800" i="13"/>
  <c r="G800" i="13"/>
  <c r="J800" i="13" s="1"/>
  <c r="I799" i="13"/>
  <c r="G799" i="13"/>
  <c r="J799" i="13" s="1"/>
  <c r="I798" i="13"/>
  <c r="G798" i="13"/>
  <c r="J798" i="13" s="1"/>
  <c r="I797" i="13"/>
  <c r="J797" i="13" s="1"/>
  <c r="G797" i="13"/>
  <c r="I796" i="13"/>
  <c r="G796" i="13"/>
  <c r="I795" i="13"/>
  <c r="J795" i="13" s="1"/>
  <c r="G795" i="13"/>
  <c r="I794" i="13"/>
  <c r="G794" i="13"/>
  <c r="J794" i="13" s="1"/>
  <c r="I793" i="13"/>
  <c r="G793" i="13"/>
  <c r="J793" i="13" s="1"/>
  <c r="I785" i="13"/>
  <c r="G785" i="13"/>
  <c r="J785" i="13" s="1"/>
  <c r="I783" i="13"/>
  <c r="G783" i="13"/>
  <c r="I782" i="13"/>
  <c r="G782" i="13"/>
  <c r="J782" i="13" s="1"/>
  <c r="I781" i="13"/>
  <c r="G781" i="13"/>
  <c r="I780" i="13"/>
  <c r="G780" i="13"/>
  <c r="J780" i="13" s="1"/>
  <c r="I779" i="13"/>
  <c r="G779" i="13"/>
  <c r="J779" i="13" s="1"/>
  <c r="I778" i="13"/>
  <c r="G778" i="13"/>
  <c r="J778" i="13" s="1"/>
  <c r="I777" i="13"/>
  <c r="G777" i="13"/>
  <c r="I776" i="13"/>
  <c r="G776" i="13"/>
  <c r="J776" i="13" s="1"/>
  <c r="I775" i="13"/>
  <c r="G775" i="13"/>
  <c r="J775" i="13" s="1"/>
  <c r="I774" i="13"/>
  <c r="G774" i="13"/>
  <c r="J774" i="13" s="1"/>
  <c r="I773" i="13"/>
  <c r="G773" i="13"/>
  <c r="J773" i="13" s="1"/>
  <c r="I772" i="13"/>
  <c r="G772" i="13"/>
  <c r="J772" i="13" s="1"/>
  <c r="I771" i="13"/>
  <c r="G771" i="13"/>
  <c r="J771" i="13" s="1"/>
  <c r="I770" i="13"/>
  <c r="G770" i="13"/>
  <c r="J770" i="13" s="1"/>
  <c r="I769" i="13"/>
  <c r="G769" i="13"/>
  <c r="I768" i="13"/>
  <c r="G768" i="13"/>
  <c r="J768" i="13" s="1"/>
  <c r="I767" i="13"/>
  <c r="G767" i="13"/>
  <c r="J767" i="13" s="1"/>
  <c r="I766" i="13"/>
  <c r="G766" i="13"/>
  <c r="J766" i="13" s="1"/>
  <c r="I765" i="13"/>
  <c r="G765" i="13"/>
  <c r="J765" i="13" s="1"/>
  <c r="I764" i="13"/>
  <c r="G764" i="13"/>
  <c r="J764" i="13" s="1"/>
  <c r="I763" i="13"/>
  <c r="G763" i="13"/>
  <c r="J763" i="13" s="1"/>
  <c r="I762" i="13"/>
  <c r="G762" i="13"/>
  <c r="J762" i="13" s="1"/>
  <c r="I761" i="13"/>
  <c r="G761" i="13"/>
  <c r="J761" i="13" s="1"/>
  <c r="I760" i="13"/>
  <c r="G760" i="13"/>
  <c r="J760" i="13" s="1"/>
  <c r="I759" i="13"/>
  <c r="G759" i="13"/>
  <c r="I758" i="13"/>
  <c r="G758" i="13"/>
  <c r="J758" i="13" s="1"/>
  <c r="I757" i="13"/>
  <c r="G757" i="13"/>
  <c r="I756" i="13"/>
  <c r="G756" i="13"/>
  <c r="J756" i="13" s="1"/>
  <c r="I755" i="13"/>
  <c r="G755" i="13"/>
  <c r="I754" i="13"/>
  <c r="G754" i="13"/>
  <c r="I753" i="13"/>
  <c r="G753" i="13"/>
  <c r="J753" i="13" s="1"/>
  <c r="I752" i="13"/>
  <c r="G752" i="13"/>
  <c r="J752" i="13" s="1"/>
  <c r="J751" i="13"/>
  <c r="I751" i="13"/>
  <c r="G751" i="13"/>
  <c r="I750" i="13"/>
  <c r="G750" i="13"/>
  <c r="I749" i="13"/>
  <c r="G749" i="13"/>
  <c r="J749" i="13" s="1"/>
  <c r="I748" i="13"/>
  <c r="G748" i="13"/>
  <c r="I747" i="13"/>
  <c r="G747" i="13"/>
  <c r="J747" i="13" s="1"/>
  <c r="I746" i="13"/>
  <c r="G746" i="13"/>
  <c r="J746" i="13" s="1"/>
  <c r="I745" i="13"/>
  <c r="G745" i="13"/>
  <c r="J745" i="13" s="1"/>
  <c r="I744" i="13"/>
  <c r="G744" i="13"/>
  <c r="J744" i="13" s="1"/>
  <c r="I743" i="13"/>
  <c r="G743" i="13"/>
  <c r="I742" i="13"/>
  <c r="G742" i="13"/>
  <c r="J742" i="13" s="1"/>
  <c r="I741" i="13"/>
  <c r="G741" i="13"/>
  <c r="J741" i="13" s="1"/>
  <c r="I740" i="13"/>
  <c r="G740" i="13"/>
  <c r="I739" i="13"/>
  <c r="G739" i="13"/>
  <c r="J739" i="13" s="1"/>
  <c r="I738" i="13"/>
  <c r="G738" i="13"/>
  <c r="I737" i="13"/>
  <c r="G737" i="13"/>
  <c r="I736" i="13"/>
  <c r="G736" i="13"/>
  <c r="J736" i="13" s="1"/>
  <c r="I735" i="13"/>
  <c r="G735" i="13"/>
  <c r="J735" i="13" s="1"/>
  <c r="I734" i="13"/>
  <c r="G734" i="13"/>
  <c r="I733" i="13"/>
  <c r="J733" i="13" s="1"/>
  <c r="G733" i="13"/>
  <c r="I732" i="13"/>
  <c r="G732" i="13"/>
  <c r="I731" i="13"/>
  <c r="G731" i="13"/>
  <c r="I730" i="13"/>
  <c r="G730" i="13"/>
  <c r="J730" i="13" s="1"/>
  <c r="I729" i="13"/>
  <c r="G729" i="13"/>
  <c r="I728" i="13"/>
  <c r="G728" i="13"/>
  <c r="J728" i="13" s="1"/>
  <c r="I727" i="13"/>
  <c r="G727" i="13"/>
  <c r="J727" i="13" s="1"/>
  <c r="I726" i="13"/>
  <c r="G726" i="13"/>
  <c r="J725" i="13"/>
  <c r="I725" i="13"/>
  <c r="G725" i="13"/>
  <c r="I724" i="13"/>
  <c r="G724" i="13"/>
  <c r="J724" i="13" s="1"/>
  <c r="I723" i="13"/>
  <c r="G723" i="13"/>
  <c r="I722" i="13"/>
  <c r="G722" i="13"/>
  <c r="I721" i="13"/>
  <c r="G721" i="13"/>
  <c r="I720" i="13"/>
  <c r="G720" i="13"/>
  <c r="J720" i="13" s="1"/>
  <c r="I719" i="13"/>
  <c r="G719" i="13"/>
  <c r="J719" i="13" s="1"/>
  <c r="I718" i="13"/>
  <c r="G718" i="13"/>
  <c r="J718" i="13" s="1"/>
  <c r="I717" i="13"/>
  <c r="J717" i="13" s="1"/>
  <c r="G717" i="13"/>
  <c r="I716" i="13"/>
  <c r="G716" i="13"/>
  <c r="I715" i="13"/>
  <c r="G715" i="13"/>
  <c r="J715" i="13" s="1"/>
  <c r="I714" i="13"/>
  <c r="G714" i="13"/>
  <c r="J714" i="13" s="1"/>
  <c r="I713" i="13"/>
  <c r="G713" i="13"/>
  <c r="J713" i="13" s="1"/>
  <c r="I712" i="13"/>
  <c r="G712" i="13"/>
  <c r="J712" i="13" s="1"/>
  <c r="I711" i="13"/>
  <c r="G711" i="13"/>
  <c r="I710" i="13"/>
  <c r="G710" i="13"/>
  <c r="I709" i="13"/>
  <c r="G709" i="13"/>
  <c r="I708" i="13"/>
  <c r="G708" i="13"/>
  <c r="J708" i="13" s="1"/>
  <c r="I707" i="13"/>
  <c r="G707" i="13"/>
  <c r="I706" i="13"/>
  <c r="G706" i="13"/>
  <c r="J706" i="13" s="1"/>
  <c r="I705" i="13"/>
  <c r="G705" i="13"/>
  <c r="J705" i="13" s="1"/>
  <c r="I704" i="13"/>
  <c r="G704" i="13"/>
  <c r="J704" i="13" s="1"/>
  <c r="I703" i="13"/>
  <c r="G703" i="13"/>
  <c r="I702" i="13"/>
  <c r="G702" i="13"/>
  <c r="I701" i="13"/>
  <c r="G701" i="13"/>
  <c r="J701" i="13" s="1"/>
  <c r="I700" i="13"/>
  <c r="G700" i="13"/>
  <c r="J700" i="13" s="1"/>
  <c r="I699" i="13"/>
  <c r="G699" i="13"/>
  <c r="J699" i="13" s="1"/>
  <c r="I698" i="13"/>
  <c r="G698" i="13"/>
  <c r="J698" i="13" s="1"/>
  <c r="I697" i="13"/>
  <c r="G697" i="13"/>
  <c r="J697" i="13" s="1"/>
  <c r="I696" i="13"/>
  <c r="G696" i="13"/>
  <c r="J696" i="13" s="1"/>
  <c r="I695" i="13"/>
  <c r="G695" i="13"/>
  <c r="J695" i="13" s="1"/>
  <c r="I694" i="13"/>
  <c r="G694" i="13"/>
  <c r="I693" i="13"/>
  <c r="G693" i="13"/>
  <c r="J693" i="13" s="1"/>
  <c r="I692" i="13"/>
  <c r="G692" i="13"/>
  <c r="J692" i="13" s="1"/>
  <c r="I691" i="13"/>
  <c r="G691" i="13"/>
  <c r="I690" i="13"/>
  <c r="G690" i="13"/>
  <c r="J690" i="13" s="1"/>
  <c r="I689" i="13"/>
  <c r="G689" i="13"/>
  <c r="J689" i="13" s="1"/>
  <c r="I688" i="13"/>
  <c r="G688" i="13"/>
  <c r="J688" i="13" s="1"/>
  <c r="I687" i="13"/>
  <c r="G687" i="13"/>
  <c r="J687" i="13" s="1"/>
  <c r="I686" i="13"/>
  <c r="G686" i="13"/>
  <c r="I685" i="13"/>
  <c r="G685" i="13"/>
  <c r="J685" i="13" s="1"/>
  <c r="I684" i="13"/>
  <c r="G684" i="13"/>
  <c r="J684" i="13" s="1"/>
  <c r="I683" i="13"/>
  <c r="G683" i="13"/>
  <c r="I682" i="13"/>
  <c r="G682" i="13"/>
  <c r="J682" i="13" s="1"/>
  <c r="I681" i="13"/>
  <c r="G681" i="13"/>
  <c r="J681" i="13" s="1"/>
  <c r="I680" i="13"/>
  <c r="J680" i="13" s="1"/>
  <c r="G680" i="13"/>
  <c r="I679" i="13"/>
  <c r="G679" i="13"/>
  <c r="I678" i="13"/>
  <c r="G678" i="13"/>
  <c r="J678" i="13" s="1"/>
  <c r="I677" i="13"/>
  <c r="G677" i="13"/>
  <c r="J677" i="13" s="1"/>
  <c r="I676" i="13"/>
  <c r="G676" i="13"/>
  <c r="J676" i="13" s="1"/>
  <c r="I674" i="13"/>
  <c r="G674" i="13"/>
  <c r="I673" i="13"/>
  <c r="G673" i="13"/>
  <c r="J673" i="13" s="1"/>
  <c r="I672" i="13"/>
  <c r="G672" i="13"/>
  <c r="J672" i="13" s="1"/>
  <c r="I671" i="13"/>
  <c r="G671" i="13"/>
  <c r="J671" i="13" s="1"/>
  <c r="I670" i="13"/>
  <c r="G670" i="13"/>
  <c r="J670" i="13" s="1"/>
  <c r="I669" i="13"/>
  <c r="G669" i="13"/>
  <c r="J669" i="13" s="1"/>
  <c r="I668" i="13"/>
  <c r="G668" i="13"/>
  <c r="J668" i="13" s="1"/>
  <c r="I667" i="13"/>
  <c r="G667" i="13"/>
  <c r="J667" i="13" s="1"/>
  <c r="I666" i="13"/>
  <c r="G666" i="13"/>
  <c r="J666" i="13" s="1"/>
  <c r="I665" i="13"/>
  <c r="G665" i="13"/>
  <c r="J665" i="13" s="1"/>
  <c r="I664" i="13"/>
  <c r="J664" i="13" s="1"/>
  <c r="G664" i="13"/>
  <c r="I663" i="13"/>
  <c r="G663" i="13"/>
  <c r="J663" i="13" s="1"/>
  <c r="I662" i="13"/>
  <c r="G662" i="13"/>
  <c r="J662" i="13" s="1"/>
  <c r="I661" i="13"/>
  <c r="G661" i="13"/>
  <c r="J661" i="13" s="1"/>
  <c r="I660" i="13"/>
  <c r="G660" i="13"/>
  <c r="J660" i="13" s="1"/>
  <c r="I659" i="13"/>
  <c r="G659" i="13"/>
  <c r="J659" i="13" s="1"/>
  <c r="I658" i="13"/>
  <c r="G658" i="13"/>
  <c r="I657" i="13"/>
  <c r="G657" i="13"/>
  <c r="J657" i="13" s="1"/>
  <c r="I656" i="13"/>
  <c r="G656" i="13"/>
  <c r="I655" i="13"/>
  <c r="J655" i="13" s="1"/>
  <c r="G655" i="13"/>
  <c r="I654" i="13"/>
  <c r="G654" i="13"/>
  <c r="J654" i="13" s="1"/>
  <c r="I653" i="13"/>
  <c r="G653" i="13"/>
  <c r="J653" i="13" s="1"/>
  <c r="I652" i="13"/>
  <c r="G652" i="13"/>
  <c r="J652" i="13" s="1"/>
  <c r="I651" i="13"/>
  <c r="G651" i="13"/>
  <c r="I650" i="13"/>
  <c r="G650" i="13"/>
  <c r="J650" i="13" s="1"/>
  <c r="I649" i="13"/>
  <c r="G649" i="13"/>
  <c r="I648" i="13"/>
  <c r="G648" i="13"/>
  <c r="J648" i="13" s="1"/>
  <c r="J647" i="13"/>
  <c r="I647" i="13"/>
  <c r="G647" i="13"/>
  <c r="I646" i="13"/>
  <c r="G646" i="13"/>
  <c r="J646" i="13" s="1"/>
  <c r="I645" i="13"/>
  <c r="G645" i="13"/>
  <c r="I644" i="13"/>
  <c r="G644" i="13"/>
  <c r="J644" i="13" s="1"/>
  <c r="I643" i="13"/>
  <c r="G643" i="13"/>
  <c r="J643" i="13" s="1"/>
  <c r="I642" i="13"/>
  <c r="G642" i="13"/>
  <c r="I641" i="13"/>
  <c r="G641" i="13"/>
  <c r="J641" i="13" s="1"/>
  <c r="I640" i="13"/>
  <c r="G640" i="13"/>
  <c r="J640" i="13" s="1"/>
  <c r="I639" i="13"/>
  <c r="G639" i="13"/>
  <c r="I638" i="13"/>
  <c r="G638" i="13"/>
  <c r="J638" i="13" s="1"/>
  <c r="I637" i="13"/>
  <c r="G637" i="13"/>
  <c r="J637" i="13" s="1"/>
  <c r="I636" i="13"/>
  <c r="G636" i="13"/>
  <c r="J636" i="13" s="1"/>
  <c r="I635" i="13"/>
  <c r="G635" i="13"/>
  <c r="J635" i="13" s="1"/>
  <c r="I634" i="13"/>
  <c r="G634" i="13"/>
  <c r="J634" i="13" s="1"/>
  <c r="I633" i="13"/>
  <c r="G633" i="13"/>
  <c r="J633" i="13" s="1"/>
  <c r="I632" i="13"/>
  <c r="G632" i="13"/>
  <c r="J632" i="13" s="1"/>
  <c r="I631" i="13"/>
  <c r="G631" i="13"/>
  <c r="J631" i="13" s="1"/>
  <c r="I630" i="13"/>
  <c r="G630" i="13"/>
  <c r="J630" i="13" s="1"/>
  <c r="I629" i="13"/>
  <c r="G629" i="13"/>
  <c r="J629" i="13" s="1"/>
  <c r="I628" i="13"/>
  <c r="G628" i="13"/>
  <c r="J628" i="13" s="1"/>
  <c r="I627" i="13"/>
  <c r="G627" i="13"/>
  <c r="I626" i="13"/>
  <c r="J626" i="13" s="1"/>
  <c r="G626" i="13"/>
  <c r="I625" i="13"/>
  <c r="G625" i="13"/>
  <c r="I624" i="13"/>
  <c r="G624" i="13"/>
  <c r="J624" i="13" s="1"/>
  <c r="I623" i="13"/>
  <c r="G623" i="13"/>
  <c r="J623" i="13" s="1"/>
  <c r="I622" i="13"/>
  <c r="G622" i="13"/>
  <c r="J622" i="13" s="1"/>
  <c r="I621" i="13"/>
  <c r="G621" i="13"/>
  <c r="I620" i="13"/>
  <c r="G620" i="13"/>
  <c r="J620" i="13" s="1"/>
  <c r="I619" i="13"/>
  <c r="G619" i="13"/>
  <c r="J619" i="13" s="1"/>
  <c r="I618" i="13"/>
  <c r="G618" i="13"/>
  <c r="J618" i="13" s="1"/>
  <c r="I617" i="13"/>
  <c r="G617" i="13"/>
  <c r="I616" i="13"/>
  <c r="G616" i="13"/>
  <c r="I615" i="13"/>
  <c r="G615" i="13"/>
  <c r="J615" i="13" s="1"/>
  <c r="I614" i="13"/>
  <c r="G614" i="13"/>
  <c r="J614" i="13" s="1"/>
  <c r="I613" i="13"/>
  <c r="G613" i="13"/>
  <c r="J613" i="13" s="1"/>
  <c r="I612" i="13"/>
  <c r="G612" i="13"/>
  <c r="J612" i="13" s="1"/>
  <c r="I611" i="13"/>
  <c r="G611" i="13"/>
  <c r="I610" i="13"/>
  <c r="J610" i="13" s="1"/>
  <c r="G610" i="13"/>
  <c r="I609" i="13"/>
  <c r="G609" i="13"/>
  <c r="J609" i="13" s="1"/>
  <c r="I608" i="13"/>
  <c r="G608" i="13"/>
  <c r="J608" i="13" s="1"/>
  <c r="I607" i="13"/>
  <c r="G607" i="13"/>
  <c r="I606" i="13"/>
  <c r="G606" i="13"/>
  <c r="J606" i="13" s="1"/>
  <c r="I605" i="13"/>
  <c r="G605" i="13"/>
  <c r="J605" i="13" s="1"/>
  <c r="I604" i="13"/>
  <c r="G604" i="13"/>
  <c r="J604" i="13" s="1"/>
  <c r="I603" i="13"/>
  <c r="G603" i="13"/>
  <c r="J603" i="13" s="1"/>
  <c r="I602" i="13"/>
  <c r="G602" i="13"/>
  <c r="J602" i="13" s="1"/>
  <c r="I601" i="13"/>
  <c r="G601" i="13"/>
  <c r="J601" i="13" s="1"/>
  <c r="I600" i="13"/>
  <c r="G600" i="13"/>
  <c r="J600" i="13" s="1"/>
  <c r="I599" i="13"/>
  <c r="G599" i="13"/>
  <c r="J599" i="13" s="1"/>
  <c r="I598" i="13"/>
  <c r="G598" i="13"/>
  <c r="J598" i="13" s="1"/>
  <c r="I597" i="13"/>
  <c r="G597" i="13"/>
  <c r="J597" i="13" s="1"/>
  <c r="I596" i="13"/>
  <c r="G596" i="13"/>
  <c r="J596" i="13" s="1"/>
  <c r="I595" i="13"/>
  <c r="G595" i="13"/>
  <c r="I594" i="13"/>
  <c r="G594" i="13"/>
  <c r="I593" i="13"/>
  <c r="G593" i="13"/>
  <c r="J593" i="13" s="1"/>
  <c r="I592" i="13"/>
  <c r="G592" i="13"/>
  <c r="I591" i="13"/>
  <c r="G591" i="13"/>
  <c r="I590" i="13"/>
  <c r="G590" i="13"/>
  <c r="J590" i="13" s="1"/>
  <c r="I589" i="13"/>
  <c r="J589" i="13" s="1"/>
  <c r="G589" i="13"/>
  <c r="I588" i="13"/>
  <c r="G588" i="13"/>
  <c r="I587" i="13"/>
  <c r="G587" i="13"/>
  <c r="J587" i="13" s="1"/>
  <c r="I586" i="13"/>
  <c r="G586" i="13"/>
  <c r="J586" i="13" s="1"/>
  <c r="I585" i="13"/>
  <c r="G585" i="13"/>
  <c r="I584" i="13"/>
  <c r="G584" i="13"/>
  <c r="I583" i="13"/>
  <c r="G583" i="13"/>
  <c r="J583" i="13" s="1"/>
  <c r="I582" i="13"/>
  <c r="G582" i="13"/>
  <c r="J582" i="13" s="1"/>
  <c r="I581" i="13"/>
  <c r="G581" i="13"/>
  <c r="J581" i="13" s="1"/>
  <c r="I580" i="13"/>
  <c r="G580" i="13"/>
  <c r="I579" i="13"/>
  <c r="G579" i="13"/>
  <c r="J579" i="13" s="1"/>
  <c r="I578" i="13"/>
  <c r="G578" i="13"/>
  <c r="I577" i="13"/>
  <c r="G577" i="13"/>
  <c r="I576" i="13"/>
  <c r="G576" i="13"/>
  <c r="J576" i="13" s="1"/>
  <c r="I575" i="13"/>
  <c r="G575" i="13"/>
  <c r="J575" i="13" s="1"/>
  <c r="I574" i="13"/>
  <c r="G574" i="13"/>
  <c r="I573" i="13"/>
  <c r="G573" i="13"/>
  <c r="J573" i="13" s="1"/>
  <c r="I572" i="13"/>
  <c r="G572" i="13"/>
  <c r="J572" i="13" s="1"/>
  <c r="I571" i="13"/>
  <c r="G571" i="13"/>
  <c r="J571" i="13" s="1"/>
  <c r="I570" i="13"/>
  <c r="G570" i="13"/>
  <c r="J570" i="13" s="1"/>
  <c r="I569" i="13"/>
  <c r="G569" i="13"/>
  <c r="I568" i="13"/>
  <c r="G568" i="13"/>
  <c r="J568" i="13" s="1"/>
  <c r="I567" i="13"/>
  <c r="J567" i="13" s="1"/>
  <c r="G567" i="13"/>
  <c r="I566" i="13"/>
  <c r="G566" i="13"/>
  <c r="J566" i="13" s="1"/>
  <c r="I565" i="13"/>
  <c r="G565" i="13"/>
  <c r="J565" i="13" s="1"/>
  <c r="I564" i="13"/>
  <c r="G564" i="13"/>
  <c r="J564" i="13" s="1"/>
  <c r="I563" i="13"/>
  <c r="G563" i="13"/>
  <c r="J563" i="13" s="1"/>
  <c r="J562" i="13"/>
  <c r="I562" i="13"/>
  <c r="G562" i="13"/>
  <c r="I561" i="13"/>
  <c r="G561" i="13"/>
  <c r="J561" i="13" s="1"/>
  <c r="I560" i="13"/>
  <c r="G560" i="13"/>
  <c r="J560" i="13" s="1"/>
  <c r="I559" i="13"/>
  <c r="G559" i="13"/>
  <c r="J559" i="13" s="1"/>
  <c r="I558" i="13"/>
  <c r="G558" i="13"/>
  <c r="I557" i="13"/>
  <c r="G557" i="13"/>
  <c r="J557" i="13" s="1"/>
  <c r="I556" i="13"/>
  <c r="G556" i="13"/>
  <c r="J556" i="13" s="1"/>
  <c r="I555" i="13"/>
  <c r="G555" i="13"/>
  <c r="J555" i="13" s="1"/>
  <c r="I554" i="13"/>
  <c r="G554" i="13"/>
  <c r="I553" i="13"/>
  <c r="G553" i="13"/>
  <c r="J553" i="13" s="1"/>
  <c r="I552" i="13"/>
  <c r="J552" i="13" s="1"/>
  <c r="G552" i="13"/>
  <c r="I551" i="13"/>
  <c r="G551" i="13"/>
  <c r="J551" i="13" s="1"/>
  <c r="I550" i="13"/>
  <c r="G550" i="13"/>
  <c r="J550" i="13" s="1"/>
  <c r="I549" i="13"/>
  <c r="G549" i="13"/>
  <c r="J549" i="13" s="1"/>
  <c r="I548" i="13"/>
  <c r="G548" i="13"/>
  <c r="I547" i="13"/>
  <c r="G547" i="13"/>
  <c r="I546" i="13"/>
  <c r="G546" i="13"/>
  <c r="J546" i="13" s="1"/>
  <c r="I545" i="13"/>
  <c r="G545" i="13"/>
  <c r="I544" i="13"/>
  <c r="J544" i="13" s="1"/>
  <c r="G544" i="13"/>
  <c r="I543" i="13"/>
  <c r="G543" i="13"/>
  <c r="J543" i="13" s="1"/>
  <c r="I542" i="13"/>
  <c r="G542" i="13"/>
  <c r="J542" i="13" s="1"/>
  <c r="I541" i="13"/>
  <c r="G541" i="13"/>
  <c r="J541" i="13" s="1"/>
  <c r="I540" i="13"/>
  <c r="G540" i="13"/>
  <c r="J540" i="13" s="1"/>
  <c r="I539" i="13"/>
  <c r="G539" i="13"/>
  <c r="I538" i="13"/>
  <c r="J538" i="13" s="1"/>
  <c r="G538" i="13"/>
  <c r="I537" i="13"/>
  <c r="G537" i="13"/>
  <c r="J537" i="13" s="1"/>
  <c r="I536" i="13"/>
  <c r="G536" i="13"/>
  <c r="I535" i="13"/>
  <c r="G535" i="13"/>
  <c r="J535" i="13" s="1"/>
  <c r="I534" i="13"/>
  <c r="G534" i="13"/>
  <c r="J534" i="13" s="1"/>
  <c r="I533" i="13"/>
  <c r="G533" i="13"/>
  <c r="I532" i="13"/>
  <c r="G532" i="13"/>
  <c r="I531" i="13"/>
  <c r="G531" i="13"/>
  <c r="I530" i="13"/>
  <c r="J530" i="13" s="1"/>
  <c r="G530" i="13"/>
  <c r="I529" i="13"/>
  <c r="G529" i="13"/>
  <c r="J529" i="13" s="1"/>
  <c r="I528" i="13"/>
  <c r="G528" i="13"/>
  <c r="J528" i="13" s="1"/>
  <c r="I527" i="13"/>
  <c r="G527" i="13"/>
  <c r="J527" i="13" s="1"/>
  <c r="I526" i="13"/>
  <c r="G526" i="13"/>
  <c r="J526" i="13" s="1"/>
  <c r="I525" i="13"/>
  <c r="G525" i="13"/>
  <c r="I524" i="13"/>
  <c r="G524" i="13"/>
  <c r="I523" i="13"/>
  <c r="G523" i="13"/>
  <c r="I522" i="13"/>
  <c r="G522" i="13"/>
  <c r="J522" i="13" s="1"/>
  <c r="I521" i="13"/>
  <c r="J521" i="13" s="1"/>
  <c r="G521" i="13"/>
  <c r="I520" i="13"/>
  <c r="G520" i="13"/>
  <c r="J520" i="13" s="1"/>
  <c r="I519" i="13"/>
  <c r="G519" i="13"/>
  <c r="J519" i="13" s="1"/>
  <c r="I518" i="13"/>
  <c r="G518" i="13"/>
  <c r="J518" i="13" s="1"/>
  <c r="I517" i="13"/>
  <c r="J517" i="13" s="1"/>
  <c r="G517" i="13"/>
  <c r="I516" i="13"/>
  <c r="G516" i="13"/>
  <c r="I515" i="13"/>
  <c r="G515" i="13"/>
  <c r="J515" i="13" s="1"/>
  <c r="I514" i="13"/>
  <c r="J514" i="13" s="1"/>
  <c r="G514" i="13"/>
  <c r="I513" i="13"/>
  <c r="G513" i="13"/>
  <c r="J513" i="13" s="1"/>
  <c r="I512" i="13"/>
  <c r="G512" i="13"/>
  <c r="J512" i="13" s="1"/>
  <c r="I511" i="13"/>
  <c r="G511" i="13"/>
  <c r="I510" i="13"/>
  <c r="G510" i="13"/>
  <c r="J510" i="13" s="1"/>
  <c r="I509" i="13"/>
  <c r="G509" i="13"/>
  <c r="I508" i="13"/>
  <c r="G508" i="13"/>
  <c r="I507" i="13"/>
  <c r="G507" i="13"/>
  <c r="J507" i="13" s="1"/>
  <c r="I506" i="13"/>
  <c r="G506" i="13"/>
  <c r="J506" i="13" s="1"/>
  <c r="I505" i="13"/>
  <c r="G505" i="13"/>
  <c r="J505" i="13" s="1"/>
  <c r="I504" i="13"/>
  <c r="G504" i="13"/>
  <c r="J504" i="13" s="1"/>
  <c r="I503" i="13"/>
  <c r="G503" i="13"/>
  <c r="J503" i="13" s="1"/>
  <c r="I502" i="13"/>
  <c r="G502" i="13"/>
  <c r="J502" i="13" s="1"/>
  <c r="I501" i="13"/>
  <c r="G501" i="13"/>
  <c r="I500" i="13"/>
  <c r="G500" i="13"/>
  <c r="J500" i="13" s="1"/>
  <c r="I499" i="13"/>
  <c r="G499" i="13"/>
  <c r="J499" i="13" s="1"/>
  <c r="I498" i="13"/>
  <c r="G498" i="13"/>
  <c r="J498" i="13" s="1"/>
  <c r="I497" i="13"/>
  <c r="G497" i="13"/>
  <c r="J497" i="13" s="1"/>
  <c r="I496" i="13"/>
  <c r="G496" i="13"/>
  <c r="J496" i="13" s="1"/>
  <c r="I495" i="13"/>
  <c r="G495" i="13"/>
  <c r="J495" i="13" s="1"/>
  <c r="I494" i="13"/>
  <c r="G494" i="13"/>
  <c r="J494" i="13" s="1"/>
  <c r="I493" i="13"/>
  <c r="G493" i="13"/>
  <c r="J493" i="13" s="1"/>
  <c r="I492" i="13"/>
  <c r="G492" i="13"/>
  <c r="I491" i="13"/>
  <c r="G491" i="13"/>
  <c r="J491" i="13" s="1"/>
  <c r="I490" i="13"/>
  <c r="G490" i="13"/>
  <c r="I489" i="13"/>
  <c r="G489" i="13"/>
  <c r="J489" i="13" s="1"/>
  <c r="I488" i="13"/>
  <c r="G488" i="13"/>
  <c r="J488" i="13" s="1"/>
  <c r="I487" i="13"/>
  <c r="G487" i="13"/>
  <c r="J487" i="13" s="1"/>
  <c r="I486" i="13"/>
  <c r="G486" i="13"/>
  <c r="I485" i="13"/>
  <c r="G485" i="13"/>
  <c r="I484" i="13"/>
  <c r="G484" i="13"/>
  <c r="J484" i="13" s="1"/>
  <c r="I483" i="13"/>
  <c r="G483" i="13"/>
  <c r="J483" i="13" s="1"/>
  <c r="I482" i="13"/>
  <c r="G482" i="13"/>
  <c r="I481" i="13"/>
  <c r="G481" i="13"/>
  <c r="J481" i="13" s="1"/>
  <c r="I480" i="13"/>
  <c r="G480" i="13"/>
  <c r="J480" i="13" s="1"/>
  <c r="I479" i="13"/>
  <c r="G479" i="13"/>
  <c r="I478" i="13"/>
  <c r="G478" i="13"/>
  <c r="I477" i="13"/>
  <c r="G477" i="13"/>
  <c r="J477" i="13" s="1"/>
  <c r="I476" i="13"/>
  <c r="G476" i="13"/>
  <c r="J476" i="13" s="1"/>
  <c r="I475" i="13"/>
  <c r="G475" i="13"/>
  <c r="J475" i="13" s="1"/>
  <c r="I474" i="13"/>
  <c r="G474" i="13"/>
  <c r="J474" i="13" s="1"/>
  <c r="I473" i="13"/>
  <c r="G473" i="13"/>
  <c r="J473" i="13" s="1"/>
  <c r="I472" i="13"/>
  <c r="G472" i="13"/>
  <c r="J472" i="13" s="1"/>
  <c r="I471" i="13"/>
  <c r="G471" i="13"/>
  <c r="J471" i="13" s="1"/>
  <c r="I470" i="13"/>
  <c r="G470" i="13"/>
  <c r="J470" i="13" s="1"/>
  <c r="I469" i="13"/>
  <c r="G469" i="13"/>
  <c r="J469" i="13" s="1"/>
  <c r="I468" i="13"/>
  <c r="G468" i="13"/>
  <c r="J468" i="13" s="1"/>
  <c r="I467" i="13"/>
  <c r="G467" i="13"/>
  <c r="J467" i="13" s="1"/>
  <c r="I466" i="13"/>
  <c r="G466" i="13"/>
  <c r="I465" i="13"/>
  <c r="G465" i="13"/>
  <c r="J465" i="13" s="1"/>
  <c r="I464" i="13"/>
  <c r="G464" i="13"/>
  <c r="I463" i="13"/>
  <c r="J463" i="13" s="1"/>
  <c r="G463" i="13"/>
  <c r="I462" i="13"/>
  <c r="G462" i="13"/>
  <c r="J462" i="13" s="1"/>
  <c r="I461" i="13"/>
  <c r="G461" i="13"/>
  <c r="J461" i="13" s="1"/>
  <c r="I460" i="13"/>
  <c r="G460" i="13"/>
  <c r="J460" i="13" s="1"/>
  <c r="I459" i="13"/>
  <c r="G459" i="13"/>
  <c r="J459" i="13" s="1"/>
  <c r="I455" i="13"/>
  <c r="G455" i="13"/>
  <c r="J455" i="13" s="1"/>
  <c r="I454" i="13"/>
  <c r="G454" i="13"/>
  <c r="I453" i="13"/>
  <c r="G453" i="13"/>
  <c r="J452" i="13"/>
  <c r="I452" i="13"/>
  <c r="G452" i="13"/>
  <c r="I451" i="13"/>
  <c r="G451" i="13"/>
  <c r="J451" i="13" s="1"/>
  <c r="I450" i="13"/>
  <c r="G450" i="13"/>
  <c r="J450" i="13" s="1"/>
  <c r="I449" i="13"/>
  <c r="G449" i="13"/>
  <c r="J449" i="13" s="1"/>
  <c r="I448" i="13"/>
  <c r="G448" i="13"/>
  <c r="J448" i="13" s="1"/>
  <c r="I447" i="13"/>
  <c r="G447" i="13"/>
  <c r="I446" i="13"/>
  <c r="G446" i="13"/>
  <c r="I445" i="13"/>
  <c r="G445" i="13"/>
  <c r="I444" i="13"/>
  <c r="G444" i="13"/>
  <c r="J444" i="13" s="1"/>
  <c r="I443" i="13"/>
  <c r="G443" i="13"/>
  <c r="J443" i="13" s="1"/>
  <c r="I442" i="13"/>
  <c r="G442" i="13"/>
  <c r="J442" i="13" s="1"/>
  <c r="I441" i="13"/>
  <c r="G441" i="13"/>
  <c r="J441" i="13" s="1"/>
  <c r="I440" i="13"/>
  <c r="G440" i="13"/>
  <c r="I439" i="13"/>
  <c r="G439" i="13"/>
  <c r="J439" i="13" s="1"/>
  <c r="I438" i="13"/>
  <c r="G438" i="13"/>
  <c r="J437" i="13"/>
  <c r="I437" i="13"/>
  <c r="G437" i="13"/>
  <c r="I436" i="13"/>
  <c r="G436" i="13"/>
  <c r="J436" i="13" s="1"/>
  <c r="I435" i="13"/>
  <c r="G435" i="13"/>
  <c r="J435" i="13" s="1"/>
  <c r="I434" i="13"/>
  <c r="G434" i="13"/>
  <c r="J434" i="13" s="1"/>
  <c r="I433" i="13"/>
  <c r="G433" i="13"/>
  <c r="J433" i="13" s="1"/>
  <c r="I432" i="13"/>
  <c r="G432" i="13"/>
  <c r="J432" i="13" s="1"/>
  <c r="I431" i="13"/>
  <c r="G431" i="13"/>
  <c r="J431" i="13" s="1"/>
  <c r="I430" i="13"/>
  <c r="G430" i="13"/>
  <c r="J430" i="13" s="1"/>
  <c r="I429" i="13"/>
  <c r="G429" i="13"/>
  <c r="J429" i="13" s="1"/>
  <c r="I428" i="13"/>
  <c r="G428" i="13"/>
  <c r="I427" i="13"/>
  <c r="G427" i="13"/>
  <c r="J427" i="13" s="1"/>
  <c r="I426" i="13"/>
  <c r="G426" i="13"/>
  <c r="J426" i="13" s="1"/>
  <c r="I425" i="13"/>
  <c r="G425" i="13"/>
  <c r="J425" i="13" s="1"/>
  <c r="I424" i="13"/>
  <c r="G424" i="13"/>
  <c r="J424" i="13" s="1"/>
  <c r="I423" i="13"/>
  <c r="G423" i="13"/>
  <c r="J423" i="13" s="1"/>
  <c r="I422" i="13"/>
  <c r="J422" i="13" s="1"/>
  <c r="G422" i="13"/>
  <c r="I421" i="13"/>
  <c r="G421" i="13"/>
  <c r="J421" i="13" s="1"/>
  <c r="I420" i="13"/>
  <c r="G420" i="13"/>
  <c r="J420" i="13" s="1"/>
  <c r="I419" i="13"/>
  <c r="G419" i="13"/>
  <c r="J419" i="13" s="1"/>
  <c r="I418" i="13"/>
  <c r="G418" i="13"/>
  <c r="J418" i="13" s="1"/>
  <c r="I417" i="13"/>
  <c r="G417" i="13"/>
  <c r="I416" i="13"/>
  <c r="G416" i="13"/>
  <c r="J416" i="13" s="1"/>
  <c r="I415" i="13"/>
  <c r="G415" i="13"/>
  <c r="J415" i="13" s="1"/>
  <c r="I414" i="13"/>
  <c r="G414" i="13"/>
  <c r="J414" i="13" s="1"/>
  <c r="I413" i="13"/>
  <c r="G413" i="13"/>
  <c r="I412" i="13"/>
  <c r="G412" i="13"/>
  <c r="J412" i="13" s="1"/>
  <c r="I411" i="13"/>
  <c r="G411" i="13"/>
  <c r="J411" i="13" s="1"/>
  <c r="I410" i="13"/>
  <c r="G410" i="13"/>
  <c r="J410" i="13" s="1"/>
  <c r="I409" i="13"/>
  <c r="G409" i="13"/>
  <c r="J409" i="13" s="1"/>
  <c r="J408" i="13"/>
  <c r="I408" i="13"/>
  <c r="G408" i="13"/>
  <c r="I407" i="13"/>
  <c r="G407" i="13"/>
  <c r="J407" i="13" s="1"/>
  <c r="I406" i="13"/>
  <c r="G406" i="13"/>
  <c r="J406" i="13" s="1"/>
  <c r="I405" i="13"/>
  <c r="G405" i="13"/>
  <c r="I404" i="13"/>
  <c r="G404" i="13"/>
  <c r="J404" i="13" s="1"/>
  <c r="I403" i="13"/>
  <c r="G403" i="13"/>
  <c r="J403" i="13" s="1"/>
  <c r="I402" i="13"/>
  <c r="G402" i="13"/>
  <c r="J402" i="13" s="1"/>
  <c r="I401" i="13"/>
  <c r="G401" i="13"/>
  <c r="J401" i="13" s="1"/>
  <c r="I400" i="13"/>
  <c r="G400" i="13"/>
  <c r="J400" i="13" s="1"/>
  <c r="I399" i="13"/>
  <c r="G399" i="13"/>
  <c r="I398" i="13"/>
  <c r="G398" i="13"/>
  <c r="I397" i="13"/>
  <c r="G397" i="13"/>
  <c r="J397" i="13" s="1"/>
  <c r="I396" i="13"/>
  <c r="G396" i="13"/>
  <c r="J396" i="13" s="1"/>
  <c r="I395" i="13"/>
  <c r="G395" i="13"/>
  <c r="I394" i="13"/>
  <c r="G394" i="13"/>
  <c r="J394" i="13" s="1"/>
  <c r="I393" i="13"/>
  <c r="G393" i="13"/>
  <c r="J393" i="13" s="1"/>
  <c r="I392" i="13"/>
  <c r="G392" i="13"/>
  <c r="J392" i="13" s="1"/>
  <c r="I391" i="13"/>
  <c r="G391" i="13"/>
  <c r="I390" i="13"/>
  <c r="G390" i="13"/>
  <c r="I389" i="13"/>
  <c r="G389" i="13"/>
  <c r="J389" i="13" s="1"/>
  <c r="I388" i="13"/>
  <c r="J388" i="13" s="1"/>
  <c r="G388" i="13"/>
  <c r="I387" i="13"/>
  <c r="G387" i="13"/>
  <c r="J387" i="13" s="1"/>
  <c r="I386" i="13"/>
  <c r="G386" i="13"/>
  <c r="I385" i="13"/>
  <c r="G385" i="13"/>
  <c r="J385" i="13" s="1"/>
  <c r="I384" i="13"/>
  <c r="G384" i="13"/>
  <c r="I383" i="13"/>
  <c r="J383" i="13" s="1"/>
  <c r="G383" i="13"/>
  <c r="I382" i="13"/>
  <c r="G382" i="13"/>
  <c r="I381" i="13"/>
  <c r="G381" i="13"/>
  <c r="J381" i="13" s="1"/>
  <c r="I380" i="13"/>
  <c r="G380" i="13"/>
  <c r="J380" i="13" s="1"/>
  <c r="I379" i="13"/>
  <c r="G379" i="13"/>
  <c r="J379" i="13" s="1"/>
  <c r="I378" i="13"/>
  <c r="G378" i="13"/>
  <c r="J378" i="13" s="1"/>
  <c r="I377" i="13"/>
  <c r="G377" i="13"/>
  <c r="J377" i="13" s="1"/>
  <c r="I376" i="13"/>
  <c r="G376" i="13"/>
  <c r="I375" i="13"/>
  <c r="G375" i="13"/>
  <c r="I374" i="13"/>
  <c r="J374" i="13" s="1"/>
  <c r="G374" i="13"/>
  <c r="I373" i="13"/>
  <c r="G373" i="13"/>
  <c r="J373" i="13" s="1"/>
  <c r="I372" i="13"/>
  <c r="G372" i="13"/>
  <c r="J372" i="13" s="1"/>
  <c r="I371" i="13"/>
  <c r="G371" i="13"/>
  <c r="J371" i="13" s="1"/>
  <c r="I370" i="13"/>
  <c r="G370" i="13"/>
  <c r="J370" i="13" s="1"/>
  <c r="I369" i="13"/>
  <c r="G369" i="13"/>
  <c r="J369" i="13" s="1"/>
  <c r="J368" i="13"/>
  <c r="I368" i="13"/>
  <c r="G368" i="13"/>
  <c r="I367" i="13"/>
  <c r="J367" i="13" s="1"/>
  <c r="G367" i="13"/>
  <c r="I366" i="13"/>
  <c r="G366" i="13"/>
  <c r="J366" i="13" s="1"/>
  <c r="I365" i="13"/>
  <c r="G365" i="13"/>
  <c r="J365" i="13" s="1"/>
  <c r="I364" i="13"/>
  <c r="G364" i="13"/>
  <c r="J364" i="13" s="1"/>
  <c r="I363" i="13"/>
  <c r="G363" i="13"/>
  <c r="J363" i="13" s="1"/>
  <c r="I362" i="13"/>
  <c r="G362" i="13"/>
  <c r="J362" i="13" s="1"/>
  <c r="I361" i="13"/>
  <c r="G361" i="13"/>
  <c r="J361" i="13" s="1"/>
  <c r="I360" i="13"/>
  <c r="G360" i="13"/>
  <c r="J360" i="13" s="1"/>
  <c r="I359" i="13"/>
  <c r="G359" i="13"/>
  <c r="I358" i="13"/>
  <c r="G358" i="13"/>
  <c r="J358" i="13" s="1"/>
  <c r="I357" i="13"/>
  <c r="G357" i="13"/>
  <c r="I356" i="13"/>
  <c r="J356" i="13" s="1"/>
  <c r="G356" i="13"/>
  <c r="I355" i="13"/>
  <c r="G355" i="13"/>
  <c r="J355" i="13" s="1"/>
  <c r="I354" i="13"/>
  <c r="G354" i="13"/>
  <c r="J354" i="13" s="1"/>
  <c r="I353" i="13"/>
  <c r="G353" i="13"/>
  <c r="J353" i="13" s="1"/>
  <c r="I352" i="13"/>
  <c r="G352" i="13"/>
  <c r="J351" i="13"/>
  <c r="I351" i="13"/>
  <c r="G351" i="13"/>
  <c r="I350" i="13"/>
  <c r="G350" i="13"/>
  <c r="J350" i="13" s="1"/>
  <c r="I349" i="13"/>
  <c r="J349" i="13" s="1"/>
  <c r="G349" i="13"/>
  <c r="I348" i="13"/>
  <c r="G348" i="13"/>
  <c r="J348" i="13" s="1"/>
  <c r="I347" i="13"/>
  <c r="G347" i="13"/>
  <c r="J347" i="13" s="1"/>
  <c r="I346" i="13"/>
  <c r="G346" i="13"/>
  <c r="J346" i="13" s="1"/>
  <c r="I345" i="13"/>
  <c r="G345" i="13"/>
  <c r="J345" i="13" s="1"/>
  <c r="I344" i="13"/>
  <c r="G344" i="13"/>
  <c r="I343" i="13"/>
  <c r="J343" i="13" s="1"/>
  <c r="G343" i="13"/>
  <c r="I342" i="13"/>
  <c r="G342" i="13"/>
  <c r="J342" i="13" s="1"/>
  <c r="I341" i="13"/>
  <c r="G341" i="13"/>
  <c r="J341" i="13" s="1"/>
  <c r="I340" i="13"/>
  <c r="G340" i="13"/>
  <c r="J340" i="13" s="1"/>
  <c r="I339" i="13"/>
  <c r="G339" i="13"/>
  <c r="J339" i="13" s="1"/>
  <c r="I338" i="13"/>
  <c r="G338" i="13"/>
  <c r="J338" i="13" s="1"/>
  <c r="I336" i="13"/>
  <c r="G336" i="13"/>
  <c r="I335" i="13"/>
  <c r="G335" i="13"/>
  <c r="I334" i="13"/>
  <c r="J334" i="13" s="1"/>
  <c r="G334" i="13"/>
  <c r="I333" i="13"/>
  <c r="G333" i="13"/>
  <c r="I332" i="13"/>
  <c r="G332" i="13"/>
  <c r="J332" i="13" s="1"/>
  <c r="I331" i="13"/>
  <c r="G331" i="13"/>
  <c r="J331" i="13" s="1"/>
  <c r="I330" i="13"/>
  <c r="G330" i="13"/>
  <c r="J330" i="13" s="1"/>
  <c r="I329" i="13"/>
  <c r="G329" i="13"/>
  <c r="J329" i="13" s="1"/>
  <c r="I328" i="13"/>
  <c r="G328" i="13"/>
  <c r="J328" i="13" s="1"/>
  <c r="J327" i="13"/>
  <c r="I327" i="13"/>
  <c r="G327" i="13"/>
  <c r="I326" i="13"/>
  <c r="G326" i="13"/>
  <c r="J326" i="13" s="1"/>
  <c r="I325" i="13"/>
  <c r="G325" i="13"/>
  <c r="J325" i="13" s="1"/>
  <c r="I324" i="13"/>
  <c r="G324" i="13"/>
  <c r="J324" i="13" s="1"/>
  <c r="I323" i="13"/>
  <c r="G323" i="13"/>
  <c r="J323" i="13" s="1"/>
  <c r="I322" i="13"/>
  <c r="G322" i="13"/>
  <c r="J322" i="13" s="1"/>
  <c r="I321" i="13"/>
  <c r="G321" i="13"/>
  <c r="I320" i="13"/>
  <c r="G320" i="13"/>
  <c r="I319" i="13"/>
  <c r="G319" i="13"/>
  <c r="J319" i="13" s="1"/>
  <c r="I318" i="13"/>
  <c r="J318" i="13" s="1"/>
  <c r="G318" i="13"/>
  <c r="I317" i="13"/>
  <c r="G317" i="13"/>
  <c r="J317" i="13" s="1"/>
  <c r="I316" i="13"/>
  <c r="G316" i="13"/>
  <c r="J316" i="13" s="1"/>
  <c r="I315" i="13"/>
  <c r="G315" i="13"/>
  <c r="J315" i="13" s="1"/>
  <c r="I314" i="13"/>
  <c r="G314" i="13"/>
  <c r="J314" i="13" s="1"/>
  <c r="I313" i="13"/>
  <c r="G313" i="13"/>
  <c r="J313" i="13" s="1"/>
  <c r="I312" i="13"/>
  <c r="G312" i="13"/>
  <c r="J312" i="13" s="1"/>
  <c r="I311" i="13"/>
  <c r="G311" i="13"/>
  <c r="I310" i="13"/>
  <c r="G310" i="13"/>
  <c r="J310" i="13" s="1"/>
  <c r="I309" i="13"/>
  <c r="G309" i="13"/>
  <c r="J309" i="13" s="1"/>
  <c r="I308" i="13"/>
  <c r="G308" i="13"/>
  <c r="J308" i="13" s="1"/>
  <c r="I307" i="13"/>
  <c r="G307" i="13"/>
  <c r="J307" i="13" s="1"/>
  <c r="I306" i="13"/>
  <c r="G306" i="13"/>
  <c r="I305" i="13"/>
  <c r="G305" i="13"/>
  <c r="I304" i="13"/>
  <c r="G304" i="13"/>
  <c r="J304" i="13" s="1"/>
  <c r="I303" i="13"/>
  <c r="G303" i="13"/>
  <c r="I302" i="13"/>
  <c r="G302" i="13"/>
  <c r="I301" i="13"/>
  <c r="G301" i="13"/>
  <c r="J301" i="13" s="1"/>
  <c r="I300" i="13"/>
  <c r="G300" i="13"/>
  <c r="J300" i="13" s="1"/>
  <c r="I299" i="13"/>
  <c r="G299" i="13"/>
  <c r="I298" i="13"/>
  <c r="G298" i="13"/>
  <c r="I297" i="13"/>
  <c r="J297" i="13" s="1"/>
  <c r="G297" i="13"/>
  <c r="I296" i="13"/>
  <c r="G296" i="13"/>
  <c r="J296" i="13" s="1"/>
  <c r="I295" i="13"/>
  <c r="G295" i="13"/>
  <c r="J295" i="13" s="1"/>
  <c r="I294" i="13"/>
  <c r="G294" i="13"/>
  <c r="J294" i="13" s="1"/>
  <c r="I293" i="13"/>
  <c r="G293" i="13"/>
  <c r="J293" i="13" s="1"/>
  <c r="I292" i="13"/>
  <c r="G292" i="13"/>
  <c r="J292" i="13" s="1"/>
  <c r="J291" i="13"/>
  <c r="I291" i="13"/>
  <c r="G291" i="13"/>
  <c r="I290" i="13"/>
  <c r="G290" i="13"/>
  <c r="I289" i="13"/>
  <c r="G289" i="13"/>
  <c r="J289" i="13" s="1"/>
  <c r="I288" i="13"/>
  <c r="G288" i="13"/>
  <c r="J288" i="13" s="1"/>
  <c r="I287" i="13"/>
  <c r="G287" i="13"/>
  <c r="J287" i="13" s="1"/>
  <c r="I286" i="13"/>
  <c r="G286" i="13"/>
  <c r="I285" i="13"/>
  <c r="G285" i="13"/>
  <c r="J285" i="13" s="1"/>
  <c r="I284" i="13"/>
  <c r="G284" i="13"/>
  <c r="J284" i="13" s="1"/>
  <c r="J283" i="13"/>
  <c r="I283" i="13"/>
  <c r="G283" i="13"/>
  <c r="I282" i="13"/>
  <c r="J282" i="13" s="1"/>
  <c r="G282" i="13"/>
  <c r="I281" i="13"/>
  <c r="G281" i="13"/>
  <c r="J281" i="13" s="1"/>
  <c r="I280" i="13"/>
  <c r="G280" i="13"/>
  <c r="J280" i="13" s="1"/>
  <c r="I279" i="13"/>
  <c r="G279" i="13"/>
  <c r="J279" i="13" s="1"/>
  <c r="I278" i="13"/>
  <c r="G278" i="13"/>
  <c r="J278" i="13" s="1"/>
  <c r="I277" i="13"/>
  <c r="G277" i="13"/>
  <c r="J277" i="13" s="1"/>
  <c r="J276" i="13"/>
  <c r="I276" i="13"/>
  <c r="G276" i="13"/>
  <c r="J275" i="13"/>
  <c r="I275" i="13"/>
  <c r="G275" i="13"/>
  <c r="I274" i="13"/>
  <c r="G274" i="13"/>
  <c r="J274" i="13" s="1"/>
  <c r="I273" i="13"/>
  <c r="G273" i="13"/>
  <c r="J273" i="13" s="1"/>
  <c r="I272" i="13"/>
  <c r="G272" i="13"/>
  <c r="J272" i="13" s="1"/>
  <c r="I271" i="13"/>
  <c r="G271" i="13"/>
  <c r="J271" i="13" s="1"/>
  <c r="I270" i="13"/>
  <c r="G270" i="13"/>
  <c r="I269" i="13"/>
  <c r="G269" i="13"/>
  <c r="I268" i="13"/>
  <c r="G268" i="13"/>
  <c r="J268" i="13" s="1"/>
  <c r="I267" i="13"/>
  <c r="G267" i="13"/>
  <c r="J267" i="13" s="1"/>
  <c r="I266" i="13"/>
  <c r="G266" i="13"/>
  <c r="J266" i="13" s="1"/>
  <c r="I265" i="13"/>
  <c r="G265" i="13"/>
  <c r="I264" i="13"/>
  <c r="G264" i="13"/>
  <c r="J264" i="13" s="1"/>
  <c r="I263" i="13"/>
  <c r="G263" i="13"/>
  <c r="J263" i="13" s="1"/>
  <c r="I262" i="13"/>
  <c r="G262" i="13"/>
  <c r="J262" i="13" s="1"/>
  <c r="I261" i="13"/>
  <c r="G261" i="13"/>
  <c r="I260" i="13"/>
  <c r="G260" i="13"/>
  <c r="J260" i="13" s="1"/>
  <c r="I259" i="13"/>
  <c r="G259" i="13"/>
  <c r="J259" i="13" s="1"/>
  <c r="I258" i="13"/>
  <c r="G258" i="13"/>
  <c r="J258" i="13" s="1"/>
  <c r="I257" i="13"/>
  <c r="G257" i="13"/>
  <c r="J257" i="13" s="1"/>
  <c r="I256" i="13"/>
  <c r="G256" i="13"/>
  <c r="J256" i="13" s="1"/>
  <c r="I255" i="13"/>
  <c r="G255" i="13"/>
  <c r="J255" i="13" s="1"/>
  <c r="I254" i="13"/>
  <c r="G254" i="13"/>
  <c r="I253" i="13"/>
  <c r="G253" i="13"/>
  <c r="J253" i="13" s="1"/>
  <c r="I252" i="13"/>
  <c r="G252" i="13"/>
  <c r="J252" i="13" s="1"/>
  <c r="I251" i="13"/>
  <c r="G251" i="13"/>
  <c r="J251" i="13" s="1"/>
  <c r="I250" i="13"/>
  <c r="G250" i="13"/>
  <c r="J250" i="13" s="1"/>
  <c r="I249" i="13"/>
  <c r="G249" i="13"/>
  <c r="J249" i="13" s="1"/>
  <c r="I248" i="13"/>
  <c r="G248" i="13"/>
  <c r="J248" i="13" s="1"/>
  <c r="I247" i="13"/>
  <c r="G247" i="13"/>
  <c r="J247" i="13" s="1"/>
  <c r="I246" i="13"/>
  <c r="G246" i="13"/>
  <c r="J246" i="13" s="1"/>
  <c r="I245" i="13"/>
  <c r="G245" i="13"/>
  <c r="I244" i="13"/>
  <c r="G244" i="13"/>
  <c r="J244" i="13" s="1"/>
  <c r="I243" i="13"/>
  <c r="G243" i="13"/>
  <c r="J243" i="13" s="1"/>
  <c r="I242" i="13"/>
  <c r="G242" i="13"/>
  <c r="I241" i="13"/>
  <c r="G241" i="13"/>
  <c r="J241" i="13" s="1"/>
  <c r="I240" i="13"/>
  <c r="G240" i="13"/>
  <c r="J240" i="13" s="1"/>
  <c r="I239" i="13"/>
  <c r="G239" i="13"/>
  <c r="J239" i="13" s="1"/>
  <c r="J238" i="13"/>
  <c r="I238" i="13"/>
  <c r="G238" i="13"/>
  <c r="I237" i="13"/>
  <c r="G237" i="13"/>
  <c r="J237" i="13" s="1"/>
  <c r="I236" i="13"/>
  <c r="G236" i="13"/>
  <c r="J236" i="13" s="1"/>
  <c r="I235" i="13"/>
  <c r="G235" i="13"/>
  <c r="J235" i="13" s="1"/>
  <c r="I234" i="13"/>
  <c r="G234" i="13"/>
  <c r="J234" i="13" s="1"/>
  <c r="I233" i="13"/>
  <c r="G233" i="13"/>
  <c r="J233" i="13" s="1"/>
  <c r="I232" i="13"/>
  <c r="G232" i="13"/>
  <c r="J232" i="13" s="1"/>
  <c r="I231" i="13"/>
  <c r="G231" i="13"/>
  <c r="I230" i="13"/>
  <c r="G230" i="13"/>
  <c r="J230" i="13" s="1"/>
  <c r="I229" i="13"/>
  <c r="G229" i="13"/>
  <c r="I228" i="13"/>
  <c r="G228" i="13"/>
  <c r="J228" i="13" s="1"/>
  <c r="I227" i="13"/>
  <c r="G227" i="13"/>
  <c r="J227" i="13" s="1"/>
  <c r="I226" i="13"/>
  <c r="G226" i="13"/>
  <c r="J226" i="13" s="1"/>
  <c r="I225" i="13"/>
  <c r="G225" i="13"/>
  <c r="I224" i="13"/>
  <c r="G224" i="13"/>
  <c r="J224" i="13" s="1"/>
  <c r="I223" i="13"/>
  <c r="G223" i="13"/>
  <c r="J223" i="13" s="1"/>
  <c r="I222" i="13"/>
  <c r="J222" i="13" s="1"/>
  <c r="G222" i="13"/>
  <c r="I221" i="13"/>
  <c r="G221" i="13"/>
  <c r="J221" i="13" s="1"/>
  <c r="I220" i="13"/>
  <c r="G220" i="13"/>
  <c r="J220" i="13" s="1"/>
  <c r="I219" i="13"/>
  <c r="G219" i="13"/>
  <c r="J219" i="13" s="1"/>
  <c r="I218" i="13"/>
  <c r="G218" i="13"/>
  <c r="J218" i="13" s="1"/>
  <c r="I217" i="13"/>
  <c r="G217" i="13"/>
  <c r="J217" i="13" s="1"/>
  <c r="I216" i="13"/>
  <c r="G216" i="13"/>
  <c r="I215" i="13"/>
  <c r="G215" i="13"/>
  <c r="J215" i="13" s="1"/>
  <c r="I214" i="13"/>
  <c r="G214" i="13"/>
  <c r="J214" i="13" s="1"/>
  <c r="I213" i="13"/>
  <c r="G213" i="13"/>
  <c r="J213" i="13" s="1"/>
  <c r="I212" i="13"/>
  <c r="G212" i="13"/>
  <c r="J212" i="13" s="1"/>
  <c r="I211" i="13"/>
  <c r="G211" i="13"/>
  <c r="J211" i="13" s="1"/>
  <c r="I210" i="13"/>
  <c r="G210" i="13"/>
  <c r="I209" i="13"/>
  <c r="G209" i="13"/>
  <c r="J209" i="13" s="1"/>
  <c r="I208" i="13"/>
  <c r="J208" i="13" s="1"/>
  <c r="G208" i="13"/>
  <c r="I207" i="13"/>
  <c r="G207" i="13"/>
  <c r="J207" i="13" s="1"/>
  <c r="I206" i="13"/>
  <c r="J206" i="13" s="1"/>
  <c r="G206" i="13"/>
  <c r="I205" i="13"/>
  <c r="G205" i="13"/>
  <c r="J205" i="13" s="1"/>
  <c r="I204" i="13"/>
  <c r="G204" i="13"/>
  <c r="J204" i="13" s="1"/>
  <c r="I203" i="13"/>
  <c r="G203" i="13"/>
  <c r="J203" i="13" s="1"/>
  <c r="I202" i="13"/>
  <c r="G202" i="13"/>
  <c r="J202" i="13" s="1"/>
  <c r="I201" i="13"/>
  <c r="G201" i="13"/>
  <c r="J201" i="13" s="1"/>
  <c r="I200" i="13"/>
  <c r="G200" i="13"/>
  <c r="J200" i="13" s="1"/>
  <c r="I199" i="13"/>
  <c r="G199" i="13"/>
  <c r="J199" i="13" s="1"/>
  <c r="I198" i="13"/>
  <c r="G198" i="13"/>
  <c r="J198" i="13" s="1"/>
  <c r="I197" i="13"/>
  <c r="G197" i="13"/>
  <c r="J197" i="13" s="1"/>
  <c r="I196" i="13"/>
  <c r="G196" i="13"/>
  <c r="J196" i="13" s="1"/>
  <c r="I195" i="13"/>
  <c r="G195" i="13"/>
  <c r="J195" i="13" s="1"/>
  <c r="I194" i="13"/>
  <c r="G194" i="13"/>
  <c r="J194" i="13" s="1"/>
  <c r="I193" i="13"/>
  <c r="G193" i="13"/>
  <c r="J193" i="13" s="1"/>
  <c r="I192" i="13"/>
  <c r="G192" i="13"/>
  <c r="I191" i="13"/>
  <c r="G191" i="13"/>
  <c r="I190" i="13"/>
  <c r="G190" i="13"/>
  <c r="I188" i="13"/>
  <c r="G188" i="13"/>
  <c r="J188" i="13" s="1"/>
  <c r="I187" i="13"/>
  <c r="G187" i="13"/>
  <c r="J187" i="13" s="1"/>
  <c r="I186" i="13"/>
  <c r="G186" i="13"/>
  <c r="J186" i="13" s="1"/>
  <c r="I185" i="13"/>
  <c r="G185" i="13"/>
  <c r="I184" i="13"/>
  <c r="G184" i="13"/>
  <c r="J184" i="13" s="1"/>
  <c r="I183" i="13"/>
  <c r="G183" i="13"/>
  <c r="J183" i="13" s="1"/>
  <c r="I182" i="13"/>
  <c r="G182" i="13"/>
  <c r="J182" i="13" s="1"/>
  <c r="I181" i="13"/>
  <c r="G181" i="13"/>
  <c r="J181" i="13" s="1"/>
  <c r="I180" i="13"/>
  <c r="G180" i="13"/>
  <c r="J180" i="13" s="1"/>
  <c r="I179" i="13"/>
  <c r="G179" i="13"/>
  <c r="J179" i="13" s="1"/>
  <c r="I178" i="13"/>
  <c r="G178" i="13"/>
  <c r="J178" i="13" s="1"/>
  <c r="I177" i="13"/>
  <c r="G177" i="13"/>
  <c r="J177" i="13" s="1"/>
  <c r="I176" i="13"/>
  <c r="G176" i="13"/>
  <c r="J176" i="13" s="1"/>
  <c r="I175" i="13"/>
  <c r="G175" i="13"/>
  <c r="J175" i="13" s="1"/>
  <c r="I174" i="13"/>
  <c r="G174" i="13"/>
  <c r="I173" i="13"/>
  <c r="G173" i="13"/>
  <c r="I172" i="13"/>
  <c r="G172" i="13"/>
  <c r="J172" i="13" s="1"/>
  <c r="I171" i="13"/>
  <c r="G171" i="13"/>
  <c r="I170" i="13"/>
  <c r="G170" i="13"/>
  <c r="J170" i="13" s="1"/>
  <c r="I169" i="13"/>
  <c r="G169" i="13"/>
  <c r="J169" i="13" s="1"/>
  <c r="I168" i="13"/>
  <c r="G168" i="13"/>
  <c r="J168" i="13" s="1"/>
  <c r="I167" i="13"/>
  <c r="G167" i="13"/>
  <c r="J167" i="13" s="1"/>
  <c r="I166" i="13"/>
  <c r="G166" i="13"/>
  <c r="I165" i="13"/>
  <c r="G165" i="13"/>
  <c r="J165" i="13" s="1"/>
  <c r="I164" i="13"/>
  <c r="G164" i="13"/>
  <c r="J164" i="13" s="1"/>
  <c r="I163" i="13"/>
  <c r="G163" i="13"/>
  <c r="I162" i="13"/>
  <c r="G162" i="13"/>
  <c r="J162" i="13" s="1"/>
  <c r="I161" i="13"/>
  <c r="G161" i="13"/>
  <c r="J161" i="13" s="1"/>
  <c r="I160" i="13"/>
  <c r="G160" i="13"/>
  <c r="J160" i="13" s="1"/>
  <c r="I159" i="13"/>
  <c r="G159" i="13"/>
  <c r="I158" i="13"/>
  <c r="G158" i="13"/>
  <c r="I157" i="13"/>
  <c r="G157" i="13"/>
  <c r="I156" i="13"/>
  <c r="G156" i="13"/>
  <c r="J156" i="13" s="1"/>
  <c r="I155" i="13"/>
  <c r="G155" i="13"/>
  <c r="J155" i="13" s="1"/>
  <c r="I154" i="13"/>
  <c r="G154" i="13"/>
  <c r="I153" i="13"/>
  <c r="G153" i="13"/>
  <c r="J153" i="13" s="1"/>
  <c r="I152" i="13"/>
  <c r="G152" i="13"/>
  <c r="J152" i="13" s="1"/>
  <c r="I151" i="13"/>
  <c r="G151" i="13"/>
  <c r="I150" i="13"/>
  <c r="J150" i="13" s="1"/>
  <c r="G150" i="13"/>
  <c r="I149" i="13"/>
  <c r="G149" i="13"/>
  <c r="J149" i="13" s="1"/>
  <c r="I148" i="13"/>
  <c r="G148" i="13"/>
  <c r="J148" i="13" s="1"/>
  <c r="I147" i="13"/>
  <c r="G147" i="13"/>
  <c r="J147" i="13" s="1"/>
  <c r="I146" i="13"/>
  <c r="G146" i="13"/>
  <c r="J146" i="13" s="1"/>
  <c r="I145" i="13"/>
  <c r="G145" i="13"/>
  <c r="J145" i="13" s="1"/>
  <c r="I144" i="13"/>
  <c r="G144" i="13"/>
  <c r="I143" i="13"/>
  <c r="G143" i="13"/>
  <c r="J143" i="13" s="1"/>
  <c r="I142" i="13"/>
  <c r="G142" i="13"/>
  <c r="I141" i="13"/>
  <c r="G141" i="13"/>
  <c r="I140" i="13"/>
  <c r="G140" i="13"/>
  <c r="J140" i="13" s="1"/>
  <c r="I139" i="13"/>
  <c r="G139" i="13"/>
  <c r="J139" i="13" s="1"/>
  <c r="I138" i="13"/>
  <c r="G138" i="13"/>
  <c r="J138" i="13" s="1"/>
  <c r="I137" i="13"/>
  <c r="G137" i="13"/>
  <c r="J137" i="13" s="1"/>
  <c r="J136" i="13"/>
  <c r="I136" i="13"/>
  <c r="G136" i="13"/>
  <c r="J135" i="13"/>
  <c r="I135" i="13"/>
  <c r="G135" i="13"/>
  <c r="I134" i="13"/>
  <c r="G134" i="13"/>
  <c r="J133" i="13"/>
  <c r="I133" i="13"/>
  <c r="G133" i="13"/>
  <c r="I132" i="13"/>
  <c r="G132" i="13"/>
  <c r="J132" i="13" s="1"/>
  <c r="I131" i="13"/>
  <c r="G131" i="13"/>
  <c r="J131" i="13" s="1"/>
  <c r="I130" i="13"/>
  <c r="J130" i="13" s="1"/>
  <c r="G130" i="13"/>
  <c r="I129" i="13"/>
  <c r="G129" i="13"/>
  <c r="J129" i="13" s="1"/>
  <c r="I128" i="13"/>
  <c r="G128" i="13"/>
  <c r="I127" i="13"/>
  <c r="G127" i="13"/>
  <c r="I126" i="13"/>
  <c r="G126" i="13"/>
  <c r="I125" i="13"/>
  <c r="J125" i="13" s="1"/>
  <c r="G125" i="13"/>
  <c r="I124" i="13"/>
  <c r="G124" i="13"/>
  <c r="J124" i="13" s="1"/>
  <c r="I123" i="13"/>
  <c r="G123" i="13"/>
  <c r="J123" i="13" s="1"/>
  <c r="I122" i="13"/>
  <c r="J122" i="13" s="1"/>
  <c r="G122" i="13"/>
  <c r="I121" i="13"/>
  <c r="G121" i="13"/>
  <c r="J121" i="13" s="1"/>
  <c r="I120" i="13"/>
  <c r="J120" i="13" s="1"/>
  <c r="G120" i="13"/>
  <c r="I119" i="13"/>
  <c r="G119" i="13"/>
  <c r="I118" i="13"/>
  <c r="J118" i="13" s="1"/>
  <c r="G118" i="13"/>
  <c r="I117" i="13"/>
  <c r="G117" i="13"/>
  <c r="I116" i="13"/>
  <c r="G116" i="13"/>
  <c r="J116" i="13" s="1"/>
  <c r="I115" i="13"/>
  <c r="G115" i="13"/>
  <c r="J115" i="13" s="1"/>
  <c r="J114" i="13"/>
  <c r="I114" i="13"/>
  <c r="G114" i="13"/>
  <c r="I113" i="13"/>
  <c r="G113" i="13"/>
  <c r="I112" i="13"/>
  <c r="J112" i="13" s="1"/>
  <c r="G112" i="13"/>
  <c r="I111" i="13"/>
  <c r="G111" i="13"/>
  <c r="J111" i="13" s="1"/>
  <c r="I110" i="13"/>
  <c r="G110" i="13"/>
  <c r="J110" i="13" s="1"/>
  <c r="I109" i="13"/>
  <c r="G109" i="13"/>
  <c r="I108" i="13"/>
  <c r="G108" i="13"/>
  <c r="J108" i="13" s="1"/>
  <c r="I107" i="13"/>
  <c r="G107" i="13"/>
  <c r="J107" i="13" s="1"/>
  <c r="I106" i="13"/>
  <c r="G106" i="13"/>
  <c r="J106" i="13" s="1"/>
  <c r="J105" i="13"/>
  <c r="I105" i="13"/>
  <c r="G105" i="13"/>
  <c r="I104" i="13"/>
  <c r="G104" i="13"/>
  <c r="J104" i="13" s="1"/>
  <c r="I103" i="13"/>
  <c r="G103" i="13"/>
  <c r="I102" i="13"/>
  <c r="G102" i="13"/>
  <c r="J102" i="13" s="1"/>
  <c r="I101" i="13"/>
  <c r="G101" i="13"/>
  <c r="J101" i="13" s="1"/>
  <c r="I100" i="13"/>
  <c r="G100" i="13"/>
  <c r="J100" i="13" s="1"/>
  <c r="J99" i="13"/>
  <c r="I99" i="13"/>
  <c r="G99" i="13"/>
  <c r="J98" i="13"/>
  <c r="I98" i="13"/>
  <c r="G98" i="13"/>
  <c r="I97" i="13"/>
  <c r="G97" i="13"/>
  <c r="J97" i="13" s="1"/>
  <c r="I96" i="13"/>
  <c r="G96" i="13"/>
  <c r="I95" i="13"/>
  <c r="G95" i="13"/>
  <c r="I94" i="13"/>
  <c r="G94" i="13"/>
  <c r="I93" i="13"/>
  <c r="G93" i="13"/>
  <c r="I92" i="13"/>
  <c r="G92" i="13"/>
  <c r="I91" i="13"/>
  <c r="G91" i="13"/>
  <c r="J91" i="13" s="1"/>
  <c r="I90" i="13"/>
  <c r="G90" i="13"/>
  <c r="J90" i="13" s="1"/>
  <c r="I89" i="13"/>
  <c r="J89" i="13" s="1"/>
  <c r="G89" i="13"/>
  <c r="I88" i="13"/>
  <c r="J88" i="13" s="1"/>
  <c r="G88" i="13"/>
  <c r="I87" i="13"/>
  <c r="G87" i="13"/>
  <c r="J87" i="13" s="1"/>
  <c r="I86" i="13"/>
  <c r="G86" i="13"/>
  <c r="J86" i="13" s="1"/>
  <c r="I85" i="13"/>
  <c r="G85" i="13"/>
  <c r="J85" i="13" s="1"/>
  <c r="I84" i="13"/>
  <c r="G84" i="13"/>
  <c r="I83" i="13"/>
  <c r="G83" i="13"/>
  <c r="I82" i="13"/>
  <c r="J82" i="13" s="1"/>
  <c r="G82" i="13"/>
  <c r="I81" i="13"/>
  <c r="G81" i="13"/>
  <c r="J81" i="13" s="1"/>
  <c r="I80" i="13"/>
  <c r="G80" i="13"/>
  <c r="J80" i="13" s="1"/>
  <c r="I79" i="13"/>
  <c r="G79" i="13"/>
  <c r="J79" i="13" s="1"/>
  <c r="I78" i="13"/>
  <c r="G78" i="13"/>
  <c r="J78" i="13" s="1"/>
  <c r="I77" i="13"/>
  <c r="G77" i="13"/>
  <c r="I76" i="13"/>
  <c r="G76" i="13"/>
  <c r="J76" i="13" s="1"/>
  <c r="I75" i="13"/>
  <c r="G75" i="13"/>
  <c r="I74" i="13"/>
  <c r="G74" i="13"/>
  <c r="I73" i="13"/>
  <c r="G73" i="13"/>
  <c r="J73" i="13" s="1"/>
  <c r="I72" i="13"/>
  <c r="G72" i="13"/>
  <c r="J72" i="13" s="1"/>
  <c r="I71" i="13"/>
  <c r="G71" i="13"/>
  <c r="J71" i="13" s="1"/>
  <c r="I70" i="13"/>
  <c r="G70" i="13"/>
  <c r="J70" i="13" s="1"/>
  <c r="I69" i="13"/>
  <c r="G69" i="13"/>
  <c r="I68" i="13"/>
  <c r="G68" i="13"/>
  <c r="J68" i="13" s="1"/>
  <c r="I67" i="13"/>
  <c r="G67" i="13"/>
  <c r="J66" i="13"/>
  <c r="I66" i="13"/>
  <c r="G66" i="13"/>
  <c r="I65" i="13"/>
  <c r="G65" i="13"/>
  <c r="I64" i="13"/>
  <c r="G64" i="13"/>
  <c r="J64" i="13" s="1"/>
  <c r="I63" i="13"/>
  <c r="G63" i="13"/>
  <c r="J63" i="13" s="1"/>
  <c r="I62" i="13"/>
  <c r="G62" i="13"/>
  <c r="J62" i="13" s="1"/>
  <c r="I61" i="13"/>
  <c r="J61" i="13" s="1"/>
  <c r="G61" i="13"/>
  <c r="I60" i="13"/>
  <c r="G60" i="13"/>
  <c r="J60" i="13" s="1"/>
  <c r="J59" i="13"/>
  <c r="I59" i="13"/>
  <c r="G59" i="13"/>
  <c r="I58" i="13"/>
  <c r="G58" i="13"/>
  <c r="J58" i="13" s="1"/>
  <c r="I57" i="13"/>
  <c r="G57" i="13"/>
  <c r="J57" i="13" s="1"/>
  <c r="I56" i="13"/>
  <c r="G56" i="13"/>
  <c r="J56" i="13" s="1"/>
  <c r="I55" i="13"/>
  <c r="G55" i="13"/>
  <c r="J55" i="13" s="1"/>
  <c r="I54" i="13"/>
  <c r="G54" i="13"/>
  <c r="J54" i="13" s="1"/>
  <c r="I53" i="13"/>
  <c r="G53" i="13"/>
  <c r="J53" i="13" s="1"/>
  <c r="I52" i="13"/>
  <c r="G52" i="13"/>
  <c r="I51" i="13"/>
  <c r="J51" i="13" s="1"/>
  <c r="G51" i="13"/>
  <c r="I50" i="13"/>
  <c r="G50" i="13"/>
  <c r="J50" i="13" s="1"/>
  <c r="I48" i="13"/>
  <c r="G48" i="13"/>
  <c r="J48" i="13" s="1"/>
  <c r="I47" i="13"/>
  <c r="G47" i="13"/>
  <c r="I46" i="13"/>
  <c r="G46" i="13"/>
  <c r="J46" i="13" s="1"/>
  <c r="I45" i="13"/>
  <c r="G45" i="13"/>
  <c r="J45" i="13" s="1"/>
  <c r="I44" i="13"/>
  <c r="G44" i="13"/>
  <c r="I43" i="13"/>
  <c r="G43" i="13"/>
  <c r="J43" i="13" s="1"/>
  <c r="I42" i="13"/>
  <c r="G42" i="13"/>
  <c r="J42" i="13" s="1"/>
  <c r="I41" i="13"/>
  <c r="G41" i="13"/>
  <c r="J41" i="13" s="1"/>
  <c r="I40" i="13"/>
  <c r="G40" i="13"/>
  <c r="J40" i="13" s="1"/>
  <c r="I39" i="13"/>
  <c r="G39" i="13"/>
  <c r="I38" i="13"/>
  <c r="G38" i="13"/>
  <c r="J38" i="13" s="1"/>
  <c r="I37" i="13"/>
  <c r="G37" i="13"/>
  <c r="J37" i="13" s="1"/>
  <c r="I36" i="13"/>
  <c r="G36" i="13"/>
  <c r="I35" i="13"/>
  <c r="G35" i="13"/>
  <c r="J35" i="13" s="1"/>
  <c r="I34" i="13"/>
  <c r="G34" i="13"/>
  <c r="J34" i="13" s="1"/>
  <c r="I33" i="13"/>
  <c r="G33" i="13"/>
  <c r="J33" i="13" s="1"/>
  <c r="I32" i="13"/>
  <c r="G32" i="13"/>
  <c r="J32" i="13" s="1"/>
  <c r="I31" i="13"/>
  <c r="G31" i="13"/>
  <c r="J31" i="13" s="1"/>
  <c r="I30" i="13"/>
  <c r="G30" i="13"/>
  <c r="I29" i="13"/>
  <c r="G29" i="13"/>
  <c r="I28" i="13"/>
  <c r="J28" i="13" s="1"/>
  <c r="G28" i="13"/>
  <c r="I27" i="13"/>
  <c r="G27" i="13"/>
  <c r="J27" i="13" s="1"/>
  <c r="I26" i="13"/>
  <c r="G26" i="13"/>
  <c r="J26" i="13" s="1"/>
  <c r="I25" i="13"/>
  <c r="G25" i="13"/>
  <c r="J25" i="13" s="1"/>
  <c r="I24" i="13"/>
  <c r="G24" i="13"/>
  <c r="J24" i="13" s="1"/>
  <c r="I23" i="13"/>
  <c r="G23" i="13"/>
  <c r="J23" i="13" s="1"/>
  <c r="I22" i="13"/>
  <c r="G22" i="13"/>
  <c r="I21" i="13"/>
  <c r="G21" i="13"/>
  <c r="E4493" i="12"/>
  <c r="E4474" i="12"/>
  <c r="E488" i="12"/>
  <c r="E487" i="12"/>
  <c r="E379" i="12"/>
  <c r="E291" i="12"/>
  <c r="E290" i="12"/>
  <c r="E289" i="12"/>
  <c r="E288" i="12"/>
  <c r="E287" i="12"/>
  <c r="E286" i="12"/>
  <c r="E285" i="12"/>
  <c r="E284" i="12"/>
  <c r="E176" i="12"/>
  <c r="E171" i="12"/>
  <c r="E169" i="12"/>
  <c r="E168" i="12"/>
  <c r="E167" i="12"/>
  <c r="E166" i="12"/>
  <c r="E165" i="12"/>
  <c r="E164" i="12"/>
  <c r="E163" i="12"/>
  <c r="E162" i="12"/>
  <c r="E161" i="12"/>
  <c r="E160" i="12"/>
  <c r="E159" i="12"/>
  <c r="E156" i="12"/>
  <c r="E155" i="12"/>
  <c r="E154" i="12"/>
  <c r="E126" i="12"/>
  <c r="E125" i="12"/>
  <c r="E124" i="12"/>
  <c r="E123" i="12"/>
  <c r="E122" i="12"/>
  <c r="E120" i="12"/>
  <c r="E119" i="12"/>
  <c r="E118" i="12"/>
  <c r="E117" i="12"/>
  <c r="E116" i="12"/>
  <c r="E115" i="12"/>
  <c r="E113" i="12"/>
  <c r="E112" i="12"/>
  <c r="E111" i="12"/>
  <c r="E110" i="12"/>
  <c r="E106" i="12"/>
  <c r="E105" i="12"/>
  <c r="E104" i="12"/>
  <c r="E38" i="12"/>
  <c r="E37" i="12"/>
  <c r="E36" i="12"/>
  <c r="E35" i="12"/>
  <c r="E34" i="12"/>
  <c r="E33" i="12"/>
  <c r="E31" i="12"/>
  <c r="E30" i="12"/>
  <c r="B22" i="12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B2995" i="12" s="1"/>
  <c r="B2996" i="12" s="1"/>
  <c r="B2997" i="12" s="1"/>
  <c r="B2998" i="12" s="1"/>
  <c r="B2999" i="12" s="1"/>
  <c r="B3000" i="12" s="1"/>
  <c r="B3001" i="12" s="1"/>
  <c r="B3002" i="12" s="1"/>
  <c r="B3003" i="12" s="1"/>
  <c r="B3004" i="12" s="1"/>
  <c r="B3005" i="12" s="1"/>
  <c r="B3006" i="12" s="1"/>
  <c r="B3007" i="12" s="1"/>
  <c r="B3008" i="12" s="1"/>
  <c r="B3009" i="12" s="1"/>
  <c r="B3010" i="12" s="1"/>
  <c r="B3011" i="12" s="1"/>
  <c r="B3012" i="12" s="1"/>
  <c r="B3013" i="12" s="1"/>
  <c r="B3014" i="12" s="1"/>
  <c r="B3015" i="12" s="1"/>
  <c r="B3016" i="12" s="1"/>
  <c r="B3017" i="12" s="1"/>
  <c r="B3018" i="12" s="1"/>
  <c r="B3019" i="12" s="1"/>
  <c r="B3020" i="12" s="1"/>
  <c r="B3021" i="12" s="1"/>
  <c r="B3022" i="12" s="1"/>
  <c r="B3023" i="12" s="1"/>
  <c r="B3024" i="12" s="1"/>
  <c r="B3025" i="12" s="1"/>
  <c r="B3026" i="12" s="1"/>
  <c r="B3027" i="12" s="1"/>
  <c r="B3028" i="12" s="1"/>
  <c r="B3029" i="12" s="1"/>
  <c r="B3030" i="12" s="1"/>
  <c r="B3031" i="12" s="1"/>
  <c r="B3032" i="12" s="1"/>
  <c r="B3033" i="12" s="1"/>
  <c r="B3034" i="12" s="1"/>
  <c r="B3035" i="12" s="1"/>
  <c r="B3036" i="12" s="1"/>
  <c r="B3037" i="12" s="1"/>
  <c r="B3038" i="12" s="1"/>
  <c r="B3039" i="12" s="1"/>
  <c r="B3040" i="12" s="1"/>
  <c r="B3041" i="12" s="1"/>
  <c r="B3042" i="12" s="1"/>
  <c r="B3043" i="12" s="1"/>
  <c r="B3044" i="12" s="1"/>
  <c r="B3045" i="12" s="1"/>
  <c r="B3046" i="12" s="1"/>
  <c r="B3047" i="12" s="1"/>
  <c r="B3048" i="12" s="1"/>
  <c r="B3049" i="12" s="1"/>
  <c r="B3050" i="12" s="1"/>
  <c r="B3051" i="12" s="1"/>
  <c r="B3052" i="12" s="1"/>
  <c r="B3053" i="12" s="1"/>
  <c r="B3054" i="12" s="1"/>
  <c r="B3055" i="12" s="1"/>
  <c r="B3056" i="12" s="1"/>
  <c r="B3057" i="12" s="1"/>
  <c r="B3058" i="12" s="1"/>
  <c r="B3059" i="12" s="1"/>
  <c r="B3060" i="12" s="1"/>
  <c r="B3061" i="12" s="1"/>
  <c r="B3062" i="12" s="1"/>
  <c r="B3063" i="12" s="1"/>
  <c r="B3064" i="12" s="1"/>
  <c r="B3065" i="12" s="1"/>
  <c r="B3066" i="12" s="1"/>
  <c r="B3067" i="12" s="1"/>
  <c r="B3068" i="12" s="1"/>
  <c r="B3069" i="12" s="1"/>
  <c r="B3070" i="12" s="1"/>
  <c r="B3071" i="12" s="1"/>
  <c r="B3072" i="12" s="1"/>
  <c r="B3073" i="12" s="1"/>
  <c r="B3074" i="12" s="1"/>
  <c r="B3075" i="12" s="1"/>
  <c r="B3076" i="12" s="1"/>
  <c r="B3077" i="12" s="1"/>
  <c r="B3078" i="12" s="1"/>
  <c r="B3079" i="12" s="1"/>
  <c r="B3080" i="12" s="1"/>
  <c r="B3081" i="12" s="1"/>
  <c r="B3082" i="12" s="1"/>
  <c r="B3083" i="12" s="1"/>
  <c r="B3084" i="12" s="1"/>
  <c r="B3085" i="12" s="1"/>
  <c r="B3086" i="12" s="1"/>
  <c r="B3087" i="12" s="1"/>
  <c r="B3088" i="12" s="1"/>
  <c r="B3089" i="12" s="1"/>
  <c r="B3090" i="12" s="1"/>
  <c r="B3091" i="12" s="1"/>
  <c r="B3092" i="12" s="1"/>
  <c r="B3093" i="12" s="1"/>
  <c r="B3094" i="12" s="1"/>
  <c r="B3095" i="12" s="1"/>
  <c r="B3096" i="12" s="1"/>
  <c r="B3097" i="12" s="1"/>
  <c r="B3098" i="12" s="1"/>
  <c r="B3099" i="12" s="1"/>
  <c r="B3100" i="12" s="1"/>
  <c r="B3101" i="12" s="1"/>
  <c r="B3102" i="12" s="1"/>
  <c r="B3103" i="12" s="1"/>
  <c r="B3104" i="12" s="1"/>
  <c r="B3105" i="12" s="1"/>
  <c r="B3106" i="12" s="1"/>
  <c r="B3107" i="12" s="1"/>
  <c r="B3108" i="12" s="1"/>
  <c r="B3109" i="12" s="1"/>
  <c r="B3110" i="12" s="1"/>
  <c r="B3111" i="12" s="1"/>
  <c r="B3112" i="12" s="1"/>
  <c r="B3113" i="12" s="1"/>
  <c r="B3114" i="12" s="1"/>
  <c r="B3115" i="12" s="1"/>
  <c r="B3116" i="12" s="1"/>
  <c r="B3117" i="12" s="1"/>
  <c r="B3118" i="12" s="1"/>
  <c r="B3119" i="12" s="1"/>
  <c r="B3120" i="12" s="1"/>
  <c r="B3121" i="12" s="1"/>
  <c r="B3122" i="12" s="1"/>
  <c r="B3123" i="12" s="1"/>
  <c r="B3124" i="12" s="1"/>
  <c r="B3125" i="12" s="1"/>
  <c r="B3126" i="12" s="1"/>
  <c r="B3127" i="12" s="1"/>
  <c r="B3128" i="12" s="1"/>
  <c r="B3129" i="12" s="1"/>
  <c r="B3130" i="12" s="1"/>
  <c r="B3131" i="12" s="1"/>
  <c r="B3132" i="12" s="1"/>
  <c r="B3133" i="12" s="1"/>
  <c r="B3134" i="12" s="1"/>
  <c r="B3135" i="12" s="1"/>
  <c r="B3136" i="12" s="1"/>
  <c r="B3137" i="12" s="1"/>
  <c r="B3138" i="12" s="1"/>
  <c r="B3139" i="12" s="1"/>
  <c r="B3140" i="12" s="1"/>
  <c r="B3141" i="12" s="1"/>
  <c r="B3142" i="12" s="1"/>
  <c r="B3143" i="12" s="1"/>
  <c r="B3144" i="12" s="1"/>
  <c r="B3145" i="12" s="1"/>
  <c r="B3146" i="12" s="1"/>
  <c r="B3147" i="12" s="1"/>
  <c r="B3148" i="12" s="1"/>
  <c r="B3149" i="12" s="1"/>
  <c r="B3150" i="12" s="1"/>
  <c r="B3151" i="12" s="1"/>
  <c r="B3152" i="12" s="1"/>
  <c r="B3153" i="12" s="1"/>
  <c r="B3154" i="12" s="1"/>
  <c r="B3155" i="12" s="1"/>
  <c r="B3156" i="12" s="1"/>
  <c r="B3157" i="12" s="1"/>
  <c r="B3158" i="12" s="1"/>
  <c r="B3159" i="12" s="1"/>
  <c r="B3160" i="12" s="1"/>
  <c r="B3161" i="12" s="1"/>
  <c r="B3162" i="12" s="1"/>
  <c r="B3163" i="12" s="1"/>
  <c r="B3164" i="12" s="1"/>
  <c r="B3165" i="12" s="1"/>
  <c r="B3166" i="12" s="1"/>
  <c r="B3167" i="12" s="1"/>
  <c r="B3168" i="12" s="1"/>
  <c r="B3169" i="12" s="1"/>
  <c r="B3170" i="12" s="1"/>
  <c r="B3171" i="12" s="1"/>
  <c r="B3172" i="12" s="1"/>
  <c r="B3173" i="12" s="1"/>
  <c r="B3174" i="12" s="1"/>
  <c r="B3175" i="12" s="1"/>
  <c r="B3176" i="12" s="1"/>
  <c r="B3177" i="12" s="1"/>
  <c r="B3178" i="12" s="1"/>
  <c r="B3179" i="12" s="1"/>
  <c r="B3180" i="12" s="1"/>
  <c r="B3181" i="12" s="1"/>
  <c r="B3182" i="12" s="1"/>
  <c r="B3183" i="12" s="1"/>
  <c r="B3184" i="12" s="1"/>
  <c r="B3185" i="12" s="1"/>
  <c r="B3186" i="12" s="1"/>
  <c r="B3187" i="12" s="1"/>
  <c r="B3188" i="12" s="1"/>
  <c r="B3189" i="12" s="1"/>
  <c r="B3190" i="12" s="1"/>
  <c r="B3191" i="12" s="1"/>
  <c r="B3192" i="12" s="1"/>
  <c r="B3193" i="12" s="1"/>
  <c r="B3194" i="12" s="1"/>
  <c r="B3195" i="12" s="1"/>
  <c r="B3196" i="12" s="1"/>
  <c r="B3197" i="12" s="1"/>
  <c r="B3198" i="12" s="1"/>
  <c r="B3199" i="12" s="1"/>
  <c r="B3200" i="12" s="1"/>
  <c r="B3201" i="12" s="1"/>
  <c r="B3202" i="12" s="1"/>
  <c r="B3203" i="12" s="1"/>
  <c r="B3204" i="12" s="1"/>
  <c r="B3205" i="12" s="1"/>
  <c r="B3206" i="12" s="1"/>
  <c r="B3207" i="12" s="1"/>
  <c r="B3208" i="12" s="1"/>
  <c r="B3209" i="12" s="1"/>
  <c r="B3210" i="12" s="1"/>
  <c r="B3211" i="12" s="1"/>
  <c r="B3212" i="12" s="1"/>
  <c r="B3213" i="12" s="1"/>
  <c r="B3214" i="12" s="1"/>
  <c r="B3215" i="12" s="1"/>
  <c r="B3216" i="12" s="1"/>
  <c r="B3217" i="12" s="1"/>
  <c r="B3218" i="12" s="1"/>
  <c r="B3219" i="12" s="1"/>
  <c r="B3220" i="12" s="1"/>
  <c r="B3221" i="12" s="1"/>
  <c r="B3222" i="12" s="1"/>
  <c r="B3223" i="12" s="1"/>
  <c r="B3224" i="12" s="1"/>
  <c r="B3225" i="12" s="1"/>
  <c r="B3226" i="12" s="1"/>
  <c r="B3227" i="12" s="1"/>
  <c r="B3228" i="12" s="1"/>
  <c r="B3229" i="12" s="1"/>
  <c r="B3230" i="12" s="1"/>
  <c r="B3231" i="12" s="1"/>
  <c r="B3232" i="12" s="1"/>
  <c r="B3233" i="12" s="1"/>
  <c r="B3234" i="12" s="1"/>
  <c r="B3235" i="12" s="1"/>
  <c r="B3236" i="12" s="1"/>
  <c r="B3237" i="12" s="1"/>
  <c r="B3238" i="12" s="1"/>
  <c r="B3239" i="12" s="1"/>
  <c r="B3240" i="12" s="1"/>
  <c r="B3241" i="12" s="1"/>
  <c r="B3242" i="12" s="1"/>
  <c r="B3243" i="12" s="1"/>
  <c r="B3244" i="12" s="1"/>
  <c r="B3245" i="12" s="1"/>
  <c r="B3246" i="12" s="1"/>
  <c r="B3247" i="12" s="1"/>
  <c r="B3248" i="12" s="1"/>
  <c r="B3249" i="12" s="1"/>
  <c r="B3250" i="12" s="1"/>
  <c r="B3251" i="12" s="1"/>
  <c r="B3252" i="12" s="1"/>
  <c r="B3253" i="12" s="1"/>
  <c r="B3254" i="12" s="1"/>
  <c r="B3255" i="12" s="1"/>
  <c r="B3256" i="12" s="1"/>
  <c r="B3257" i="12" s="1"/>
  <c r="B3258" i="12" s="1"/>
  <c r="B3259" i="12" s="1"/>
  <c r="B3260" i="12" s="1"/>
  <c r="B3261" i="12" s="1"/>
  <c r="B3262" i="12" s="1"/>
  <c r="B3263" i="12" s="1"/>
  <c r="B3264" i="12" s="1"/>
  <c r="B3265" i="12" s="1"/>
  <c r="B3266" i="12" s="1"/>
  <c r="B3267" i="12" s="1"/>
  <c r="B3268" i="12" s="1"/>
  <c r="B3269" i="12" s="1"/>
  <c r="B3270" i="12" s="1"/>
  <c r="B3271" i="12" s="1"/>
  <c r="B3272" i="12" s="1"/>
  <c r="B3273" i="12" s="1"/>
  <c r="B3274" i="12" s="1"/>
  <c r="B3275" i="12" s="1"/>
  <c r="B3276" i="12" s="1"/>
  <c r="B3277" i="12" s="1"/>
  <c r="B3278" i="12" s="1"/>
  <c r="B3279" i="12" s="1"/>
  <c r="B3280" i="12" s="1"/>
  <c r="B3281" i="12" s="1"/>
  <c r="B3282" i="12" s="1"/>
  <c r="B3283" i="12" s="1"/>
  <c r="B3284" i="12" s="1"/>
  <c r="B3285" i="12" s="1"/>
  <c r="B3286" i="12" s="1"/>
  <c r="B3287" i="12" s="1"/>
  <c r="B3288" i="12" s="1"/>
  <c r="B3289" i="12" s="1"/>
  <c r="B3290" i="12" s="1"/>
  <c r="B3291" i="12" s="1"/>
  <c r="B3292" i="12" s="1"/>
  <c r="B3293" i="12" s="1"/>
  <c r="B3294" i="12" s="1"/>
  <c r="B3295" i="12" s="1"/>
  <c r="B3296" i="12" s="1"/>
  <c r="B3297" i="12" s="1"/>
  <c r="B3298" i="12" s="1"/>
  <c r="B3299" i="12" s="1"/>
  <c r="B3300" i="12" s="1"/>
  <c r="B3301" i="12" s="1"/>
  <c r="B3302" i="12" s="1"/>
  <c r="B3303" i="12" s="1"/>
  <c r="B3304" i="12" s="1"/>
  <c r="B3305" i="12" s="1"/>
  <c r="B3306" i="12" s="1"/>
  <c r="B3307" i="12" s="1"/>
  <c r="B3308" i="12" s="1"/>
  <c r="B3309" i="12" s="1"/>
  <c r="B3310" i="12" s="1"/>
  <c r="B3311" i="12" s="1"/>
  <c r="B3312" i="12" s="1"/>
  <c r="B3313" i="12" s="1"/>
  <c r="B3314" i="12" s="1"/>
  <c r="B3315" i="12" s="1"/>
  <c r="B3316" i="12" s="1"/>
  <c r="B3317" i="12" s="1"/>
  <c r="B3318" i="12" s="1"/>
  <c r="B3319" i="12" s="1"/>
  <c r="B3320" i="12" s="1"/>
  <c r="B3321" i="12" s="1"/>
  <c r="B3322" i="12" s="1"/>
  <c r="B3323" i="12" s="1"/>
  <c r="B3324" i="12" s="1"/>
  <c r="B3325" i="12" s="1"/>
  <c r="B3326" i="12" s="1"/>
  <c r="B3327" i="12" s="1"/>
  <c r="B3328" i="12" s="1"/>
  <c r="B3329" i="12" s="1"/>
  <c r="B3330" i="12" s="1"/>
  <c r="B3331" i="12" s="1"/>
  <c r="B3332" i="12" s="1"/>
  <c r="B3333" i="12" s="1"/>
  <c r="B3334" i="12" s="1"/>
  <c r="B3335" i="12" s="1"/>
  <c r="B3336" i="12" s="1"/>
  <c r="B3337" i="12" s="1"/>
  <c r="B3338" i="12" s="1"/>
  <c r="B3339" i="12" s="1"/>
  <c r="B3340" i="12" s="1"/>
  <c r="B3341" i="12" s="1"/>
  <c r="B3342" i="12" s="1"/>
  <c r="B3343" i="12" s="1"/>
  <c r="B3344" i="12" s="1"/>
  <c r="B3345" i="12" s="1"/>
  <c r="B3346" i="12" s="1"/>
  <c r="B3347" i="12" s="1"/>
  <c r="B3348" i="12" s="1"/>
  <c r="B3349" i="12" s="1"/>
  <c r="B3350" i="12" s="1"/>
  <c r="B3351" i="12" s="1"/>
  <c r="B3352" i="12" s="1"/>
  <c r="B3353" i="12" s="1"/>
  <c r="B3354" i="12" s="1"/>
  <c r="B3355" i="12" s="1"/>
  <c r="B3356" i="12" s="1"/>
  <c r="B3357" i="12" s="1"/>
  <c r="B3358" i="12" s="1"/>
  <c r="B3359" i="12" s="1"/>
  <c r="B3360" i="12" s="1"/>
  <c r="B3361" i="12" s="1"/>
  <c r="B3362" i="12" s="1"/>
  <c r="B3363" i="12" s="1"/>
  <c r="B3364" i="12" s="1"/>
  <c r="B3365" i="12" s="1"/>
  <c r="B3366" i="12" s="1"/>
  <c r="B3367" i="12" s="1"/>
  <c r="B3368" i="12" s="1"/>
  <c r="B3369" i="12" s="1"/>
  <c r="B3370" i="12" s="1"/>
  <c r="B3371" i="12" s="1"/>
  <c r="B3372" i="12" s="1"/>
  <c r="B3373" i="12" s="1"/>
  <c r="B3374" i="12" s="1"/>
  <c r="B3375" i="12" s="1"/>
  <c r="B3376" i="12" s="1"/>
  <c r="B3377" i="12" s="1"/>
  <c r="B3378" i="12" s="1"/>
  <c r="B3379" i="12" s="1"/>
  <c r="B3380" i="12" s="1"/>
  <c r="B3381" i="12" s="1"/>
  <c r="B3382" i="12" s="1"/>
  <c r="B3383" i="12" s="1"/>
  <c r="B3384" i="12" s="1"/>
  <c r="B3385" i="12" s="1"/>
  <c r="B3386" i="12" s="1"/>
  <c r="B3387" i="12" s="1"/>
  <c r="B3388" i="12" s="1"/>
  <c r="B3389" i="12" s="1"/>
  <c r="B3390" i="12" s="1"/>
  <c r="B3391" i="12" s="1"/>
  <c r="B3392" i="12" s="1"/>
  <c r="B3393" i="12" s="1"/>
  <c r="B3394" i="12" s="1"/>
  <c r="B3395" i="12" s="1"/>
  <c r="B3396" i="12" s="1"/>
  <c r="B3397" i="12" s="1"/>
  <c r="B3398" i="12" s="1"/>
  <c r="B3399" i="12" s="1"/>
  <c r="B3400" i="12" s="1"/>
  <c r="B3401" i="12" s="1"/>
  <c r="B3402" i="12" s="1"/>
  <c r="B3403" i="12" s="1"/>
  <c r="B3404" i="12" s="1"/>
  <c r="B3405" i="12" s="1"/>
  <c r="B3406" i="12" s="1"/>
  <c r="B3407" i="12" s="1"/>
  <c r="B3408" i="12" s="1"/>
  <c r="B3409" i="12" s="1"/>
  <c r="B3410" i="12" s="1"/>
  <c r="B3411" i="12" s="1"/>
  <c r="B3412" i="12" s="1"/>
  <c r="B3413" i="12" s="1"/>
  <c r="B3414" i="12" s="1"/>
  <c r="B3415" i="12" s="1"/>
  <c r="B3416" i="12" s="1"/>
  <c r="B3417" i="12" s="1"/>
  <c r="B3418" i="12" s="1"/>
  <c r="B3419" i="12" s="1"/>
  <c r="B3420" i="12" s="1"/>
  <c r="B3421" i="12" s="1"/>
  <c r="B3422" i="12" s="1"/>
  <c r="B3423" i="12" s="1"/>
  <c r="B3424" i="12" s="1"/>
  <c r="B3425" i="12" s="1"/>
  <c r="B3426" i="12" s="1"/>
  <c r="B3427" i="12" s="1"/>
  <c r="B3428" i="12" s="1"/>
  <c r="B3429" i="12" s="1"/>
  <c r="B3430" i="12" s="1"/>
  <c r="B3431" i="12" s="1"/>
  <c r="B3432" i="12" s="1"/>
  <c r="B3433" i="12" s="1"/>
  <c r="B3434" i="12" s="1"/>
  <c r="B3435" i="12" s="1"/>
  <c r="B3436" i="12" s="1"/>
  <c r="B3437" i="12" s="1"/>
  <c r="B3438" i="12" s="1"/>
  <c r="B3439" i="12" s="1"/>
  <c r="B3440" i="12" s="1"/>
  <c r="B3441" i="12" s="1"/>
  <c r="B3442" i="12" s="1"/>
  <c r="B3443" i="12" s="1"/>
  <c r="B3444" i="12" s="1"/>
  <c r="B3445" i="12" s="1"/>
  <c r="B3446" i="12" s="1"/>
  <c r="B3447" i="12" s="1"/>
  <c r="B3448" i="12" s="1"/>
  <c r="B3449" i="12" s="1"/>
  <c r="B3450" i="12" s="1"/>
  <c r="B3451" i="12" s="1"/>
  <c r="B3452" i="12" s="1"/>
  <c r="B3453" i="12" s="1"/>
  <c r="B3454" i="12" s="1"/>
  <c r="B3455" i="12" s="1"/>
  <c r="B3456" i="12" s="1"/>
  <c r="B3457" i="12" s="1"/>
  <c r="B3458" i="12" s="1"/>
  <c r="B3459" i="12" s="1"/>
  <c r="B3460" i="12" s="1"/>
  <c r="B3461" i="12" s="1"/>
  <c r="B3462" i="12" s="1"/>
  <c r="B3463" i="12" s="1"/>
  <c r="B3464" i="12" s="1"/>
  <c r="B3465" i="12" s="1"/>
  <c r="B3466" i="12" s="1"/>
  <c r="B3467" i="12" s="1"/>
  <c r="B3468" i="12" s="1"/>
  <c r="B3469" i="12" s="1"/>
  <c r="B3470" i="12" s="1"/>
  <c r="B3471" i="12" s="1"/>
  <c r="B3472" i="12" s="1"/>
  <c r="B3473" i="12" s="1"/>
  <c r="B3474" i="12" s="1"/>
  <c r="B3475" i="12" s="1"/>
  <c r="B3476" i="12" s="1"/>
  <c r="B3477" i="12" s="1"/>
  <c r="B3478" i="12" s="1"/>
  <c r="B3479" i="12" s="1"/>
  <c r="B3480" i="12" s="1"/>
  <c r="B3481" i="12" s="1"/>
  <c r="B3482" i="12" s="1"/>
  <c r="B3483" i="12" s="1"/>
  <c r="B3484" i="12" s="1"/>
  <c r="B3485" i="12" s="1"/>
  <c r="B3486" i="12" s="1"/>
  <c r="B3487" i="12" s="1"/>
  <c r="B3488" i="12" s="1"/>
  <c r="B3489" i="12" s="1"/>
  <c r="B3490" i="12" s="1"/>
  <c r="B3491" i="12" s="1"/>
  <c r="B3492" i="12" s="1"/>
  <c r="B3493" i="12" s="1"/>
  <c r="B3494" i="12" s="1"/>
  <c r="B3495" i="12" s="1"/>
  <c r="B3496" i="12" s="1"/>
  <c r="B3497" i="12" s="1"/>
  <c r="B3498" i="12" s="1"/>
  <c r="B3499" i="12" s="1"/>
  <c r="B3500" i="12" s="1"/>
  <c r="B3501" i="12" s="1"/>
  <c r="B3502" i="12" s="1"/>
  <c r="B3503" i="12" s="1"/>
  <c r="B3504" i="12" s="1"/>
  <c r="B3505" i="12" s="1"/>
  <c r="B3506" i="12" s="1"/>
  <c r="B3507" i="12" s="1"/>
  <c r="B3508" i="12" s="1"/>
  <c r="B3509" i="12" s="1"/>
  <c r="B3510" i="12" s="1"/>
  <c r="B3511" i="12" s="1"/>
  <c r="B3512" i="12" s="1"/>
  <c r="B3513" i="12" s="1"/>
  <c r="B3514" i="12" s="1"/>
  <c r="B3515" i="12" s="1"/>
  <c r="B3516" i="12" s="1"/>
  <c r="B3517" i="12" s="1"/>
  <c r="B3518" i="12" s="1"/>
  <c r="B3519" i="12" s="1"/>
  <c r="B3520" i="12" s="1"/>
  <c r="B3521" i="12" s="1"/>
  <c r="B3522" i="12" s="1"/>
  <c r="B3523" i="12" s="1"/>
  <c r="B3524" i="12" s="1"/>
  <c r="B3525" i="12" s="1"/>
  <c r="B3526" i="12" s="1"/>
  <c r="B3527" i="12" s="1"/>
  <c r="B3528" i="12" s="1"/>
  <c r="B3529" i="12" s="1"/>
  <c r="B3530" i="12" s="1"/>
  <c r="B3531" i="12" s="1"/>
  <c r="B3532" i="12" s="1"/>
  <c r="B3533" i="12" s="1"/>
  <c r="B3534" i="12" s="1"/>
  <c r="B3535" i="12" s="1"/>
  <c r="B3536" i="12" s="1"/>
  <c r="B3537" i="12" s="1"/>
  <c r="B3538" i="12" s="1"/>
  <c r="B3539" i="12" s="1"/>
  <c r="B3540" i="12" s="1"/>
  <c r="B3541" i="12" s="1"/>
  <c r="B3542" i="12" s="1"/>
  <c r="B3543" i="12" s="1"/>
  <c r="B3544" i="12" s="1"/>
  <c r="B3545" i="12" s="1"/>
  <c r="B3546" i="12" s="1"/>
  <c r="B3547" i="12" s="1"/>
  <c r="B3548" i="12" s="1"/>
  <c r="B3549" i="12" s="1"/>
  <c r="B3550" i="12" s="1"/>
  <c r="B3551" i="12" s="1"/>
  <c r="B3552" i="12" s="1"/>
  <c r="B3553" i="12" s="1"/>
  <c r="B3554" i="12" s="1"/>
  <c r="B3555" i="12" s="1"/>
  <c r="B3556" i="12" s="1"/>
  <c r="B3557" i="12" s="1"/>
  <c r="B3558" i="12" s="1"/>
  <c r="B3559" i="12" s="1"/>
  <c r="B3560" i="12" s="1"/>
  <c r="B3561" i="12" s="1"/>
  <c r="B3562" i="12" s="1"/>
  <c r="B3563" i="12" s="1"/>
  <c r="B3564" i="12" s="1"/>
  <c r="B3565" i="12" s="1"/>
  <c r="B3566" i="12" s="1"/>
  <c r="B3567" i="12" s="1"/>
  <c r="B3568" i="12" s="1"/>
  <c r="B3569" i="12" s="1"/>
  <c r="B3570" i="12" s="1"/>
  <c r="B3571" i="12" s="1"/>
  <c r="B3572" i="12" s="1"/>
  <c r="B3573" i="12" s="1"/>
  <c r="B3574" i="12" s="1"/>
  <c r="B3575" i="12" s="1"/>
  <c r="B3576" i="12" s="1"/>
  <c r="B3577" i="12" s="1"/>
  <c r="B3578" i="12" s="1"/>
  <c r="B3579" i="12" s="1"/>
  <c r="B3580" i="12" s="1"/>
  <c r="B3581" i="12" s="1"/>
  <c r="B3582" i="12" s="1"/>
  <c r="B3583" i="12" s="1"/>
  <c r="B3584" i="12" s="1"/>
  <c r="B3585" i="12" s="1"/>
  <c r="B3586" i="12" s="1"/>
  <c r="B3587" i="12" s="1"/>
  <c r="B3588" i="12" s="1"/>
  <c r="B3589" i="12" s="1"/>
  <c r="B3590" i="12" s="1"/>
  <c r="B3591" i="12" s="1"/>
  <c r="B3592" i="12" s="1"/>
  <c r="B3593" i="12" s="1"/>
  <c r="B3594" i="12" s="1"/>
  <c r="B3595" i="12" s="1"/>
  <c r="B3596" i="12" s="1"/>
  <c r="B3597" i="12" s="1"/>
  <c r="B3598" i="12" s="1"/>
  <c r="B3599" i="12" s="1"/>
  <c r="B3600" i="12" s="1"/>
  <c r="B3601" i="12" s="1"/>
  <c r="B3602" i="12" s="1"/>
  <c r="B3603" i="12" s="1"/>
  <c r="B3604" i="12" s="1"/>
  <c r="B3605" i="12" s="1"/>
  <c r="B3606" i="12" s="1"/>
  <c r="B3607" i="12" s="1"/>
  <c r="B3608" i="12" s="1"/>
  <c r="B3609" i="12" s="1"/>
  <c r="B3610" i="12" s="1"/>
  <c r="B3611" i="12" s="1"/>
  <c r="B3612" i="12" s="1"/>
  <c r="B3613" i="12" s="1"/>
  <c r="B3614" i="12" s="1"/>
  <c r="B3615" i="12" s="1"/>
  <c r="B3616" i="12" s="1"/>
  <c r="B3617" i="12" s="1"/>
  <c r="B3618" i="12" s="1"/>
  <c r="B3619" i="12" s="1"/>
  <c r="B3620" i="12" s="1"/>
  <c r="B3621" i="12" s="1"/>
  <c r="B3622" i="12" s="1"/>
  <c r="B3623" i="12" s="1"/>
  <c r="B3624" i="12" s="1"/>
  <c r="B3625" i="12" s="1"/>
  <c r="B3626" i="12" s="1"/>
  <c r="B3627" i="12" s="1"/>
  <c r="B3628" i="12" s="1"/>
  <c r="B3629" i="12" s="1"/>
  <c r="B3630" i="12" s="1"/>
  <c r="B3631" i="12" s="1"/>
  <c r="B3632" i="12" s="1"/>
  <c r="B3633" i="12" s="1"/>
  <c r="B3634" i="12" s="1"/>
  <c r="B3635" i="12" s="1"/>
  <c r="B3636" i="12" s="1"/>
  <c r="B3637" i="12" s="1"/>
  <c r="B3638" i="12" s="1"/>
  <c r="B3639" i="12" s="1"/>
  <c r="B3640" i="12" s="1"/>
  <c r="B3641" i="12" s="1"/>
  <c r="B3642" i="12" s="1"/>
  <c r="B3643" i="12" s="1"/>
  <c r="B3644" i="12" s="1"/>
  <c r="B3645" i="12" s="1"/>
  <c r="B3646" i="12" s="1"/>
  <c r="B3647" i="12" s="1"/>
  <c r="B3648" i="12" s="1"/>
  <c r="B3649" i="12" s="1"/>
  <c r="B3650" i="12" s="1"/>
  <c r="B3651" i="12" s="1"/>
  <c r="B3652" i="12" s="1"/>
  <c r="B3653" i="12" s="1"/>
  <c r="B3654" i="12" s="1"/>
  <c r="B3655" i="12" s="1"/>
  <c r="B3656" i="12" s="1"/>
  <c r="B3657" i="12" s="1"/>
  <c r="B3658" i="12" s="1"/>
  <c r="B3659" i="12" s="1"/>
  <c r="B3660" i="12" s="1"/>
  <c r="B3661" i="12" s="1"/>
  <c r="B3662" i="12" s="1"/>
  <c r="B3663" i="12" s="1"/>
  <c r="B3664" i="12" s="1"/>
  <c r="B3665" i="12" s="1"/>
  <c r="B3666" i="12" s="1"/>
  <c r="B3667" i="12" s="1"/>
  <c r="B3668" i="12" s="1"/>
  <c r="B3669" i="12" s="1"/>
  <c r="B3670" i="12" s="1"/>
  <c r="B3671" i="12" s="1"/>
  <c r="B3672" i="12" s="1"/>
  <c r="B3673" i="12" s="1"/>
  <c r="B3674" i="12" s="1"/>
  <c r="B3675" i="12" s="1"/>
  <c r="B3676" i="12" s="1"/>
  <c r="B3677" i="12" s="1"/>
  <c r="B3678" i="12" s="1"/>
  <c r="B3679" i="12" s="1"/>
  <c r="B3680" i="12" s="1"/>
  <c r="B3681" i="12" s="1"/>
  <c r="B3682" i="12" s="1"/>
  <c r="B3683" i="12" s="1"/>
  <c r="B3684" i="12" s="1"/>
  <c r="B3685" i="12" s="1"/>
  <c r="B3686" i="12" s="1"/>
  <c r="B3687" i="12" s="1"/>
  <c r="B3688" i="12" s="1"/>
  <c r="B3689" i="12" s="1"/>
  <c r="B3690" i="12" s="1"/>
  <c r="B3691" i="12" s="1"/>
  <c r="B3692" i="12" s="1"/>
  <c r="B3693" i="12" s="1"/>
  <c r="B3694" i="12" s="1"/>
  <c r="B3695" i="12" s="1"/>
  <c r="B3696" i="12" s="1"/>
  <c r="B3697" i="12" s="1"/>
  <c r="B3698" i="12" s="1"/>
  <c r="B3699" i="12" s="1"/>
  <c r="B3700" i="12" s="1"/>
  <c r="B3701" i="12" s="1"/>
  <c r="B3702" i="12" s="1"/>
  <c r="B3703" i="12" s="1"/>
  <c r="B3704" i="12" s="1"/>
  <c r="B3705" i="12" s="1"/>
  <c r="B3706" i="12" s="1"/>
  <c r="B3707" i="12" s="1"/>
  <c r="B3708" i="12" s="1"/>
  <c r="B3709" i="12" s="1"/>
  <c r="B3710" i="12" s="1"/>
  <c r="B3711" i="12" s="1"/>
  <c r="B3712" i="12" s="1"/>
  <c r="B3713" i="12" s="1"/>
  <c r="B3714" i="12" s="1"/>
  <c r="B3715" i="12" s="1"/>
  <c r="B3716" i="12" s="1"/>
  <c r="B3717" i="12" s="1"/>
  <c r="B3718" i="12" s="1"/>
  <c r="B3719" i="12" s="1"/>
  <c r="B3720" i="12" s="1"/>
  <c r="B3721" i="12" s="1"/>
  <c r="B3722" i="12" s="1"/>
  <c r="B3723" i="12" s="1"/>
  <c r="B3724" i="12" s="1"/>
  <c r="B3725" i="12" s="1"/>
  <c r="B3726" i="12" s="1"/>
  <c r="B3727" i="12" s="1"/>
  <c r="B3728" i="12" s="1"/>
  <c r="B3729" i="12" s="1"/>
  <c r="B3730" i="12" s="1"/>
  <c r="B3731" i="12" s="1"/>
  <c r="B3732" i="12" s="1"/>
  <c r="B3733" i="12" s="1"/>
  <c r="B3734" i="12" s="1"/>
  <c r="B3735" i="12" s="1"/>
  <c r="B3736" i="12" s="1"/>
  <c r="B3737" i="12" s="1"/>
  <c r="B3738" i="12" s="1"/>
  <c r="B3739" i="12" s="1"/>
  <c r="B3740" i="12" s="1"/>
  <c r="B3741" i="12" s="1"/>
  <c r="B3742" i="12" s="1"/>
  <c r="B3743" i="12" s="1"/>
  <c r="B3744" i="12" s="1"/>
  <c r="B3745" i="12" s="1"/>
  <c r="B3746" i="12" s="1"/>
  <c r="B3747" i="12" s="1"/>
  <c r="B3748" i="12" s="1"/>
  <c r="B3749" i="12" s="1"/>
  <c r="B3750" i="12" s="1"/>
  <c r="B3751" i="12" s="1"/>
  <c r="B3752" i="12" s="1"/>
  <c r="B3753" i="12" s="1"/>
  <c r="B3754" i="12" s="1"/>
  <c r="B3755" i="12" s="1"/>
  <c r="B3756" i="12" s="1"/>
  <c r="B3757" i="12" s="1"/>
  <c r="B3758" i="12" s="1"/>
  <c r="B3759" i="12" s="1"/>
  <c r="B3760" i="12" s="1"/>
  <c r="B3761" i="12" s="1"/>
  <c r="B3762" i="12" s="1"/>
  <c r="B3763" i="12" s="1"/>
  <c r="B3764" i="12" s="1"/>
  <c r="B3765" i="12" s="1"/>
  <c r="B3766" i="12" s="1"/>
  <c r="B3767" i="12" s="1"/>
  <c r="B3768" i="12" s="1"/>
  <c r="B3769" i="12" s="1"/>
  <c r="B3770" i="12" s="1"/>
  <c r="B3771" i="12" s="1"/>
  <c r="B3772" i="12" s="1"/>
  <c r="B3773" i="12" s="1"/>
  <c r="B3774" i="12" s="1"/>
  <c r="B3775" i="12" s="1"/>
  <c r="B3776" i="12" s="1"/>
  <c r="B3777" i="12" s="1"/>
  <c r="B3778" i="12" s="1"/>
  <c r="B3779" i="12" s="1"/>
  <c r="B3780" i="12" s="1"/>
  <c r="B3781" i="12" s="1"/>
  <c r="B3782" i="12" s="1"/>
  <c r="B3783" i="12" s="1"/>
  <c r="B3784" i="12" s="1"/>
  <c r="B3785" i="12" s="1"/>
  <c r="B3786" i="12" s="1"/>
  <c r="B3787" i="12" s="1"/>
  <c r="B3788" i="12" s="1"/>
  <c r="B3789" i="12" s="1"/>
  <c r="B3790" i="12" s="1"/>
  <c r="B3791" i="12" s="1"/>
  <c r="B3792" i="12" s="1"/>
  <c r="B3793" i="12" s="1"/>
  <c r="B3794" i="12" s="1"/>
  <c r="B3795" i="12" s="1"/>
  <c r="B3796" i="12" s="1"/>
  <c r="B3797" i="12" s="1"/>
  <c r="B3798" i="12" s="1"/>
  <c r="B3799" i="12" s="1"/>
  <c r="B3800" i="12" s="1"/>
  <c r="B3801" i="12" s="1"/>
  <c r="B3802" i="12" s="1"/>
  <c r="B3803" i="12" s="1"/>
  <c r="B3804" i="12" s="1"/>
  <c r="B3805" i="12" s="1"/>
  <c r="B3806" i="12" s="1"/>
  <c r="B3807" i="12" s="1"/>
  <c r="B3808" i="12" s="1"/>
  <c r="B3809" i="12" s="1"/>
  <c r="B3810" i="12" s="1"/>
  <c r="B3811" i="12" s="1"/>
  <c r="B3812" i="12" s="1"/>
  <c r="B3813" i="12" s="1"/>
  <c r="B3814" i="12" s="1"/>
  <c r="B3815" i="12" s="1"/>
  <c r="B3816" i="12" s="1"/>
  <c r="B3817" i="12" s="1"/>
  <c r="B3818" i="12" s="1"/>
  <c r="B3819" i="12" s="1"/>
  <c r="B3820" i="12" s="1"/>
  <c r="B3821" i="12" s="1"/>
  <c r="B3822" i="12" s="1"/>
  <c r="B3823" i="12" s="1"/>
  <c r="B3824" i="12" s="1"/>
  <c r="B3825" i="12" s="1"/>
  <c r="B3826" i="12" s="1"/>
  <c r="B3827" i="12" s="1"/>
  <c r="B3828" i="12" s="1"/>
  <c r="B3829" i="12" s="1"/>
  <c r="B3830" i="12" s="1"/>
  <c r="B3831" i="12" s="1"/>
  <c r="B3832" i="12" s="1"/>
  <c r="B3833" i="12" s="1"/>
  <c r="B3834" i="12" s="1"/>
  <c r="B3835" i="12" s="1"/>
  <c r="B3836" i="12" s="1"/>
  <c r="B3837" i="12" s="1"/>
  <c r="B3838" i="12" s="1"/>
  <c r="B3839" i="12" s="1"/>
  <c r="B3840" i="12" s="1"/>
  <c r="B3841" i="12" s="1"/>
  <c r="B3842" i="12" s="1"/>
  <c r="B3843" i="12" s="1"/>
  <c r="B3844" i="12" s="1"/>
  <c r="B3845" i="12" s="1"/>
  <c r="B3846" i="12" s="1"/>
  <c r="B3847" i="12" s="1"/>
  <c r="B3848" i="12" s="1"/>
  <c r="B3849" i="12" s="1"/>
  <c r="B3850" i="12" s="1"/>
  <c r="B3851" i="12" s="1"/>
  <c r="B3852" i="12" s="1"/>
  <c r="B3853" i="12" s="1"/>
  <c r="B3854" i="12" s="1"/>
  <c r="B3855" i="12" s="1"/>
  <c r="B3856" i="12" s="1"/>
  <c r="B3857" i="12" s="1"/>
  <c r="B3858" i="12" s="1"/>
  <c r="B3859" i="12" s="1"/>
  <c r="B3860" i="12" s="1"/>
  <c r="B3861" i="12" s="1"/>
  <c r="B3862" i="12" s="1"/>
  <c r="B3863" i="12" s="1"/>
  <c r="B3864" i="12" s="1"/>
  <c r="B3865" i="12" s="1"/>
  <c r="B3866" i="12" s="1"/>
  <c r="B3867" i="12" s="1"/>
  <c r="B3868" i="12" s="1"/>
  <c r="B3869" i="12" s="1"/>
  <c r="B3870" i="12" s="1"/>
  <c r="B3871" i="12" s="1"/>
  <c r="B3872" i="12" s="1"/>
  <c r="B3873" i="12" s="1"/>
  <c r="B3874" i="12" s="1"/>
  <c r="B3875" i="12" s="1"/>
  <c r="B3876" i="12" s="1"/>
  <c r="B3877" i="12" s="1"/>
  <c r="B3878" i="12" s="1"/>
  <c r="B3879" i="12" s="1"/>
  <c r="B3880" i="12" s="1"/>
  <c r="B3881" i="12" s="1"/>
  <c r="B3882" i="12" s="1"/>
  <c r="B3883" i="12" s="1"/>
  <c r="B3884" i="12" s="1"/>
  <c r="B3885" i="12" s="1"/>
  <c r="B3886" i="12" s="1"/>
  <c r="B3887" i="12" s="1"/>
  <c r="B3888" i="12" s="1"/>
  <c r="B3889" i="12" s="1"/>
  <c r="B3890" i="12" s="1"/>
  <c r="B3891" i="12" s="1"/>
  <c r="B3892" i="12" s="1"/>
  <c r="B3893" i="12" s="1"/>
  <c r="B3894" i="12" s="1"/>
  <c r="B3895" i="12" s="1"/>
  <c r="B3896" i="12" s="1"/>
  <c r="B3897" i="12" s="1"/>
  <c r="B3898" i="12" s="1"/>
  <c r="B3899" i="12" s="1"/>
  <c r="B3900" i="12" s="1"/>
  <c r="B3901" i="12" s="1"/>
  <c r="B3902" i="12" s="1"/>
  <c r="B3903" i="12" s="1"/>
  <c r="B3904" i="12" s="1"/>
  <c r="B3905" i="12" s="1"/>
  <c r="B3906" i="12" s="1"/>
  <c r="B3907" i="12" s="1"/>
  <c r="B3908" i="12" s="1"/>
  <c r="B3909" i="12" s="1"/>
  <c r="B3910" i="12" s="1"/>
  <c r="B3911" i="12" s="1"/>
  <c r="B3912" i="12" s="1"/>
  <c r="B3913" i="12" s="1"/>
  <c r="B3914" i="12" s="1"/>
  <c r="B3915" i="12" s="1"/>
  <c r="B3916" i="12" s="1"/>
  <c r="B3917" i="12" s="1"/>
  <c r="B3918" i="12" s="1"/>
  <c r="B3919" i="12" s="1"/>
  <c r="B3920" i="12" s="1"/>
  <c r="B3921" i="12" s="1"/>
  <c r="B3922" i="12" s="1"/>
  <c r="B3923" i="12" s="1"/>
  <c r="B3924" i="12" s="1"/>
  <c r="B3925" i="12" s="1"/>
  <c r="B3926" i="12" s="1"/>
  <c r="B3927" i="12" s="1"/>
  <c r="B3928" i="12" s="1"/>
  <c r="B3929" i="12" s="1"/>
  <c r="B3930" i="12" s="1"/>
  <c r="B3931" i="12" s="1"/>
  <c r="B3932" i="12" s="1"/>
  <c r="B3933" i="12" s="1"/>
  <c r="B3934" i="12" s="1"/>
  <c r="B3935" i="12" s="1"/>
  <c r="B3936" i="12" s="1"/>
  <c r="B3937" i="12" s="1"/>
  <c r="B3938" i="12" s="1"/>
  <c r="B3939" i="12" s="1"/>
  <c r="B3940" i="12" s="1"/>
  <c r="B3941" i="12" s="1"/>
  <c r="B3942" i="12" s="1"/>
  <c r="B3943" i="12" s="1"/>
  <c r="B3944" i="12" s="1"/>
  <c r="B3945" i="12" s="1"/>
  <c r="B3946" i="12" s="1"/>
  <c r="B3947" i="12" s="1"/>
  <c r="B3948" i="12" s="1"/>
  <c r="B3949" i="12" s="1"/>
  <c r="B3950" i="12" s="1"/>
  <c r="B3951" i="12" s="1"/>
  <c r="B3952" i="12" s="1"/>
  <c r="B3953" i="12" s="1"/>
  <c r="B3954" i="12" s="1"/>
  <c r="B3955" i="12" s="1"/>
  <c r="B3956" i="12" s="1"/>
  <c r="B3957" i="12" s="1"/>
  <c r="B3958" i="12" s="1"/>
  <c r="B3959" i="12" s="1"/>
  <c r="B3960" i="12" s="1"/>
  <c r="B3961" i="12" s="1"/>
  <c r="B3962" i="12" s="1"/>
  <c r="B3963" i="12" s="1"/>
  <c r="B3964" i="12" s="1"/>
  <c r="B3965" i="12" s="1"/>
  <c r="B3966" i="12" s="1"/>
  <c r="B3967" i="12" s="1"/>
  <c r="B3968" i="12" s="1"/>
  <c r="B3969" i="12" s="1"/>
  <c r="B3970" i="12" s="1"/>
  <c r="B3971" i="12" s="1"/>
  <c r="B3972" i="12" s="1"/>
  <c r="B3973" i="12" s="1"/>
  <c r="B3974" i="12" s="1"/>
  <c r="B3975" i="12" s="1"/>
  <c r="B3976" i="12" s="1"/>
  <c r="B3977" i="12" s="1"/>
  <c r="B3978" i="12" s="1"/>
  <c r="B3979" i="12" s="1"/>
  <c r="B3980" i="12" s="1"/>
  <c r="B3981" i="12" s="1"/>
  <c r="B3982" i="12" s="1"/>
  <c r="B3983" i="12" s="1"/>
  <c r="B3984" i="12" s="1"/>
  <c r="B3985" i="12" s="1"/>
  <c r="B3986" i="12" s="1"/>
  <c r="B3987" i="12" s="1"/>
  <c r="B3988" i="12" s="1"/>
  <c r="B3989" i="12" s="1"/>
  <c r="B3990" i="12" s="1"/>
  <c r="B3991" i="12" s="1"/>
  <c r="B3992" i="12" s="1"/>
  <c r="B3993" i="12" s="1"/>
  <c r="B3994" i="12" s="1"/>
  <c r="B3995" i="12" s="1"/>
  <c r="B3996" i="12" s="1"/>
  <c r="B3997" i="12" s="1"/>
  <c r="B3998" i="12" s="1"/>
  <c r="B3999" i="12" s="1"/>
  <c r="B4000" i="12" s="1"/>
  <c r="B4001" i="12" s="1"/>
  <c r="B4002" i="12" s="1"/>
  <c r="B4003" i="12" s="1"/>
  <c r="B4004" i="12" s="1"/>
  <c r="B4005" i="12" s="1"/>
  <c r="B4006" i="12" s="1"/>
  <c r="B4007" i="12" s="1"/>
  <c r="B4008" i="12" s="1"/>
  <c r="B4009" i="12" s="1"/>
  <c r="B4010" i="12" s="1"/>
  <c r="B4011" i="12" s="1"/>
  <c r="B4012" i="12" s="1"/>
  <c r="B4013" i="12" s="1"/>
  <c r="B4014" i="12" s="1"/>
  <c r="B4015" i="12" s="1"/>
  <c r="B4016" i="12" s="1"/>
  <c r="B4017" i="12" s="1"/>
  <c r="B4018" i="12" s="1"/>
  <c r="B4019" i="12" s="1"/>
  <c r="B4020" i="12" s="1"/>
  <c r="B4021" i="12" s="1"/>
  <c r="B4022" i="12" s="1"/>
  <c r="B4023" i="12" s="1"/>
  <c r="B4024" i="12" s="1"/>
  <c r="B4025" i="12" s="1"/>
  <c r="B4026" i="12" s="1"/>
  <c r="B4027" i="12" s="1"/>
  <c r="B4028" i="12" s="1"/>
  <c r="B4029" i="12" s="1"/>
  <c r="B4030" i="12" s="1"/>
  <c r="B4031" i="12" s="1"/>
  <c r="B4032" i="12" s="1"/>
  <c r="B4033" i="12" s="1"/>
  <c r="B4034" i="12" s="1"/>
  <c r="B4035" i="12" s="1"/>
  <c r="B4036" i="12" s="1"/>
  <c r="B4037" i="12" s="1"/>
  <c r="B4038" i="12" s="1"/>
  <c r="B4039" i="12" s="1"/>
  <c r="B4040" i="12" s="1"/>
  <c r="B4041" i="12" s="1"/>
  <c r="B4042" i="12" s="1"/>
  <c r="B4043" i="12" s="1"/>
  <c r="B4044" i="12" s="1"/>
  <c r="B4045" i="12" s="1"/>
  <c r="B4046" i="12" s="1"/>
  <c r="B4047" i="12" s="1"/>
  <c r="B4048" i="12" s="1"/>
  <c r="B4049" i="12" s="1"/>
  <c r="B4050" i="12" s="1"/>
  <c r="B4051" i="12" s="1"/>
  <c r="B4052" i="12" s="1"/>
  <c r="B4053" i="12" s="1"/>
  <c r="B4054" i="12" s="1"/>
  <c r="B4055" i="12" s="1"/>
  <c r="B4056" i="12" s="1"/>
  <c r="B4057" i="12" s="1"/>
  <c r="B4058" i="12" s="1"/>
  <c r="B4059" i="12" s="1"/>
  <c r="B4060" i="12" s="1"/>
  <c r="B4061" i="12" s="1"/>
  <c r="B4062" i="12" s="1"/>
  <c r="B4063" i="12" s="1"/>
  <c r="B4064" i="12" s="1"/>
  <c r="B4065" i="12" s="1"/>
  <c r="B4066" i="12" s="1"/>
  <c r="B4067" i="12" s="1"/>
  <c r="B4068" i="12" s="1"/>
  <c r="B4069" i="12" s="1"/>
  <c r="B4070" i="12" s="1"/>
  <c r="B4071" i="12" s="1"/>
  <c r="B4072" i="12" s="1"/>
  <c r="B4073" i="12" s="1"/>
  <c r="B4074" i="12" s="1"/>
  <c r="B4075" i="12" s="1"/>
  <c r="B4076" i="12" s="1"/>
  <c r="B4077" i="12" s="1"/>
  <c r="B4078" i="12" s="1"/>
  <c r="B4079" i="12" s="1"/>
  <c r="B4080" i="12" s="1"/>
  <c r="B4081" i="12" s="1"/>
  <c r="B4082" i="12" s="1"/>
  <c r="B4083" i="12" s="1"/>
  <c r="B4084" i="12" s="1"/>
  <c r="B4085" i="12" s="1"/>
  <c r="B4086" i="12" s="1"/>
  <c r="B4087" i="12" s="1"/>
  <c r="B4088" i="12" s="1"/>
  <c r="B4089" i="12" s="1"/>
  <c r="B4090" i="12" s="1"/>
  <c r="B4091" i="12" s="1"/>
  <c r="B4092" i="12" s="1"/>
  <c r="B4093" i="12" s="1"/>
  <c r="B4094" i="12" s="1"/>
  <c r="B4095" i="12" s="1"/>
  <c r="B4096" i="12" s="1"/>
  <c r="B4097" i="12" s="1"/>
  <c r="B4098" i="12" s="1"/>
  <c r="B4099" i="12" s="1"/>
  <c r="B4100" i="12" s="1"/>
  <c r="B4101" i="12" s="1"/>
  <c r="B4102" i="12" s="1"/>
  <c r="B4103" i="12" s="1"/>
  <c r="B4104" i="12" s="1"/>
  <c r="B4105" i="12" s="1"/>
  <c r="B4106" i="12" s="1"/>
  <c r="B4107" i="12" s="1"/>
  <c r="B4108" i="12" s="1"/>
  <c r="B4109" i="12" s="1"/>
  <c r="B4110" i="12" s="1"/>
  <c r="B4111" i="12" s="1"/>
  <c r="B4112" i="12" s="1"/>
  <c r="B4113" i="12" s="1"/>
  <c r="B4114" i="12" s="1"/>
  <c r="B4115" i="12" s="1"/>
  <c r="B4116" i="12" s="1"/>
  <c r="B4117" i="12" s="1"/>
  <c r="B4118" i="12" s="1"/>
  <c r="B4119" i="12" s="1"/>
  <c r="B4120" i="12" s="1"/>
  <c r="B4121" i="12" s="1"/>
  <c r="B4122" i="12" s="1"/>
  <c r="B4123" i="12" s="1"/>
  <c r="B4124" i="12" s="1"/>
  <c r="B4125" i="12" s="1"/>
  <c r="B4126" i="12" s="1"/>
  <c r="B4127" i="12" s="1"/>
  <c r="B4128" i="12" s="1"/>
  <c r="B4129" i="12" s="1"/>
  <c r="B4130" i="12" s="1"/>
  <c r="B4131" i="12" s="1"/>
  <c r="B4132" i="12" s="1"/>
  <c r="B4133" i="12" s="1"/>
  <c r="B4134" i="12" s="1"/>
  <c r="B4135" i="12" s="1"/>
  <c r="B4136" i="12" s="1"/>
  <c r="B4137" i="12" s="1"/>
  <c r="B4138" i="12" s="1"/>
  <c r="B4139" i="12" s="1"/>
  <c r="B4140" i="12" s="1"/>
  <c r="B4141" i="12" s="1"/>
  <c r="B4142" i="12" s="1"/>
  <c r="B4143" i="12" s="1"/>
  <c r="B4144" i="12" s="1"/>
  <c r="B4145" i="12" s="1"/>
  <c r="B4146" i="12" s="1"/>
  <c r="B4147" i="12" s="1"/>
  <c r="B4148" i="12" s="1"/>
  <c r="B4149" i="12" s="1"/>
  <c r="B4150" i="12" s="1"/>
  <c r="B4151" i="12" s="1"/>
  <c r="B4152" i="12" s="1"/>
  <c r="B4153" i="12" s="1"/>
  <c r="B4154" i="12" s="1"/>
  <c r="B4155" i="12" s="1"/>
  <c r="B4156" i="12" s="1"/>
  <c r="B4157" i="12" s="1"/>
  <c r="B4158" i="12" s="1"/>
  <c r="B4159" i="12" s="1"/>
  <c r="B4160" i="12" s="1"/>
  <c r="B4161" i="12" s="1"/>
  <c r="B4162" i="12" s="1"/>
  <c r="B4163" i="12" s="1"/>
  <c r="B4164" i="12" s="1"/>
  <c r="B4165" i="12" s="1"/>
  <c r="B4166" i="12" s="1"/>
  <c r="B4167" i="12" s="1"/>
  <c r="B4168" i="12" s="1"/>
  <c r="B4169" i="12" s="1"/>
  <c r="B4170" i="12" s="1"/>
  <c r="B4171" i="12" s="1"/>
  <c r="B4172" i="12" s="1"/>
  <c r="B4173" i="12" s="1"/>
  <c r="B4174" i="12" s="1"/>
  <c r="B4175" i="12" s="1"/>
  <c r="B4176" i="12" s="1"/>
  <c r="B4177" i="12" s="1"/>
  <c r="B4178" i="12" s="1"/>
  <c r="B4179" i="12" s="1"/>
  <c r="B4180" i="12" s="1"/>
  <c r="B4181" i="12" s="1"/>
  <c r="B4182" i="12" s="1"/>
  <c r="B4183" i="12" s="1"/>
  <c r="B4184" i="12" s="1"/>
  <c r="B4185" i="12" s="1"/>
  <c r="B4186" i="12" s="1"/>
  <c r="B4187" i="12" s="1"/>
  <c r="B4188" i="12" s="1"/>
  <c r="B4189" i="12" s="1"/>
  <c r="B4190" i="12" s="1"/>
  <c r="B4191" i="12" s="1"/>
  <c r="B4192" i="12" s="1"/>
  <c r="B4193" i="12" s="1"/>
  <c r="B4194" i="12" s="1"/>
  <c r="B4195" i="12" s="1"/>
  <c r="B4196" i="12" s="1"/>
  <c r="B4197" i="12" s="1"/>
  <c r="B4198" i="12" s="1"/>
  <c r="B4199" i="12" s="1"/>
  <c r="B4200" i="12" s="1"/>
  <c r="B4201" i="12" s="1"/>
  <c r="B4202" i="12" s="1"/>
  <c r="B4203" i="12" s="1"/>
  <c r="B4204" i="12" s="1"/>
  <c r="B4205" i="12" s="1"/>
  <c r="B4206" i="12" s="1"/>
  <c r="B4207" i="12" s="1"/>
  <c r="B4208" i="12" s="1"/>
  <c r="B4209" i="12" s="1"/>
  <c r="B4210" i="12" s="1"/>
  <c r="B4211" i="12" s="1"/>
  <c r="B4212" i="12" s="1"/>
  <c r="B4213" i="12" s="1"/>
  <c r="B4214" i="12" s="1"/>
  <c r="B4215" i="12" s="1"/>
  <c r="B4216" i="12" s="1"/>
  <c r="B4217" i="12" s="1"/>
  <c r="B4218" i="12" s="1"/>
  <c r="B4219" i="12" s="1"/>
  <c r="B4220" i="12" s="1"/>
  <c r="B4221" i="12" s="1"/>
  <c r="B4222" i="12" s="1"/>
  <c r="B4223" i="12" s="1"/>
  <c r="B4224" i="12" s="1"/>
  <c r="B4225" i="12" s="1"/>
  <c r="B4226" i="12" s="1"/>
  <c r="B4227" i="12" s="1"/>
  <c r="B4228" i="12" s="1"/>
  <c r="B4229" i="12" s="1"/>
  <c r="B4230" i="12" s="1"/>
  <c r="B4231" i="12" s="1"/>
  <c r="B4232" i="12" s="1"/>
  <c r="B4233" i="12" s="1"/>
  <c r="B4234" i="12" s="1"/>
  <c r="B4235" i="12" s="1"/>
  <c r="B4236" i="12" s="1"/>
  <c r="B4237" i="12" s="1"/>
  <c r="B4238" i="12" s="1"/>
  <c r="B4239" i="12" s="1"/>
  <c r="B4240" i="12" s="1"/>
  <c r="B4241" i="12" s="1"/>
  <c r="B4242" i="12" s="1"/>
  <c r="B4243" i="12" s="1"/>
  <c r="B4244" i="12" s="1"/>
  <c r="B4245" i="12" s="1"/>
  <c r="B4246" i="12" s="1"/>
  <c r="B4247" i="12" s="1"/>
  <c r="B4248" i="12" s="1"/>
  <c r="B4249" i="12" s="1"/>
  <c r="B4250" i="12" s="1"/>
  <c r="B4251" i="12" s="1"/>
  <c r="B4252" i="12" s="1"/>
  <c r="B4253" i="12" s="1"/>
  <c r="B4254" i="12" s="1"/>
  <c r="B4255" i="12" s="1"/>
  <c r="B4256" i="12" s="1"/>
  <c r="B4257" i="12" s="1"/>
  <c r="B4258" i="12" s="1"/>
  <c r="B4259" i="12" s="1"/>
  <c r="B4260" i="12" s="1"/>
  <c r="B4261" i="12" s="1"/>
  <c r="B4262" i="12" s="1"/>
  <c r="B4263" i="12" s="1"/>
  <c r="B4264" i="12" s="1"/>
  <c r="B4265" i="12" s="1"/>
  <c r="B4266" i="12" s="1"/>
  <c r="B4267" i="12" s="1"/>
  <c r="B4268" i="12" s="1"/>
  <c r="B4269" i="12" s="1"/>
  <c r="B4270" i="12" s="1"/>
  <c r="B4271" i="12" s="1"/>
  <c r="B4272" i="12" s="1"/>
  <c r="B4273" i="12" s="1"/>
  <c r="B4274" i="12" s="1"/>
  <c r="B4275" i="12" s="1"/>
  <c r="B4276" i="12" s="1"/>
  <c r="B4277" i="12" s="1"/>
  <c r="B4278" i="12" s="1"/>
  <c r="B4279" i="12" s="1"/>
  <c r="B4280" i="12" s="1"/>
  <c r="B4281" i="12" s="1"/>
  <c r="B4282" i="12" s="1"/>
  <c r="B4283" i="12" s="1"/>
  <c r="B4284" i="12" s="1"/>
  <c r="B4285" i="12" s="1"/>
  <c r="B4286" i="12" s="1"/>
  <c r="B4287" i="12" s="1"/>
  <c r="B4288" i="12" s="1"/>
  <c r="B4289" i="12" s="1"/>
  <c r="B4290" i="12" s="1"/>
  <c r="B4291" i="12" s="1"/>
  <c r="B4292" i="12" s="1"/>
  <c r="B4293" i="12" s="1"/>
  <c r="B4294" i="12" s="1"/>
  <c r="B4295" i="12" s="1"/>
  <c r="B4296" i="12" s="1"/>
  <c r="B4297" i="12" s="1"/>
  <c r="B4298" i="12" s="1"/>
  <c r="B4299" i="12" s="1"/>
  <c r="B4300" i="12" s="1"/>
  <c r="B4301" i="12" s="1"/>
  <c r="B4302" i="12" s="1"/>
  <c r="B4303" i="12" s="1"/>
  <c r="B4304" i="12" s="1"/>
  <c r="B4305" i="12" s="1"/>
  <c r="B4306" i="12" s="1"/>
  <c r="B4307" i="12" s="1"/>
  <c r="B4308" i="12" s="1"/>
  <c r="B4309" i="12" s="1"/>
  <c r="B4310" i="12" s="1"/>
  <c r="B4311" i="12" s="1"/>
  <c r="B4312" i="12" s="1"/>
  <c r="B4313" i="12" s="1"/>
  <c r="B4314" i="12" s="1"/>
  <c r="B4315" i="12" s="1"/>
  <c r="B4316" i="12" s="1"/>
  <c r="B4317" i="12" s="1"/>
  <c r="B4318" i="12" s="1"/>
  <c r="B4319" i="12" s="1"/>
  <c r="B4320" i="12" s="1"/>
  <c r="B4321" i="12" s="1"/>
  <c r="B4322" i="12" s="1"/>
  <c r="B4323" i="12" s="1"/>
  <c r="B4324" i="12" s="1"/>
  <c r="B4325" i="12" s="1"/>
  <c r="B4326" i="12" s="1"/>
  <c r="B4327" i="12" s="1"/>
  <c r="B4328" i="12" s="1"/>
  <c r="B4329" i="12" s="1"/>
  <c r="B4330" i="12" s="1"/>
  <c r="B4331" i="12" s="1"/>
  <c r="B4332" i="12" s="1"/>
  <c r="B4333" i="12" s="1"/>
  <c r="B4334" i="12" s="1"/>
  <c r="B4335" i="12" s="1"/>
  <c r="B4336" i="12" s="1"/>
  <c r="B4337" i="12" s="1"/>
  <c r="B4338" i="12" s="1"/>
  <c r="B4339" i="12" s="1"/>
  <c r="B4340" i="12" s="1"/>
  <c r="B4341" i="12" s="1"/>
  <c r="B4342" i="12" s="1"/>
  <c r="B4343" i="12" s="1"/>
  <c r="B4344" i="12" s="1"/>
  <c r="B4345" i="12" s="1"/>
  <c r="B4346" i="12" s="1"/>
  <c r="B4347" i="12" s="1"/>
  <c r="B4348" i="12" s="1"/>
  <c r="B4349" i="12" s="1"/>
  <c r="B4350" i="12" s="1"/>
  <c r="B4351" i="12" s="1"/>
  <c r="B4352" i="12" s="1"/>
  <c r="B4353" i="12" s="1"/>
  <c r="B4354" i="12" s="1"/>
  <c r="B4355" i="12" s="1"/>
  <c r="B4356" i="12" s="1"/>
  <c r="B4357" i="12" s="1"/>
  <c r="B4358" i="12" s="1"/>
  <c r="B4359" i="12" s="1"/>
  <c r="B4360" i="12" s="1"/>
  <c r="B4361" i="12" s="1"/>
  <c r="B4362" i="12" s="1"/>
  <c r="B4363" i="12" s="1"/>
  <c r="B4364" i="12" s="1"/>
  <c r="B4365" i="12" s="1"/>
  <c r="B4366" i="12" s="1"/>
  <c r="B4367" i="12" s="1"/>
  <c r="B4368" i="12" s="1"/>
  <c r="B4369" i="12" s="1"/>
  <c r="B4370" i="12" s="1"/>
  <c r="B4371" i="12" s="1"/>
  <c r="B4372" i="12" s="1"/>
  <c r="B4373" i="12" s="1"/>
  <c r="B4374" i="12" s="1"/>
  <c r="B4375" i="12" s="1"/>
  <c r="B4376" i="12" s="1"/>
  <c r="B4377" i="12" s="1"/>
  <c r="B4378" i="12" s="1"/>
  <c r="B4379" i="12" s="1"/>
  <c r="B4380" i="12" s="1"/>
  <c r="B4381" i="12" s="1"/>
  <c r="B4382" i="12" s="1"/>
  <c r="B4383" i="12" s="1"/>
  <c r="B4384" i="12" s="1"/>
  <c r="B4385" i="12" s="1"/>
  <c r="B4386" i="12" s="1"/>
  <c r="B4387" i="12" s="1"/>
  <c r="B4388" i="12" s="1"/>
  <c r="B4389" i="12" s="1"/>
  <c r="B4390" i="12" s="1"/>
  <c r="B4391" i="12" s="1"/>
  <c r="B4392" i="12" s="1"/>
  <c r="B4393" i="12" s="1"/>
  <c r="B4394" i="12" s="1"/>
  <c r="B4395" i="12" s="1"/>
  <c r="B4396" i="12" s="1"/>
  <c r="B4397" i="12" s="1"/>
  <c r="B4398" i="12" s="1"/>
  <c r="B4399" i="12" s="1"/>
  <c r="B4400" i="12" s="1"/>
  <c r="B4401" i="12" s="1"/>
  <c r="B4402" i="12" s="1"/>
  <c r="B4403" i="12" s="1"/>
  <c r="B4404" i="12" s="1"/>
  <c r="B4405" i="12" s="1"/>
  <c r="B4406" i="12" s="1"/>
  <c r="B4407" i="12" s="1"/>
  <c r="B4408" i="12" s="1"/>
  <c r="B4409" i="12" s="1"/>
  <c r="B4410" i="12" s="1"/>
  <c r="B4411" i="12" s="1"/>
  <c r="B4412" i="12" s="1"/>
  <c r="B4413" i="12" s="1"/>
  <c r="B4414" i="12" s="1"/>
  <c r="B4415" i="12" s="1"/>
  <c r="B4416" i="12" s="1"/>
  <c r="B4417" i="12" s="1"/>
  <c r="B4418" i="12" s="1"/>
  <c r="B4419" i="12" s="1"/>
  <c r="B4420" i="12" s="1"/>
  <c r="B4421" i="12" s="1"/>
  <c r="B4422" i="12" s="1"/>
  <c r="B4423" i="12" s="1"/>
  <c r="B4424" i="12" s="1"/>
  <c r="B4425" i="12" s="1"/>
  <c r="B4426" i="12" s="1"/>
  <c r="B4427" i="12" s="1"/>
  <c r="B4428" i="12" s="1"/>
  <c r="B4429" i="12" s="1"/>
  <c r="B4430" i="12" s="1"/>
  <c r="B4431" i="12" s="1"/>
  <c r="B4432" i="12" s="1"/>
  <c r="B4433" i="12" s="1"/>
  <c r="B4434" i="12" s="1"/>
  <c r="B4435" i="12" s="1"/>
  <c r="B4436" i="12" s="1"/>
  <c r="B4437" i="12" s="1"/>
  <c r="B4438" i="12" s="1"/>
  <c r="B4439" i="12" s="1"/>
  <c r="B4440" i="12" s="1"/>
  <c r="B4441" i="12" s="1"/>
  <c r="B4442" i="12" s="1"/>
  <c r="B4443" i="12" s="1"/>
  <c r="B4444" i="12" s="1"/>
  <c r="B4445" i="12" s="1"/>
  <c r="B4446" i="12" s="1"/>
  <c r="B4447" i="12" s="1"/>
  <c r="B4448" i="12" s="1"/>
  <c r="B4449" i="12" s="1"/>
  <c r="B4450" i="12" s="1"/>
  <c r="B4451" i="12" s="1"/>
  <c r="B4452" i="12" s="1"/>
  <c r="B4453" i="12" s="1"/>
  <c r="B4454" i="12" s="1"/>
  <c r="B4455" i="12" s="1"/>
  <c r="B4456" i="12" s="1"/>
  <c r="B4457" i="12" s="1"/>
  <c r="B4458" i="12" s="1"/>
  <c r="B4459" i="12" s="1"/>
  <c r="B4460" i="12" s="1"/>
  <c r="B4461" i="12" s="1"/>
  <c r="B4462" i="12" s="1"/>
  <c r="B4463" i="12" s="1"/>
  <c r="B4464" i="12" s="1"/>
  <c r="B4465" i="12" s="1"/>
  <c r="B4466" i="12" s="1"/>
  <c r="B4467" i="12" s="1"/>
  <c r="B4468" i="12" s="1"/>
  <c r="B4469" i="12" s="1"/>
  <c r="B4470" i="12" s="1"/>
  <c r="B4471" i="12" s="1"/>
  <c r="B4472" i="12" s="1"/>
  <c r="J77" i="13" l="1"/>
  <c r="J875" i="13"/>
  <c r="J447" i="13"/>
  <c r="J511" i="13"/>
  <c r="J627" i="13"/>
  <c r="J658" i="13"/>
  <c r="J1017" i="13"/>
  <c r="J47" i="13"/>
  <c r="J286" i="13"/>
  <c r="J141" i="13"/>
  <c r="J173" i="13"/>
  <c r="J731" i="13"/>
  <c r="J270" i="13"/>
  <c r="J30" i="13"/>
  <c r="J1072" i="13"/>
  <c r="J454" i="13"/>
  <c r="J837" i="13"/>
  <c r="J1211" i="13"/>
  <c r="J621" i="13"/>
  <c r="J157" i="13"/>
  <c r="J128" i="13"/>
  <c r="J142" i="13"/>
  <c r="J158" i="13"/>
  <c r="J166" i="13"/>
  <c r="J174" i="13"/>
  <c r="J190" i="13"/>
  <c r="J382" i="13"/>
  <c r="J405" i="13"/>
  <c r="J428" i="13"/>
  <c r="J531" i="13"/>
  <c r="J584" i="13"/>
  <c r="J591" i="13"/>
  <c r="J607" i="13"/>
  <c r="J732" i="13"/>
  <c r="J754" i="13"/>
  <c r="J769" i="13"/>
  <c r="J1116" i="13"/>
  <c r="J1139" i="13"/>
  <c r="J1189" i="13"/>
  <c r="J254" i="13"/>
  <c r="J93" i="13"/>
  <c r="J466" i="13"/>
  <c r="J814" i="13"/>
  <c r="J1247" i="13"/>
  <c r="J980" i="13"/>
  <c r="J783" i="13"/>
  <c r="J940" i="13"/>
  <c r="J67" i="13"/>
  <c r="J75" i="13"/>
  <c r="J335" i="13"/>
  <c r="J344" i="13"/>
  <c r="J359" i="13"/>
  <c r="J390" i="13"/>
  <c r="J398" i="13"/>
  <c r="J413" i="13"/>
  <c r="J539" i="13"/>
  <c r="J554" i="13"/>
  <c r="J569" i="13"/>
  <c r="J577" i="13"/>
  <c r="J592" i="13"/>
  <c r="J151" i="13"/>
  <c r="J159" i="13"/>
  <c r="J320" i="13"/>
  <c r="J375" i="13"/>
  <c r="J516" i="13"/>
  <c r="J524" i="13"/>
  <c r="J532" i="13"/>
  <c r="J547" i="13"/>
  <c r="J679" i="13"/>
  <c r="J702" i="13"/>
  <c r="J710" i="13"/>
  <c r="J740" i="13"/>
  <c r="J299" i="13"/>
  <c r="J649" i="13"/>
  <c r="J83" i="13"/>
  <c r="J935" i="13"/>
  <c r="J1086" i="13"/>
  <c r="J1094" i="13"/>
  <c r="J1117" i="13"/>
  <c r="J1155" i="13"/>
  <c r="J1172" i="13"/>
  <c r="J835" i="13"/>
  <c r="J642" i="13"/>
  <c r="J39" i="13"/>
  <c r="J1040" i="13"/>
  <c r="J225" i="13"/>
  <c r="J956" i="13"/>
  <c r="J1265" i="13"/>
  <c r="J482" i="13"/>
  <c r="I1272" i="13"/>
  <c r="J44" i="13"/>
  <c r="J84" i="13"/>
  <c r="J92" i="13"/>
  <c r="J144" i="13"/>
  <c r="J321" i="13"/>
  <c r="J336" i="13"/>
  <c r="J352" i="13"/>
  <c r="J376" i="13"/>
  <c r="J384" i="13"/>
  <c r="J391" i="13"/>
  <c r="J509" i="13"/>
  <c r="J525" i="13"/>
  <c r="J533" i="13"/>
  <c r="J548" i="13"/>
  <c r="J703" i="13"/>
  <c r="J711" i="13"/>
  <c r="J726" i="13"/>
  <c r="J866" i="13"/>
  <c r="J874" i="13"/>
  <c r="J1110" i="13"/>
  <c r="J1118" i="13"/>
  <c r="J399" i="13"/>
  <c r="J191" i="13"/>
  <c r="J109" i="13"/>
  <c r="J691" i="13"/>
  <c r="J1250" i="13"/>
  <c r="J674" i="13"/>
  <c r="J952" i="13"/>
  <c r="J1149" i="13"/>
  <c r="J95" i="13"/>
  <c r="J117" i="13"/>
  <c r="J192" i="13"/>
  <c r="J229" i="13"/>
  <c r="J386" i="13"/>
  <c r="J536" i="13"/>
  <c r="J594" i="13"/>
  <c r="J616" i="13"/>
  <c r="J639" i="13"/>
  <c r="J707" i="13"/>
  <c r="J721" i="13"/>
  <c r="J743" i="13"/>
  <c r="J757" i="13"/>
  <c r="J915" i="13"/>
  <c r="J1014" i="13"/>
  <c r="J1044" i="13"/>
  <c r="J1068" i="13"/>
  <c r="J1034" i="13"/>
  <c r="J302" i="13"/>
  <c r="J578" i="13"/>
  <c r="J645" i="13"/>
  <c r="J777" i="13"/>
  <c r="J94" i="13"/>
  <c r="J1206" i="13"/>
  <c r="J96" i="13"/>
  <c r="J103" i="13"/>
  <c r="J154" i="13"/>
  <c r="J311" i="13"/>
  <c r="J333" i="13"/>
  <c r="J492" i="13"/>
  <c r="J558" i="13"/>
  <c r="J580" i="13"/>
  <c r="J617" i="13"/>
  <c r="J722" i="13"/>
  <c r="J729" i="13"/>
  <c r="J750" i="13"/>
  <c r="J817" i="13"/>
  <c r="J833" i="13"/>
  <c r="J901" i="13"/>
  <c r="J954" i="13"/>
  <c r="J1007" i="13"/>
  <c r="J1084" i="13"/>
  <c r="J1107" i="13"/>
  <c r="J1121" i="13"/>
  <c r="J1137" i="13"/>
  <c r="J1151" i="13"/>
  <c r="J1183" i="13"/>
  <c r="J1260" i="13"/>
  <c r="J21" i="13"/>
  <c r="J126" i="13"/>
  <c r="J305" i="13"/>
  <c r="J445" i="13"/>
  <c r="J485" i="13"/>
  <c r="J588" i="13"/>
  <c r="J625" i="13"/>
  <c r="J737" i="13"/>
  <c r="J796" i="13"/>
  <c r="J810" i="13"/>
  <c r="J872" i="13"/>
  <c r="J1159" i="13"/>
  <c r="J734" i="13"/>
  <c r="J478" i="13"/>
  <c r="G1272" i="13"/>
  <c r="J1190" i="13"/>
  <c r="J265" i="13"/>
  <c r="J585" i="13"/>
  <c r="J755" i="13"/>
  <c r="J892" i="13"/>
  <c r="J22" i="13"/>
  <c r="J29" i="13"/>
  <c r="J36" i="13"/>
  <c r="J52" i="13"/>
  <c r="J74" i="13"/>
  <c r="J119" i="13"/>
  <c r="J127" i="13"/>
  <c r="J134" i="13"/>
  <c r="J163" i="13"/>
  <c r="J171" i="13"/>
  <c r="J185" i="13"/>
  <c r="J216" i="13"/>
  <c r="J231" i="13"/>
  <c r="J261" i="13"/>
  <c r="J269" i="13"/>
  <c r="J298" i="13"/>
  <c r="J306" i="13"/>
  <c r="J357" i="13"/>
  <c r="J395" i="13"/>
  <c r="J417" i="13"/>
  <c r="J438" i="13"/>
  <c r="J446" i="13"/>
  <c r="J453" i="13"/>
  <c r="J464" i="13"/>
  <c r="J479" i="13"/>
  <c r="J486" i="13"/>
  <c r="J501" i="13"/>
  <c r="J508" i="13"/>
  <c r="J545" i="13"/>
  <c r="J574" i="13"/>
  <c r="J611" i="13"/>
  <c r="J656" i="13"/>
  <c r="J686" i="13"/>
  <c r="J694" i="13"/>
  <c r="J709" i="13"/>
  <c r="J716" i="13"/>
  <c r="J723" i="13"/>
  <c r="J738" i="13"/>
  <c r="J759" i="13"/>
  <c r="J781" i="13"/>
  <c r="J804" i="13"/>
  <c r="J842" i="13"/>
  <c r="J850" i="13"/>
  <c r="J873" i="13"/>
  <c r="J887" i="13"/>
  <c r="J902" i="13"/>
  <c r="J917" i="13"/>
  <c r="J932" i="13"/>
  <c r="J978" i="13"/>
  <c r="J1001" i="13"/>
  <c r="J1016" i="13"/>
  <c r="J1046" i="13"/>
  <c r="J1070" i="13"/>
  <c r="J1093" i="13"/>
  <c r="J1145" i="13"/>
  <c r="J1152" i="13"/>
  <c r="J1160" i="13"/>
  <c r="J1194" i="13"/>
  <c r="J1244" i="13"/>
  <c r="J113" i="13"/>
  <c r="J245" i="13"/>
  <c r="J303" i="13"/>
  <c r="J820" i="13"/>
  <c r="J290" i="13"/>
  <c r="J440" i="13"/>
  <c r="J523" i="13"/>
  <c r="J1158" i="13"/>
  <c r="J69" i="13"/>
  <c r="J595" i="13"/>
  <c r="J683" i="13"/>
  <c r="J849" i="13"/>
  <c r="J949" i="13"/>
  <c r="J1150" i="13"/>
  <c r="J210" i="13"/>
  <c r="J490" i="13"/>
  <c r="J651" i="13"/>
  <c r="J843" i="13"/>
  <c r="J1078" i="13"/>
  <c r="J65" i="13"/>
  <c r="J242" i="13"/>
  <c r="J748" i="13"/>
  <c r="J1272" i="13" l="1"/>
</calcChain>
</file>

<file path=xl/sharedStrings.xml><?xml version="1.0" encoding="utf-8"?>
<sst xmlns="http://schemas.openxmlformats.org/spreadsheetml/2006/main" count="31611" uniqueCount="4013">
  <si>
    <t>№</t>
  </si>
  <si>
    <t>1</t>
  </si>
  <si>
    <t>м</t>
  </si>
  <si>
    <t>шт</t>
  </si>
  <si>
    <t>3</t>
  </si>
  <si>
    <t>4</t>
  </si>
  <si>
    <t>5</t>
  </si>
  <si>
    <t>Количество</t>
  </si>
  <si>
    <t>Примечание</t>
  </si>
  <si>
    <t>Ед. изм.</t>
  </si>
  <si>
    <t>Цена за ед. материала и оборудования</t>
  </si>
  <si>
    <t>Цена за ИТОГО материалы и оборудования</t>
  </si>
  <si>
    <t>м 2</t>
  </si>
  <si>
    <t>6</t>
  </si>
  <si>
    <t>7</t>
  </si>
  <si>
    <t>8</t>
  </si>
  <si>
    <t>9</t>
  </si>
  <si>
    <t>10</t>
  </si>
  <si>
    <t>компл</t>
  </si>
  <si>
    <t>Наименование работ</t>
  </si>
  <si>
    <t>СОГЛАСОВАНО:</t>
  </si>
  <si>
    <t>УТВЕРЖДАЮ:</t>
  </si>
  <si>
    <t/>
  </si>
  <si>
    <t>"____" ________________ 2024 года</t>
  </si>
  <si>
    <t>Стройка / объект</t>
  </si>
  <si>
    <t>Сметная (договорная) стоимость в соответствии с договором подряда (субподряда):</t>
  </si>
  <si>
    <t>руб.</t>
  </si>
  <si>
    <t>Генеральный директор ……</t>
  </si>
  <si>
    <t>(ФИО)</t>
  </si>
  <si>
    <t>Цены соответствуют периоду ……. кв.2024г.</t>
  </si>
  <si>
    <t>Устройство шпунтового ограждения</t>
  </si>
  <si>
    <t>шт.</t>
  </si>
  <si>
    <t>Устройство котлована в осях ГГ-А/22-26</t>
  </si>
  <si>
    <t>Разработка грунта 2 гр. экскаватором емкостью ковша 0,65 м3 в котловане с погрузкой в автосамосвалы</t>
  </si>
  <si>
    <t>м 3</t>
  </si>
  <si>
    <t>Доработка грунта вручную (грунт 2 группы) под песчаную подушку</t>
  </si>
  <si>
    <t>Доработка грунта вручную (грунт 2 группы)</t>
  </si>
  <si>
    <t>Погрузка грунта (от ручной разработки) экскаватором емкостью ковша 0,65 м3 в автосамосвалы</t>
  </si>
  <si>
    <t>Транспортировка грунта 2 гр. на площадку складирования на расстояние 6 км</t>
  </si>
  <si>
    <t>Работа на отвале</t>
  </si>
  <si>
    <t>т</t>
  </si>
  <si>
    <t>Устройство ростверков монолитных</t>
  </si>
  <si>
    <t xml:space="preserve">20
</t>
  </si>
  <si>
    <t>Уплотнение грунта ручной вибротрамбовкой</t>
  </si>
  <si>
    <t>Выравнивающий слой из песчано-гравийной смеси толщиной 0,2 м с послойным уплотнением ручной пневмотрамбовкой до К=0,95</t>
  </si>
  <si>
    <t>Устройство бетонной подготовки из бетона В7,5 толщиной 100 мм</t>
  </si>
  <si>
    <t>Устройство рулонной битумной гидроизоляции</t>
  </si>
  <si>
    <t>Обратная заыпка пазух котлована бульдозером 79 кВт с послойным уплотнением рычнми пневмотрамбовками песчаным грунтом.</t>
  </si>
  <si>
    <t>Устройство бетонной подготовки из бетона В7,5 толщиной 150 мм</t>
  </si>
  <si>
    <t>Устройство гильз из трубы 159х3 по ГОСТ 10704-91</t>
  </si>
  <si>
    <t>Устройство гильз из трубы 219х3 по ГОСТ 10704-91</t>
  </si>
  <si>
    <t>Устройство гильз из трубы 273х3,5 по ГОСТ 10704-91</t>
  </si>
  <si>
    <t>Устройство гильз из трубы 426х5 по ГОСТ 10704-91</t>
  </si>
  <si>
    <t>Устройство гильз из трубы 89х3 по ГОСТ 10704-91</t>
  </si>
  <si>
    <t>Устройство гильз из трубы 108х2 по ГОСТ 10704-91</t>
  </si>
  <si>
    <t>Устройство гильз из трубы 219х4,5 по ГОСТ 10704-91</t>
  </si>
  <si>
    <t>Устройство гильз из трубы 273х4,5 по ГОСТ 10704-91</t>
  </si>
  <si>
    <t>Устройство гильз из трубы 127х3,5 по ГОСТ 10704-91</t>
  </si>
  <si>
    <t>Устройство рулонной битумной гидроизоляции в 1 слой по слою праймера</t>
  </si>
  <si>
    <t>Бентонитовый шнур Аквастоп ПНБ 25х19</t>
  </si>
  <si>
    <t>п.м.</t>
  </si>
  <si>
    <t>Фундамент монолитный Фм1.1.2</t>
  </si>
  <si>
    <t>Фундамент монолитный Фм1.2.2, Фм1.2.4</t>
  </si>
  <si>
    <t>м3</t>
  </si>
  <si>
    <t>Устройство гидроизоляции битумной мастики по ГОСТ 30693-20000 по слою праймера</t>
  </si>
  <si>
    <t>м2</t>
  </si>
  <si>
    <t>Монтаж балок Б1 из трубы 100х5 по ГОСТ 30245-2012</t>
  </si>
  <si>
    <t>Анкер распорный М8</t>
  </si>
  <si>
    <t>Монтаж лотка Л19-15 серия 3.006.1-2.87.1-37</t>
  </si>
  <si>
    <t>Монтаж лотка Л19-15и серия 3.006.1-2.87.1-37 (индивидуального изготовления L=2990 мм)</t>
  </si>
  <si>
    <t>Монтаж плит П19-15 серия 3.006.1-2.87.1-42</t>
  </si>
  <si>
    <t>0.07</t>
  </si>
  <si>
    <t>Заполнение швов цементно-песчаным раствором М100</t>
  </si>
  <si>
    <t>0.11</t>
  </si>
  <si>
    <t>Устройство гильз из трубы 219х6 по ГОСТ 10704-91</t>
  </si>
  <si>
    <t>Устройство анкерной группы А1</t>
  </si>
  <si>
    <t>Монтаж балок Б1 из трубы 120х5 по ГОСТ 30245-2012</t>
  </si>
  <si>
    <t>Устройство гильз из трубы 325х8 по ГОСТ 10704-91</t>
  </si>
  <si>
    <t>Устройство гидроизоляции наружных поверхностей бетонных конструкций, Технониколь Техноэласт ЭПП по слою праймера – 2 слоя</t>
  </si>
  <si>
    <t>Устройство гидрошпонки IC-125-2-SP</t>
  </si>
  <si>
    <t>Бентонитовый шнур 20х10 мм</t>
  </si>
  <si>
    <t>Пог.м.</t>
  </si>
  <si>
    <t>Монтаж опорного кольца КО 6 по серии 3.900.1-14</t>
  </si>
  <si>
    <t>Монтаж балок Б1 из трубы 80х4 по ГОСТ 30245-2012</t>
  </si>
  <si>
    <t>Устройство гильз из трубы 325х6 по ГОСТ 10704-91</t>
  </si>
  <si>
    <t>Устройство бетонного упора из бетона В15</t>
  </si>
  <si>
    <t>Установка повторителя интерфейса «С2000-ПИ»</t>
  </si>
  <si>
    <t>Установка аккумулятора 7 Ач «DTM1207»</t>
  </si>
  <si>
    <t>Установка адресного расширителя «С2000-АР8»</t>
  </si>
  <si>
    <t>Блок сигнально-пусковой адресный «С2000-СП4/220»</t>
  </si>
  <si>
    <t>Установка блока разветвительно-изолирующего «БРИЗ»</t>
  </si>
  <si>
    <t>Установка устройства дистанционного пуска адресного «Запуск систем дымоудаления» со встроенным изолятором короткого замыкания «УДП 513-3АМ исп.02»</t>
  </si>
  <si>
    <t>Установка устройства дистанционного пуска «Запуск систем дымоудаления» «УДП 513-3М исп.02»</t>
  </si>
  <si>
    <t>Установка устройства дистанционного пуска адресного в шкафах пожарных кранов «Пуск пожаротушения» «УДП 513-3АМ»</t>
  </si>
  <si>
    <t>Установка тройника равностороннего ПВХ 90гр. 25мм UST0110025</t>
  </si>
  <si>
    <t>Установка оповещателя светового (Выход) КОП-25 «Выход»</t>
  </si>
  <si>
    <t>Установка оповещателя светового со встроенной батареей на 3 часа работы, автоматическое тестирование, постоянного действия MIZAR 6523-3 LED SP</t>
  </si>
  <si>
    <t>Наладка системы СПС категория технической сложности II</t>
  </si>
  <si>
    <t>Огнестойкая кабельная линия ПТК в составе:</t>
  </si>
  <si>
    <t>32</t>
  </si>
  <si>
    <t>40</t>
  </si>
  <si>
    <t>75</t>
  </si>
  <si>
    <t>Монтаж троса стального, толщина 4 мм, DIN 3055, DKC</t>
  </si>
  <si>
    <t>компл.</t>
  </si>
  <si>
    <t>Приборы и средства автоматизации</t>
  </si>
  <si>
    <t>Монтаж частотного преобразователя 2,2 кВт, 380 В</t>
  </si>
  <si>
    <t>Монтаж частотного преобразователя 1,5 кВт, 220 В</t>
  </si>
  <si>
    <t>Монтаж привода PDF 05/230.D (для засл. прит. канала)</t>
  </si>
  <si>
    <t>Монтаж привода PDS 05/230.DT (для засл. выт. канала)</t>
  </si>
  <si>
    <t>Монтаж термостата 6 м (для 1-го водяного нагревателя)</t>
  </si>
  <si>
    <t>Монтаж датчика температуры воды погружного WTP-3</t>
  </si>
  <si>
    <t>Монтаж датчика температуры канального ARK-3</t>
  </si>
  <si>
    <t>ВВГнг(A)-LS 3х2,5 мм²</t>
  </si>
  <si>
    <t>ВВГЭнг(A)-LS 4х2,5 мм²</t>
  </si>
  <si>
    <t>КПСВВнг(А)-LS 1х2х0,75 мм²</t>
  </si>
  <si>
    <t>КПСВЭВнг(А)-LS 1х2х0,75 мм²</t>
  </si>
  <si>
    <t>КПСВЭВнг(А)-LS 2х2х0,75 мм²</t>
  </si>
  <si>
    <t>Монтаж насосной установки повышения давления COR-2 MHI 803_SKw-EB-R-X: расход - 2 л/с; напор - 27 м, мощность - 1.1 кВт, напряжение - 380 В, ток - 2,54 А (1 -рабочий, 1- резервный) в комплекте со шкафом управления.</t>
  </si>
  <si>
    <t>комплект</t>
  </si>
  <si>
    <t>Монтаж водомерного узла со счётчиком ВСХНД-32 с параметрами: тип – крыльчатый, одноструйный, сухого типа, имеющий импульсный выход</t>
  </si>
  <si>
    <t xml:space="preserve">комплект </t>
  </si>
  <si>
    <t>Монтаж крана шарового, углового, Ø1/2”х1/2” (DN15 мм)</t>
  </si>
  <si>
    <t>Монтаж крана шарового муфтового, резьба внутренняя/внутренняя, Ø1/2” (DN15 мм)</t>
  </si>
  <si>
    <t>Монтаж крана шарового муфтового ый, резьба внутренняя/внутренняя, Ø3/4” (DN20 мм)</t>
  </si>
  <si>
    <t>Монтаж крана шарового муфтового, резьба внутренняя/внутренняя, Ø1” (DN25 мм)</t>
  </si>
  <si>
    <t>Монтаж крана шарового муфтового, резьба внутренняя/внутренняя, Ø1 1/4” (DN32 мм)</t>
  </si>
  <si>
    <t>Монтаж крана шарового муфтового, резьба внутренняя/внутренняя, Ø1 1/2” (DN40 мм)</t>
  </si>
  <si>
    <t>Монтаж задвижки чугунной с обрезным клином и невыдвижным шпинделем, фланцевая, DN50, PN10/16 (в комплекте с болтами, гайками, шайбами, прокладками)</t>
  </si>
  <si>
    <t>Монтаж задвижки чугунной с обрезным клином и невыдвижным шпинделем, фланцевая, DN250, PN10/16 (в комплекте с болтами, гайками, шайбами, прокладками)</t>
  </si>
  <si>
    <t>Монтаж смесителя однорычажного для раковины</t>
  </si>
  <si>
    <t>Монтаж душевой системы с однорычажным смесителем настенным</t>
  </si>
  <si>
    <t>Монтаж смесителя настенного однорычажного для хозяйственного помещения с боковой щеткой для чистки и поворотным изливом (250 мм)</t>
  </si>
  <si>
    <t>Монтаж смесителя настенного для внуреннего поливочного крана (ПЛК) DN15</t>
  </si>
  <si>
    <t>Монтаж полипропиленовых однослойных труб PPRC (SDR 11, серия S5) PN10 Ø20х1,9 мм</t>
  </si>
  <si>
    <t>Монтаж полипропиленовых однослойных труб PPRC (SDR 11, серия S5) PN10 Ø25х2,3 мм</t>
  </si>
  <si>
    <t>Монтаж полипропиленовых однослойных труб PPRC (SDR 11, серия S5) PN10 Ø32х2,9 мм</t>
  </si>
  <si>
    <t>Монтаж полипропиленовых однослойных труб PPRC (SDR 11, серия S5) PN10 Ø40х3,7 мм</t>
  </si>
  <si>
    <t>Монтаж полипропиленовых однослойных труб PPRC (SDR 11, серия S5) PN10 Ø50х4,6 мм</t>
  </si>
  <si>
    <t>Монтаж полипропиленовых однослойных труб PPRC (SDR 11, серия S5) PN10 63х5,8 мм</t>
  </si>
  <si>
    <t>Монтаж труб стальных электросварных оцинкованных Ø60х3,5 (Ду50)</t>
  </si>
  <si>
    <t>Монтаж труб стальных электросварных оцинкованных Ø273х6,0 (Ду250)</t>
  </si>
  <si>
    <t>Монтаж муфты PPR Ø20 мм</t>
  </si>
  <si>
    <t>Монтаж муфты PPR Ø25 мм</t>
  </si>
  <si>
    <t>Монтаж муфты PPR Ø32 мм</t>
  </si>
  <si>
    <t>Монтаж муфты PPR Ø40 мм</t>
  </si>
  <si>
    <t>Монтаж муфты PPR Ø50 мм</t>
  </si>
  <si>
    <t>Монтаж муфты PPR Ø63 мм</t>
  </si>
  <si>
    <t>Монтаж муфты переходной PPR Ø25х20 мм</t>
  </si>
  <si>
    <t>Монтаж муфты переходной PPR Ø32х25 мм</t>
  </si>
  <si>
    <t>Монтаж муфты переходной PPR Ø40х25 мм</t>
  </si>
  <si>
    <t>Монтаж муфты переходной PPR Ø40х32 мм</t>
  </si>
  <si>
    <t>Монтаж муфты переходной PPR Ø50х40 мм</t>
  </si>
  <si>
    <t>Монтаж муфты переходной PPR Ø63х32 мм</t>
  </si>
  <si>
    <t>Монтаж муфты переходной PPR Ø63х50 мм</t>
  </si>
  <si>
    <t>Переход концентрический под муфту грувлок Ду150хДу65</t>
  </si>
  <si>
    <t>Монтаж отвода PPR 90° Ø20 мм</t>
  </si>
  <si>
    <t>Монтаж отвода PPR 90° Ø25 мм</t>
  </si>
  <si>
    <t>Монтаж отвода PPR 90° Ø32 мм</t>
  </si>
  <si>
    <t>Монтаж отвода PPR 90° Ø50 мм</t>
  </si>
  <si>
    <t>Монтаж отвода PPR 90° Ø63 мм</t>
  </si>
  <si>
    <t>Монтаж колена 90° Ду50 мм (соединение грувлок)</t>
  </si>
  <si>
    <t>Монтаж тройника PPR Ø20х20х20 мм</t>
  </si>
  <si>
    <t>Монтаж тройника PPR Ø25х25х25 мм</t>
  </si>
  <si>
    <t>Монтаж тройника PPR Ø40х40х40 мм</t>
  </si>
  <si>
    <t>Монтаж тройника под муфту Ду50 мм (соединение грувлок)</t>
  </si>
  <si>
    <t>Монтаж тройника под муфту Ду250 мм (соединение грувлок)</t>
  </si>
  <si>
    <t>Монтаж тройника переходного PPR Ø25х20х20 мм</t>
  </si>
  <si>
    <t>Монтаж тройника переходного PPR Ø25х25х20 мм</t>
  </si>
  <si>
    <t>Монтаж тройника переходного PPR Ø32х32х20 мм</t>
  </si>
  <si>
    <t>Монтаж тройника переходного PPR Ø40х40х20 мм</t>
  </si>
  <si>
    <t>Монтаж тройника переходного PPR Ø50х50х20 мм</t>
  </si>
  <si>
    <t>Монтаж тройника переходного PPR Ø50х50х25 мм</t>
  </si>
  <si>
    <t>Монтаж тройника переходного PPR Ø50х50х40 мм</t>
  </si>
  <si>
    <t>Монтаж тройника переходного PPR Ø63х63х20 мм</t>
  </si>
  <si>
    <t>Монтаж тройника переходного PPR Ø63х63х50 мм</t>
  </si>
  <si>
    <t>Монтаж бурта и фланеца PPR Ø63 мм, PN10/16 (в комплекте с болтами, гайками, шайбами, прокладками)</t>
  </si>
  <si>
    <t>Отвод грувлок под муфту переходной DN250х150</t>
  </si>
  <si>
    <t>Монтаж водорозетки (угольник, комбинированный с креплением, внутренняя резьба) PPR Ø20х1/2” мм ВР</t>
  </si>
  <si>
    <t>Монтаж муфты комбинированной, внутренняя резьба, PPR Ø20х1/2” мм ВР</t>
  </si>
  <si>
    <t>Монтаж муфты комбинированной разъемная, наружная резьба, PPR Ø20х1/2” мм ВР</t>
  </si>
  <si>
    <t>Монтаж муфты комбинированной разъемная, наружная резьба, PPR Ø25х3/4” мм ВР</t>
  </si>
  <si>
    <t>Монтаж муфты комбинированной разъемная, наружная резьба, PPR Ø32х1” мм ВР</t>
  </si>
  <si>
    <t>Монтаж муфты комбинированной разъемная, наружная резьба, PPR Ø40х1 1/4” мм ВР</t>
  </si>
  <si>
    <t>Монтаж муфты комбинированной разъемная, наружная резьба, PPR Ø50х1 1/2” мм ВР</t>
  </si>
  <si>
    <t>Монтаж гибкой подводки для воды Ø1/2”, L=0,6 м, гайка/гайка для унитаза</t>
  </si>
  <si>
    <t>Монтаж гибкой подводки для воды Ø1/2”, L=0,6 м для смесителя, НР/штуцер под смеситель</t>
  </si>
  <si>
    <t>Монтаж адаптера под фланец Ду50 мм (соединение грувлок)</t>
  </si>
  <si>
    <t>Монтаж адаптера под фланец Ду250 мм (соединение грувлок)</t>
  </si>
  <si>
    <t>Покрытие полимерных трубопроводов Ø20 мм теплоизоляционными трубками из вспененного полиэтилена толщиной 9 мм</t>
  </si>
  <si>
    <t>Покрытие полимерных трубопроводов Ø25 мм теплоизоляционными трубками из вспененного полиэтилена толщиной 9 мм</t>
  </si>
  <si>
    <t>Покрытие полимерных трубопроводов Ø32 мм теплоизоляционными трубками из вспененного полиэтилена толщиной 9 мм</t>
  </si>
  <si>
    <t>Покрытие полимерных трубопроводов Ø40 мм теплоизоляционными трубками из вспененного полиэтилена толщиной 9 мм</t>
  </si>
  <si>
    <t>Покрытие полимерных трубопроводов Ø50 мм теплоизоляционными трубками из вспененного полиэтилена толщиной 9 мм</t>
  </si>
  <si>
    <t>Покрытие полимерных трубопроводов Ø63 мм теплоизоляционными трубками из вспененного полиэтилена толщиной 9 мм</t>
  </si>
  <si>
    <t xml:space="preserve">Покрытие грунтовкой ГФ – 021 труб </t>
  </si>
  <si>
    <t>Покрытие труб Эмалью ПФ – 115</t>
  </si>
  <si>
    <t>Гидравлическое испытание трубопроводов диаметром до Ду50 мм</t>
  </si>
  <si>
    <t>м.п.</t>
  </si>
  <si>
    <t>Гидравлическое испытание трубопроводов диаметром Ду250 мм</t>
  </si>
  <si>
    <t>Промывка и дезинфекция трубопроводов диаметром до Ду50 мм</t>
  </si>
  <si>
    <t>Промывка и дезинфекция трубопроводов диаметром до Ду250 мм</t>
  </si>
  <si>
    <t>Монтаж Компенсатора Козлова из полипропилена DN40</t>
  </si>
  <si>
    <t>Монтаж Компенсатора Козлова из полипропилена DN25</t>
  </si>
  <si>
    <t>Монтаж многослойных полипропиленовых труб (стабилизированных стекловолокном) РРRT (SDR 7,4, серия S3,2) PN 20, Ø20×2,8 мм</t>
  </si>
  <si>
    <t>Монтаж многослойных полипропиленовых труб (стабилизированных стекловолокном) РРRT (SDR 7,4, серия S3,2) PN20, Ø25×3,5 мм</t>
  </si>
  <si>
    <t>Монтаж многослойных полипропиленовых труб (стабилизированных стекловолокном) РРRT (SDR 7,4, серия S3,2) PN 20, Ø32×4,4 мм</t>
  </si>
  <si>
    <t>Монтаж многослойных полипропиленовых труб (стабилизированных стекловолокном) РРRT (SDR 7,4, серия S3,2) PN 20, Ø40×5,5 мм</t>
  </si>
  <si>
    <t>Монтаж многослойных полипропиленовых труб (стабилизированных стекловолокном) РРRT (SDR 7,4, серия S3,2) PN 20, Ø50×6,9 мм</t>
  </si>
  <si>
    <t>Монтаж муфты переходной PPR Ø32х20 мм</t>
  </si>
  <si>
    <t>Монтаж муфты переходной PPR Ø50х32 мм</t>
  </si>
  <si>
    <t>Монтаж тройника PPR Ø32х32х32 мм</t>
  </si>
  <si>
    <t>Монтаж тройника PPR Ø50х50х50 мм</t>
  </si>
  <si>
    <t>Монтаж тройника переходного PPR Ø32х32х25 мм</t>
  </si>
  <si>
    <t>Монтаж тройника переходного PPR Ø40х40х25 мм</t>
  </si>
  <si>
    <t>Монтаж тройника переходного PPR Ø40х40х32 мм</t>
  </si>
  <si>
    <t>Монтаж бурта и фланца PPR Ø50 мм, PN10/16 (в комплекте с болтами, гайками, шайбами, прокладками)</t>
  </si>
  <si>
    <t>Монтаж водорозетки (угольник, комбинированный с креплением, внутренняя резьба) PPR Ø20х1/2” мм НР</t>
  </si>
  <si>
    <t>Монтаж муфты комбинированной разъемной, наружная резьба, PPR Ø20х1/2” мм НР</t>
  </si>
  <si>
    <t>Монтаж муфты комбинированной разъемной, наружная резьба, PPR Ø25х3/4” мм НР</t>
  </si>
  <si>
    <t>Монтаж муфты комбинированной разъемной, наружная резьба, PPR Ø32х1” мм НР</t>
  </si>
  <si>
    <t>Монтаж муфты комбинированной разъемной, наружная резьба, PPR Ø40х1 1/4” мм НР</t>
  </si>
  <si>
    <t>Монтаж муфты комбинированной разъемной, наружная резьба, PPR Ø50х1 1/2” мм НР</t>
  </si>
  <si>
    <t>Гибкая подводка для вод Ø1/2”, L=0,6 м для смесителя, НР/штуцер под смеситель</t>
  </si>
  <si>
    <t>Сгон разъемный, резьба внутренняя/наружная, Ø 3/4”</t>
  </si>
  <si>
    <t>Монтаж муфты комбинированной разъемной, внутренняя резьба, PPR Ø25х3/4” мм ВР</t>
  </si>
  <si>
    <t>Монтаж водяного полотенцесушителя М-образного 500x400 хром, Ø25×3/4" в комплекте с крепежом</t>
  </si>
  <si>
    <t>Покрытие полимерных трубопроводов Ø20 мм теплоизоляционными трубками из вспененного полиэтилена толщиной 13 мм</t>
  </si>
  <si>
    <t>Покрытие полимерных трубопроводов Ø25 мм теплоизоляционными трубками из вспененного полиэтилена толщиной 13 мм</t>
  </si>
  <si>
    <t>Покрытие полимерных трубопроводов Ø32 мм теплоизоляционными трубками из вспененного полиэтилена толщиной 13 мм</t>
  </si>
  <si>
    <t>Покрытие полимерных трубопроводов Ø40 мм теплоизоляционными трубками из вспененного полиэтилена толщиной 13 мм</t>
  </si>
  <si>
    <t>Покрытие полимерных трубопроводов Ø50 мм теплоизоляционными трубками из вспененного полиэтилена толщиной 13 мм</t>
  </si>
  <si>
    <t>Монтаж водомерного узла со счётчиком ВСХНД-15 с параметрами: тип – крыльчатый, одноструйный, сухого типа, имеющий импульсный выход</t>
  </si>
  <si>
    <t>Монтаж крана шарового муфтового, резьба внутренняя/внутренняя, Ø3/4” (DN20 мм)</t>
  </si>
  <si>
    <t>Монтаж бурта под фланец PPR Ø32 мм, PN10/16 (в комплекте с болтами, гайками, шайбами, прокладками)</t>
  </si>
  <si>
    <t>Монтаж муфты комбинированной разъемной мная, наружная резьба, PPR Ø32х1” мм НР</t>
  </si>
  <si>
    <t>Монтаж ручного балансировочного клапана для ГВС, муфтовый, Ø3/4” (DN20 мм)</t>
  </si>
  <si>
    <t>Монтаж воздухоотводчика автоматического муфтового, резьба наружная, Ø1/2” (DN15 мм)</t>
  </si>
  <si>
    <t>Монтаж Компенсатора Козлова из полипропилена DN20</t>
  </si>
  <si>
    <t>Монтаж задвижки чугунной с обрезным клином и невыдвижным шпинделем, фланцевая, DN100, PN10/16 (в комплекте с болтами, гайками, шайбами, прокладками)</t>
  </si>
  <si>
    <t>Монтаж муфты Ду100 мм (соединение грувлок)</t>
  </si>
  <si>
    <t>Монтаж колена 90° Ду100 мм (соединение грувлок)</t>
  </si>
  <si>
    <t>Монтаж тройника под муфту Ду100 мм (соединение грувлок)</t>
  </si>
  <si>
    <t>Монтаж адаптера под фланец Ду100 мм (соединение грувлок)</t>
  </si>
  <si>
    <t>Гидравлическое испытание трубопроводов диаметром до Ду100 мм</t>
  </si>
  <si>
    <t>Промывка и дезинфекция трубопроводов диаметром до Ду100 мм</t>
  </si>
  <si>
    <t>Монтаж футляра L=4,80 м из труб Ø325х6 с антикоррозийным покрытием (изоляция «усиленная» по ГОСТ 9.602-2016 выполненная в заводских условиях) с протаскиванием НПВХ труб ∅110 мм</t>
  </si>
  <si>
    <t>Монтаж футляра L=3,80 м из труб Ø325х6 с антикоррозийным покрытием (изоляция «усиленная» по ГОСТ 9.602-2016 выполненная в заводских условиях) с протаскиванием НПВХ труб ∅110 мм</t>
  </si>
  <si>
    <t xml:space="preserve">Установка трапа вертикального с гидрозатвором ∅110 мм </t>
  </si>
  <si>
    <t>Земляные работы (укладка выпусков):</t>
  </si>
  <si>
    <t>Механизированная разработка грунта в траншеях (емкость ковша 0,35-0,45 м3) 2 группа грунтов</t>
  </si>
  <si>
    <t xml:space="preserve">Доработка грунта вручную </t>
  </si>
  <si>
    <t xml:space="preserve">Устройство основания из песка h=0,15 м под трубопроводы </t>
  </si>
  <si>
    <t>Присыпка труб вручную (на 300 мм выше трубы)</t>
  </si>
  <si>
    <t>Обратная засыпка бульдозером (емкость ковша 0,35-0,45 м3) песком строительным с послойным уплотнением</t>
  </si>
  <si>
    <t>Монтаж противопожарной манжеты, Ø50 мм</t>
  </si>
  <si>
    <t>Монтаж противопожарной манжеты, Ø110 мм</t>
  </si>
  <si>
    <t>Монтаж капельной воронки DN32</t>
  </si>
  <si>
    <t>Монтаж воздушного клапана Ø110</t>
  </si>
  <si>
    <t>Монтаж трапа DN110</t>
  </si>
  <si>
    <t>Монтаж нагревательного элемента 230V/8W</t>
  </si>
  <si>
    <t>Установка унитаза керамического с цельноотлитой полочкой и прямым выпуском с сиденьем, крышкой, креплением, бачком тип " Компакт"</t>
  </si>
  <si>
    <t>Установка умывальника керамического полукруглого 550х450 с изливом, СПБУ с вертикальным выпуском, кронштейнами (2 величина умывальника)</t>
  </si>
  <si>
    <t>Установка писсуара настенного</t>
  </si>
  <si>
    <t>Установка поддона душевого стального эмалированного 900х900х100-165(h), ПДСм 900</t>
  </si>
  <si>
    <t>Установка лотока ST.R200 AISI 304, с круглым трапом 50 мм L=1200 мм, h= 50мм</t>
  </si>
  <si>
    <t>м.</t>
  </si>
  <si>
    <t>кг</t>
  </si>
  <si>
    <t>кг.</t>
  </si>
  <si>
    <t>Пластина 4 мм, сталь листовая горячекатаная по ГОСТ 19903-2015, сталь С245-4 по ГОСТ 27772-2015</t>
  </si>
  <si>
    <t>Пластина 10 мм, сталь листовая горячекатаная по ГОСТ 19903-2015, сталь С245-4 по ГОСТ 27772-2015</t>
  </si>
  <si>
    <t>Пластина 12 мм, сталь листовая горячекатаная по ГОСТ 19903-2015, сталь С245-4 по ГОСТ 27772-2015</t>
  </si>
  <si>
    <t>Пластина 12 мм, сталь листовая горячекатаная по ГОСТ 19903-2015, сталь С355-5 по ГОСТ 27772-2015</t>
  </si>
  <si>
    <t>Пластина 12 мм, сталь листовая горячекатаная по ГОСТ 19903-2015, сталь С390 по ГОСТ 27772-2015</t>
  </si>
  <si>
    <t>Двутавр 16Б1 по ГОСТ Р 57837-2017, сталь С245-4  по ГОСТ 27772-2015</t>
  </si>
  <si>
    <t>Двутавр 18Б1 по ГОСТ Р 57837-2017, сталь С245-4  по ГОСТ 27772-2015</t>
  </si>
  <si>
    <t>Двутавр 18М по ГОСТ 8510-86, сталь С245-4  по ГОСТ 27772-2015</t>
  </si>
  <si>
    <t>Двутавр 20Б2 по ГОСТ Р 57837-2017, сталь С245-4  по ГОСТ 27772-2015</t>
  </si>
  <si>
    <t>Двутавр 40Б1 по ГОСТ Р 57837-2017, сталь С355-5  по ГОСТ 27772-2015</t>
  </si>
  <si>
    <t>Двутавр 45Б1 по ГОСТ Р 57837-2017, сталь С355-5 по ГОСТ 27772-2015</t>
  </si>
  <si>
    <t>Уголок равнополочный 100х8 по ГОСТ 8509-93, сталь С245-4  по ГОСТ 27772-2015</t>
  </si>
  <si>
    <t>Уголок неравнополочный 160х100х9 по ГОСТ 8510-86, сталь С245-4  по ГОСТ 27772-2015</t>
  </si>
  <si>
    <t>Уголок неравнополочный 200х125х11 по ГОСТ 8510-86, сталь С245-4  по ГОСТ 27772-2015</t>
  </si>
  <si>
    <t>Пластина 8 мм, сталь листовая горячекатаная по ГОСТ 19903-2015, сталь С245-4 по ГОСТ 27772-2015</t>
  </si>
  <si>
    <t>Пластина 20 мм, сталь листовая горячекатаная по ГОСТ 19903-2015, сталь С245-4 по ГОСТ 27772-2015</t>
  </si>
  <si>
    <t>Пластина 10 мм, сталь листовая горячекатаная по ГОСТ 19903-2015, сталь С355-5 по ГОСТ 27772-2015</t>
  </si>
  <si>
    <t>Устройство металлических горизонтальных и вертикальных связей, в т.ч.:</t>
  </si>
  <si>
    <t>Кв. тр. 100х100х5 по ГОСТ 30245-2015, сталь С245-4 по ГОСТ 27772-2015</t>
  </si>
  <si>
    <t>Устройство металлических прогонов, в т.ч.:</t>
  </si>
  <si>
    <t>Швеллер 27П по ГОСТ 8240-97, сталь С245-4 по ГОСТ 27772-2015</t>
  </si>
  <si>
    <t>Устройство фахверка</t>
  </si>
  <si>
    <t>Уголок равнополочный 50х5 по ГОСТ 8509-93, сталь С245-4  по ГОСТ 27772-2015</t>
  </si>
  <si>
    <t>Уголок равнополочный 75х6 по ГОСТ 8509-93, сталь С245-4  по ГОСТ 27772-2015</t>
  </si>
  <si>
    <t>Уголок равнополочный 100х10 по ГОСТ 8509-93, сталь С245-4  по ГОСТ 27772-2015</t>
  </si>
  <si>
    <t>Уголок равнополочный 125х8 по ГОСТ 8509-93, сталь С245-4  по ГОСТ 27772-2015</t>
  </si>
  <si>
    <t>Уголок равнополочный 140х9 по ГОСТ 8509-93, сталь С245-4  по ГОСТ 27772-2015</t>
  </si>
  <si>
    <t>Швеллер 18П по ГОСТ 8240-97, сталь С245-4 по ГОСТ 27772-2015</t>
  </si>
  <si>
    <t>Уголок неравнополочный 100х63х8 по ГОСТ 8510-86, сталь С245-4  по ГОСТ 27772-2015</t>
  </si>
  <si>
    <t>Уголок неравнополочный 140х90х8 по ГОСТ 8510-86, сталь С245-4  по ГОСТ 27772-2015</t>
  </si>
  <si>
    <t>Кв. тр. 80х80х5 по ГОСТ 30245-2015, сталь С245-4 по ГОСТ 27772-2015</t>
  </si>
  <si>
    <t>Кв. тр. 120х120х5 по ГОСТ 30245-2015, сталь С245-4 по ГОСТ 27772-2015</t>
  </si>
  <si>
    <t>Кв. тр. 140х140х5 по ГОСТ 30245-2015, сталь С245-4 по ГОСТ 27772-2015</t>
  </si>
  <si>
    <t>Анкер распорный М10</t>
  </si>
  <si>
    <t>Анкер распорный М16</t>
  </si>
  <si>
    <t>Катанка 6 мм по ГОСТ 30136-95</t>
  </si>
  <si>
    <t>Уголок равнополочный 140х12 по ГОСТ 8509-93, сталь С245-4  по ГОСТ 27772-2015</t>
  </si>
  <si>
    <t>Уголок равнополочный 160х10 по ГОСТ 8509-93, сталь С245-4  по ГОСТ 27772-2015</t>
  </si>
  <si>
    <t>Прокат сортовой стальной горячекатаный круглый d18 по ГОСТ 2590-2006, сталь С245-4  по ГОСТ 27772-2015</t>
  </si>
  <si>
    <t>Прокат сортовой стальной горячекатаный круглый d24 по ГОСТ 2590-2006, сталь С245-4  по ГОСТ 27772-2015</t>
  </si>
  <si>
    <t>Швеллер 24П по ГОСТ 8240-97, сталь С245-4 по ГОСТ 27772-2015</t>
  </si>
  <si>
    <t>Пластина 6 мм, сталь листовая горячекатаная по ГОСТ 19903-2015, сталь С245-4 по ГОСТ 27772-2015</t>
  </si>
  <si>
    <t>Пластина 25 мм, сталь листовая горячекатаная по ГОСТ 19903-2015, сталь С245-4 по ГОСТ 27772-2015</t>
  </si>
  <si>
    <t>Кв. тр. 50х50х5 по ГОСТ 30245-2015, сталь С245-4 по ГОСТ 27772-2015</t>
  </si>
  <si>
    <t>Кв. тр. 60х60х4 по ГОСТ 30245-2015, сталь С245-4 по ГОСТ 27772-2015</t>
  </si>
  <si>
    <t>Кв. тр. 160х160х5 по ГОСТ 30245-2015, сталь С245-4 по ГОСТ 27772-2015</t>
  </si>
  <si>
    <t>Двутавр 30Б1 по ГОСТ Р 57837-2017, сталь С245-4  по ГОСТ 27772-2015</t>
  </si>
  <si>
    <t>Листы стальные с ромбическим рифлением t6 по ГОСТ 8568-77</t>
  </si>
  <si>
    <t>Устройство лестниц и стремянок</t>
  </si>
  <si>
    <t>Уголок равнополочный 32х4 по ГОСТ 8509-93, сталь С245-4  по ГОСТ 27772-2015</t>
  </si>
  <si>
    <t>Швеллер 14П по ГОСТ 8240-97, сталь С245-4 по ГОСТ 27772-2015</t>
  </si>
  <si>
    <t>Швеллер 22П по ГОСТ 8240-97, сталь С245-4 по ГОСТ 27772-2015</t>
  </si>
  <si>
    <t>Кв. тр. 40х40х3 по ГОСТ 30245-2015, сталь С245-4 по ГОСТ 27772-2015</t>
  </si>
  <si>
    <t>Кв. тр. 50х25х3 по ГОСТ 30245-2015, сталь С245-4 по ГОСТ 27772-2015</t>
  </si>
  <si>
    <t>Кв. тр. 200х200х6 по ГОСТ 30245-2015, сталь С245-4 по ГОСТ 27772-2015</t>
  </si>
  <si>
    <t>Листы стальные просечно-вытяжные t6 по ГОСТ 8706-78</t>
  </si>
  <si>
    <t>Устройство перекрытий по профлисту</t>
  </si>
  <si>
    <t>Разработка грунта I-II группы механизированным способом при подготовке траншеии под трубопроводы (экскаватором "обратная лопата" с ковшом вместимостью 0,65 м3)</t>
  </si>
  <si>
    <t>Доработка грунта II группы ручным способом</t>
  </si>
  <si>
    <t>Устройство основания песчаного под трубопроводы толщиной 150 мм с разравниваем и послойным уплотнением Кcom≥0,95</t>
  </si>
  <si>
    <t>Обсыпка трубопроводов строительным песком (вокруг трубопровода и над трубопроводом толщиной 300 мм) разравниваем и послойным уплотнением Кcom≥0,95</t>
  </si>
  <si>
    <t>Окончательная засыпка траншеи строительным песком (до низа дорожной одежды) с послойным уплотнением Кcom≥0,95</t>
  </si>
  <si>
    <t>Окончательная засыпка траншеи извлеченным грунтом (пригодным, диаметр включений не более 200 мм) с послойным уплотнением Кcom≥0,92 (или песком средней крупности)</t>
  </si>
  <si>
    <t>Монтаж втулки под фланец ПЭ100 SDR17 Ø280 мм</t>
  </si>
  <si>
    <t>Монтаж фланца стального с полимерным покрытием для разъемных соединений ПЭ труб Ø280 мм (DN250), PN10 для установки в грунте (в комплекте с болтами, гайками, шайбами из коррозионностойкой стали и межфланцевыми прокладками)</t>
  </si>
  <si>
    <t>Монтаж фланца стального плоского приварного DN400, PN10 (в комплекте с болтами, гайками, шайбами и межфланцевыми прокладками)</t>
  </si>
  <si>
    <t>Монтаж тройника ВЧШГ фланцевого ТФ DN400x250 мм, PN10 с внутренним ЦПП и наружным покрытием из цинка и битумного лака</t>
  </si>
  <si>
    <t>Монтаж отвода сварного односекционного 27° ПЭ100 SDR17 Ø280 мм</t>
  </si>
  <si>
    <t>Монтаж отвода электросварного 45° с закладными нагревателями ПЭ100 SDR11 Ø280 мм</t>
  </si>
  <si>
    <t>Монтаж колена ВЧШГ раструбного 90° под соединение "RJ" DN250 мм с внутренним ЦПП и наружным покрытием из цинка и битумного лака, установка в грунте</t>
  </si>
  <si>
    <t>Монтаж уплотнительного резинового типа "BPC" под соединение "RJ" DN250 мм</t>
  </si>
  <si>
    <t>Монтаж стопоров для труб из ВЧШГ для соединения «RJ» DN250 мм с резиновым фиксатором (стопор правый – 1 шт, стопор левый со стопорной проволкой – 1 шт)</t>
  </si>
  <si>
    <t>Монтаж опорно-направляющего кольца для полимерной трубы Ø280 мм, высота ребра 95 мм (в комплекте с прокладкой из резины)</t>
  </si>
  <si>
    <t>Мотаж уплотнительной (герметизирующей) переходная манжеты Ø280х530 мм</t>
  </si>
  <si>
    <t>Разработка грунта I - II группы механизированным способом при подготовке траншеии под трубопроводы (экскаватором "обратная лопата" с ковшом вместимостью 0,65 м3)</t>
  </si>
  <si>
    <t xml:space="preserve">Доработка грунта II группы ручным способом </t>
  </si>
  <si>
    <t>Монтаж втулки под фланец ПЭ100 SDR17 Ø160 мм</t>
  </si>
  <si>
    <t>Монтаж фланца стального с полимерным покрытием для разъемных соединений ПЭ труб Ø160 мм (DN150), PN10/16 для установки в грунте (в комплекте с болтами, гайками, шайбами из коррозионностойкой стали и межфланцевыми прокладками)</t>
  </si>
  <si>
    <t>Монтаж флана стального плоского приварного DN400, PN10</t>
  </si>
  <si>
    <t>Монтаж тройника ВЧШГ фланцевого ТФ DN250x150 мм, PN10 с внутренним ЦПП и наружным покрытием из цинка и битумного лака</t>
  </si>
  <si>
    <t>Монтаж тройника ВЧШГ фланцевого ТФ DN400x150 мм, PN10 с внутренним ЦПП и наружным покрытием из цинка и битумного лака для установки в грунте</t>
  </si>
  <si>
    <t>Монтаж противопожарного гидрантаПожарный гидранта подземного DN125, PN10, высотой 1000 мм с интегрированным узлом двойного запирания (ИУДЗ) и с автоматическим дренажом, нижний фланец по ГОСТ 5525-88 (в комплекте с болтами, гайками, шайбами и межфланцевыми прокладками)</t>
  </si>
  <si>
    <t>Монтаж подставки пожарной фланцевой чугунная/стальная односторонняя DN150 мм, PN10/16, фланец под гидрант по ГОСТ 5525-88</t>
  </si>
  <si>
    <t xml:space="preserve"> Колодец водопроводный из сборных железобетонных Ø1000 мм, в составе:</t>
  </si>
  <si>
    <t>- плита днища ПН10, Ø1500 мм, h=100 мм</t>
  </si>
  <si>
    <t>- кольцо стеновое КС10.6, Øвнеш1160 мм, Øвнутр1000 мм, h=590 мм</t>
  </si>
  <si>
    <t>- кольцо стеновое КС10.9, Øвнеш1160 мм, Øвнутр1000 мм, h=890 мм</t>
  </si>
  <si>
    <t>- плита перекрытия ПП10-2, Ø1160 мм, h=150 мм</t>
  </si>
  <si>
    <t>- кольцо опорное КО6, Øвнеш840 мм, Øвнутр580 мм, h=70 мм</t>
  </si>
  <si>
    <t>- кольцо опорное КО7, Øвнеш840 мм, Øвнутр580 мм, h=50 мм</t>
  </si>
  <si>
    <t xml:space="preserve"> Колодец водопроводный из сборных железобетонных Ø1500 мм, в составе:</t>
  </si>
  <si>
    <t>- плита днища ПН15, Ø1500 мм, h=120 мм</t>
  </si>
  <si>
    <t>- кольцо стеновое КС15.6, Øвнеш1680 мм, Øвнутр1500 мм, h=590 мм</t>
  </si>
  <si>
    <t>- кольцо стеновое КС15.9, Øвнеш1680 мм, Øвнутр1500 мм, h=890 мм</t>
  </si>
  <si>
    <t>- плита перекрытия 1ПП15-2, Ø1680 мм, h=150 мм</t>
  </si>
  <si>
    <t xml:space="preserve">Люк чугунный тяжелый Т (С250) – Г-1-60 </t>
  </si>
  <si>
    <t>Лестница навесная для пожарного гидранта Л1, H=1,50 м (с антикоррозийным покрытием)</t>
  </si>
  <si>
    <t>Гидроизоляция обмазочная для наружных железобетонных поверхностей колодца (2 слоя, расход 1,1 кг/м2)</t>
  </si>
  <si>
    <t>Уплотнительная (герметизирующая) переходная манжета Ø160х426 мм</t>
  </si>
  <si>
    <t xml:space="preserve"> Разработка грунта I - II группы механизированным способом при подготовке траншеии под трубопроводы (экскаватором "обратная лопата" с ковшом вместимостью 0,65 м3)</t>
  </si>
  <si>
    <t xml:space="preserve"> Доработка грунта II группы ручным способом</t>
  </si>
  <si>
    <t xml:space="preserve"> Устройство основания песчаного под трубопроводы толщиной 100 мм с разравниваем и послойным уплотнением Кcom≥0,95</t>
  </si>
  <si>
    <t xml:space="preserve"> Обсыпка трубопроводов строительным песком (вокруг трубопровода и над трубопроводом толщиной 300 мм) разравниваем и послойным уплотнением Кcom≥0,95</t>
  </si>
  <si>
    <t xml:space="preserve"> Окончательная засыпка траншеи строительным песком (до низа дорожной одежды) с послойным уплотнением Кcom≥0,95</t>
  </si>
  <si>
    <t xml:space="preserve"> Вывоз и утилизация извлеченного грунта (I - II группы)</t>
  </si>
  <si>
    <t xml:space="preserve">Монтаж люка чугунного тяжелого Т (С250) – В-1-60 </t>
  </si>
  <si>
    <t>Монтаж опорно-направляющего кольца для стальной трубы Ø57 мм, высота ребра 35 мм (в комплекте с прокладкой из резины)</t>
  </si>
  <si>
    <t>Монтаж опорно-направляющего кольца для стальной трубы Ø114 мм, высота ребра 95 мм (в комплекте с прокладкой из резины)</t>
  </si>
  <si>
    <t>Монтаж герметизирующей манжеты Ø57х225 мм</t>
  </si>
  <si>
    <t>Монтаж герметизирующей манжеты Ø114х355 мм</t>
  </si>
  <si>
    <t>Монтаж сборных железобетонных элементов колодцев по Альбому II 902-09-22.84/Серия 3.900.1-14 Ø1000:</t>
  </si>
  <si>
    <t>- кольцо стеновое КС7.3 Øвнеш840 мм, Øвнутр700 мм, h=290 мм (с отверстиями под ходовые скобы)</t>
  </si>
  <si>
    <t>- кольцо опорное КО7, Øвнеш840 мм, Øвнутр580 мм, h=60 мм</t>
  </si>
  <si>
    <t>- кольцо опорное КО7, Øвнеш840 мм, Øвнутр580 мм, h=80 мм</t>
  </si>
  <si>
    <t xml:space="preserve"> Устройство основания песчаного под трубопроводы толщиной 150 мм с разравниваем и послойным уплотнением Кcom≥0,95</t>
  </si>
  <si>
    <t>Дождевая канализация К2</t>
  </si>
  <si>
    <t>- дождеприемник круглый чугунный тяжелый ДМ1 (С250) -1-60</t>
  </si>
  <si>
    <t xml:space="preserve"> - скоба ходовая МН1 металлическая (с антикоррозийным покрытием)</t>
  </si>
  <si>
    <t>Механизированная разработка грунта II группы в котловане под устройство колодцев в отвал 2 группы грунта, емкостью ковша 0,65 м3, в том числе:</t>
  </si>
  <si>
    <t>траншея Т10 для прокладки 2-4 труб на глубине 0,9 м</t>
  </si>
  <si>
    <t>траншея Т11 для прокладки 6 труб на глубине 0,9 м</t>
  </si>
  <si>
    <t>траншея глубиной 1,5 м для прокладки 2 труб на глубине 1,2 м</t>
  </si>
  <si>
    <t>траншея глубиной 2,35 м для прокладки 2 труб на глубине 2 м</t>
  </si>
  <si>
    <t>котлован для колодца ККСр-2</t>
  </si>
  <si>
    <t>котлован для колодца ККСр-3</t>
  </si>
  <si>
    <t>котлован ГНБ стартовый, 2х2х1,4</t>
  </si>
  <si>
    <t>котлован ГНБ приемный, 2х3х1,4</t>
  </si>
  <si>
    <t>Устройство подушки из песка с уплотнением вибротрамбовками со степенью уплотнения k=0.95</t>
  </si>
  <si>
    <t>Монтаж колодца железобетонного ККСр-2 в комплекте с вертикальными кронштейнами, ершами с гайками и шайбами, ККСр-2-10(80) ГЕК-ССД (В25)</t>
  </si>
  <si>
    <t>Монтаж колодца железобетонного ККСр-3 в комплекте с вертикальными кронштейнами, ершами с гайками и шайбами, ККСр-3-10 ГЕК-ССД (В25)</t>
  </si>
  <si>
    <t>Монтаж кольца опорного бетонного, наружный диаметр 900 мм, толщина 100 мм, КО-1</t>
  </si>
  <si>
    <t>Монтаж устройства запорного люка ГТС тяжелого типа из ВЧ с замком УЗЛ-Т ССД с использованием набор крепления люка СНКЛ-3</t>
  </si>
  <si>
    <t>Прокладка двустенной гибкой ПНД трубы для кабельной канализации д.63мм с протяжкой, SN13, 500Н из них:</t>
  </si>
  <si>
    <t>в траншее</t>
  </si>
  <si>
    <t>Монтаж муфты для двустенных-дренажных труб, 63мм</t>
  </si>
  <si>
    <t>Монтаж кольца резинового уплотнительного для двустенной трубы, д.63мм</t>
  </si>
  <si>
    <t>Монтаж заглушки для двустенной трубы, наружной, полиэтилен, д.63мм</t>
  </si>
  <si>
    <t>Монтаж держателей расстояния (кластер) для двустенных труб, д.63мм, тройной</t>
  </si>
  <si>
    <t>Укладка ленты сигнальной предупредительной 300мм "Осторожно! Кабель!"</t>
  </si>
  <si>
    <t>Герметизация вводов труб мастикой герметизирующей МГКП (15 кг)</t>
  </si>
  <si>
    <t>Обратная засыпка траншей и котлованов механизированным способом емкостью ковша 0,65 м3 грунтом II группы с послойным уплотнением грунта, со степенью уплотнения k=0.95, в том числе:</t>
  </si>
  <si>
    <t>Монтаж шкафа телекоммуникационного напольного 19", 42U, 600x600 мм, металлическая передняя дверь с замком, светло-серый, ШТК-М-42.6.6-3ААА</t>
  </si>
  <si>
    <t>Подключение комплекта проводов заземления для шкафа ШТК-М, универсальный. ПЗ-ШТК-М</t>
  </si>
  <si>
    <t>Установка панели заземления вертикальной 1000 мм / 200 А, ПЗ-1000.200А</t>
  </si>
  <si>
    <t>Установка модуля вентиляторного, 3 вентилятора с терморегулятором, R-FAN-3T</t>
  </si>
  <si>
    <t>Установка комплекта щеточного ввода в шкаф, универсальный, КВ-Щ-55.420А</t>
  </si>
  <si>
    <t>Установка блока розеток Rem-16 с авт. 16А, 7 Schuko, алюм., 19", колодка, R-16-7S-A-440-K</t>
  </si>
  <si>
    <t>Сборка и установка кросса оптического на 16 симплексных портов SC, укомплектованного, ШКОС-Л-1U/2-16-SC~16-SC/SM ~16-SC/UPC</t>
  </si>
  <si>
    <t>Установка горизонтального кабельного органайзера 19" 1U, 6 колец, цвет черный ГКО-1-6-9005</t>
  </si>
  <si>
    <t>Прокладка волоконно-оптического кабеля в негорючей оболочке, не содержащей галогенов с несущим элементом из стеклопластикового прутка для внутренней и внешней прокладки, 16 одномодовых волокон 9/125 мкм, ИКнг(А)-HF-М4П-А16-2.7</t>
  </si>
  <si>
    <t>в кабельной канализации</t>
  </si>
  <si>
    <t>в металлическом лотке</t>
  </si>
  <si>
    <t>в гофрированной ПЛЛ трубе</t>
  </si>
  <si>
    <t>запас кабеля</t>
  </si>
  <si>
    <t>Тестирование волокон волоконно-оптического кабеля рефлектометром в двух направлениях</t>
  </si>
  <si>
    <t>Прокладка кабеля телефонного многопарного, 50 пар, ТППэп 50х2х0.5</t>
  </si>
  <si>
    <t>Демонтаж существующего кабеля ИКСЛН-М4П-А32-2,5 с кабельной эстакады с сохранением</t>
  </si>
  <si>
    <t>Демонтаж существующего кабеля ПРППМ 2х0.9 с кабельной эстакады с сохранением</t>
  </si>
  <si>
    <t>Прокладка существующего кабеля ИКСЛН-М4П-А32-2,5</t>
  </si>
  <si>
    <t>опуск стальной трубе д.50 мм</t>
  </si>
  <si>
    <t>Прокладка существующего кабеля ПРППМ 2х0.9</t>
  </si>
  <si>
    <t>Прокладка легкого оптического кабеля с повивом полимерных трубок для прокладки в канализацию марки ИКСЛ, 4 модуля, 32 одномодовых оптических волокна, ИКСЛН-М4П-А32-2,5</t>
  </si>
  <si>
    <t>Прокладка провода ПРППМ телефонного с двумя жилами сечением 0,9 мм2, ПРППМ 2х0.9</t>
  </si>
  <si>
    <t>Монтаж кабеля ПуГВнг(А)-LSLTx 1х16</t>
  </si>
  <si>
    <t>Монтаж кронштейна для установки муфт в колодцах ССД при помощи устройства УПМК д/подвески муфт и запаса кабеля</t>
  </si>
  <si>
    <t>Монтаж муфты прямой соединительной полиэтиленовой в комплекте с термоусаживаемыми трубками ТУТ ССД МПП 0,1/0,3</t>
  </si>
  <si>
    <t>Монтаж муфты оптической городской тупиковой малогабаритной до 96 ОВ для установки в коллекторах кабельной канализации МОГ-Т3-40-1КБ4845 ССД</t>
  </si>
  <si>
    <t>Прокалдка трубы ПЛЛ гибкой гофрированной безгалогенной д.25 мм, ПВ-0, с протяжкой, 50 м, цвет белый</t>
  </si>
  <si>
    <t>Монтаж держателя для трубы двухкомпонентного, д.25 мм</t>
  </si>
  <si>
    <t>Монтаж трубы стальной водогазопроводной д.50 мм,   ВГП 50х3 мм</t>
  </si>
  <si>
    <t>Герметизация ввода в трубу и перехода меду стальной и ПНД трубой лентой мастичной, ЛМ-1,5 ССД 38мм х 1,5м х 3мм</t>
  </si>
  <si>
    <t>Герметизация ввода в трубу герметиком каучуковый Aquastop 300 мл</t>
  </si>
  <si>
    <t>Маркировка прокладываемых кабелей комплектом маркировочным пластмассовый (в упаковке 50 комплектов и 1 маркер) ССД КМП</t>
  </si>
  <si>
    <t>Монтаж единицы Модуль теплоснабжения АБК АУУ-С-050-065-C-R РНД в комплектации согласно Приложению 1 АУУ-С-050-065-C-R РНД</t>
  </si>
  <si>
    <t>Монтаж единицы Модуль теплоснабжения цехов АУУ-С-150-150-С-R РНД в комплектации согласно Приложению 1 АУУ-С-150-150-С-R РНД</t>
  </si>
  <si>
    <t>Монтаж единицы Модуль узла ввода УВ-С-125-C-УУ РНД в комплектации согласно Приложению 1 УВ-С-125-C-УУ РНД</t>
  </si>
  <si>
    <t>Монтаж единицы Автоматический воздухоотводчик Airvent Ридан резьбовым присоединением ∅15 Airvent ø15</t>
  </si>
  <si>
    <t>Монтаж единицы Кран шаровой полнопроходной серии BVR, DN15 BVR-R DN15</t>
  </si>
  <si>
    <t>Монтаж единицы Кран шаровой полнопроходной серии BVR, DN25 BVR-R DN25</t>
  </si>
  <si>
    <t>Монтаж единицы Кран шаровой стальной серии JIP Standard FF, DN125 JIP Standard FF</t>
  </si>
  <si>
    <t>Монтаж единицы Кран шаровый полнопроходной ВVR-F DN15 BVR-F</t>
  </si>
  <si>
    <t>Монтаж единицы Опора неподвижная для трубопроводов по т.с.5.903-13 вып.7-95</t>
  </si>
  <si>
    <t>Монтаж единицы Труба стальная водогазопроводная ø15x2,8 ГОСТ 3262-75</t>
  </si>
  <si>
    <t>Монтаж единицы Труба стальная водогазопроводная ø25x3,2 ГОСТ 3262-75</t>
  </si>
  <si>
    <t>Монтаж единицы Труба стальная водогазопроводная ø40x3,5 ГОСТ 3262-75</t>
  </si>
  <si>
    <t>Монтаж единицы Труба стальная электросварная прямошовная ø57x3,5 ГОСТ 10704-91</t>
  </si>
  <si>
    <t>Монтаж единицы Труба стальная электросварная прямошовная ø76x3,5 ГОСТ 10704-91</t>
  </si>
  <si>
    <t>Монтаж единицы Труба стальная электросварная прямошовная ø133x4 ГОСТ 10704-91</t>
  </si>
  <si>
    <t>Монтаж единицы Цилиндры минераловатные с покрытием из алюминиевой неармированной фольги толщиной 40 мм для трубы  ø50 Isotec Shell AL2-40</t>
  </si>
  <si>
    <t>Монтаж единицы Цилиндры минераловатные с покрытием из алюминиевой неармированной фольги толщиной 50 мм для трубы  ø40 Isotec Shell AL2-50</t>
  </si>
  <si>
    <t>Монтаж единицы Цилиндры минераловатные с покрытием из алюминиевой неармированной фольги толщиной 50 мм для трубы  ø50 Isotec Shell AL2-50</t>
  </si>
  <si>
    <t>Монтаж единицы Цилиндры минераловатные с покрытием из алюминиевой неармированной фольги толщиной 60 мм для трубы  ø65 Isotec Shell AL2-60</t>
  </si>
  <si>
    <t>Монтаж единицы Цилиндры минераловатные с покрытием из алюминиевой неармированной фольги толщиной 70 мм для трубы  ø125 Isotec Shell AL2-70</t>
  </si>
  <si>
    <t>Монтаж единицы Цилиндры минераловатные с покрытием из алюминиевой неармированной фольги толщиной 70 мм для трубы  ø150 Isotec Shell AL2-70</t>
  </si>
  <si>
    <t>Монтаж единицы Смесительный узел прямой конфигурации SMEX 40-1,0 SMEX 40‑1,0</t>
  </si>
  <si>
    <t>Монтаж единицы Смесительный узел прямой конфигурации SMEX 40-2,5 SMEX 40‑2,5</t>
  </si>
  <si>
    <t>Монтаж единицы Смесительный узел прямой конфигурации SMEX 40-4,0 SMEX 40‑4,0</t>
  </si>
  <si>
    <t>Монтаж единицы Смесительный узел прямой конфигурации SMEX 80-6,3 SMEX 80‑6,3</t>
  </si>
  <si>
    <t>Монтаж единицы Бобышка стальная под термоманометр №2 БП-БТ-30-G1/2</t>
  </si>
  <si>
    <t>Монтаж единицы Бобышка стальная под термоманометр №3 БП-БТ-55-G1/2</t>
  </si>
  <si>
    <t>Монтаж единицы Клапан ручной балансировочный серии MNF, DN50 MNF-R DN50</t>
  </si>
  <si>
    <t>Монтаж единицы Клапан ручной балансировочный серии MNT, DN15 MNT-R DN15</t>
  </si>
  <si>
    <t>Монтаж единицы Клапан ручной балансировочный серии MNT, DN20 MNT-R DN20</t>
  </si>
  <si>
    <t>Монтаж единицы Клапан ручной балансировочный серии MNT, DN25 MNT-R DN25</t>
  </si>
  <si>
    <t>Монтаж единицы Клапан ручной балансировочный серии MNT, DN40 MNT-R DN40</t>
  </si>
  <si>
    <t>Монтаж единицы Кран шаровой полнопроходной серии BVR, DN32 BVR-R DN32</t>
  </si>
  <si>
    <t>Монтаж единицы Кран шаровой полнопроходной серии BVR, DN40 BVR-R DN40</t>
  </si>
  <si>
    <t>Монтаж единицы Кран шаровой стальной фланцевый JIP Standard FF DN50 с рукояткой, PN16, Tmax 150 JIP Standard FF</t>
  </si>
  <si>
    <t>Монтаж единицы Кран шаровой стальной фланцевый JIP-R Standard FF DN65 с рукояткой, PN16, Tmax 150 JIP Standard FF</t>
  </si>
  <si>
    <t>Монтаж единицы Термоманометр ТМТБ ТМТБ-31Р.1(0-120С)(0-0,25MPa)G1/2.2,5</t>
  </si>
  <si>
    <t>Монтаж единицы Труба стальная водогазопроводная ø32x3,2 ГОСТ 3262-75</t>
  </si>
  <si>
    <t>Монтаж единицы Цилиндры минераловатные с покрытием из алюминиевой неармированной фольги толщиной 40 мм для трубы  ø15 Isotec Shell AL2-40</t>
  </si>
  <si>
    <t>Монтаж единицы Цилиндры минераловатные с покрытием из алюминиевой неармированной фольги толщиной 40 мм для трубы  ø25 Isotec Shell AL2-40</t>
  </si>
  <si>
    <t>Монтаж единицы Цилиндры минераловатные с покрытием из алюминиевой неармированной фольги толщиной 50 мм для трубы  ø25 Isotec Shell AL2-50</t>
  </si>
  <si>
    <t>Монтаж единицы Цилиндры минераловатные с покрытием из алюминиевой неармированной фольги толщиной 50 мм для трубы  ø32 Isotec Shell AL2-50</t>
  </si>
  <si>
    <t xml:space="preserve">Монтаж единицы Гильза стальная DN50 </t>
  </si>
  <si>
    <t xml:space="preserve">Монтаж единицы Гильза стальная DN65 </t>
  </si>
  <si>
    <t xml:space="preserve">Монтаж единицы Гильза стальная DN100 </t>
  </si>
  <si>
    <t>Монтаж единицы Напольный крепеж для радиатора K 31.35</t>
  </si>
  <si>
    <t>Монтаж единицы Настенный кронштейн для радиатора K15.3500</t>
  </si>
  <si>
    <t>Монтаж единицы Термоэлемент TR 84 TR 84</t>
  </si>
  <si>
    <t>Монтаж единицы Клапан запорный радиаторный прямой серии LV, DN15 LV DN15</t>
  </si>
  <si>
    <t>Монтаж единицы Клапан запорный радиаторный прямой серии LV, DN20 LV DN20</t>
  </si>
  <si>
    <t>Монтаж единицы Клапан ручной балансировочный серии MNT, DN32 MNT-R DN32</t>
  </si>
  <si>
    <t>Монтаж единицы Клапан терморегулирующий радиаторный прямой серии TR-N, DN15 TR-N DN15 + TR 84</t>
  </si>
  <si>
    <t>Монтаж единицы Клапан терморегулирующий радиаторный прямой серии TR-N, DN20 TR-N DN20 + TR 84</t>
  </si>
  <si>
    <t>Монтаж единицы Кран шаровой полнопроходной серии BVR, DN20 BVR-R DN20</t>
  </si>
  <si>
    <t>Монтаж единицы Труба стальная водогазопроводная ø20x2,8 ГОСТ 3262-75</t>
  </si>
  <si>
    <t>Монтаж единицы Цилиндры минераловатные с покрытием из алюминиевой неармированной фольги толщиной 30 мм для трубы  ø15 Isotec Shell AL2-30</t>
  </si>
  <si>
    <t>Монтаж единицы Цилиндры минераловатные с покрытием из алюминиевой неармированной фольги толщиной 40 мм для трубы  ø20 Isotec Shell AL2-40</t>
  </si>
  <si>
    <t xml:space="preserve">Монтаж единицы Гильза стальная DN32 </t>
  </si>
  <si>
    <t xml:space="preserve">Монтаж единицы Гильза стальная DN40 </t>
  </si>
  <si>
    <t>Монтаж единицы Клапан ручной балансировочный серии MNF, DN80 MNF-R DN80</t>
  </si>
  <si>
    <t>Монтаж единицы Клапан ручной балансировочный серии MNF, DN100 MNF-R DN100</t>
  </si>
  <si>
    <t>Монтаж единицы Кран шаровой стальной фланцевый JIP Standard FF DN80 с рукояткой, PN16, Tmax 150 JIP Standard FF</t>
  </si>
  <si>
    <t>Монтаж единицы Кран шаровой стальной фланцевый JIP Standard FF DN100 с рукояткой, PN16, Tmax 150 JIP Standard FF</t>
  </si>
  <si>
    <t>Монтаж единицы Труба стальная электросварная прямошовная ø89x3,5 ГОСТ 10704-91</t>
  </si>
  <si>
    <t>Монтаж единицы Труба стальная электросварная прямошовная ø108x4 ГОСТ 10704-91</t>
  </si>
  <si>
    <t>Монтаж единицы Цилиндры минераловатные с покрытием из алюминиевой неармированной фольги толщиной 60 мм для трубы  ø80 Isotec Shell AL2-60</t>
  </si>
  <si>
    <t>Монтаж единицы Цилиндры минераловатные с покрытием из алюминиевой неармированной фольги толщиной 60 мм для трубы  ø100 Isotec Shell AL2-60</t>
  </si>
  <si>
    <t>Монтаж единицы Регистр прямой 4-секционный L=2000 в комплекте с напольными кронштейнами РП-DN125-4р-2000</t>
  </si>
  <si>
    <t>Монтаж единицы Регистр прямой 4-секционный L=2500 в комплекте с напольными кронштейнами РП-DN125-4р-2500</t>
  </si>
  <si>
    <t>Монтаж единицы Регистр прямой 4-секционный L=3000 в комплекте с напольными кронштейнами РП-DN125-4р-3000</t>
  </si>
  <si>
    <t>Монтаж единицы Регистр прямой 4-секционный L=4000 в комплекте с напольными кронштейнами РП-DN125-4р-4000</t>
  </si>
  <si>
    <t>Монтаж единицы Клапан терморегулирующий радиаторный прямой серии TR-N, DN20 TR-N DN20</t>
  </si>
  <si>
    <t xml:space="preserve">Монтаж единицы Хомут для крепления трубы DN15 </t>
  </si>
  <si>
    <t xml:space="preserve">Монтаж единицы Хомут для крепления трубы DN20 </t>
  </si>
  <si>
    <t xml:space="preserve">Монтаж единицы Хомут для крепления трубы DN25 </t>
  </si>
  <si>
    <t xml:space="preserve">Монтаж единицы Хомут для крепления трубы DN32 </t>
  </si>
  <si>
    <t xml:space="preserve">Монтаж единицы Хомут для крепления трубы DN40 </t>
  </si>
  <si>
    <t xml:space="preserve">Монтаж единицы Хомут для крепления трубы DN50 </t>
  </si>
  <si>
    <t xml:space="preserve">Монтаж единицы Хомут для крепления трубы DN65 </t>
  </si>
  <si>
    <t xml:space="preserve">Монтаж единицы Хомут для крепления трубы DN80 </t>
  </si>
  <si>
    <t xml:space="preserve">Монтаж единицы Хомут для крепления трубы DN100 </t>
  </si>
  <si>
    <t xml:space="preserve">Монтаж единицы Хомут для крепления трубы DN125 </t>
  </si>
  <si>
    <t xml:space="preserve">Монтаж единицы Хомут для крепления трубы DN150 </t>
  </si>
  <si>
    <t xml:space="preserve">Монтаж единицы Профиль стальной </t>
  </si>
  <si>
    <t>Монтаж единицы Герметик противопожарный ОГНЕЗА-ВГ</t>
  </si>
  <si>
    <t>Монтаж единицы Минеральная вата плотность ≥100кг/м³ МБОР-8</t>
  </si>
  <si>
    <t>м³</t>
  </si>
  <si>
    <t>Монтаж единицы Грунт-мастика Вектор-1025</t>
  </si>
  <si>
    <t>кв.м</t>
  </si>
  <si>
    <t>Монтаж единицы Мастика антикоррозионная Вектор-1214</t>
  </si>
  <si>
    <t>Монтаж единицы Вытяжная крышная установка во взрывозащищенном исполнении (основная) в составе:</t>
  </si>
  <si>
    <t>Монтаж единицы Вытяжная крышная установка во взрывозащищенном исполнении (резервная) в составе:</t>
  </si>
  <si>
    <t>Монтаж единицы Клапан противопожарный универсальный КПУ-1Н КПУ-1Н-О-В-400х400-2*ф-ЭПВ220-СН-КК-0-0-0-0-0</t>
  </si>
  <si>
    <t>Монтаж единицы Решётка вытяжна сотовая с регулятором расхода 400х400 РСР 400х400</t>
  </si>
  <si>
    <t>Монтаж единицы Воздуховод прямоугольного сечения из тонколистовой оцинкованной стали 400x400, класса герметичности "В", с толщиной стенки b=0.8 ГОСТ 14918-2020</t>
  </si>
  <si>
    <t>Монтаж единицы Заглушка прямоугольная из тонколистовой оцинкованной стали 400x400, класс герметичности "В", b=0.8 ГОСТ 14918-2020</t>
  </si>
  <si>
    <t>Монтаж единицы Отвод прямоугольного воздуховода  90° 400x400-400x400, класса герметичности "В", с толщиной стенки, b=0.8 ГОСТ 14918-2020</t>
  </si>
  <si>
    <t>Монтаж единицы Переход прямоугольного сечения 681x681-400x400, класса герметичности "В", с толщиной стенки b=0.8 ГОСТ 14918-2020</t>
  </si>
  <si>
    <t>Монтаж единицы Переход с круглого на прямоугольное сечение 681x681-ø681, класса герметичности "В", с толщиной стенки, b=0.8 ГОСТ 14918-2020</t>
  </si>
  <si>
    <t>Монтаж единицы Тройник прямоугольного воздуховода  400x400-400x400-400x400, класса герметичности "В", с толщиной стенки, b=0.8 ГОСТ 14918-2020</t>
  </si>
  <si>
    <t>Монтаж единицы Изоляция из минеральной ваты с покрытием из алюминиевой фольги без армирования, EI90, b=40 мм ISOTEC Wired Mat 80-AL2</t>
  </si>
  <si>
    <t>м²</t>
  </si>
  <si>
    <t>Монтаж единицы Клапан воздушный круглого сечения ø100 КВК 100М</t>
  </si>
  <si>
    <t>Монтаж единицы Клапан воздушный круглого сечения ø200 КВК 200М</t>
  </si>
  <si>
    <t>Монтаж единицы Диффузор универсальный круглый ø100 ДПУ-М 100</t>
  </si>
  <si>
    <t>Монтаж единицы Диффузор универсальный круглый ø200 ДПУ-М 200</t>
  </si>
  <si>
    <t>Монтаж единицы Зонт вентиляционный крышный круглый ø400 ЗК.00.000-03</t>
  </si>
  <si>
    <t>Монтаж единицы Воздуховод круглого сечения из тонколистовой оцинкованной стали ø100, класса герметичности "В", с толщиной стенки b=0.8 ГОСТ 14918-2020</t>
  </si>
  <si>
    <t>Монтаж единицы Воздуховод круглого сечения из тонколистовой оцинкованной стали ø200, класса герметичности "В", с толщиной стенки b=0.8 ГОСТ 14918-2020</t>
  </si>
  <si>
    <t>Монтаж единицы Воздуховод круглого сечения из тонколистовой оцинкованной стали ø400, класса герметичности "В", с толщиной стенки b=0.8 ГОСТ 14918-2020</t>
  </si>
  <si>
    <t>Монтаж единицы Отвод круглого воздуховода  90° ø100-ø100, класса герметичности "В", с толщиной стенки, b=0.8 ГОСТ 14918-2020</t>
  </si>
  <si>
    <t>Монтаж единицы Отвод круглого воздуховода  90° ø200-ø200, класса герметичности "В", с толщиной стенки, b=0.8 ГОСТ 14918-2020</t>
  </si>
  <si>
    <t>Монтаж единицы Отвод круглого воздуховода  90° ø400-ø400, класса герметичности "В", с толщиной стенки, b=0.8 ГОСТ 14918-2020</t>
  </si>
  <si>
    <t>Монтаж единицы Переход круглого сечения ø200-ø100, класса герметичности "В", с толщиной стенки b=0.8 ГОСТ 14918-2020</t>
  </si>
  <si>
    <t>Монтаж единицы Переход круглого сечения ø400-ø200, класса герметичности "В", с толщиной стенки b=0.8 ГОСТ 14918-2020</t>
  </si>
  <si>
    <t>Монтаж единицы Тройник круглого воздуховода  ø200-ø200-ø200, класса герметичности "В", с толщиной стенки, b=0.8 ГОСТ 14918-2020</t>
  </si>
  <si>
    <t>Монтаж единицы Тройник круглого воздуховода  ø400-ø400-ø200, класса герметичности "В", с толщиной стенки, b=0.8 ГОСТ 14918-2020</t>
  </si>
  <si>
    <t>Монтаж единицы Изоляция из минеральной ваты с покрытием из алюминиевой фольги, b=50 мм ISOTEC M-25-AL1</t>
  </si>
  <si>
    <t>Монтаж единицы Вытяжная канальная установка подвесная в составе:</t>
  </si>
  <si>
    <t>Монтаж единицы Клапан воздушный круглого сечения ø125 КВК 125М</t>
  </si>
  <si>
    <t>Монтаж единицы Клапан воздушный круглого сечения ø160 КВК 160М</t>
  </si>
  <si>
    <t>Монтаж единицы Клапан противопожарный универсальный КПУ-1Н КПУ-1Н-О-Н-315-0*ф-MV220-СН-КК-0-0-0-0-0</t>
  </si>
  <si>
    <t>Монтаж единицы Диффузор универсальный круглый ø125 ДПУ-М 125</t>
  </si>
  <si>
    <t>Монтаж единицы Диффузор универсальный круглый ø160 ДПУ-М 160</t>
  </si>
  <si>
    <t>Монтаж единицы Зонт вентиляционный крышный круглый ø315 ЗК.00.000-02</t>
  </si>
  <si>
    <t>Монтаж единицы Воздуховод круглого сечения из тонколистовой оцинкованной стали ø125, класса герметичности "В", с толщиной стенки b=0.8 ГОСТ 14918-2020</t>
  </si>
  <si>
    <t>Монтаж единицы Воздуховод круглого сечения из тонколистовой оцинкованной стали ø160, класса герметичности "В", с толщиной стенки b=0.8 ГОСТ 14918-2020</t>
  </si>
  <si>
    <t>Монтаж единицы Воздуховод круглого сечения из тонколистовой оцинкованной стали ø315, класса герметичности "В", с толщиной стенки b=0.8 ГОСТ 14918-2020</t>
  </si>
  <si>
    <t>Монтаж единицы Отвод круглого воздуховода  41° ø160-ø160, класса герметичности "В", с толщиной стенки, b=0.8 ГОСТ 14918-2020</t>
  </si>
  <si>
    <t>Монтаж единицы Отвод круглого воздуховода  45° ø200-ø200, класса герметичности "В", с толщиной стенки, b=0.8 ГОСТ 14918-2020</t>
  </si>
  <si>
    <t>Монтаж единицы Отвод круглого воздуховода  90° ø160-ø160, класса герметичности "В", с толщиной стенки, b=0.8 ГОСТ 14918-2020</t>
  </si>
  <si>
    <t>Монтаж единицы Отвод круглого воздуховода  90° ø315-ø315, класса герметичности "В", с толщиной стенки, b=0.8 ГОСТ 14918-2020</t>
  </si>
  <si>
    <t>Монтаж единицы Переход круглого сечения ø125-ø100, класса герметичности "В", с толщиной стенки b=0.8 ГОСТ 14918-2020</t>
  </si>
  <si>
    <t>Монтаж единицы Переход круглого сечения ø160-ø100, класса герметичности "В", с толщиной стенки b=0.8 ГОСТ 14918-2020</t>
  </si>
  <si>
    <t>Монтаж единицы Переход круглого сечения ø160-ø125, класса герметичности "В", с толщиной стенки b=0.8 ГОСТ 14918-2020</t>
  </si>
  <si>
    <t>Монтаж единицы Переход круглого сечения ø200-ø160, класса герметичности "В", с толщиной стенки b=0.8 ГОСТ 14918-2020</t>
  </si>
  <si>
    <t>Монтаж единицы Переход круглого сечения ø315-ø160, класса герметичности "В", с толщиной стенки b=0.8 ГОСТ 14918-2020</t>
  </si>
  <si>
    <t>Монтаж единицы Тройник круглого воздуховода  ø125-ø125-ø125, класса герметичности "В", с толщиной стенки, b=0.8 ГОСТ 14918-2020</t>
  </si>
  <si>
    <t>Монтаж единицы Тройник круглого воздуховода  ø160-ø160-ø100, класса герметичности "В", с толщиной стенки, b=0.8 ГОСТ 14918-2020</t>
  </si>
  <si>
    <t>Монтаж единицы Тройник круглого воздуховода  ø160-ø160-ø125, класса герметичности "В", с толщиной стенки, b=0.8 ГОСТ 14918-2020</t>
  </si>
  <si>
    <t>Монтаж единицы Тройник круглого воздуховода  ø160-ø160-ø160, класса герметичности "В", с толщиной стенки, b=0.8 ГОСТ 14918-2020</t>
  </si>
  <si>
    <t>Монтаж единицы Тройник круглого воздуховода  ø200-ø200-ø100, класса герметичности "В", с толщиной стенки, b=0.8 ГОСТ 14918-2020</t>
  </si>
  <si>
    <t>Монтаж единицы Тройник круглого воздуховода  ø315-ø315-ø200, класса герметичности "В", с толщиной стенки, b=0.8 ГОСТ 14918-2020</t>
  </si>
  <si>
    <t>- клапан обратный KON 200,</t>
  </si>
  <si>
    <t>- вентилятор KVR 200/1,</t>
  </si>
  <si>
    <t>- шумоглушитель KNK 200/6,</t>
  </si>
  <si>
    <t>- хомут соединительный HTK 200 (2 шт.),</t>
  </si>
  <si>
    <t>- кронштейн крепления вентилятора KKV 200 KVR 200/1</t>
  </si>
  <si>
    <t>Монтаж единицы Клапан противопожарный универсальный КПУ-1Н КПУ-1Н-О-Н-100-0*ф-MV220-СН-КК-0-0-0-0-0</t>
  </si>
  <si>
    <t>Монтаж единицы Зонт вентиляционный крышный круглый ø200 ЗК.00.000-00</t>
  </si>
  <si>
    <t>Монтаж единицы Тройник круглого воздуховода  ø100-ø100-ø100, класса герметичности "В", с толщиной стенки, b=0.8 ГОСТ 14918-2020</t>
  </si>
  <si>
    <t>Монтаж единицы Тройник круглого воздуховода  ø125-ø125-ø100, класса герметичности "В", с толщиной стенки, b=0.8 ГОСТ 14918-2020</t>
  </si>
  <si>
    <t>- вентилятор крышный КВИН-С-2,25-А-Вз-00,37/2-У1,</t>
  </si>
  <si>
    <t>- стакан монтажный утепленный со встроенным обратным клапаном МонСт-375/а-Укв-Вз КВИН-С-2,25-А-Вз-00,37/2-У1</t>
  </si>
  <si>
    <t>Монтаж единицы Клапан противопожарный универсальный КПУ-1Н КПУ-1Н-О-В-200х150-2*ф-ЭПВ220-СН-КК-0-0-0-0-0</t>
  </si>
  <si>
    <t>Монтаж единицы Шумоглушитель пластинчатый прямоугольного сечения 400х200, L=1000 мм NK 40-20/10</t>
  </si>
  <si>
    <t>Монтаж единицы Решётка вытяжна сотовая с регулятором расхода 200х200 РСР 200х200</t>
  </si>
  <si>
    <t>Монтаж единицы Воздуховод прямоугольного сечения из тонколистовой оцинкованной стали 150x200,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</si>
  <si>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200x150,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</si>
  <si>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200x200, класса герметичности "В", с толщиной стенки b=0.8 ГОСТ 14918-2020</t>
  </si>
  <si>
    <t>Монтаж единицы Заглушка прямоугольная из тонколистовой оцинкованной стали 200x150, класс герметичности "В", b=0.8 ГОСТ 14918-2020</t>
  </si>
  <si>
    <t>Монтаж единицы Отвод прямоугольного воздуховода  60° 150x200-150x200, класса герметичности "В", с толщиной стенки, b=0.8 ГОСТ 14918-2020</t>
  </si>
  <si>
    <t>Монтаж единицы Отвод прямоугольного воздуховода  90° 150x200-150x200, класса герметичности "В", с толщиной стенки, b=0.8 ГОСТ 14918-2020</t>
  </si>
  <si>
    <t>Монтаж единицы Отвод прямоугольного воздуховода  90° 200x150-200x150, класса герметичности "В", с толщиной стенки, b=0.8 ГОСТ 14918-2020</t>
  </si>
  <si>
    <t>Монтаж единицы Переход прямоугольного сечения 300x300-150x200, класса герметичности "В", с толщиной стенки b=0.8 ГОСТ 14918-2020</t>
  </si>
  <si>
    <t>Монтаж единицы Переход прямоугольного сечения 300x300-200x150, класса герметичности "В", с толщиной стенки b=0.8 ГОСТ 14918-2020</t>
  </si>
  <si>
    <t>Монтаж единицы Переход прямоугольного сечения 400x200-150x200, класса герметичности "В", с толщиной стенки b=0.8 ГОСТ 14918-2020</t>
  </si>
  <si>
    <t>Монтаж единицы Тройник прямоугольного воздуховода  150x200-150x200-150x200, класса герметичности "В", с толщиной стенки, b=0.8 ГОСТ 14918-2020</t>
  </si>
  <si>
    <t>Монтаж единицы Тройник прямоугольного воздуховода  200x200-150x200-150x200, класса герметичности "В", с толщиной стенки, b=0.8 ГОСТ 14918-2020</t>
  </si>
  <si>
    <t>Монтаж единицы Клапан противопожарный универсальный КПУ-1Н КПУ-1Н-О-В-300х200-2*ф-ЭПВ220-СН-КК-0-0-0-0-0</t>
  </si>
  <si>
    <t>Монтаж единицы Шумоглушитель пластинчатый прямоугольного сечения 500х300, L=1000 мм NK 50-30/10</t>
  </si>
  <si>
    <t>Монтаж единицы Решётка вытяжна сотовая с регулятором расхода 300х200 РСР 300х200</t>
  </si>
  <si>
    <t>Монтаж единицы Воздуховод прямоугольного сечения из тонколистовой оцинкованной стали 200x300,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</si>
  <si>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300x200, класса герметичности "В", с толщиной стенки b=0.8 ГОСТ 14918-2020</t>
  </si>
  <si>
    <t>Монтаж единицы Заглушка прямоугольная из тонколистовой оцинкованной стали 200x300, класс герметичности "В", b=0.8 ГОСТ 14918-2020</t>
  </si>
  <si>
    <t>Монтаж единицы Отвод прямоугольного воздуховода  30° 200x300-200x300, класса герметичности "В", с толщиной стенки, b=0.8 ГОСТ 14918-2020</t>
  </si>
  <si>
    <t>Монтаж единицы Отвод прямоугольного воздуховода  90° 200x300-200x300, класса герметичности "В", с толщиной стенки, b=0.8 ГОСТ 14918-2020</t>
  </si>
  <si>
    <t>Монтаж единицы Отвод прямоугольного воздуховода  90° 300x200-300x200, класса герметичности "В", с толщиной стенки, b=0.8 ГОСТ 14918-2020</t>
  </si>
  <si>
    <t>Монтаж единицы Переход прямоугольного сечения 300x300-300x200, класса герметичности "В", с толщиной стенки b=0.8 ГОСТ 14918-2020</t>
  </si>
  <si>
    <t>Монтаж единицы Переход прямоугольного сечения 500x300-200x300, класса герметичности "В", с толщиной стенки b=0.8 ГОСТ 14918-2020</t>
  </si>
  <si>
    <t>Монтаж единицы Тройник прямоугольного воздуховода  200x300-200x300-200x300, класса герметичности "В", с толщиной стенки, b=0.8 ГОСТ 14918-2020</t>
  </si>
  <si>
    <t>Монтаж единицы Клапан противопожарный универсальный КПУ-1Н КПУ-1Н-О-В-200х200-2*ф-ЭПВ220-СН-КК-0-0-0-0-0</t>
  </si>
  <si>
    <t>Монтаж единицы Решётка вытяжна сотовая с регулятором расхода 200х250 РСР 200х250</t>
  </si>
  <si>
    <t>Монтаж единицы Воздуховод прямоугольного сечения из тонколистовой оцинкованной стали 200x250, класса герметичности "В", с толщиной стенки b=0.8 ГОСТ 14918-2020</t>
  </si>
  <si>
    <t>Монтаж единицы Заглушка прямоугольная из тонколистовой оцинкованной стали 200x200, класс герметичности "В", b=0.8 ГОСТ 14918-2020</t>
  </si>
  <si>
    <t>Монтаж единицы Отвод прямоугольного воздуховода  45° 200x200-200x200, класса герметичности "В", с толщиной стенки, b=0.8 ГОСТ 14918-2020</t>
  </si>
  <si>
    <t>Монтаж единицы Отвод прямоугольного воздуховода  90° 200x200-200x200, класса герметичности "В", с толщиной стенки, b=0.8 ГОСТ 14918-2020</t>
  </si>
  <si>
    <t>Монтаж единицы Переход прямоугольного воздуховода из тонколистовой оцинкованной стали 300x300-200x200, класс герметичности "В", b=0.8 ГОСТ 14918-2020</t>
  </si>
  <si>
    <t>Монтаж единицы Переход прямоугольного воздуховода из тонколистовой оцинкованной стали 400x200-200x200, класс герметичности "В", b=0.8 ГОСТ 14918-2020</t>
  </si>
  <si>
    <t>Монтаж единицы Тройник прямоугольного воздуховода  200x200-200x200-200x200, класса герметичности "В", с толщиной стенки, b=0.8 ГОСТ 14918-2020</t>
  </si>
  <si>
    <t>Монтаж единицы Тройник прямоугольного воздуховода  250x200-200x200-200x200, класса герметичности "В", с толщиной стенки, b=0.8 ГОСТ 14918-2020</t>
  </si>
  <si>
    <t>Монтаж единицы Тройник прямоугольного воздуховода из тонколистовой оцинкованной стали 200x200, класс герметичности "В", b=0.8 ГОСТ 14918-2020</t>
  </si>
  <si>
    <t>Монтаж единицы Клапан противопожарный универсальный КПУ-1Н КПУ-1Н-О-В-250х250-2*ф-ЭПВ220-СН-КК-0-0-0-0-0</t>
  </si>
  <si>
    <t>Монтаж единицы Наружная решётка АРН 250х250</t>
  </si>
  <si>
    <t>Монтаж единицы Воздуховод прямоугольного сечения из тонколистовой оцинкованной стали 250x250, класса герметичности "В", с толщиной стенки b=0.8 ГОСТ 14918-2020</t>
  </si>
  <si>
    <t>Монтаж единицы Отвод круглого воздуховода  30° ø160-ø160, класса герметичности "В", с толщиной стенки, b=0.8 ГОСТ 14918-2020</t>
  </si>
  <si>
    <t>Монтаж единицы Отвод круглого воздуховода  90° ø125-ø125, класса герметичности "В", с толщиной стенки, b=0.8 ГОСТ 14918-2020</t>
  </si>
  <si>
    <t>Монтаж единицы Отвод прямоугольного воздуховода  90° 250x250-250x250, класса герметичности "В", с толщиной стенки, b=0.8 ГОСТ 14918-2020</t>
  </si>
  <si>
    <t>Монтаж единицы Переход с круглого на прямоугольное сечение 250x250-ø160, класса герметичности "В", с толщиной стенки b=0.8 ГОСТ 14918-2020</t>
  </si>
  <si>
    <t>Монтаж единицы Изоляция из минеральной ваты с покрытием из алюминиевой фольги без армирования, EI150, b=60 мм ISOTEC Wired Mat 80-AL2</t>
  </si>
  <si>
    <t>Монтаж единицы Клапан воздушный прямоугольного сечения 300х200 АВК 300х200К8</t>
  </si>
  <si>
    <t>Монтаж единицы Клапан воздушный прямоугольного сечения 400х400 АВК 400х400К8</t>
  </si>
  <si>
    <t>Монтаж единицы Клапан воздушный прямоугольного сечения 600х400 АВК 600х400К8</t>
  </si>
  <si>
    <t>Монтаж единицы Клапан противопожарный универсальный КПУ-1Н КПУ-1Н-О-В-1200х1200-2*ф-ЭПВ220-СН-КК-0-0-0-0-0</t>
  </si>
  <si>
    <t>Монтаж единицы Шумоглушитель пластинчатый прямоугольного сечения 1200х1200, L=1000 мм ГП 1200х1200-1000</t>
  </si>
  <si>
    <t>Монтаж единицы Зонт вентиляционный крышный круглый ø1000 ЗК.00.000-09</t>
  </si>
  <si>
    <t>Монтаж единицы Решётка вытяжная сотовая 300х200 РСН 300х200</t>
  </si>
  <si>
    <t>Монтаж единицы Решётка вытяжная сотовая 400х600 РСН 400х600</t>
  </si>
  <si>
    <t>Монтаж единицы Решётка вытяжная сотовая 600х400 РСН 600х400</t>
  </si>
  <si>
    <t>Монтаж единицы Воздуховод круглого сечения из тонколистовой оцинкованной стали ø1000, класса герметичности "В", с толщиной стенки b=1.0 ГОСТ 14918-2020</t>
  </si>
  <si>
    <t>Монтаж единицы Воздуховод круглого сечения из тонколистовой оцинкованной стали ø1120, класса герметичности "В", с толщиной стенки b=1.0 ГОСТ 14918-2020</t>
  </si>
  <si>
    <t>Монтаж единицы Воздуховод прямоугольного сечения из тонколистовой оцинкованной стали 400x600,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</si>
  <si>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600x400,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</si>
  <si>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600x500,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</si>
  <si>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600x600,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</si>
  <si>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600x700,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</si>
  <si>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600x800,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</si>
  <si>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600x900,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</si>
  <si>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600x1000,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</si>
  <si>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600x1100,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</si>
  <si>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600x1200,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</si>
  <si>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900x600,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</si>
  <si>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1200x600,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</si>
  <si>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1200x1200, класса герметичности "В", с толщиной стенки b=0.8 ГОСТ 14918-2020</t>
  </si>
  <si>
    <t>Монтаж единицы Врезка круглая из тонколистовой оцинкованной стали ø1120, класс герметичности "В", b=1.0 ГОСТ 14918-2020</t>
  </si>
  <si>
    <t>Монтаж единицы Врезка прямоугольная из тонколистовой оцинкованной стали 200x300-200x300, класса герметичности "В", b=0.8 ГОСТ 14918-2020</t>
  </si>
  <si>
    <t>Монтаж единицы Заглушка прямоугольная из тонколистовой оцинкованной стали 600x400, класс герметичности "В", b=0.8 ГОСТ 14918-2020</t>
  </si>
  <si>
    <t>Монтаж единицы Заглушка прямоугольная из тонколистовой оцинкованной стали 1200x1200, класс герметичности "В", b=0.8 ГОСТ 14918-2020</t>
  </si>
  <si>
    <t>Монтаж единицы Отвод прямоугольного воздуховода  45° 600x900-600x900, класса герметичности "В", с толщиной стенки, b=0.8 ГОСТ 14918-2020</t>
  </si>
  <si>
    <t>Монтаж единицы Отвод прямоугольного воздуховода  45° 600x1200-600x1200, класса герметичности "В", с толщиной стенки, b=0.8 ГОСТ 14918-2020</t>
  </si>
  <si>
    <t>Монтаж единицы Отвод прямоугольного воздуховода  89° 400x400-400x400, класса герметичности "В", с толщиной стенки, b=0.8 ГОСТ 14918-2020</t>
  </si>
  <si>
    <t>Монтаж единицы Отвод прямоугольного воздуховода  89° 1200x1200-1200x1200, класса герметичности "В", с толщиной стенки, b=0.8 ГОСТ 14918-2020</t>
  </si>
  <si>
    <t>Монтаж единицы Отвод прямоугольного воздуховода  90° 600x900-600x900, класса герметичности "В", с толщиной стенки, b=0.8 ГОСТ 14918-2020</t>
  </si>
  <si>
    <t>Монтаж единицы Отвод прямоугольного воздуховода  90° 600x1200-600x1200, класса герметичности "В", с толщиной стенки, b=0.8 ГОСТ 14918-2020</t>
  </si>
  <si>
    <t>Монтаж единицы Отвод прямоугольного воздуховода  90° 900x600-900x600, класса герметичности "В", с толщиной стенки, b=0.8 ГОСТ 14918-2020</t>
  </si>
  <si>
    <t>Монтаж единицы Отвод прямоугольного воздуховода  90° 1200x600-1200x600, класса герметичности "В", с толщиной стенки, b=0.8 ГОСТ 14918-2020</t>
  </si>
  <si>
    <t>Монтаж единицы Отвод прямоугольного воздуховода  90° 1200x1200-1200x1200, класса герметичности "В", с толщиной стенки, b=0.8 ГОСТ 14918-2020</t>
  </si>
  <si>
    <t>Монтаж единицы Переход прямоугольного сечения 600x500-600x400, класса герметичности "В", с толщиной стенки b=0.8 ГОСТ 14918-2020</t>
  </si>
  <si>
    <t>Монтаж единицы Переход прямоугольного сечения 600x600-600x500, класса герметичности "В", с толщиной стенки b=0.8 ГОСТ 14918-2020</t>
  </si>
  <si>
    <t>Монтаж единицы Переход прямоугольного сечения 600x700-600x600, класса герметичности "В", с толщиной стенки b=0.8 ГОСТ 14918-2020</t>
  </si>
  <si>
    <t>Монтаж единицы Переход прямоугольного сечения 600x800-600x700, класса герметичности "В", с толщиной стенки b=0.8 ГОСТ 14918-2020</t>
  </si>
  <si>
    <t>Монтаж единицы Переход прямоугольного сечения 600x900-600x800, класса герметичности "В", с толщиной стенки b=0.8 ГОСТ 14918-2020</t>
  </si>
  <si>
    <t>Монтаж единицы Переход прямоугольного сечения 600x1000-600x900, класса герметичности "В", с толщиной стенки b=0.8 ГОСТ 14918-2020</t>
  </si>
  <si>
    <t>Монтаж единицы Переход прямоугольного сечения 600x1100-600x1000, класса герметичности "В", с толщиной стенки b=0.8 ГОСТ 14918-2020</t>
  </si>
  <si>
    <t>Монтаж единицы Переход прямоугольного сечения 600x1200-600x1100, класса герметичности "В", с толщиной стенки b=0.8 ГОСТ 14918-2020</t>
  </si>
  <si>
    <t>Монтаж единицы Переход прямоугольного сечения 900x600-600x900, класса герметичности "В", с толщиной стенки b=0.8 ГОСТ 14918-2020</t>
  </si>
  <si>
    <t>Монтаж единицы Переход прямоугольного сечения 1200x600-600x1200, класса герметичности "В", с толщиной стенки b=0.8 ГОСТ 14918-2020</t>
  </si>
  <si>
    <t>Монтаж единицы Переход прямоугольного сечения 1200x1200-1200x600, класса герметичности "В", с толщиной стенки b=0.8 ГОСТ 14918-2020</t>
  </si>
  <si>
    <t>Монтаж единицы Переход с круглого на прямоугольное сечение 720x1395-ø1000, класса герметичности "В", с толщиной стенки b=1.0 ГОСТ 14918-2020</t>
  </si>
  <si>
    <t>Монтаж единицы Переход с круглого на прямоугольное сечение 1395x720-ø1000, класса герметичности "В", с толщиной стенки b=1.0 ГОСТ 14918-2020</t>
  </si>
  <si>
    <t>Монтаж единицы Тройник прямоугольного воздуховода  600x400-400x400-400x400, класса герметичности "В", с толщиной стенки, b=0.8 ГОСТ 14918-2020</t>
  </si>
  <si>
    <t>Монтаж единицы Тройник прямоугольного воздуховода  600x400-600x400-400x400, класса герметичности "В", с толщиной стенки, b=0.8 ГОСТ 14918-2020</t>
  </si>
  <si>
    <t>Монтаж единицы Тройник прямоугольного воздуховода  600x400-600x400-600x400, класса герметичности "В", с толщиной стенки, b=0.8 ГОСТ 14918-2020</t>
  </si>
  <si>
    <t>Монтаж единицы Тройник прямоугольного воздуховода  600x500-600x500-400x400, класса герметичности "В", с толщиной стенки, b=0.8 ГОСТ 14918-2020</t>
  </si>
  <si>
    <t>Монтаж единицы Тройник прямоугольного воздуховода  600x500-600x500-600x400, класса герметичности "В", с толщиной стенки, b=0.8 ГОСТ 14918-2020</t>
  </si>
  <si>
    <t>Монтаж единицы Тройник прямоугольного воздуховода  600x600-600x600-400x400, класса герметичности "В", с толщиной стенки, b=0.8 ГОСТ 14918-2020</t>
  </si>
  <si>
    <t>Монтаж единицы Тройник прямоугольного воздуховода  600x600-600x600-600x400, класса герметичности "В", с толщиной стенки, b=0.8 ГОСТ 14918-2020</t>
  </si>
  <si>
    <t>Монтаж единицы Тройник прямоугольного воздуховода  600x700-600x700-400x400, класса герметичности "В", с толщиной стенки, b=0.8 ГОСТ 14918-2020</t>
  </si>
  <si>
    <t>Монтаж единицы Тройник прямоугольного воздуховода  600x700-600x700-600x400, класса герметичности "В", с толщиной стенки, b=0.8 ГОСТ 14918-2020</t>
  </si>
  <si>
    <t>Монтаж единицы Тройник прямоугольного воздуховода  600x800-600x800-400x400, класса герметичности "В", с толщиной стенки, b=0.8 ГОСТ 14918-2020</t>
  </si>
  <si>
    <t>Монтаж единицы Тройник прямоугольного воздуховода  600x800-600x800-600x400, класса герметичности "В", с толщиной стенки, b=0.8 ГОСТ 14918-2020</t>
  </si>
  <si>
    <t>Монтаж единицы Тройник прямоугольного воздуховода  600x900-600x900-600x400, класса герметичности "В", с толщиной стенки, b=0.8 ГОСТ 14918-2020</t>
  </si>
  <si>
    <t>Монтаж единицы Тройник прямоугольного воздуховода  600x1000-600x1000-400x400, класса герметичности "В", с толщиной стенки, b=0.8 ГОСТ 14918-2020</t>
  </si>
  <si>
    <t>Монтаж единицы Тройник прямоугольного воздуховода  600x1000-600x1000-600x400, класса герметичности "В", с толщиной стенки, b=0.8 ГОСТ 14918-2020</t>
  </si>
  <si>
    <t>Монтаж единицы Тройник прямоугольного воздуховода  600x1100-600x1100-400x400, класса герметичности "В", с толщиной стенки, b=0.8 ГОСТ 14918-2020</t>
  </si>
  <si>
    <t>Монтаж единицы Тройник прямоугольного воздуховода  600x1100-600x1100-600x400, класса герметичности "В", с толщиной стенки, b=0.8 ГОСТ 14918-2020</t>
  </si>
  <si>
    <t>Монтаж единицы Тройник прямоугольного воздуховода  600x1200-600x1200-400x400, класса герметичности "В", с толщиной стенки, b=0.8 ГОСТ 14918-2020</t>
  </si>
  <si>
    <t>Монтаж единицы Тройник прямоугольного воздуховода  600x1200-600x1200-600x400, класса герметичности "В", с толщиной стенки, b=0.8 ГОСТ 14918-2020</t>
  </si>
  <si>
    <t>Монтаж единицы Тройник прямоугольного воздуховода  1200x1200-1200x1200-1200x1200, класса герметичности "В", с толщиной стенки, b=0.8 ГОСТ 14918-2020</t>
  </si>
  <si>
    <t>Монтаж единицы Переход прямоугольного сечения 600x1200-600x1000, класса герметичности "В", с толщиной стенки b=0.8 ГОСТ 14918-2020</t>
  </si>
  <si>
    <t>Монтаж единицы Переход прямоугольного сечения 1200x1200-400x400, класса герметичности "В", с толщиной стенки b=0.8 ГОСТ 14918-2020</t>
  </si>
  <si>
    <t>Монтаж единицы Тройник прямоугольного воздуховода  600x900-600x900-400x400, класса герметичности "В", с толщиной стенки, b=0.8 ГОСТ 14918-2020</t>
  </si>
  <si>
    <t>Монтаж единицы Тройник прямоугольного воздуховода  1200x1200-1200x1200-400x400, класса герметичности "В", с толщиной стенки, b=0.8 ГОСТ 14918-2020</t>
  </si>
  <si>
    <t>Монтаж единицы Отвод прямоугольного воздуховода  30° 600x900-600x900, класса герметичности "В", с толщиной стенки, b=0.8 ГОСТ 14918-2020</t>
  </si>
  <si>
    <t>Монтаж единицы Переход прямоугольного сечения 1671x1671-1200x1200, класса герметичности "В", с толщиной стенки b=0.9 ГОСТ 14918-2020</t>
  </si>
  <si>
    <t>Монтаж единицы Тройник прямоугольного воздуховода  1200x1200-1200x1200-1200x600, класса герметичности "В", с толщиной стенки, b=0.8 ГОСТ 14918-2020</t>
  </si>
  <si>
    <t>Монтаж единицы Переход прямоугольного сечения 1200x600-1200x600, класса герметичности "В", с толщиной стенки b=0.8 ГОСТ 14918-2020</t>
  </si>
  <si>
    <t>Монтаж единицы Отвод прямоугольного воздуховода  45° 1200x1200-1200x1200, класса герметичности "В", с толщиной стенки, b=0.8 ГОСТ 14918-2020</t>
  </si>
  <si>
    <t>Монтаж единицы Переход прямоугольного сечения 600x1100-600x600, класса герметичности "В", с толщиной стенки b=0.8 ГОСТ 14918-2020</t>
  </si>
  <si>
    <t>Монтаж единицы Переход прямоугольного сечения 1200x1200-600x1200, класса герметичности "В", с толщиной стенки b=0.8 ГОСТ 14918-2020</t>
  </si>
  <si>
    <t>Монтаж единицы Тройник прямоугольного воздуховода  1200x600-1100x600-1100x600, класса герметичности "В", с толщиной стенки, b=0.8 ГОСТ 14918-2020</t>
  </si>
  <si>
    <t>Монтаж единицы Клапан воздушный прямоугольного сечения 1000х400 АВК 1000х400К8</t>
  </si>
  <si>
    <t>Монтаж единицы Решётка вытяжная сотовая 1000х400 РСН 1000х400</t>
  </si>
  <si>
    <t>Монтаж единицы Воздуховод прямоугольного сечения из тонколистовой оцинкованной стали 1000x400, класса герметичности "В", с толщиной стенки b=0.8 ГОСТ 14918-2020</t>
  </si>
  <si>
    <t>Монтаж единицы Переход прямоугольного сечения 600x600-600x400, класса герметичности "В", с толщиной стенки b=0.8 ГОСТ 14918-2020</t>
  </si>
  <si>
    <t>Монтаж единицы Переход прямоугольного сечения 600x800-600x600, класса герметичности "В", с толщиной стенки b=0.8 ГОСТ 14918-2020</t>
  </si>
  <si>
    <t>Монтаж единицы Переход прямоугольного сечения 600x1000-600x800, класса герметичности "В", с толщиной стенки b=0.8 ГОСТ 14918-2020</t>
  </si>
  <si>
    <t>Монтаж единицы Тройник прямоугольного воздуховода  600x800-600x800-1000x400, класса герметичности "В", с толщиной стенки, b=0.8 ГОСТ 14918-2020</t>
  </si>
  <si>
    <t>Монтаж единицы Тройник прямоугольного воздуховода  600x1000-600x1000-1000x400, класса герметичности "В", с толщиной стенки, b=0.8 ГОСТ 14918-2020</t>
  </si>
  <si>
    <t>Монтаж единицы Тройник прямоугольного воздуховода  600x1200-600x1200-1000x400, класса герметичности "В", с толщиной стенки, b=0.8 ГОСТ 14918-2020</t>
  </si>
  <si>
    <t>Монтаж единицы Тройник прямоугольного воздуховода  1000x400-600x400-600x400, класса герметичности "В", с толщиной стенки, b=0.8 ГОСТ 14918-2020</t>
  </si>
  <si>
    <t>Монтаж единицы Тройник прямоугольного воздуховода  1000x400-600x600-600x600, класса герметичности "В", с толщиной стенки, b=0.8 ГОСТ 14918-2020</t>
  </si>
  <si>
    <t>Монтаж единицы Тройник прямоугольного воздуховода  1200x600-800x600-800x600, класса герметичности "В", с толщиной стенки, b=0.8 ГОСТ 14918-2020</t>
  </si>
  <si>
    <t>Монтаж единицы Зонт вентиляционный крышный круглый ø160 ЗК.00.000-//</t>
  </si>
  <si>
    <t>Монтаж единицы Клапан противопожарный универсальный КПУ-1Н КПУ-1Н-О-В-400-0*ф-ЭПВ220-СН-КК-0-0-0-0-0</t>
  </si>
  <si>
    <t>Монтаж единицы Решётка вытяжная сотовая 400х400 РСН 400х400</t>
  </si>
  <si>
    <t>Монтаж единицы Переход с круглого на прямоугольное сечение 400x400-ø400, класса герметичности "В", с толщиной стенки b=0.8 ГОСТ 14918-2020</t>
  </si>
  <si>
    <t>Монтаж единицы Решётка вытяжная сотовая 200х200 РСН 200х200</t>
  </si>
  <si>
    <t>Монтаж единицы Переход с круглого на прямоугольное сечение 200x200-ø160, класса герметичности "В", с толщиной стенки b=0.8 ГОСТ 14918-2020</t>
  </si>
  <si>
    <t>Монтаж единицы Зонт вентиляционный крышный круглый ø250 ЗК.00.000-01</t>
  </si>
  <si>
    <t>Монтаж единицы Решётка вытяжная сотовая 250х250 РСН 250х250</t>
  </si>
  <si>
    <t>Монтаж единицы Воздуховод круглого сечения из тонколистовой оцинкованной стали ø250, класса герметичности "В", с толщиной стенки b=0.8 ГОСТ 14918-2020</t>
  </si>
  <si>
    <t>Монтаж единицы Переход с круглого на прямоугольное сечение 250x250-ø250, класса герметичности "В", с толщиной стенки b=0.8 ГОСТ 14918-2020</t>
  </si>
  <si>
    <t>Монтаж единицы Изоляция из минеральной ваты с покрытием из алюминиевой фольги без армирования, EI60, b=30 мм ISOTEC Wired Mat 80-AL2</t>
  </si>
  <si>
    <t>Монтаж единицы Клапан противопожарный универсальный КПУ-1Н КПУ-1Н-О-Н-160-0*ф-MV220-СН-КК-0-0-0-0-0</t>
  </si>
  <si>
    <t>Монтаж единицы Прибор управления пожарный люками дымовыми ШКВАЛ-ЛК-02-(ЦШ+ЦШ)-Х</t>
  </si>
  <si>
    <t>Монтаж единицы Дымовой люк ДЫМОЗОР, серия 100, внутреннее сечение люка А*В = 1500x1500 мм, тип крышки - У, усилие штокового электропривода  1600 Н, напряжение электропривода 24 В, с защитной решеткой,исполнение люка стандартное ДЫМОЗОР-100-1500*1500-У-1600-24-Р-С</t>
  </si>
  <si>
    <t>Монтаж единицы Клапан противопожарный универсальный КПУ-1Н КПУ-1Н-З-ВМС-1400х1400-2*ф-ЭПВ220-СН-КК-0-0-0-0-МРП</t>
  </si>
  <si>
    <t>Монтаж единицы Наружная решётка АРН 1400х1400 RAL 5005</t>
  </si>
  <si>
    <t>Монтаж единицы Наружная решётка АРН 1400х1400 RAL 9006</t>
  </si>
  <si>
    <t>Монтаж единицы Воздуховод прямоугольного сечения из тонколистовой оцинкованной стали 1400x1400, класса герметичности "В", с толщиной стенки b=0.9 ГОСТ 14918-2020</t>
  </si>
  <si>
    <t>Монтаж единицы Зонт вытяжной пристенный из нержавеющей стали 600х700, h=300, патрубок ø125 ЗВП-600х700-300/ø125</t>
  </si>
  <si>
    <t>Монтаж единицы Зонт вытяжной пристенный из нержавеющей стали 1200х700, h=300, патрубок ø200 ЗВП-1200х700-300/ø200</t>
  </si>
  <si>
    <t>Монтаж единицы Зонт вытяжной пристенный из нержавеющей стали 1300х700, h=300, патрубок ø200 ЗВП-1300х700-300/ø200</t>
  </si>
  <si>
    <t>Монтаж единицы Зонт вытяжной пристенный из нержавеющей стали 1400х700, h=300, патрубок ø200 ЗВП-1400х700-300/ø200</t>
  </si>
  <si>
    <t>Монтаж единицы Дроссель-клапан из нержавеющей стали круглого сечения ø125 ДКК 125</t>
  </si>
  <si>
    <t>Монтаж единицы Дроссель-клапан из нержавеющей стали круглого сечения ø200 ДКК 200</t>
  </si>
  <si>
    <t>Монтаж единицы Клапан противопожарный универсальный КПУ-1Н КПУ-1Н-О-ВК-315-0*ф-ЭПВ220-СН-КК-0-0-0-0-0</t>
  </si>
  <si>
    <t>Монтаж единицы Секция сорбционно-угольного фильтра с фильтрующими ячейками типа ФКСУ СУФ-2/1х1 П</t>
  </si>
  <si>
    <t>Монтаж единицы Воздуховод круглого сечения из тонколистовой оцинкованной стали ø125, класса герметичности "В", с толщиной стенки b=0.8 ГОСТ 5582-75</t>
  </si>
  <si>
    <t>Монтаж единицы Воздуховод круглого сечения из тонколистовой оцинкованной стали ø200, класса герметичности "В", с толщиной стенки b=0.8 ГОСТ 5582-75</t>
  </si>
  <si>
    <t>Монтаж единицы Воздуховод круглого сечения из тонколистовой оцинкованной стали ø315, класса герметичности "В", с толщиной стенки b=0.8 ГОСТ 5582-75</t>
  </si>
  <si>
    <t>Монтаж единицы Отвод круглого воздуховода  30° ø125-ø125, класса герметичности "В", с толщиной стенки, b=0.8 ГОСТ 5582-75</t>
  </si>
  <si>
    <t>Монтаж единицы Отвод круглого воздуховода  45° ø125-ø125, класса герметичности "В", с толщиной стенки, b=0.8 ГОСТ 5582-75</t>
  </si>
  <si>
    <t>Монтаж единицы Отвод круглого воздуховода  60° ø315-ø315, класса герметичности "В", с толщиной стенки, b=0.8 ГОСТ 5582-75</t>
  </si>
  <si>
    <t>Монтаж единицы Отвод круглого воздуховода  90° ø125-ø125, класса герметичности "В", с толщиной стенки, b=0.8 ГОСТ 5582-75</t>
  </si>
  <si>
    <t>Монтаж единицы Отвод круглого воздуховода  90° ø200-ø200, класса герметичности "В", с толщиной стенки, b=0.8 ГОСТ 5582-75</t>
  </si>
  <si>
    <t>Монтаж единицы Отвод круглого воздуховода  90° ø315-ø315, класса герметичности "В", с толщиной стенки, b=0.8 ГОСТ 5582-75</t>
  </si>
  <si>
    <t>Монтаж единицы Переход круглого сечения ø315-ø200, класса герметичности "В", с толщиной стенки b=0.8 ГОСТ 5582-75</t>
  </si>
  <si>
    <t>Монтаж единицы Переход с круглого на прямоугольное сечение 552x552-ø315, класса герметичности "В", с толщиной стенки b=0.8 ГОСТ 5582-75</t>
  </si>
  <si>
    <t>Монтаж единицы Переход с круглого на прямоугольное сечение 600x650-ø315, класса герметичности "В", с толщиной стенки b=0.8 ГОСТ 5582-75</t>
  </si>
  <si>
    <t>Монтаж единицы Переход с круглого на прямоугольное сечение 650x600-ø315, класса герметичности "В", с толщиной стенки b=0.8 ГОСТ 5582-75</t>
  </si>
  <si>
    <t>Монтаж единицы Тройник круглого воздуховода  ø200-ø200-ø125, класса герметичности "В", с толщиной стенки, b=0.8 ГОСТ 5582-75</t>
  </si>
  <si>
    <t>Монтаж единицы Тройник круглого воздуховода  ø315-ø315-ø125, класса герметичности "В", с толщиной стенки, b=0.8 ГОСТ 5582-75</t>
  </si>
  <si>
    <t>Монтаж единицы Тройник круглого воздуховода  ø315-ø315-ø200, класса герметичности "В", с толщиной стенки, b=0.8 ГОСТ 5582-75</t>
  </si>
  <si>
    <t>Монтаж единицы Зонт вытяжной пристенный из нержавеющей стали 700х600, h=300, патрубок ø125 ЗВП-700х600-300/ø125</t>
  </si>
  <si>
    <t>Монтаж единицы Зонт вытяжной пристенный из нержавеющей стали 800х600, h=200, патрубок ø125 ЗВП-800х600-200/ø125</t>
  </si>
  <si>
    <t>Монтаж единицы Зонт вытяжной пристенный из нержавеющей стали 1000х600, h=200, патрубок ø160 ЗВП-1000х600-200/ø160</t>
  </si>
  <si>
    <t>Монтаж единицы Зонт вытяжной пристенный из нержавеющей стали 1200х600, h=200, патрубок ø160 ЗВП-1200х600-200/ø160</t>
  </si>
  <si>
    <t>Монтаж единицы Зонт вытяжной пристенный из нержавеющей стали 1300х700, h=200, патрубок ø200 ЗВП-1300х700-200/ø200</t>
  </si>
  <si>
    <t>Монтаж единицы Зонт вытяжной пристенный из нержавеющей стали 1500х700, h=300, патрубок ø200 ЗВП-1500х700-300/ø200</t>
  </si>
  <si>
    <t>Монтаж единицы Дроссель-клапан из нержавеющей стали круглого сечения ø160 ДКК 160</t>
  </si>
  <si>
    <t>Монтаж единицы Клапан противопожарный универсальный КПУ-1Н КПУ-1Н-О-ВК-400-0*ф-ЭПВ220-СН-КК-0-0-0-0-0</t>
  </si>
  <si>
    <t>Монтаж единицы Воздуховод круглого сечения из тонколистовой оцинкованной стали ø160, класса герметичности "В", с толщиной стенки b=0.8 ГОСТ 5582-75</t>
  </si>
  <si>
    <t>Монтаж единицы Воздуховод круглого сечения из тонколистовой оцинкованной стали ø250, класса герметичности "В", с толщиной стенки b=0.8 ГОСТ 5582-75</t>
  </si>
  <si>
    <t>Монтаж единицы Воздуховод круглого сечения из тонколистовой оцинкованной стали ø400, класса герметичности "В", с толщиной стенки b=0.8 ГОСТ 5582-75</t>
  </si>
  <si>
    <t>Монтаж единицы Отвод круглого воздуховода  30° ø200-ø200, класса герметичности "В", с толщиной стенки, b=0.8 ГОСТ 5582-75</t>
  </si>
  <si>
    <t>Монтаж единицы Отвод круглого воздуховода  30° ø400-ø400, класса герметичности "В", с толщиной стенки, b=0.8 ГОСТ 5582-75</t>
  </si>
  <si>
    <t>Монтаж единицы Отвод круглого воздуховода  45° ø200-ø200, класса герметичности "В", с толщиной стенки, b=0.8 ГОСТ 5582-75</t>
  </si>
  <si>
    <t>Монтаж единицы Отвод круглого воздуховода  60° ø200-ø200, класса герметичности "В", с толщиной стенки, b=0.8 ГОСТ 5582-75</t>
  </si>
  <si>
    <t>Монтаж единицы Отвод круглого воздуховода  90° ø160-ø160, класса герметичности "В", с толщиной стенки, b=0.8 ГОСТ 5582-75</t>
  </si>
  <si>
    <t>Монтаж единицы Отвод круглого воздуховода  90° ø250-ø250, класса герметичности "В", с толщиной стенки, b=0.8 ГОСТ 5582-75</t>
  </si>
  <si>
    <t>Монтаж единицы Отвод круглого воздуховода  90° ø400-ø400, класса герметичности "В", с толщиной стенки, b=0.8 ГОСТ 5582-75</t>
  </si>
  <si>
    <t>Монтаж единицы Переход круглого сечения ø250-ø200, класса герметичности "В", с толщиной стенки b=0.8 ГОСТ 5582-75</t>
  </si>
  <si>
    <t>Монтаж единицы Переход круглого сечения ø315-ø250, класса герметичности "В", с толщиной стенки b=0.8 ГОСТ 5582-75</t>
  </si>
  <si>
    <t>Монтаж единицы Переход круглого сечения ø400-ø315, класса герметичности "В", с толщиной стенки b=0.8 ГОСТ 5582-75</t>
  </si>
  <si>
    <t>Монтаж единицы Переход с круглого на прямоугольное сечение 552x552-ø400, класса герметичности "В", с толщиной стенки b=0.8 ГОСТ 5582-75</t>
  </si>
  <si>
    <t>Монтаж единицы Переход с круглого на прямоугольное сечение 600x650-ø400, класса герметичности "В", с толщиной стенки b=0.8 ГОСТ 5582-75</t>
  </si>
  <si>
    <t>Монтаж единицы Тройник круглого воздуховода  ø200-ø200-ø160, класса герметичности "В", с толщиной стенки, b=0.8 ГОСТ 5582-75</t>
  </si>
  <si>
    <t>Монтаж единицы Тройник круглого воздуховода  ø250-ø250-ø125, класса герметичности "В", с толщиной стенки, b=0.8 ГОСТ 5582-75</t>
  </si>
  <si>
    <t>Монтаж единицы Тройник круглого воздуховода  ø250-ø250-ø160, класса герметичности "В", с толщиной стенки, b=0.8 ГОСТ 5582-75</t>
  </si>
  <si>
    <t>Монтаж единицы Тройник круглого воздуховода  ø400-ø400-ø250, класса герметичности "В", с толщиной стенки b=1.0 ГОСТ 5582-75</t>
  </si>
  <si>
    <t>Монтаж единицы Клапан противопожарный универсальный КПУ-1Н КПУ-1Н-О-ВК-355-0*ф-ЭПВ220-СН-КК-0-0-0-0-0</t>
  </si>
  <si>
    <t>Монтаж единицы Зонт вентиляционный крышный круглый ø355 ЗК.00.000-//</t>
  </si>
  <si>
    <t>Монтаж единицы Воздуховод круглого сечения из тонколистовой оцинкованной стали ø355, класса герметичности "В", с толщиной стенки b=0.8 ГОСТ 5582-75</t>
  </si>
  <si>
    <t>Монтаж единицы Отвод круглого воздуховода  60° ø355-ø355, класса герметичности "В", с толщиной стенки, b=0.8 ГОСТ 5582-75</t>
  </si>
  <si>
    <t>Монтаж единицы Отвод круглого воздуховода  90° ø355-ø355, класса герметичности "В", с толщиной стенки, b=0.8 ГОСТ 5582-75</t>
  </si>
  <si>
    <t>Монтаж единицы Переход круглого сечения ø400-ø355, класса герметичности "В", с толщиной стенки b=0.8 ГОСТ 5582-75</t>
  </si>
  <si>
    <t>Монтаж единицы Дефлектор вентиляционный ø160 Д 160.00.000</t>
  </si>
  <si>
    <t>Монтаж единицы Врезка круглая из тонколистовой оцинкованной стали ø100, класс герметичности "В", b=0.8 ГОСТ 14918-2020</t>
  </si>
  <si>
    <t>Монтаж единицы Клапан противопожарный универсальный КПУ-1Н КПУ-1Н-О-МС-600х400-2*ф-MV220-СН-КК-0-0-0-0-0</t>
  </si>
  <si>
    <t>Монтаж единицы Наружная решётка АРН 1000х1000 RAL 5005</t>
  </si>
  <si>
    <t>Монтаж единицы Воздуховод прямоугольного сечения из тонколистовой оцинкованной стали 700x400,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</si>
  <si>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1000x1000, класса герметичности "В", с толщиной стенки b=0.8 ГОСТ 14918-2020</t>
  </si>
  <si>
    <t>Монтаж единицы Врезка круглая из тонколистовой оцинкованной стали ø315, класс герметичности "В", b=0.8 ГОСТ 14918-2020</t>
  </si>
  <si>
    <t>Монтаж единицы Отвод круглого воздуховода  90° ø250-ø250, класса герметичности "В", с толщиной стенки, b=0.8 ГОСТ 14918-2020</t>
  </si>
  <si>
    <t>Монтаж единицы Отвод прямоугольного воздуховода  90° 400x600-400x600, класса герметичности "В", с толщиной стенки, b=0.8 ГОСТ 14918-2020</t>
  </si>
  <si>
    <t>Монтаж единицы Переход круглого сечения ø250-ø200, класса герметичности "В", с толщиной стенки b=0.8 ГОСТ 14918-2020</t>
  </si>
  <si>
    <t>Монтаж единицы Переход круглого сечения ø315-ø250, класса герметичности "В", с толщиной стенки b=0.8 ГОСТ 14918-2020</t>
  </si>
  <si>
    <t>Монтаж единицы Переход круглого сечения ø400-ø315, класса герметичности "В", с толщиной стенки b=0.8 ГОСТ 14918-2020</t>
  </si>
  <si>
    <t>Монтаж единицы Переход прямоугольного воздуховода на круглое сечение из тонколистовой оцинкованной стали 700x400-ø400 ГОСТ 14918-2020</t>
  </si>
  <si>
    <t>Монтаж единицы Переход прямоугольного сечения 700x400-600x400, класса герметичности "В", с толщиной стенки b=0.8 ГОСТ 14918-2020</t>
  </si>
  <si>
    <t>Монтаж единицы Переход прямоугольного сечения 1000x1000-600x400, класса герметичности "В", с толщиной стенки b=0.8 ГОСТ 14918-2020</t>
  </si>
  <si>
    <t>Монтаж единицы Переход с круглого на прямоугольное сечение 700x400-ø400, класса герметичности "В", с толщиной стенки b=0.8 ГОСТ 14918-2020</t>
  </si>
  <si>
    <t>Монтаж единицы Тройник круглого воздуховода  ø200-ø200-ø160, класса герметичности "В", с толщиной стенки, b=0.8 ГОСТ 14918-2020</t>
  </si>
  <si>
    <t>Монтаж единицы Тройник круглого воздуховода  ø250-ø250-ø160, класса герметичности "В", с толщиной стенки, b=0.8 ГОСТ 14918-2020</t>
  </si>
  <si>
    <t>Монтаж единицы Тройник круглого воздуховода  ø250-ø250-ø200, класса герметичности "В", с толщиной стенки, b=0.8 ГОСТ 14918-2020</t>
  </si>
  <si>
    <t>Монтаж единицы Тройник круглого воздуховода  ø315-ø315-ø250, класса герметичности "В", с толщиной стенки, b=0.8 ГОСТ 14918-2020</t>
  </si>
  <si>
    <t>Монтаж единицы Тройник круглого воздуховода  ø315-ø315-ø315, класса герметичности "В", с толщиной стенки, b=0.8 ГОСТ 14918-2020</t>
  </si>
  <si>
    <t>Монтаж единицы Приточная канальная установка подвесная в составе:</t>
  </si>
  <si>
    <t>- воздушная заслонка CHR 50-30,</t>
  </si>
  <si>
    <t>- фильтр карманный укороченный FRU 50-30 с фильтрующей вставкой DFU 50-30 (G4),</t>
  </si>
  <si>
    <t>- фильтр карманный FRP 50-30 с фильтрующей вставкой DFP 50-30 (F7),</t>
  </si>
  <si>
    <t>- воздухонагреватель водяной WH 50-30/2,</t>
  </si>
  <si>
    <t>- вентилятор VRN 50-30/25R-2D,</t>
  </si>
  <si>
    <t>- шумоглушитель NK 50-30,</t>
  </si>
  <si>
    <t>- вставка гибкая FH 50-30 (2 шт.) VRN 50-30/25R.2D</t>
  </si>
  <si>
    <t>Монтаж единицы Клапан противопожарный универсальный КПУ-1Н КПУ-1Н-О-ВМС-500х300-2*ф-ЭПВ220-СН-КК-0-0-0-0-0</t>
  </si>
  <si>
    <t>Монтаж единицы Наружная решётка АРН 500х500</t>
  </si>
  <si>
    <t>Монтаж единицы Воздуховод прямоугольного сечения из тонколистовой оцинкованной стали 300x500,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</si>
  <si>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500x300,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</si>
  <si>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500x500, класса герметичности "В", с толщиной стенки b=0.8 ГОСТ 14918-2020</t>
  </si>
  <si>
    <t>Монтаж единицы Заглушка прямоугольная из тонколистовой оцинкованной стали 300x500, класс герметичности "В", b=0.8 ГОСТ 14918-2020</t>
  </si>
  <si>
    <t>Монтаж единицы Отвод прямоугольного воздуховода  30° 300x500-300x500, класса герметичности "В", с толщиной стенки, b=0.8 ГОСТ 14918-2020</t>
  </si>
  <si>
    <t>Монтаж единицы Отвод прямоугольного воздуховода  90° 300x500-300x500, класса герметичности "В", с толщиной стенки, b=0.8 ГОСТ 14918-2020</t>
  </si>
  <si>
    <t>Монтаж единицы Отвод прямоугольного воздуховода  90° 500x300-500x300, класса герметичности "В", с толщиной стенки, b=0.8 ГОСТ 14918-2020</t>
  </si>
  <si>
    <t>Монтаж единицы Переход круглого сечения ø200-ø125, класса герметичности "В", с толщиной стенки b=0.8 ГОСТ 14918-2020</t>
  </si>
  <si>
    <t>Монтаж единицы Переход с круглого на прямоугольное сечение 500x300-ø250, класса герметичности "В", с толщиной стенки b=0.8 ГОСТ 14918-2020</t>
  </si>
  <si>
    <t>Монтаж единицы Тройник круглого воздуховода  ø200-ø200-ø125, класса герметичности "В", с толщиной стенки, b=0.8 ГОСТ 14918-2020</t>
  </si>
  <si>
    <t>Монтаж единицы Тройник круглого воздуховода  ø250-ø250-ø125, класса герметичности "В", с толщиной стенки, b=0.8 ГОСТ 14918-2020</t>
  </si>
  <si>
    <t>Монтаж единицы Тройник прямоугольного воздуховода  500x500-300x500-300x500, класса герметичности "В", с толщиной стенки, b=0.8 ГОСТ 14918-2020</t>
  </si>
  <si>
    <t>Монтаж единицы Приточная установка подвесная в составе:</t>
  </si>
  <si>
    <t>- воздушная заслонка CHR 60-30,</t>
  </si>
  <si>
    <t>- фильтр карманный укороченный LITENED 60-30 FRUM с фильтрующей вставкой DFUM 60-30 (G4),</t>
  </si>
  <si>
    <t>- фильтр карманный LITENED 60-30 FRPM с фильтрующей вставкой DFPM 60-30 (F5),</t>
  </si>
  <si>
    <t>- воздухонагреватель водяной LITENED 60-30  WH/Al/2,</t>
  </si>
  <si>
    <t>- вентилятор LITENED 60-30 G1.31-1,1х30,</t>
  </si>
  <si>
    <t>- шумоглушитель LITENED 60-30 NKD,</t>
  </si>
  <si>
    <t>- вставка гибкая FH 60-30 (2 шт.) LITENED 60-30 G1.31-1.1x30.R</t>
  </si>
  <si>
    <t>Монтаж единицы Клапан воздушный прямоугольного сечения 200х150 АВК 200х150К8</t>
  </si>
  <si>
    <t>Монтаж единицы Клапан воздушный прямоугольного сечения 300х300 АВК 300х300К8</t>
  </si>
  <si>
    <t>Монтаж единицы Клапан лепестковый для работы на вертикальных участках на приток ТЮЛЬПАН-3-500*300-В-0</t>
  </si>
  <si>
    <t>Монтаж единицы Клапан противопожарный универсальный КПУ-1Н КПУ-1Н-О-В-500х300-2*ф-ЭПВ220-СН-КК-0-0-0-0-0</t>
  </si>
  <si>
    <t>Монтаж единицы Клапан противопожарный универсальный КПУ-1Н КПУ-1Н-О-МС-600х300-2*ф-MV220-СН-КК-0-0-0-0-0</t>
  </si>
  <si>
    <t>Монтаж единицы Наружная решётка АРН 1000х800 RAL 5005</t>
  </si>
  <si>
    <t>Монтаж единицы Решётка приточная жалюзийная с регулятором расхода 200х150 АМР 200х150</t>
  </si>
  <si>
    <t>Монтаж единицы Решётка приточная жалюзийная с регулятором расхода 300х300 АМР 300х300</t>
  </si>
  <si>
    <t>Монтаж единицы Воздуховод прямоугольного сечения из тонколистовой оцинкованной стали 300x300,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</si>
  <si>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300x600,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</si>
  <si>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400x300,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</si>
  <si>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600x300,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</si>
  <si>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1000x800, класса герметичности "В", с толщиной стенки b=0.8 ГОСТ 14918-2020</t>
  </si>
  <si>
    <t>Монтаж единицы Отвод прямоугольного воздуховода  45° 300x500-300x500, класса герметичности "В", с толщиной стенки, b=0.8 ГОСТ 14918-2020</t>
  </si>
  <si>
    <t>Монтаж единицы Отвод прямоугольного воздуховода  90° 300x300-300x300, класса герметичности "В", с толщиной стенки, b=0.8 ГОСТ 14918-2020</t>
  </si>
  <si>
    <t>Монтаж единицы Отвод прямоугольного воздуховода  90° 300x600-300x600, класса герметичности "В", с толщиной стенки, b=0.8 ГОСТ 14918-2020</t>
  </si>
  <si>
    <t>Монтаж единицы Отвод прямоугольного воздуховода  90° 600x300-600x300, класса герметичности "В", с толщиной стенки, b=0.8 ГОСТ 14918-2020</t>
  </si>
  <si>
    <t>Монтаж единицы Переход прямоугольного сечения 400x300-300x300, класса герметичности "В", с толщиной стенки b=0.8 ГОСТ 14918-2020</t>
  </si>
  <si>
    <t>Монтаж единицы Переход прямоугольного сечения 500x300-400x300, класса герметичности "В", с толщиной стенки b=0.8 ГОСТ 14918-2020</t>
  </si>
  <si>
    <t>Монтаж единицы Переход прямоугольного сечения 600x300-500x300, класса герметичности "В", с толщиной стенки b=0.8 ГОСТ 14918-2020</t>
  </si>
  <si>
    <t>Монтаж единицы Переход прямоугольного сечения 1000x800-600x300, класса герметичности "В", с толщиной стенки b=0.8 ГОСТ 14918-2020</t>
  </si>
  <si>
    <t>Монтаж единицы Тройник прямоугольного воздуховода  400x300-400x300-300x300, класса герметичности "В", с толщиной стенки, b=0.8 ГОСТ 14918-2020</t>
  </si>
  <si>
    <t>Монтаж единицы Тройник прямоугольного воздуховода  500x300-500x300-300x300, класса герметичности "В", с толщиной стенки, b=0.8 ГОСТ 14918-2020</t>
  </si>
  <si>
    <t>Монтаж единицы Тройник прямоугольного воздуховода  600x300-600x300-150x200, класса герметичности "В", с толщиной стенки, b=0.8 ГОСТ 14918-2020</t>
  </si>
  <si>
    <t>Монтаж единицы Воздухонагреватель рекуперативный вертикальный наружного исполнения в составе:</t>
  </si>
  <si>
    <t>- газовая модуляционная горелка с газовой арматурой ,</t>
  </si>
  <si>
    <t>- газовоздушный теплообменник из нержавеющей стали,</t>
  </si>
  <si>
    <t>- центробежный вентилятор (2 шт.: 1 осн.+1 рез.),</t>
  </si>
  <si>
    <t>- фильтр карманный G3 с дифманометром (2 шт.),</t>
  </si>
  <si>
    <t>- клапан наружного воздуха КВУ-С с электроприводом (2 шт.),</t>
  </si>
  <si>
    <t>- дымовая труба из нержавеющей стали Двн250/Дн350 длиной 16 м, с коленом 90 гр, со взрывным клапаном, стартом, настенными креплениями, окончанием коническим, хомутами,</t>
  </si>
  <si>
    <t>ревизией с дренажным спускником "Тепловей-350" ВН-005-350 (i) нст</t>
  </si>
  <si>
    <t>Монтаж единицы Клапан воздушный круглого сечения ø630 КВК 630М</t>
  </si>
  <si>
    <t>Монтаж единицы Клапан лепестковый для работы на горизонтальных участках ТЮЛЬПАН-1-1200*1200-В-0</t>
  </si>
  <si>
    <t>Монтаж единицы Наружная решётка АРН 1700х900</t>
  </si>
  <si>
    <t>Монтаж единицы Воздуховод круглого сечения из тонколистовой оцинкованной стали ø630, класса герметичности "В", с толщиной стенки b=0.8 ГОСТ 14918-2020</t>
  </si>
  <si>
    <t>Монтаж единицы Воздуховод круглого сечения из тонколистовой оцинкованной стали ø800, класса герметичности "В", с толщиной стенким b=0.8 ГОСТ 14918-2020</t>
  </si>
  <si>
    <t>Монтаж единицы Воздуховод прямоугольного сечения из тонколистовой оцинкованной стали 850x1000,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</si>
  <si>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850x1200,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</si>
  <si>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1700x900, класса герметичности "В", с толщиной стенки b=0.9 ГОСТ 14918-2020</t>
  </si>
  <si>
    <t>Монтаж единицы Врезка круглая из тонколистовой оцинкованной стали ø630, класс герметичности "В", b=0.8 ГОСТ 14918-2020</t>
  </si>
  <si>
    <t>Монтаж единицы Отвод круглого воздуховода  90° ø630-ø630, класса герметичности "В", с толщиной стенки, b=0.8 ГОСТ 14918-2020</t>
  </si>
  <si>
    <t>Монтаж единицы Отвод прямоугольного воздуховода  45° 850x1200-850x1200, класса герметичности "В", с толщиной стенки, b=0.8 ГОСТ 14918-2020</t>
  </si>
  <si>
    <t>Монтаж единицы Отвод прямоугольного воздуховода  90° 850x1200-850x1200, класса герметичности "В", с толщиной стенки, b=0.8 ГОСТ 14918-2020</t>
  </si>
  <si>
    <t>Монтаж единицы Отвод прямоугольного воздуховода  90° 1200x850-1200x850, класса герметичности "В", с толщиной стенки, b=0.8 ГОСТ 14918-2020</t>
  </si>
  <si>
    <t>Монтаж единицы Переход круглого сечения ø800-ø630, класса герметичности "В", с толщиной стенки b=0.8 ГОСТ 14918-2020</t>
  </si>
  <si>
    <t>Монтаж единицы Переход прямоугольного сечения 850x1200-850x1000, класса герметичности "В", с толщиной стенки b=0.8 ГОСТ 14918-2020</t>
  </si>
  <si>
    <t>Монтаж единицы Переход прямоугольного сечения 1190x1750-1200x1200, класса герметичности "В", с толщиной стенки b=0.9 ГОСТ 14918-2020</t>
  </si>
  <si>
    <t>Монтаж единицы Переход прямоугольного сечения 1200x850-850x1200, класса герметичности "В", с толщиной стенки b=0.8 ГОСТ 14918-2020</t>
  </si>
  <si>
    <t>Монтаж единицы Переход прямоугольного сечения 1200x1200-850x1200, класса герметичности "В", с толщиной стенки b=0.8 ГОСТ 14918-2020</t>
  </si>
  <si>
    <t>Монтаж единицы Переход с круглого на прямоугольное сечение 850x1000-ø800, класса герметичности "В", с толщиной стенки b=0.8 ГОСТ 14918-2020</t>
  </si>
  <si>
    <t>Монтаж единицы Тройник круглого воздуховода  ø800-ø800-ø630, класса герметичности "В", с толщиной стенки, b=0.8 ГОСТ 14918-2020</t>
  </si>
  <si>
    <t>Монтаж единицы Утка прямоугольная из оцинкованной стали 1700x900, класс герметичности "В", b=0.9 ГОСТ 14918-2020</t>
  </si>
  <si>
    <t>Монтаж единицы Изоляция из минеральной ваты с покрытием из алюминиевой фольги, b=100 мм ISOTEC M-25-AL1</t>
  </si>
  <si>
    <t>Монтаж единицы Воздуховод прямоугольного сечения из тонколистовой оцинкованной стали 1200x850, класса герметичности "В", с толщиной стенки b=0.8 ГОСТ 14918-2020</t>
  </si>
  <si>
    <t>Монтаж единицы Отвод круглого воздуховода  45° ø630-ø630, класса герметичности "В", с толщиной стенки, b=0.8 ГОСТ 14918-2020</t>
  </si>
  <si>
    <t>Монтаж единицы Переход прямоугольного сечения 1200x1200-1200x850, класса герметичности "В", с толщиной стенки b=0.8 ГОСТ 14918-2020</t>
  </si>
  <si>
    <t>Монтаж единицы Врезка круглая из тонколистовой оцинкованной стали ø800, класс герметичности "В", b=0.8 ГОСТ 14918-2020</t>
  </si>
  <si>
    <t>Монтаж единицы Переход с круглого на прямоугольное сечение 850x1200-ø800, класса герметичности "В", с толщиной стенки, b=0.8 ГОСТ 14918-2020</t>
  </si>
  <si>
    <t>Монтаж единицы Тройник круглого воздуховода  ø800-ø800-ø800, класса герметичности "В", с толщиной стенки, b=0.8 ГОСТ 14918-2020</t>
  </si>
  <si>
    <t>Монтаж единицы Воздуховод прямоугольного сечения из тонколистовой оцинкованной стали 500x1000, класса герметичности "В", с толщиной стенки b=0.8 ГОСТ 14918-2020</t>
  </si>
  <si>
    <t>Монтаж единицы Отвод круглого воздуховода  30° ø800-ø800, класса герметичности "В", с толщиной стенки, b=0.8 ГОСТ 14918-2020</t>
  </si>
  <si>
    <t>Монтаж единицы Отвод круглого воздуховода  90° ø800-ø800, класса герметичности "В", с толщиной стенки, b=0.8 ГОСТ 14918-2020</t>
  </si>
  <si>
    <t>Монтаж единицы Отвод прямоугольного воздуховода  45° 1000x500-1000x500, класса герметичности "В", с толщиной стенки, b=0.8 ГОСТ 14918-2020</t>
  </si>
  <si>
    <t>Монтаж единицы Переход прямоугольного сечения 850x1200-500x1000, класса герметичности "В", с толщиной стенки, b=0.8 ГОСТ 14918-2020</t>
  </si>
  <si>
    <t>Монтаж единицы Переход с круглого на прямоугольное сечение 500x1000-ø630, класса герметичности "В", с толщиной стенки b=0.8 ГОСТ 14918-2020</t>
  </si>
  <si>
    <t>Монтаж единицы Тройник прямоугольного воздуховода  1200x850-1200x850-1200x850, класса герметичности "В", с толщиной стенки, b=0.8 ГОСТ 14918-2020</t>
  </si>
  <si>
    <t>Монтаж единицы Переход прямоугольного сечения 1200x1200-1200x850, класса герметичности "В", с толщиной стенки, b=0.8 ГОСТ 14918-2020</t>
  </si>
  <si>
    <t>Монтаж единицы Переход с круглого на прямоугольное сечение 850x1200-ø800, класса герметичности "В", с толщиной стенки b=0.8 ГОСТ 14918-2020</t>
  </si>
  <si>
    <t>Монтаж единицы Клапан лепестковый для работы на горизонтальных участках ТЮЛЬПАН-1-850*1800-В-0</t>
  </si>
  <si>
    <t>Монтаж единицы Воздуховод прямоугольного сечения из тонколистовой оцинкованной стали 1800x850, класса герметичности "В", с толщиной стенки b=0.9 ГОСТ 14918-2020</t>
  </si>
  <si>
    <t>Монтаж единицы Переход прямоугольного сечения 850x1200-850x1000, класса герметичности "В", с толщиной стенки, b=0.8 ГОСТ 14918-2020</t>
  </si>
  <si>
    <t>Монтаж единицы Переход прямоугольного сечения 1800x850-1200x850, класса герметичности "В", с толщиной стенки b=0.9 ГОСТ 14918-2020</t>
  </si>
  <si>
    <t>Монтаж единицы Переход прямоугольного сечения 1800x850-1200x1200, класса герметичности "В", с толщиной стенки b=0.9 ГОСТ 14918-2020</t>
  </si>
  <si>
    <t>Монтаж единицы Клапан лепестковый для работы на горизонтальных участках ТЮЛЬПАН-1-850*1400-В-0</t>
  </si>
  <si>
    <t>Монтаж единицы Воздуховод прямоугольного сечения из тонколистовой оцинкованной стали 1400x850, класса герметичности "В", с толщиной стенки b=0.9 ГОСТ 14918-2020</t>
  </si>
  <si>
    <t>Монтаж единицы Переход прямоугольного сечения 1200x1200-1400x850, класса герметичности "В", с толщиной стенки b=0.9 ГОСТ 14918-2020</t>
  </si>
  <si>
    <t>Монтаж единицы Переход прямоугольного сечения 1400x850-850x1200, класса герметичности "В", с толщиной стенки b=0.9 ГОСТ 14918-2020</t>
  </si>
  <si>
    <t>- воздушная заслонка CHR 80-50,</t>
  </si>
  <si>
    <t>- фильтр карманный укороченный LITENED 80-50 FRUM с фильтрующей вставкой DFUM 80-50 (G4),</t>
  </si>
  <si>
    <t>- фильтр карманный LITENED 80-50 FRPM с фильтрующей вставкой DFPM 80-50 (F5),</t>
  </si>
  <si>
    <t>- воздухонагреватель водяной LITENED 80-50 WH/3,</t>
  </si>
  <si>
    <t>- вентилятор LITENED 80-50 G1.40-4х30,</t>
  </si>
  <si>
    <t>- шумоглушитель LITENED 80-50 NKD,</t>
  </si>
  <si>
    <t>- вставка гибкая FH 80-50 (2 шт.) LITENED 80-50 G1.40-4x30.R</t>
  </si>
  <si>
    <t>Монтаж единицы Клапан воздушный прямоугольного сечения 500х300 АВК 500х300К8</t>
  </si>
  <si>
    <t>Монтаж единицы Клапан лепестковый для работы на горизонтальных участках ТЮЛЬПАН-1-500*500-В-0</t>
  </si>
  <si>
    <t>Монтаж единицы Клапан противопожарный универсальный КПУ-1Н КПУ-1Н-О-В-500х500-2*ф-ЭПВ220-СН-КК-0-0-0-0-0</t>
  </si>
  <si>
    <t>Монтаж единицы Наружная решётка АРН 1000х1500 RAL 5005</t>
  </si>
  <si>
    <t>Монтаж единицы Решётка приточная жалюзийная с регулятором расхода 500х300 АМР 500х300</t>
  </si>
  <si>
    <t>Монтаж единицы Воздуховод прямоугольного сечения из тонколистовой оцинкованной стали 500x400,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</si>
  <si>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1000x1500, класса герметичности "В", с толщиной стенки b=0.9 ГОСТ 14918-2020</t>
  </si>
  <si>
    <t>Монтаж единицы Отвод прямоугольного воздуховода  90° 500x500-500x500, класса герметичности "В", с толщиной стенки, b=0.8 ГОСТ 14918-2020</t>
  </si>
  <si>
    <t>Монтаж единицы Переход прямоугольного сечения 500x400-500x300, класса герметичности "В", с толщиной стенки b=0.8 ГОСТ 14918-2020</t>
  </si>
  <si>
    <t>Монтаж единицы Переход прямоугольного сечения 500x500-500x400, класса герметичности "В", с толщиной стенки b=0.8 ГОСТ 14918-2020</t>
  </si>
  <si>
    <t>Монтаж единицы Переход прямоугольного сечения 800x500-500x500, класса герметичности "В", с толщиной стенки b=0.8 ГОСТ 14918-2020</t>
  </si>
  <si>
    <t>Монтаж единицы Переход прямоугольного сечения 1000x1500-500x500, класса герметичности "В", с толщиной стенки b=0.9 ГОСТ 14918-2020</t>
  </si>
  <si>
    <t>Монтаж единицы Тройник прямоугольного воздуховода  500x300-500x300-500x300, класса герметичности "В", с толщиной стенки, b=0.8 ГОСТ 14918-2020</t>
  </si>
  <si>
    <t>Монтаж единицы Тройник прямоугольного воздуховода  500x400-500x400-500x300, класса герметичности "В", с толщиной стенки, b=0.8 ГОСТ 14918-2020</t>
  </si>
  <si>
    <t>Монтаж единицы Тройник прямоугольного воздуховода  500x500-500x500-500x300, класса герметичности "В", с толщиной стенки, b=0.8 ГОСТ 14918-2020</t>
  </si>
  <si>
    <t>- воздушная заслонка CHR 70-40,</t>
  </si>
  <si>
    <t>- фильтр карманный укороченный LITENED 70-40 FRUM с фильтрующей вставкой DFUM 70-40 (G4),</t>
  </si>
  <si>
    <t>- фильтр карманный LITENED 70-40 FRPM с фильтрующей вставкой DFPM 70-40 (F5),</t>
  </si>
  <si>
    <t>- воздухонагреватель водяной LITENED 70-40 WH/3,</t>
  </si>
  <si>
    <t>- вентилятор LITENED 70-40 G1.35-2,2х30,</t>
  </si>
  <si>
    <t>- шумоглушитель LITENED 70-40 NKD,</t>
  </si>
  <si>
    <t>- вставка гибкая FH 70-40 (2 шт.) LITENED 70-40 G1.35-2.2x30.R</t>
  </si>
  <si>
    <t>Монтаж единицы Клапан лепестковый для работы на горизонтальных участках ТЮЛЬПАН-1-500*400-В-0</t>
  </si>
  <si>
    <t>Монтаж единицы Клапан противопожарный универсальный КПУ-1Н КПУ-1Н-О-В-500х400-2*ф-ЭПВ220-СН-КК-0-0-0-0-0</t>
  </si>
  <si>
    <t>Монтаж единицы Наружная решётка АРН 1000х1000 RAL 9006</t>
  </si>
  <si>
    <t>Монтаж единицы Воздуховод прямоугольного сечения из тонколистовой оцинкованной стали 400x500,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</si>
  <si>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450x450, класса герметичности "В", с толщиной стенки b=0.8 ГОСТ 14918-2020</t>
  </si>
  <si>
    <t>Монтаж единицы Отвод прямоугольного воздуховода  30° 400x500-400x500, класса герметичности "В", с толщиной стенки, b=0.8 ГОСТ 14918-2020</t>
  </si>
  <si>
    <t>Монтаж единицы Отвод прямоугольного воздуховода  60° 400x500-400x500, класса герметичности "В", с толщиной стенки, b=0.8 ГОСТ 14918-2020</t>
  </si>
  <si>
    <t>Монтаж единицы Отвод прямоугольного воздуховода  90° 400x500-400x500, класса герметичности "В", с толщиной стенки, b=0.8 ГОСТ 14918-2020</t>
  </si>
  <si>
    <t>Монтаж единицы Отвод прямоугольного воздуховода  90° 450x450-450x450, класса герметичности "В", с толщиной стенки, b=0.8 ГОСТ 14918-2020</t>
  </si>
  <si>
    <t>Монтаж единицы Отвод прямоугольного воздуховода  90° 500x400-500x400, класса герметичности "В", с толщиной стенки, b=0.8 ГОСТ 14918-2020</t>
  </si>
  <si>
    <t>Монтаж единицы Переход прямоугольного сечения 450x450-400x500, класса герметичности "В", с толщиной стенки b=0.8 ГОСТ 14918-2020</t>
  </si>
  <si>
    <t>Монтаж единицы Переход прямоугольного сечения 450x450-500x400, класса герметичности "В", с толщиной стенки b=0.8 ГОСТ 14918-2020</t>
  </si>
  <si>
    <t>Монтаж единицы Переход прямоугольного сечения 700x400-400x500, класса герметичности "В", с толщиной стенки b=0.8 ГОСТ 14918-2020</t>
  </si>
  <si>
    <t>Монтаж единицы Переход прямоугольного сечения 700x400-500x400, класса герметичности "В", с толщиной стенки, b=0.8 ГОСТ 14918-2020</t>
  </si>
  <si>
    <t>Монтаж единицы Переход прямоугольного сечения 1000x1000-500x400, класса герметичности "В", с толщиной стенки b=0.8 ГОСТ 14918-2020</t>
  </si>
  <si>
    <t>- воздушная заслонка KCH 200 с подставкой под электропривод РР,</t>
  </si>
  <si>
    <t>- кассетный фильтр KFC 200 с фильтрующей вставкой KVC 200 (G3),</t>
  </si>
  <si>
    <t>- карманный фильтр KFP 200с фильтрующей вставкой FWP 200 (F7),</t>
  </si>
  <si>
    <t>- электрический нагреватель 200/3,</t>
  </si>
  <si>
    <t>-кронштейн крепления вентилятора KKV 200,</t>
  </si>
  <si>
    <t>- хомут соединительный HTK 200 (2 шт.) KVR 200/1</t>
  </si>
  <si>
    <t>Монтаж единицы Наружная решетка круглого сечения ø200 CG 200 RAL 5005</t>
  </si>
  <si>
    <t>Монтаж единицы Переход круглого сечения ø200-ø199, класса герметичности "В", с толщиной стенки b=0.8 ГОСТ 14918-2020</t>
  </si>
  <si>
    <t>ПЕ1</t>
  </si>
  <si>
    <t>Монтаж единицы Наружная решётка АРН 400х500 RAL 5005</t>
  </si>
  <si>
    <t>Монтаж единицы Решётка приточная жалюзийная с регулятором расхода 400х500 АМР 400х500</t>
  </si>
  <si>
    <t>Монтаж единицы Наружная решётка АРН 300х300</t>
  </si>
  <si>
    <t>Монтаж единицы Наружная решётка АРН 500х300 RAL 9006</t>
  </si>
  <si>
    <t>Монтаж единицы Клапан воздушный утепленный ГЕРМИК-Т-1400х1400-В-2хЭПВ-SF230-V-1-УХЛ2-0</t>
  </si>
  <si>
    <t>Монтаж единицы Клапан воздушный утепленный ГЕРМИК-Т-300х500-В-1хЭПВхLF230-V-1-УХЛ2-0</t>
  </si>
  <si>
    <t>Монтаж единицы Наружная решётка АРН 500х300 RAL 5005</t>
  </si>
  <si>
    <t>Монтаж единицы Клапан воздушный утепленный ГЕРМИК-Т-500х300-В-1хЭПВхLF230-V-1-УХЛ2-0</t>
  </si>
  <si>
    <t>Монтаж единицы Клапан противопожарный универсальный КПУ-1Н КПУ-1Н-О-ВМС-300х500-2*ф-ЭПВ220-СН-КК-0-0-0-0-0</t>
  </si>
  <si>
    <t>Монтаж единицы Наружная решётка АРН 300х500 RAL 5005</t>
  </si>
  <si>
    <t>Монтаж единицы Решётка приточная жалюзийная с регулятором расхода 300х500 АМР 300х500</t>
  </si>
  <si>
    <t>Монтаж единицы Воздушная завеса серии 500 из нержавеющей стали, степень защиты IP54, в комплекте:</t>
  </si>
  <si>
    <t>- воздушная завеса КЭВ-П5051А,</t>
  </si>
  <si>
    <t>- кронштейны КЭВ-П5051A нерж.</t>
  </si>
  <si>
    <t>Монтаж единицы Воздушная завеса серии 700 из нержавеющей стали, степень защиты  IP54,  в  комплекте:</t>
  </si>
  <si>
    <t>- воздушная завеса КЭВ-П7011А,</t>
  </si>
  <si>
    <t>- кронштейны КЭВ-П7011A  нерж.</t>
  </si>
  <si>
    <t>- воздушная завеса КЭВ-П7021А,</t>
  </si>
  <si>
    <t>- кронштейны КЭВ-П7021A нерж.</t>
  </si>
  <si>
    <t>Монтаж единицы Воздушная завеса серии 700 из нержавеющей стали, степень защиты IP54,  в  комплекте:</t>
  </si>
  <si>
    <t>Монтаж единицы Воздушная завеса серии 700 из нержавеющей стали, степень защиты IP54, в  комплекте:</t>
  </si>
  <si>
    <t>Монтаж единицы Воздушная завеса серии 700 из нержавеющей стали, степень защиты IP54, в комплекте:</t>
  </si>
  <si>
    <t>Монтаж единицы Блок коммутации БКУ-WA6 с выносным пультом HL10L БКУ-WA6 / HL10L</t>
  </si>
  <si>
    <t>Монтаж единицы Внутренний блок 1 мульти-сплит-системы настенного типа серии STANDART в комплекте с ИК пультом ДУ; номинальная холодопроизводительность 3,5 кВт; фреон R410A PM12SP.NSJR0</t>
  </si>
  <si>
    <t>Монтаж единицы Внутренний блок 2 мульти-сплит-системы настенного типа серии STANDART в комплекте с ИК пультом ДУ; номинальная холодопроизводительность 3,5 кВт; фреон R410A PM12SP.NSJR0</t>
  </si>
  <si>
    <t>Монтаж единицы Наружный блок мульти-сплит-системы; номинальная холодопроизводительность 7,0 кВт; фреон R410A MU4M25.U44R0</t>
  </si>
  <si>
    <t>Монтаж единицы Труба медная холоднодеформированная тянутая ø6x1 ГОСТ 617-2006</t>
  </si>
  <si>
    <t>Монтаж единицы Труба медная холоднодеформированная тянутая ø10x1 ГОСТ 617-2006</t>
  </si>
  <si>
    <t xml:space="preserve">Монтаж единицы Труба полипропиленовая PN10 ø20x1,9 </t>
  </si>
  <si>
    <t>Монтаж единицы Трубки теплоизоляционные из вспененного каучука толщиной 9 мм для трубы  ø6 Isotec Flex EF-09</t>
  </si>
  <si>
    <t>Монтаж единицы Трубки теплоизоляционные из вспененного каучука толщиной 9 мм для трубы  ø10 Isotec Flex EF-09</t>
  </si>
  <si>
    <t>Монтаж единицы Муфта противопожарная 20/20 Огнеза-ПМ</t>
  </si>
  <si>
    <t xml:space="preserve">Монтаж единицы Металлопрофиль стальной </t>
  </si>
  <si>
    <t>Установка насоса-жокея, Q = 3 м3/ч, H = 130 м, 3 кВт, в комплекте с мембранным баком 50 л</t>
  </si>
  <si>
    <t>Персональный компьютер для мониторинга оборудования РУП</t>
  </si>
  <si>
    <t>Отражатель декоративный, металлический, белый</t>
  </si>
  <si>
    <t>Клапан пожарный латунный прямоточный, ВР-НР, DN50 (G2”), PN16</t>
  </si>
  <si>
    <t xml:space="preserve">Труба Р-50×3,5-70 мм (резьба); Ст20 оцинкованная </t>
  </si>
  <si>
    <t xml:space="preserve">Труба Р-65×4,0-70 мм (резьба); Ст20 оцинкованная </t>
  </si>
  <si>
    <t>Рукав пожарный напорный латексированный, DN65, PN16, длина – 20 м, в комплекте с двумя головками пожарными рукавными ГР-65</t>
  </si>
  <si>
    <t>Ствол воздушно-пенный, металлический, DN65; 0,6 МПа, 5 л/с</t>
  </si>
  <si>
    <t>Диафрагма для снижения давления, DN65</t>
  </si>
  <si>
    <t>Сигнализатор потока, DN50, PN16, U-болт</t>
  </si>
  <si>
    <t>Сигнализатор потока, DN65, PN16, U-болт</t>
  </si>
  <si>
    <t>Сигнализатор потока, DN100, PN16, U-болт</t>
  </si>
  <si>
    <t>Манометр показывающий, НР, DN15 (G1/2”), радиальное присоединение, диаметр – 100 мм, диапазон – 0…1,6 МПа, класс точности – 1,5</t>
  </si>
  <si>
    <t>Кран трёхходовой муфтовый, для манометра, ВР-ВР, DN15 (G1\2”), PN16</t>
  </si>
  <si>
    <t>Воздухоотводчик автоматический, НР, DN15 (1/2”), PN16</t>
  </si>
  <si>
    <t>с электроприводом серии SA, 3х380 В, 0,8 кВт, в комплекте с соединительными фланцами</t>
  </si>
  <si>
    <t>Подводка гибкая к оросителю, 700 мм, без стальной оплётки, DN25(1”)-DN15(½”), в комплекте с соединительными фитингами</t>
  </si>
  <si>
    <t>Крепление реечное к подвесному потолку для гибкой подводки</t>
  </si>
  <si>
    <t>Головка пожарная напорная цапковая, ГЦ-50, DN50, PN16</t>
  </si>
  <si>
    <t>Головка пожарная напорная муфтовая, ГМ-80, DN80, PN16</t>
  </si>
  <si>
    <t>Головка-заглушка пожарная напорная, ГЗ-50, DN50, PN16</t>
  </si>
  <si>
    <t>Головка-заглушка пожарная напорная, ГЗ-80, DN80, PN16</t>
  </si>
  <si>
    <t>Труба 15×2,8, ГОСТ 3262-75, Ст20 оцинкованная, в комплекте с фасонными элементами типа «грувлок», опорами и креплениями</t>
  </si>
  <si>
    <t>Труба 20×2,8, ГОСТ 3262-75, Ст20 оцинкованная, в комплекте с фасонными элементами типа «грувлок», опорами и креплениями</t>
  </si>
  <si>
    <t>Труба 25×3,2, ГОСТ 3262-75, Ст20 оцинкованная, в комплекте с фасонными элементами типа «грувлок», опорами и креплениями</t>
  </si>
  <si>
    <t>Труба 32×3,2, ГОСТ 3262-75, Ст20 оцинкованная, в комплекте с фасонными элементами типа «грувлок», опорами и креплениями</t>
  </si>
  <si>
    <t>Труба 40×3,5, ГОСТ 3262-75, Ст20 оцинкованная, в комплекте с фасонными элементами типа «грувлок», опорами и креплениями</t>
  </si>
  <si>
    <t>Труба 50×3,5, ГОСТ 3262-75, Ст20 оцинкованная, в комплекте с фасонными элементами типа «грувлок», опорами и креплениями</t>
  </si>
  <si>
    <t>Труба 65×4,0, ГОСТ 3262-75, Ст20 оцинкованная, в комплекте с фасонными элементами типа «грувлок», опорами и креплениями</t>
  </si>
  <si>
    <t>Труба 80×4,0, ГОСТ 3262-75, Ст20 оцинкованная, в комплекте с фасонными элементами типа «грувлок», опорами и креплениями</t>
  </si>
  <si>
    <t>Труба 125×4,5, ГОСТ 3262-75, Ст20 оцинкованная, в комплекте с фасонными элементами типа «грувлок», опорами и креплениями</t>
  </si>
  <si>
    <t>Труба 150×4,5, ГОСТ 3262-75, Ст20 оцинкованная, в комплекте с фасонными элементами типа «грувлок», опорами и креплениями</t>
  </si>
  <si>
    <t>Труба, 89×3,5, ГОСТ 10704-91, Ст20 оцинкованная, в комплекте с фасонными элементами типа «грувлок», опорами и креплениями</t>
  </si>
  <si>
    <t>Труба, 159×4,5, ГОСТ 10704-91, Ст20 оцинкованная, в комплекте с фасонными элементами типа «грувлок», опорами и креплениями</t>
  </si>
  <si>
    <t>Труба, 219×6,0, ГОСТ 10704-91, Ст20 оцинкованная, в комплекте с фасонными элементами типа «грувлок», опорами и креплениями</t>
  </si>
  <si>
    <t>Труба, 273×7,0, ГОСТ 10704-91, Ст20 оцинкованная, в комплекте с фасонными элементами типа «грувлок», опорами и креплениями</t>
  </si>
  <si>
    <t>Труба 89×3,5, ГОСТ 9941-2022, нержавеющая сталь 08Х18Н10Т, в комплекте с фасонными элементами, опорами и креплениями</t>
  </si>
  <si>
    <t>Труба 6×1,0, ГОСТ 15040-2016, медная, в комплекте с фасонными элементами, опорами и креплениями</t>
  </si>
  <si>
    <t>Компл.</t>
  </si>
  <si>
    <t>Монтаж трубы ПЛЛ гибкой гофрированной не содержит галогенов д.20 мм, ПВ-0, с протяжкой, 100 м, цвет белый</t>
  </si>
  <si>
    <t>Установка: Держатель для трубы двухкомпонентный, д.20 мм</t>
  </si>
  <si>
    <t>Установка: Держатель с крышкой д.20 мм, оцинкованная сталь</t>
  </si>
  <si>
    <t>Установка: Концевая втулка для металлорукава DN 15 мм</t>
  </si>
  <si>
    <t>Установка: Цифровая цилиндрическая IP-камера 4 Мп в корпусе IP66, IK10 с моторизованным варифокальным объективом F1,6 и ИК подсветкой до 50 м DS-2CD2643G0-IZS</t>
  </si>
  <si>
    <t>Установка: Цифровая цилиндрическая IP-камера 4 Мп в корпусе IP67, IK10 с моторизованным варифокальным объективом F1,0 и подсветкой белым светом до 60 м DS-2CD2647G2T-LZS(C)</t>
  </si>
  <si>
    <t>Установка: Регистратор видеонаблюдения цифровой 32 канальный 3U, максимальное количество накопителей - 16 HDD / 48 Тб SecurOS IVS NVR-Industrial-32/800</t>
  </si>
  <si>
    <t>Установка: Жесткий диск для систем видеонаблюдения 4 Тб 5400 об/мин SkyHawk</t>
  </si>
  <si>
    <t>Установка: Рабочая станция для отображения до 48 камер высокого разрешения. Подключение 6-ти мониторов: 2xDVI + 2xHDMI + 2xDisplayPort SecurOS-IVS-WSN-R/PAD HD-6/48</t>
  </si>
  <si>
    <t>Установка: Управляемый коммутатор 8x Gigabit Ethernet с питанием по PoE/PoE+ (до 30 Вт на любом из портов), в уличном шкафу IP66, IK10 со встроенным ИБП и встроенным оптическим кроссом 16xSC PSW-2G8F+UPS-Box</t>
  </si>
  <si>
    <t>Установка: Промышленный универсальный медиаконвертер витая пара 10/100/1000Base-T в оптическое волокно 100/1000Base-X для установки на DIN-рейку FC-2</t>
  </si>
  <si>
    <t>Установка: Блок питания для FC-2 AC 85...264 В / DC -24 В, мощность - 10 Вт MDR-10</t>
  </si>
  <si>
    <t>Установка: 19" панель с DIN-рейкой для установки коммутаторов STK-RACKMNT-2955</t>
  </si>
  <si>
    <t>Установка: Блок розеток Rem-10 с выкл., 8 Sсhuko, 10 A, алюм., 19", шнур 1.8 м. IEC 60320 C14 R-10-8S-V-440-1.8</t>
  </si>
  <si>
    <t>Установка: Панель заземления горизонтальная/вертикальная 19" 500 мм / 200 А ПЗ-19-500.200А</t>
  </si>
  <si>
    <t>Установка: Комплект проводов заземления для шкафа ШТК-М, универсальный ПЗ-ШТК-М</t>
  </si>
  <si>
    <t>Установка: Комплект монтажный № 2 (винт, шайба, гайка с защелкой), упаковка 50 шт. КМ-2-50</t>
  </si>
  <si>
    <t>упак.</t>
  </si>
  <si>
    <t>Укладка кабеля в проложенные трубы: кабель категории 5e, U/UTP, 4 пары, 24 AWG, LSZH, внутренней проклад-ки, фиолетовый</t>
  </si>
  <si>
    <t>Монтаж: Шнур коммутационный RJ-45 неэкранированный, U/UTP, категория 5e, LSZH, 2 м, белый</t>
  </si>
  <si>
    <t>Монтаж: Одномодовый оптический коммутационный шнур, 9/125, ОS2, SC-SC, LSZH, 1 м</t>
  </si>
  <si>
    <t>Установка: Разъем RJ-45 (8P8C) под витую пару, категория 5e, 100 шт.</t>
  </si>
  <si>
    <t>уп.</t>
  </si>
  <si>
    <t>Установка: Суппорт Mosaic для кабель-каналов DLP с шириной крышки 65 мм, 2 модуля</t>
  </si>
  <si>
    <t>Устройство огнестойких проходок с использованием труба стальная водогазопроводная д.50 мм и огнестойкая монтажная пена, 750 мл.</t>
  </si>
  <si>
    <t>Установка: Контроллер адресной двухпроводной линии связи С2000-КДЛ</t>
  </si>
  <si>
    <t>Установка: Клавиатура с жидкокристаллическим индикатором для постановки и снятия с охраны, отображения системных событий С2000-К</t>
  </si>
  <si>
    <t>Установка: Преобразователь интерфейсов RS485/RS232 в Ethernet С2000-Ethernet</t>
  </si>
  <si>
    <t>Установка: Резервированный источник РИП-12 исп.54 РИП-12-2/7П2-Р-RS исп.54</t>
  </si>
  <si>
    <t>Установка: Аккумулятор 7 А*ч DTM1207</t>
  </si>
  <si>
    <t>Установка: Блок разветвительно-изолирующий БРИЗ</t>
  </si>
  <si>
    <t>Установка: Извещатель охранный объемный оптико-электронный адресный С2000-ИК исп.02</t>
  </si>
  <si>
    <t>Установка: Извещатель охранный точечный магнитоконтактный адресный, кабель 1,5 м С2000-СМК исп.05</t>
  </si>
  <si>
    <t>Установка: Блок расширения шлейфов сигнализации взрывозащищенный С2000-БРШС-Ex</t>
  </si>
  <si>
    <t>Установка: Извещатель охранный точечный магнитоконтактный взрывозащищенный МК-Ex</t>
  </si>
  <si>
    <t>Установка: Коробка разветвительная универсальная УК-2П</t>
  </si>
  <si>
    <t>Установка: Коробка коммутационная взрывозащищенная УК-Ex (Ладога-Ex)</t>
  </si>
  <si>
    <t>Монтаж трубы металлорукава DN 15мм в герметичной ПВХ изоляции, Dвн=15,5 мм, Dнар=19,5, с протяжкой, 100 м, цвет серый</t>
  </si>
  <si>
    <t>Монтаж мини-канала с перегородкой 40/2x17</t>
  </si>
  <si>
    <t>Установка: Тройник 40x17</t>
  </si>
  <si>
    <t>Установка: Угол плоский 40x17</t>
  </si>
  <si>
    <t>Установка: Заглушка 40x17</t>
  </si>
  <si>
    <t>Укладка кабеля в проложенные трубы: Кабель симметричный для систем безопасности групповой прокладки, ог-нестойкий с пониженным дымо- и газовыделением для подключения про-мышленного интерфейса RS-485, КСБГнг(А)-FRHF 1х2х0,78</t>
  </si>
  <si>
    <t>Укладка кабеля в проложенный кабель-канал: Кабель симметричный для систем охраны и противопожарной защиты ог-нестойкий, групповой прокладки, с пониженным дымо- и газовыделением для подключения электропитания -12 В, КПСнг(а)-FRHF 1x2x0,75</t>
  </si>
  <si>
    <t>Монтаж провода с медными жилами, в ПВХ изоляции, желто-зеленый сечение 1x2,5, ПуГВнг(А)-LSLTx</t>
  </si>
  <si>
    <t>Комплект заделки стыков ППУ-ПЭ для Ду150мм КЗС (Т) -159х250</t>
  </si>
  <si>
    <t>Люк чугунный тяжелый Т (С250) – Г-1-60 ГОСТ 3634-2019 ГОСТ 3634-2019</t>
  </si>
  <si>
    <t>ТЕХНОНИКОЛЬ №24 ГК "ТехноНИКОЛЬ"</t>
  </si>
  <si>
    <t>Устройство основания песчаного под ж/б лотки и ж/б плиты толщиной 100 мм с разравниваем и послойным уплотнением Купл=0,98 ГОСТ 8736-2014</t>
  </si>
  <si>
    <t>Устройство основания песчаного под трубопроводы толщиной 150 мм с разравниваем и послойным уплотнением Купл=0,98 ГОСТ 8736-2014</t>
  </si>
  <si>
    <t>Обсыпка трубопроводов строительным песком (вокруг трубопровода и над трубопроводом толщиной 400 мм) разравниваем и послойным уплотнением Купл≥0,95 ГОСТ 8736-2014</t>
  </si>
  <si>
    <t>Окончательная засыпка траншеи извлеченным грунтом (пригодным, диаметр включений не более 200 мм) с послойным уплотнением Купл≥0,92 (или песком средней крупности)</t>
  </si>
  <si>
    <t>Установка: Панель заземления вертикальная 1000 мм / 200 А ПЗ-1000.200А</t>
  </si>
  <si>
    <t>Установка: Модуль вентиляторный, 3 вентилятора с терморегулятором R-FAN-3T</t>
  </si>
  <si>
    <t>Установка: Комплект щеточного ввода в шкаф, универсальный КВ-Щ-55.420А</t>
  </si>
  <si>
    <t>Установка: Шкаф настенный телекоммуникационный 19" антивандальный, 15U, 600x530 мм, металлическая передняя дверь с замком, светло-серый ШРН-А-15.520</t>
  </si>
  <si>
    <t>Установка: Модуль вентиляторный, 1 вентилятор с терморегулятором R-FAN-1T</t>
  </si>
  <si>
    <t>Установка: Блок розеток Rem-16 с авт. 16А, 7 Schuko, алюм., 19", колодка R-16-7S-A-440-K</t>
  </si>
  <si>
    <t>Установка: Патч-панель 19” 24xRJ45 KATT, 568A/B, UTP Cat 5e, 1U, графит PID-00174</t>
  </si>
  <si>
    <t>Установка: Патч-панель телефонная 19” 50xRJ45 KATT, UTP Cat 3, 3/6 и 4/5 пары, 1U, графит PID-00145</t>
  </si>
  <si>
    <t>Установка: Несущий модуль подключения для плинтов ПВТ, LSA-PROFIL (каркас), 3U МП-19-3U</t>
  </si>
  <si>
    <t>Установка: Плинт 2/10 с размыкаемыми контактами, с маркировкой 0...9, без цветового кода LSA-PROFIL</t>
  </si>
  <si>
    <t xml:space="preserve">Установка: Магазин защиты 2/10 на 10 пар для 3-х полюсных разрядников, неоснащенный </t>
  </si>
  <si>
    <t xml:space="preserve">Установка: Крышка магазина защиты </t>
  </si>
  <si>
    <t xml:space="preserve">Установка: Разрядник 3-х полюсной 230В 20кА/10А типа 8х13 </t>
  </si>
  <si>
    <t xml:space="preserve">Установка: Скобка контактная д/заземления (упаковка - 50шт) </t>
  </si>
  <si>
    <t>Установка: Горизонтальный кабельный органайзер 19" 1U, 6 колец, цвет черный ГКО-1-6-9005</t>
  </si>
  <si>
    <t>Установка: Коммутатор 2 уровня на 48 downlink портов Gigabit Ethernet и 4 uplink порта 10G SFP+ с поддержкой технологии PoE+ до 740 Вт C9200L-48P-4X-A</t>
  </si>
  <si>
    <t>Установка: Коммутатор 2 уровня на 24 downlink порта Gigabit Ethernet и 4 uplink порта 10G SFP+ с поддержкой технологии PoE+ до 370 Вт C9200L-24P-4X-A</t>
  </si>
  <si>
    <t>Установка: Кронштейн для монтажа в 19” стойку 4-х точечное крепление 4PT-KIT-T2</t>
  </si>
  <si>
    <t>Установка: 10G SFP+ модуль трансивера, для дуплексного одномодового волокна G.652 с разъемами типа LC до 10 км SFP-10G-LR</t>
  </si>
  <si>
    <t>Установка: Комплект стекирования для C9200L: два адаптера и кабель стекирования 0,5 м C9200L-STACK-KIT</t>
  </si>
  <si>
    <t>Установка: Источник бесперебойного питания Online, 2000 ВА (1.8 кВт), 230 В, стоечное исполнение, 2U, вход C20, выход 6хС13, слот для модуля SNP, подключение внешних батарейных блоков Smart-Save Online SRV</t>
  </si>
  <si>
    <t xml:space="preserve">Установка: Внешний батарейный блок для SRVSE2KRTXLI, 72В, 2U </t>
  </si>
  <si>
    <t>Установка: Источник бесперебойного питания On-line, 1000 ВА (0.9 кВт), 230 В, стоечное исполнение, 2U, вход C14, выход 6хС13, слот для модуля SNP Smart-Save Online SRV</t>
  </si>
  <si>
    <t>шт./pcs.</t>
  </si>
  <si>
    <t xml:space="preserve">Установка: Комплект монтажа в стойку 19", нагрузка до 60кг, регулируемый 480-780 мм для 2U ИБП, 2U силовых модулей, 2U комплектов батарей </t>
  </si>
  <si>
    <t>Монтаж: Суппорт Mosaic для кабель-каналов DLP с шириной крышки 65 мм, 2 модуля</t>
  </si>
  <si>
    <t>Монтаж: Модуль 45×22,5 мм 1xRJx45 UTP категории 5е, белый</t>
  </si>
  <si>
    <t>Монтаж: Заглушка 45×22,5 мм, белый</t>
  </si>
  <si>
    <t>Монтаж: Мини-колонна 30 см на 2 секции, корпус из алюминия, крышка ПВХ, цвет белый</t>
  </si>
  <si>
    <t>Монтаж: Коробка промышленная, 2-портовая, белый</t>
  </si>
  <si>
    <t>Монтаж: Модуль промышленный категории 5e UTP, крышка, черный</t>
  </si>
  <si>
    <t>Монтаж: Труба ПНД гибкая гофр. д.25мм, тяжёлая с протяжкой, 50м, цвет оранже-вый</t>
  </si>
  <si>
    <t>Укладка кабеля в проложенный лоток: Волоконно-оптический кабель в негорючей оболочке, не содержащей гало-генов с несущим элементом из стеклопластикового прутка для внутрен-ней и внешней прокладки, 16 одномодовых волокон 9/125 мкм, ИКнг(А)-HF-М4П-А16-2.7</t>
  </si>
  <si>
    <t>Монтаж: Шнур коммутационный RJ-45 неэкранированный, U/UTP, категория 5e, LSZH, 1 м, белый</t>
  </si>
  <si>
    <t>Монтаж: Шнур коммутационный RJ-45 неэкранированный, U/UTP, категория 5e, LSZH, 3 м, белый</t>
  </si>
  <si>
    <t>Монтаж: Одномодовый дуплексный оптический коммутационный шнур, 2х9/125, ОS2, Duplex SC-LC, LSZH, 2 м, 41F-S2-SC-LC-02</t>
  </si>
  <si>
    <t>Устройство огнестойких проходок с использованием трубы стальной водогазопроводной д.50 мм</t>
  </si>
  <si>
    <t>Заделка кабельных проходок</t>
  </si>
  <si>
    <t>Монтаж прожектора типа FREGAT FLOOD LED 110 (60) 5000K</t>
  </si>
  <si>
    <t>Затягивание в трубу кабель силовой с медной жилой в ПВХ изоляции, для противопожарных систем, ППГнг(А)-FRHF 3х1.5</t>
  </si>
  <si>
    <t>Затягивание в трубу кабель силовой с медной жилой в ПВХ изоляции, для противопожарных систем, ППГнг(А)-FRHF 3х2.5</t>
  </si>
  <si>
    <t>Затягивание в трубу кабель силовой с медной жилой в ПВХ изоляции, для противопожарных систем, ППГнг(А)-FRHF 3х4</t>
  </si>
  <si>
    <t>Затягивание в трубу кабель силовой с медной жилой в ПВХ изоляции, для противопожарных систем, ППГнг(А)-FRHF 3х6</t>
  </si>
  <si>
    <t>Затягивание в трубу кабель силовой с медной жилой в ПВХ изоляции, для противопожарных систем, ППГнг(А)-FRHF 5х2.5</t>
  </si>
  <si>
    <t>Поворот на 90° из оцинкованной стали, д.20х1мм</t>
  </si>
  <si>
    <t>м3/т</t>
  </si>
  <si>
    <t>1612/2022-Р-КЖ1.ВОР</t>
  </si>
  <si>
    <t>1612/2022-Р-КЖ0.ВОР</t>
  </si>
  <si>
    <t>Насос вертикальный многоступенчатый, Q = 170 м3/ч, H = 110 м, 90 кВт, DN150, в комплекте с соединительными фланцами</t>
  </si>
  <si>
    <t>Труба 100×4,5, ГОСТ 3262-75, Ст20 оцинкованная, в комплекте с фасонными элементами типа «грувлок», опорами и креплениями</t>
  </si>
  <si>
    <t>Затягивание в трубу кабель силовой с медной жилой в ПВХ изоляции, ППГнг(А)-HF 3х1.5</t>
  </si>
  <si>
    <t>Затягивание в трубу кабель силовой с медной жилой в ПВХ изоляции, ППГнг(А)-HF 5х4</t>
  </si>
  <si>
    <t>- плита днища ПН15, Ø2000 мм, h=120 мм Серия 3.900.1-14</t>
  </si>
  <si>
    <t>- плита перекрытия 1ПП15-2, Ø1680 мм, h=150 мм Серия 3.900.1-14</t>
  </si>
  <si>
    <t>Приложение №   к  договору генерального строительного подряда
 №     от  __.__.____</t>
  </si>
  <si>
    <t>Основание: Договор генерального строительного подряда № ... от …..2024</t>
  </si>
  <si>
    <t>Реконструкция нежилого здания с кадастровым номером 61:55:0020503:272, на земельном участке по адресу: 346413, г. Новочеркасск, ул. Машиностроителей, 7а</t>
  </si>
  <si>
    <t>Директор по эксплуатации и безопасности производственной деятельности</t>
  </si>
  <si>
    <t>ООО "ПК "НЭВЗ"</t>
  </si>
  <si>
    <t>Шкаф управления ШУ-ПВ1</t>
  </si>
  <si>
    <t>- защитная и пускорегулирующая аппаратура.</t>
  </si>
  <si>
    <t>Монтаж смесительного узла SMEX 40-4.0 (для 1-го водяного нагревателя)</t>
  </si>
  <si>
    <t>Монтаж датчика температуры наружного воздуха ARN-3</t>
  </si>
  <si>
    <t>Монтаж датчика перепада давления 500 Pa DVL-500</t>
  </si>
  <si>
    <t>Кабельно-проводниковая продукция</t>
  </si>
  <si>
    <t>Прокладка кабеля силового с медными жилами,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сечением:</t>
  </si>
  <si>
    <t>ВВГнг(A)-LS 3х1,5 мм²</t>
  </si>
  <si>
    <t>Прокладка кабеля силового с медными жилами,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экранированный, сечением:</t>
  </si>
  <si>
    <t>Прокладка кабеля симметричного с медными жилами парной скрутки для систем сигнализации и управления,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сечением:</t>
  </si>
  <si>
    <t>Прокладка кабеля симметричного с медными жилами парной скрутки для систем сигнализации и управления,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экранированного, сечением:</t>
  </si>
  <si>
    <t>Монтаж лотка металлического перфорированного, оцинкованная сталь по методу Сендзимира, 200х50х3000 мм</t>
  </si>
  <si>
    <t>Монтаж крышки с заземлением на лоток 200х3000 мм</t>
  </si>
  <si>
    <t>Монтаж перегородки 50х3000 мм</t>
  </si>
  <si>
    <t>Монтаж метизов для лотков (винты, гайки, шайбы)</t>
  </si>
  <si>
    <t>Монтаж крепления ТМ к стене (скоба) для вертикального монтажа осн.200 мм</t>
  </si>
  <si>
    <t>Монтаж коробки ответвительной, IP55, 100х100х50 мм</t>
  </si>
  <si>
    <t>Шкаф управления ШУ-П2</t>
  </si>
  <si>
    <t>Монтаж Частотный преобразователь 0,75 кВт, 220 В</t>
  </si>
  <si>
    <t>Монтаж Смесительный узел SMEX 40-1.0 (для 1-го водяного нагревателя)</t>
  </si>
  <si>
    <t>Монтаж термостата 3 м (для 1-го водяного нагревателя)</t>
  </si>
  <si>
    <t>Прокладка кабеля силового с медными жилами,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экранированного, сечением:</t>
  </si>
  <si>
    <t>Монтаж короба кабельного с крышкой 200х80х2000 мм</t>
  </si>
  <si>
    <t>Монтаж угла плоского 200х80 мм</t>
  </si>
  <si>
    <t>Монтаж заглушки торцевой 200х80 мм</t>
  </si>
  <si>
    <t>Монтаж разделителя (перегородка) 80х2000 мм</t>
  </si>
  <si>
    <t>Шкаф управления ШУ-П3</t>
  </si>
  <si>
    <t>Монтаж угла CDV 90 вертикального внеш. осн.200 H50 в комплекте с крепежными элементами и соединительными пластинами</t>
  </si>
  <si>
    <t>Монтаж угла CPO 90 горизонтального 90° 200х50 в комплекте с крепежными элементами и соединительными пластинами</t>
  </si>
  <si>
    <t>Монтаж профиля П-образного PSL, L300, толщ.1,5 мм</t>
  </si>
  <si>
    <t>Шкаф управления ШУ-П4.1</t>
  </si>
  <si>
    <t>- щит металлический настенного монтажа, IP55;</t>
  </si>
  <si>
    <t>Монтаж привода воздушного клапана (220В, возвр. пружина)</t>
  </si>
  <si>
    <t>Монтаж термостата отсека горелки</t>
  </si>
  <si>
    <t>Монтаж электронагревателя отсека горелки</t>
  </si>
  <si>
    <t>Монтаж датчика температуры дымовых газов канального</t>
  </si>
  <si>
    <t>Монтаж датчика температуры приточного воздуха канального</t>
  </si>
  <si>
    <t>Монтаж датчика температуры воздуха в помещении настенного</t>
  </si>
  <si>
    <t>Монтаж датчика перепада давления (диф. манометр) на фильтре</t>
  </si>
  <si>
    <t>Монтаж датчика перепада давления (диф. манометр) на вентиляторе</t>
  </si>
  <si>
    <t>Монтаж светозвукового оповещателя «Маяк»</t>
  </si>
  <si>
    <t>Прокладка комплекта силовых и контрольных кабелей L=15м</t>
  </si>
  <si>
    <t>Прокладка кабеля витая пара категории 5e, U/UTP, 4 пары, 24 AWG, LSZH, внутренней прокладки, фиолетового</t>
  </si>
  <si>
    <t>Монтаж коннектора RJ-45 под витую пару быстрой установки, категория 5e, универсального (для одножильного и многожильного кабеля), 8P8C-FC</t>
  </si>
  <si>
    <t>Монтажные изделия и материалы</t>
  </si>
  <si>
    <t>Монтаж угла вертикального внутреннего, переходник CSSS 90 осн. 200 H50 в комплекте с крепежными элементами и соединительными пластинами</t>
  </si>
  <si>
    <t>Монтаж консоли универсальной осн. 200 мм</t>
  </si>
  <si>
    <t>Монтаж вертикального подвеса одиночного 41х21, L800</t>
  </si>
  <si>
    <t>Монтаж П-образного профиля PSM, L300, толщ.2,5 мм</t>
  </si>
  <si>
    <t>Вентустановка П4.2</t>
  </si>
  <si>
    <t>Монтаж комплекта силовых и контрольных кабелей L=20м</t>
  </si>
  <si>
    <t>Монтаж кабеля витая пара категории 5e, U/UTP, 4 пары, 24 AWG, LSZH, внутренней прокладки, фиолетового</t>
  </si>
  <si>
    <t>Монтаж Вертикальный подвес одиночный 41х21, L800</t>
  </si>
  <si>
    <t>Вентустановка П4.3</t>
  </si>
  <si>
    <t>Прокладка комплекта силовых и контрольных кабелей L=25м</t>
  </si>
  <si>
    <t>Вентустановка П4.4</t>
  </si>
  <si>
    <t>Шкаф управления ШУ-П4.4</t>
  </si>
  <si>
    <t>Прокладка кабеля витая пара категории 5e, U/UTP, 4 пары, 24 AWG, LSZH, внутренней прокладки, фиолетовогой</t>
  </si>
  <si>
    <t>Вентустановка П4.5</t>
  </si>
  <si>
    <t>Шкаф управления ШУ-П4.5</t>
  </si>
  <si>
    <t>Вентустановка П4.6</t>
  </si>
  <si>
    <t>Шкаф управления ШУ-П4.6</t>
  </si>
  <si>
    <t>Вентустановка П4.7</t>
  </si>
  <si>
    <t>Шкаф управления ШУ-П4.7</t>
  </si>
  <si>
    <t>Прокладка комплекта силовых и контрольных кабелей L=20м</t>
  </si>
  <si>
    <t>Вентустановка П4.8</t>
  </si>
  <si>
    <t>Шкаф управления ШУ-П4.8</t>
  </si>
  <si>
    <t>Вентустановка П5</t>
  </si>
  <si>
    <t>Шкаф управления ШУ-П5</t>
  </si>
  <si>
    <t>Монтаж смесительного узла SMEX 80-6.3 (для 1-го водяного нагревателя)</t>
  </si>
  <si>
    <t>Вентустановка П6</t>
  </si>
  <si>
    <t>Шкаф управления ШУ-П6</t>
  </si>
  <si>
    <t>Вентустановка П7</t>
  </si>
  <si>
    <t>Шкаф управления ШУ-П7</t>
  </si>
  <si>
    <t>Монтаж регулятора скорости STY-1,5</t>
  </si>
  <si>
    <t>Вентилятор В2</t>
  </si>
  <si>
    <t>Шкаф управления ШУ-В2</t>
  </si>
  <si>
    <t>Монтаж лотка металлического перфорированного, оцинкованная сталь по методу Сендзимира, 100х50х3000 мм</t>
  </si>
  <si>
    <t>Монтаж крышки с заземлением на лоток 100х3000 мм</t>
  </si>
  <si>
    <t>Вентиляторы В3 и В14</t>
  </si>
  <si>
    <t>Шкаф управления ШУ-В3В14</t>
  </si>
  <si>
    <t>Вентилятор В7</t>
  </si>
  <si>
    <t>Шкаф управления ШУ-В7</t>
  </si>
  <si>
    <t>Вентиляторы В4/В4р</t>
  </si>
  <si>
    <t>Шкаф управления ШУ-В4/В4р</t>
  </si>
  <si>
    <t>Монтаж проходки трубы малого сечения Dу 50 через кровлю (Узел У.7.2-2021.12)</t>
  </si>
  <si>
    <t>Вентиляторы В5/В5р</t>
  </si>
  <si>
    <t>Шкаф управления ШУ-В5/В5р</t>
  </si>
  <si>
    <t>Вентиляторы В6/В6р</t>
  </si>
  <si>
    <t>Шкаф управления ШУ-В6/В6р</t>
  </si>
  <si>
    <t>Вентиляторы В8/В8р</t>
  </si>
  <si>
    <t>Шкаф управления ШУ-В8/В8р</t>
  </si>
  <si>
    <t>Монтаж частотного преобразователя 30 кВт, 380 В</t>
  </si>
  <si>
    <t>Монтаж С-образного профиля 41х21, L500, толщ.2,5 мм</t>
  </si>
  <si>
    <t>Вентиляторы В9/В9р</t>
  </si>
  <si>
    <t>Шкаф управления ШУ-В9/В9р</t>
  </si>
  <si>
    <t>Вентиляторы В10/В10р</t>
  </si>
  <si>
    <t>Шкаф управления ШУ-В10/В10р</t>
  </si>
  <si>
    <t>Монтаж лотка металлического перфорированного, оцинкованная сталь по методу Сендзимира, 150х50х3000 мм</t>
  </si>
  <si>
    <t>Монтаж крышки с заземлением на лоток 150х3000 мм</t>
  </si>
  <si>
    <t>Монтаж угла CD 45 вертикального внеш. 45° 150х50 в комплекте с крепежными элементами и соединительными пластинами</t>
  </si>
  <si>
    <t>Монтаж угла CS 45 вертикального внутр. 45° 150/50 в комплекте с крепежными элементами и соединительными пластинами</t>
  </si>
  <si>
    <t>Монтаж угла CDV 90 вертикального внеш. осн.150 H50 в комплекте с крепежными элементами и соединительными пластинами</t>
  </si>
  <si>
    <t>Монтаж угла CD 90 вертикального внеш. 90° 150/50 в комплекте с крепежными элементами и соединительными пластинами</t>
  </si>
  <si>
    <t>Монтаж угла CS 90 вертикального внутр. 90° 150/50 в комплекте с крепежными элементами и соединительными пластинами</t>
  </si>
  <si>
    <t>Монтаж угла CPO 90 горизонтального 90° 150х50 в комплекте с крепежными элементами и соединительными пластинами</t>
  </si>
  <si>
    <t>Монтаж ответвителя DL 150х50 в комплекте с крепежными элементами и соединительными пластинами</t>
  </si>
  <si>
    <t>Вентиляторы В11/В11р</t>
  </si>
  <si>
    <t>Шкаф управления ШУ-В11/В11р</t>
  </si>
  <si>
    <t>Вентиляторы В12/В12р</t>
  </si>
  <si>
    <t>Шкаф управления ШУ-В12/В12р</t>
  </si>
  <si>
    <t>Вентиляторы В13/В13р</t>
  </si>
  <si>
    <t>Шкаф управления ШУ-В13/В13р</t>
  </si>
  <si>
    <t>Вентилятор МО1</t>
  </si>
  <si>
    <t>Шкаф управления ШУ-МО1</t>
  </si>
  <si>
    <t>Монтаж комплекта взрывозащ. реле диф. давления 1950G-1-B-24, (99...398 Pa), питание 24В (пост.ток), 1 Ex d IIB+H2 T6/T5 Gb с монтажным комплектом</t>
  </si>
  <si>
    <t>Монтаж Проходка трубы малого сечения Dу 50 через кровлю (Узел У.7.2-2021.12)</t>
  </si>
  <si>
    <t>Вентилятор МО2</t>
  </si>
  <si>
    <t>Шкаф управления ШУ-МО2</t>
  </si>
  <si>
    <t>Вентиляторы АВ1/АВ1р</t>
  </si>
  <si>
    <t>Шкаф управления ШУ-АВ1/АВ1р</t>
  </si>
  <si>
    <t>Общий лоток в пом. 3.20 на отм. +7,200</t>
  </si>
  <si>
    <t>Профиль П-образного PSL, L300, толщ.1,5 мм</t>
  </si>
  <si>
    <t>Воздушные клапаны приточной вентиляции ПЕ4.1-ПЕ4.5 … ПЕ7</t>
  </si>
  <si>
    <t>Шкаф управления ШУ-ПЕ</t>
  </si>
  <si>
    <t>Монтаж корпуса металлического 600х500х200мм навесного с монтажной платой, IP66</t>
  </si>
  <si>
    <t>Монтаж выключателя нагрузки 20А, 1П</t>
  </si>
  <si>
    <t>Монтаж выключателя автоматического 1А, 1П, х-ка С</t>
  </si>
  <si>
    <t>Монтаж выключателя автоматического 2А, 1П, х-ка С</t>
  </si>
  <si>
    <t>Монтаж выключателя автоматического 6А, 1П, х-ка С</t>
  </si>
  <si>
    <t>Монтаж реле промежуточного 4(НЗ+НО), 5А, 220В, со светодиодом</t>
  </si>
  <si>
    <t>Монтаж розетки трёхъярусной ORS-M для реле ORM 4C</t>
  </si>
  <si>
    <t>Монтаж программируемого реле ПР102 для локальных систем автоматизации, 24DI/16DO, 2хRS-485, 220В</t>
  </si>
  <si>
    <t>Монтаж резистора 120 Ом</t>
  </si>
  <si>
    <t>Монтаж DIN-рейки 35мм 30см</t>
  </si>
  <si>
    <t>Монтаж кабель-канала перфорированного 40х40</t>
  </si>
  <si>
    <t>Монтаж шины на DIN-рейку в корпусе (кросс-модуль) ШНК 2х15 L+PEN</t>
  </si>
  <si>
    <t>Монтаж шина PE "земля" в корпусном изоляторе на DIN-рейку ШНИ-6х9-16-К-З</t>
  </si>
  <si>
    <t>Монтаж лотка металлического неперфорированного, оцинкованная сталь по методу Сендзимира, 100х50х3000 мм</t>
  </si>
  <si>
    <t>Монтаж заглушки цельной ТС 100х50</t>
  </si>
  <si>
    <t>Монтаж заглушки цельной ТС 50х50</t>
  </si>
  <si>
    <t>Монтаж угла CD 90 вертикального внеш. 90° 50/50 в комплекте с крепежными элементами и соединительными пластинами</t>
  </si>
  <si>
    <t>Монтаж угла CS 90 вертикального внутр. 90° 50/50 в комплекте с крепежными элементами и соединительными пластинами</t>
  </si>
  <si>
    <t>Монтаж угла CPO 90 горизонтального 90° 100х50 в комплекте с крепежными элементами и соединительными пластинами</t>
  </si>
  <si>
    <t>Монтаж угла CPO 90 горизонтального 90° 50х50 в комплекте с крепежными элементами и соединительными пластинами</t>
  </si>
  <si>
    <t>Монтаж угла вертикального внутреннего, переходник CSSS 90 осн. 150 H50 в комплекте с крепежными элементами и соединительными пластинами</t>
  </si>
  <si>
    <t>Монтаж угла вертикального внутреннего, переходник CSSS 90 осн. 100 H50 в комплекте с крепежными элементами и соединительными пластинами</t>
  </si>
  <si>
    <t>Монтаж угла вертикального внешнего CDSD 90 осн.100 H50 в комплекте с крепежными элементами и соединительными пластинами</t>
  </si>
  <si>
    <t>Монтаж угла вертикального внешнего CDSS 90 осн.100 H50 в комплекте с крепежными элементами и соединительными пластинами</t>
  </si>
  <si>
    <t>Монтаж ответвителя TDS T-образного вертикального ун. осн.150 H50 в комплекте с крепежными элементами и соединительными пластинами</t>
  </si>
  <si>
    <t>Монтаж ответвителя TDS T-образного вертикального ун. осн.100 H50 в комплекте с крепежными элементами и соединительными пластинами</t>
  </si>
  <si>
    <t>Монтаж переходника RRD правостороннего 150/100 H50 в комплекте с крепежными элементами и соединительными пластинами</t>
  </si>
  <si>
    <t>Монтаж переходника RRS левостороннего 150/100 H50 в комплекте с крепежными элементами и соединительными пластинами</t>
  </si>
  <si>
    <t>Монтаж переходника RRD правостороннего 100/50 H50 в комплекте с крепежными элементами и соединительными пластинами</t>
  </si>
  <si>
    <t>Монтаж консоли универсальной осн. 150 мм</t>
  </si>
  <si>
    <t>Монтаж консоли универсальной осн. 100 мм</t>
  </si>
  <si>
    <t>Монтаж металлорукава DN 26мм в герметичной ПВХ изоляции, Dвн 26,5 мм, Dнар 31,5 мм, 25 м, цвет чёрный</t>
  </si>
  <si>
    <t>Монтаж держателя оцинкованного одностороннего, д.32мм с крепежным отверстием 8,5х6 мм</t>
  </si>
  <si>
    <t>Монтаж муфты металлорукав-коробка DN 26,М25х1,5 наружная резьба</t>
  </si>
  <si>
    <t>Монтаж втулки соединительной, М25х1,5</t>
  </si>
  <si>
    <t>Монтаж взрывозащищенной Ex e муфты металлорукав-коробка. 26 мм. M25х1,5. Никелированная латунь. IP66/67</t>
  </si>
  <si>
    <t>Воздушные завесы У1-У5</t>
  </si>
  <si>
    <t>Блоки коммутации и управления БКУ-У1 – БКУ-У5</t>
  </si>
  <si>
    <t>Монтаж блока коммутации и управления завес с IP54 БКУ-WA6</t>
  </si>
  <si>
    <t>Монтаж концевого выключателя ВП-15К21</t>
  </si>
  <si>
    <t>Узел ввода теплоносителя</t>
  </si>
  <si>
    <t>Шкаф узла учёта тепловой энергии ШУУТЭ</t>
  </si>
  <si>
    <t>Монтаж шкафа учёта в составе:</t>
  </si>
  <si>
    <t>- тепловычислитель;</t>
  </si>
  <si>
    <t>Монтаж расходомера РС 80-90-А-Ф</t>
  </si>
  <si>
    <t>Монтаж преобразователя давления 0-16 бар, 4-20 мА</t>
  </si>
  <si>
    <t>Монтаж термометра сопротивления Pt100, 0…180°С, L=80мм</t>
  </si>
  <si>
    <t>Прокладка комплекта контрольных и сигнальных кабелей L=5м</t>
  </si>
  <si>
    <t>Теплоснабжение цехов и АБК</t>
  </si>
  <si>
    <t>Шкаф управления ШУ-БТП</t>
  </si>
  <si>
    <t>Монтаж электропривода регулирующего клапана ARV-1000, 220В, 3-поз.</t>
  </si>
  <si>
    <t>Монтаж электропривода регулирующего клапана AMV-1800R, 220В, 3-поз.</t>
  </si>
  <si>
    <t>Монтаж реле давления -0,2...7,5 бар, G1/2, -10…120 °C</t>
  </si>
  <si>
    <t>Монтаж реле перепада давления 0,3…0,5 бар, 2 штуцера G1/2, -40…120 °C</t>
  </si>
  <si>
    <t>Монтаж датчика температуры наружного воздуха Pt1000, -50...110 °C</t>
  </si>
  <si>
    <t>Монтаж датчика температуры погружного Pt1000, -50…200°С, L=100мм</t>
  </si>
  <si>
    <t>Монтаж угла CDV 90 вертикального внеш. осн.100 H50 в комплекте с крепежными элементами и соединительными пластинами</t>
  </si>
  <si>
    <t>Монтаж угла вертикального внутреннего, переходник CSSD 90 осн.100 H50 в комплекте с крепежными элементами и соединительными пластинами</t>
  </si>
  <si>
    <t>Узел учёта воды</t>
  </si>
  <si>
    <t>Шкаф узла учёта воды ШУУВ</t>
  </si>
  <si>
    <t>Монтаж корпуса металлического 400х300х200мм навесного с монтажной платой, IP66</t>
  </si>
  <si>
    <t>Монтаж счетчика импульсов-регистратора 10-канального, RS-485</t>
  </si>
  <si>
    <t>Монтаж источника питания 220VAC/24VDC, 4Вт, 0,75А</t>
  </si>
  <si>
    <t>Монтаж шины на DIN-рейку в корпусе (кросс-модуль) ШНК 2х7 L+PEN</t>
  </si>
  <si>
    <t>Монтаж шина PE "земля" в корпусном изоляторе на DIN-рейку ШНИ-6х9-8-К-З</t>
  </si>
  <si>
    <t>Подключение к системе учёта счётчика воды крыльчатого, одноструйного, сухого типа, диаметр подключения 1 1/2”, с импульсным выходом</t>
  </si>
  <si>
    <t>Подключение к системе учёта счётчика воды крыльчатого, одноструйного, сухого типа, диаметр подключения 3/4”, с импульсным выходом</t>
  </si>
  <si>
    <t>Узел учёта газа</t>
  </si>
  <si>
    <t>Шкаф узла учёта газа ШУУГ</t>
  </si>
  <si>
    <t>Монтаж шины PE "земля" в корпусном изоляторе на DIN-рейку ШНИ-6х9-8-К-З</t>
  </si>
  <si>
    <t>Система контроля загазованности метаном и угарным газом</t>
  </si>
  <si>
    <t>Шкаф системы контроля загазованности ШСКЗ-1</t>
  </si>
  <si>
    <t>Шкаф системы контроля загазованности ШСКЗ-2.1</t>
  </si>
  <si>
    <t>Шкаф системы контроля загазованности ШСКЗ-2.2</t>
  </si>
  <si>
    <t>Монтажные изделия и материалы (общие для двух систем контроля загазованности)</t>
  </si>
  <si>
    <t>Диспетчеризация</t>
  </si>
  <si>
    <t>Шкаф автоматизированной системы управления и диспетчеризации ШАСУД</t>
  </si>
  <si>
    <t>Автоматизированное рабочее место (АРМ) диспетчера</t>
  </si>
  <si>
    <t>Программное обеспечение АРМ системы диспетчеризации</t>
  </si>
  <si>
    <t>Кабельные проходки</t>
  </si>
  <si>
    <t>Монтаж трубы гибкой гофрированной ПВХ, ∅25, серая, с протяжкой</t>
  </si>
  <si>
    <t>Монтаж держателя с защёлкой для трубы, ∅25</t>
  </si>
  <si>
    <t>Монтаж трубы гибкой гофрированной ПВХ, ∅25, серой, с протяжкой</t>
  </si>
  <si>
    <t>Монтаж трубы гибкой гофрированной ПНД, ∅25, чёрной, с протяжкой</t>
  </si>
  <si>
    <t>Монтаж трубы гибкой гофрированной ПВХ, ∅32, серой, с протяжкой</t>
  </si>
  <si>
    <t>Монтаж держателя с защёлкой для трубы, ∅32</t>
  </si>
  <si>
    <t>Монтаж трубы гибкой гофрированной ПНД, ∅32, чёрной, с протяжкой</t>
  </si>
  <si>
    <t>- материал рулонный гидроизоляционный изол, резино-битумный, без полимерных добавок</t>
  </si>
  <si>
    <t>2 691,48</t>
  </si>
  <si>
    <t>- мастика битумно-полимерная</t>
  </si>
  <si>
    <t>- праймер битумный, марка "СТ"</t>
  </si>
  <si>
    <t>Устройство бетонного пола из бетона B25 F200 W6</t>
  </si>
  <si>
    <t>Армирование подстилающих слоев из стали ∅12 А500С</t>
  </si>
  <si>
    <t>Армирование подстилающих слоев из стали ∅10 А500С</t>
  </si>
  <si>
    <t>Армирование подстилающих слоев из стали ∅8 А500С</t>
  </si>
  <si>
    <t>Армирование подстилающих слоев из стали ∅10 А240С</t>
  </si>
  <si>
    <t>Армирование подстилающих слоев  из стали ∅6 А240С</t>
  </si>
  <si>
    <t>Устройство деформационных швов плиты пола:</t>
  </si>
  <si>
    <t>1 586,67</t>
  </si>
  <si>
    <t>- эуструдированный пенополистирол t=20 мм;</t>
  </si>
  <si>
    <t>- шнур Вилатерм 30 мм;</t>
  </si>
  <si>
    <t>1 615</t>
  </si>
  <si>
    <t>- герметик Masterflex 474. (600 мл)</t>
  </si>
  <si>
    <t>Устройство теплоизоляции плиты на ширину 1000 мм по периметру из экструдированного пенополистирола ПЕНОПЛЭКС-35 толщиной 100 мм</t>
  </si>
  <si>
    <t>Устройство температурно-усадочных швов плиты пола</t>
  </si>
  <si>
    <t>- шнур Вилатерм 6мм;</t>
  </si>
  <si>
    <t>Устройство перекрытий безбалочных монолитных из бетона B25 F100 W4 :</t>
  </si>
  <si>
    <t>- на высоте до 6 метров</t>
  </si>
  <si>
    <t>- на высоте более 6 метров</t>
  </si>
  <si>
    <t>с установкой арматуры  из стали ∅12 А500С</t>
  </si>
  <si>
    <t>с установкой арматуры  из стали ∅10 А240С</t>
  </si>
  <si>
    <t xml:space="preserve">Доработка грунта вручную (грунт 2 группы) </t>
  </si>
  <si>
    <t>Подстилающий слой из песчано-гравийной смеси толщиной 0,2 м с послойным уплотнением ручной пневмотрамбовкой до К=0,95</t>
  </si>
  <si>
    <t xml:space="preserve">Устройство бетонной подготовки из бетона В7,5 толщиной 150 мм </t>
  </si>
  <si>
    <t>Устройство монолитного фундамента B25 F200 W6, состоящего из дна (68,2м3), вертикальных стенок (143,3м3) и перекрытия (129,7м3) с установкой арматуры:</t>
  </si>
  <si>
    <t>- из стали ∅6 А240С</t>
  </si>
  <si>
    <t>-  из стали ∅8 А500С</t>
  </si>
  <si>
    <t>- из стали ∅10 А500С</t>
  </si>
  <si>
    <t>- из стали ∅12 А500С</t>
  </si>
  <si>
    <t>- из стали ∅16 А500С</t>
  </si>
  <si>
    <t>- из стали ∅25 А500С</t>
  </si>
  <si>
    <t>Укладка бентонитовый шнур Аквастоп ПНБ 25х19</t>
  </si>
  <si>
    <t>Обратная засыпка пазух котлована местным непучинистым грунтом с послойным уплотнением ручными пневмотрамбовками. Толщина слоя трамбования не более 25 см.</t>
  </si>
  <si>
    <t xml:space="preserve"> с установкой арматуры:</t>
  </si>
  <si>
    <t>- из стали ∅8 А500С</t>
  </si>
  <si>
    <t>Устройство монолитного фундамента B25 F200 W6, состоящего из дна (62,2м3), вертикальных стенок (143,3м3) и перекрытия  (129,65м3) с установкой арматуры:</t>
  </si>
  <si>
    <t>Укладка бентонитового шнура Аквастоп ПНБ 25х19</t>
  </si>
  <si>
    <t>- из стали ∅10 А240С</t>
  </si>
  <si>
    <t>Фундамент монолитный Фм3 (дробеструйная камера)</t>
  </si>
  <si>
    <t>8.355</t>
  </si>
  <si>
    <t>- из стали ∅20 А500С</t>
  </si>
  <si>
    <t>1.344</t>
  </si>
  <si>
    <t>3.834</t>
  </si>
  <si>
    <t>Установка монолитной колонны Км1  более 6 м, периметром до 2 м :</t>
  </si>
  <si>
    <t>- арматура из стали ∅22 А500С</t>
  </si>
  <si>
    <t>-арматура из стали ∅16 А500С</t>
  </si>
  <si>
    <t>-арматура из стали ∅6 А240С</t>
  </si>
  <si>
    <t>- арматура  из стали ∅18 А500С</t>
  </si>
  <si>
    <t>Монтаж монолитной балки Бм1 более 6 м при высоте балок до 800 мм :</t>
  </si>
  <si>
    <t>-арматура  из стали ∅12 А500С</t>
  </si>
  <si>
    <t>Устройство монолитного приямка (h=200мм) из бетона B25 F200 W6 с установкой арматуры:</t>
  </si>
  <si>
    <t>Заполнение деформационных швов из экструдированного пенополистирола</t>
  </si>
  <si>
    <t>Заделка деформационных швов из экструдированного пенополистирола</t>
  </si>
  <si>
    <t>Устройство гидроизоляции битумной мастики по ГОСТ 30693-20000 по слою праймера:</t>
  </si>
  <si>
    <t>Устройство монолитного приямка (h=400мм) из бетона B25 F200 W6 с установкой арматуры:</t>
  </si>
  <si>
    <t>- из стали ∅18 А500С</t>
  </si>
  <si>
    <t>- из стали ∅8 А240С</t>
  </si>
  <si>
    <t>Гидроизоляция бентонитовым шнуром Аквастоп ПНБ 25х19</t>
  </si>
  <si>
    <t xml:space="preserve">Устройство монолитного приямка (h=200мм) из бетона B25 F200 W6 </t>
  </si>
  <si>
    <t>Гидроизоляция бентонитовый шнур Аквастоп ПНБ 25х19</t>
  </si>
  <si>
    <t>Установка закладных из швеллера 16П ГОСТ 8240-97</t>
  </si>
  <si>
    <t>Устройство рулонной битумной гидроизоляции в 1 слой по слою праймера:</t>
  </si>
  <si>
    <t>м3/м2</t>
  </si>
  <si>
    <t>Устройство рулонной битумной гидроизоляции в 1 слой праймера</t>
  </si>
  <si>
    <t>Устройство монолитного фундамента, состоящего из дна (176.65м3), вертикальных стенок (88,3м3) и перекрытия (88.3м3) из бетона B25 F200 W6 с установкой арматуры</t>
  </si>
  <si>
    <t>Устройство закладных деталей из металлоконструкций:  Арматура ∅12 А500С</t>
  </si>
  <si>
    <t>Устройство закладных деталей из металлоконструкций:- Труба ∅70х3 III ГОСТ 10704-91 c заделкой ремонтным составом</t>
  </si>
  <si>
    <t>Монстаж Крышка Кр-1:</t>
  </si>
  <si>
    <t xml:space="preserve"> - Арматура А240 ∅10</t>
  </si>
  <si>
    <t xml:space="preserve"> - Уголок стальной 50х32х4</t>
  </si>
  <si>
    <t>Монтаж Крышка Кр-2</t>
  </si>
  <si>
    <t>- Арматура А240 ∅10</t>
  </si>
  <si>
    <t>Монтаж Крышка Кр-3</t>
  </si>
  <si>
    <t>Монтаж Крышка Кр-4</t>
  </si>
  <si>
    <t>Устройство монолитных железобетонных лестниц и площадок из бетона B25 F100 W4 с установкой арматуры:</t>
  </si>
  <si>
    <t>Установка анкер распорный М8</t>
  </si>
  <si>
    <t>6,07</t>
  </si>
  <si>
    <t>254,74</t>
  </si>
  <si>
    <t>59,36</t>
  </si>
  <si>
    <t xml:space="preserve">Устройство основания из песчано-гравийной смеси </t>
  </si>
  <si>
    <t>Утройство монолитного фундамента, состоящего из днища и  вертикальных стенок (26,28м3) и перекрытия (17,52м3) из бетона B25 F200 W6 с установкой арматуры:</t>
  </si>
  <si>
    <t>0,013</t>
  </si>
  <si>
    <t>0,059</t>
  </si>
  <si>
    <t>0,118</t>
  </si>
  <si>
    <t>0,206</t>
  </si>
  <si>
    <t>0,030</t>
  </si>
  <si>
    <t>Установка закладной детали МН136-6 по серии 1.400-15</t>
  </si>
  <si>
    <t>Установка гильз из труба 159х4,5 ГОСТ 10704-91</t>
  </si>
  <si>
    <t>Установка гильз из труба 219х5 ГОСТ 10704-91</t>
  </si>
  <si>
    <t>0,159</t>
  </si>
  <si>
    <t>Установка ступеней из балки Б2 по серии 3.006.1-2.87</t>
  </si>
  <si>
    <t>Устройство наплавляемой гидроизоляции Техноэласт ЭПП</t>
  </si>
  <si>
    <t>62,8</t>
  </si>
  <si>
    <t>Битумная мастика по слою праймера (2 слоя)</t>
  </si>
  <si>
    <t>4,72</t>
  </si>
  <si>
    <t>104,41</t>
  </si>
  <si>
    <t>2,54</t>
  </si>
  <si>
    <t>106,95</t>
  </si>
  <si>
    <t>36,58</t>
  </si>
  <si>
    <t>Подстилающий  слой из песчано-гравийной смеси толщиной 1,6 м с послойным уплотнением ручной пневмотрамбовкой до К=0,95. Толщина слоя трамбования не более 25 см.</t>
  </si>
  <si>
    <t>Устройство монолитной фундаментной плиты из бетона  B25 F200 W6 с установкой арматуры:</t>
  </si>
  <si>
    <t>1,041</t>
  </si>
  <si>
    <t>29,69</t>
  </si>
  <si>
    <t>Погрузка и перевозка демонтируемых рельс по территории завода на расстояние до 2км</t>
  </si>
  <si>
    <t>8,32</t>
  </si>
  <si>
    <t>Устройство монолитных плит из бетона B25 F200 W6 с установкой арматуры:</t>
  </si>
  <si>
    <t>10,8</t>
  </si>
  <si>
    <t>0,46</t>
  </si>
  <si>
    <t>Устройство гидроизоляции битумной мастики по ГОСТ 30693-2000 по слою праймера</t>
  </si>
  <si>
    <t xml:space="preserve">Рама Рм2 под приточные газовые агрегаты: </t>
  </si>
  <si>
    <t>Монтаж стоек Ст1 из трубы 100х5 по ГОСТ 30245-2012</t>
  </si>
  <si>
    <t>0,53</t>
  </si>
  <si>
    <t>Монтаж раскосов Р1 из трубы 8х5 по ГОСТ 30245-2012</t>
  </si>
  <si>
    <t>Монтаж Сталь листовая t6</t>
  </si>
  <si>
    <t>Монтаж Сталь листовая t10</t>
  </si>
  <si>
    <t>Установка анкеров распорный М8 с заделкой</t>
  </si>
  <si>
    <t>Бетонирование торцов лотка, бетон В25 W6 F200</t>
  </si>
  <si>
    <t>0.3</t>
  </si>
  <si>
    <t>Гидроизоляция наружных поверхностей бетонных конструкций, Технониколь Техноэласт ЭПП по слою праймера</t>
  </si>
  <si>
    <t>Устройство защитного слоя лотков из цементно-песчаного раствора М100</t>
  </si>
  <si>
    <t>Устройство опорных подушек Оп-1:</t>
  </si>
  <si>
    <t xml:space="preserve"> - Бетон В25 W6 F200</t>
  </si>
  <si>
    <t>- арматура из стали ∅12 А500С</t>
  </si>
  <si>
    <t>- арматура из стали ∅16 А240</t>
  </si>
  <si>
    <t>Неподвижная опора НО-1   лист 20</t>
  </si>
  <si>
    <t>Устройство основания из песчано-гравийной смеси</t>
  </si>
  <si>
    <t>Устройство опор из монолитного бетона B25 F200 W6 с применением арматуры:</t>
  </si>
  <si>
    <t>- из стали ∅8 А240</t>
  </si>
  <si>
    <t>Опора ОП 1</t>
  </si>
  <si>
    <t>Устройство монолитной опоры из бетона B25 F200 W6 с установкой арматуры:</t>
  </si>
  <si>
    <t>- из стали ∅10 А240</t>
  </si>
  <si>
    <t>Устройство подливки из бетона B25 (фр. 5-20)</t>
  </si>
  <si>
    <t>Монтаж стоек Ст1 из трубы 120х5 по ГОСТ 30245-2012</t>
  </si>
  <si>
    <t>Устройство монолитной камеры B25 F200 W6 с установкой арматуры:</t>
  </si>
  <si>
    <t>Устройство защитного слоя камеры из цементно-песчаного раствора М100</t>
  </si>
  <si>
    <t>Монтаж бентонитовый шнур 20х10 мм</t>
  </si>
  <si>
    <t>Монтаж люка водопроводного Л (А15) по ГОСТ 3634-2019</t>
  </si>
  <si>
    <t>Установка скобы ходовой МН-1 по серии 3.903-3</t>
  </si>
  <si>
    <t>Установка анкера клинового FBN II 10/50</t>
  </si>
  <si>
    <t>0,16</t>
  </si>
  <si>
    <t>Устройство монолитной камеры из бетона  B25 F200 W6 с установкой арматуры:</t>
  </si>
  <si>
    <t>Устройство гильз из трубы 530х8 по ГОСТ 10704-91</t>
  </si>
  <si>
    <t>Устройство утепления стен камеры из экструдированного пенополистирола t=20 мм</t>
  </si>
  <si>
    <t>Установка скобы ходовая МН-1 по серии 3.903-3</t>
  </si>
  <si>
    <t>Устройство монолитной плиты из бетона B25 F200 W6 с установкой арматуры:</t>
  </si>
  <si>
    <t>-  из стали ∅17 А240</t>
  </si>
  <si>
    <t>-  из стали ∅8 А240</t>
  </si>
  <si>
    <t>- из стали ∅17 А240</t>
  </si>
  <si>
    <t>Восстановление защитного слоя 10мм железобетонной балки смесями типа Лахта</t>
  </si>
  <si>
    <t>Ремонт кирпичной кладки стен отдельными местами</t>
  </si>
  <si>
    <t>Установка рельс Р65 на железобетонное основание пола</t>
  </si>
  <si>
    <t>Установка накладки 1Р65</t>
  </si>
  <si>
    <t>Установка  болта стыкового 27х160 с гайками и шайбами</t>
  </si>
  <si>
    <t>Монтаж узла опирания рельса с учетом следующих материалов:</t>
  </si>
  <si>
    <t xml:space="preserve"> - Прокладка ЦП-328</t>
  </si>
  <si>
    <t xml:space="preserve"> - Подкладка КБ-65</t>
  </si>
  <si>
    <t xml:space="preserve"> - Подкладка ЦП-143 подрельсовая</t>
  </si>
  <si>
    <t xml:space="preserve"> - Бoлт клeммный M22x75 cвoбoдный</t>
  </si>
  <si>
    <t xml:space="preserve"> - Kлeммa пpoмeжутoчнaя ПK</t>
  </si>
  <si>
    <t xml:space="preserve"> - Шaйбa двуxвиткoвaя M25</t>
  </si>
  <si>
    <t xml:space="preserve"> - Гaйкa M22 для бoлтoв клeммныx</t>
  </si>
  <si>
    <t xml:space="preserve"> - Болт 2.1. М24 х 450. ВСт3пс2 ГОСТ 24379.1-2012</t>
  </si>
  <si>
    <t xml:space="preserve"> - Болт 2.1. М24 х 400. ВСт3пс2 ГОСТ 24379.1-2012</t>
  </si>
  <si>
    <t xml:space="preserve"> - Болт М24</t>
  </si>
  <si>
    <t>Устройство металлических балок весом до 1 т из двутавров, в т.ч.:</t>
  </si>
  <si>
    <t>Сетка стальная 35х35х2 по ГОСТ 5336-80/1,436 кг/м2</t>
  </si>
  <si>
    <t>Устройство площадок обслуживания</t>
  </si>
  <si>
    <t>Устройство крылец</t>
  </si>
  <si>
    <t>Устройство каркасов под оборудование ОВ и ТХ</t>
  </si>
  <si>
    <t>Балки для крепления роботов</t>
  </si>
  <si>
    <t>Очистка и обеспыливание поверхности сварных соединений</t>
  </si>
  <si>
    <t>Окраска поверхностей сварных соединений эмалью ПФ-115 по огрунтованной поверхности ГФ-021</t>
  </si>
  <si>
    <t>Очистка и обеспыливание существующих металлических конструкций</t>
  </si>
  <si>
    <t>3673,08</t>
  </si>
  <si>
    <t>Окраска поверхностей существующих металлических конструкций эмалью ПФ-115 по огрунтованной поверхности ГФ-021</t>
  </si>
  <si>
    <t>Профили стальные листовые гнутые с трапециевидными гофрами для строительства ГОСТ 24045-2016</t>
  </si>
  <si>
    <t>Разработать проект огнезащиты металлических конструкци</t>
  </si>
  <si>
    <t>проект</t>
  </si>
  <si>
    <t>Выполнить огнезащиту металлических конструкций согласно разработанного проекта</t>
  </si>
  <si>
    <t>1612-2022-Р-АПС, СОУЭ.ВОР</t>
  </si>
  <si>
    <t xml:space="preserve">Установка прибора приемно-контрольного и управления пожарного «Сириус» </t>
  </si>
  <si>
    <t>Установка блока индикации с клавиатурой «С2000-БКИ 2RS485»</t>
  </si>
  <si>
    <t>Установка контроллера двухпроводной линии связи с гальванической изоляцией «С2000-КДЛ-2И» исп.01</t>
  </si>
  <si>
    <t>Установка блока приемно-контрольного охранно-пожарного «Сигнал-20П»</t>
  </si>
  <si>
    <t>Установка блока контрольно-пускового «С2000-КПБ» версии 3.02 или выше</t>
  </si>
  <si>
    <t>Установка резервированного источника питания с интерфейсом RS485 РИП-24 исп.50 (РИП-24-2/7М4-Р-RS)</t>
  </si>
  <si>
    <t>Установка резервированного источника питания РИП-24 исп.15 (РИП-24-3/7М4-Р)</t>
  </si>
  <si>
    <t>Установка резервированного источника питания РИП-24 исп.56 (РИП-24-4/40М3-Р-RS)</t>
  </si>
  <si>
    <t>Установка аккумулятора 26 Ач «DTM1226»</t>
  </si>
  <si>
    <t>Установка шкафа с резервированным источником питания для монтажа средств пожарной автоматики ШПС-24 исп.10</t>
  </si>
  <si>
    <t>Установка блока сигнально-пускового адресного с выходами «сухой контакт» «С2000-СП2»</t>
  </si>
  <si>
    <t>Установка устройства коммутационного «УК-ВК исп.15»</t>
  </si>
  <si>
    <t>Установка устройства коммутационного «УК-ВК исп.14»</t>
  </si>
  <si>
    <t>Установка адресного расширителя «С2000-АР2 исп.02»</t>
  </si>
  <si>
    <t>Установка извещателя пожарного пламени инфракрасного адресного ИП 330-1-1  «С2000-ПЛ»</t>
  </si>
  <si>
    <t>Установка извещателя пожарного дымового оптико-электронного адресно-аналогового ИП 212-34А «ДИП-34А-03»</t>
  </si>
  <si>
    <t>Установка монтажного комплекта для подвесного потолка МК-3</t>
  </si>
  <si>
    <t>Установка блока разветвительно-изолирующего «БРИЗ исп.03»</t>
  </si>
  <si>
    <t>Установка извещателя пожарного ручного адресного со встроенным изолятором короткого замыкания «ИПР 513-3АМ исп.01»</t>
  </si>
  <si>
    <t>Установка извещателя пожарного аспирационного «ИПА»</t>
  </si>
  <si>
    <t>Монтаж трубы гладкой жесткой 25мм CTR10-025-K41-060</t>
  </si>
  <si>
    <t>Установка муфты труба-труба 25мм CTA10D-GIG25-K41-050</t>
  </si>
  <si>
    <t>Установка поворота на 90 труба-труба CTA10D-CS25-K41-025</t>
  </si>
  <si>
    <t>Установка оповещателя звукового МАЯК-24-К 110</t>
  </si>
  <si>
    <t>Оповещатель пожарный звуковой взрывозащищенный ОРБИТА МК З</t>
  </si>
  <si>
    <t>Установка оповещателя светового IP-66 (Выход) ЭКРАН-С-К1 24 «Выход»</t>
  </si>
  <si>
    <t>Установка оповещателя светового (Подключение пожарной техники) (IP-54 уличная) КОП-25 «Подключение пожарной техники»</t>
  </si>
  <si>
    <t>Установка оповещателя светового (Насосная станция пожаротушения) (IP-54 уличная) КОП-25 «Насосная станция пожаротушения»</t>
  </si>
  <si>
    <t>Установка светильника автономного взрывозащищенного, надпись «Пожарный кран», СФЕРА ВЗ АО-П220</t>
  </si>
  <si>
    <t>Наладка системы СОУЭ категория технической сложности II</t>
  </si>
  <si>
    <t>Укладка трубы гофрированной самозатухающей ТГТ СЗ Ø 20 мм с зондом</t>
  </si>
  <si>
    <t>Затягивание кабеля в проложенные трубы, КПСCнг(А)-FRLS, симметричной парной скрутки, сеч. 1х2х1 мм2</t>
  </si>
  <si>
    <t>Затягивание кабеля в проложенные трубы, КПСCнг(А)-FRLS, симметричной парной скрутки, сеч. 2х2х0,5 мм2</t>
  </si>
  <si>
    <t>Затягивание кабеля в проложенные трубы, КПСCнг(А)-FRLS, симметричной парной скрутки, сеч. 1х2х0,5 мм2</t>
  </si>
  <si>
    <t>Затягивание кабеля в проложенные трубы, КПСCнг(А)-FRLS, симметричной парной скрутки, сеч. 1х2х1,5 мм2</t>
  </si>
  <si>
    <t>Затягивание кабеля в проложенные трубы, КИнг(А)- FRLS, интерфейсный огнестойкий, сеч.  2х2х0,8 мм2</t>
  </si>
  <si>
    <t>Затягивание кабеля в проложенные трубы, ВВГнг(А)-FRLSLTx, симметричной парной скрутки, сеч. 3х1,5 мм2</t>
  </si>
  <si>
    <t>Установка коробки монтажной металлической КМОМ (8к х 2,5 мм) КМОМ 210х100х37 IP31</t>
  </si>
  <si>
    <t xml:space="preserve">Роботизированная установка пожаротушения </t>
  </si>
  <si>
    <t>Затягивание кабеля в проложенные трубы, КИПнг(A)-FRLS, симметричный гибкий кабель для интерфейса RS-485, сеч. 1х2х0,9 мм2</t>
  </si>
  <si>
    <t>Затягивание кабеля в проложенные трубы, КИПнг(A)-FRLS, симметричный гибкий кабель для интерфейса RS-485, сеч. 2х2х0,9 мм2</t>
  </si>
  <si>
    <t>Затягивание кабеля в проложенные трубы, КПCнг(А)-FRLS, симметричной парной скрутки, сеч. 3х2,5 мм2</t>
  </si>
  <si>
    <t>Монтаж шнура коммутационного RJ-45 неэкранированный, U/UTP, категория 5e, LSZH, 5 м, PCD-01009-0E, MOLEX</t>
  </si>
  <si>
    <t xml:space="preserve">шт. </t>
  </si>
  <si>
    <t>Пусконаладочные работы</t>
  </si>
  <si>
    <t>кемплекс</t>
  </si>
  <si>
    <t>1612-2022-Р-ВВ ВОР</t>
  </si>
  <si>
    <t>Монтаж трубы стальной электросварной оцинкованная Ø108х4,5 (Ду100). ГОСТ 10704-91 ГОСТ 3262-75</t>
  </si>
  <si>
    <t>1612-2022-Р-ВК ВОР</t>
  </si>
  <si>
    <t>Укладка труб НПВХ ∅110 мм в траншею (ниже отметки 0,000) (110х3,2)</t>
  </si>
  <si>
    <t>шт/м</t>
  </si>
  <si>
    <t>Устройство крепления стен инвентарными щитами, инвентарными металлическими распорками с последующим демонтажом (доски толщиной 25 мм)</t>
  </si>
  <si>
    <t>Присыпка труб вручную  песком(на 300 мм выше трубы)</t>
  </si>
  <si>
    <t>Вывоз излишнего грунта на расстояние 12 км (ПОС ТЧ лист 14 полигон ТБО ООО «ЭКОГРАД», расстояние перевозки 12 км)</t>
  </si>
  <si>
    <t>Укладка труб QSS из материала HDPE QSSP-160-500 (160х6,2)</t>
  </si>
  <si>
    <t>Укладка труб QSS из материала HDPE QSSP-250-500 (250х9,6)</t>
  </si>
  <si>
    <t>Устройство крепления стен инвентарными щитами, инвентарными металлическими распорками с последующим демонтажом (толщина досок 25 мм)</t>
  </si>
  <si>
    <t>Прокладка трубопровода канализации из труб ПВХ ∅50 мм, с креплением к стенам хомутами (расход креплений 291,4 кг на 100 м трубопровода) (раструбная безнапорная труба диаметром 50 мм с толщиной стенки 2,7 мм)</t>
  </si>
  <si>
    <t>Прокладка трубопровода канализации из труб ПВХ ∅110 мм, с креплением к стенам хомутами (расход креплений 134,3 кг на 100 м трубопровода) (раструбная безнапорная труба диаметром 110 мм с толщиной стенки 3,2 мм)</t>
  </si>
  <si>
    <t>Монтаж воронки кровельная 75мм МС QSS-RO-075</t>
  </si>
  <si>
    <t>Прокладка трубопровода канализации из трубы HDPE 110х3х5000мм</t>
  </si>
  <si>
    <t>Прокладка трубопровода канализации из трубы HDPE 125х3х5000мм</t>
  </si>
  <si>
    <t>Прокладка трубопровода канализации из трубы HDPE 160х3х5000мм</t>
  </si>
  <si>
    <t>Прокладка трубопровода канализации из трубы HDPE 40х3х5000мм</t>
  </si>
  <si>
    <t>Прокладка трубопровода канализации из трубы HDPE 50х3х5000мм</t>
  </si>
  <si>
    <t>Прокладка трубопровода канализации из трубы HDPE 56х3х5000мм</t>
  </si>
  <si>
    <t>Прокладка трубопровода канализации из трубы HDPE 63х3х5000мм</t>
  </si>
  <si>
    <t>Прокладка трубопровода канализации из трубы HDPE 75х3х5000мм</t>
  </si>
  <si>
    <t>Прокладка трубопровода канализации из трубы HDPE 90х3х5000мм</t>
  </si>
  <si>
    <t>1612-2022-Р-АР.ВОР1 демонтаж</t>
  </si>
  <si>
    <t>Демонтаж стены из кирпичной кладки толщиной 510 мм для устройства проемов, отбойными пневматическими молотками на базе передвижного компрессора. Затаривание строительного мусора в мешки с погрузкой на автомобили экскаватором.</t>
  </si>
  <si>
    <t>Разборка перегородок из гипсовых плит вручную.</t>
  </si>
  <si>
    <t>Погрузка при автомобильных перевозках мусора строительного с погрузкой экскаваторами емкостью ковша до 0,5 м3</t>
  </si>
  <si>
    <t>тн</t>
  </si>
  <si>
    <t>Транспортировка м/к на склад заказчика (расстояние перевозки 2 км)</t>
  </si>
  <si>
    <t>Монтаж стен марки С-1 Монтаж трехслойных стеновых сэндвич-панелей с минераловатным наполнителем, толщина 120 мм. Цвет RAL 9006/9003, RAL 5005/9003 (снаружи/внутри), покрытие Polyester PE 25мкм. Профиль - трапеция, толщина металла 0,7 мм с внешней стороны и 0,5 мм с внутренней стороны.</t>
  </si>
  <si>
    <t>Монтаж стен марки С-1 (Утепление каркаса крышных вентиляторов)Монтаж трехслойных стеновых сэндвич-панелей с минераловатным наполнителем, толщина 120 мм, на каркасе под крышные вентиляторыЦвет RAL 9006/9003, RAL 5005/9003 (снаружи/внутри), покрытие Polyester PE 25мкм. Профиль - трапеция, толщина металла 0,7 мм с внешней стороны и 0,5 мм с внутренней стороны.</t>
  </si>
  <si>
    <t>Монтаж перегородок марки С-2 Монтаж трехслойных стеновых сэндвич-панелей с минераловатным наполнителем, толщина 120 мм. Цвет RAL 9003/9003 (снаружи/внутри), покрытие Polyester PE 25мкм. Профиль - трапеция, толщина металла 0,5 мм с внешней и внутренней стороны.</t>
  </si>
  <si>
    <t>Монтаж перегородок марки С-3 Монтаж трехслойных стеновых сэндвич-панелей с минераловатным наполнителем, толщина 80 мм.  Цвет RAL 9003/9003 (снаружи/внутри), покрытие Polyester PE 25мкм. Профиль - трапеция, толщина металла 0,5 мм с внешней и внутренней стороны.</t>
  </si>
  <si>
    <r>
      <t>м</t>
    </r>
    <r>
      <rPr>
        <vertAlign val="superscript"/>
        <sz val="10"/>
        <color rgb="FF000000"/>
        <rFont val="Arial"/>
        <family val="2"/>
        <charset val="204"/>
      </rPr>
      <t>2</t>
    </r>
  </si>
  <si>
    <t>Монтаж перегородок марки С-3 (В составе конструкции козырька по оси ГГ) Монтаж трехслойных стеновых сэндвич-панелей с минераловатным наполнителем, толщина 80 мм. Цвет RAL 9003/9003 (снаружи/внутри), покрытие Polyester PE 25мкм. Профиль - трапеция, толщина металла 0,5 мм с внешней и внутренней стороны</t>
  </si>
  <si>
    <t>Монтаж стен марки С-4  Монтаж трехслойных стеновых сэндвич-панелей с минераловатным наполнителем, толщина 80 мм. Цвет RAL 9006/9003, RAL 5005/9003 (снаружи/внутри), покрытие Polyester PE 25мкм. Профиль - трапеция, толщина металла 0,7 мм с внешней стороны и 0,5 мм с внутренней стороны.</t>
  </si>
  <si>
    <t>Устройство стен марки С-5 из газобетонных блоков толщиной 250 мм, (блок I/625х300х250/D600/B5/F100 ГОСТ 31359-2007) на клее, с армированием сеткой из холоднотянутой проволоки 5 мм – 3 кг на 1 м2</t>
  </si>
  <si>
    <t>19,21/76,84</t>
  </si>
  <si>
    <t>Клей для газобетонных блоков ЛСР</t>
  </si>
  <si>
    <t>Монтаж сантехнических легких перегородок Alutech ALT118 (или аналог) марки С-10, толщиной 16-20 мм</t>
  </si>
  <si>
    <t>Устройство перемычек для проемов в перегородках из газобетонных блоков из равнополочного швеллера 10П (L=1800 мм) по ГОСТ 8240-97</t>
  </si>
  <si>
    <t>Устройство перемычек для проемов в перегородках из газобетонных блоков из равнополочного швеллера 10П (L=1510 мм) по ГОСТ 8240-97</t>
  </si>
  <si>
    <t>Устройство перемычек для проемов в перегородках из газобетонных блоков из равнополочного швеллера 10П (L=1920 мм) по ГОСТ 8240-97</t>
  </si>
  <si>
    <t>Устройство перемычек для проемов в перегородках из газобетонных блоков из равнополочного швеллера 10П (L=1000 мм) по ГОСТ 8240-97</t>
  </si>
  <si>
    <t>Устройство перемычек для проемов в перегородках из газобетонных блоков из равнополочного швеллера 10П (L=1020 мм) по ГОСТ 8240-97</t>
  </si>
  <si>
    <t>Устройство перемычек для проемов в перегородках из газобетонных блоков из равнополочного швеллера 10П (L=770 мм) по ГОСТ 8240-97</t>
  </si>
  <si>
    <t xml:space="preserve">Укладка стальных пластин 100х6 (L=510 мм) в перемычках для проемов в перегородках из газобетонных блоков по ГОСТ 27772-2021 </t>
  </si>
  <si>
    <t xml:space="preserve">Укладка стальных пластин 100х6 (L=380 мм) в перемычках для проемов в перегородках из газобетонных блоков по ГОСТ 27772-2021 </t>
  </si>
  <si>
    <t xml:space="preserve">Укладка стальных пластин 100х6 (L=300 мм) в перемычках для проемов в перегородках из газобетонных блоков по ГОСТ 27772-2021 </t>
  </si>
  <si>
    <t>Устройство шпилек М20 60х360х58 в перемычках для проемов в перегородках из газобетонных блоков по ГОСТ 22042-76</t>
  </si>
  <si>
    <t xml:space="preserve">Устройство шпилек М20 60х150х58 в перемычках для проемов в перегородках из газобетонных блоков по ГОСТ 22042-76 </t>
  </si>
  <si>
    <t xml:space="preserve">Устройство облицовки поэлементной сборки марки С-6 с двухслойной обшивкой из влагостойких гипсокартонных листов на металлическом каркасе из профилей ПС 50х50 и ПН 50х40 с заполнением полости каркаса негорючими звукоизоляционными плитами из базальтового волокна 50 мм. Шаг установки стоечных профилей не менее 400 </t>
  </si>
  <si>
    <t>Монтаж гипсокартонных Кнауф-листов влагостойких (ГСП-Н2) по ГОСТ 6266-97, толщиной – 12.5мм, обшивка в два слоя</t>
  </si>
  <si>
    <t>Заполнение базальтовыми тепло- и звукоизоляционными плитами Rockwool Акустик Баттс, толщиной 50 мм, плотность не менее 45кг/м3</t>
  </si>
  <si>
    <t>Монтаж гипсокартонных Кнауф-листов влагостойких (ГСП-Н2) по ГОСТ 6266-97, толщиной – 12.5мм, обшивка в один слой</t>
  </si>
  <si>
    <t>Устройство облицовки поэлементной сборки марки С-11 с двухслойной обшивкой из влагостойких гипсокартонных листов на металлическом каркасе из профилей ПС 75х50 и ПН 75х40 без заполнения. Шаг установки стоечных профилей не менее 300 мм. Облицовка по серии 1.073.9-2.08, тип С625.</t>
  </si>
  <si>
    <t>1612-2022-Р-АСУД.ВОР</t>
  </si>
  <si>
    <t>Вентустановка ПВ1</t>
  </si>
  <si>
    <t>Монтаж блока управления в составе:  - щит пластиковый модульный настенного монтажа, IP65; - контроллер; - защитная и пускорегулирующая аппаратура.</t>
  </si>
  <si>
    <t>Вентустановка П2</t>
  </si>
  <si>
    <t>Монтаж смесительного узла (цирк. насос, трехходовой вентиль, привод) SMEX 40-1.0</t>
  </si>
  <si>
    <t>Вентустановка П4.1</t>
  </si>
  <si>
    <t>Монтаж шкафа управления в составе: - щит металлический настенного монтажа, IP55; - контроллер, панель оператора; - защитная и пускорегулирующая аппаратура;- преобразователи частоты.</t>
  </si>
  <si>
    <t>шт./м</t>
  </si>
  <si>
    <t>Монтаж шкафа управления в составе:- щит металлический настенного монтажа, IP55; - контроллер, панель оператора; - защитная и пускорегулирующая аппаратура; - преобразователи частоты.</t>
  </si>
  <si>
    <t>Монтаж датчика перепада давления 500 Pa</t>
  </si>
  <si>
    <t>Прокладка кабеля силового ВВГнг(A)-LS 3х1,5 мм²</t>
  </si>
  <si>
    <t>Прокладка кабеля силового ВВГнг(A)-LS 4х2,5 мм²</t>
  </si>
  <si>
    <t>Прокладка кабеля силового КВВГЭнг(A)-LS 4х2,5 мм²</t>
  </si>
  <si>
    <t>Прокладка кабеля КПСВВнг(А)-LS 1х2х0,75 мм²</t>
  </si>
  <si>
    <t>Прокладка кабеля КПСВЭВнг(А)-LS 1х2х0,75 мм²</t>
  </si>
  <si>
    <t>Прокладка кабеля КПСВЭВнг(А)-LS 2х2х0,75 мм²</t>
  </si>
  <si>
    <t>Прокладка кабеля КВВГЭнг(A)-LS 4х2,5 мм²</t>
  </si>
  <si>
    <t>Монтаж датчика перепада давления 20-200 Pa</t>
  </si>
  <si>
    <t>Прокладка кабеля ВВГнг(A)-LS 3х2,5 мм²</t>
  </si>
  <si>
    <t>Прокладка кабеля ВВГнг(A)-LS 3х4 мм²</t>
  </si>
  <si>
    <t>Прокладка кабеля КПСВВнг(А)-LS 2х2х0,75 мм²</t>
  </si>
  <si>
    <t xml:space="preserve">Монтаж блока управления в составе: - щит пластиковый модульный настенного монтажа, IP65;B1579 - контроллер;  - защитная и пускорегулирующая аппаратура.  </t>
  </si>
  <si>
    <t>Прокладка кабеля ВВГнг(A)-LS 4х2,5 мм²</t>
  </si>
  <si>
    <t>Прокладка кабеля ВВГнг(A)-LS 4х10 мм²</t>
  </si>
  <si>
    <t>Прокладка кабеля ВВГЭнг(A)-LS 4х10 мм²</t>
  </si>
  <si>
    <t>Прокладка кабеля ВВГЭнг(A)-LS 4х2,5 мм²</t>
  </si>
  <si>
    <t>Прокладка кабеля ВВГнг(A)-LS 3х1,5 мм²</t>
  </si>
  <si>
    <t>Монтаж лотка с крышкой металлического неперфорированного, оцинкованная сталь по методу Сендзимира, 150х50х3000 мм</t>
  </si>
  <si>
    <t>Монтаж лотка с крышкой металлического неперфорированного, оцинкованная сталь по методу Сендзимира, 100х50х3000 мм</t>
  </si>
  <si>
    <t>Монтаж лотка с крышкой металлического неперфорированного, оцинкованная сталь по методу Сендзимира, 50х50х3000 мм</t>
  </si>
  <si>
    <t>Прокладка кабеля ПуГВнг(A)-LS 1х1 ч мм²</t>
  </si>
  <si>
    <t>Прокладка кабеля ПуГВнг(A)-LS 1х2,5 ж/з мм²</t>
  </si>
  <si>
    <t>Монтаж шкафа управления в составе:  - щит металлический настенного монтажа, IP55  - контроллер; - защитная и пускорегулирующая аппаратура.</t>
  </si>
  <si>
    <t>Прокладка кабеля КПСВВнг(А)-LS 3х2х1,5 мм²</t>
  </si>
  <si>
    <t>Подключение к системе учёта счётчика газа турбинного фланцевого DN150, с импульсным выходом</t>
  </si>
  <si>
    <t>Узел учёта электроэнергии 2БКТП-3150/6/0,4</t>
  </si>
  <si>
    <t>Шкаф узла учёта электроэнергии ШУУЭ</t>
  </si>
  <si>
    <t>Монтаж GSM модема «Пульсар» на DIN-рейку, GPRS+CSD, 4 канала ТС, 2 SIM</t>
  </si>
  <si>
    <t>Монтаж антенны «АНТЕЙ-906» SMA, 13,5dBi, крепление магнит</t>
  </si>
  <si>
    <t>Монтаж выключателя автоматического 10А, 1П, х-ка С</t>
  </si>
  <si>
    <t>Монтаж блока питания, сигнализации и связи БПС-21М3-24-КСД-Р, 24В, RS-485, Ethernet</t>
  </si>
  <si>
    <t>Монтаж компактного программируемого реле ПР100 для локальных систем автоматизации, 8DI,4AI/4DO, RS-485, 24В</t>
  </si>
  <si>
    <t>Монтаж источника питания MDR-40-24, 220VAC/24VDC, 24Вт, 1,7А</t>
  </si>
  <si>
    <t>Монтаж источника питания SDR-240-24, 220VAC/24VDC, 240Вт, 10А</t>
  </si>
  <si>
    <t>Монтаж датчика-сигнализатора метана термохимического, одноканального, 0-50 % НКПР, стационарного, цифровая индикация, 4-20мА, RS-485, 3 реле, IP66, 1ExdIICT6, -40…+50°С, питание 10-32В</t>
  </si>
  <si>
    <t>Монтаж датчика-сигнализатора оксида углерода термохимического, одноканального, 0-50 % НКПР, стационарного, цифровая индикация, 4-20мА, RS-485, 3 реле, IP66, 1ExdIICT6, -40…+50°С, питание 10-32В</t>
  </si>
  <si>
    <t>Монтаж кабельный ввода из стали для подключения бронированного кабеля D=7-17мм</t>
  </si>
  <si>
    <t>Монтаж реле давления газа/воздуха 10-50 кПа, 1(НЗ+НО), 6А, 220В, G 1/4, IP54</t>
  </si>
  <si>
    <t>Прокладка кабеля ГЕРДА-КВКнг(А)-LS 2х2х1,0 мм²</t>
  </si>
  <si>
    <t>Монтаж датчика-сигнализатора ксилола термохимического, одноканального, 0-50 % НКПР, стационарного, цифровая индикация, 4-20мА, RS-485, 3 реле, IP66, 1ExdIICT6, -40…+50°С, питание 10-32В</t>
  </si>
  <si>
    <t>Система контроля загазованности парами лакокрасочных материалов и растворителей</t>
  </si>
  <si>
    <t>Монтаж датчика-сигнализатора сольвента термохимического, одноканального, 0-50 % НКПР, стационарного, цифровая индикация, 4-20мА, RS-485, 3 реле, IP66, 1ExdIICT6, -40…+50°С, питание 10-32В</t>
  </si>
  <si>
    <t>Монтаж датчика-сигнализатора толуола термохимического, одноканального, 0-50 % НКПР, стационарного, цифровая индикация, 4-20мА, RS-485, 3 реле, IP66, 1ExdIICT6, -40…+50°С, питание 10-32В</t>
  </si>
  <si>
    <t>Монтаж датчика-сигнализатора уайт-спитира термохимического, одноканального, 0-50 % НКПР, стационарного, цифровая индикация, 4-20мА, RS-485, 3 реле, IP66, 1ExdIICT6, -40…+50°С, питание 10-32В</t>
  </si>
  <si>
    <t>Монтаж кабельного ввод из стали для подключения бронированного кабеля D=7-17мм</t>
  </si>
  <si>
    <t>Монтаж рамы монтажной, горячеоцинкованной, высота 2000 мм, ширина 800мм</t>
  </si>
  <si>
    <t>Монтаж универсального узла защитного заземления, из полоса 25х4 мм, горячеоцинкованная сталь</t>
  </si>
  <si>
    <t>Монтаж С-образного профиля 41х41, L1200, толщ.2,5 мм, горячеоцинкованного</t>
  </si>
  <si>
    <t>Монтаж С-образного профиля 41х41, L400, толщ.2,5 мм, горячеоцинкованного</t>
  </si>
  <si>
    <t>Монтаж программируемого логического контроллера ПЛК210, 12DI/12DO/4AI, 4хEthernet, 2хRS-485, 2хRS-232, 24В, 16Вт</t>
  </si>
  <si>
    <t>Монтаж сенсорной веб-панели оператора 10”, 1хEthernet, Wi-Fi, 3G, 2хUSB, 24В, 20Вт</t>
  </si>
  <si>
    <t>Монтаж преобразователя протокола RS-485 в Ethernet, 24В, 6Вт</t>
  </si>
  <si>
    <t>Монтаж блока питания 220VAC/24VDC, 2,5А, 60Вт</t>
  </si>
  <si>
    <t>Монтаж устройства сбора и передачи данных (УСПД) «Пульсар», 7хRS-485, Ethernet; GSM</t>
  </si>
  <si>
    <t>Монтаж источника питания 220VAC/15VDC, 60Вт, 3А</t>
  </si>
  <si>
    <t>Монтаж шнура коммутационного RJ-45 неэкранированного, U/UTP, категория 5e, LSZH, 1 м, белого</t>
  </si>
  <si>
    <t>Прокладка кабеля КИПвЭВнг(А)-LS 1х2х0,78</t>
  </si>
  <si>
    <t>Монтаж угла вертикального внешний CDSD 90 осн.100 H50 в комплекте с крепежными элементами и соединительными пластинами</t>
  </si>
  <si>
    <t>Монтаж угла вертикального внешний CDSS 90 осн.100 H50 в комплекте с крепежными элементами и соединительными пластинами</t>
  </si>
  <si>
    <t>Установка и подключение персонального компьютера с характеристиками не ниже: - процессор Intel Core I5 10400K; - Intel HD Graphics; - 16 ГБ DDR4;- 256 ГБ SSD; - Windows 10 Pro 64 bit</t>
  </si>
  <si>
    <t>Установка и подключение монитора 27”, 2560х1440</t>
  </si>
  <si>
    <t>Установка и подключение комплекта клавиатура + мышь, беспроводная, цвет чёрный</t>
  </si>
  <si>
    <t>Установка и подключение источника бесперебойного питания, 220В, 1200 ВА, 720 Вт</t>
  </si>
  <si>
    <t>Установка программного обеспечения Windows (лицензия)</t>
  </si>
  <si>
    <t>Установка неисключительного права использования программы для ЭВМ MasterSCADA 4D. Клиентcкое рабочее место с управлением на неограниченное количество точек ввода-вывода</t>
  </si>
  <si>
    <t>Установка неисключительного права использования программы для ЭВМ MasterSCADA 4D. Клиент-серверная исполнительная система на 10000 внешних точек ввода-вывода</t>
  </si>
  <si>
    <t>Установка OPC-сервера Modbus RTU/ASCII/TCP на одно рабочее место без ограничения на количество тегов, защита - программная</t>
  </si>
  <si>
    <t xml:space="preserve">Установка OPC-сервера для опроса счетчиков Меркурий 230, 233, 234, 236; защита - программная, на 2 устройства  </t>
  </si>
  <si>
    <t xml:space="preserve">Установка OPC-сервера для опроса счетчиков-регистраторов Пульсар, на 10 устройств  </t>
  </si>
  <si>
    <t>Установка программного обеспечения ИАСКУЭ «Пульсар»</t>
  </si>
  <si>
    <t>Поставка трубы стальной водогазопроводной Ø40 мм и её нарезка на отрезки длиной 0,15-0,2 м для стальных гильз</t>
  </si>
  <si>
    <t>Герметизация огнезащитной двухкомпонентной пеной кабельных проходок, картридж 330 мл</t>
  </si>
  <si>
    <t xml:space="preserve">Пусконаладочные работы </t>
  </si>
  <si>
    <t>комплекс</t>
  </si>
  <si>
    <t>1612-2022-Р-АР.ВОР3</t>
  </si>
  <si>
    <t>1612-2022-Р-ВС. ВОР</t>
  </si>
  <si>
    <t>Трубопроводы</t>
  </si>
  <si>
    <t>Прокладка наружного трубопровода по стене здания из: Труба 159х6,0 ГОСТ 9941-81, марка стали 08х18н10</t>
  </si>
  <si>
    <t>Материал для крепления трубопроводов (металлоконструкции с учетом опор)</t>
  </si>
  <si>
    <t>Трубопроводная арматура</t>
  </si>
  <si>
    <t>Монтаж. Кран шаровый муфтовый DN15, BV16, BL09А661567, ADL (или аналог)</t>
  </si>
  <si>
    <t>Монтаж. Кран шаровый муфтовый DN25, BV16, BL09А661569, ADL (или аналог)</t>
  </si>
  <si>
    <t>Монтаж. Кран шаровый муфтовый DN32, BV16, BL09А661570, ADL (или аналог)</t>
  </si>
  <si>
    <t>Монтаж. Кран шаровый муфтовый DN50, BV16, BL09А661572, ADL (или аналог)</t>
  </si>
  <si>
    <t>Монтаж. Кран шаровый фланцевый DN125, BV18, BL09C661739, ADL (или аналог)</t>
  </si>
  <si>
    <t>Монтаж. Кран шаровый фланцевый DN150, BV18, BL09C661740, ADL (или аналог)</t>
  </si>
  <si>
    <t>Монтаж. Фильтр сетчатый фланцевый Ду150 BM01B395252</t>
  </si>
  <si>
    <t>Монтаж. Турбинный счетчик сжатого воздуха Ду150 РГ-Т -G1000 -DN150 -PN16 -О (1:50)</t>
  </si>
  <si>
    <t>Оборудование</t>
  </si>
  <si>
    <t>Монтаж. Фильтр предварительной очистки 850 л/мин  Graco  234401</t>
  </si>
  <si>
    <t>Монтаж. Фильтр средней очистки 8495 л/мин  Graco  234408</t>
  </si>
  <si>
    <t>Монтаж. Фильтр финальной очистки 3256 л/мин  Graco  234409</t>
  </si>
  <si>
    <t>Монтаж. Блок подготовки воздуха 1/2" трехступенчатый 3000 л/мин AFFW4000-04  Graco</t>
  </si>
  <si>
    <t>Монтаж. Фильтр-масловлагоотделитель с манометром и регулятором давления 1750 л/мин AW2000-02  Graco</t>
  </si>
  <si>
    <t>Монтаж. Комплектная блочная компрессорная станция, ООО «Технологии Промышленного Сервиса», КП №180923/2 от 18.09.23</t>
  </si>
  <si>
    <t>1612-2022-Р-ГП.ВОР</t>
  </si>
  <si>
    <t>Снос зеленых насаждений</t>
  </si>
  <si>
    <t>шт./м3</t>
  </si>
  <si>
    <t>больше 36 см</t>
  </si>
  <si>
    <t>Корчевка пней в грунтах естественного залегания корчевателями-собирателями на тракторе мощностью 79 кВт (108 л.с), диаметр пня больше 32 см</t>
  </si>
  <si>
    <t>Обратная засыпка ям от пней местным грунтом с уплотнением до К=0,95</t>
  </si>
  <si>
    <t>44.00</t>
  </si>
  <si>
    <t>Погрузка и транспортировка сваленных деревьев и пней на полигон ТБО (ПОС ТЧ лист 14 полигон ТБО ООО «ЭКОГРАД», расстояние перевозки 12 км)</t>
  </si>
  <si>
    <t>Срезка растительного грунта толщиной 0,20 м в том числе:</t>
  </si>
  <si>
    <t>м2/м3</t>
  </si>
  <si>
    <t>вручную:</t>
  </si>
  <si>
    <t>26.00</t>
  </si>
  <si>
    <t>экскаватором вместимостью 0,65 м3:</t>
  </si>
  <si>
    <t>230.00</t>
  </si>
  <si>
    <t>Погрузка растительного грунта в автосамосвалы и транспортировка на площадку для складирования на расстояние до 1 км</t>
  </si>
  <si>
    <t>307.20</t>
  </si>
  <si>
    <t>Земляные работы</t>
  </si>
  <si>
    <t>Разработка выемки в грунтах 2 группы с последующей погрузкой в автомобили-самосвалы, в том числе:</t>
  </si>
  <si>
    <t>3831.36</t>
  </si>
  <si>
    <t>767.00</t>
  </si>
  <si>
    <t>экскаватором 1,0 м3:</t>
  </si>
  <si>
    <t>3064.36</t>
  </si>
  <si>
    <t>Транспортировка излишков разработанного грунта на полигон ТБО (ПОС ТЧ лист 14 полигон ТБО ООО «ЭКОГРАД», расстояние перевозки 12 км)</t>
  </si>
  <si>
    <t>Транспортировка разработанного грунта до 1 км</t>
  </si>
  <si>
    <t>Планировка и уплотнение грунта земляного полотна катками на пневмоходу массой 25 т 8-ю проходами при толщине слоя 30 см</t>
  </si>
  <si>
    <t>Валка деревьев твердых пород с корня, диаметр стволов:</t>
  </si>
  <si>
    <t>Устройство присыпных обочин из песка мелкого II класса с Кф не менее 1 м/сут. по ГОСТ 8736-2014 с уплотнением</t>
  </si>
  <si>
    <t>21.28</t>
  </si>
  <si>
    <t>Устройство слоя основания из щебеночно-песчаной смеси С4 по ГОСТ 25607-2009, толщина слоя h=0,35 м</t>
  </si>
  <si>
    <t>Устройство слоя основания методом заклинки из гранитного щебня М800 по ГОСТ 8267-93; толщина слоя h=0,13 м:</t>
  </si>
  <si>
    <t>-щебень гранитный фр. 40-70 мм</t>
  </si>
  <si>
    <t>-щебень гранитный фр. 10-20 мм</t>
  </si>
  <si>
    <t>Устройство слоя основания методом заклинки из гранитного щебня М800 по ГОСТ 8267-93; толщина слоя h=0,11 м:</t>
  </si>
  <si>
    <t>2374.20</t>
  </si>
  <si>
    <t>Розлив битумной эмульсии по ГОСТ Р 52128-2003</t>
  </si>
  <si>
    <t>Устройство нижнего слоя основания из горячей пористой крупнозернистой асфальтобетонной смеси марки II по ГОСТ 9128-2013 на битуме БНД 60/90 по ГОСТ 22245-90, толщина слоя h=0,07 м</t>
  </si>
  <si>
    <t>Укладка георешетки полиэфирной тканой (функция - армирование) по ГОСТ Р 55029-2020 с размером ячейки 25х25 мм с розливом битума</t>
  </si>
  <si>
    <t>Устройство верхнего слоя покрытия из горячей плотной мелкозернистой асфальтобетонной смеси типа Б марки II по ГОСТ 9128-2013 на битуме БНД 60/90 по ГОСТ 22245-90, толщина слоя h=0,05 м</t>
  </si>
  <si>
    <t>2458.20</t>
  </si>
  <si>
    <t>Тип 1.2</t>
  </si>
  <si>
    <t>Устройство слоя основания методом заклинки из гранитного щебня М800 по ГОСТ 8267-93; толщина слоя h=0,12 м:</t>
  </si>
  <si>
    <t>97.80</t>
  </si>
  <si>
    <t>Розлив битумной эмульсии, ГОСТ Р 52128-2003</t>
  </si>
  <si>
    <t>Проливка стыков битумной мастикой заливочной МБЗ по ГОСТ 32870-2014</t>
  </si>
  <si>
    <t>м/м3</t>
  </si>
  <si>
    <t>0.38</t>
  </si>
  <si>
    <t>Бортовые камни</t>
  </si>
  <si>
    <t>Устройство основания под бортовые камни БР100.20.8:</t>
  </si>
  <si>
    <t>- бетон В15 F1200 W6</t>
  </si>
  <si>
    <t>- щебень гранитный М600 фр. 20-40 мм</t>
  </si>
  <si>
    <t>Установка бортового камня БР 100.20.8</t>
  </si>
  <si>
    <t>п.м/т</t>
  </si>
  <si>
    <t>Устройство основания под бортовые камни БР100.30.15:</t>
  </si>
  <si>
    <t>Установка бортового камня БР 100.30.15</t>
  </si>
  <si>
    <t>Устройство основания под бортовые камни БР100.60.20:</t>
  </si>
  <si>
    <t>Установка бортового камня БР 100.60.20</t>
  </si>
  <si>
    <t>Благоустройство</t>
  </si>
  <si>
    <t>Тротуар</t>
  </si>
  <si>
    <t>Тип 2</t>
  </si>
  <si>
    <t>Устройство подстилающего слоя из песка мелкого II класса с Кф не менее 1 м/сут.  по ГОСТ 8736-2014, толщина слоя h=0,25 м</t>
  </si>
  <si>
    <t>247.50</t>
  </si>
  <si>
    <t>Устройство слоя основания методом заклинки из гранитного щебня М600 по ГОСТ 8267-93; толщина слоя h=0,12 м:</t>
  </si>
  <si>
    <t>Устройство слоя из сухой цементно-песчаной смеси марки М100 (γ=2,0 т/м3) по ГОСТ 31357-2007, толщина слоя h=0,05 м</t>
  </si>
  <si>
    <t>Устройство покрытия из бетонных тротуарных плит 6П.8 по ГОСТ 17608-2017 (h=0,08 м)</t>
  </si>
  <si>
    <t>м2/шт.</t>
  </si>
  <si>
    <t>Заполнение швов песком мелким II класса по ГОСТ 8736-2014</t>
  </si>
  <si>
    <t>Отмостка</t>
  </si>
  <si>
    <t>Тип 4</t>
  </si>
  <si>
    <t>Устройство гидроизоляции из рулонного наплавляемого битумно-полимерного материала по ГОСТ 30547-97 (2 слоя)</t>
  </si>
  <si>
    <t>Устройство слоя основания из щебеночно-песчаной смеси С4 по ГОСТ 25607-2009, толщина слоя h=0,12 м</t>
  </si>
  <si>
    <t>Устройство покрытия из бетонных тротуарных плит 1П.6 по ГОСТ 17608-2017 (h=0,06 м)</t>
  </si>
  <si>
    <t>Обустройство</t>
  </si>
  <si>
    <t>Пешеходное ограждение</t>
  </si>
  <si>
    <t>Разработка грунта 2 группы вручную толщиной 40 см с погрузкой экскаватором 1,0 м3 в автосамосвалы и вывозом на полигон ТБО (ПОС ТЧ лист 14 полигон ТБО ООО «ЭКОГРАД», расстояние перевозки 12 км)</t>
  </si>
  <si>
    <t>Устройство подготовки толщиной 0,10 м из щебеночно-песчаной смеси С5 по ГОСТ 25607-2009 вручную</t>
  </si>
  <si>
    <t>Бетонирование закладной детали под стойку ограждения</t>
  </si>
  <si>
    <t>Установка пешеходного перильного ограждения типа «ННЗ-052» (высотой 1,0 м, длина секции 2,0 м)</t>
  </si>
  <si>
    <t>-монтаж стоек и секций ограждения на закладные детали</t>
  </si>
  <si>
    <t>шт./шт.</t>
  </si>
  <si>
    <t>Организация дорожного движения</t>
  </si>
  <si>
    <t>Установка дорожных знаков I типоразмера, пленка типа А по ГОСТ Р 52290 на металлические стойки:</t>
  </si>
  <si>
    <t>2.00</t>
  </si>
  <si>
    <t>2.6 "Преимущество встречного движения"</t>
  </si>
  <si>
    <t>1.00</t>
  </si>
  <si>
    <t>2.7 "Преимущество перед встречным движением"</t>
  </si>
  <si>
    <t>Установка стоек дорожных знаков на ж. б. фундаменты стаканного типа:</t>
  </si>
  <si>
    <t>- стойки металлические D=76/3,0 мм, L=5,0 м</t>
  </si>
  <si>
    <t>2.00/2,388</t>
  </si>
  <si>
    <t>Установка ж. б. фундаментов стаканного типа:</t>
  </si>
  <si>
    <t>- фундаменты Ф1</t>
  </si>
  <si>
    <t>0.16</t>
  </si>
  <si>
    <t>- гидроизоляция наружных поверхностей фундамента - два слоя мастики на битумной основе по праймеру</t>
  </si>
  <si>
    <t>Ограждение и обустройство площадки для мусороконтейнеров</t>
  </si>
  <si>
    <t>Бурение скважин диаметром 0,20 м и глубиной 1,26 м под фундаменты</t>
  </si>
  <si>
    <t>17.00</t>
  </si>
  <si>
    <t>Погрузка излишков грунта экскаваторами с емкостью ковша 0,65 м3 в автомобили-самосвалы и автовозка на полигон ТБО (ПОС ТЧ лист 14 полигон ТБО ООО «ЭКОГРАД», расстояние перевозки 12 км)</t>
  </si>
  <si>
    <t>Бетонирование стоек ограждения:</t>
  </si>
  <si>
    <t>-бетон класса B20, W6, F150 по ГОСТ 26633-2015</t>
  </si>
  <si>
    <t>0.64</t>
  </si>
  <si>
    <t>Монтаж каркаса и навеса контейнерной площадки:</t>
  </si>
  <si>
    <t>3.095</t>
  </si>
  <si>
    <t>профили стальные грунты замкнутые по ГОСТ 30245-2003  (марка стали C245-4 по ГОСТ 27772-2015), в том числе:</t>
  </si>
  <si>
    <t>2.198</t>
  </si>
  <si>
    <t>80х80х5 мм</t>
  </si>
  <si>
    <t>0.739</t>
  </si>
  <si>
    <t>60х60х5 мм</t>
  </si>
  <si>
    <t>1.459</t>
  </si>
  <si>
    <t>прокат листовой горячекатанный по ГОСТ 19903-2015 (марка стали C245-4 по ГОСТ 27772-2015), в том числе:</t>
  </si>
  <si>
    <t>0.012</t>
  </si>
  <si>
    <t>t4</t>
  </si>
  <si>
    <t>0.002</t>
  </si>
  <si>
    <t>t8</t>
  </si>
  <si>
    <t>0.010</t>
  </si>
  <si>
    <t>профили стальные листовые гнутые с трапециевидными гофрами для строительства ГОСТ 24045-2016 (марка стали Ст3пс по ГОСТ 380-2005), в том числе:</t>
  </si>
  <si>
    <t>0.885</t>
  </si>
  <si>
    <t>27.00/1,6</t>
  </si>
  <si>
    <t>48.00/0,57</t>
  </si>
  <si>
    <t>27.00/24,0</t>
  </si>
  <si>
    <t>0.67/1,14</t>
  </si>
  <si>
    <t>H57-750-0.8</t>
  </si>
  <si>
    <t>0.533</t>
  </si>
  <si>
    <t>С21-1150-0.7</t>
  </si>
  <si>
    <t>0.352</t>
  </si>
  <si>
    <t>Петля для ворот универсальная D28</t>
  </si>
  <si>
    <t>4.00</t>
  </si>
  <si>
    <t>Установка пластиковых мусорных контейнеров 1100 л</t>
  </si>
  <si>
    <t>13.00</t>
  </si>
  <si>
    <t>Озеленение</t>
  </si>
  <si>
    <t>Газон усиленный</t>
  </si>
  <si>
    <t>Тип 3</t>
  </si>
  <si>
    <t>Устройство подстилающего слоя из песка мелкого II класса с Кф не менее 1 м/сут. по ГОСТ 8736-2014, толщина слоя h=0,25 м</t>
  </si>
  <si>
    <t>97.43</t>
  </si>
  <si>
    <t>Устройство слоя основания из щебеночно-песчаной смеси С4 по ГОСТ 25607-2009, толщина слоя h=0,17 м</t>
  </si>
  <si>
    <t>389.70</t>
  </si>
  <si>
    <t>Устройство покрытия из бетонных газонных плит 9-Ф-6 по ГОСТ 17608-2017 (h=0,08 м)</t>
  </si>
  <si>
    <t>Заполнение швов растительным грунтом вручную</t>
  </si>
  <si>
    <t>- погрузка экскаватором с емкостью ковша 0,65 м3, автовозка автомобилями-самосвалами с места складирования до 1 км</t>
  </si>
  <si>
    <t>Посев семян многолетних трав на газоне вручную</t>
  </si>
  <si>
    <t>Семена газонных трав</t>
  </si>
  <si>
    <t>13.44</t>
  </si>
  <si>
    <t>Газон обыкновенный</t>
  </si>
  <si>
    <t>Устройство газона с внесением растительной земли вручную, средняя толщина слоя h=0,23 м</t>
  </si>
  <si>
    <t>860.40</t>
  </si>
  <si>
    <t>Погрузка экскаватором с емкостью ковша 0,65 м3, автовозка автомобилями-самосвалами с места складирования до 1 км</t>
  </si>
  <si>
    <t>29.68</t>
  </si>
  <si>
    <t>Железнодорожные пути</t>
  </si>
  <si>
    <t>Устройство защитного слоя (подушки) из песка мелкого II класса с Кф не менее 1 м/сут. по ГОСТ 8736-2014, толщина слоя h=0,80 м, с уплотнением</t>
  </si>
  <si>
    <t>229.00</t>
  </si>
  <si>
    <t>Устройство однопутной железной дороги с шириной колеи 1520 мм, в том числе:</t>
  </si>
  <si>
    <t>65.00</t>
  </si>
  <si>
    <t>- устройство балластной призмы из щебня гранитного фр. 25-60 мм по ГОСТ 7392-2014 толщиной 0,40 м (укладывается в 2 слоя по 0,20 м))</t>
  </si>
  <si>
    <t>- укладка железобетонных шпал группы 1 (Ш1) по 33320-2015</t>
  </si>
  <si>
    <t>118.00</t>
  </si>
  <si>
    <t>- установка комплекта скрепления КБ-65</t>
  </si>
  <si>
    <t>236.00</t>
  </si>
  <si>
    <t>- рельс РП65 по ГОСТ Р 51045-2014</t>
  </si>
  <si>
    <t>128.00</t>
  </si>
  <si>
    <t>- накладка двухголовая металлическая с шестью болтовыми отверстиями 1Р65 по ГОСТ 8193-73</t>
  </si>
  <si>
    <t>24.00</t>
  </si>
  <si>
    <t xml:space="preserve">-шайба М27 </t>
  </si>
  <si>
    <t>72.00</t>
  </si>
  <si>
    <t>-гайка М27 для болта стыкового 27X160</t>
  </si>
  <si>
    <t>-болт стыковой 27X160</t>
  </si>
  <si>
    <t>Укладка лежней 150х200х4100 мм; нанесение антисептика</t>
  </si>
  <si>
    <t>47.00</t>
  </si>
  <si>
    <t>- костыль путевой</t>
  </si>
  <si>
    <t>Изготовление и укладка опорных брусьев под контррельсы (брус антисептированный 120х120х150 мм по ГОСТ 8486-86, подрубить по месту)</t>
  </si>
  <si>
    <t>-гвоздь строительный 6х200 мм по ГОСТ 4028-63</t>
  </si>
  <si>
    <t>94.00</t>
  </si>
  <si>
    <t>Установка контррельса на опорные брусья:</t>
  </si>
  <si>
    <t>0.10</t>
  </si>
  <si>
    <t>389.70/83,48</t>
  </si>
  <si>
    <t>389.70/4159,0</t>
  </si>
  <si>
    <t>389.70/8,44</t>
  </si>
  <si>
    <t>8,44/10,13</t>
  </si>
  <si>
    <t>860.40/247,56</t>
  </si>
  <si>
    <t>247.56/297,07</t>
  </si>
  <si>
    <t>273.00/137,6</t>
  </si>
  <si>
    <t>-шуруп ∅24 мм l=300 мм по ГОСТ 809-2014</t>
  </si>
  <si>
    <t>-шайба пружинная путевая 24 по ГОСТ 6402-70</t>
  </si>
  <si>
    <t>- восстановление балластной призмы из щебня гранитного фр. 25-60 мм по ГОСТ 7392-2014 толщиной 0,25 м (при переустройстве инженерных сетей)</t>
  </si>
  <si>
    <t>256.20/129,2</t>
  </si>
  <si>
    <t>1612-2022-Р-ГСВ.ВОР</t>
  </si>
  <si>
    <t>1. Арматура трубопроводов</t>
  </si>
  <si>
    <t>Монтаж электромагнитного клапана НЗ DN150, EVP 12 608, Madas</t>
  </si>
  <si>
    <t>Монтаж клапана термозапорного DN25, КТЗ 25, Армагаз</t>
  </si>
  <si>
    <t>Монтаж клапана термозапорного DN32, КТЗ 32, Армагаз</t>
  </si>
  <si>
    <t>Монтаж крана шарового резьбового DN15, КШГ 12 CM03B373921, ADL</t>
  </si>
  <si>
    <t>Монтаж крана шарового резьбового DN20, КШГ 12 CM03B373765, ADL</t>
  </si>
  <si>
    <t>Монтаж крана шарового резьбового DN25, КШГ 12 CM03B373924, ADL</t>
  </si>
  <si>
    <t>Монтаж крана шарового резьбового DN32, КШГ 12 CM03B373925, ADL</t>
  </si>
  <si>
    <t>2. Трубопроводы</t>
  </si>
  <si>
    <t>Sтрубы=56,95 м2</t>
  </si>
  <si>
    <t>S трубы = 11,12 м2</t>
  </si>
  <si>
    <t>Монтаж крепления трубопроводов</t>
  </si>
  <si>
    <t>Огрунтовка металлических поверхностей за один раз: грунтовкой ГФ-021</t>
  </si>
  <si>
    <t>Окраска металлических огрунтованных поверхностей: эмалью ПФ-115 (за 2 раза)</t>
  </si>
  <si>
    <t>1612-2022-Р-НВ.ВОР</t>
  </si>
  <si>
    <t>1. Хозяйственно-питьевой водопровод В1</t>
  </si>
  <si>
    <t>1.1 Земляные работы</t>
  </si>
  <si>
    <t>Вывоз извлеченного грунта (I - II группы) на полигон (ПОС ТЧ лист 14 полигон ТБО ООО «ЭКОГРАД», расстояние перевозки 12 км)</t>
  </si>
  <si>
    <t>Прокладка трубопровода в траншее из трубы ПЭ100 SDR 17 ПНД питьевая Ø280х16,6</t>
  </si>
  <si>
    <t>Укладка футляров из трубы стальной Ø530x8 мм, L=12 м с наружным антикоррозийным покрытием (изоляция «усиленная» по ГОСТ 9.602-2016) и с внутрен-ним антикоррозийным покрытием</t>
  </si>
  <si>
    <t>Протаскивание в футляр трубы ПЭ100 SDR 17 ПНД питьевая Ø280х16,6</t>
  </si>
  <si>
    <t>2. Противопожарный водопровод В2</t>
  </si>
  <si>
    <t>2.1 Земляные работы</t>
  </si>
  <si>
    <t>Прокладка трубопровода в траншее из трубы питьевая ПЭ100 SDR17 Ø160x9,5 мм</t>
  </si>
  <si>
    <t>Укладка футляра из трубы стальной Ø426x7 мм, L=11 м с наружным антикоррозийным покрытием (изоляция «усиленная» по ГОСТ 9.602-2016) и с внутренним антикоррозийным покрытием</t>
  </si>
  <si>
    <t>Укладка футляра из трубы стальной Ø426x7 мм, L=11,50 м с наружным антикоррозийным покрытием (изоляция «усиленная» по ГОСТ 9.602-2016) и с внутренним антикоррозийным покрытием</t>
  </si>
  <si>
    <t>1/11,5</t>
  </si>
  <si>
    <t>Протаскивание в футляр трубы питьевой ПЭ100 SDR17 Ø160x9,5 мм</t>
  </si>
  <si>
    <t>2.7 Монтаж материалов и изделий:</t>
  </si>
  <si>
    <t>3.  Заключение существующего водопровода Вп в футляр с южной стороны 2БКТП-3150/6/04 (поз. 2 по ГП) и блочной компрессорной (поз. 3 по ГП)</t>
  </si>
  <si>
    <t>3.1 Земляные работы</t>
  </si>
  <si>
    <t xml:space="preserve"> Вывоз извлеченного грунта (I - II группы) на полигон (ПОС ТЧ лист 14 полигон ТБО ООО «ЭКОГРАД», расстояние перевозки 12 км)</t>
  </si>
  <si>
    <t>Укладка футляра из труб питьевых/технических ПЭ100 SDR17 Ø225x13,4 мм</t>
  </si>
  <si>
    <t>Укладка футляра из труб питьевых/технических Ø355x21,1 мм</t>
  </si>
  <si>
    <t>1612-2022-Р-НК.ВОР</t>
  </si>
  <si>
    <t>Бытовая канализация К1</t>
  </si>
  <si>
    <t xml:space="preserve"> Разработка грунта I-II группы механизированным способом при подготовке траншеии под трубопроводы (экскаватором "обратная лопата" с ковшом вместимостью 0,65 м3)</t>
  </si>
  <si>
    <t xml:space="preserve"> Вывоз излишнего грунта на расстояние 12 км (ПОС ТЧ лист 14 полигон ТБО ООО «ЭКОГРАД», расстояние перевозки 12 км)</t>
  </si>
  <si>
    <t>Монтаж трубопроводов из ПЭ гофрированных канализационных SN8 DN/OD 200/174</t>
  </si>
  <si>
    <t>Монтаж футляров из труб с антикоррозийным покрытием (изоляция "усиленная" по ГОСТ 9.602-2016 выполненная в заводских условиях) стальных по ГОСТ10704-71 Ø426х7,0</t>
  </si>
  <si>
    <t>Монтаж защитной полиэтиленовой муфты для прохода труб в колодемуфты</t>
  </si>
  <si>
    <t>- люк чугунный типа Л(А15)-К.1-60</t>
  </si>
  <si>
    <t>- люк чугунный типа Т(С250)-К.1-60</t>
  </si>
  <si>
    <t xml:space="preserve">- Скоба ходовая МН1 металлическая (с антикоррозийным покрытием) </t>
  </si>
  <si>
    <t xml:space="preserve">Серия 3.900.1-14.1-45 </t>
  </si>
  <si>
    <t>- стремянка С1-03 (длина 1500 мм) с покрытием эмалью ПФ-115 по грунту ГФ-021</t>
  </si>
  <si>
    <t>Устройство гидроизоляции битумной обмазочной колодцев в 2 слоя с предварительной огрунтовкой</t>
  </si>
  <si>
    <t>Монтаж трубопроводов из труб ПЭ гофрированных канализационных SN8 DN/OD 285/250 SN10, l=6000 мм, раструбная (в комплекте с 1 резиновым уплотнителем)</t>
  </si>
  <si>
    <t>Монтаж трубопроводов из труб ПЭ гофрированных канализационных SN8 DN/OD 450/400 SN10, l=6000 мм, раструбная (в комплекте с 1 резиновым уплотнителем)</t>
  </si>
  <si>
    <t>Монтаж футляров из труб с антикоррозийным покрытием (изоляция "усиленная" по ГОСТ 9.602-2016 выполненная в заводских условиях) стальных по ГОСТ10704-71 Ø530х8,0</t>
  </si>
  <si>
    <t>Протаскивание в футляр трубопроводов из труб  ПЭ гофрированных канализационных SN8 DN/OD 225/200</t>
  </si>
  <si>
    <t>компл./м3</t>
  </si>
  <si>
    <t>9/5,84</t>
  </si>
  <si>
    <t>- кольцо стеновое КС10.6, Øвнеш1160 мм, Øвнутр1000 мм, h=590 мм (с отверстиями под ходовые скобы)</t>
  </si>
  <si>
    <t>- кольцо стеновое КС10.9, Øвнеш1160 мм, Øвнутр1000 мм, h=890 мм (с отверстиями под ходовые скобы)</t>
  </si>
  <si>
    <t xml:space="preserve"> Монтаж сборных железобетонных элементов колодцев по Альбому II 902-09-22.84/Серия 3.900.1-14 Ø1000:</t>
  </si>
  <si>
    <t>3/3,1025</t>
  </si>
  <si>
    <t>- кольцо опорное КО7, Øвнеш840 мм, Øвнутр580 мм, h=40 мм</t>
  </si>
  <si>
    <t>- кольцо опорное КО7, Øвнеш840 мм, Øвнутр580 мм, h=100 мм</t>
  </si>
  <si>
    <t>Монтаж сборных железобетонных элементов колодцев по Альбому II 902-09-22.84/Серия 3.900.1-14 Ø1500:</t>
  </si>
  <si>
    <t>8/14,28</t>
  </si>
  <si>
    <t>- кольцо стеновое КС7.3, Øвнеш840 мм, Øвнутр700 мм, h=290 мм</t>
  </si>
  <si>
    <t>- кольцо стеновое КС15.18, Øвнеш1680 мм, Øвнутр1500 мм, h=1790 мм</t>
  </si>
  <si>
    <t>- кольцо опорное КО7, Øвнеш840 мм, Øвнутр580 мм, h=90 мм</t>
  </si>
  <si>
    <t>- кольцо опорное КО7, Øвнеш840 мм, Øвнутр580 мм, h=110 мм</t>
  </si>
  <si>
    <t>- стремянка С1-02 (длина 1200 мм) с покрытием эмалью ПФ-115 по грунту ГФ-021</t>
  </si>
  <si>
    <t>- стремянка С1-04 (длина 1800 мм) с покрытием эмалью ПФ-115 по грунту ГФ-021</t>
  </si>
  <si>
    <t>- стремянка С1-05 (длина 2100 мм) с покрытием эмалью ПФ-115 по грунту ГФ-021</t>
  </si>
  <si>
    <t>1612-2022-Р-НСС.ВОР</t>
  </si>
  <si>
    <t>Кабельная канализация</t>
  </si>
  <si>
    <t>методом ГНБ (прокол)</t>
  </si>
  <si>
    <t>Герметизация колодцев мастикой битумно-полимерной гидроизоляционная</t>
  </si>
  <si>
    <t>шт./м2</t>
  </si>
  <si>
    <t>Транспортировка излишков грунта (группа грунта II ) на площадку временного складирования, расстояние до 6 км.</t>
  </si>
  <si>
    <t>Внутриплощадочные сети связи</t>
  </si>
  <si>
    <t>1612-2022-Р-ПТ.ВОР</t>
  </si>
  <si>
    <t>Монтаж и подключение оборудования</t>
  </si>
  <si>
    <t>Монтаж трубопроводной арматуры</t>
  </si>
  <si>
    <t>Монтаж элементов систем</t>
  </si>
  <si>
    <t>Подготовка, монтаж, промывка и испытания трубопроводов</t>
  </si>
  <si>
    <t>1612-2022-Р-РТ.ВОР</t>
  </si>
  <si>
    <t>Установка клеммы винтовой КВИ-2,5мм2, серая</t>
  </si>
  <si>
    <t>Установка клеммы винтовая КВИ-2,5мм2, синяя</t>
  </si>
  <si>
    <t>Монтаж перемычки центральной для КВИ-2,5мм2, 10 PIN YZN30Q-002-10P</t>
  </si>
  <si>
    <t>Затягивание кабеля в металлический рукав для сетей проводного радиовещания, МРМПЭ 2х1.2</t>
  </si>
  <si>
    <t>Затягивание кабеля в проложенную трубу для сетей проводного радиовещания, МРМПЭ 2х1.2</t>
  </si>
  <si>
    <t>Затягивание распределительного кабеля в проложенную трубу для систем сигнализации и проводного вещания, КСВВнг(А)-LS 1х2х0,80</t>
  </si>
  <si>
    <t>Затягивание распределительного кабеля в металлический рукав для систем сигнализации и проводного вещания, КСВВнг(А)-LS 1х2х0,80</t>
  </si>
  <si>
    <t>Прокладка кабеля по существующему лотку для сетей проводного радиовещания, МРМПЭ 2х1.2</t>
  </si>
  <si>
    <t>1612-2022-Р-СВН.ВОР</t>
  </si>
  <si>
    <t>Установка монитора системы видеонаблюдения 32” DS-D5032FC-A</t>
  </si>
  <si>
    <t>Установка управляемый коммутатор 4x Gigabit Ethernet с питанием по PoE/PoE+ (до 30 Вт на любом из портов), в уличном шкафу IP66, IK10 со встроенным ИБП и встроенным оптическим кроссом 16xSC PSW-2G+UPS-Box</t>
  </si>
  <si>
    <t>Установка: Комплект оптических одноволоконных трансиверов формата SFP для од-номодового оптоволокна до 3 км: - SFP-модуль оптический 1.25Гбит/с до 3 км 1xSC(UPC), SM TX1550 / RX1310нм TBSF15-3-12gSC-3i-FT; - SFP-модуль оптический 1.25Гбит/с до 3 км 1xSC(UPC), SM TX1310 / RX1550нм TBSF13-3-12gSC-3i-FT</t>
  </si>
  <si>
    <t xml:space="preserve">Установка:HDMI удлинитель по оптоволоконному кабелю EF 10K FX Dr.HD в составе:  - Приемник  - Передатчик  - Оптический модуль приемник  - Оптический модуль передатчик  - Блок питания  - Разъем Phoenix   - Кабель HDMI </t>
  </si>
  <si>
    <t xml:space="preserve">Установка: Кросс оптический стоечный на 16 дуплексных портов SC, укомплектованный:
- корпус ШКОС-Л-1U – 1 шт.
- крышка – 1 шт.
- кронштейн 19” – 2 шт.
- кассета КТ-3645 – 1 шт.
- крышка кассеты КТ – 1 шт.
- гильзы КДЗС-4525 – 20 шт
- планка пластиковая 8SC – 2 шт.
- планка заглушка – 1 шт.
- комплект деталей для монтажа – 1 шт.
- розетка (адаптер) SC/UPC – 16 шт.
- пигтейл SC/UPC – 16шт.
- капа 8SC – 2шт.
</t>
  </si>
  <si>
    <t xml:space="preserve">Установка: Настенный кросс серии ШКОН-УМ в составе:- Корпус с дверью и замком  - Кассета - Крышка кассеты - Розетка (адаптер) SC/SM - Пигтейл SC/UPC - КДЗС-6030 - Планка 8 SC - Заглушки кабельных вводов - Комплект монтажный </t>
  </si>
  <si>
    <t>Кабельная продукция:</t>
  </si>
  <si>
    <t>Укладка кабеля в существующий лоток: кабель категории 5e, U/UTP, 4 пары, 24 AWG, LSZH, внутренней проклад-ки, фиолетовый</t>
  </si>
  <si>
    <t>Укладка кабеля в металлорукаве: кабель категории 5e, U/UTP, 4 пары, 24 AWG, LSZH, внешней прокладки, LSZH, черный</t>
  </si>
  <si>
    <t>Укладка кабеля в существующий лоток: кабель категории 5e, U/UTP, 4 пары, 24 AWG, LSZH, внешней прокладки, LSZH, черный</t>
  </si>
  <si>
    <t>Затягивание кабеля в проложенные трубы: Волоконно-оптический кабель в негорючей оболочке, не содержащей гало-генов с несущим элементом из стеклопластикового прутка для внутрен-ней и внешней прокладки, 8 одномодовых волокна 9/125 мкм</t>
  </si>
  <si>
    <t>1612-2022-Р-СОТС. ВОР</t>
  </si>
  <si>
    <t>Оборудование СОТС</t>
  </si>
  <si>
    <t>Укладка кабеля в существующий лоток: Кабель симметричный для систем охраны и противопожарной защиты ог-нестойкий, групповой прокладки, с пониженным дымо- и газовыделением для подключения адресной ДПЛС и неадресной сигнальной линии, КПСЭнг-FRHF 1х2х0,75</t>
  </si>
  <si>
    <t>Затягивание кабеля в проложенные трубы: Кабель симметричный для систем охраны и противопожарной защиты ог-нестойкий, групповой прокладки, с пониженным дымо- и газовыделением для подключения адресной ДПЛС и неадресной сигнальной линии, КПСЭнг-FRHF 1х2х0,75</t>
  </si>
  <si>
    <t>Монтаж: Шнур коммутационный RJ-45 неэкранированный, U/UTP, категория 5e, LSZH, 5 м</t>
  </si>
  <si>
    <t>8/4</t>
  </si>
  <si>
    <t>1612-2022-Р-ТС.ВОР</t>
  </si>
  <si>
    <t>1. Система теплоснабжения Т1/Т2</t>
  </si>
  <si>
    <t>Монтаж крана стального шарового стандартный с механическим редуктором БИВАЛ</t>
  </si>
  <si>
    <t>Ду150, Ру1,6 МПа, Тмах150оС (фланец/фланец), материал уплотнения Viton КШТ1.12.150.16 Ф/Ф</t>
  </si>
  <si>
    <t>Монтаж затвора дискового поворотный межфланцевый ГРАНВЕЛ с механическим редуктором Pro Gear Ду150, Ру1,6 МПа, Тмах115оС, материал уплотнения EPDM HT ЗПТС</t>
  </si>
  <si>
    <t xml:space="preserve">Монтаж крана стального шарового стандартный БИВАЛ </t>
  </si>
  <si>
    <t>Ду50, Ру4,0 МПа, Тмах150оС (фланец/фланец), материал уплотнения Viton КШТ1.12.50.40 Ф/Ф</t>
  </si>
  <si>
    <t>Монтаж трубопровода. Труба Ст 159х4.5-1-ППУ-ПЭ ГОСТ 30723-2006</t>
  </si>
  <si>
    <t>Монтаж трубопровода.Труба Ø159х4.5 – Б – 20 ГОСТ 10705-80 ГОСТ 10704-91</t>
  </si>
  <si>
    <t>Монтаж трубопровода.Труба Ø57х3.0 – 1-ППУ-ПЗ ГОСТ 30732-2006</t>
  </si>
  <si>
    <t>Монтаж трубопровода.Труба Ø325х8.0– Б – 20 ГОСТ 10705-80 ГОСТ 10704-91</t>
  </si>
  <si>
    <t>Монтаж трубопровода.Труба Ø219х6.0– Б – 20 ГОСТ 10705-80 ГОСТ 10704-91</t>
  </si>
  <si>
    <t>Монтаж отвода Ст 159х4,5-90˚-1-ППУ-ПЗ</t>
  </si>
  <si>
    <t>Монтаж отвода Ст 159х4,5-45˚-1-ППУ-ПЗ</t>
  </si>
  <si>
    <t>Монтаж отвода Ст 57х3,0-90˚-1-ППУ-ПЗ</t>
  </si>
  <si>
    <t>Монтаж отвода  90˚-57-3,0 Ст.20</t>
  </si>
  <si>
    <t>Монтаж тройника 159х4,0-108х4,0-Ст.20</t>
  </si>
  <si>
    <t>Монтаж перехода К-108х4,0-57х3,0-Ст.20</t>
  </si>
  <si>
    <t>Монтаж сильфонного компенсирующего устройства СКУ Ст 150-1,6-100-1-ППУ-ПЭ ГОСТ 30732-2006</t>
  </si>
  <si>
    <t>Монтаж неподвижной опоры Ст 159х4.5-400х20-1-ППУ-ПЭ ГОСТ 30732-2006</t>
  </si>
  <si>
    <t>Монтаж опоры корпусно-приварная КП-150-А12 ОСТ-36-146-88</t>
  </si>
  <si>
    <t>Монтаж направляющей опоры НПО-150/250 НТС 65-06</t>
  </si>
  <si>
    <t>Монтаж опорной подушки ОП-3 (400х400х90) Серия 3.006.1-2.87.1 Вып.2</t>
  </si>
  <si>
    <t>Комплект заделки стыков ППУ-ПЭ для Ду50 мм КЗС (Т) -57х125</t>
  </si>
  <si>
    <t>Монтаж муфты термоусаживаемой 159/250, L=600мм</t>
  </si>
  <si>
    <t>Монтаж муфты термоусаживаемой 57/125, L=600мм</t>
  </si>
  <si>
    <t>Изоляция поверхности стыков трубопровода матами из минеральной ваты</t>
  </si>
  <si>
    <t>Монтаж теплоизоляционной ваты  из каменной ваты с односторонним покрытием стальной сеткой, толщиной 50мм</t>
  </si>
  <si>
    <t>Покрытие поверхности изоляции из тонколистовая оцинкованная сталь по ГОСТ 10704-91, толщиной 0,5 мм ГОСТ 10704-91</t>
  </si>
  <si>
    <t>Монтаж ленты 0,7х20 кг</t>
  </si>
  <si>
    <t xml:space="preserve">Монтаж бандажа с пряжкой </t>
  </si>
  <si>
    <t>Нанесение обезжиривателя</t>
  </si>
  <si>
    <t>ЦИНОТАН-композиция антикоррозионная цинконаполненная, толщиной 80мкм, 1 слой</t>
  </si>
  <si>
    <t>ФЕРРОТАН – эмаль полиуретановая, толщиной 160 мкм, 2 слоя</t>
  </si>
  <si>
    <t>2. Система теплоснабжения Т3/Т4</t>
  </si>
  <si>
    <t>Монтаж трубопровода.Труба Ст 108х4.0-1-ППУ-ПЭ ГОСТ 30732-2006</t>
  </si>
  <si>
    <t>Монтаж трубопровода.Труба Ø108х4,0– Б – 20 ГОСТ 10705-80 ГОСТ 10704-91</t>
  </si>
  <si>
    <t>Монтаж трубопровода.Труба Ø57х3.0 – Б-20 ГОСТ 10705-80 ГОСТ 10704-91</t>
  </si>
  <si>
    <t>Монтаж трубопровода.Труба Ø32х2,8– Б-20 ГОСТ 10705-80 ГОСТ 10704-91</t>
  </si>
  <si>
    <t>Монтаж отвода Ст.159х4,0-90˚-1-ППУ-ПЗ</t>
  </si>
  <si>
    <t>Монтаж отвода Ст.108х4,0-90˚-1-ППУ-ПЗ</t>
  </si>
  <si>
    <t>Монтаж отвода Ст.159х4,0-45˚-1-ППУ-ПЗ</t>
  </si>
  <si>
    <t>Монтаж отвода Ст.108х4,0-45˚-1-ППУ-ПЗ</t>
  </si>
  <si>
    <t>Монтаж отвода 90˚-159-4,0 Ст.20</t>
  </si>
  <si>
    <t>Монтаж отвода 90˚-108-4,0 Ст.20</t>
  </si>
  <si>
    <t>Монтаж отвода 90˚-57-3,5 Ст.20</t>
  </si>
  <si>
    <t>Монтаж отвода 90˚-38-3,0 Ст.20</t>
  </si>
  <si>
    <t>Монтаж тройника 108х4,0-57х3,5-Ст.20</t>
  </si>
  <si>
    <t>Монтаж перехода К-108х4,0-Ст.20</t>
  </si>
  <si>
    <t>Ду150, Ру1,6 МПа, Тмах80оС (фланец/фланец), материал уплотнения EPDM КШТ.12.150.16 Ф/Ф</t>
  </si>
  <si>
    <t>Ду100, Ру1,6 МПа. Тмах80оС (фланец/фланец), материал уплотнения EPDM КШТ.12.100.16 Ф/Ф</t>
  </si>
  <si>
    <t>Монтаж крана стального шарового стандартный БИВАЛ Ду50, Ру4,0 МПа, Тмах80оС (фланец/фланец), материал уплотнения EPDM КШТ.12.50.40 Ф/Ф</t>
  </si>
  <si>
    <t>Монтаж затвора дискового поворотного межфланцевого ГРАНВЕЛ с механическим редуктором Pro Gear Ду150, Ру1,6 МПа, Тмах115оС, материал уплотнения EPDM HT ЗПТС</t>
  </si>
  <si>
    <t>Монтаж затвора дискового поворотного межфланцевого ГРАНВЕЛ с механическим редуктором Pro Gear Ду100, Ру1,6 МПа, Тмах115оС, материал уплотнения EPDM HT ЗПТС</t>
  </si>
  <si>
    <t>Монтаж трубопровода Ø325х8.0– Б – 20 ГОСТ 10705-80 ГОСТ 10704-91</t>
  </si>
  <si>
    <t>Монтаж трубопровода Ø273х7.0– Б – 20 ГОСТ 10705-80 ГОСТ 10704-91</t>
  </si>
  <si>
    <t>Монтаж сильфонного компенсирующего устройства СКУ Ст 100-1,6-80-1-ППУ-ПЭ ГОСТ 30732-2006</t>
  </si>
  <si>
    <t>Монтаж неподвижной опоры Ст 108х4.0-315х16-1-ППУ-ПЭ ГОСТ 30732-2006</t>
  </si>
  <si>
    <t>Монтаж направляющей опоры НПО-100/180 НТС 65-06</t>
  </si>
  <si>
    <t>Монтаж комплекта заделки стыков ППУ-ПЭ для Ду150мм КЗС (Т) -159х250</t>
  </si>
  <si>
    <t>Монтаж комплекта заделки стыков ППУ-ПЭ для Ду100мм КЗС (Т) -108х180</t>
  </si>
  <si>
    <t>Монтаж муфты термоусаживаемой 108/108, L=600мм</t>
  </si>
  <si>
    <t>Устройство теплоизоляционных матов из каменной ваты с односторонним покрытием стальной сеткой, толщиной s=50 мм Wired Mat 80</t>
  </si>
  <si>
    <t>Устройство теплоизоляционных матов из каменной ваты с односторонним покрытием стальной сеткой, толщиной s=40 мм Wired Mat 80</t>
  </si>
  <si>
    <t>Покрытие изоляции: слой из тонколистовая оцинкованная сталь по ГОСТ 10704-91, толщиной 0,5 мм ГОСТ 10704-91</t>
  </si>
  <si>
    <t>Монтаж ленты 0,7х20кг</t>
  </si>
  <si>
    <t>Монтаж бандажа с пряжкой</t>
  </si>
  <si>
    <t xml:space="preserve">Нанесение обезжиривателя </t>
  </si>
  <si>
    <t>ЦИНОТАН-композиция антикоррозионная цинкнаполненная, толщиной 80мкм, 1 слой</t>
  </si>
  <si>
    <t>3. Система дренажа Т95</t>
  </si>
  <si>
    <t>Монтаж крана стального шарового стандартный БИВАЛ Ду50, Ру4,0 МПа, Тмах150оС (сварка/сварка), материал уплотнения Viton КШТ1.12.50.40 С/С</t>
  </si>
  <si>
    <t>Монтаж крана стального шарового стандартный БИВАЛ Ду50, Ру4,0 МПа, Тмах150оС (фланец/фланец), материал уплотнения Viton КШТ1.12.50.40 Ф/Ф</t>
  </si>
  <si>
    <t>Монтаж крана стального шарового стандартный БИВАЛ Ду25, Ру4,0 МПа, Тмах150оС (фланец/фланец), материал уплотнения Viton КШТ1.12.25.40 Ф/Ф</t>
  </si>
  <si>
    <t>Монтаж крана стального шарового стандартный БИВАЛ Ду15, Ру4,0 МПа, Тмах150оС (сварка/сварка), материал уплотнения Viton КШТ1.12.15.40 С/С</t>
  </si>
  <si>
    <t>Монтаж крана стального шарового стандартный БИВАЛ Ду50, Ру4,0 МПа, Тмах80оС (сварка/сварка), материал уплотнения EPDM КШТ.12.50.40 С/С</t>
  </si>
  <si>
    <t>Монтаж крана стального шарового стандартный БИВАЛ Ду40, Ру4,0 МПа, Тмах80оС (сварка/сварка), материал уплотнения EPDM КШТ.12.40.40 С/С</t>
  </si>
  <si>
    <t>Монтаж крана стального шарового стандартный БИВАЛДу50, Ру4,0 МПа, Тмах80оС (фланец/фланец), материал уплотнения EPDM КШТ.12.50.40 Ф/Ф</t>
  </si>
  <si>
    <t>Монтаж крана стального шарового стандартный БИВАЛДу40, Ру4,0 МПа, Тмах80оС (фланец/фланец), материал уплотнения EPDM КШТ.12.40.40 Ф/Ф</t>
  </si>
  <si>
    <t>Монтаж крана стального шарового стандартный БИВАЛ Ду25, Ру4,0 МПа, Тмах80оС (сварка/сварка), материал уплотнения EPDM КШТ.12.25.40 С/С</t>
  </si>
  <si>
    <t>Монтаж клапана “Захлопка” Ду50 мм А-397-80</t>
  </si>
  <si>
    <t>Монтаж клапана “Захлопка” Ду100 мм А-397-80</t>
  </si>
  <si>
    <t xml:space="preserve">Монтаж трубопровода Ø57х3.0 – 1-ППУ-ПЗ ГОСТ 30723-2006 </t>
  </si>
  <si>
    <t>Монтаж трубопровода Ø40х3.0 ГОСТ 3262-75</t>
  </si>
  <si>
    <t>Монтаж трубопровода Ø25х2.8 ГОСТ 3262-75</t>
  </si>
  <si>
    <t>Монтаж трубопровода Ø15х2.35 ГОСТ 3262-75</t>
  </si>
  <si>
    <t>Монтаж гильз Ø219х6,0-Б-20 ГОСТ 10705-80</t>
  </si>
  <si>
    <t>Монтаж отвода 90˚-57-3,0 Ст.2</t>
  </si>
  <si>
    <t>Монтаж отвода 90˚-45-3,0 Ст.2</t>
  </si>
  <si>
    <t>Монтаж отвода 90˚-25-3,0 Ст.2</t>
  </si>
  <si>
    <t>Монтаж тройника 57х3,0-Ст.20</t>
  </si>
  <si>
    <t>Устройство колодца канализационного из сборных железобетонных Ø1500 мм, в составе:</t>
  </si>
  <si>
    <t>- кольцо стеновое КС7.3, Øвнеш840 мм, Øвнутр700 мм, h=290 мм Серия 3.900.1-14</t>
  </si>
  <si>
    <t>- кольцо стеновое КС15.6, Øвнеш1680 мм, Øвнутр1500 мм, h=590 мм Серия 3.900.1-14</t>
  </si>
  <si>
    <t>- кольцо стеновое КС15.9, Ø внеш1680 мм, Ø внутр1500 мм, h=890 мм Серия 3.900.1-14</t>
  </si>
  <si>
    <t>- кольцо стеновое КС15.18, Ø внеш1680 мм, Ø внутр1500 мм, h=1790 мм Серия 3.900.1-14</t>
  </si>
  <si>
    <t>- кольцо опорное КО6, Ø внеш840 мм, Ø внутр580 мм, h=70 мм Серия 3.900.1-14</t>
  </si>
  <si>
    <t xml:space="preserve">Гидроизоляция обмазочная для наружных железобетонных поверхностей колодца (2 слоя, расход 1,1 кг/м2) Мастика гидроизоляционная </t>
  </si>
  <si>
    <t>4    Земляные работы</t>
  </si>
  <si>
    <t>Разработка грунта I - II группы механизированным способом при подготовке траншеи под трубопроводы (экскаватором "обратная лопата" с ковшом вместимостью 0,65 м3)</t>
  </si>
  <si>
    <t>1612-2022-Р-ТФ СКС ЛВС.ВОР</t>
  </si>
  <si>
    <t>Оборудование ТФ,СКС,ЛВС</t>
  </si>
  <si>
    <t>Установка: Шкаф телекоммуникационный напольный 19", 42U, 600x600 мм, металлическая передняя дверь с замком, светло-серый ШТК-М-42.6.6-3ААА (масса 91.26кг)</t>
  </si>
  <si>
    <t xml:space="preserve">Установка: Кросс оптический стоечный на 16 симплексных портов SC, укомплектованный ШКОС-Л-1U/2-16-SC ~16-SC/SM ~16-SC/UPC: - корпус ШКОС-Л-1U   - крышка   - кронштейн 19”   - кассета КТ-3645   - крышка кассеты КТ   - гильзы КДЗС-4525   - планка  - планка заглушка пластиковая 8SC   - комплект деталей для монтажа   - розетка (адаптер) SC/UPC   - пигтейл SC/UPC   - капа 8SC </t>
  </si>
  <si>
    <t>Установка сетевой карты  SNMP</t>
  </si>
  <si>
    <t>Укладка провода в проложенный лоток: Кабель категории 5e, U/UTP, 4 пары, 24 AWG, LSZH, внутренней проклад-ки, фиолетовый</t>
  </si>
  <si>
    <t>Укладка провода в проложенный кабель-канал: Кабель категории 5e, U/UTP, 4 пары, 24 AWG, LSZH, внутренней проклад-ки, фиолетовый</t>
  </si>
  <si>
    <t>Затягивание кабеля в проложенные трубы: Кабель категории 5e, U/UTP, 4 пары, 24 AWG, LSZH, внутренней проклад-ки, фиолетовый</t>
  </si>
  <si>
    <t>Затягивание  кабеля в проложенные трубы в стяжке пола: Кабель категории 5e, U/UTP, 4 пары, 24 AWG, LSZH, внутренней проклад-ки, фиолетовый</t>
  </si>
  <si>
    <t>2/1</t>
  </si>
  <si>
    <t>1612-2022-Р-ТХ.ВОР</t>
  </si>
  <si>
    <t>Установка автомата газированной воды, г.р. 660х700х1650мм, 1ф;220В;0,5кВт. Температура отпускаемого напитка - не более 12 °С. Производительность 90л/ч.</t>
  </si>
  <si>
    <t>Устновка водораздатчика без нагрева и охлаждения, г.р. 340х310х850мм</t>
  </si>
  <si>
    <t>Установка ручной гидравлической тележки, г/п 1,5т, размер вил (ДхШ) 1150×550 мм, радиус разворота 1286мм, высота подхвата 52мм, высота подъема 140мм.</t>
  </si>
  <si>
    <t xml:space="preserve">Установка сточного поддона металлического для лакокрасочных материалов, г.р. 1000х1000х300мм, объем – 220л. </t>
  </si>
  <si>
    <t xml:space="preserve">Монтаж лебедки электрической со свободным тросом, г.р. 1140 х 1050 х 585, 3ф;380В;3,0кВт. Тяговое усилие в канате, кН – 20.Скорость навивки каната на первом слое, м/сек – 0,07.Расчётная канатоемкость барабана, м – 150. Диаметр каната, мм – 13.Количество слоев навивки каната – 4. </t>
  </si>
  <si>
    <t>Монтаж пульта управления для кругов поворотных, 3ф;380В;7,5кВт.</t>
  </si>
  <si>
    <t>Устнановка стеллажа металлического для лакокрасочных материалов, количество уровней хранения – 2, нагрузка на полку – 1000кг, г.р. (ДхШхВ) 1700х700х2000мм</t>
  </si>
  <si>
    <t>Устновка сточного поддона металлического с решеткой-настилом, на ножках, объем 220л, г.р. (ДхШхВ) 1600х600х250мм</t>
  </si>
  <si>
    <t>Установка стеллажа металлического универсального, г.р. (ДхШхВ) 1300х700х2000мм, количество уровней хранения - 4, нагрузка на полку – 100кг</t>
  </si>
  <si>
    <t>Установка стеллажа металлического универсального, г.р. (ДхШхВ) 1000х700х2000мм, количество уровней хранения - 4, нагрузка на полку – 100кг</t>
  </si>
  <si>
    <t>Установка весов напольных платформенных во взрывозащищенном исполнении, (ДхШхВ) г.р. 600х800х120мм, максимальная грузоподъемность 500кг, 1ф;220В;0,020 кВА</t>
  </si>
  <si>
    <t>Установка контейнера для песка металлического, г.р. 600х300х400мм (ДхШхВ)</t>
  </si>
  <si>
    <t>Установка стула офисного с широким сидением, г.р. (ДхШхВ) 535х600х850мм</t>
  </si>
  <si>
    <t xml:space="preserve">Установка тумбы стальной с мойкой распашной дверцей и полкой, г.р. (ДхШхВ) 600х600х850мм, глуб. раковины 100 </t>
  </si>
  <si>
    <t>Установка шкафа, г.р. (ДхШхВ) 600х600х2000мм</t>
  </si>
  <si>
    <t>Установка стеллажа металлического, количество уровней – 3, вес на 1 полку – до 100кг, г.р. (ДхШхВ) 2000х400х2000мм</t>
  </si>
  <si>
    <t xml:space="preserve">Установка стола, г.р. (ДхШхВ) 1700х500х870мм </t>
  </si>
  <si>
    <t>Установка стола письменного однотумбового ЛДСП, с накладкой и 2 ящиками в комплекте, г.р. (ДхШхВ) 1500х700х750мм</t>
  </si>
  <si>
    <t>Установка компьютера настольного серийной сборки 1ф; 220В; 0,6кВт, в составе:</t>
  </si>
  <si>
    <t>системный блок двухъядерный, 2,5 ГГц, ОЗУ - 4 Гб, сетевой адаптер Ethernet 100Мб, HDD-SATA 500 Гб, 2 разъема PCI-E, 4 порта USB + 1 USB 3.0, более 60 Гц, 1600х900dpi, интерфейсы DVI/HDMI, Монитор LCD 23”</t>
  </si>
  <si>
    <t>Мышь оптическая проводная USB, Клавиатура проводная USB</t>
  </si>
  <si>
    <t>Установка МФУ настольного (принтер, сканер, копир) цветной лазерной печати, формата А4, 1ф;220В;0,3кВт, 600х600dpi, 15 стр./мин. Сканер планшетный/протяжной Сетевой интерфейс</t>
  </si>
  <si>
    <t>Установка тумбы под принтер, г.р. (ДхШхВ) 400х600х750мм</t>
  </si>
  <si>
    <t>Установка шкафа для документов, г.р. (ДхШхВ) 1000х400х2000мм</t>
  </si>
  <si>
    <t>Установка проводного телефона: дисплей, АОН, память на 50 номеров, спикерфон, повторный набор номера, тональный набор, кнопка выключения микрофона, регулятор уровня громкости в трубке, регулятор громкости звонка. г.р. (ДхШхВ) 196х190х95 мм</t>
  </si>
  <si>
    <t>Установка стола письменного однотумбового ЛДСП, с накладкой и 2 ящиками в комплекте, г.р. (ДхШхВ) 1200х700х750мм</t>
  </si>
  <si>
    <t>Установка стола письменного однотумбового ЛДСП, с накладкой и 2 ящиками в комплекте, г.р. (ДхШхВ) 1500х800х750мм</t>
  </si>
  <si>
    <t>Установка стола переговорного, г.р. (ДхШхВ) 1800х800х750мм</t>
  </si>
  <si>
    <t>Установка шкафа для документов, г.р. (ДхШхВ) 700х400х2000мм</t>
  </si>
  <si>
    <t>Монтаж сушилки для рук настенной с воздушным HERA-фильтром Nickel, г.р. 100х234х394мм, 1,6 кВт, 220В, 0°-40°C</t>
  </si>
  <si>
    <t>Установка шкафа для моющих и дезинфицирующих средств, г.р. 600х500х1800мм</t>
  </si>
  <si>
    <t>Установка шкафа для одежды, г.р. (ДхШхВ) 1000х500х2000мм</t>
  </si>
  <si>
    <t>Установка шкафа для одежды, г.р. (ДхШхВ) 800х400х2000мм</t>
  </si>
  <si>
    <t>Установка шкафа гардеробного металлического на четыре отделения, (ДхШхВ) г.р.1000x500x1850мм. В комплекте с выдвижной скамейкой, (ДхШхВ) г.р. 800х355х 285мм</t>
  </si>
  <si>
    <t>Установка шкафа металлического гардеробного на два отделения, (ДхШхВ) г.р.400x500x1860мм</t>
  </si>
  <si>
    <t>Монтаж фена электрического бытового (с креплением к стене) для сушки волос, 1Ф/220В/1,0 кВт</t>
  </si>
  <si>
    <t xml:space="preserve">Монтаж зеркала настенного, (ШхВ) г.р. 436х644мм </t>
  </si>
  <si>
    <t xml:space="preserve">Установка шкафа гардеробного металлического на четыре отделения с перфорированными дверцами с вытяжкой, ⌀патрубка 100мм, (ДхШхВ) г.р.600x500x1900мм. </t>
  </si>
  <si>
    <t xml:space="preserve">Установка гардеробной скамьи, (ДхШхВ) г.р. 800х350х450мм </t>
  </si>
  <si>
    <t>Установка стола металлического, (ДхШхВ)г.р.1300х500х850мм</t>
  </si>
  <si>
    <t>Установка стеллажа, (ДхШхВ) г.р. 1300х500х2000мм</t>
  </si>
  <si>
    <t>Установка стеллажа, (ДхШхВ) г.р. 1300х600х2000мм</t>
  </si>
  <si>
    <t>Установка шкафа гардеробного металлического на два отделения, (ДхШхВ) г.р.500x500x1850мм.</t>
  </si>
  <si>
    <t>Установка стеллажа, (ДхШхВ) г.р.1600х600х2000мм</t>
  </si>
  <si>
    <t>Установка стеллажа, (ДхШхВ) г.р.1000х600х2000мм</t>
  </si>
  <si>
    <t>Установка шкафа гардеробного металлического для одежды на одно отделение, (ДхШхВ) г.р.330x500x1850мм</t>
  </si>
  <si>
    <t>м/т</t>
  </si>
  <si>
    <t>2100/0,8547</t>
  </si>
  <si>
    <t>Монтаж проводника заземляющего по строительным основаниям: из круглой стали  оцинкованной ∅10 мм в полу</t>
  </si>
  <si>
    <t>900/0,3663</t>
  </si>
  <si>
    <t>Разработка грунта вручную на глубину 0,8 метров, группа 2</t>
  </si>
  <si>
    <t>Монтаж контура заземления из полосы стальной горячеоцинкованной, 40х4 мм (контур заземления)</t>
  </si>
  <si>
    <t>375/0,471</t>
  </si>
  <si>
    <t>Засыпка грунта вручную, группа 2</t>
  </si>
  <si>
    <t>Забивка стержня заземления omex, длина 1,5 м, диаметр 20 мм, оцинкованный</t>
  </si>
  <si>
    <t>Монтаж проводника из провода с медными жилами, в ПВХ изоляции, желто-зеленый сечение ПуГВнг(А) 1x4</t>
  </si>
  <si>
    <t>Монтаж проводника из провода с медными жилами, в ПВХ изоляции, желто-зеленый сечение ПуГВнг(А) 1x6</t>
  </si>
  <si>
    <t>Монаж проводника из провода с медными жилами, в ПВХ изоляции, желто-зеленый сечение ПуГВнг(А) 1x25</t>
  </si>
  <si>
    <t>1612-2022-Р-ЭМ.ВОР</t>
  </si>
  <si>
    <t>1. Комплектные устройства</t>
  </si>
  <si>
    <t>Монтаж ВРУ напольное (Вводно-распределительное устройство)</t>
  </si>
  <si>
    <t>Монтаж ПЭСПЗ напольный (Панель питания электрооборудования систем противопожарной защиты)</t>
  </si>
  <si>
    <t>Монтаж ВРУ-АВР напольный (Вводно-распределительное устройство с автоматическим вводом резерва)</t>
  </si>
  <si>
    <t>Монтаж ЩР-1 навесной (Щит распределительный 1)</t>
  </si>
  <si>
    <t>Монтаж ЩОР-2 навесной (Щит освещение и розеток 2)</t>
  </si>
  <si>
    <t>Монтаж ЩР-3 навесной (Щит распределительный 3)</t>
  </si>
  <si>
    <t>Монтаж ЩУО навесной (Щит управления освещением)</t>
  </si>
  <si>
    <t>Монтаж ЩВ-1 навесной (Щит вводный 1)</t>
  </si>
  <si>
    <t>Монтаж ЩВ-2 навесной (Щит вводный 2)</t>
  </si>
  <si>
    <t>Монтаж ЩПАУ навесной (Щит противопожарных автоматических устройств)</t>
  </si>
  <si>
    <t>Монтаж ЩСС навесной (Щит связи и сигнализации)</t>
  </si>
  <si>
    <t>2. Монтаж электроустановочных изделий</t>
  </si>
  <si>
    <t>Монтаж. Щит розеточный, навесной, степень защиты IP65</t>
  </si>
  <si>
    <t>Установка розетки штепсельной (механизм), двухполюсной, с защитными контактами, со шторками, для установки в кабель-канале, 16 А, IP20, 2 поста</t>
  </si>
  <si>
    <t>Установка розетки одногнездной двухполюсной с защитными контактами, со шторками, скрытой установки, 16 А, цвет белый + рамка для розетки, IP55, 1 пост</t>
  </si>
  <si>
    <t>Монтаж взрывозащищенного поста управления из алюминия, 2-х кнопочный, IP66</t>
  </si>
  <si>
    <t>Монтаж ящика с понижающим трансформатором IP 54</t>
  </si>
  <si>
    <t xml:space="preserve"> Шинопроводы</t>
  </si>
  <si>
    <t>Прокладка кабеля в трубе ду 20 мм, кабель: ППГнг(А)-HF 4х0.75</t>
  </si>
  <si>
    <t>Прокладка кабеля в трубе ду 20 мм, кабель: ППГнг(А)-HF 3х1.5</t>
  </si>
  <si>
    <t>Прокладка кабеля в металлическом рукаве, кабель: ППГнг(А)-HF 3х1.5</t>
  </si>
  <si>
    <t>Прокладка кабеля в трубе ду 20 мм, кабель: ППГнг(А)-HF 3х2.5</t>
  </si>
  <si>
    <t>Прокладка кабеля в трубе ду 25 мм, кабель: ППГнг(А)-HF 3х4</t>
  </si>
  <si>
    <t>Прокладка кабеля в трубе ду 25 мм, кабель: ППГнг(А)-HF 3х6</t>
  </si>
  <si>
    <t>Прокладка кабеля в металлическом рукаве, кабель: ППГнг(А)-HF 3х6</t>
  </si>
  <si>
    <t>Прокладка кабеля в трубе ду 32 мм, кабель: ППГнг(А)-HF 3х16</t>
  </si>
  <si>
    <t>Прокладка кабеля в трубе ду 20 мм, кабель: ППГнг(А)-HF 5х1.5</t>
  </si>
  <si>
    <t>Прокладка кабеля в трубе ду 25 мм, кабель: ППГнг(А)-HF 5х2.5</t>
  </si>
  <si>
    <t>Прокладка кабеля в трубе ду 40 мм, кабель: ППГнг(А)-HF 5х4</t>
  </si>
  <si>
    <t>Прокладка кабеля в трубе ду 32 мм, кабель: ППГнг(А)-HF 5х4</t>
  </si>
  <si>
    <t>Прокладка кабеля в металлическом рукаве ду 35 мм, кабель: ППГнг(А)-HF 5х4</t>
  </si>
  <si>
    <t>Прокладка кабеля в трубе ду 40 мм, кабель: ППГнг(А)-HF 5х6</t>
  </si>
  <si>
    <t>Монтаж кабельной продукции</t>
  </si>
  <si>
    <t>Прокладка кабеля в трубе ду 40 мм, кабель: ППГнг(А)-HF 5х10</t>
  </si>
  <si>
    <t>Прокладка кабеля в металлическом рукаве ду 40 мм, кабель: ППГнг(А)-HF 5х10</t>
  </si>
  <si>
    <t>Прокладка кабеля в трубе ду 50 мм, кабель: ППГнг(А)-HF 5х16</t>
  </si>
  <si>
    <t>Прокладка кабеля в трубе ду 40 мм, кабель: ППГнг(А)-HF 5х16</t>
  </si>
  <si>
    <t>Прокладка кабеля в трубе ду 50 мм, кабель: ППГнг(А)-HF 5х25</t>
  </si>
  <si>
    <t>Прокладка кабеля в металлическом рукаве ду 50 мм, кабель: ППГнг(А)-HF 5х25</t>
  </si>
  <si>
    <t>Прокладка кабеля в трубе ду 50 мм, кабель: ППГнг(А)-HF 5х35</t>
  </si>
  <si>
    <t>Прокладка кабеля в трубе ду 50 мм, кабель: ППГнг(А)-HF 5х120</t>
  </si>
  <si>
    <t>Прокладка кабеля в трубе ду 50 мм, кабель: ППГнг(А)-HF 5х150</t>
  </si>
  <si>
    <t>Прокладка кабеля в трубе стальной ду 108 мм, кабель: ППГнг(А)-HF 5х240</t>
  </si>
  <si>
    <t>Прокладка кабеля в трубе ду 20 мм, кабель: ППГнг(А)-FRHF 3х1.5</t>
  </si>
  <si>
    <t>Прокладка кабеля в трубе ду 25 мм, кабель: ППГнг(А)-FRHF 3х2.5</t>
  </si>
  <si>
    <t>Прокладка кабеля в трубе ду 32 мм, кабель: ППГнг(А)-FRHF 3х2.5</t>
  </si>
  <si>
    <t>Прокладка кабеля в трубе ду 25 мм, кабель: ППГнг(А)-FRHF 3х4</t>
  </si>
  <si>
    <t>Прокладка кабеля в трубе ду 25 мм, кабель: ППГнг(А)-FRHF 5х2.5</t>
  </si>
  <si>
    <t>Прокладка кабеля в трубе ду 32 мм, кабель: ППГнг(А)-FRHF 5х6</t>
  </si>
  <si>
    <t>Прокладка кабеля в трубе ду 63 мм, кабель: ППГнг(А)-FRHF 5х120</t>
  </si>
  <si>
    <t>Прокладка кабеля в трубе ду 63 мм, кабель: ППГнг(А)-FRHF 5х240</t>
  </si>
  <si>
    <t>Монтаж труб</t>
  </si>
  <si>
    <t>Прокладка по стенам и конструкциям: Труба жесткая оцинкованная ø20x1x3000 мм</t>
  </si>
  <si>
    <t>Прокладка по стенам и конструкциям: Труба жесткая оцинкованная ø25x1,2x3000 мм</t>
  </si>
  <si>
    <t>Прокладка по стенам и конструкциям: Труба жесткая оцинкованная ø32x1,2x3000 мм</t>
  </si>
  <si>
    <t>Прокладка по стенам и конструкциям: Труба жесткая оцинкованная ø40x1,2x3000 мм</t>
  </si>
  <si>
    <t>Прокладка по стенам и конструкциям: Труба жесткая оцинкованная ø50x1,2x3000 мм</t>
  </si>
  <si>
    <t>Прокладка по стенам и конструкциям: Труба жесткая оцинкованная ø63x1,2x3000 мм</t>
  </si>
  <si>
    <t>Прокладка по стенам и конструкциям: Труба стальная 108х3</t>
  </si>
  <si>
    <t>Прокладка металлорукава  Д=20 мм</t>
  </si>
  <si>
    <t>Прокладка металлорукава  Д=25 мм</t>
  </si>
  <si>
    <t>Прокладка металлорукава  Д=35 мм</t>
  </si>
  <si>
    <t>Прокладка металлорукава  Д=40 мм</t>
  </si>
  <si>
    <t>Прокладка металлорукава  Д=50 мм</t>
  </si>
  <si>
    <t>Прокладка трубы ПВХ жёсткой гладкой д.25мм, лёгкой, 3м</t>
  </si>
  <si>
    <t>Прочие работы</t>
  </si>
  <si>
    <t>1612-2022-Р-ЭН.ВОР</t>
  </si>
  <si>
    <t>Монтаж ЩНО (характеристика согласно проекту 1612/2022-Р-ЭН лист 3)</t>
  </si>
  <si>
    <t xml:space="preserve">Затягивание в трубу кабеля силового с медными жилами, с изоляцией, внутренней и наружной оболочкой из полимерной композиции пониженной пожарной опасности не содержащий галоген  </t>
  </si>
  <si>
    <t>ППГнг(А)-HF 3x2,5</t>
  </si>
  <si>
    <t>Затягивание в трубу кабеля силового с медными жилами, с изоляцией, внутренней и наружной оболочкой из полимерной композиции пониженной пожарной опасности не содержащий галоген  ППГнг(А)-HF 2x2,5</t>
  </si>
  <si>
    <t>1612-2022-Р-ЭО.ВОР</t>
  </si>
  <si>
    <t>Монтаж ЩО-1 навесной 500х400х220</t>
  </si>
  <si>
    <t>Монтаж ЩО-3 навесной 500х400х220</t>
  </si>
  <si>
    <t>Монтаж ЩАО навесной 650х500х220</t>
  </si>
  <si>
    <t>Установка светильника типа ССдПб 01-140-001 IP65 RSHВ005V-140-14-750-G60-PSU-TG, пожаробезопасный, 140 Вт</t>
  </si>
  <si>
    <t>Установка светильника типа ССдПб 01-070-001 IP65 RSHВ005V-070-8-750-G60-PSU-TG, пожаробезопасный, 70 Вт</t>
  </si>
  <si>
    <t>Установка светильника типа ССдВз 1Ех 01-070-001 IP65 RSHВ005V-070-8-750-G60-PSU-TG, взрывозащищенный, 70 Вт</t>
  </si>
  <si>
    <t>Установка светильника типа ССдПб 02-030-001 IP65 RSHВ005V-030-3-750-D-PSU-MG, пожаробезопасный, 30 Вт</t>
  </si>
  <si>
    <t>Установка светильника типа ССдВз 1Ех 02-30-IP65 RSHВ005V-030-3-750-D-PSU-MG, взрывозащищенный, 30 Вт</t>
  </si>
  <si>
    <t>Установка светильника типа RSPR002O-052-01-850-D-PSU-MP, 52 Вт</t>
  </si>
  <si>
    <t>Установка светильника типа RSOF001E-024-01-840-D-PSU-MP, 24 Вт</t>
  </si>
  <si>
    <t>Установка светильника типа OWP/R ECO LED 595 IP54/IP40 4000K, 32 Вт</t>
  </si>
  <si>
    <t>Установка светильника типа ACQUA C 18 WH 4000K, 22 Вт</t>
  </si>
  <si>
    <t>Установка светильника типа ССдПб 02-050-001 IP65 RSHВ005V-050-5-750-D-PSU-MG, пожаробезопасный, 50 Вт</t>
  </si>
  <si>
    <t xml:space="preserve"> Установка светильника типа ACQUA C 12 WH 4000K, 14 Вт</t>
  </si>
  <si>
    <t>Установка светильника типа DROP LED 9 STANDARD MS 4000K, 9 Вт, в комплекте с микроволновым датчиком движения</t>
  </si>
  <si>
    <t>Установка светильника типа STAR LED 12W 840 BL, 12 Вт, в комплекте с микроволновым датчиком движения</t>
  </si>
  <si>
    <t>Установка выключателя одноклавишного (механизм), открытой установки, 10 А, IP44</t>
  </si>
  <si>
    <t>Установка переключателя на 2 направления, одноклавишного (механизм), скрытой установки, 10 А, IP20 + рамка на 1 пост, IP20</t>
  </si>
  <si>
    <t>Установка переключателя на 2 направления, одноклавишного (механизм), скрытой установки, 10 А, IP55 + рамка на 1 пост, IP55</t>
  </si>
  <si>
    <t>Монтаж коробки распределительной с клемм., 100х100х50, IP55</t>
  </si>
  <si>
    <t>Монтаж коробки пластиковой FS с гладкими стенками и клеммниками, IP56, 100х100х50 мм, 5р, 450V, 10A, 6 мм2</t>
  </si>
  <si>
    <t xml:space="preserve">    Установка выключателя одноклавишного (механизм), скрытой установки, 10 А, IP55   + рамка на 1 пост, IP55</t>
  </si>
  <si>
    <t xml:space="preserve">  Установка выключателя одноклавишного (механизм), скрытой установки, 10 А, IP20   + рамка на 1 пост, IP20</t>
  </si>
  <si>
    <t>Монтаж металлорукава Д=20 мм</t>
  </si>
  <si>
    <t>Монтаж металлорукава Д=40 мм</t>
  </si>
  <si>
    <t xml:space="preserve"> Монтаж шинопроводов</t>
  </si>
  <si>
    <t xml:space="preserve"> Комплектные устройства</t>
  </si>
  <si>
    <t xml:space="preserve"> Монтаж светотехнического оборудования</t>
  </si>
  <si>
    <t>Монтаж электроустановочных изделий</t>
  </si>
  <si>
    <t xml:space="preserve"> Организация наружного электроосвещения</t>
  </si>
  <si>
    <t>1612-2022-Р-ЭС.ВОР</t>
  </si>
  <si>
    <t>Разработка грунта с погрузкой на автомобили-самосвалы экскаваторами с ковшом вместимостью: 0,5 м3, группа грунтов 2 (на вывоз)</t>
  </si>
  <si>
    <t>Перевозка грунта автомобилями-самосвалами грузоподъемностью 10 т работающих вне карьера на расстояние до 1 км</t>
  </si>
  <si>
    <t>40,26/78,51</t>
  </si>
  <si>
    <t>Работа на отвале (группа грунтов 1)</t>
  </si>
  <si>
    <t>Разработка траншей экскаватором «обратная лопата» с ковшом вместимостью 0,5 м3, группа грунтов: 2</t>
  </si>
  <si>
    <t>Доработка грунта вручную в траншеях шириной до 2 м, глубиной до 2 м</t>
  </si>
  <si>
    <t xml:space="preserve"> </t>
  </si>
  <si>
    <t xml:space="preserve">Устройство основания из песка средней крупности h=0,15 м под 4 нитки кабельных линий </t>
  </si>
  <si>
    <t>м3/м</t>
  </si>
  <si>
    <t>13,2/110</t>
  </si>
  <si>
    <t xml:space="preserve">Засыпка траншей песком h=0,26 м природным для строительных работ средним с крупностью зерен 5мм  с перемещением до 5 м бульдозерами мощностью 59 кВт </t>
  </si>
  <si>
    <t xml:space="preserve">Засыпка траншей и котлованов существующим грунтом с перемещением грунта до 5 м бульдозерами мощностью: 59 кВт  </t>
  </si>
  <si>
    <t>Разработка грунта с погрузкой на автомобили-самосвалы экскаваторами с ковшом вместимостью: 0,25 м3, группа грунтов 2 (на вывоз)</t>
  </si>
  <si>
    <t>217,29/423,72</t>
  </si>
  <si>
    <t>Разработка траншей экскаватором «обратная лопата» с ковшом вместимостью 0,25 м3, группа грунтов: 2</t>
  </si>
  <si>
    <t xml:space="preserve">Устройство основания из песка средней крупности h=0,15 м под 2 нитки кабельных линий </t>
  </si>
  <si>
    <t>72,75 /970</t>
  </si>
  <si>
    <t xml:space="preserve">Прокладка кабеля ВВГ-6 3х240  по консолям в БКТП </t>
  </si>
  <si>
    <t>кабель в трубе  по фасаду  (2*60м=120м)</t>
  </si>
  <si>
    <t>Прокладка трубы по стенам</t>
  </si>
  <si>
    <t xml:space="preserve">Прокладка кабеля ВВГ-6 3х240 в проложенные трубы </t>
  </si>
  <si>
    <t>Монтаж муфт кабельных концевых 3ПКТп-6-150/240 для кабелей с пластмассовой изоляцией до 6 кВ 3ПКТп-6-150/240</t>
  </si>
  <si>
    <t>Монтаж муфт кабельных соединительных 3ПСТ-6-150/240(Б) для кабелей с пластмассовой изоляцией до 6 кВ с болтовыми соединителями 3ПСТ-6-150/240(Б)</t>
  </si>
  <si>
    <t>Разработка грунта с погрузкой на автомобили-самосвалы экскаваторами с ковшом вместимостью 0,5 м3  (группа грунтов 2), на вывоз</t>
  </si>
  <si>
    <t>Перевозка грунта  автомобилями-самосвалами грузоподъемностью 10 т работающих вне карьера на расстояние до 1 км</t>
  </si>
  <si>
    <t>46,348/90,379</t>
  </si>
  <si>
    <t>Разработка траншей экскаватором «обратная лопата» с ковшом вместимостью 0,5 м3 (группа грунтов: 2)</t>
  </si>
  <si>
    <t>Доработка грунта вручную в траншеях шириной до 2 м, глубиной: до 2 м</t>
  </si>
  <si>
    <t xml:space="preserve">Засыпка траншей и котлованов грунтом с перемещением грунта до 5 м бульдозерами мощностью: 59 кВт </t>
  </si>
  <si>
    <t>Разработка грунта с погрузкой на автомобили-самосвалы экскаваторами с ковшом вместимостью: 0,5 м3 (группа грунтов 2) на вывоз</t>
  </si>
  <si>
    <t>10,5/20,475</t>
  </si>
  <si>
    <t>Разработка траншей экскаватором «обратная лопата» с ковшом вместимостью 0,25 м3 (группа грунтов: 2)</t>
  </si>
  <si>
    <t>Доработка грунта вручную в траншеях шириной до 2 м, глубиной: до 2 м, (группа грунтов 2)</t>
  </si>
  <si>
    <t xml:space="preserve">Засыпка траншей и котлованов грунтом с перемещением грунта до 5 м бульдозерами мощностью 59 кВт </t>
  </si>
  <si>
    <t>Устройство постели из песка средней крупности h=0,15м для пяти кабелей</t>
  </si>
  <si>
    <t>м³/м</t>
  </si>
  <si>
    <t>27,75/185</t>
  </si>
  <si>
    <t>Прокладка кабеля ВБбШВ-1 5х400 в проложенные трубы</t>
  </si>
  <si>
    <t>кабель в траншее  (длина трассы 40+30=70м; 6 кабелей  ВБбШВ-1 5х300  )</t>
  </si>
  <si>
    <t>Устройство постели из песка средней крупности h=0,15м для шести кабелей</t>
  </si>
  <si>
    <t>10,5/70</t>
  </si>
  <si>
    <t>Прокладка кабеля  ВБбШВ-1 5х300 в готовых траншеях без покрытий</t>
  </si>
  <si>
    <t>Прокладка кабеля ВБбШВ-1 5х400 по установленным конструкциям с креплением на поворотах и в конце трассы</t>
  </si>
  <si>
    <t xml:space="preserve">Прокладка кабеля ВВГнг(A)-LS 5х35-660 в проложенные трубы </t>
  </si>
  <si>
    <t>Прокладка кабеля ВВГнг(A)-LS 5х150-1000  в проложенные трубы</t>
  </si>
  <si>
    <t>установка муфт</t>
  </si>
  <si>
    <t>кабельные проходки</t>
  </si>
  <si>
    <t xml:space="preserve">Монтаж кабельных проходок из трубы стальной электросварной 219х5,0 </t>
  </si>
  <si>
    <t>Установка 2КТПН-3150/6/0,4 кВ</t>
  </si>
  <si>
    <t xml:space="preserve"> с ячейками КРУ-Эталон, габаритами (ДхШхВ) - 10000х5000х3500мм</t>
  </si>
  <si>
    <t>Установка комплектной трансформаторной подстанции в блочно-модульном здании из сэндвич-панелей, полной заводской готовности, серии 2КТПН-3150/6/0,4 кВ с ячейками КРУ-Эталон, габаритами (ДхШхВ) - 10000х5000х3500мм в комплекте:                             - Секция КРУ Эталон TER_Sec10_Etalon_NET (6 ячеек+ШБП) в ком-</t>
  </si>
  <si>
    <t>плекте:  КРУ Эталон TER_SP15_Etalon_2(10_1000B_3_MI) (2шт);КРУ Эталон TER_SP15_Etalon_1(10_1000B_3_OF) (2шт); КРУ Эталон TER_SP15_Etalon_1(10_1000B_3_RI) 2шт; Шкаф ШБП TER_OSP_Etalon_1(900_100) 1шт.</t>
  </si>
  <si>
    <t>Комплектная трансформаторная подстанция в</t>
  </si>
  <si>
    <t>блочно-модульном здании из сэндвич-панелей,</t>
  </si>
  <si>
    <t>полной заводской готовности, серии 2КТПН-</t>
  </si>
  <si>
    <t>3150/6/0,4 кВ_без РУВН_без Тр-ров, габаритами</t>
  </si>
  <si>
    <t>(ДхШхВ) - 10000х5000х3500мм в составе:</t>
  </si>
  <si>
    <t>-Кабельная перемычка 6кВ (КРУ-ТМГ)- 2 к-т.</t>
  </si>
  <si>
    <t>-Панель вводная_оборуд. производ. Хундай</t>
  </si>
  <si>
    <t>(1*6300А)- 2 шт.</t>
  </si>
  <si>
    <t>-Панель секционного выключателя_оборуд.</t>
  </si>
  <si>
    <t>производ. Хундай (1*5000А)- 1 шт.</t>
  </si>
  <si>
    <t>-Панель шинной сборки (5000А)- 1 шт.</t>
  </si>
  <si>
    <t>-Панель отходящих линий №1_оборуд. производ.</t>
  </si>
  <si>
    <t>Хундай (1*800А_1*400А_1*250А_2*100А)- 2 шт.</t>
  </si>
  <si>
    <t>-Панель отходящих линий №2_оборуд. производ.</t>
  </si>
  <si>
    <t>Хундай (1*4000А)- 2 шт.</t>
  </si>
  <si>
    <t>-Панель отходящих линий №3_оборуд. производ.</t>
  </si>
  <si>
    <t>Хундай (2*800А)- 2 шт.</t>
  </si>
  <si>
    <t>-Панель АУКРМ-0,4-350кВАр (1*1000А)- 2 шт.</t>
  </si>
  <si>
    <t>-Кабельная перемычка 0,4кВ (НКУ-АУКРМ)- 2 к-т.</t>
  </si>
  <si>
    <t>-Ошиновка силового трансформатора_0,4кВ- 2</t>
  </si>
  <si>
    <t>1612-2022-Р-ОВ1.ВОР</t>
  </si>
  <si>
    <t>8,74/0,099</t>
  </si>
  <si>
    <t>0,55/0,008</t>
  </si>
  <si>
    <t>57,76/0,907</t>
  </si>
  <si>
    <t>7,47/0,176</t>
  </si>
  <si>
    <t>5,48/0,235</t>
  </si>
  <si>
    <t>33,2/1,605</t>
  </si>
  <si>
    <t>0,25/0,002</t>
  </si>
  <si>
    <t>142,08/1,160</t>
  </si>
  <si>
    <t>0,4/0,005</t>
  </si>
  <si>
    <t>50,62/0,652</t>
  </si>
  <si>
    <t>26,37/0,373</t>
  </si>
  <si>
    <t>35,57/0,558</t>
  </si>
  <si>
    <t>169,49/3,991</t>
  </si>
  <si>
    <t>Т12/Т22</t>
  </si>
  <si>
    <t>Монтаж единицы Радиатор стальной панельный «Purmo», тип C11-300-500</t>
  </si>
  <si>
    <t>Монтаж единицы Радиатор стальной панельный «Purmo», тип C11-300-600</t>
  </si>
  <si>
    <t>Монтаж единицы Радиатор стальной панельный «Purmo», тип C11-300-700</t>
  </si>
  <si>
    <t>Монтаж единицы Радиатор стальной панельный «Purmo», тип C11-300-800</t>
  </si>
  <si>
    <t>Монтаж единицы Радиатор стальной панельный «Purmo», тип C11-300-1400</t>
  </si>
  <si>
    <t>Монтаж единицы Радиатор стальной панельный «Purmo», тип C11-300-1800</t>
  </si>
  <si>
    <t>Монтаж единицы Радиатор стальной панельный «Purmo», тип C11-300-2000</t>
  </si>
  <si>
    <t>Монтаж единицы Радиатор стальной панельный «Purmo», тип C11-500-700</t>
  </si>
  <si>
    <t>Монтаж единицы Радиатор стальной панельный «Purmo», тип C11-500-800</t>
  </si>
  <si>
    <t>Монтаж единицы Радиатор стальной панельный «Purmo», тип C11-500-1000</t>
  </si>
  <si>
    <t>Монтаж единицы Радиатор стальной панельный «Purmo», тип C11-500-1400</t>
  </si>
  <si>
    <t>Монтаж единицы Радиатор стальной панельный «Purmo», тип C22-500-900</t>
  </si>
  <si>
    <t>Монтаж единицы Радиатор стальной панельный «Purmo», тип C22-500-1100</t>
  </si>
  <si>
    <t>Монтаж единицы Радиатор стальной панельный «Purmo», тип C22-500-1600</t>
  </si>
  <si>
    <t>Монтаж единицы Радиатор стальной панельный «Purmo», тип C22-900-1600</t>
  </si>
  <si>
    <t>167,4/0,710</t>
  </si>
  <si>
    <t>0,71/0,005</t>
  </si>
  <si>
    <t>56,31/0,424</t>
  </si>
  <si>
    <t>31,84/0,260</t>
  </si>
  <si>
    <t>57,17/0,736</t>
  </si>
  <si>
    <t>122,26/1,728</t>
  </si>
  <si>
    <t>92,67/1,309</t>
  </si>
  <si>
    <t>231,35/5,448</t>
  </si>
  <si>
    <t>111,24/2,934</t>
  </si>
  <si>
    <t>6,85/0,206</t>
  </si>
  <si>
    <t>85,22/3,653</t>
  </si>
  <si>
    <t>0,03/0,0001</t>
  </si>
  <si>
    <t>303,5/2,287</t>
  </si>
  <si>
    <t>238,58/1,948</t>
  </si>
  <si>
    <t>952,84/12,267</t>
  </si>
  <si>
    <t>45,73/0,646</t>
  </si>
  <si>
    <t>5,37/0,126</t>
  </si>
  <si>
    <t>Трубопроводные проходки</t>
  </si>
  <si>
    <t>1612-2022-Р-ОВ2.ВОР</t>
  </si>
  <si>
    <t>АВ1</t>
  </si>
  <si>
    <t>м/м2</t>
  </si>
  <si>
    <t>18,97/30,35</t>
  </si>
  <si>
    <t>1/0,192</t>
  </si>
  <si>
    <t>5/3,94</t>
  </si>
  <si>
    <t>2/1,786</t>
  </si>
  <si>
    <t>1/0,889</t>
  </si>
  <si>
    <t>Монтаж единицы Вытяжная крышная установка во взрывозащищенном исполнении (основная) в составе:- вентилятор крышный VDNS 50В-1,5х15-EX.B,- стакан монтажный утепленный MSN-U-500 с уклоном 3 гр. (нестандарт),- клапан обратный RVN-500-EX.B с фланцами под стакан монтажный с уклоном (нестандарт) VDNS 50В-1,5х15-EX.B</t>
  </si>
  <si>
    <t>Монтаж единицы Вытяжная крышная установка во взрывозащищенном исполнении (резервная) в составе:- вентилятор крышный VDNS 50В-1,5х15-EX.B,- стакан монтажный утепленный MSN-U-500 с уклоном 3 гр. (нестандарт),- клапан обратный RVN-500-EX.B с фланцами под стакан монтажный с уклоном (нестандарт) VDNS 50В-1,5х15-EX.B</t>
  </si>
  <si>
    <t>3/1,44</t>
  </si>
  <si>
    <t>м²/ м3</t>
  </si>
  <si>
    <t>28,71/1,1484</t>
  </si>
  <si>
    <t>В1</t>
  </si>
  <si>
    <t>3,85/1,21</t>
  </si>
  <si>
    <t>32,81/20,62</t>
  </si>
  <si>
    <t>3,53/4,44</t>
  </si>
  <si>
    <t>1/0,081</t>
  </si>
  <si>
    <t>10/2,6</t>
  </si>
  <si>
    <t>1/0,915</t>
  </si>
  <si>
    <t>1/0,19</t>
  </si>
  <si>
    <t>1/0,392</t>
  </si>
  <si>
    <t>3/0,699</t>
  </si>
  <si>
    <t>2/0,83</t>
  </si>
  <si>
    <t>м² /м3</t>
  </si>
  <si>
    <t>2,77/0,139</t>
  </si>
  <si>
    <t>В2</t>
  </si>
  <si>
    <t>Монтаж единицы Вытяжная канальная установка подвесная в составе:- клапан обратный KON 315, - вентилятор KVR 315/1, - шумоглушитель KNK 315/6, - хомут соединительный HTK 315 (2 шт.), - кронштейн крепления вентилятора KKV 315 KVR 315/1</t>
  </si>
  <si>
    <t>9,66/3,03</t>
  </si>
  <si>
    <t>2,49/0,98</t>
  </si>
  <si>
    <t>9,96/5,01</t>
  </si>
  <si>
    <t>4,93/3,1</t>
  </si>
  <si>
    <t>5,49/5,43</t>
  </si>
  <si>
    <t>1/0,113</t>
  </si>
  <si>
    <t>2/0,323</t>
  </si>
  <si>
    <t>5/0,404</t>
  </si>
  <si>
    <t>1/0,177</t>
  </si>
  <si>
    <t>2/1,177</t>
  </si>
  <si>
    <t>1/0,141</t>
  </si>
  <si>
    <t>1/0,164</t>
  </si>
  <si>
    <t>1/0,179</t>
  </si>
  <si>
    <t>1/0,227</t>
  </si>
  <si>
    <t>1/0,306</t>
  </si>
  <si>
    <t>1/0,15</t>
  </si>
  <si>
    <t>1/0,176</t>
  </si>
  <si>
    <t>1/0,182</t>
  </si>
  <si>
    <t>2/0,38</t>
  </si>
  <si>
    <t>2/0,428</t>
  </si>
  <si>
    <t>1/0,233</t>
  </si>
  <si>
    <t>1/0,337</t>
  </si>
  <si>
    <t>В3</t>
  </si>
  <si>
    <t>18,56/5,83</t>
  </si>
  <si>
    <t>2,55/1</t>
  </si>
  <si>
    <t>1,11/0,56</t>
  </si>
  <si>
    <t>3,87/2,43</t>
  </si>
  <si>
    <t>7/0,565</t>
  </si>
  <si>
    <t>2/0,52</t>
  </si>
  <si>
    <t>2/0,282</t>
  </si>
  <si>
    <t>3/0,364</t>
  </si>
  <si>
    <t>1/0,144</t>
  </si>
  <si>
    <t>1/0,214</t>
  </si>
  <si>
    <t>В4</t>
  </si>
  <si>
    <t>7,14/4,998</t>
  </si>
  <si>
    <t>3,88/2,716</t>
  </si>
  <si>
    <t>0,1/0,08</t>
  </si>
  <si>
    <t>1/0,044</t>
  </si>
  <si>
    <t>2/0,415</t>
  </si>
  <si>
    <t>2/0,47</t>
  </si>
  <si>
    <t>1/0,368</t>
  </si>
  <si>
    <t>1/0,373</t>
  </si>
  <si>
    <t>2/0,773</t>
  </si>
  <si>
    <t>1/0,25</t>
  </si>
  <si>
    <t>2/0,56</t>
  </si>
  <si>
    <t>м²/м3</t>
  </si>
  <si>
    <t>11,73/0,4692</t>
  </si>
  <si>
    <t>В5</t>
  </si>
  <si>
    <t>Монтаж единицы Вытяжная крышная установка во взрывозащищенном исполнении (основная) в составе:- вентилятор крышный КВИН-С-2,25-Б-Вз-00,37/2-У1, - стакан монтажный утепленный со встроенным обратным клапаном МонСт-375/а-Укв-Вз КВИН-С-2,25-Б-Вз-00,37/2-У1</t>
  </si>
  <si>
    <t>Монтаж единицы Вытяжная крышная установка во взрывозащищенном исполнении (резервная) в составе:- вентилятор крышный КВИН-С-2,25-Б-Вз-00,37/2-У1,- стакан монтажный утепленный со встроенным обратным клапаном МонСт-375/а-Укв-Вз КВИН-С-2,25-Б-Вз-00,37/2-У1</t>
  </si>
  <si>
    <t>10,18/10,18</t>
  </si>
  <si>
    <t>4,85/4,85</t>
  </si>
  <si>
    <t>2/0,16</t>
  </si>
  <si>
    <t>2/0,357</t>
  </si>
  <si>
    <t>2/0,671</t>
  </si>
  <si>
    <t>5/2,071</t>
  </si>
  <si>
    <t>2/0,885</t>
  </si>
  <si>
    <t>2/1,082</t>
  </si>
  <si>
    <t>4/1,36</t>
  </si>
  <si>
    <t>23,59/0,9436</t>
  </si>
  <si>
    <t>В6</t>
  </si>
  <si>
    <t>Монтаж единицы Вытяжная крышная установка во взрывозащищенном исполнении (основная) в составе:- вентилятор крышный КВИН-С-2,25-Б-Вз-00,37/2-У1,  - стакан монтажный утепленный со встроенным обратным клапаном МонСт-375/а-Укв-Вз КВИН-С-2,25-Б-Вз-00,37/2-У1</t>
  </si>
  <si>
    <t>31,52/25,216</t>
  </si>
  <si>
    <t>0,1/0,09</t>
  </si>
  <si>
    <t>2/0,112</t>
  </si>
  <si>
    <t>4/0,697</t>
  </si>
  <si>
    <t>9/2,416</t>
  </si>
  <si>
    <t>2/0,808</t>
  </si>
  <si>
    <t>2/0,813</t>
  </si>
  <si>
    <t>1/0,28</t>
  </si>
  <si>
    <t>2/0,62</t>
  </si>
  <si>
    <t>41,54/1,6616</t>
  </si>
  <si>
    <t>В7</t>
  </si>
  <si>
    <t>Монтаж единицы Вытяжная канальная установка подвесная в составе:- клапан обратный KON 160,- вентилятор KVR 160/1,- шумоглушитель KNK 160/6- хомут соединительный HTK 160 (2 шт.),- кронштейн крепления вентилятора KKV 160 KVR 160/1</t>
  </si>
  <si>
    <t>4,27/1,34</t>
  </si>
  <si>
    <t>0,73/0,29</t>
  </si>
  <si>
    <t>13,13/6,6</t>
  </si>
  <si>
    <t>1,06/1,06</t>
  </si>
  <si>
    <t>2/0,185</t>
  </si>
  <si>
    <t>1/0,116</t>
  </si>
  <si>
    <t>1/0,375</t>
  </si>
  <si>
    <t>1/0,301</t>
  </si>
  <si>
    <t>1/0,121</t>
  </si>
  <si>
    <t>м²/м2</t>
  </si>
  <si>
    <t>15,22/0,9132</t>
  </si>
  <si>
    <t>В8</t>
  </si>
  <si>
    <t>Монтаж единицы Вытяжная радиальная установка во взрывозащищенном исполнении (основная) в составе:- клапан обратный  RVK 1120-EX.B,- вентилятор VTR-112А-22х10-EX.B-R0-У2,- вставка гибкая VGKR-1120-EX,- вставка гибкая VGPR-1120-EX,- комплект  резинометаллических виброопор RVI-8 VTR-112А-22х10-EX.B-R0-У2</t>
  </si>
  <si>
    <t>8,96/28,15</t>
  </si>
  <si>
    <t>2/7,04</t>
  </si>
  <si>
    <t>0,58/0,58</t>
  </si>
  <si>
    <t>37,05/59,28</t>
  </si>
  <si>
    <t>3,5/7</t>
  </si>
  <si>
    <t>12,38/24,76</t>
  </si>
  <si>
    <t>9,2/20,24</t>
  </si>
  <si>
    <t>9,2/22,08</t>
  </si>
  <si>
    <t>14,2/36,92</t>
  </si>
  <si>
    <t>9,5/26,6</t>
  </si>
  <si>
    <t>14,8/44,4</t>
  </si>
  <si>
    <t>16,2/51,84</t>
  </si>
  <si>
    <t>10,2/34,68</t>
  </si>
  <si>
    <t>11,98/43,128</t>
  </si>
  <si>
    <t>35,75/107,25</t>
  </si>
  <si>
    <t>5,39/19,404</t>
  </si>
  <si>
    <t>6,06/29,088</t>
  </si>
  <si>
    <t>2/2,929</t>
  </si>
  <si>
    <t>1/0,309</t>
  </si>
  <si>
    <t>10/1,92</t>
  </si>
  <si>
    <t>2/3,072</t>
  </si>
  <si>
    <t>4/4,499</t>
  </si>
  <si>
    <t>2/2,699</t>
  </si>
  <si>
    <t>1/0,788</t>
  </si>
  <si>
    <t>1/5,381</t>
  </si>
  <si>
    <t>10/7,883</t>
  </si>
  <si>
    <t>2/3,899</t>
  </si>
  <si>
    <t>2/4,678</t>
  </si>
  <si>
    <t>2/5,312</t>
  </si>
  <si>
    <t>1/4,036</t>
  </si>
  <si>
    <t>2/1,76</t>
  </si>
  <si>
    <t>2/1,85</t>
  </si>
  <si>
    <t>2/2,01</t>
  </si>
  <si>
    <t>2/2,17</t>
  </si>
  <si>
    <t>2/2,33</t>
  </si>
  <si>
    <t>2/2,49</t>
  </si>
  <si>
    <t>2/2,65</t>
  </si>
  <si>
    <t>2/2,81</t>
  </si>
  <si>
    <t>2/2,612</t>
  </si>
  <si>
    <t>1/1,887</t>
  </si>
  <si>
    <t>2/3,956</t>
  </si>
  <si>
    <t>1/1,268</t>
  </si>
  <si>
    <t>1/0,56</t>
  </si>
  <si>
    <t>1/0,72</t>
  </si>
  <si>
    <t>1/0,66</t>
  </si>
  <si>
    <t>1/0,62</t>
  </si>
  <si>
    <t>1/0,68</t>
  </si>
  <si>
    <t>1/0,69</t>
  </si>
  <si>
    <t>1/0,78</t>
  </si>
  <si>
    <t>1/0,74</t>
  </si>
  <si>
    <t>2/1,68</t>
  </si>
  <si>
    <t>1/0,8</t>
  </si>
  <si>
    <t>1/0,86</t>
  </si>
  <si>
    <t>1/0,96</t>
  </si>
  <si>
    <t>1/0,92</t>
  </si>
  <si>
    <t>1/1,02</t>
  </si>
  <si>
    <t>1/0,98</t>
  </si>
  <si>
    <t>2/2,16</t>
  </si>
  <si>
    <t>2/2,08</t>
  </si>
  <si>
    <t>2/0,96</t>
  </si>
  <si>
    <t>3,46/1,1384</t>
  </si>
  <si>
    <t>22,04/1,102</t>
  </si>
  <si>
    <t>В9</t>
  </si>
  <si>
    <t>0,82/2,89</t>
  </si>
  <si>
    <t>55,18/88,288</t>
  </si>
  <si>
    <t>2,55/5,1</t>
  </si>
  <si>
    <t>13,4/26,8</t>
  </si>
  <si>
    <t>10,2/22,44</t>
  </si>
  <si>
    <t>10,2/24,48</t>
  </si>
  <si>
    <t>10,2/26,52</t>
  </si>
  <si>
    <t>10,2/28,56</t>
  </si>
  <si>
    <t>10,2/30,6</t>
  </si>
  <si>
    <t>7/22,4</t>
  </si>
  <si>
    <t>7,45/26,82</t>
  </si>
  <si>
    <t>6,32/22,752</t>
  </si>
  <si>
    <t>13,24/63,552</t>
  </si>
  <si>
    <t>14/11,036</t>
  </si>
  <si>
    <t>1/1,325</t>
  </si>
  <si>
    <t>1/1,379</t>
  </si>
  <si>
    <t>1/1,405</t>
  </si>
  <si>
    <t>1/1,92</t>
  </si>
  <si>
    <t>1/0,84</t>
  </si>
  <si>
    <t>1/0,9</t>
  </si>
  <si>
    <t>1/1,08</t>
  </si>
  <si>
    <t>1/1,44</t>
  </si>
  <si>
    <t>3,46/0,1384</t>
  </si>
  <si>
    <t>В10</t>
  </si>
  <si>
    <t>Монтаж единицы Вытяжная крышная установка во взрывозащищенном исполнении (основная) в составе:- вентилятор крышный VDNS 112А-22х10-EX.B,- стакан монтажный утепленный MSN-U-112,- клапан обратный RVN-1120-EX.B VDNS 112А-22х10-EX.B</t>
  </si>
  <si>
    <t>36,45/58,32</t>
  </si>
  <si>
    <t>2,7/5,4</t>
  </si>
  <si>
    <t>12,65/25,3</t>
  </si>
  <si>
    <t>9,2/25,76</t>
  </si>
  <si>
    <t>10,92/32,76</t>
  </si>
  <si>
    <t>9,9/31,68</t>
  </si>
  <si>
    <t>16,93/60,948</t>
  </si>
  <si>
    <t>7,6/27,36</t>
  </si>
  <si>
    <t>10,17/48,816</t>
  </si>
  <si>
    <t>2/1,7</t>
  </si>
  <si>
    <t>1/2,339</t>
  </si>
  <si>
    <t>4/21,524</t>
  </si>
  <si>
    <t>1/1,978</t>
  </si>
  <si>
    <t>2/5,69</t>
  </si>
  <si>
    <t>2/1,8</t>
  </si>
  <si>
    <t>1/0,48</t>
  </si>
  <si>
    <t>В11</t>
  </si>
  <si>
    <t>35,63/57,008</t>
  </si>
  <si>
    <t>3,23/6,46</t>
  </si>
  <si>
    <t>13,38/26,76</t>
  </si>
  <si>
    <t>10,03/32,96</t>
  </si>
  <si>
    <t>22,67/77,08</t>
  </si>
  <si>
    <t>16,28/58,608</t>
  </si>
  <si>
    <t>6,51/23,436</t>
  </si>
  <si>
    <t>10,01/48,048</t>
  </si>
  <si>
    <t>2/2,04</t>
  </si>
  <si>
    <t>В12</t>
  </si>
  <si>
    <t>35,45/56,72</t>
  </si>
  <si>
    <t>2,9/5,8</t>
  </si>
  <si>
    <t>18,8/37,6</t>
  </si>
  <si>
    <t>15,4/33,88</t>
  </si>
  <si>
    <t>12,95/31,08</t>
  </si>
  <si>
    <t>22,2/62,16</t>
  </si>
  <si>
    <t>5,85/18,72</t>
  </si>
  <si>
    <t>11,63/41,868</t>
  </si>
  <si>
    <t>0,48/1,728</t>
  </si>
  <si>
    <t>23,03/110,544</t>
  </si>
  <si>
    <t>3/0,84</t>
  </si>
  <si>
    <t>2/5,861</t>
  </si>
  <si>
    <t>2/10,762</t>
  </si>
  <si>
    <t>9/7,095</t>
  </si>
  <si>
    <t>3/16,143</t>
  </si>
  <si>
    <t>3/2,64</t>
  </si>
  <si>
    <t>3/2,775</t>
  </si>
  <si>
    <t>1/1,269</t>
  </si>
  <si>
    <t>2/1,12</t>
  </si>
  <si>
    <t>2/1,32</t>
  </si>
  <si>
    <t>2/1,36</t>
  </si>
  <si>
    <t>1/0,76</t>
  </si>
  <si>
    <t>В13</t>
  </si>
  <si>
    <t>15,37/30,74</t>
  </si>
  <si>
    <t>10,9/26,16</t>
  </si>
  <si>
    <t>5,2/14,56</t>
  </si>
  <si>
    <t>4,47/14,304</t>
  </si>
  <si>
    <t>0,83/2,988</t>
  </si>
  <si>
    <t>2,95/8,26</t>
  </si>
  <si>
    <t>22,24/80,064</t>
  </si>
  <si>
    <t>6,75/32,4</t>
  </si>
  <si>
    <t>2/8,072</t>
  </si>
  <si>
    <t>3/2,698</t>
  </si>
  <si>
    <t>3/3,178</t>
  </si>
  <si>
    <t>1/1,219</t>
  </si>
  <si>
    <t>2/1,44</t>
  </si>
  <si>
    <t>3/2,4</t>
  </si>
  <si>
    <t>3/2,16</t>
  </si>
  <si>
    <t>1/0,88</t>
  </si>
  <si>
    <t>В14</t>
  </si>
  <si>
    <t>Монтаж единицы Вытяжная канальная установка подвесная в составе:- клапан обратный KON 160,- вентилятор KVR 160/1,- шумоглушитель KNK 160/6,- хомут соединительный HTK 160 (2 шт.),- кронштейн крепления вентилятора KKV 160 KVR 160/1</t>
  </si>
  <si>
    <t>10,28/3,23</t>
  </si>
  <si>
    <t>10,02/3,93</t>
  </si>
  <si>
    <t>3,65/1,83</t>
  </si>
  <si>
    <t>4/0,323</t>
  </si>
  <si>
    <t>12,12/0,4848</t>
  </si>
  <si>
    <t>ВЕ1</t>
  </si>
  <si>
    <t>7,66/9,63</t>
  </si>
  <si>
    <t>0,15/0,24</t>
  </si>
  <si>
    <t>1/0,565</t>
  </si>
  <si>
    <t>9,96/0,3984</t>
  </si>
  <si>
    <t>ВЕ2</t>
  </si>
  <si>
    <t>11,19/5,62</t>
  </si>
  <si>
    <t>1/0,26</t>
  </si>
  <si>
    <t>7,58/0,3032</t>
  </si>
  <si>
    <t>ВЕ3</t>
  </si>
  <si>
    <t>7,79/6,12</t>
  </si>
  <si>
    <t>1/0,355</t>
  </si>
  <si>
    <t>0,01/0,0003</t>
  </si>
  <si>
    <t>6,46/0,2584</t>
  </si>
  <si>
    <t>ВЕ4</t>
  </si>
  <si>
    <t>10,96/5,51</t>
  </si>
  <si>
    <t>0,05/0,04</t>
  </si>
  <si>
    <t>7,71/0,3084</t>
  </si>
  <si>
    <t>ДВЕ1</t>
  </si>
  <si>
    <t>ДПЕ1</t>
  </si>
  <si>
    <t>25,18/141,01</t>
  </si>
  <si>
    <t>МО1</t>
  </si>
  <si>
    <t>Монтаж единицы Вытяжная крышная установка во взрывозащищенном исполнении в составе:- вентилятор крышный коррозионностойкий VDNS 45В-1,1х15-EX.B-KR,- стакан монтажный утепленный коррозионностойкий MSN-U-450-KR с уклоном 3 гр. (нестандарт),- клапан обратный коррозионностойкий RVN-450-EX.B-KR с фланцами под стакан монтажный с уклоном (нестандарт) VDNS 45В-1,1х15-EX.B-KR</t>
  </si>
  <si>
    <t>4,29/1,68</t>
  </si>
  <si>
    <t>3,17/1,99</t>
  </si>
  <si>
    <t>9,29/9,19</t>
  </si>
  <si>
    <t>2/0,13</t>
  </si>
  <si>
    <t>1/0,078</t>
  </si>
  <si>
    <t>1/0,425</t>
  </si>
  <si>
    <t>4/0,466</t>
  </si>
  <si>
    <t>3/1,766</t>
  </si>
  <si>
    <t>1/0,328</t>
  </si>
  <si>
    <t>1/0,656</t>
  </si>
  <si>
    <t>1/0,736</t>
  </si>
  <si>
    <t>2/0,438</t>
  </si>
  <si>
    <t>2/0,652</t>
  </si>
  <si>
    <t>2/0,674</t>
  </si>
  <si>
    <t>12,33/0,4932</t>
  </si>
  <si>
    <t>МО2</t>
  </si>
  <si>
    <t>Монтаж единицы Вытяжная крышная установка во взрывозащищенном исполнении в составе:- вентилятор крышный коррозионностойкий VDNS 45В-1,1х15-EX.B-KR,- стакан монтажный утепленный коррозионностойкий MSN-U-450-KR с уклоном 3 гр. (нестандарт), - клапан обратный коррозионностойкий RVN-450-EX.B-KR с фланцами под стакан монтажный с уклоном (нестандарт) VDNS 45В-1,1х15-EX.B-KR</t>
  </si>
  <si>
    <t>5,26/2,07</t>
  </si>
  <si>
    <t>0,56/0,28</t>
  </si>
  <si>
    <t>4,39/2,76</t>
  </si>
  <si>
    <t>2,92/2,29</t>
  </si>
  <si>
    <t>0,78/0,77</t>
  </si>
  <si>
    <t>23,05/28,97</t>
  </si>
  <si>
    <t>2/0,257</t>
  </si>
  <si>
    <t>2/0,778</t>
  </si>
  <si>
    <t>1/0,194</t>
  </si>
  <si>
    <t>10/1,164</t>
  </si>
  <si>
    <t>3/0,53</t>
  </si>
  <si>
    <t>3/0,781</t>
  </si>
  <si>
    <t>1/0,387</t>
  </si>
  <si>
    <t>7/6,407</t>
  </si>
  <si>
    <t>2/0,567</t>
  </si>
  <si>
    <t>1/0,357</t>
  </si>
  <si>
    <t>1/0,453</t>
  </si>
  <si>
    <t>1/0,692</t>
  </si>
  <si>
    <t>2/1,38</t>
  </si>
  <si>
    <t>4/0,875</t>
  </si>
  <si>
    <t>1/0,226</t>
  </si>
  <si>
    <t>2/0,531</t>
  </si>
  <si>
    <t>1/0,271</t>
  </si>
  <si>
    <t>1/0,42</t>
  </si>
  <si>
    <t>46,37/1,8548</t>
  </si>
  <si>
    <t>МО3</t>
  </si>
  <si>
    <t>12,81/14,29</t>
  </si>
  <si>
    <t>0,03/0,04</t>
  </si>
  <si>
    <t>2/1,052</t>
  </si>
  <si>
    <t>3/2,2</t>
  </si>
  <si>
    <t>1/0,475</t>
  </si>
  <si>
    <t>0,65/0,039</t>
  </si>
  <si>
    <t>МО4.1</t>
  </si>
  <si>
    <t>19/5,97</t>
  </si>
  <si>
    <t>3,86/1,94</t>
  </si>
  <si>
    <t>6/0,785</t>
  </si>
  <si>
    <t>8/0,646</t>
  </si>
  <si>
    <t>2/0,328</t>
  </si>
  <si>
    <t>МО4.2</t>
  </si>
  <si>
    <t>МО4.3</t>
  </si>
  <si>
    <t>16,52/5,19</t>
  </si>
  <si>
    <t>5/0,654</t>
  </si>
  <si>
    <t>П1</t>
  </si>
  <si>
    <t>40,71/20,46</t>
  </si>
  <si>
    <t>38,85/24,41</t>
  </si>
  <si>
    <t>6,57/5,16</t>
  </si>
  <si>
    <t>7,15/7,08</t>
  </si>
  <si>
    <t>0,72/0,9</t>
  </si>
  <si>
    <t>2,59/5,18</t>
  </si>
  <si>
    <t>0,97/2,134</t>
  </si>
  <si>
    <t>0,12/0,48</t>
  </si>
  <si>
    <t>1/0,098</t>
  </si>
  <si>
    <t>12/2,119</t>
  </si>
  <si>
    <t>9/2,342</t>
  </si>
  <si>
    <t>Монтаж единицы Приточно-вытяжная установка подвесная в составе:- воздушная заслонка CHR 70-40 (2 шт.),- фильтр карманный укороченный LITENED 70-40 FRUM с фильтрующей вставкой DFUM 70-40 (G4) (2 шт.),- фильтр карманный LITENED 70-40 FRPM с фильтрующей вставкой DFPM 70-40 (F7) (2 шт.), - рекуператор подвесной LITENED 70-40 REP (правый),- рекуператор подвесной LITENED 70-40 REP (правый)- вставка гибкая FH 70-40 (4 шт.) LITENED 70-40 G1.31-2.2x30.R +  LITENED 70-40 G1.31-1.1x30.R,- вентилятор LITENED 70-40 G1.31-2,2х30,- вентилятор LITENED 70-40 G1.31-1,1х30,- шумоглушитель - секция промежуточная LITENED 70-40 PS,LITENED 70-40 NKD (2 шт.),</t>
  </si>
  <si>
    <t>2/1,971</t>
  </si>
  <si>
    <t>2/0,454</t>
  </si>
  <si>
    <t>4/1,134</t>
  </si>
  <si>
    <t>3/1,07</t>
  </si>
  <si>
    <t>1/0,677</t>
  </si>
  <si>
    <t>1/0,843</t>
  </si>
  <si>
    <t>1/1,484</t>
  </si>
  <si>
    <t>2/1,353</t>
  </si>
  <si>
    <t>7/1,579</t>
  </si>
  <si>
    <t>3/0,814</t>
  </si>
  <si>
    <t>2/0,555</t>
  </si>
  <si>
    <t>1/0,343</t>
  </si>
  <si>
    <t>1/0,351</t>
  </si>
  <si>
    <t>2,15/0,129</t>
  </si>
  <si>
    <t>9,44/0,472</t>
  </si>
  <si>
    <t>П2</t>
  </si>
  <si>
    <t>30,7/12,06</t>
  </si>
  <si>
    <t>7,49/4,71</t>
  </si>
  <si>
    <t>1,4/1,1</t>
  </si>
  <si>
    <t>5,01/8,016</t>
  </si>
  <si>
    <t>6,52/10,432</t>
  </si>
  <si>
    <t>0,52/1,04</t>
  </si>
  <si>
    <t>19/2,211</t>
  </si>
  <si>
    <t>2/0,655</t>
  </si>
  <si>
    <t>1/0,663</t>
  </si>
  <si>
    <t>1/0,914</t>
  </si>
  <si>
    <t>1/0,205</t>
  </si>
  <si>
    <t>1/0,283</t>
  </si>
  <si>
    <t>1/0,476</t>
  </si>
  <si>
    <t>4/0,6</t>
  </si>
  <si>
    <t>1/0,61</t>
  </si>
  <si>
    <t>3,89/0,1556</t>
  </si>
  <si>
    <t>31,07/1,8642</t>
  </si>
  <si>
    <t>П3</t>
  </si>
  <si>
    <t>0,04/0,028</t>
  </si>
  <si>
    <t>0,71/0,852</t>
  </si>
  <si>
    <t>1,09/1,744</t>
  </si>
  <si>
    <t>4,62/8,316</t>
  </si>
  <si>
    <t>0,75/1,05</t>
  </si>
  <si>
    <t>0,54/0,864</t>
  </si>
  <si>
    <t>2,47/4,446</t>
  </si>
  <si>
    <t>0,12/0,432</t>
  </si>
  <si>
    <t>1/0,411</t>
  </si>
  <si>
    <t>1/0,497</t>
  </si>
  <si>
    <t>3/2,236</t>
  </si>
  <si>
    <t>1/1,17</t>
  </si>
  <si>
    <t>1/0,522</t>
  </si>
  <si>
    <t>1/0,602</t>
  </si>
  <si>
    <t>1/0,682</t>
  </si>
  <si>
    <t>1/1,291</t>
  </si>
  <si>
    <t>1/0,45</t>
  </si>
  <si>
    <t>1/0,51</t>
  </si>
  <si>
    <t>1/0,58</t>
  </si>
  <si>
    <t>0,47/0,0188</t>
  </si>
  <si>
    <t>18,06/1,0836</t>
  </si>
  <si>
    <t>3,39/0,1695</t>
  </si>
  <si>
    <t>П4.1</t>
  </si>
  <si>
    <t>7,63/15,1</t>
  </si>
  <si>
    <t>2,49/6,26</t>
  </si>
  <si>
    <t>3,07/11,359</t>
  </si>
  <si>
    <t>16,8/68,88</t>
  </si>
  <si>
    <t>5,37/25,776</t>
  </si>
  <si>
    <t>0,4/2,08</t>
  </si>
  <si>
    <t>2/1,648</t>
  </si>
  <si>
    <t>5/10,783</t>
  </si>
  <si>
    <t>2/3,879</t>
  </si>
  <si>
    <t>2/6,938</t>
  </si>
  <si>
    <t>1/4,596</t>
  </si>
  <si>
    <t>1/0,925</t>
  </si>
  <si>
    <t>1/1,64</t>
  </si>
  <si>
    <t>1/2,337</t>
  </si>
  <si>
    <t>1/1,834</t>
  </si>
  <si>
    <t>1/1,894</t>
  </si>
  <si>
    <t>1/1,19</t>
  </si>
  <si>
    <t>1/0,745</t>
  </si>
  <si>
    <t>2/3,281</t>
  </si>
  <si>
    <t>46,42/4,642</t>
  </si>
  <si>
    <t>П4.2</t>
  </si>
  <si>
    <t>42,09/83,3</t>
  </si>
  <si>
    <t>4,85/12,19</t>
  </si>
  <si>
    <t>6,78/25,086</t>
  </si>
  <si>
    <t>10,15/41,615</t>
  </si>
  <si>
    <t>1,18/4,838</t>
  </si>
  <si>
    <t>5,36/25,728</t>
  </si>
  <si>
    <t>2/2,354</t>
  </si>
  <si>
    <t>8/17,252</t>
  </si>
  <si>
    <t>1/3,469</t>
  </si>
  <si>
    <t>46,41/4,641</t>
  </si>
  <si>
    <t>П4.3</t>
  </si>
  <si>
    <t>39,26/77,7</t>
  </si>
  <si>
    <t>12,49/31,39</t>
  </si>
  <si>
    <t>1,56/6,396</t>
  </si>
  <si>
    <t>4,7/19,27</t>
  </si>
  <si>
    <t>1/1,046</t>
  </si>
  <si>
    <t>6/12,939</t>
  </si>
  <si>
    <t>1/0,718</t>
  </si>
  <si>
    <t>П4.4</t>
  </si>
  <si>
    <t>37,64/74,5</t>
  </si>
  <si>
    <t>9,54/23,98</t>
  </si>
  <si>
    <t>6,06/18,18</t>
  </si>
  <si>
    <t>4,3/17,63</t>
  </si>
  <si>
    <t>1/0,824</t>
  </si>
  <si>
    <t>1/1,304</t>
  </si>
  <si>
    <t>7/15,096</t>
  </si>
  <si>
    <t>1/3,41</t>
  </si>
  <si>
    <t>2/3,192</t>
  </si>
  <si>
    <t>1/1,546</t>
  </si>
  <si>
    <t>1/0,926</t>
  </si>
  <si>
    <t>П4.5</t>
  </si>
  <si>
    <t>51,77/102,46</t>
  </si>
  <si>
    <t>3,97/9,98</t>
  </si>
  <si>
    <t>4,8/19,68</t>
  </si>
  <si>
    <t>10/21,565</t>
  </si>
  <si>
    <t>2/1,49</t>
  </si>
  <si>
    <t>П4.6</t>
  </si>
  <si>
    <t>44,22/87,52</t>
  </si>
  <si>
    <t>2,76/6,94</t>
  </si>
  <si>
    <t>3,75/13,875</t>
  </si>
  <si>
    <t>20,99/86,059</t>
  </si>
  <si>
    <t>4,17/20,016</t>
  </si>
  <si>
    <t>39,03/3,903</t>
  </si>
  <si>
    <t>П4.7</t>
  </si>
  <si>
    <t>49,22/97,42</t>
  </si>
  <si>
    <t>13,2/54,12</t>
  </si>
  <si>
    <t>1,57/7,536</t>
  </si>
  <si>
    <t>1,2/3,36</t>
  </si>
  <si>
    <t>1/2,091</t>
  </si>
  <si>
    <t>1/2,417</t>
  </si>
  <si>
    <t>34,35/3,435</t>
  </si>
  <si>
    <t>П4.8</t>
  </si>
  <si>
    <t>7,03/13,91</t>
  </si>
  <si>
    <t>2,34/5,88</t>
  </si>
  <si>
    <t>3,19/11,803</t>
  </si>
  <si>
    <t>12,88/52,808</t>
  </si>
  <si>
    <t>1,53/7,344</t>
  </si>
  <si>
    <t>1,2/5,4</t>
  </si>
  <si>
    <t>1/2,157</t>
  </si>
  <si>
    <t>1/2,016</t>
  </si>
  <si>
    <t>1/2,046</t>
  </si>
  <si>
    <t>32,81/3,281</t>
  </si>
  <si>
    <t>П5</t>
  </si>
  <si>
    <t>2,65/4,24</t>
  </si>
  <si>
    <t>0,8/1,28</t>
  </si>
  <si>
    <t>8,06/16,12</t>
  </si>
  <si>
    <t>0,12/0,6</t>
  </si>
  <si>
    <t>2/1,342</t>
  </si>
  <si>
    <t>1/0,684</t>
  </si>
  <si>
    <t>1/0,764</t>
  </si>
  <si>
    <t>2/1,911</t>
  </si>
  <si>
    <t>1/2,006</t>
  </si>
  <si>
    <t>1/0,49</t>
  </si>
  <si>
    <t>1/0,55</t>
  </si>
  <si>
    <t>0,82/0,0328</t>
  </si>
  <si>
    <t>12,28/0,7368</t>
  </si>
  <si>
    <t>5,73/0,2865</t>
  </si>
  <si>
    <t>П6</t>
  </si>
  <si>
    <t>13,11/23,598</t>
  </si>
  <si>
    <t>11,91/21,438</t>
  </si>
  <si>
    <t>0,81/1,296</t>
  </si>
  <si>
    <t>8,27/13,232</t>
  </si>
  <si>
    <t>2/0,831</t>
  </si>
  <si>
    <t>2/1,302</t>
  </si>
  <si>
    <t>2/1,774</t>
  </si>
  <si>
    <t>3/2,873</t>
  </si>
  <si>
    <t>1/1,028</t>
  </si>
  <si>
    <t>1/0,722</t>
  </si>
  <si>
    <t>1/0,836</t>
  </si>
  <si>
    <t>1/0,813</t>
  </si>
  <si>
    <t>1/1,473</t>
  </si>
  <si>
    <t>2/1,1</t>
  </si>
  <si>
    <t>63,26/2,5304</t>
  </si>
  <si>
    <t>10,64/0,6384</t>
  </si>
  <si>
    <t>5,88/0,294</t>
  </si>
  <si>
    <t>П7</t>
  </si>
  <si>
    <t>0,38/0,15</t>
  </si>
  <si>
    <t>0,18/0,11</t>
  </si>
  <si>
    <t>2/0,233</t>
  </si>
  <si>
    <t>1/0,251</t>
  </si>
  <si>
    <t>0,09/0,0045</t>
  </si>
  <si>
    <t>0,24/0,432</t>
  </si>
  <si>
    <t>ПЕ2</t>
  </si>
  <si>
    <t>0,12/0,144</t>
  </si>
  <si>
    <t>ПЕ3</t>
  </si>
  <si>
    <t>0,12/0,192</t>
  </si>
  <si>
    <t>ПЕ4</t>
  </si>
  <si>
    <t>3,73/20,89</t>
  </si>
  <si>
    <t>ПЕ5</t>
  </si>
  <si>
    <t>0,49/0,784</t>
  </si>
  <si>
    <t>0,53/0,0318</t>
  </si>
  <si>
    <t>ПЕ6</t>
  </si>
  <si>
    <t>0,18/0,288</t>
  </si>
  <si>
    <t>ПЕ7</t>
  </si>
  <si>
    <t>4,8/7,68</t>
  </si>
  <si>
    <t>2/0,822</t>
  </si>
  <si>
    <t>11,41/0,6846</t>
  </si>
  <si>
    <t>У</t>
  </si>
  <si>
    <t>ХС1</t>
  </si>
  <si>
    <t>ХС2</t>
  </si>
  <si>
    <t>хКрепления воздуховодов и оборудования</t>
  </si>
  <si>
    <t>15/0,6</t>
  </si>
  <si>
    <t>м²*м3</t>
  </si>
  <si>
    <t>5/0,3</t>
  </si>
  <si>
    <t>хПроходки</t>
  </si>
  <si>
    <t>Герметизация проходов через стены</t>
  </si>
  <si>
    <t>"____" ________________ 2025 года</t>
  </si>
  <si>
    <t>Материалы и оборудования в руб. с НДС</t>
  </si>
  <si>
    <t>Работы в руб. с НДС</t>
  </si>
  <si>
    <t>Цена за ед. работ с НДС</t>
  </si>
  <si>
    <t>Цена ИТОГО за работ с НДС</t>
  </si>
  <si>
    <t>Цена ИТОГО за материалы, оборудование и Работы  с НДС</t>
  </si>
  <si>
    <t>46,91</t>
  </si>
  <si>
    <t xml:space="preserve">1612-2022-Р-КМ.ВОР </t>
  </si>
  <si>
    <t>Устройство металлических колонн весом до 1 т из труб квадратных ,
- Кв. тр. 200х200х8 по ГОСТ 30245-2015, сталь С245-4 по ГОСТ 27772-2015 - 5,577 тн
- Кв. тр. 200х200х8 по ГОСТ 30245-2015, сталь С245-4 по ГОСТ 27772-2015 - 0,022 тн</t>
  </si>
  <si>
    <t>Устройство металлических колонн весом до 3 т из двутавров :
- Двутавр 40К2 по ГОСТ Р 57837-2017, сталь С245-4  по ГОСТ 27772-2015 - 44,527 тн
- Пластина 10 мм, сталь листовая горячекатаная по ГОСТ 19903-2015, сталь С245-4 по ГОСТ 27772-2015 - 0,157тн
- Пластина 12 мм, сталь листовая горячекатаная по ГОСТ 19903-2015, сталь С245-4 по ГОСТ 27772-2015- 0,25тн
- Пластина 14 мм, сталь листовая горячекатаная по ГОСТ 19903-2015, сталь С245-4 по ГОСТ 27772-2015 - 1,29 тн
- Пластина 16 мм, сталь листовая горячекатаная по ГОСТ 19903-2015, сталь С245-4 по ГОСТ 27772-2015- 0,909 тн
- Пластина 40 мм, сталь листовая горячекатаная по ГОСТ 19903-2015, сталь С245-4 по ГОСТ 27772-2015 -0,996 тн
-Пластина 12 мм, сталь листовая горячекатаная по ГОСТ 19903-2015, сталь С355-5 по ГОСТ 27772-2015- 0,221 тн
- Пластина 30 мм, сталь листовая горячекатаная по ГОСТ 19903-2015, сталь С355-5 по ГОСТ 27772-2015- 1,816 тн
-Пластина 12 мм, сталь листовая горячекатаная по ГОСТ 19903-2015, сталь С390 по ГОСТ 27772-2015- 0,014 тн
- Пластина 25 мм, сталь листовая горячекатаная по ГОСТ 19903-2015, сталь С390 по ГОСТ 27772-2015 - 3,889 тн</t>
  </si>
  <si>
    <t>СМР</t>
  </si>
  <si>
    <t>Устройство и извлечение шпунтового ограждения Л5-УМ (L=5500 мм, 343 шт ) по ТУ 0925-008-00186269-2016</t>
  </si>
  <si>
    <t>Устройство свай:</t>
  </si>
  <si>
    <t>Заливка свай бетоном B25 F200 W6</t>
  </si>
  <si>
    <t>Залива ростверком бетоном B25 F200 W6</t>
  </si>
  <si>
    <t>Устройство арматурного каркаса ростверка:  
- Арматура ∅12 А500С- кол-во 0,851тн;
- Арматура ∅6 А240С- кол-во 0,004 тн; 
- Закладные детали – анкерный блок- кол-во 0,038тн.</t>
  </si>
  <si>
    <t>Устройство полов (основание):</t>
  </si>
  <si>
    <t xml:space="preserve">м3 </t>
  </si>
  <si>
    <t>Фундамент монолитный Фм1.1.1:</t>
  </si>
  <si>
    <t xml:space="preserve">т </t>
  </si>
  <si>
    <t>Фундамент монолитный Фм1.2.1(а) 2штуки,  Фм1.2.1(б) - 1шт, Фм1.2.3 - 1шт:</t>
  </si>
  <si>
    <t xml:space="preserve">Устройство монолитного фундамента B25 F200 W6, состоящего дна (250,43м3), вертикальных стенок (525,91м3) и перекрытия (475,82м3) </t>
  </si>
  <si>
    <t>Устройство монолитного фундамента B25 F200 W6, состоящего из дна (125,22м3), вертикальных стенок (262,95м3) и перекрытия (237,91м3) с установкой арматуры:</t>
  </si>
  <si>
    <t>549.49</t>
  </si>
  <si>
    <t>Устройство рамы монолитной в осях 22/ГГ-АА (до отм.+11,53):</t>
  </si>
  <si>
    <t>Приямок монолитный Прм1:</t>
  </si>
  <si>
    <t>Приямок монолитный Прм2:</t>
  </si>
  <si>
    <t>Приямок монолитный Прм3:</t>
  </si>
  <si>
    <t>Приямок монолитный Прм4:</t>
  </si>
  <si>
    <t>Приямок монолитный Прм5а, б, в, г, д (2шт), е, ж, з, и :</t>
  </si>
  <si>
    <t>Приямок монолитный Прм6:</t>
  </si>
  <si>
    <t>Лестница монолитная МЛМ1, МЛМ2, МЛМ3, МЛМ4, ПЛМ1 (2шт), ПЛМ2:</t>
  </si>
  <si>
    <t>Фундамент монолитный ПФм2 и крыльцо КРм1:</t>
  </si>
  <si>
    <t>10,258</t>
  </si>
  <si>
    <t>430,51</t>
  </si>
  <si>
    <t>115,78</t>
  </si>
  <si>
    <t>Плита фундаментная монолитная ПФм3:</t>
  </si>
  <si>
    <t>4,3</t>
  </si>
  <si>
    <t>180,75</t>
  </si>
  <si>
    <t>Демонтажные работы в осях 22-25/А-М :</t>
  </si>
  <si>
    <t>Фундаментная плита монолитная Фм4 под приточные газовые агрегаты:</t>
  </si>
  <si>
    <t>Монтаж лотков (за территорией цеха) :</t>
  </si>
  <si>
    <t>Тепловая камера УТ-1 (за территорией цеха):</t>
  </si>
  <si>
    <t>Камера монолитная КМ1:</t>
  </si>
  <si>
    <t>Плита монолитная ПП-1 (к камере УТ-1):</t>
  </si>
  <si>
    <t>Плита монолитная ПП-2 (к камере КМ1):</t>
  </si>
  <si>
    <t>Ремонт и восстановление поврежденных участков:</t>
  </si>
  <si>
    <t xml:space="preserve">м2 </t>
  </si>
  <si>
    <t>Устройство рельсового пути (внутри цеха):</t>
  </si>
  <si>
    <t>Устройство арматурного каркаса сваи: 
 - Арматура ∅18 А500С-кол-во 0,236 тн;     
 - Арматура ∅10 А240С -кол-во 0,073 тн; 
 - Полоса 8х100 по ГОСТ 27772-2015-кол-во 0,041 тн.</t>
  </si>
  <si>
    <r>
      <t xml:space="preserve">Позиция исключена </t>
    </r>
    <r>
      <rPr>
        <i/>
        <sz val="12"/>
        <color rgb="FFFF0000"/>
        <rFont val="Arial"/>
        <family val="2"/>
        <charset val="204"/>
      </rPr>
      <t>Фундамент ФМ 2</t>
    </r>
  </si>
  <si>
    <t>Позиция исключена</t>
  </si>
  <si>
    <t xml:space="preserve"> Лист 300х300 t8 по ГОСТ 19903-2015</t>
  </si>
  <si>
    <r>
      <t xml:space="preserve">Позиция исключена </t>
    </r>
    <r>
      <rPr>
        <i/>
        <sz val="12"/>
        <color rgb="FFFF0000"/>
        <rFont val="Arial"/>
        <family val="2"/>
        <charset val="204"/>
      </rPr>
      <t>Фундамент монолитный ПФм1:</t>
    </r>
  </si>
  <si>
    <r>
      <t xml:space="preserve">Демонтаж рельсов с креплениями </t>
    </r>
    <r>
      <rPr>
        <i/>
        <sz val="12"/>
        <color rgb="FFFF0000"/>
        <rFont val="Arial"/>
        <family val="2"/>
        <charset val="204"/>
      </rPr>
      <t xml:space="preserve"> (с учетом объемов выполняемых ООО "Антанта")</t>
    </r>
  </si>
  <si>
    <r>
      <t xml:space="preserve">Позиция исключена. </t>
    </r>
    <r>
      <rPr>
        <i/>
        <sz val="12"/>
        <color rgb="FFFF0000"/>
        <rFont val="Arial"/>
        <family val="2"/>
        <charset val="204"/>
      </rPr>
      <t>( с учетом выполненных ООО "Антанта" объемов)</t>
    </r>
  </si>
  <si>
    <r>
      <t>Погрузка при автомобильных перевозках мусора строительного с погрузкой экскаваторами емкостью ковша до 0,5 м3</t>
    </r>
    <r>
      <rPr>
        <i/>
        <sz val="12"/>
        <color rgb="FFFF0000"/>
        <rFont val="Arial"/>
        <family val="2"/>
        <charset val="204"/>
      </rPr>
      <t xml:space="preserve"> ( с учетом выполненных ООО "Антанта"  объемов)</t>
    </r>
  </si>
  <si>
    <r>
      <t xml:space="preserve">Транспортировка мусора строительного на полигон ТБО (ПОС ТЧ лист 14 полигон ТБО ООО «ЭКОГРАД», расстояние перевозки 12 км) </t>
    </r>
    <r>
      <rPr>
        <i/>
        <sz val="12"/>
        <color rgb="FFFF0000"/>
        <rFont val="Arial"/>
        <family val="2"/>
        <charset val="204"/>
      </rPr>
      <t>( с учетом выполненных ООО "Антанта"  объемов)</t>
    </r>
  </si>
  <si>
    <t>Позиция исключена. ( с учетом выполненных ООО "Антанта" объемов)</t>
  </si>
  <si>
    <t xml:space="preserve">Монтаж шинопровода закрытого магистрального переменного тока на конструкциях по стенам и колоннам (150м на 2000А  +160м  на 2500А) </t>
  </si>
  <si>
    <t>Ранее не учтенные работы по 1612-2022-Р-АР.ВОР1 демонтаж</t>
  </si>
  <si>
    <t>Разборка существующего бортового камня БР 100.30.15 вручную.  ( с учетом выполненных ООО "Антанта"  объемов)</t>
  </si>
  <si>
    <r>
      <t>п.м/м</t>
    </r>
    <r>
      <rPr>
        <vertAlign val="superscript"/>
        <sz val="12"/>
        <color rgb="FFFF0000"/>
        <rFont val="Arial"/>
        <family val="2"/>
        <charset val="204"/>
      </rPr>
      <t>3</t>
    </r>
  </si>
  <si>
    <t>Погрузка при автомобильных перевозках мусора строительного с погрузкой экскаваторами емкостью ковша до 0,5 м3 ( с учетом выполненных ООО "Антанта"  объемов)</t>
  </si>
  <si>
    <t>Транспортировка мусора строительного на полигон ТБО (ПОС ТЧ лист 14 полигон ТБО ООО «ЭКОГРАД», расстояние перевозки 12 км) ( с учетом выполненных ООО "Антанта"  объемов)</t>
  </si>
  <si>
    <t>Разборка существующего асфальтобетонного покрытия, отбойными пневматическими молотками на базе передвижного компрессора. ( с учетом выполненных ООО "Антанта"  объемов)</t>
  </si>
  <si>
    <r>
      <t>м</t>
    </r>
    <r>
      <rPr>
        <vertAlign val="superscript"/>
        <sz val="12"/>
        <color rgb="FFFF0000"/>
        <rFont val="Arial"/>
        <family val="2"/>
        <charset val="204"/>
      </rPr>
      <t>3</t>
    </r>
  </si>
  <si>
    <t>Фрезерование существующего покрытия на глубину 0,05 м (ширина фрезы – 1 м)( с учетом выполненных ООО "Антанта"  объемов)</t>
  </si>
  <si>
    <r>
      <t>м</t>
    </r>
    <r>
      <rPr>
        <vertAlign val="superscript"/>
        <sz val="12"/>
        <color rgb="FFFF0000"/>
        <rFont val="Arial"/>
        <family val="2"/>
        <charset val="204"/>
      </rPr>
      <t>2</t>
    </r>
    <r>
      <rPr>
        <sz val="12"/>
        <color rgb="FFFF0000"/>
        <rFont val="Arial"/>
        <family val="2"/>
        <charset val="204"/>
      </rPr>
      <t>/м</t>
    </r>
    <r>
      <rPr>
        <vertAlign val="superscript"/>
        <sz val="12"/>
        <color rgb="FFFF0000"/>
        <rFont val="Arial"/>
        <family val="2"/>
        <charset val="204"/>
      </rPr>
      <t>3</t>
    </r>
  </si>
  <si>
    <t>36/1,8</t>
  </si>
  <si>
    <t>Транспортировка лома на полигон ТБО (ПОС ТЧ лист 14 полигон ТБО ООО «ЭКОГРАД», расстояние перевозки 12 км) ( с учетом выполненных ООО "Антанта"  объемов)</t>
  </si>
  <si>
    <t>Разборка существующего покрытия тротуаров на глубину 0,07 м вручную.( с учетом выполненных ООО "Антанта"  объемов)</t>
  </si>
  <si>
    <t>Разборка ж/б блоков, отбойными пневматическими молотками на базе передвижного компрессора.</t>
  </si>
  <si>
    <r>
      <t>шт./м</t>
    </r>
    <r>
      <rPr>
        <vertAlign val="superscript"/>
        <sz val="12"/>
        <color rgb="FF000000"/>
        <rFont val="Arial"/>
        <family val="2"/>
        <charset val="204"/>
      </rPr>
      <t>3</t>
    </r>
  </si>
  <si>
    <t>1.00/1,92</t>
  </si>
  <si>
    <t>Разборка ж/бетонного покрытия, отбойными пневматическими молотками на базе передвижного компрессора. ( с учетом выполненных ООО "Антанта"  объемов)</t>
  </si>
  <si>
    <t>11,65/1,98</t>
  </si>
  <si>
    <t>Разборка пути поэлементно на деревянных шпалах тип рельсов: Р65, на 1 км число шпал 2000 и 1840</t>
  </si>
  <si>
    <t>м. пути</t>
  </si>
  <si>
    <t>Транспортировка лома на полигон ТБО (ПОС ТЧ лист 14 полигон ТБО ООО «ЭКОГРАД», расстояние перевозки 12 км)</t>
  </si>
  <si>
    <t>Демонтаж железобетонной плиты пола, отбойными пневматическими молотками на базе передвижного компрессора. ( с учетом выполненных ООО "Антанта"  объемов)</t>
  </si>
  <si>
    <t>Демонтаж металлических конструкций (каркас встроенных помещений)</t>
  </si>
  <si>
    <t>Погрузка при автомобильных перевозках мусора строительного с погрузкой вручную</t>
  </si>
  <si>
    <t>Утилизация лишнего грунта</t>
  </si>
  <si>
    <t>расчет</t>
  </si>
  <si>
    <t>Утилизация мусора</t>
  </si>
  <si>
    <t>Ранее не учтенные работы по 1612/2022-Р-АР.ВОР2</t>
  </si>
  <si>
    <t>ДФ-1. Восстановление фундаментной балки в осях Д-Д/2:</t>
  </si>
  <si>
    <t>- Зачистка оголенной арматуры от продуктов коррозии механическим способом</t>
  </si>
  <si>
    <t>м. п.</t>
  </si>
  <si>
    <t xml:space="preserve"> - Покрытие повреждённых участков арматуры цинкнаполненной полиуретановой грунтовкой «ЦИ-НОТАН» и восстановление балки ремонтным составом «Рунит Ремонт бетона и камня (М500)» (или аналог)</t>
  </si>
  <si>
    <t>ДК-1, ДК-2, ДК-3. Восстановление железобетонных колонн:</t>
  </si>
  <si>
    <t>- Покрытие повреждённых участков арматуры цинкнаполненной полиуретановой грунтовкой «ЦИ- НОТАН» (или аналог)</t>
  </si>
  <si>
    <t>- Восстановление повреждённых участков бетона ремонтным составом «Рунит Ремонт бетона и камня (М500)» (или аналог)</t>
  </si>
  <si>
    <t>ДС-5. Восстановление торцевых кирпичных стен фонарей по осям 22 и 25:</t>
  </si>
  <si>
    <t>- Удаление разрушенных элементов кирпичной кладки, расчистка швов</t>
  </si>
  <si>
    <t>- Инъецирование трещин раствором нормальной прочности 12 МПа «Resmix IL-F» (или аналог)</t>
  </si>
  <si>
    <t>- Восстановление повреждённых элементов кладки керамическим полнотелым кирпичом</t>
  </si>
  <si>
    <t>ДС-1. Восстановление арматуры перемычек над оконными проемами:</t>
  </si>
  <si>
    <t>ДС-2, ДС-3, ДС-4. Восстановление поврежденных участков кирпичной кладки стен по оси 22:</t>
  </si>
  <si>
    <t>- Обеспыливание и увлажнение кирпичной кладки</t>
  </si>
  <si>
    <t>- Заполнение швов раствором полимерцементным марки М100</t>
  </si>
  <si>
    <t>ДС-6. Восстановление поврежденных участков кладки:</t>
  </si>
  <si>
    <t>ДП-1. Восстановление стропильных ферм, ферм фонаря, прогонов:</t>
  </si>
  <si>
    <t>- Очистка металлических конструкций и арматуры от коррозии механическим способом</t>
  </si>
  <si>
    <t>- Покрытие антикоррозийным составом цинкнаполненной полиуретановой грунтовкой «ЦИНОТАН» (или аналог)</t>
  </si>
  <si>
    <t>ДБ-1. Восстановление подкрановых балок</t>
  </si>
  <si>
    <t>- Зачистка оголенной арматуры от продуктов коррозии</t>
  </si>
  <si>
    <t>- Покрытие повреждённых участков арматуры цинкнаполненной полиуретановой грунтовкой «ЦИ- НОТАН» (или аналог) и восстановление бетона ремонтным составом «Рунит Ремонт бетона и камня (М500)» (или аналог)</t>
  </si>
  <si>
    <t xml:space="preserve"> Ранее не учтенные работы по 1612-2022-Р-АР.ВОР3</t>
  </si>
  <si>
    <r>
      <t xml:space="preserve">Устройство перегородки </t>
    </r>
    <r>
      <rPr>
        <b/>
        <sz val="12"/>
        <color rgb="FF000000"/>
        <rFont val="Arial"/>
        <family val="2"/>
        <charset val="204"/>
      </rPr>
      <t xml:space="preserve"> Тип С-7</t>
    </r>
    <r>
      <rPr>
        <sz val="12"/>
        <color rgb="FF000000"/>
        <rFont val="Arial"/>
        <family val="2"/>
        <charset val="204"/>
      </rPr>
      <t xml:space="preserve"> поэлементной сборки с двухслойной обшивкой из влагостойких гипсокартонных листов на двойном разнесенным металлическом каркасе из профилей ПС 50х50 и ПН 50х40 с заполнением полости одного из каркасов негорючими звукоизоляционными плитами из базальтового волокна. Шаг установки стоечных профилей не менее 400 мм. Общая толщина перегородки 250 мм.  Перегородка по серии 1.031.9-2.07, тип С116.</t>
    </r>
  </si>
  <si>
    <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</si>
  <si>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Монтаж гипсокартонных Кнауф-листов влагостойких (ГСП-Н2) по ГОСТ 6266-97, толщиной – 12.5мм, двухслойная обшивка с двух сторон</t>
  </si>
  <si>
    <t>Заполнение базальтовыми тепло- и звукоизоляционными плитами Rockwool Акустик Баттс, толщиной 50мм, плотность не менее 45кг/м3</t>
  </si>
  <si>
    <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</si>
  <si>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t xml:space="preserve">Устройство перегородки </t>
    </r>
    <r>
      <rPr>
        <b/>
        <sz val="12"/>
        <color rgb="FF000000"/>
        <rFont val="Arial"/>
        <family val="2"/>
        <charset val="204"/>
      </rPr>
      <t>Тип С-8</t>
    </r>
    <r>
      <rPr>
        <sz val="12"/>
        <color rgb="FF000000"/>
        <rFont val="Arial"/>
        <family val="2"/>
        <charset val="204"/>
      </rPr>
      <t xml:space="preserve"> поэлементной сборки с двухслойной обшивкой из влагостойких гипсокартонных листов на двойном разнесенным металлическом каркасе из профилей ПС 50х50 и ПН 50х40 с заполнением полости одного из каркасов негорючими звукоизоляционными плитами из базальтового волокна. Шаг установки стоечных профилей не менее 400 мм. Общая толщина перегородки 300 мм. Перегородка по серии 1.031.9-2.07, тип С116.</t>
    </r>
  </si>
  <si>
    <r>
      <t xml:space="preserve">Устройство перегородки </t>
    </r>
    <r>
      <rPr>
        <b/>
        <sz val="12"/>
        <color rgb="FF000000"/>
        <rFont val="Arial"/>
        <family val="2"/>
        <charset val="204"/>
      </rPr>
      <t>Тип С-9</t>
    </r>
    <r>
      <rPr>
        <sz val="12"/>
        <color rgb="FF000000"/>
        <rFont val="Arial"/>
        <family val="2"/>
        <charset val="204"/>
      </rPr>
      <t xml:space="preserve"> поэлементной сборки с двухслойной обшивкой из влагостойких гипсокартонных листов на металлическом каркасе из профилей ПС 75х50 и ПН 75х40 с заполнением полости каркаса негорючими звукоизоляционными плитами из базальтового волокна. Шаг установки стоечных профилей не менее 300 мм.   Общая толщина перегородки 125 мм   Перегородка по серии 1.031.9-2.07, тип С112 </t>
    </r>
  </si>
  <si>
    <t>Заполнение базальтовыми тепло- и звукоизоляционными плитами Rockwool Акустик Баттс, толщиной 75 мм, плотность не менее 45кг/м3</t>
  </si>
  <si>
    <t>Монтаж КНАУФ-траверсы универсальной С234 (многослойная деревянная плита с двухсторонним присоединением профиля и крепежными шурупами)</t>
  </si>
  <si>
    <t>Кровля:</t>
  </si>
  <si>
    <t>Устройство ПВХ-мембраны LOGICROOF V-RP FR – 1,2 мм</t>
  </si>
  <si>
    <t>Устройство минераловатного утеплителя Техноруф В ПРОФ – 40 мм</t>
  </si>
  <si>
    <t>Устройство минераловатного утеплителя Техноруф ПРОФ – 80 мм</t>
  </si>
  <si>
    <t>Устройство пароизоляции – Паробарьер СФ1000</t>
  </si>
  <si>
    <t>Устройство уклонообразующих плит XPS ТЕХНОНИКОЛЬ CARBON PROF SLOPE (4.2%+элемент J)</t>
  </si>
  <si>
    <r>
      <t>м</t>
    </r>
    <r>
      <rPr>
        <vertAlign val="superscript"/>
        <sz val="12"/>
        <color rgb="FF000000"/>
        <rFont val="Arial"/>
        <family val="2"/>
        <charset val="204"/>
      </rPr>
      <t xml:space="preserve">3   / </t>
    </r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        </t>
    </r>
  </si>
  <si>
    <t>6,902/253,17</t>
  </si>
  <si>
    <t>Устройство уклонообразующих плит XPS ТЕХНОНИКОЛЬ CARBON PROF SLOPE (4.2%+элемент K)</t>
  </si>
  <si>
    <t>6,806/253,17</t>
  </si>
  <si>
    <t>Устройство плит XPS ТЕХНОНИКОЛЬ CARBON PROF (50 мм)</t>
  </si>
  <si>
    <t>2,124/42,48</t>
  </si>
  <si>
    <r>
      <t xml:space="preserve">Доутепление парапета и стоек фахверка парапета утеплителем минераловатным Техноруф Н проф </t>
    </r>
    <r>
      <rPr>
        <sz val="12"/>
        <color rgb="FF555555"/>
        <rFont val="Arial"/>
        <family val="2"/>
        <charset val="204"/>
      </rPr>
      <t xml:space="preserve"> </t>
    </r>
    <r>
      <rPr>
        <sz val="12"/>
        <color rgb="FF000000"/>
        <rFont val="Arial"/>
        <family val="2"/>
        <charset val="204"/>
      </rPr>
      <t>λ=0,037 Вт/(м*К)</t>
    </r>
  </si>
  <si>
    <t>4,69/126,76</t>
  </si>
  <si>
    <t>Устройство примыканий кровельного пирога к парапетам и стенам из ПВХ-мембраны LOGICROOF V-RP FR – 1,2 мм (высота примыканий 500 мм)</t>
  </si>
  <si>
    <r>
      <t>м</t>
    </r>
    <r>
      <rPr>
        <vertAlign val="superscript"/>
        <sz val="12"/>
        <color rgb="FF000000"/>
        <rFont val="Arial"/>
        <family val="2"/>
        <charset val="204"/>
      </rPr>
      <t xml:space="preserve">2   / </t>
    </r>
    <r>
      <rPr>
        <sz val="12"/>
        <color rgb="FF000000"/>
        <rFont val="Arial"/>
        <family val="2"/>
        <charset val="204"/>
      </rPr>
      <t>м</t>
    </r>
  </si>
  <si>
    <t>1210,77/480,46</t>
  </si>
  <si>
    <t>Монтаж ходовых дорожек LOGICROOF WalkWay Puzzle</t>
  </si>
  <si>
    <t>Устройство кровельной сэндвич-панели 150 мм ( Сэндвич-панель трехслойная кровельная "Металл Профиль" с наполнителем из минеральной ваты (НГ) плотностью 110кг/м3, марка МП ТСП-K, толщина: 50 мм, тип покрытия полиэстер, толщина металлических облицовок 0,5 мм (Россия))</t>
  </si>
  <si>
    <t>Элементы наружного водостока:</t>
  </si>
  <si>
    <t>Монтаж ПВХ-воронки кровельной 100х100, с отводом, с интегрированным саморегулирующимся нагревательным элементом, с фартуком из битумно-полимерных материалов, листвоуловитель, DN-100</t>
  </si>
  <si>
    <t>Монтаж воронки парапетной из полиуретана, с интегрированным саморегулирующимся нагревательным элементом, с фартуком из битумно-полимерных материалов, листвоуловитель.</t>
  </si>
  <si>
    <t>Прочие материалы типового комплекта: отвод для соединения с водосточной трубой диаметром 100 мм – 1 шт; водосточная труба диаметром 100 мм и длиной 2170 мм – 2 шт; муфта -1 шт; колено сливное – 1 шт; хомут – 2 шт.</t>
  </si>
  <si>
    <t>Устройство водосточной системы козырька: труба водосточная 3,3 м d=90 мм, выпускная воронка 1 шт., держатель трубы 3 шт., водосточный слив 1 шт.</t>
  </si>
  <si>
    <t>Парапетные крышки:</t>
  </si>
  <si>
    <t>Пк-1 (отлив для парапетов из кирпича) Устройство отлива из окрашенной оцинкованной стали толщиной 0,5 мм, покрытие Polyester PE 25мкм, цвет по RAL 9006. Длина развертки изделия 900 мм.</t>
  </si>
  <si>
    <r>
      <t>м.пог./м</t>
    </r>
    <r>
      <rPr>
        <vertAlign val="superscript"/>
        <sz val="12"/>
        <color rgb="FF000000"/>
        <rFont val="Arial"/>
        <family val="2"/>
        <charset val="204"/>
      </rPr>
      <t>2</t>
    </r>
  </si>
  <si>
    <t>462/415,8</t>
  </si>
  <si>
    <t>Вкладыш в Пк-1</t>
  </si>
  <si>
    <t>462/392,7</t>
  </si>
  <si>
    <t>Фасонное изделие из оцинкованной стали толщиной 0,7 мм, Zn140. Длина развертки изделия 850 мм.</t>
  </si>
  <si>
    <t>Пк-2 (отлив парапетов пристройки)</t>
  </si>
  <si>
    <t>67,1/33,55</t>
  </si>
  <si>
    <t>Устройство отлива из окрашенной оцинкованной стали толщиной 0,5 мм, покрытие Polyester PE 25мкм, цвет по RAL 9006. Длина развертки изделия 500 мм.</t>
  </si>
  <si>
    <t>Вкладыш в Пт-2</t>
  </si>
  <si>
    <t>67,1/30,2</t>
  </si>
  <si>
    <t>Фасонное изделие из оцинкованной стали толщиной 0,7 мм, Zn140. Длина развертки изделия 450 мм.</t>
  </si>
  <si>
    <t>Пк-3 (отлив парапета светоаэрационных фонарей)</t>
  </si>
  <si>
    <t>411,1/164,5</t>
  </si>
  <si>
    <t>Устройство отлива из окрашенной оцинкованной стали толщиной 0,5 мм, покрытие Polyester PE 25мкм, цвет по RAL 9006. Длина развертки изделия 400 мм.</t>
  </si>
  <si>
    <t>Вкладыш в Пк-3</t>
  </si>
  <si>
    <t>411,1/143,9</t>
  </si>
  <si>
    <t>Фасонное изделие из оцинкованной стали толщиной 0,7 мм, Zn140. Длина развертки изделия 350 мм.</t>
  </si>
  <si>
    <t>Дополнительные элементы кровли:</t>
  </si>
  <si>
    <t>Устройство доутепления парапета на кровле АБК минеральной ватой ТЕХНОРУФ 50 мм</t>
  </si>
  <si>
    <t>3,37/67,4</t>
  </si>
  <si>
    <t>Устройство доутепления стоек парапета на кровле фонарей минеральной ватой ТЕХНОРУФ 50 мм</t>
  </si>
  <si>
    <t>0,61/12,2</t>
  </si>
  <si>
    <t>Устройство утепления мест примыкания крышных вентиляторов к металлическому каркасу минеральной ватой ТЕХНОРУФ 50 мм</t>
  </si>
  <si>
    <t>0,71/14,2</t>
  </si>
  <si>
    <t>Наружные окна и витражи:</t>
  </si>
  <si>
    <t xml:space="preserve">Овн-1
Индивидуального изготовления                                                                                            
Проем высотой 2300 мм, шириной 4200 мм.
Монтаж витража из алюминиевого профиля Alutech ALT F50 FR с запол-нением из прозрачного огнестойкого стеклопакета.  Тип открывания: глу-хое, без открывания. Предел огнестойкости E 15.
Цвет профильной системы RAL 9006.
Овн-1
Индивидуального изготовления                                                                                            
Проем высотой 2300 мм, шириной 4200 мм.
Монтаж витража из алюминиевого профиля Alutech ALT F50 FR с запол-нением из прозрачного огнестойкого стеклопакета.  Тип открывания: глу-хое, без открывания. Предел огнестойкости E 15.
Цвет профильной системы RAL 9006.
</t>
  </si>
  <si>
    <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</si>
  <si>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9,66 (1)</t>
  </si>
  <si>
    <t xml:space="preserve">Овн-2
ГОСТ 21519-2022                                                                                            
Проем высотой 2300 мм, шириной 4200 мм.
Монтаж витража из алюминиевого профиля Alutech W72 с заполнением из однокамерного прозрачного стеклопакета.  Тип открывания: глухое, без открывания. 
Цвет профильной системы RAL 9006.
</t>
  </si>
  <si>
    <t>241,5 (25)</t>
  </si>
  <si>
    <t xml:space="preserve">Овн-3
ГОСТ 21519-2022                                                                                            
Проем высотой 2300 мм, шириной 4200 мм.
Монтаж витража из алюминиевого профиля Alutech W72 с заполнением из однокамерного прозрачного стеклопакета.  Тип открывания: с открывани-ем. 
Цвет профильной системы RAL 9006.
</t>
  </si>
  <si>
    <t xml:space="preserve">Овн-4
ГОСТ 21519-2022                                                                                            
Проем высотой 2000 мм, шириной 4200 мм.
Монтаж витража из алюминиевого профиля Alutech W72 с заполнением из однокамерного прозрачного стеклопакета.  Тип открывания: глухое, без открывания. 
Цвет профильной системы RAL 9006.
</t>
  </si>
  <si>
    <t>218,4 (26)</t>
  </si>
  <si>
    <t xml:space="preserve">Овн-5
Индивидуального изготовления                                                                                            
Проем высотой 2000 мм, шириной 4200 мм.
Монтаж витража из алюминиевого профиля Alutech ALT F50 FR с запол-нением из прозрачного огнестойкого стеклопакета.  Тип открывания: глу-хое, без открывания. Предел огнестойкости 
</t>
  </si>
  <si>
    <t>8,4 (1)</t>
  </si>
  <si>
    <t xml:space="preserve">Овн-6
ГОСТ 21519-2022                                                                                            
Проем высотой 2000 мм, шириной 3800 мм.
Монтаж витража из алюминиевого профиля Alutech W72 с заполнением из однокамерного прозрачного стеклопакета.  Тип открывания: глухое, без открывания. 
Цвет профильной системы RAL 9006.
</t>
  </si>
  <si>
    <t>22,8 (3)</t>
  </si>
  <si>
    <t xml:space="preserve">Овн-7
ГОСТ 21519-2022                                                                                            
Проем высотой 10100 мм, шириной 3800 мм.
Монтаж витража из алюминиевого профиля Alutech W72 с заполнением из однокамерного прозрачного стеклопакета.  Тип открывания: глухое, без открывания. 
Цвет профильной системы RAL 9006.
</t>
  </si>
  <si>
    <t>76,76 (2)</t>
  </si>
  <si>
    <t xml:space="preserve">Овн-7.1
ГОСТ 21519-2022                                                                                            
Проем высотой 10100 мм, шириной 3800 мм.
Монтаж витража из алюминиевого профиля Alutech W72 с заполнением из однокамерного прозрачного стеклопакета.  Тип открывания: глухое, без открывания. 
Цвет профильной системы RAL 9006.
</t>
  </si>
  <si>
    <t>38,38 (1)</t>
  </si>
  <si>
    <t xml:space="preserve">Овн-8
ГОСТ 21519-2022                                                                                            
Проем высотой 10100 мм, шириной 4200 мм.
Монтаж витража из алюминиевого профиля Alutech W72 с заполнением из однокамерного прозрачного стеклопакета.  Тип открывания: глухое, без открывания. 
Цвет профильной системы RAL 9006.
</t>
  </si>
  <si>
    <t>42,42 (1)</t>
  </si>
  <si>
    <t xml:space="preserve">Овн-9
ГОСТ 21519-2022                                                                                            
Проем высотой 4800 мм, шириной 4200 мм.
Монтаж витража из алюминиевого профиля Alutech W72 с заполнением из двухкамерного прозрачного стеклопакета.  Тип открывания: глухое, без открывания. 
Цвет профильной системы RAL 9006.
</t>
  </si>
  <si>
    <t>161,28 (8)</t>
  </si>
  <si>
    <t xml:space="preserve">Овн-10
ГОСТ 21519-2022                                                                                            
Проем высотой 4800 мм, шириной 4100 мм.
Монтаж витража из алюминиевого профиля Alutech W72 с заполнением из однокамерного прозрачного стеклопакета.  Тип открывания: глухое, без открывания. 
Цвет профильной системы RAL 9006.
</t>
  </si>
  <si>
    <t>216,48 (11)</t>
  </si>
  <si>
    <t xml:space="preserve">Овн-11
ГОСТ 21519-2022                                                                                            
Проем высотой 4800 мм, шириной 4000 мм.
Монтаж витража из алюминиевого профиля Alutech W72 с заполнением из однокамерного прозрачного стеклопакета.  Тип открывания: глухое, без открывания. 
Цвет профильной системы RAL 9006.
</t>
  </si>
  <si>
    <t>19,2 (1)</t>
  </si>
  <si>
    <t xml:space="preserve">Овн-12
ГОСТ 21519-2022                                                                                            
Проем высотой 4800 мм, шириной 4200 мм.
Монтаж витража из алюминиевого профиля Alutech W72 с заполнением из однокамерного прозрачного стеклопакета.  Тип открывания: глухое, без открывания. Со встроенной остекленной дверью.
Цвет профильной системы RAL 9006.
</t>
  </si>
  <si>
    <t>20,16 (1)</t>
  </si>
  <si>
    <t xml:space="preserve">Овн-13
ГОСТ 21519-2022                                                                                            
Проем высотой 4800 мм, шириной 4200 мм.
Монтаж витража из алюминиевого профиля Alutech W72 с заполнением из однокамерного прозрачного стеклопакета.  Тип открывания: с открывани-ем. Со встроенной остекленной дверью.
Цвет профильной системы RAL 9006.
</t>
  </si>
  <si>
    <t xml:space="preserve">Овн-14
ГОСТ 21519-2022                                                                                            
Проем высотой 4800 мм, шириной 4100 мм.
Монтаж витража из алюминиевого профиля Alutech W72 с заполнением из однокамерного прозрачного стеклопакета.  Тип открывания: глухое, без открывания. Со встроенной стальной дверью.
Цвет профильной системы RAL 9006.
</t>
  </si>
  <si>
    <t>19,68 (1)</t>
  </si>
  <si>
    <t xml:space="preserve">Овн-15
ГОСТ 21519-2022                                                                                           
Проем высотой 7000 мм, шириной 4800 мм.
Монтаж витража из алюминиевого профиля Alutech W72 с заполнением из однокамерного прозрачного стеклопакета.  Тип открывания: глухое, без открывания. 
Цвет профильной системы RAL 9006.
</t>
  </si>
  <si>
    <t>33,6 (1)</t>
  </si>
  <si>
    <t xml:space="preserve">Овн-16
ГОСТ 21519-2022                                                                                            
Проем высотой 7000 мм, шириной 4740 мм.
Монтаж витража из алюминиевого профиля Alutech W72 с заполнением из однокамерного прозрачного стеклопакета.  Тип открывания: глухое, без открывания. 
Цвет профильной системы RAL 9006.
</t>
  </si>
  <si>
    <t>66,36 (2)</t>
  </si>
  <si>
    <t xml:space="preserve">Овн-17
ГОСТ 21519-2022                                                                                            
Проем высотой 4800 мм, шириной 4200 мм.
Монтаж витража из алюминиевого профиля Alutech W72 с заполнением из однокамерного прозрачного стеклопакета.  Тип открывания: без открыва-ния. Со встроенной стальной дверью
Цвет профильной системы RAL 9006.
</t>
  </si>
  <si>
    <t>40,32 (2)</t>
  </si>
  <si>
    <t xml:space="preserve">Овн-18
ГОСТ 21519-2022                                                                                            
Проем высотой 2300 мм, шириной 4200 мм.
Монтаж витража из алюминиевого профиля Alutech W72 с заполнением из однокамерного прозрачного стеклопакета.  Тип открывания: с открывани-ем. 
Цвет профильной системы RAL 9006.
</t>
  </si>
  <si>
    <t xml:space="preserve">Овн-19
ГОСТ 21519-2022                                                                                            
Проем высотой 2300 мм, шириной 4200 мм.
Монтаж витража из алюминиевого профиля Alutech W72 с заполнением из однокамерного прозрачного стеклопакета.  Тип открывания: с открывани-ем. 
Цвет профильной системы RAL 9006.
</t>
  </si>
  <si>
    <t xml:space="preserve">Овн-20
ГОСТ 21519-2022                                                                                            
Проем высотой 2300 мм, шириной 4200 мм.
Монтаж витража из алюминиевого профиля Alutech W72 с заполнением из однокамерного прозрачного стеклопакета.  Тип открывания: глухое, без открывания. 
Цвет профильной системы RAL 9006.
</t>
  </si>
  <si>
    <t>28,98 (3)</t>
  </si>
  <si>
    <t xml:space="preserve">Овн-21
ГОСТ 21519-2022                                                                                            
Проем высотой 4800 мм, шириной 7000 мм.
Монтаж витража из алюминиевого профиля Alutech W72 с заполнением из однокамерного прозрачного стеклопакета.  Тип открывания: глухое, без открывания. 
Цвет профильной системы RAL 9006.
</t>
  </si>
  <si>
    <t xml:space="preserve">Овн-22
ГОСТ 21519-2022                                                                                            
Проем высотой 4740 мм, шириной 7000 мм.
Монтаж витража из алюминиевого профиля Alutech W72 с заполнением из однокамерного прозрачного стеклопакета.  Тип открывания: глухое, без открывания. 
Цвет профильной системы RAL 9006.
</t>
  </si>
  <si>
    <t>33,18 (1)</t>
  </si>
  <si>
    <t xml:space="preserve">Овн-23
ГОСТ 21519-2022                                                                                            
Проем высотой 4740 мм, шириной 7000 мм.
Монтаж витража из алюминиевого профиля Alutech W72 с заполнением из однокамерного прозрачного стеклопакета.  Тип открывания: глухое, без открывания. 
Цвет профильной системы RAL 9006.
</t>
  </si>
  <si>
    <t xml:space="preserve">Овф-1
Индивидуального изготовления                                                                                            
Проем высотой 2440 мм, общей шириной 66200 мм.
Монтаж витража из алюминиевого профиля Alutech W72 с заполнением из двухкамерного прозрачного стеклопакета.  Тип открывания: глухое, без открывания.
Цвет профильной системы RAL 9006.
</t>
  </si>
  <si>
    <t>161,5 (1)</t>
  </si>
  <si>
    <t xml:space="preserve">Овф-2
Индивидуального изготовления                                                                                            
Проем высотой 2440 мм, общей шириной 96200 мм.
Монтаж витража из алюминиевого профиля Alutech W72 с заполнением из двухкамерного прозрачного стеклопакета.  Тип открывания: глухое, без открывания.
Цвет профильной системы RAL 9006.
</t>
  </si>
  <si>
    <t>234,8 (1)</t>
  </si>
  <si>
    <t xml:space="preserve">Овф-3
Индивидуального изготовления                                                                                            
Проем высотой 2440 мм, общей шириной 66200 мм.
Монтаж витража из алюминиевого профиля Alutech W72 с заполнением из двухкамерного прозрачного стеклопакета.  Тип открывания: глухое, без открывания.
Цвет профильной системы RAL 9006.
</t>
  </si>
  <si>
    <t xml:space="preserve">Овф-4
Индивидуального изготовления                                                                                            
Проем высотой 2440 мм, общей шириной 96200 мм.
Монтаж витража из алюминиевого профиля Alutech W72 с заполнением из двухкамерного прозрачного стеклопакета.  Тип открывания: глухое, без открывания.
Цвет профильной системы RAL 9006.
</t>
  </si>
  <si>
    <t xml:space="preserve">ОК-1
ГОСТ 21519-2022                                                                                            
Проем высотой 1100 мм, общей шириной 1000 мм.
Монтаж оконного блока из алюминиевого профиля Alutech W72 с запол-нением из двухкамерного прозрачного стеклопакета.  Тип открывания: с открыванием. 
Цвет профильной системы RAL 9006.
</t>
  </si>
  <si>
    <t>1,1 (1)</t>
  </si>
  <si>
    <t xml:space="preserve">ОК-2
ГОСТ 21519-2022                                                                                            
Проем высотой 1200 мм, общей шириной 4200 мм.
Монтаж оконного блока из алюминиевого профиля Alutech W72 с запол-нением из двухкамерного прозрачного стеклопакета.  Тип открыва-ния:глухое. 
Цвет профильной системы RAL 9006.
</t>
  </si>
  <si>
    <t>5,04 (1)</t>
  </si>
  <si>
    <t>Внутренние окна и витражи:</t>
  </si>
  <si>
    <t xml:space="preserve">Овв-1
Проем высотой 2200 мм, шириной 3000 мм
Монтаж стационарной офисной перегородки с усиленной стойкой в алю-миниевом каркасе с двойным остеклением. Заполнение: многослойное прозрачное стекло. Толщина перегородки 100 мм. Звукоизоляция 35-40 ДБ. Цвет профиля RAL 9006
</t>
  </si>
  <si>
    <t>м2 (шт.)</t>
  </si>
  <si>
    <t>6,6 (1)</t>
  </si>
  <si>
    <t xml:space="preserve">Овв-2
Проем высотой 2200 мм, шириной 5000 мм
Монтаж стационарной офисной перегородки с усиленной стойкой в алю-миниевом каркасе с двойным остеклением. Заполнение: многослойное прозрачное стекло. Толщина перегородки 100 мм. Звукоизоляция 35-40 ДБ. Цвет профиля RAL 9006
</t>
  </si>
  <si>
    <t>11 (1)</t>
  </si>
  <si>
    <t xml:space="preserve">Овв-3
Проем высотой 2200 мм, шириной 8625 мм
Монтаж стационарной офисной перегородки с усиленной стойкой в алю-миниевом каркасе с двойным остеклением. Заполнение: многослойное прозрачное стекло. Толщина перегородки 100 мм. Звукоизоляция 35-40 ДБ. С угловой стойкой. Цвет профиля RAL 9006
</t>
  </si>
  <si>
    <t>18,98 (1)</t>
  </si>
  <si>
    <t xml:space="preserve">Овв-4
Проем высотой 2200 мм, шириной 3000 мм
Монтаж стационарной офисной перегородки с усиленной стойкой в алю-миниевом каркасе с двойным остеклением. Заполнение: многослойное прозрачное стекло. Толщина перегородки 100 мм. Звукоизоляция 35-40 ДБ. С угловой стойкой. Цвет профиля RAL 9006
</t>
  </si>
  <si>
    <t xml:space="preserve">Овв-5
Проем высотой 2200 мм, шириной 6225 мм
Монтаж стационарной офисной перегородки с усиленной стойкой в алю-миниевом каркасе с двойным остеклением. Заполнение: многослойное прозрачное стекло. Толщина перегородки 100 мм. Звукоизоляция 35-40 ДБ. С угловой стойкой. Цвет профиля RAL 9006
</t>
  </si>
  <si>
    <t>13,7 (1)</t>
  </si>
  <si>
    <t xml:space="preserve">Овв-6
Проем высотой 2200 мм, шириной 2380 мм
Монтаж стационарной офисной перегородки с усиленной стойкой в алю-миниевом каркасе с двойным остеклением. Заполнение: многослойное прозрачное стекло. Толщина перегородки 100 мм. Звукоизоляция 35-40 ДБ. С угловой стойкой. Цвет профиля RAL 9006
</t>
  </si>
  <si>
    <t>5,24 (1)</t>
  </si>
  <si>
    <t xml:space="preserve">Внутренняя отделка откосов витражей в кирпичных стенах:
1. Грунтовка швов КНАУФ Тифенгрунд (или аналог);
2. Шпаклевка швов КНАУФ Унифлот (или аналог);
3. Грунтовка КНАУФ Тифенгрунд (или аналог);
4. Финишная шпаклевка КНАУФ Мульти-финиш "белый" (или аналог);
5. Грунтовка КНАУФ Тифенгрунд (или аналог);
6. Окраска влагостойкой воднодисперсионной краской в 2 слоя.
</t>
  </si>
  <si>
    <t>Монтаж наружных дверей:</t>
  </si>
  <si>
    <t xml:space="preserve">Внутренняя отделка откосов дверей в кирпичных стенах:
1. Грунтовка швов КНАУФ Тифенгрунд (или аналог);
2. Шпаклевка швов КНАУФ Унифлот (или аналог);
3. Грунтовка КНАУФ Тифенгрунд (или аналог);
4. Финишная шпаклевка КНАУФ Мульти-финиш "белый" (или аналог);
5. Грунтовка КНАУФ Тифенгрунд (или аналог);
6. Окраска влагостойкой воднодисперсионной краской в 2 слоя.
</t>
  </si>
  <si>
    <t xml:space="preserve">Дн-1
ГОСТ 31173-2016
ДСН А Оп Прг П Н Псп М3 О
Монтаж двери стальной наружной, правого открывания, глухой, с довод-чиком, с устройством «Антипаника», проем 1000х2100
</t>
  </si>
  <si>
    <t>м2 (шт).</t>
  </si>
  <si>
    <t>2,1 (1)</t>
  </si>
  <si>
    <t xml:space="preserve">Дн-2
ГОСТ 31173-2016
ДСН А Оп Прг П Н Псп М3 О
Монтаж двери стальной наружной, правого открывания, глухой, с довод-чиком, с устройством «Антипаника», проем 900х2100
</t>
  </si>
  <si>
    <t>3,78 (2)</t>
  </si>
  <si>
    <t xml:space="preserve">Дн-2.1
ГОСТ 31173-2016
ДСН А Оп Прг Л Н Псп М3 О
Монтаж двери стальной наружной, левого открывания, глухой, с довод-чиком, проем 900х2100
</t>
  </si>
  <si>
    <t>1,89 (1)</t>
  </si>
  <si>
    <t xml:space="preserve">Дн-3
ГОСТ 31173-2016
ДСН А Дп Прг Л Н Псп М3 О
Монтаж двери стальной наружной, левого открывания, двупольной, глу-хой, с доводчиком, проем 2100х1600
</t>
  </si>
  <si>
    <t>3,36 (1)</t>
  </si>
  <si>
    <t xml:space="preserve">Дн-4
ГОСТ 31173-2016
ДСН А Дп Прг П Н Пкомб М3 О 
Монтаж двери стальной наружной, двупольной, остекленной, с доводчи-ком, с устройством Антипаника проем 2100х1300
</t>
  </si>
  <si>
    <t>5,46 (2)</t>
  </si>
  <si>
    <t xml:space="preserve">Дн-5
ГОСТ 31173-2016
ДСН А Дп Прг Л Н Пкомб М3 О
Монтаж двери стальной наружной, двупольной, левого открывания, остекленной, с доводчиком, с устройством «Антипаника», проем 2100х1300
</t>
  </si>
  <si>
    <t>2,73 (1)</t>
  </si>
  <si>
    <t xml:space="preserve">Дв-1
ГОСТ 21519-2022           
Монтаж двери наружной из алюминиевых профилей Alutech W72, двух-створчатой, остекленной, с доводчиком, с устройством «Антипаника». В составе витража, проем 2125х1425
</t>
  </si>
  <si>
    <t>6,06 (2)</t>
  </si>
  <si>
    <t xml:space="preserve">Дв-2
ГОСТ 21519-2022  
Монтаж двери наружной из алюминиевых профилей Alutech W72, одно-створчатой, глухой, с доводчиком, с устройством «Антипаника». В соста-ве витража, проем 2125х975
</t>
  </si>
  <si>
    <t>6,22 (3)</t>
  </si>
  <si>
    <t>Внутренние двери:</t>
  </si>
  <si>
    <t xml:space="preserve">Д-1
ГОСТ 31173-2016
ДСВ В Оп Л Брг Вн Пкомб М3 О, 2100х900
Монтаж двери стальной внутренней, одностворчатой, левого открывания остекленной, с доводчиком
</t>
  </si>
  <si>
    <t xml:space="preserve">Д-1.1
ГОСТ 31173-2016
ДСВ В Оп П Брг Вн Пкомб М3 О, 2100х900
Монтаж двери стальной внутренней, одностворчатой, остекленной, с до-водчиком
</t>
  </si>
  <si>
    <t xml:space="preserve">Д-2
ГОСТ 31173-2016
ДСВ В Оп П Брг Вн Пкомб М3 О, 2100х1000
Монтаж двери стальной внутренней, одностворчатой, остекленной, с до-водчиком
</t>
  </si>
  <si>
    <t>4,2 (2)</t>
  </si>
  <si>
    <t xml:space="preserve">Д-3
ГОСТ 31173-2016
ДСВ В Оп Л Брг Н Пкомб М3 О, 2100х900
Монтаж двери стальной внутренней, одностворчатой, левого открывания, остекленной, с доводчиком
</t>
  </si>
  <si>
    <t>5,67 (3)</t>
  </si>
  <si>
    <t xml:space="preserve">Д-4
ГОСТ 31173-2016
ДСВ В Оп Л Брг Н Пкомб М3 О, 2100х1000
Монтаж двери стальной внутренней, одностворчатой, левого открывания, остекленной, с доводчиком
</t>
  </si>
  <si>
    <t>8,4 (4)</t>
  </si>
  <si>
    <t xml:space="preserve">Д-5
ГОСТ 31173-2016
ДСВ В1 Оп Л Прг Н П2лс М3 О, 2100х800
Монтаж двери стальной внутренней, одностворчатой, глухой, проем 800х2100
</t>
  </si>
  <si>
    <t>1,68 (1)</t>
  </si>
  <si>
    <t xml:space="preserve">Д-6
ГОСТ 30970-2014
ДПВ Г Бпр Оп Пр Р 2100х800              
Монтаж двери ПВХ внутренней, глухой без порога, однопольной правого открывания, с доводчиком
</t>
  </si>
  <si>
    <t>3,36 (2)</t>
  </si>
  <si>
    <t xml:space="preserve">Д-7
ГОСТ 30970-2014
ДПВ Г Бпр Оп Л Р 2100х800              
Монтаж двери ПВХ внутренней, глухой без порога, однопольной левого открывания, с доводчиком
</t>
  </si>
  <si>
    <t>8,4 (5)</t>
  </si>
  <si>
    <t xml:space="preserve">Д-8
ГОСТ 30970-2014
ДПВ Г Бпр Оп Пр Р 2100х900              
Монтаж двери ПВХ внутренней, глухой без порога, однопольной правого открывания
</t>
  </si>
  <si>
    <t xml:space="preserve">Д-9
ГОСТ 31173-2016
ДСВ В Оп Пр Брг Н Пкомб М3 О, 2100х1000
Монтаж двери стальной внутренней, одностворчатой, остекленной, с до-водчиком
</t>
  </si>
  <si>
    <t xml:space="preserve">Дп-1
ГОСТ 57327-2016
ДПСО 01 2100-900 Пр EI30
Монтаж двери противопожарной стальной внутренней, одностворчатой, остекленной, с доводчиком, проем 900х2100, EI 30
</t>
  </si>
  <si>
    <t xml:space="preserve">Дп-1.1
ГОСТ 57327-2016
ДПСО 01 2100-900 Л EI30
Монтаж двери противопожарной стальной внутренней, одностворчатой, остекленной, левого открывания, с доводчиком, проем 900х2100, EI 30
</t>
  </si>
  <si>
    <t xml:space="preserve">Дп-2
ГОСТ 57327-2016
ДПСО 01 2100-1000 Пр EIW30
Монтаж двери противопожарной стальной внутренней, одностворчатой, остекленная, с доводчиком, проем 1000х2100, EI 30
</t>
  </si>
  <si>
    <t>6,3 (3)</t>
  </si>
  <si>
    <t xml:space="preserve">Дп-3
ГОСТ 57327-2016
ДПСО 02 2100-1400 Л EIW30
Монтаж двери противопожарной стальной внутренней, двухстворчатой, остекленной, с доводчиком, проем 1400х2100, EI 30
</t>
  </si>
  <si>
    <t>2,94 (1)</t>
  </si>
  <si>
    <t xml:space="preserve">Дп-4
ГОСТ 57327-2016
ДПСО 02 2100-1600 Пр EIW30
Монтаж двери противопожарной стальной внутренней, двухстворчатой, остекленной, с доводчиком, проем 2100х1600, EI 30
</t>
  </si>
  <si>
    <t xml:space="preserve">Дп-5
ГОСТ 57327-2016
ДПСО 02 2200-1600 Л EIW30
Монтаж двери противопожарной стальной внутренней, двухстворчатой, остекленной, без порога, с электроприводом, проем 1600х2200, EI 30
</t>
  </si>
  <si>
    <t>7,04 (2)</t>
  </si>
  <si>
    <t xml:space="preserve">Дп-6
ГОСТ 57327-2016
ДПСО 01 2100-1290 Л EIW30
Монтаж двери противопожарной, стальной внутренней, одностворчатой, левого открывания, остекленной, с доводчиком, проем 1290х2100, EI 30
</t>
  </si>
  <si>
    <t>2,71 (1)</t>
  </si>
  <si>
    <t xml:space="preserve">Дп-7
ГОСТ 57327-2016
ДПСО 01 2100-900 EIW60
Монтаж двери противопожарной стальной внутренней, одностворчатой, остекленной, с доводчиком, проем 1000х2100, EI 60
</t>
  </si>
  <si>
    <t xml:space="preserve">Дп-8
ГОСТ 57327-2016
ДПС 02 2100-1300 Л EI30
Монтаж двери противопожарной стальной внутренней, двухстворчатой, глухой, с доводчиком, проем 1300х2100, EI 30
</t>
  </si>
  <si>
    <t xml:space="preserve">Дп-9
ГОСТ 57327-2016
ДПСО 02 2100-1350 Л EI30
Монтаж двери противопожарной стальной внутренней, двухстворчатой, глухой, с доводчиком, проем 2100х1350, EI 30
</t>
  </si>
  <si>
    <t>2,84 (1)</t>
  </si>
  <si>
    <t xml:space="preserve">Дп-10
ГОСТ 57327-2016
ДПСО 02 2400-1400 Л EIW30
Монтаж двери противопожарной стальной внутренней, двухстворчатой, с электроприводом, остекленной, проем 1400х2400, EI 30
</t>
  </si>
  <si>
    <t xml:space="preserve">Дп-11
ГОСТ 57327-2016
ДПСО 02 2100-1300 Пр EIW30
Монтаж двери противопожарной стальной внутренней, двухстворчатой, остекленной, с порогом, с доводчиком, с устройством «Антипаника», проем 1300х2100, EI 30
</t>
  </si>
  <si>
    <t xml:space="preserve">Дп-12
ГОСТ 57327-2016
ДПСО 01 2100-1000 Пр EIW30
Монтаж двери противопожарной стальной внутренней, одностворчатой, глухой, с доводчиком, проем 1000х2100, EI 30
</t>
  </si>
  <si>
    <t xml:space="preserve">Дс-1
Монтаж двери сантехнической, в составе сантехнических легких перего-родок Alutech ALT118. Размер 700х2000  
</t>
  </si>
  <si>
    <t>8,4 (6)</t>
  </si>
  <si>
    <t xml:space="preserve">Вв-1
Монтаж наружных секционных ворот с вертикальным подъемом, Alutech серия ProTrend. Автоматические, с возможностью открывать вручную. Окна на уровне 1200-1700 мм от пола. Тип профиля S-гофр, цвет RAL 5005. Размер проема 3050(h)х2600
</t>
  </si>
  <si>
    <t>7,93 (1)</t>
  </si>
  <si>
    <t xml:space="preserve">Вг-1
Монтаж наружных секционных ворот с горизонтальным подъемом, Alutech серия ProTrend. Автоматические, с возможностью открывать вруч-ную. Окна на уровне 1200-1700 мм от пола. Тип профиля S-гофр, цвет RAL 9006. Размер проема 5500(h)х4300
</t>
  </si>
  <si>
    <t>47,3 (2)</t>
  </si>
  <si>
    <t xml:space="preserve">Во-2
Монтаж ворот внутренних, откатных, противопожарных EI30. Автомати-ческие, с возможностью открывания вручную. Размер проема 2500(h)х2500
</t>
  </si>
  <si>
    <t>6,25 (1)</t>
  </si>
  <si>
    <t xml:space="preserve">Пш-1
Монтаж шторы противопожарной Fireshield-E60, без орошения. Размер проема 5200(h)х5250
</t>
  </si>
  <si>
    <t>54,6 (2)</t>
  </si>
  <si>
    <t>Полы:</t>
  </si>
  <si>
    <t xml:space="preserve">Устройство пола марки П-1
Система MasterTop 1324:
1. Финишное покрытие: MasterTop TC 441, двухкомпонентный прозрачный полиуретановый матовый лак, стойкий к свету и УФ-излучению (расход 0,12 – 0,15 кг/м2);
2. Основной слой - MasterTop BC 375N, двухкомпонентный самонивелирующийся цветной состав на базе жестких полиуретановых смол (расход 2,0-3,0 кг/м2); мелкодисперсный фракционированный наполнитель для полимерных материалов MasterTop Filler (расход 0,6-1,0 кг/м2);
3. Грунтовочный слой: MasterTop P622 (Р621), двухкомпонентный эпоксидный грунтовочный состав (расход 0,3-0,5 кг/м2); сухой кварцевый песок фракции 0,4-0,8 мм (расход 0,7-0,8 кг/м2)
</t>
  </si>
  <si>
    <t xml:space="preserve">Устройство пола марки П-1.1
Система MasterTop 1324:
1. Финишное покрытие: MasterTop TC 441, двухкомпонентный прозрач-ный полиуретановый матовый лак, стойкий к свету и УФ-излучению (расход 0,12 – 0,15 кг/м2);
2. Основной слой - MasterTop BC 375N, двухкомпонентный самонивели-рующийся цветной состав на базе жестких полиуретановых смол (расход 2,0-3,0 кг/м2); мелкодисперсный фракционированный напол-нитель для полимерных материалов MasterTop Filler (расход 0,6-1,0 кг/м2);
3. Грунтовочный слой: MasterTop P622 (Р621), двухкомпонентный эпок-сидный грунтовочный состав (расход 0,3-0,5 кг/м2);
4. Master Top 558 - двухкомпонентный цементный состав для устройства быстротвердеющих высокопрочных стяжек, толщина слоя - 97 мм; (расход 0,79 кг на м2 при толщине 1 мм)
5. Грунтовочный слой: MasterTop P622 (Р621), двухкомпонентный эпок-сидный грунтовочный состав (расход 0,3-0,5 кг/м2);
6. Плита перекрытия (см. 1612/2022-Р-КЖ1)
</t>
  </si>
  <si>
    <t xml:space="preserve">Устройство пола марки П-2
Система MasterTop 1221 F:
1. Финишный слой MasterTop ВС 308 - Двухкомпонентный прозрачный светостойкий эпоксидный состав, без летучих растворителей, для устройства декоративных полимерных покрытий пола. Расход - 0,5–0,65 кг/м2;
2. Декоративные цветные флоки фракции 3-5 мм. Расход 0,3-0,35 кг/м2;
3. Основной слой MasterTop BC 308 -Двухкомпонентный прозрачный светостойкий эпоксидный состав, без летучих растворителей, для устройства декоративных полимерных покрытий пола. Расход - 0,5–0,6 кг/м2;
4. Грунтовка MasterTop 622 (Р621) - двухкомпонентная эпоксидный грунтовочный состав нормального отверждения, без летучих раство-рителей, для сухих и свежих бетонных оснований с повышенной влажностью. Расход - 0,3–0,5 кг/м2;
5. Master Top 558 - двухкомпонентный цементный состав для устройства быстротвердеющих высокопрочных стяжек, толщина слоя – 980  мм, толщина слоя по уклону 70-98 мм (пом. 1.5);(расход 0,79 кг на м2 при толщине 1 мм)
6. Master Top 500 - адгезив для бетонных оснований, толщина слоя - 1,5мм; (расход 2,68 кг/м2 при толщине 1,5 мм
</t>
  </si>
  <si>
    <t xml:space="preserve">Устройство пола марки П-2.1
Система MasterTop 1221 F:
1. Финишный слой MasterTop BC 308 -Двухкомпонентный прозрачный светостойкий эпоксидный состав, без летучих растворителей, для устройства декоративных полимерных покрытий пола. Расход - 0,5–0,65 кг/м2;
2. Декоративные цветные флоки фракции 3-5 мм. Расход 0,3-0,35 кг/м2;
3. Основной слой MasterTop BC 308 -Двухкомпонентный прозрачный светостойкий эпоксидный состав, без летучих растворителей, для устройства декоративных полимерных покрытий пола. Расход - 0,5–0,6 кг/м2;
4. Грунтовка MasterTop 622 - двухкомпонентная эпоксидный грунтовоч-ный состав нормального отверждения, без летучих растворителей, для сухих и свежих бетонных оснований с повышенной влажностью. Рас-ход - 0,3–0,5 кг/м2;
5. Master Top 500 - адгезив для бетонных оснований, толщина слоя </t>
  </si>
  <si>
    <t xml:space="preserve">Устройство пола марки П-3
Пол из керамогранитной плитки (общей толщиной 100мм):
1. Керамогранитная плитка 400х400х8 – матовая, класс истирания 5-й, Коэффициент противоскольжения R11. Затирка швов по типу CERESIT 40 AQUASTATIC в тон плитки;
2. Клеевой раствор CERESIT СМ 11 - 9мм;
3. Грунтовка по типу " CERESIT CT 17 супер";
4. Цементно-песчаная стяжка М150, армированная сеткой из 5Вр1 ГОСТ 6727-80 (ячейка 150х150мм) (нахлест 5%, вес 1,2 кг/м2)- 78мм;
5. Бетонконтакт - адгезив для бетонных оснований
</t>
  </si>
  <si>
    <t xml:space="preserve">Устройство пола марки П-4
Пол из керамогранитной плитки, с гидроизоляцией (общей толщиной 100мм):
1. Керамогранитная плитка 300х300х8 – матовая, класс истирания 5-й, Коэффициент противоскольжения R11. Затирка швов по типу CERESIT 40 AQUASTATIC в тон плитки;
2. Клеевой раствор CERESIT СМ 11 -9мм;
3. Обмазочная полимерцементная гидроизоляция по типу CERESIT CR65 (завести на стену на 300мм)- 3мм;
4. Грунтовка по типу " CERESIT CT 17 супер";
5. Цементно-песчаная стяжка М150, армированная сеткой из 5Вр1 ГОСТ 6727-80 (ячейка 150х150мм) (нахлест 5%, вес 1,2 кг/м2) - 78мм;
6. ПЭ пленка 200мкм, нахлест 100мм - 1 слой
</t>
  </si>
  <si>
    <t xml:space="preserve">Устройство пола марки П-4.1
Пол из керамогранитной плитки, с гидроизоляцией, с утеплением (общей толщиной 100мм):
1. Керамогранитная плитка 300х300х8 – матовая, класс истирания 5-й, Коэффициент противоскольжения R11. Затирка швов по типу CERESIT 40 AQUASTATIC в тон плитки
2. Клеевой раствор CERESIT СМ 11 - 5 мм
3. Обмазочная полимерцементная гидроизоляция по типу CERESIT CR65 (завести на стену на 300мм)- 2 мм
4. Грунтовка по типу " CERESIT CT 17 супер"
5. Цементно-песчаная стяжка М150, армированная сеткой из 5Вр1 ГОСТ 6727-80 (ячейка 150х150мм) (нахлест 5%, вес 1,2 кг/м2) - 55 мм
6. ПЭ пленка 200мкм, нахлест 100мм - 1 слой
7. Утеплитель - LOGICPIR Пол ФЛ/ФЛ или аналог - 30 мм
8. ПЭ пленка 200 мкм, нахлест 100 мм - 1 слой
</t>
  </si>
  <si>
    <t xml:space="preserve">Устройство пола марки П-4.1*
Черновой пол за облицовками без отделки плиткой (общей толщиной 85 мм):
1. Грунтовка по типу " CERESIT CT 17 супер"
2. Цементно-песчаная стяжка М150, армированная сеткой из 5Вр1 ГОСТ 6727-80 (ячейка 150х150мм) (нахлест 5%, вес 1,2 кг/м2)  - 55 мм
3. ПЭ пленка 200мкм, нахлест 100мм - 1 слой
4. Утеплитель - LOGICPIR Пол ФЛ/ФЛ или аналог - 30 мм
5. ПЭ пленка 200 мкм, нахлест 100 мм - 1 слой
</t>
  </si>
  <si>
    <t xml:space="preserve">Устройство пола марки П-5
Пол с покрытием из гомогенного линолеума.
1. Гомогенное виниловое покрытие ТАРКЕТТ iQ EMINENT - 2 мм;
2. Клеевой состав для линолеума;
3. Грунтовка водно-дисперсионная глубокого проникновения по типу CERESIT СТ 17;
4. Выравнивающая смесь для пола по типу Ceresit CN 178 -10мм;
5. Грунтовка водно-дисперсионная глубокого проникновения по типу CERESIT СТ 17;
6. Цементно-песчаная стяжка М150, арм. сеткой Вр-1 150х150х4 (нахлест 5%, вес 1,2 кг/м2) - 58 мм
7. ПЭ пленка 200 мкм, внахлест 100 мм - 1 слой;
8. Утеплитель - LOGICPIR Пол ФЛ/ФЛ или аналог - 30 мм
9. ПЭ пленка 200 мкм, внахлест 100 мм - 1 слой
</t>
  </si>
  <si>
    <t xml:space="preserve">Устройство пола марки П-5*
Черновой пол за облицовками без отделки линолеумом (общей толщиной 98 мм):
1. Грунтовка водно-дисперсионная глубокого проникновения по типу CERESIT СТ17;
2. Выравнивающая смесь для пола по типу Ceresit CN 178 -10мм;
3. Грунтовка водно-дисперсионная глубокого проникновения по типу CERESIT СТ17;
4. Цементно-песчаная стяжка М150, арм. сеткой Вр-1 150х150х4 (нахлест 5%, вес 1,2 кг/м2) - 58 мм
5. ПЭ пленка 200 мкм, внахлест 100 мм - 1 слой;
6. Утеплитель - LOGICPIR Пол ФЛ/ФЛ или аналог - 30 мм
7. ПЭ пленка 200 мкм, внахлест 100 мм - 1 слой
</t>
  </si>
  <si>
    <t xml:space="preserve">Устройство пола марки П-5.1
Пол с покрытием из гомогенного линолеума (общей толщиной 50 мм):
1. Гомогенное виниловое покрытие ТАРКЕТТ iQ EMINENT - 2 мм;
2. Клеевой состав для линолеума - 2 мм;
3. Грунтовка водно-дисперсионная глубокого проникновения по типу CERESIT СТ17;
4. Выравнивающая смесь для пола по типу Ceresit CN 178 -10мм;
5. Грунтовка водно-дисперсионная глубокого проникновения по типу CERESIT СТ17;
6. Цементно-песчаная стяжка М150, арм. сеткой Вр-1 150х150х4 (нахлест 5%, вес 1,2 кг/м2) - 36 мм
</t>
  </si>
  <si>
    <t xml:space="preserve">Устройство пола марки П-5.1*
Черновой пол без отделки линолеумом (общей толщиной 46 мм):
1. Грунтовка водно-дисперсионная глубокого проникновения по типу CERESIT СТ17;
2. Выравнивающая смесь для пола по типу Ceresit CN 178 -10мм;
3. Грунтовка водно-дисперсионная глубокого проникновения по типу CERESIT СТ17;
4. Цементно-песчаная стяжка М150, арм. сеткой Вр-1 150х150х4 (нахлест 5%, вес 1,2 кг/м2) - 36 мм
</t>
  </si>
  <si>
    <t xml:space="preserve">Устройство пола марки П-6
Система MasterTop 1273:
1. Финишный слой MasterTop TC 441 – двухкомпонентный прозрачный полиуретановый матовый лак, стойкий к свету и УФ-излучению (рас-ход 0,12 – 0,15 кг/м2);
2. Основной слой MasterTop BC 373 - двухкомпонентный самонивели-рующийся цветной эпоксидный состав без летучих растворителей. Расход - 0,4–0,6 кг/м2;
3. Присыпка - сухой кварцевый песок фракции 0,4-0,8 мм (расход 0,7-0,8 кг/м2);
6. Двухкомпонентная эпоксидная грунтовка для сухих бетонных основа-ний, без растворителей - MasterTop 604. Расход - 0,3–0,5 кг/м2;
7. Master Top 558 - двухкомпонентный цементный состав для устройства быстротвердеющих высокопрочных стяжек, толщина слоя );(расход 0,79 кг на м2 при толщине 1 мм) - 58мм;
4. ПЭ пленка 200 мкм, нахлест 100 мм - 1 слой;
5. Утеплитель - экструдированный пенополистирол по типу STYROFOAM или аналог - 40 мм
</t>
  </si>
  <si>
    <t xml:space="preserve">Устройство пола марки П-7
Пол из керамогранитной плитки, с гидроизоляцией, с уклоном к трапам (общей толщиной 100мм):
1. Керамогранитная плитка 300х300х8 – матовая, класс истирания 5-й, Коэффициент противоскольжения R11. Затирка швов по типу CERESIT 40 AQUASTATIC в тон плитки
2. Клеевой раствор CERESIT СМ 11 -5мм
3. Обмазочная полимерцементная гидроизоляция по типу CERESIT CR65 (завести на стену на 300мм) - 2мм
4. Грунтовка по типу " CERESIT CT 17 супер"
5. Цементно-песчаная стяжка М150, армированная сеткой из 5Вр1 ГОСТ 6727-80 (ячейка 150х150мм)(нахлест 5%, вес 1,2 кг/м2) – 55мм
6. ПЭ пленка 200мкм, нахлест 100мм - 1 слой
7. Утеплитель – LOGICPIR Пол ФЛ/ФЛ или аналог – 30 мм
8. ПЭ пленка 200мкм, нахлест 100мм - 1 слой
</t>
  </si>
  <si>
    <t xml:space="preserve">Устройство пола марки П-9
Система MasterTop 1221 F (общей толщиной ~1.2 мм):
1. Финишный слой MasterTop BC 307 (ВС 308) - двухкомпонентный про-зрачный светостойкий эпоксидный финишный состав, без летучих растворителей (расход 0,5-0,65 кг/м2);
2. Засыпка - декоративные цветные флоки фракции 3-5 мм (расход 0,3-0,35 кг/м2);
3. Основной слой Master Top ВС 307 (ВС 308) - двухкомпонентный цвет-ной эпоксидный состав, без растворителей (расход 0,5-0,6 кг/м2);
4. Master Top Р 622 (Р621) - двухкомпонентная эпоксидная грунтовка нормального отверждения для сухих и свежих бетонных оснований с повышенной влажностью, без растворителей
</t>
  </si>
  <si>
    <t>Устройство плинтусов ПВХ</t>
  </si>
  <si>
    <t>пог. м</t>
  </si>
  <si>
    <t>Устройство керамогранитных плинтусов</t>
  </si>
  <si>
    <t>Укладка дэмпферной ленты</t>
  </si>
  <si>
    <t>Устройство деформационных швов в полах с заполнением полимерной эластичной композицией</t>
  </si>
  <si>
    <t>Устройство внутренней отделки  Отделка стен:</t>
  </si>
  <si>
    <t xml:space="preserve">Отделка О-1 по КНАУФ-листам:
1. Грунтовка швов КНАУФ Тифенгрунд (или аналог) (расход 0,15 л на м2);
2. Шпаклевка швов КНАУФ Унифлот (или аналог);
3. Грунтовка КНАУФ Тифенгрунд (или аналог) (расход 0,15 л на м2);
4. Финишная шпаклевка КНАУФ Мульти-финиш "белый" (или аналог) – 2мм;
5. Грунтовка КНАУФ Тифенгрунд (или аналог);
6. Окраска влагостойкой воднодисперсионной акриловой краской PHYLAX, ALLIGATOR в 2 слоя.
</t>
  </si>
  <si>
    <t xml:space="preserve">Отделка О-2 по бетону и газобетону (в т.ч. колоннам производственного цеха (пом.1.1):
1. Грунтовка КНАУФ Тифенгрунд (или аналог) (расход 0,15 л на м2);
2. Выравнивание стен штукатуркой М 75, КНАУФ - 15 мм;
3. Грунтовка КНАУФ Тифенгрунд (или аналог) (расход 0,15 л на м2);
4. Шпаклевка КНАУФ Унифлот (или аналог) – 2 мм;
5. Грунтовка КНАУФ Тифенгрунд (или аналог) (расход 0,15 л на м2);
6. Окраска влагостойкой воднодисперсионной акриловой краской PHYLAX, ALLIGATOR в 2 слоя.
</t>
  </si>
  <si>
    <t xml:space="preserve">Отделка О-3 по КНАУФ-листам:
1. Грунтовка КНАУФ Тифенгрунд (или аналог) (расход 0,15 л на м2);
2. Клей для керамической плитки - 5 мм;
3. Керамическая плитка с эпоксидной водоотталкивающей затиркой - "Итало-дизайн" (коллекция "Шелк"-элит класс), размер 400х250х8 мм
</t>
  </si>
  <si>
    <t xml:space="preserve">Отделка О-3.1 по КНАУФ-листам:
1. Грунтовка КНАУФ Тифенгрунд (или аналог) (расход 0,15 л на м2);
2. Гидроизоляция эластичная бесшовная КНАУФ Флехендихт (или ана-лог) - 2 слоя (2 мм)
3. Клей для керамической плитки - 5 мм;
4. Керамическая плитка с эпоксидной водоотталкивающей затиркой - "Итало-дизайн" (коллекция "Шелк"-элит класс), размер 400х250х8 мм
</t>
  </si>
  <si>
    <t xml:space="preserve">Отделка О-4 по бетону и газобетону:
1. Грунтовка КНАУФ Тифенгрунд (или аналог) (расход 0,15 л на м2);
2. Выравнивание стен штукатуркой КНАУФ Ротбант (или аналог) - 15 мм;
3. Грунтовка КНАУФ Тифенгрунд (или аналог) (расход 0,15 л на м2);
4. Шпаклевка КНАУФ Унифлот (или аналог);
5. Грунтовка КНАУФ Тифенгрунд (или аналог) (расход 0,15 л на м2);
6.  Клей для керамической плитки 5 мм;
7. Керамическая плитка с эпоксидной водоотталкивающей затиркой - "Итало-дизайн" (коллекция "Шелк"-элит класс), размер 400х250х8 мм
</t>
  </si>
  <si>
    <t xml:space="preserve">Отделка О-6 запотолочная стена по бетону и газобетону:
1. Грунтовка КНАУФ Тифенгрунд (или аналог) (расход 0,15 л на м2);
2. Выравнивание стен штукатуркой М 75, КНАУФ (15 мм);
3. Грунтовка КНАУФ Тифенгрунд (или аналог) (расход 0,15 л на м2);
4. Шпаклевка КНАУФ Унифлот (или аналог)- 2 мм;
5. Грунтовка КНАУФ Тифенгрунд (или аналог) (расход 0,15 л на м2);
6. Обеспыливание поверхности листов ГСП.
</t>
  </si>
  <si>
    <t xml:space="preserve">Отделка 0-7 по существующим кирпичным стенам производственного це-ха (пом.1.1), включая откосы дверных и витражных заполнений.
1. Грунтовка КНАУФ Тифенгрунд (или аналог) (расход 0,15 л на м2);
2. Выравнивание стен штукатуркой М 75, КНАУФ (25 мм);
3. Грунтовка КНАУФ Тифенгрунд (или аналог) (расход 0,15 л на м2);
4. Шпаклевка КНАУФ Унифлот (или аналог) – 2 мм;
5. Грунтовка КНАУФ Тифенгрунд (или аналог) (расход 0,15 л на м2);
6. Окраска влагостойкой воднодисперсионной акриловой краской  PHYLAX, ALLIGATOR в 2 слоя
</t>
  </si>
  <si>
    <t>Монтаж потолков:</t>
  </si>
  <si>
    <t xml:space="preserve">Устройство потолка марки Пт-1
Потолок подвесной, модульный «Армстронг». Потолочная плита из мине-рального волокна Optima с видимыми шинами, размер 600х600 мм. Цвет белый
</t>
  </si>
  <si>
    <t xml:space="preserve">Устройство потолка марки Пт-2
Потолок подвесной, реечный из алюминиевых реек шириной 200 мм. Цвет белый
</t>
  </si>
  <si>
    <t>Устройство перекрытий встроенных помещений:</t>
  </si>
  <si>
    <t>Монтаж трехслойной кровельной сэндвич-панели с наполнителем из минеральной ваты, толщина 150 мм</t>
  </si>
  <si>
    <t>Устройство цоколя:</t>
  </si>
  <si>
    <t>Устройство утепления цоколя – минеральной ваты ТЕХНОВЕНТ СТАНДАРТ (или аналога) толщиной 100 мм</t>
  </si>
  <si>
    <t>Устройство утепления цоколя – минеральной ваты ТЕХНОВЕНТ СТАНДАРТ (или аналога) толщиной 50 мм</t>
  </si>
  <si>
    <t>Устройство противопожарной гидро-ветрозащитной мембраны ТехноНИКОЛЬ Альфа ПРОФ НГ</t>
  </si>
  <si>
    <t>Устройство отделки цоколя – металлического листа С21-1000-0,7 на подсистеме 7,4 кг/м2</t>
  </si>
  <si>
    <t>Устройство цокольного отлива ширина 100 мм</t>
  </si>
  <si>
    <t>Устройство специального оборудования:</t>
  </si>
  <si>
    <t xml:space="preserve">Устройство колесоотбойника КО-1.
Колесоотбойник из стальных труб диаметром 57 мм, толщиной стенок 3 мм. Шаг между опорами не более 2 м. Высота поручня 500 мм от уровня чистового покрытия пола.
Окраска краской ПФ-115 за 2 раза, цвет – сигнальный жёлтый RAL 1003 (21,63 м2)
</t>
  </si>
  <si>
    <t xml:space="preserve">Устройство страховочной системы.
Горизонтальная анкерная линия для безопасности при высотных работах ТРОСЛАЙН 2.0 до 7 пользователей «ВентПро» или аналог для безопасно-го выполнения работ на кровли с расчётной нагрузкой на 2 человека
</t>
  </si>
  <si>
    <t xml:space="preserve"> м2</t>
  </si>
  <si>
    <t>3787.36</t>
  </si>
  <si>
    <t>4671.00</t>
  </si>
  <si>
    <t>2876.04</t>
  </si>
  <si>
    <t>2708.76</t>
  </si>
  <si>
    <t>448.30</t>
  </si>
  <si>
    <t>81.30</t>
  </si>
  <si>
    <t>256.00</t>
  </si>
  <si>
    <t>п.м</t>
  </si>
  <si>
    <t>66.00</t>
  </si>
  <si>
    <t>38.34</t>
  </si>
  <si>
    <t>697.00</t>
  </si>
  <si>
    <t>21.00</t>
  </si>
  <si>
    <t>990.00</t>
  </si>
  <si>
    <t>29.60</t>
  </si>
  <si>
    <r>
      <t xml:space="preserve">Укладка трубы гофрированной самозатухающей ТГТ СЗ Ø 32 мм с зондом, </t>
    </r>
    <r>
      <rPr>
        <sz val="12"/>
        <color rgb="FFFF0000"/>
        <rFont val="Arial"/>
        <family val="2"/>
        <charset val="204"/>
      </rPr>
      <t>на скобах</t>
    </r>
  </si>
  <si>
    <r>
      <t>Монтаж трубы стальной 25</t>
    </r>
    <r>
      <rPr>
        <sz val="12"/>
        <color rgb="FFFF0000"/>
        <rFont val="Arial"/>
        <family val="2"/>
        <charset val="204"/>
      </rPr>
      <t>х 2,8</t>
    </r>
    <r>
      <rPr>
        <sz val="12"/>
        <color rgb="FF000000"/>
        <rFont val="Arial"/>
        <family val="2"/>
        <charset val="204"/>
      </rPr>
      <t xml:space="preserve"> мм</t>
    </r>
  </si>
  <si>
    <r>
      <t xml:space="preserve">ВВГнг(A)-LS 3х1,5 мм² </t>
    </r>
    <r>
      <rPr>
        <sz val="12"/>
        <color rgb="FFFF0000"/>
        <rFont val="Arial"/>
        <family val="2"/>
        <charset val="204"/>
      </rPr>
      <t>в гофротрубе</t>
    </r>
  </si>
  <si>
    <r>
      <t xml:space="preserve">ВВГнг(A)-LS 3х2,5 мм² </t>
    </r>
    <r>
      <rPr>
        <sz val="12"/>
        <color rgb="FFFF0000"/>
        <rFont val="Arial"/>
        <family val="2"/>
        <charset val="204"/>
      </rPr>
      <t>в гофротрубе</t>
    </r>
  </si>
  <si>
    <r>
      <t>ВВГнг(A)-LS 4х2,5 мм²</t>
    </r>
    <r>
      <rPr>
        <sz val="12"/>
        <color rgb="FFFF0000"/>
        <rFont val="Arial"/>
        <family val="2"/>
        <charset val="204"/>
      </rPr>
      <t xml:space="preserve"> в гофротрубе</t>
    </r>
  </si>
  <si>
    <r>
      <t xml:space="preserve">ВВГЭнг(A)-LS 4х2,5 мм²  </t>
    </r>
    <r>
      <rPr>
        <sz val="12"/>
        <color rgb="FFFF0000"/>
        <rFont val="Arial"/>
        <family val="2"/>
        <charset val="204"/>
      </rPr>
      <t>19м  в гофротрубе/ 3 м в лотке</t>
    </r>
  </si>
  <si>
    <r>
      <t xml:space="preserve">КПСВВнг(А)-LS 1х2х0,75 мм² </t>
    </r>
    <r>
      <rPr>
        <sz val="12"/>
        <color rgb="FFFF0000"/>
        <rFont val="Arial"/>
        <family val="2"/>
        <charset val="204"/>
      </rPr>
      <t>в гофротрубе</t>
    </r>
  </si>
  <si>
    <r>
      <t xml:space="preserve">КПСВВнг(А)-LS 2х2х0,75 мм² </t>
    </r>
    <r>
      <rPr>
        <sz val="12"/>
        <color rgb="FFFF0000"/>
        <rFont val="Arial"/>
        <family val="2"/>
        <charset val="204"/>
      </rPr>
      <t>в гофротрубе</t>
    </r>
  </si>
  <si>
    <r>
      <t>КПСВЭВнг(А)-LS 1х2х0,75 мм²</t>
    </r>
    <r>
      <rPr>
        <sz val="12"/>
        <color rgb="FFFF0000"/>
        <rFont val="Arial"/>
        <family val="2"/>
        <charset val="204"/>
      </rPr>
      <t xml:space="preserve"> в гофротрубе</t>
    </r>
  </si>
  <si>
    <r>
      <t xml:space="preserve">КПСВЭВнг(А)-LS 2х2х0,75 мм² </t>
    </r>
    <r>
      <rPr>
        <sz val="12"/>
        <color rgb="FFFF0000"/>
        <rFont val="Arial"/>
        <family val="2"/>
        <charset val="204"/>
      </rPr>
      <t>в гофротрубе</t>
    </r>
  </si>
  <si>
    <r>
      <t xml:space="preserve">Монтаж привода воздушного клапана (220В, возвр. пружина) </t>
    </r>
    <r>
      <rPr>
        <sz val="12"/>
        <color rgb="FFFF0000"/>
        <rFont val="Arial"/>
        <family val="2"/>
        <charset val="204"/>
      </rPr>
      <t>Электропривод редукторный к клапану, тип AMV13 с возвратной пружиной</t>
    </r>
  </si>
  <si>
    <r>
      <t xml:space="preserve">Монтаж термостата отсека горелки, </t>
    </r>
    <r>
      <rPr>
        <sz val="12"/>
        <color rgb="FFFF0000"/>
        <rFont val="Arial"/>
        <family val="2"/>
        <charset val="204"/>
      </rPr>
      <t xml:space="preserve"> Ограничительный термостат для горелки Oilon EGO 55.13433.010, 37178065</t>
    </r>
  </si>
  <si>
    <r>
      <t xml:space="preserve">Монтаж электронагревателя отсека горелки, </t>
    </r>
    <r>
      <rPr>
        <sz val="12"/>
        <color rgb="FFFF0000"/>
        <rFont val="Arial"/>
        <family val="2"/>
        <charset val="204"/>
      </rPr>
      <t>Электронагреватель Pahlen с датчиком давления мощностью 15 кВт</t>
    </r>
  </si>
  <si>
    <r>
      <t xml:space="preserve">Монтаж датчика температуры дымовых газов канального, </t>
    </r>
    <r>
      <rPr>
        <sz val="12"/>
        <color rgb="FFFF0000"/>
        <rFont val="Arial"/>
        <family val="2"/>
        <charset val="204"/>
      </rPr>
      <t>Датчик температуры дымовых газов канальный S+S REGELTECHNIK THERMASGARD RGTF1 PT100 200MM</t>
    </r>
  </si>
  <si>
    <r>
      <t xml:space="preserve">Монтаж датчика температуры приточного воздуха канального </t>
    </r>
    <r>
      <rPr>
        <sz val="12"/>
        <color rgb="FFFF0000"/>
        <rFont val="Arial"/>
        <family val="2"/>
        <charset val="204"/>
      </rPr>
      <t>Датчик температуры канальный ST-K1/PT1000, размером 65х235х50 мм</t>
    </r>
  </si>
  <si>
    <r>
      <t xml:space="preserve">Монтаж датчика температуры воздуха в помещении настенного. </t>
    </r>
    <r>
      <rPr>
        <sz val="12"/>
        <color rgb="FFFF0000"/>
        <rFont val="Arial"/>
        <family val="2"/>
        <charset val="204"/>
      </rPr>
      <t>Датчик температуры в помещении ESM-10</t>
    </r>
  </si>
  <si>
    <r>
      <t xml:space="preserve">Монтаж датчика перепада давления (диф. манометр) на фильтре, </t>
    </r>
    <r>
      <rPr>
        <sz val="12"/>
        <color rgb="FFFF0000"/>
        <rFont val="Arial"/>
        <family val="2"/>
        <charset val="204"/>
      </rPr>
      <t>Датчик-реле давления ДЕМ 102 манометрический с разъемом и приемкой регистра</t>
    </r>
  </si>
  <si>
    <r>
      <t xml:space="preserve">Монтаж датчика перепада давления (диф. манометр) на вентиляторе, </t>
    </r>
    <r>
      <rPr>
        <sz val="12"/>
        <color rgb="FFFF0000"/>
        <rFont val="Arial"/>
        <family val="2"/>
        <charset val="204"/>
      </rPr>
      <t>Датчик-реле давления ДЕМ 102 манометрический с разъемом и приемкой регистра</t>
    </r>
  </si>
  <si>
    <t>Монтаж светозвукового оповещателя «Маяк 24- 3М»</t>
  </si>
  <si>
    <r>
      <t xml:space="preserve">Шкаф управления ШУ-П4.2 </t>
    </r>
    <r>
      <rPr>
        <sz val="12"/>
        <color rgb="FFFF0000"/>
        <rFont val="Arial"/>
        <family val="2"/>
        <charset val="204"/>
      </rPr>
      <t>ЩУ1-0,75-12</t>
    </r>
  </si>
  <si>
    <r>
      <t xml:space="preserve">Монтаж термостата отсека горелки </t>
    </r>
    <r>
      <rPr>
        <sz val="12"/>
        <color rgb="FFFF0000"/>
        <rFont val="Arial"/>
        <family val="2"/>
        <charset val="204"/>
      </rPr>
      <t>Ограничительный термостат для горелки Oilon EGO 55.13433.010, 37178065</t>
    </r>
  </si>
  <si>
    <r>
      <t>Монтаж датчика температуры дымовых газов канального,</t>
    </r>
    <r>
      <rPr>
        <sz val="12"/>
        <color rgb="FFFF0000"/>
        <rFont val="Arial"/>
        <family val="2"/>
        <charset val="204"/>
      </rPr>
      <t xml:space="preserve"> Датчик температуры дымовых газов канальный S+S REGELTECHNIK THERMASGARD RGTF1 PT100 200MM</t>
    </r>
  </si>
  <si>
    <r>
      <t>Монтаж датчика температуры приточного воздуха канального,</t>
    </r>
    <r>
      <rPr>
        <sz val="12"/>
        <color rgb="FFFF0000"/>
        <rFont val="Arial"/>
        <family val="2"/>
        <charset val="204"/>
      </rPr>
      <t xml:space="preserve"> Датчик температуры канальный ST-K1/PT1000, размером 65х235х50 мм</t>
    </r>
  </si>
  <si>
    <r>
      <t xml:space="preserve">Монтаж датчика температуры воздуха в помещении настенного, </t>
    </r>
    <r>
      <rPr>
        <sz val="12"/>
        <color rgb="FFFF0000"/>
        <rFont val="Arial"/>
        <family val="2"/>
        <charset val="204"/>
      </rPr>
      <t>Датчик температуры в помещении ESM-10</t>
    </r>
  </si>
  <si>
    <r>
      <t xml:space="preserve">Монтаж датчика перепада давления (диф. манометр) на фильтре </t>
    </r>
    <r>
      <rPr>
        <sz val="12"/>
        <color rgb="FFFF0000"/>
        <rFont val="Arial"/>
        <family val="2"/>
        <charset val="204"/>
      </rPr>
      <t>Датчик-реле давления ДЕМ 102 манометрический с разъемом и приемкой регистра</t>
    </r>
  </si>
  <si>
    <r>
      <t xml:space="preserve">Монтаж датчика перепада давления (диф. манометр) на вентиляторе </t>
    </r>
    <r>
      <rPr>
        <sz val="12"/>
        <color rgb="FFFF0000"/>
        <rFont val="Arial"/>
        <family val="2"/>
        <charset val="204"/>
      </rPr>
      <t>Датчик-реле давления ДЕМ 102 манометрический с разъемом и приемкой регистра</t>
    </r>
  </si>
  <si>
    <r>
      <t xml:space="preserve">Шкаф управления ШУ-П4.3, </t>
    </r>
    <r>
      <rPr>
        <sz val="12"/>
        <color rgb="FFFF0000"/>
        <rFont val="Arial"/>
        <family val="2"/>
        <charset val="204"/>
      </rPr>
      <t>ЩУ1-0,75-12</t>
    </r>
  </si>
  <si>
    <r>
      <t>Монтаж термостата отсека горелки,</t>
    </r>
    <r>
      <rPr>
        <sz val="12"/>
        <color rgb="FFFF0000"/>
        <rFont val="Arial"/>
        <family val="2"/>
        <charset val="204"/>
      </rPr>
      <t xml:space="preserve"> Ограничительный термостат для горелки Oilon EGO 55.13433.010, 37178065</t>
    </r>
  </si>
  <si>
    <r>
      <t>Монтаж датчика температуры дымовых газов канального</t>
    </r>
    <r>
      <rPr>
        <sz val="12"/>
        <color rgb="FFFF0000"/>
        <rFont val="Arial"/>
        <family val="2"/>
        <charset val="204"/>
      </rPr>
      <t xml:space="preserve"> Датчик температуры дымовых газов канальный S+S REGELTECHNIK THERMASGARD RGTF1 PT100 200MM</t>
    </r>
  </si>
  <si>
    <r>
      <t>Монтаж датчика температуры воздуха в помещении настенного</t>
    </r>
    <r>
      <rPr>
        <sz val="12"/>
        <color rgb="FFFF0000"/>
        <rFont val="Arial"/>
        <family val="2"/>
        <charset val="204"/>
      </rPr>
      <t xml:space="preserve"> Датчик температуры в помещении ESM-10</t>
    </r>
  </si>
  <si>
    <t>Монтаж светозвукового оповещателя «Маяк- 24-3М»</t>
  </si>
  <si>
    <r>
      <t>Монтаж частотного преобразователя 4,0 кВт, 380 В,</t>
    </r>
    <r>
      <rPr>
        <sz val="12"/>
        <color rgb="FFFF0000"/>
        <rFont val="Arial"/>
        <family val="2"/>
        <charset val="204"/>
      </rPr>
      <t xml:space="preserve"> Частотный преобразователь M-DRIVER 380В 4кВт C0040G3</t>
    </r>
  </si>
  <si>
    <r>
      <t>Монтаж привода PDF 05/230.D (для засл. прит. канала)</t>
    </r>
    <r>
      <rPr>
        <sz val="12"/>
        <color rgb="FFFF0000"/>
        <rFont val="Arial"/>
        <family val="2"/>
        <charset val="204"/>
      </rPr>
      <t xml:space="preserve"> Электропривод редукторный к клапану, тип AMV23 с возвратной пружиной</t>
    </r>
  </si>
  <si>
    <r>
      <t xml:space="preserve">Монтаж термостата 6 м (для 1-го водяного нагревателя) </t>
    </r>
    <r>
      <rPr>
        <sz val="12"/>
        <color rgb="FFFF0000"/>
        <rFont val="Arial"/>
        <family val="2"/>
        <charset val="204"/>
      </rPr>
      <t>Элемент термостатический марки "Danfoss": RTS</t>
    </r>
  </si>
  <si>
    <r>
      <t xml:space="preserve">Монтаж датчика температуры наружного воздуха </t>
    </r>
    <r>
      <rPr>
        <sz val="12"/>
        <color rgb="FFFF0000"/>
        <rFont val="Arial"/>
        <family val="2"/>
        <charset val="204"/>
      </rPr>
      <t>Датчик температуры наружного воздуха ESMT с длиной трубки 100 мм</t>
    </r>
  </si>
  <si>
    <r>
      <t>Монтаж датчика температуры воды погружного</t>
    </r>
    <r>
      <rPr>
        <sz val="12"/>
        <color rgb="FFFF0000"/>
        <rFont val="Arial"/>
        <family val="2"/>
        <charset val="204"/>
      </rPr>
      <t xml:space="preserve"> Датчик температуры теплоносителя погружной, с гильзой медной длиной 100 мм, диапазон температуры от 0 до +140 °C</t>
    </r>
  </si>
  <si>
    <r>
      <t>Монтаж датчика температуры канального</t>
    </r>
    <r>
      <rPr>
        <sz val="12"/>
        <color rgb="FFFF0000"/>
        <rFont val="Arial"/>
        <family val="2"/>
        <charset val="204"/>
      </rPr>
      <t xml:space="preserve"> Датчик температуры канальный ST-K1/PT1000, размером 65х235х50 мм</t>
    </r>
  </si>
  <si>
    <r>
      <t>Монтаж датчика перепада давления 500 Pa</t>
    </r>
    <r>
      <rPr>
        <sz val="12"/>
        <color rgb="FFFF0000"/>
        <rFont val="Arial"/>
        <family val="2"/>
        <charset val="204"/>
      </rPr>
      <t xml:space="preserve"> Датчик-реле давления ДД-1,6</t>
    </r>
  </si>
  <si>
    <r>
      <t xml:space="preserve">Монтаж привода PDS 02/230.DT (для засл. прит. канала) </t>
    </r>
    <r>
      <rPr>
        <sz val="12"/>
        <color rgb="FFFF0000"/>
        <rFont val="Arial"/>
        <family val="2"/>
        <charset val="204"/>
      </rPr>
      <t>Электропривод редукторный к клапану, тип AMV23 с возвратной пружиной</t>
    </r>
  </si>
  <si>
    <r>
      <t xml:space="preserve">Монтаж датчика температуры канального (дтк на приток.) </t>
    </r>
    <r>
      <rPr>
        <sz val="12"/>
        <color rgb="FFFF0000"/>
        <rFont val="Arial"/>
        <family val="2"/>
        <charset val="204"/>
      </rPr>
      <t>Датчик температуры канальный ST-K1/PT1000, размером 65х235х50 мм</t>
    </r>
  </si>
  <si>
    <r>
      <t xml:space="preserve">Монтаж датчика перепада давления 20-200 Pa </t>
    </r>
    <r>
      <rPr>
        <sz val="12"/>
        <color rgb="FFFF0000"/>
        <rFont val="Arial"/>
        <family val="2"/>
        <charset val="204"/>
      </rPr>
      <t>Датчик-реле давления ДРД-1, ДРД-6</t>
    </r>
  </si>
  <si>
    <r>
      <t>Монтаж датчика перепада давления 20-200 Pa</t>
    </r>
    <r>
      <rPr>
        <sz val="12"/>
        <color rgb="FFFF0000"/>
        <rFont val="Arial"/>
        <family val="2"/>
        <charset val="204"/>
      </rPr>
      <t xml:space="preserve"> Датчик-реле давления ДРД-1, ДРД-6</t>
    </r>
  </si>
  <si>
    <r>
      <t xml:space="preserve">Монтаж частотного преобразователя 0,75 кВт, 380 В </t>
    </r>
    <r>
      <rPr>
        <sz val="12"/>
        <color rgb="FFFF0000"/>
        <rFont val="Arial"/>
        <family val="2"/>
        <charset val="204"/>
      </rPr>
      <t>Частотный преобразователь M-DRIVER 380В 0.75кВт C0007G3</t>
    </r>
  </si>
  <si>
    <r>
      <t>Монтаж частотного преобразователя 0,75 кВт, 380 В</t>
    </r>
    <r>
      <rPr>
        <sz val="12"/>
        <color rgb="FFFF0000"/>
        <rFont val="Arial"/>
        <family val="2"/>
        <charset val="204"/>
      </rPr>
      <t xml:space="preserve"> Частотный преобразователь M-DRIVER 380В 0.75кВт C0007G3</t>
    </r>
  </si>
  <si>
    <r>
      <t>Монтаж частотного преобразователя 30 кВт, 380 В</t>
    </r>
    <r>
      <rPr>
        <sz val="12"/>
        <color rgb="FFFF0000"/>
        <rFont val="Arial"/>
        <family val="2"/>
        <charset val="204"/>
      </rPr>
      <t xml:space="preserve"> Частотный преобразователь Sputnik выходной ток 45/60А 22/30кВт вх: 3ф x 380В / вых: 3ф х 380В VFC400-022/030-GP43</t>
    </r>
  </si>
  <si>
    <r>
      <t>Монтаж частотного преобразователя 30 кВт, 380 В</t>
    </r>
    <r>
      <rPr>
        <sz val="12"/>
        <color rgb="FFFF0000"/>
        <rFont val="Arial"/>
        <family val="2"/>
        <charset val="204"/>
      </rPr>
      <t>Частотный преобразователь Sputnik выходной ток 45/60А 22/30кВт вх: 3ф x 380В / вых: 3ф х 380В VFC400-022/030-GP43</t>
    </r>
  </si>
  <si>
    <r>
      <t>Монтаж частотного преобразователя 2,2 кВт, 380 В</t>
    </r>
    <r>
      <rPr>
        <sz val="12"/>
        <color rgb="FFFF0000"/>
        <rFont val="Arial"/>
        <family val="2"/>
        <charset val="204"/>
      </rPr>
      <t xml:space="preserve"> Частотный преобразователь M-DRIVER 380В 2.2кВт M0022G3</t>
    </r>
  </si>
  <si>
    <r>
      <t xml:space="preserve">Монтаж частотного преобразователя 2,2 кВт, 380 В </t>
    </r>
    <r>
      <rPr>
        <sz val="12"/>
        <color rgb="FFFF0000"/>
        <rFont val="Arial"/>
        <family val="2"/>
        <charset val="204"/>
      </rPr>
      <t>Частотный преобразователь M-DRIVER 380В 2.2кВт M0022G3</t>
    </r>
  </si>
  <si>
    <r>
      <t>Прокладка трубопровода в помещении по стенам из: Труба 21х3,0 ГОСТ 9941-81, марка стали 08х18н10</t>
    </r>
    <r>
      <rPr>
        <sz val="12"/>
        <color rgb="FFFF0000"/>
        <rFont val="Arial"/>
        <family val="2"/>
        <charset val="204"/>
      </rPr>
      <t xml:space="preserve"> с учетом фасонных частей</t>
    </r>
  </si>
  <si>
    <r>
      <t xml:space="preserve">Прокладка трубопровода в помещении по стенам из: Труба 34х3,5 ГОСТ 9941-81, марка стали 08х18н10  </t>
    </r>
    <r>
      <rPr>
        <sz val="12"/>
        <color rgb="FFFF0000"/>
        <rFont val="Arial"/>
        <family val="2"/>
        <charset val="204"/>
      </rPr>
      <t>с учетом фасонных частей</t>
    </r>
  </si>
  <si>
    <r>
      <t xml:space="preserve">Прокладка трубопровода в помещении по стенам из: Труба 42х3,5 ГОСТ 9941-81, марка стали 08х18н10 </t>
    </r>
    <r>
      <rPr>
        <sz val="12"/>
        <color rgb="FFFF0000"/>
        <rFont val="Arial"/>
        <family val="2"/>
        <charset val="204"/>
      </rPr>
      <t xml:space="preserve"> с учетом фасонных частей</t>
    </r>
  </si>
  <si>
    <r>
      <t xml:space="preserve">Прокладка трубопровода в помещении по стенам из: Труба 60х3,5 ГОСТ 9941-81, марка стали 08х18н10  </t>
    </r>
    <r>
      <rPr>
        <sz val="12"/>
        <color rgb="FFFF0000"/>
        <rFont val="Arial"/>
        <family val="2"/>
        <charset val="204"/>
      </rPr>
      <t>с учетом фасонных частей</t>
    </r>
  </si>
  <si>
    <r>
      <t xml:space="preserve">Прокладка трубопровода в помещении по стенам из: Труба 133х4,0 ГОСТ 9941-81, марка стали 08х18н10  </t>
    </r>
    <r>
      <rPr>
        <sz val="12"/>
        <color rgb="FFFF0000"/>
        <rFont val="Arial"/>
        <family val="2"/>
        <charset val="204"/>
      </rPr>
      <t>с учетом фасонных частей</t>
    </r>
  </si>
  <si>
    <r>
      <t xml:space="preserve">Прокладка трубопровода в помещении по стенам из: Труба 159х6,0 ГОСТ 9941-81, марка стали 08х18н10 </t>
    </r>
    <r>
      <rPr>
        <sz val="12"/>
        <color rgb="FFFF0000"/>
        <rFont val="Arial"/>
        <family val="2"/>
        <charset val="204"/>
      </rPr>
      <t xml:space="preserve"> с учетом фасонных частей</t>
    </r>
  </si>
  <si>
    <r>
      <t xml:space="preserve">Прокладка наружного трубопровода по существующей эстакаде из: Труба 159х6,0 ГОСТ 9941-81, марка стали 08х18н10 </t>
    </r>
    <r>
      <rPr>
        <sz val="12"/>
        <color rgb="FFFF0000"/>
        <rFont val="Arial"/>
        <family val="2"/>
        <charset val="204"/>
      </rPr>
      <t xml:space="preserve"> с учетом фасонных частей</t>
    </r>
  </si>
  <si>
    <r>
      <t xml:space="preserve">Монтаж предохранительно-запорного клапана DN100, MVB/1 MAX, Madas </t>
    </r>
    <r>
      <rPr>
        <sz val="12"/>
        <color rgb="FFFF0000"/>
        <rFont val="Arial"/>
        <family val="2"/>
        <charset val="204"/>
      </rPr>
      <t>с ответными фланцами</t>
    </r>
  </si>
  <si>
    <r>
      <t xml:space="preserve">Монтаж регулятора-стабилизатора давления газа DN100 (Рвх=0,04МПа, Рвых=0,01МПа),FRG2MC, Madas </t>
    </r>
    <r>
      <rPr>
        <sz val="12"/>
        <color rgb="FFFF0000"/>
        <rFont val="Arial"/>
        <family val="2"/>
        <charset val="204"/>
      </rPr>
      <t>с ответными фланцами</t>
    </r>
  </si>
  <si>
    <t>Монтаж турбинного счетчика газа фланцевый DN15  РГ-Т-G1000-DN150 PN16-О (1:40), PACKO Газэлектроника</t>
  </si>
  <si>
    <r>
      <t xml:space="preserve">Монтаж фильтра газа фланцевый DN200, ФН8-6 ст., Новые технологии, </t>
    </r>
    <r>
      <rPr>
        <sz val="12"/>
        <color rgb="FFFF0000"/>
        <rFont val="Arial"/>
        <family val="2"/>
        <charset val="204"/>
      </rPr>
      <t>с ответными фланцами</t>
    </r>
  </si>
  <si>
    <r>
      <t>Монтаж предохранительно-сбросного клапана фланцевый DN50, MVS/1 VSL50 020, Madas,</t>
    </r>
    <r>
      <rPr>
        <sz val="12"/>
        <color rgb="FFFF0000"/>
        <rFont val="Arial"/>
        <family val="2"/>
        <charset val="204"/>
      </rPr>
      <t xml:space="preserve"> с ответными фланцами</t>
    </r>
  </si>
  <si>
    <r>
      <t xml:space="preserve">Монтаж крана шарового фланцевого DN150, КШГ 12 CM03B373724, ADL, </t>
    </r>
    <r>
      <rPr>
        <sz val="12"/>
        <color rgb="FFFF0000"/>
        <rFont val="Arial"/>
        <family val="2"/>
        <charset val="204"/>
      </rPr>
      <t>с ответными фланцами</t>
    </r>
  </si>
  <si>
    <r>
      <t xml:space="preserve">Монтаж крана шарового фланцевого DN200, КШГ 12 CM03B143901, ADL, </t>
    </r>
    <r>
      <rPr>
        <sz val="12"/>
        <color rgb="FFFF0000"/>
        <rFont val="Arial"/>
        <family val="2"/>
        <charset val="204"/>
      </rPr>
      <t>с ответными фланцами</t>
    </r>
  </si>
  <si>
    <r>
      <t xml:space="preserve">Монтаж трубы стальной водогазопроводной ∅21,3х2,8, ГОСТ 3262-75, марка стали Ст3сп </t>
    </r>
    <r>
      <rPr>
        <sz val="12"/>
        <color rgb="FFFF0000"/>
        <rFont val="Arial"/>
        <family val="2"/>
        <charset val="204"/>
      </rPr>
      <t>с фасонными частями</t>
    </r>
  </si>
  <si>
    <r>
      <t xml:space="preserve">Монтаж трубы стальной водогазопроводной ∅26,8х2,8, ГОСТ 3262-75, марка стали Ст3сп </t>
    </r>
    <r>
      <rPr>
        <sz val="12"/>
        <color rgb="FFFF0000"/>
        <rFont val="Arial"/>
        <family val="2"/>
        <charset val="204"/>
      </rPr>
      <t>с фасонными частями</t>
    </r>
  </si>
  <si>
    <r>
      <t xml:space="preserve">Монтаж трубы стальной водогазопроводной ∅33,5х3,2, ГОСТ 3262-75, марка стали Ст3сп </t>
    </r>
    <r>
      <rPr>
        <sz val="12"/>
        <color rgb="FFFF0000"/>
        <rFont val="Arial"/>
        <family val="2"/>
        <charset val="204"/>
      </rPr>
      <t>с фасонными частями</t>
    </r>
  </si>
  <si>
    <r>
      <t xml:space="preserve">Монтаж трубы стальной водогазопроводной ∅42,3х3,2, ГОСТ 3262-75, марка стали Ст3сп </t>
    </r>
    <r>
      <rPr>
        <sz val="12"/>
        <color rgb="FFFF0000"/>
        <rFont val="Arial"/>
        <family val="2"/>
        <charset val="204"/>
      </rPr>
      <t>с фасонными частями</t>
    </r>
  </si>
  <si>
    <r>
      <t xml:space="preserve">Монтаж трубы стальной электросварной прямошовной ∅57х3,5, ГОСТ 10704 91, марка стали Ст3сп </t>
    </r>
    <r>
      <rPr>
        <sz val="12"/>
        <color rgb="FFFF0000"/>
        <rFont val="Arial"/>
        <family val="2"/>
        <charset val="204"/>
      </rPr>
      <t>с фасонными частями</t>
    </r>
  </si>
  <si>
    <r>
      <t xml:space="preserve">Монтаж трубы стальной электросварной прямошовной ∅159х5,0, ГОСТ 10704 91, марка стали Ст3сп </t>
    </r>
    <r>
      <rPr>
        <sz val="12"/>
        <color rgb="FFFF0000"/>
        <rFont val="Arial"/>
        <family val="2"/>
        <charset val="204"/>
      </rPr>
      <t>с фасонными частями</t>
    </r>
  </si>
  <si>
    <r>
      <t xml:space="preserve">Монтаж трубы стальной электросварной прямошовной ∅219х6,0, ГОСТ 10704 91, марка стали Ст3сп </t>
    </r>
    <r>
      <rPr>
        <sz val="12"/>
        <color rgb="FFFF0000"/>
        <rFont val="Arial"/>
        <family val="2"/>
        <charset val="204"/>
      </rPr>
      <t>с фасонными частями</t>
    </r>
  </si>
  <si>
    <r>
      <t xml:space="preserve">Монтаж трубы стальной электросварной прямошовной ∅273х7,0, ГОСТ 10704 91, марка стали Ст3сп </t>
    </r>
    <r>
      <rPr>
        <sz val="12"/>
        <color rgb="FFFF0000"/>
        <rFont val="Arial"/>
        <family val="2"/>
        <charset val="204"/>
      </rPr>
      <t>с фасонными частями</t>
    </r>
  </si>
  <si>
    <r>
      <t xml:space="preserve">Прокладка трубопровода из трубы чугунной напорной высокопрочной (из ВЧШГ) с приварными фланцами DN250 мм, PN 10, L=5500 мм с внутренним ЦПП и наруж-ным покрытием из цинка и битумного лака. </t>
    </r>
    <r>
      <rPr>
        <sz val="12"/>
        <color rgb="FFFF0000"/>
        <rFont val="Arial"/>
        <family val="2"/>
        <charset val="204"/>
      </rPr>
      <t>Трубы чугунные напорные раструбные, номинальный диаметр 250 мм, толщина стенки 11 мм</t>
    </r>
  </si>
  <si>
    <r>
      <t xml:space="preserve">Монтаж упруго-запирающейяся клиновой чугунной задвижки фланцевой с невыдвижным шпинделем короткая DN250, PN10, L=250 мм для установки в колодце (в комплекте с болтами, гайками, шайбами и меж-фланцевыми прокладками),и  </t>
    </r>
    <r>
      <rPr>
        <sz val="12"/>
        <color rgb="FFFF0000"/>
        <rFont val="Arial"/>
        <family val="2"/>
        <charset val="204"/>
      </rPr>
      <t>маховиком для задвижки DN250 мм – 2 шт.</t>
    </r>
  </si>
  <si>
    <r>
      <t>Монтаж упруго-запирающейяся клиновой чугунной задвижки фланцевой с невыдвижным шпинделем короткая DN400, PN10, L=250 мм для установки в колодце (в комплекте с болтами, гайками, шайбами и меж-фланцевыми прокладками) и</t>
    </r>
    <r>
      <rPr>
        <sz val="12"/>
        <color rgb="FFFF0000"/>
        <rFont val="Arial"/>
        <family val="2"/>
        <charset val="204"/>
      </rPr>
      <t xml:space="preserve">  маховик для задвижки DN400 мм – 1 шт.</t>
    </r>
  </si>
  <si>
    <r>
      <t>Монтаж упруго-запирающейся клиновой чугунной задвижки с невыдвижным шпинделем фланцевая короткая DN150, PN10/16, L=210 мм для установки в колодце (в комплекте с болтами, гайками, шайбами и межфланцевыми прокладками) и</t>
    </r>
    <r>
      <rPr>
        <sz val="12"/>
        <color rgb="FFFF0000"/>
        <rFont val="Arial"/>
        <family val="2"/>
        <charset val="204"/>
      </rPr>
      <t xml:space="preserve">  маховик/штурвала для задвижки DN150 мм – 3 шт.</t>
    </r>
  </si>
  <si>
    <r>
      <t>Протаскивание в футляр трубопроводов из  ПЭ гофрированных канализационных SN8 DN/OD 200/174</t>
    </r>
    <r>
      <rPr>
        <sz val="12"/>
        <color rgb="FFFF0000"/>
        <rFont val="Arial"/>
        <family val="2"/>
        <charset val="204"/>
      </rPr>
      <t xml:space="preserve"> Опорно-направляющее кольцо для полимерной трубы Ø200 мм, высота ребра 95 мм (в комплекте с прокладкой из резины) – 12 шт.; Монтаж манжеты, герметизирующей переходной 200/426 – 1шт.</t>
    </r>
  </si>
  <si>
    <r>
      <t>Монтаж трубопроводов из труб ПЭ гофрированных канализационных SN8 DN/OD 225/200 SN10, l=6000 мм, раструбная (в комплекте с 1 резиновым уплотнителем)+</t>
    </r>
    <r>
      <rPr>
        <sz val="12"/>
        <color rgb="FFFF0000"/>
        <rFont val="Arial"/>
        <family val="2"/>
        <charset val="204"/>
      </rPr>
      <t xml:space="preserve"> Муфта соединительная «ИКАПЛАСТ» DN/OD 225/227 – 11 шт; Тройник «ИКАПЛАСТ» ПП 900 DN/ID=225/200 мм </t>
    </r>
  </si>
  <si>
    <r>
      <t xml:space="preserve">Монтаж трубопроводов из труб ПЭ гофрированных канализационных SN8 DN/OD 400/348 SN10, l=6000 мм, раструбная (в комплекте с 1 резиновым уплотнителем), </t>
    </r>
    <r>
      <rPr>
        <sz val="12"/>
        <color rgb="FFFF0000"/>
        <rFont val="Arial"/>
        <family val="2"/>
        <charset val="204"/>
      </rPr>
      <t>Муфта соединительная «ИКАПЛАСТ» DN/OD 400/404 – 1 шт.</t>
    </r>
  </si>
  <si>
    <t>24</t>
  </si>
  <si>
    <t>30</t>
  </si>
  <si>
    <t>72</t>
  </si>
  <si>
    <r>
      <t>Монтаж манжеты герметизирующая в комплекте с хомутами, крепежом, сырой резиной и герметиком 225/530 ,</t>
    </r>
    <r>
      <rPr>
        <sz val="12"/>
        <color rgb="FFFF0000"/>
        <rFont val="Arial"/>
        <family val="2"/>
        <charset val="204"/>
      </rPr>
      <t xml:space="preserve"> опорно-направляющее кольцо (ОНК) тип FS-65 PE225 – 14 шт.</t>
    </r>
  </si>
  <si>
    <r>
      <t xml:space="preserve">Монтаж муфт в комплекте с 1 резиновым уплотнителем для прохода через стенку ж/б колодца , </t>
    </r>
    <r>
      <rPr>
        <sz val="12"/>
        <color rgb="FFFF0000"/>
        <rFont val="Arial"/>
        <family val="2"/>
        <charset val="204"/>
      </rPr>
      <t>DN/ID=225/200–18 шт;DN/ID=285/250–2 шт;
DN/ID=400/348–14 шт;DN/ID=450/400–4 шт;</t>
    </r>
  </si>
  <si>
    <r>
      <t xml:space="preserve">Монтаж муфт защитных для прохода ПЭ труб через стенку ж/б колодца, </t>
    </r>
    <r>
      <rPr>
        <sz val="12"/>
        <color rgb="FFFF0000"/>
        <rFont val="Arial"/>
        <family val="2"/>
        <charset val="204"/>
      </rPr>
      <t>Ф160 – 1 шт; Ф250 – 2 шт</t>
    </r>
  </si>
  <si>
    <r>
      <t>Установка полиэтиленовых фасонных частей в колодце:</t>
    </r>
    <r>
      <rPr>
        <sz val="12"/>
        <color rgb="FFFF0000"/>
        <rFont val="Arial"/>
        <family val="2"/>
        <charset val="204"/>
      </rPr>
      <t xml:space="preserve"> Тройник электросварной с закладными нагревателями ПЭ100 SDR17/11 Ø160 мм – 1 шт
Тройник электросварной с закладными нагревателями ПЭ100 SDR17/11 Ø250 мм – 1 шт
Отвод электросварной 90° с закладными нагревателями ПЭ100 SDR17/11 Ø160 мм – 1 шт
Отвод электросварной 90° с закладными нагревателями ПЭ100 SDR17/11 Ø250 мм - – 1 шт</t>
    </r>
  </si>
  <si>
    <r>
      <t>Монтаж крепления трубопровода в переходных колодцах:</t>
    </r>
    <r>
      <rPr>
        <sz val="12"/>
        <color rgb="FFFF0000"/>
        <rFont val="Arial"/>
        <family val="2"/>
        <charset val="204"/>
      </rPr>
      <t xml:space="preserve"> Монтажные системы крепежа для полимерных труб Ø160 мм (хомуты, шпильки, гайки, шайбы, анкера и т.д. из коррозионностойкой стали) – 2 компл. 
Монтажные системы крепежа для полимерных труб Ø225 мм (хомуты, шпильки, гайки, шайбы, анкера и т.д. из коррозионностойкой стали) – 9 компл.
Монтажные системы крепежа для полимерных труб Ø250 мм (хомуты, шпильки, гайки, шайбы, анкера и т.д. из коррозионностойкой стали) – 2 компл.</t>
    </r>
  </si>
  <si>
    <r>
      <t>Шкаф управления насосами</t>
    </r>
    <r>
      <rPr>
        <sz val="12"/>
        <color rgb="FFFF0000"/>
        <rFont val="Arial"/>
        <family val="2"/>
        <charset val="204"/>
      </rPr>
      <t xml:space="preserve"> ПЖ-УПП-2-(160-200А)/Пд-(9А)/Зд2(4А)-АВР-Ст</t>
    </r>
  </si>
  <si>
    <r>
      <t xml:space="preserve">Бак пластиковый прямоугольный, 500 л, в комплекте со штуцерами </t>
    </r>
    <r>
      <rPr>
        <sz val="12"/>
        <color rgb="FFFF0000"/>
        <rFont val="Arial"/>
        <family val="2"/>
        <charset val="204"/>
      </rPr>
      <t>Серия S</t>
    </r>
  </si>
  <si>
    <r>
      <t xml:space="preserve">Бак-дозатор пенообразователя, 5000 л, горизонтальный, в комплекте с трубной обвязкой и контрольно-измерительными приборами </t>
    </r>
    <r>
      <rPr>
        <sz val="12"/>
        <color rgb="FFFF0000"/>
        <rFont val="Arial"/>
        <family val="2"/>
        <charset val="204"/>
      </rPr>
      <t>FT-H-5000-1600</t>
    </r>
  </si>
  <si>
    <r>
      <t>Заправка бака-дозатора пенообразователем</t>
    </r>
    <r>
      <rPr>
        <sz val="12"/>
        <color rgb="FFFF0000"/>
        <rFont val="Arial"/>
        <family val="2"/>
        <charset val="204"/>
      </rPr>
      <t xml:space="preserve"> 3% ПО-6СП(3%) – 5м3</t>
    </r>
  </si>
  <si>
    <r>
      <t xml:space="preserve">Дозатор пенообразователя широкого диапазона, 3%, DN150, в комплекте с соединительными фланцами, </t>
    </r>
    <r>
      <rPr>
        <sz val="12"/>
        <color rgb="FFFF0000"/>
        <rFont val="Arial"/>
        <family val="2"/>
        <charset val="204"/>
      </rPr>
      <t>Вельга-MK-W-3-150. Вес 16 кг</t>
    </r>
  </si>
  <si>
    <r>
      <t xml:space="preserve">Клапан контроля подачи пенообразователя, DN80, в комплекте с соединительными фланцами </t>
    </r>
    <r>
      <rPr>
        <sz val="12"/>
        <color rgb="FFFF0000"/>
        <rFont val="Arial"/>
        <family val="2"/>
        <charset val="204"/>
      </rPr>
      <t>Вельга-ККП 80/1,7(Э24)</t>
    </r>
  </si>
  <si>
    <r>
      <t xml:space="preserve">Шкаф управления и контроля подачи пенообразователя </t>
    </r>
    <r>
      <rPr>
        <sz val="12"/>
        <color rgb="FFFF0000"/>
        <rFont val="Arial"/>
        <family val="2"/>
        <charset val="204"/>
      </rPr>
      <t>ШУК-0001 К</t>
    </r>
  </si>
  <si>
    <r>
      <t xml:space="preserve">Робот пожарный стационарный на базе лафетного ствола с дистанционным управлением в комплекте с универсальным насадком, инфракрасным и ультрафиолетовым извещателями наведения; Q = 15 л/с, H = 0,8 МПа, DN80, в комплекте с соединительными фланцами, </t>
    </r>
    <r>
      <rPr>
        <sz val="12"/>
        <color rgb="FFFF0000"/>
        <rFont val="Arial"/>
        <family val="2"/>
        <charset val="204"/>
      </rPr>
      <t>ПР-ЛСД-C15У-ИК-УФ</t>
    </r>
  </si>
  <si>
    <r>
      <t>Затвор дисковый с электроприводом, DN80, 24 В, 100 Вт, в комплекте с соединительными фланцами,</t>
    </r>
    <r>
      <rPr>
        <sz val="12"/>
        <color rgb="FFFF0000"/>
        <rFont val="Arial"/>
        <family val="2"/>
        <charset val="204"/>
      </rPr>
      <t xml:space="preserve"> ДЗЭ-80 (24В)</t>
    </r>
  </si>
  <si>
    <r>
      <t>Блок питания, 220 В – 24 В, 500 Вт</t>
    </r>
    <r>
      <rPr>
        <sz val="12"/>
        <color rgb="FFFF0000"/>
        <rFont val="Arial"/>
        <family val="2"/>
        <charset val="204"/>
      </rPr>
      <t xml:space="preserve"> БП-2Р</t>
    </r>
  </si>
  <si>
    <r>
      <t>Устройство сопряжения с объектом, 220 В, 70 Вт</t>
    </r>
    <r>
      <rPr>
        <sz val="12"/>
        <color rgb="FFFF0000"/>
        <rFont val="Arial"/>
        <family val="2"/>
        <charset val="204"/>
      </rPr>
      <t>, ШК-УСО</t>
    </r>
  </si>
  <si>
    <r>
      <t xml:space="preserve">Пост для подключения пультов дистанционного управления, 220 В, 5 Вт </t>
    </r>
    <r>
      <rPr>
        <sz val="12"/>
        <color rgb="FFFF0000"/>
        <rFont val="Arial"/>
        <family val="2"/>
        <charset val="204"/>
      </rPr>
      <t>ПДУ-П</t>
    </r>
  </si>
  <si>
    <t xml:space="preserve">Пульт дистанционного управления </t>
  </si>
  <si>
    <r>
      <t xml:space="preserve">Ороситель спринклерный; ½”, в комплекте с установочной муфтой, </t>
    </r>
    <r>
      <rPr>
        <sz val="12"/>
        <color rgb="FFFF0000"/>
        <rFont val="Arial"/>
        <family val="2"/>
        <charset val="204"/>
      </rPr>
      <t xml:space="preserve">СУО0-РНд0,42-R1/2/Р57.В3-«SSP-К80» </t>
    </r>
  </si>
  <si>
    <r>
      <t xml:space="preserve">Шкаф пожарный с евроручками (встраиваемый закрытый белый) </t>
    </r>
    <r>
      <rPr>
        <sz val="12"/>
        <color rgb="FFFF0000"/>
        <rFont val="Arial"/>
        <family val="2"/>
        <charset val="204"/>
      </rPr>
      <t xml:space="preserve">ШПК-320-12 </t>
    </r>
  </si>
  <si>
    <r>
      <t xml:space="preserve">Головка пожарная напорная муфтовая, для внутренних пожарных кранов, DN50, PN16, </t>
    </r>
    <r>
      <rPr>
        <sz val="12"/>
        <color rgb="FFFF0000"/>
        <rFont val="Arial"/>
        <family val="2"/>
        <charset val="204"/>
      </rPr>
      <t>ГМ-50-1,6 ВПК</t>
    </r>
  </si>
  <si>
    <r>
      <t>Рукав пожарный напорный латексированный, DN50, PN16, длина – 20 м, в комплекте с двумя головками пожарными рукавными ГР-50,</t>
    </r>
    <r>
      <rPr>
        <sz val="12"/>
        <color rgb="FFFF0000"/>
        <rFont val="Arial"/>
        <family val="2"/>
        <charset val="204"/>
      </rPr>
      <t xml:space="preserve"> РПК-В-50-1,6 </t>
    </r>
  </si>
  <si>
    <r>
      <t xml:space="preserve">Ствол пожарный ручной, металлический, DN50, диам. вых. отв. – 16 мм , </t>
    </r>
    <r>
      <rPr>
        <sz val="12"/>
        <color rgb="FFFF0000"/>
        <rFont val="Arial"/>
        <family val="2"/>
        <charset val="204"/>
      </rPr>
      <t>РС-50</t>
    </r>
    <r>
      <rPr>
        <sz val="12"/>
        <color rgb="FF000000"/>
        <rFont val="Arial"/>
        <family val="2"/>
        <charset val="204"/>
      </rPr>
      <t xml:space="preserve"> </t>
    </r>
  </si>
  <si>
    <r>
      <t xml:space="preserve">Шкаф пожарный с евроручками (навесной закрытый красный), </t>
    </r>
    <r>
      <rPr>
        <sz val="12"/>
        <color rgb="FFFF0000"/>
        <rFont val="Arial"/>
        <family val="2"/>
        <charset val="204"/>
      </rPr>
      <t xml:space="preserve">ШПК-320-12 </t>
    </r>
  </si>
  <si>
    <r>
      <t xml:space="preserve">Клапан пожарный латунный угловой, ВР-НР, DN65 (G2½”), PN16, </t>
    </r>
    <r>
      <rPr>
        <sz val="12"/>
        <color rgb="FFFF0000"/>
        <rFont val="Arial"/>
        <family val="2"/>
        <charset val="204"/>
      </rPr>
      <t xml:space="preserve">КПЛ-65-1 </t>
    </r>
  </si>
  <si>
    <r>
      <t xml:space="preserve">Головка пожарная напорная муфтовая, для внутренних пожарных кранов, DN65, PN16, </t>
    </r>
    <r>
      <rPr>
        <sz val="12"/>
        <color rgb="FFFF0000"/>
        <rFont val="Arial"/>
        <family val="2"/>
        <charset val="204"/>
      </rPr>
      <t>ГМ-65-1,6 ВПК</t>
    </r>
  </si>
  <si>
    <r>
      <t>Узел управления спринклерный водозаполненный, DN65, PN16; в комплекте с обвязкой, манометрами, сигнализаторами давления и устройством задержки сигнала, в комплекте с соединительными фланцами,</t>
    </r>
    <r>
      <rPr>
        <sz val="12"/>
        <color rgb="FFFF0000"/>
        <rFont val="Arial"/>
        <family val="2"/>
        <charset val="204"/>
      </rPr>
      <t xml:space="preserve"> УУ-С80/1,6В-ВФ.О4-«Прямо-точный-65»</t>
    </r>
  </si>
  <si>
    <r>
      <t>Узел управления спринклерный водозаполненный, DN100, PN16; в комплекте с обвязкой, манометрами, сигнализаторами давления и устройством задержки сигнала, в комплекте с соединительными фланцами,</t>
    </r>
    <r>
      <rPr>
        <sz val="12"/>
        <color rgb="FFFF0000"/>
        <rFont val="Arial"/>
        <family val="2"/>
        <charset val="204"/>
      </rPr>
      <t xml:space="preserve"> УУ-С100/1,6В-ВФ.О4-«Прямо-точный-100»</t>
    </r>
  </si>
  <si>
    <r>
      <t>Узел управления спринклерный водозаполненный, DN150, PN16; в комплекте с обвязкой, манометрами, сигнализаторами давления и устройством задержки сигнала, в комплекте с соединительными фланцами,</t>
    </r>
    <r>
      <rPr>
        <sz val="12"/>
        <color rgb="FFFF0000"/>
        <rFont val="Arial"/>
        <family val="2"/>
        <charset val="204"/>
      </rPr>
      <t xml:space="preserve"> УУ-С150/1,6В-ВФ.О4-«Прямо-точный-150»</t>
    </r>
  </si>
  <si>
    <r>
      <t xml:space="preserve">Сигнализатор давления, PN16, в комплекте с монтажной муфтой, </t>
    </r>
    <r>
      <rPr>
        <sz val="12"/>
        <color rgb="FFFF0000"/>
        <rFont val="Arial"/>
        <family val="2"/>
        <charset val="204"/>
      </rPr>
      <t>Пресс-120-1</t>
    </r>
  </si>
  <si>
    <r>
      <t>Расходомер диафрагменного типа, DN150, PN16; соединение - грувлок, в комплекте с соединительными фланцами,</t>
    </r>
    <r>
      <rPr>
        <sz val="12"/>
        <color rgb="FFFF0000"/>
        <rFont val="Arial"/>
        <family val="2"/>
        <charset val="204"/>
      </rPr>
      <t xml:space="preserve"> Turbo-Lux 3</t>
    </r>
  </si>
  <si>
    <r>
      <t xml:space="preserve">Клапан регулирующий с пилотным управлением, поплавковый, DN50, PN16, в комплекте с соединительными фланцами, </t>
    </r>
    <r>
      <rPr>
        <sz val="12"/>
        <color rgb="FFFF0000"/>
        <rFont val="Arial"/>
        <family val="2"/>
        <charset val="204"/>
      </rPr>
      <t>Гранрег КАТ19-08</t>
    </r>
  </si>
  <si>
    <r>
      <t>Клапан регулирующий с пилотным управлением, поплавковый, DN80, PN16, в комплекте с соединительными фланцами,</t>
    </r>
    <r>
      <rPr>
        <sz val="12"/>
        <color rgb="FFFF0000"/>
        <rFont val="Arial"/>
        <family val="2"/>
        <charset val="204"/>
      </rPr>
      <t xml:space="preserve"> Гранрег КАТ19-03</t>
    </r>
  </si>
  <si>
    <r>
      <t xml:space="preserve">Клапан регулирующий с пилотным управлением, поплавковый, DN100, PN16, в комплекте с соединительными фланцами, </t>
    </r>
    <r>
      <rPr>
        <sz val="12"/>
        <color rgb="FFFF0000"/>
        <rFont val="Arial"/>
        <family val="2"/>
        <charset val="204"/>
      </rPr>
      <t>Гранрег КАТ19-01</t>
    </r>
  </si>
  <si>
    <r>
      <t xml:space="preserve">Клапан регулирующий с пилотным управлением, поплавковый, DN200, PN16, в комплекте с соединительными фланцами, </t>
    </r>
    <r>
      <rPr>
        <sz val="12"/>
        <color rgb="FFFF0000"/>
        <rFont val="Arial"/>
        <family val="2"/>
        <charset val="204"/>
      </rPr>
      <t>Гранрег КАТ19-01</t>
    </r>
  </si>
  <si>
    <r>
      <t xml:space="preserve">Задвижка клиновая фланцевая, DN250, PN16; </t>
    </r>
    <r>
      <rPr>
        <sz val="12"/>
        <color rgb="FFFF0000"/>
        <rFont val="Arial"/>
        <family val="2"/>
        <charset val="204"/>
      </rPr>
      <t>Гранар KR15</t>
    </r>
  </si>
  <si>
    <r>
      <t xml:space="preserve">Задвижка клиновая фланцевая с концевыми выключателями, DN150, PN16, в комплекте с соединительными фланцами, </t>
    </r>
    <r>
      <rPr>
        <sz val="12"/>
        <color rgb="FFFF0000"/>
        <rFont val="Arial"/>
        <family val="2"/>
        <charset val="204"/>
      </rPr>
      <t>Passage V GV-01/F</t>
    </r>
  </si>
  <si>
    <r>
      <t xml:space="preserve">Выключатель концевой контроля положения (для задвижек), </t>
    </r>
    <r>
      <rPr>
        <sz val="12"/>
        <color rgb="FFFF0000"/>
        <rFont val="Arial"/>
        <family val="2"/>
        <charset val="204"/>
      </rPr>
      <t>BI-SU1</t>
    </r>
  </si>
  <si>
    <r>
      <t xml:space="preserve">Затвор дисковый межфланцевый с концевыми выключателями, DN50, PN16, в комплекте с соединительными фланцами, </t>
    </r>
    <r>
      <rPr>
        <sz val="12"/>
        <color rgb="FFFF0000"/>
        <rFont val="Arial"/>
        <family val="2"/>
        <charset val="204"/>
      </rPr>
      <t>Machaon BFV-02/W</t>
    </r>
  </si>
  <si>
    <r>
      <t xml:space="preserve">Затвор дисковый межфланцевый с концевыми выключателями, DN65, PN16, в комплекте с соединительными фланцами, </t>
    </r>
    <r>
      <rPr>
        <sz val="12"/>
        <color rgb="FFFF0000"/>
        <rFont val="Arial"/>
        <family val="2"/>
        <charset val="204"/>
      </rPr>
      <t>Machaon BFV-02/W</t>
    </r>
  </si>
  <si>
    <r>
      <t xml:space="preserve">Затвор дисковый межфланцевый с концевыми выключателями, DN80, PN16, в комплекте с соединительными фланцами, </t>
    </r>
    <r>
      <rPr>
        <sz val="12"/>
        <color rgb="FFFF0000"/>
        <rFont val="Arial"/>
        <family val="2"/>
        <charset val="204"/>
      </rPr>
      <t>Machaon BFV-02/W</t>
    </r>
  </si>
  <si>
    <r>
      <t xml:space="preserve">Затвор дисковый межфланцевый с концевыми выключателями, DN100, PN16, в комплекте с соединительными фланцами, </t>
    </r>
    <r>
      <rPr>
        <sz val="12"/>
        <color rgb="FFFF0000"/>
        <rFont val="Arial"/>
        <family val="2"/>
        <charset val="204"/>
      </rPr>
      <t>Machaon BFV-02/W</t>
    </r>
  </si>
  <si>
    <r>
      <t>Затвор дисковый межфланцевый с концевыми выключателями, DN150, PN16, в комплекте с соединительными фланцами,</t>
    </r>
    <r>
      <rPr>
        <sz val="12"/>
        <color rgb="FFFF0000"/>
        <rFont val="Arial"/>
        <family val="2"/>
        <charset val="204"/>
      </rPr>
      <t xml:space="preserve"> Machaon BFV-02/W</t>
    </r>
  </si>
  <si>
    <r>
      <t xml:space="preserve">Затвор дисковый межфланцевый с концевыми выключателями, DN200, PN16, в комплекте с соединительными фланцами, </t>
    </r>
    <r>
      <rPr>
        <sz val="12"/>
        <color rgb="FFFF0000"/>
        <rFont val="Arial"/>
        <family val="2"/>
        <charset val="204"/>
      </rPr>
      <t>Machaon BFV-02/W</t>
    </r>
  </si>
  <si>
    <r>
      <t>Затвор дисковый межфланцевый с концевыми выключателями, DN250, PN16, в комплекте с соединительными фланцами,</t>
    </r>
    <r>
      <rPr>
        <sz val="12"/>
        <color rgb="FFFF0000"/>
        <rFont val="Arial"/>
        <family val="2"/>
        <charset val="204"/>
      </rPr>
      <t xml:space="preserve"> Machaon BFV-02/W</t>
    </r>
  </si>
  <si>
    <r>
      <t xml:space="preserve">Выключатель концевой контроля положения (для затворов), </t>
    </r>
    <r>
      <rPr>
        <sz val="12"/>
        <color rgb="FFFF0000"/>
        <rFont val="Arial"/>
        <family val="2"/>
        <charset val="204"/>
      </rPr>
      <t>BI-SU1</t>
    </r>
  </si>
  <si>
    <r>
      <t xml:space="preserve">Клапан обратный двухстворчатый межфланцевый, DN65, PN16, в комплекте с соединительными фланцами, </t>
    </r>
    <r>
      <rPr>
        <sz val="12"/>
        <color rgb="FFFF0000"/>
        <rFont val="Arial"/>
        <family val="2"/>
        <charset val="204"/>
      </rPr>
      <t>Khlop CV-02/W</t>
    </r>
  </si>
  <si>
    <r>
      <t xml:space="preserve">Клапан обратный двухстворчатый межфланцевый, DN80, PN16, в комплекте с соединительными фланцами, </t>
    </r>
    <r>
      <rPr>
        <sz val="12"/>
        <color rgb="FFFF0000"/>
        <rFont val="Arial"/>
        <family val="2"/>
        <charset val="204"/>
      </rPr>
      <t>Khlop CV-02/W</t>
    </r>
  </si>
  <si>
    <r>
      <t xml:space="preserve">Клапан обратный двухстворчатый межфланцевый, DN100, PN16, в комплекте с соединительными фланцами, </t>
    </r>
    <r>
      <rPr>
        <sz val="12"/>
        <color rgb="FFFF0000"/>
        <rFont val="Arial"/>
        <family val="2"/>
        <charset val="204"/>
      </rPr>
      <t>Khlop CV-02/W</t>
    </r>
  </si>
  <si>
    <r>
      <t xml:space="preserve">Клапан обратный двухстворчатый межфланцевый, DN200, PN16, в комплекте с соединительными фланцами, </t>
    </r>
    <r>
      <rPr>
        <sz val="12"/>
        <color rgb="FFFF0000"/>
        <rFont val="Arial"/>
        <family val="2"/>
        <charset val="204"/>
      </rPr>
      <t>Khlop CV-02/W</t>
    </r>
  </si>
  <si>
    <r>
      <t xml:space="preserve">Клапан обратный двухстворчатый межфланцевый, DN250, PN16, в комплекте с соединительными фланцами, </t>
    </r>
    <r>
      <rPr>
        <sz val="12"/>
        <color rgb="FFFF0000"/>
        <rFont val="Arial"/>
        <family val="2"/>
        <charset val="204"/>
      </rPr>
      <t>Khlop CV-02/W</t>
    </r>
  </si>
  <si>
    <r>
      <t xml:space="preserve">Кран шаровой муфтовый полнопроходной, DN15, PN16, </t>
    </r>
    <r>
      <rPr>
        <sz val="12"/>
        <color rgb="FFFF0000"/>
        <rFont val="Arial"/>
        <family val="2"/>
        <charset val="204"/>
      </rPr>
      <t>Sphere BV-03/T</t>
    </r>
  </si>
  <si>
    <r>
      <t>Кран шаровой муфтовый полнопроходной, DN20, PN16,</t>
    </r>
    <r>
      <rPr>
        <sz val="12"/>
        <color rgb="FFFF0000"/>
        <rFont val="Arial"/>
        <family val="2"/>
        <charset val="204"/>
      </rPr>
      <t xml:space="preserve"> Sphere BV-03/T</t>
    </r>
  </si>
  <si>
    <r>
      <t xml:space="preserve">Кран шаровой муфтовый полнопроходной, DN25, PN16, </t>
    </r>
    <r>
      <rPr>
        <sz val="12"/>
        <color rgb="FFFF0000"/>
        <rFont val="Arial"/>
        <family val="2"/>
        <charset val="204"/>
      </rPr>
      <t>Sphere BV-03/T</t>
    </r>
  </si>
  <si>
    <r>
      <t xml:space="preserve">Кран шаровой муфтовый полнопроходной, DN32, PN16, </t>
    </r>
    <r>
      <rPr>
        <sz val="12"/>
        <color rgb="FFFF0000"/>
        <rFont val="Arial"/>
        <family val="2"/>
        <charset val="204"/>
      </rPr>
      <t>Sphere BV-03/T</t>
    </r>
  </si>
  <si>
    <r>
      <t xml:space="preserve">Кран шаровой муфтовый полнопроходной, DN40, PN16, </t>
    </r>
    <r>
      <rPr>
        <sz val="12"/>
        <color rgb="FFFF0000"/>
        <rFont val="Arial"/>
        <family val="2"/>
        <charset val="204"/>
      </rPr>
      <t>Sphere BV-03/T</t>
    </r>
  </si>
  <si>
    <r>
      <t>Кран шаровой муфтовый полнопроходной, DN50, PN16,</t>
    </r>
    <r>
      <rPr>
        <sz val="12"/>
        <color rgb="FFFF0000"/>
        <rFont val="Arial"/>
        <family val="2"/>
        <charset val="204"/>
      </rPr>
      <t xml:space="preserve"> Sphere BV-03/T</t>
    </r>
  </si>
  <si>
    <r>
      <t xml:space="preserve">Кран шаровой муфтовый полнопроходной, DN80, PN16, </t>
    </r>
    <r>
      <rPr>
        <sz val="12"/>
        <color rgb="FFFF0000"/>
        <rFont val="Arial"/>
        <family val="2"/>
        <charset val="204"/>
      </rPr>
      <t>Sphere BV-03/T</t>
    </r>
  </si>
  <si>
    <r>
      <t xml:space="preserve">Клапан обратный муфтовый, DN50 (G2”), PN16, </t>
    </r>
    <r>
      <rPr>
        <sz val="12"/>
        <color rgb="FFFF0000"/>
        <rFont val="Arial"/>
        <family val="2"/>
        <charset val="204"/>
      </rPr>
      <t>Khlop CV-03/T</t>
    </r>
  </si>
  <si>
    <r>
      <t xml:space="preserve">Установка абонентского громкоговорителя 3 Вт, 160 Гц-10 кГц, 30 В, </t>
    </r>
    <r>
      <rPr>
        <sz val="12"/>
        <color rgb="FFFF0000"/>
        <rFont val="Arial"/>
        <family val="2"/>
        <charset val="204"/>
      </rPr>
      <t xml:space="preserve">АГ-1 </t>
    </r>
  </si>
  <si>
    <r>
      <t>Монтаж розетки для сети проводного вещания напряжением до 30В, одноместная открытой установки ,</t>
    </r>
    <r>
      <rPr>
        <sz val="12"/>
        <color rgb="FFFF0000"/>
        <rFont val="Arial"/>
        <family val="2"/>
        <charset val="204"/>
      </rPr>
      <t xml:space="preserve"> РПВ-1</t>
    </r>
  </si>
  <si>
    <r>
      <t xml:space="preserve">Установка коробки разветвительной универсальной, </t>
    </r>
    <r>
      <rPr>
        <sz val="12"/>
        <color rgb="FFFF0000"/>
        <rFont val="Arial"/>
        <family val="2"/>
        <charset val="204"/>
      </rPr>
      <t>УК-2П</t>
    </r>
  </si>
  <si>
    <r>
      <t xml:space="preserve">Прокладка трубы ПЛЛ гибкой гофрированной не содержит галогенов д.20 мм, ПВ-0, с протяжкой, 100 м, цвет белый, </t>
    </r>
    <r>
      <rPr>
        <sz val="12"/>
        <color rgb="FFFF0000"/>
        <rFont val="Arial"/>
        <family val="2"/>
        <charset val="204"/>
      </rPr>
      <t>Держатель для трубы двухкомпонентный, д.20 мм – 25 шт.</t>
    </r>
  </si>
  <si>
    <r>
      <t xml:space="preserve">Прокладка металлорукава DN 15мм в герметичной ПВХ изоляции, Dвн=15,5 мм, Dнар=19,5, с протяжкой, 100 м, цвет серый 6071R-015100P, </t>
    </r>
    <r>
      <rPr>
        <sz val="12"/>
        <color rgb="FFFF0000"/>
        <rFont val="Arial"/>
        <family val="2"/>
        <charset val="204"/>
      </rPr>
      <t>Муфта мет.рукав в герметичной изоляции в оплетке-коробка DN 15, М20х1,5 T16014-20A – 1шт.;  Концевая втулка для металлорукава DN 15 мм S66V16 – 1шт.;  Держатель с крышкой д.20 мм, оцинкованная сталь 6044-A20 – 60шт.</t>
    </r>
  </si>
  <si>
    <r>
      <t>Установка: Цифровая взрывозащищенная цилиндрическая IP-камера 4 Мп в корпусе IP68 Ex с фиксированным объективом F1,2 и ИК подсветкой до 30 м DS-2XE6242F-IS,</t>
    </r>
    <r>
      <rPr>
        <sz val="12"/>
        <color rgb="FFFF0000"/>
        <rFont val="Arial"/>
        <family val="2"/>
        <charset val="204"/>
      </rPr>
      <t xml:space="preserve"> 3 шт. устанавливаются на кронштейне: Настенный антикоррозийный кронштейн для взрывозащищенной цилиндрической IP-камерыDS-1704ZJ –  3 шт.</t>
    </r>
  </si>
  <si>
    <r>
      <t>Установка: Цифровая взрывозащищенная купольная IP-камера 4 Мп в корпусе IP68 Ex с фиксированным объективом F2,0 (F2,2) DS-2XE6146F-HS,</t>
    </r>
    <r>
      <rPr>
        <sz val="12"/>
        <color rgb="FFFF0000"/>
        <rFont val="Arial"/>
        <family val="2"/>
        <charset val="204"/>
      </rPr>
      <t xml:space="preserve"> Устанавливаются на кронштейн: Кронштейн для установки на стену-316L DS-1697ZJ-X – 2шт.</t>
    </r>
  </si>
  <si>
    <r>
      <t xml:space="preserve">Монтаж металлорукава DN 15мм в герметичного ПВХ изоляции, Dвн=15,5 мм, Dнар=19,5, с протяжкой, 100 м, цвет серый 6071R-015100P, </t>
    </r>
    <r>
      <rPr>
        <sz val="12"/>
        <color rgb="FFFF0000"/>
        <rFont val="Arial"/>
        <family val="2"/>
        <charset val="204"/>
      </rPr>
      <t>Муфта мет.рукав в герметичной изоляции в оплетке-коробка DN 15,
М20х1,5 – 30 шт.; Концевая втулка для металлорукава DN 15 мм – 30 шт. Держатель с крышкой д.20 мм, оцинкованная сталь – 1200 шт.</t>
    </r>
  </si>
  <si>
    <r>
      <t>Укладка кабеля в существующий лоток: Волоконно-оптический кабель в негорючей оболочке, не содержащей гало-генов с несущим элементом из стеклопластикового прутка для внутрен-ней и внешней прокладки, 16 одномодовых волокон 9/125 мкм,</t>
    </r>
    <r>
      <rPr>
        <sz val="12"/>
        <color rgb="FFFF0000"/>
        <rFont val="Arial"/>
        <family val="2"/>
        <charset val="204"/>
      </rPr>
      <t xml:space="preserve"> ИКнг(А)-HF-М4П-А16-2.7</t>
    </r>
  </si>
  <si>
    <r>
      <t xml:space="preserve">Укладка кабеля в существующий лоток: Волоконно-оптический кабель в негорючей оболочке, не содержащей гало-генов с несущим элементом из стеклопластикового прутка для внутрен-ней и внешней прокладки, 4 одномодовых волокна 9/125 мкм, </t>
    </r>
    <r>
      <rPr>
        <sz val="12"/>
        <color rgb="FFFF0000"/>
        <rFont val="Arial"/>
        <family val="2"/>
        <charset val="204"/>
      </rPr>
      <t>ИКнг(А)-HF-М4П-А4-2.7</t>
    </r>
  </si>
  <si>
    <r>
      <t xml:space="preserve">Монтаж: Кабель HDMI-HDMI (v.2.1), 3 м, </t>
    </r>
    <r>
      <rPr>
        <sz val="12"/>
        <color rgb="FFFF0000"/>
        <rFont val="Arial"/>
        <family val="2"/>
        <charset val="204"/>
      </rPr>
      <t>Вилка Schuko угловая, 16А, IP20, черная – 2шт.</t>
    </r>
  </si>
  <si>
    <r>
      <t xml:space="preserve">Монтаж: Кабель силовой ВВГнг-LS(А) 3х1,5 (N,PE) однопроволочный-0.660, </t>
    </r>
    <r>
      <rPr>
        <sz val="12"/>
        <color rgb="FFFF0000"/>
        <rFont val="Arial"/>
        <family val="2"/>
        <charset val="204"/>
      </rPr>
      <t>крепление накладными скобами</t>
    </r>
  </si>
  <si>
    <r>
      <t xml:space="preserve">Монтаж: Провод заземления 1х16 мм2 желто-зеленый, </t>
    </r>
    <r>
      <rPr>
        <sz val="12"/>
        <color rgb="FFFF0000"/>
        <rFont val="Arial"/>
        <family val="2"/>
        <charset val="204"/>
      </rPr>
      <t>ПВ3 16-450</t>
    </r>
  </si>
  <si>
    <r>
      <t xml:space="preserve">Монтаж: Провод заземления 1х6 мм2 желто-зеленый, </t>
    </r>
    <r>
      <rPr>
        <sz val="12"/>
        <color rgb="FFFF0000"/>
        <rFont val="Arial"/>
        <family val="2"/>
        <charset val="204"/>
      </rPr>
      <t>ПВ3 6-450</t>
    </r>
  </si>
  <si>
    <r>
      <t xml:space="preserve">Установка: Модуль 45×22,5 мм 1xRJx45 UTP категории 5е, белый, </t>
    </r>
    <r>
      <rPr>
        <sz val="12"/>
        <color rgb="FFFF0000"/>
        <rFont val="Arial"/>
        <family val="2"/>
        <charset val="204"/>
      </rPr>
      <t>Заглушка 45×22,5 мм, белый – 1 шт</t>
    </r>
  </si>
  <si>
    <r>
      <t>Укладка кабеля в существующий лоток: Кабель симметричный для систем безопасности групповой прокладки, ог-нестойкий с пониженным дымо- и газовыделением для подключения про-мышленного интерфейса RS-485,</t>
    </r>
    <r>
      <rPr>
        <sz val="12"/>
        <color rgb="FFFF0000"/>
        <rFont val="Arial"/>
        <family val="2"/>
        <charset val="204"/>
      </rPr>
      <t xml:space="preserve"> КСБнг(А)-FRLS 2х2х0,98 </t>
    </r>
  </si>
  <si>
    <r>
      <t>Устройство огнестойких проходок с использованием трубы стальной водогазопроводной д.50 мм и огнестойкой монтажной пены, 750 мл.</t>
    </r>
    <r>
      <rPr>
        <sz val="12"/>
        <color rgb="FFFF0000"/>
        <rFont val="Arial"/>
        <family val="2"/>
        <charset val="204"/>
      </rPr>
      <t>-2  шт</t>
    </r>
  </si>
  <si>
    <t>Монтаж опоры СПО-2 (ОП-2) -159/250 Серия 1-487-1997.00.000</t>
  </si>
  <si>
    <r>
      <t>Монтаж кабель-канала 105x50 ммс</t>
    </r>
    <r>
      <rPr>
        <sz val="12"/>
        <color rgb="FFFF0000"/>
        <rFont val="Arial"/>
        <family val="2"/>
        <charset val="204"/>
      </rPr>
      <t xml:space="preserve"> применением следующих материалов:  угол плоский 90° для односекционных кабель-каналов 105x50 – 7шт, Накладка на стык профиля на защелках для односекционных кабель-каналов 105x50 – 5шт, Накладка на стык крышки 65 мм DLP, для любых DLP, секционируемая-5шт, Торцевая заглушка для кабель-каналов 105x50-14шт</t>
    </r>
  </si>
  <si>
    <r>
      <t xml:space="preserve">Монтаж: Труба ПЛЛ гибкая гофрированная не содержит галогенов д.25 мм, ПВ-0, с протяжкой, 50 м, цвет белый </t>
    </r>
    <r>
      <rPr>
        <sz val="12"/>
        <color rgb="FFFF0000"/>
        <rFont val="Arial"/>
        <family val="2"/>
        <charset val="204"/>
      </rPr>
      <t>с применением   держателя для трубы двухкомпонентный, д.25 мм (120шт)</t>
    </r>
  </si>
  <si>
    <r>
      <t xml:space="preserve">Монтаж: Металлорукав DN 15мм в герметичной ПВХ изоляции, Dвн=15,5 мм, Dнар=19,5, с протяжкой, 100 м, цвет серый </t>
    </r>
    <r>
      <rPr>
        <sz val="12"/>
        <color rgb="FFFF0000"/>
        <rFont val="Arial"/>
        <family val="2"/>
        <charset val="204"/>
      </rPr>
      <t xml:space="preserve"> с применением следующих материалов: Муфта мет.рукав в герметичной изоляции в оплетке-коробка DN 15, М20х1,5 T16014-20A (13шт).   Концевая втулка для металлорукава DN 15 мм S66V16 (14шт).   Держатель с крышкой д.20 мм, оцинкованная сталь 6044-A20 (400шт)</t>
    </r>
  </si>
  <si>
    <r>
      <t xml:space="preserve">Монтаж лотка металлического неперфорированного, оцинкованная сталь по методу Сендзимира толщиной 0,8 мм, 200x50x3000 мм, с крышкой и перегородкой, крепление консолью к стене, </t>
    </r>
    <r>
      <rPr>
        <sz val="12"/>
        <color rgb="FFFF0000"/>
        <rFont val="Arial"/>
        <family val="2"/>
        <charset val="204"/>
      </rPr>
      <t>с применением следующих материалов :  Крышка с заземлением на лоток 200x3000 мм, 0,8 мм, оцинкованная – 354 м; Перегородка 50х3000 мм, 0,7 мм, оцинкованная SEP – 354 м; Угол горизонтальный 90° 50х200, 0,8 мм в комплекте с крепежными элементами и соединительными пластинами, необходимыми для монтажа CPO 90 – 13 шт.; Крышка на угол горизонтальный CPO 90° 200 мм с толщиной стали 0,8 мм – 13 шт.; Перегородка для аксессуаров CPO, DPT, DPX, DL SEP – 13 шт.; Угол 90° вертикальный внешний 50х200, 0,8 мм в комплекте с кре-пежными элементами и соединительными пластинами, необходи-мыми для монтажа CD 90 – 12 шт.; Крышка на угол CD 90° вертикальный внешний 200 мм с толщиной стали 0,8 мм – 12 шт.; Перегородка для угла вертикального внешнего CD 90° с толщиной стали 0,8 мм, в комплекте с крепежными элементами SEP – 12 шт.; Угол 90° вертикальный внутренний 50х200 мм, 0,8 мм в комплекте с крепежными элементами и соединительными пластинами, необходимыми для монтажа CS 90 – 16 шт.; Крышка на угол CS 90° вертикальный внутренний 200 мм с толщиной стали 0,8 мм – 16 шт.; Перегородка для угла вертикального внутреннего CS 90° SEP – 16 шт.; Переходник 50x200/50x100 0,8 мм в комплекте с крепежными эле-ментами и соединительными пластинами, необходимыми для монтажа RRC – 8 шт.; Крышка на переходник RRC 200/100 мм с толщиной стали 0,8 мм – 8 шт.; Ответвитель Т-образный 50х200, 0,8 мм, в комплекте с крепежными элементами и соединительными пластинами, необходимыми для монтажа DPT – 8 шт.; Крышка на ответвитель Т-образный DPT 200 мм с толщиной стали 0,8 мм – 8 шт.; Ответвитель Т-образный вертикальный, боковой 50х200, 0,8 мм, в комплекте с крепежными элементами и соединительными пласти-нами, необходимыми для монтажа TDS – 4 шт.; Крышка на ответвитель Т-образный вертикальный, боковой TDS 200 мм с толщиной стали 0,8 мм – 4 шт.; Заглушка цельная 50х200 ТС – 5 шт.; Консоль для монтажа лотков 200 мм с креплением к стене, толщина 2,5 мм IBBC-30 (DW) – 354 шт.; Скоба для вертикального и напольного монтажа лотков 200 мм IBMM-10 (ТМ) – 36 шт.; Стандартный анкер с шпилькой М10 CM441060 – 760 шт.</t>
    </r>
  </si>
  <si>
    <r>
      <t xml:space="preserve">Монта лотка металлического неперфорированного, оцинкованная сталь по методу Сендзимира толщиной 0,8 мм, 200x50x3000 мм, с крышкой и перегородкой, крепление профилем к потолку, </t>
    </r>
    <r>
      <rPr>
        <sz val="12"/>
        <color rgb="FFFF0000"/>
        <rFont val="Arial"/>
        <family val="2"/>
        <charset val="204"/>
      </rPr>
      <t>с применением следующих материалов: Угол горизонтальный 90° 50х200, 0,8 мм в комплекте с крепежными элементами и соединительными пластинами, необходимыми для монтажа CPO 90 – 4 шт.; Крышка на угол горизонтальный CPO 90° 200 мм с толщиной стали 0,8 мм – 4 шт.; Перегородка для аксессуаров CPO, DPT, DPX, DL SEP – 4 шт.; Угол 90° вертикальный внешний 50х200, 0,8 мм в комплекте с кре-пежными элементами и соединительными пластинами, необходи-мыми для монтажа CD 90 – 3 шт.; Крышка на угол CD 90° вертикальный внешний 200 мм с толщиной стали 0,8 мм – 3 шт.; Перегородка для угла вертикального внешнего CD 90° с толщиной стали 0,8 мм, в комплекте с крепежными элементами SEP – 3 шт.; Угол 90° вертикальный внутренний 50х200 мм, 0,8 мм в комплекте с крепежными элементами и соединительными пластинами, необходимыми для монтажа CS 90 – 5 шт.; Крышка на угол CS 90° вертикальный внутренний 200 мм с толщиной стали 0,8 мм – 5 шт.; Перегородка для угла вертикального внутреннего CS 90° SEP – 5 шт.; Переходник 50x200/50x100 0,8 мм в комплекте с крепежными эле-ментами и соединительными пластинами, необходимыми для монтажа RRC – 2 шт.; Крышка на переходник RRC 200/100 мм с толщиной стали 0,8 мм – 2 шт.; Ответвитель Т-образный 50х200, 0,8 мм, в комплекте с крепежными элементами и соединительными пластинами, необходимыми для монтажа DPT – 2 шт.; Крышка на ответвитель Т-образный DPT 200 мм с толщиной стали 0,8 мм – 2 шт.; Ответвитель Т-образный вертикальный, боковой 50х200, 0,8 мм, в комплекте с крепежными элементами и соединительными пласти-нами, необходимыми для монтажа TDS – 1 шт.; Крышка на ответвитель Т-образный вертикальный, боковой TDS 200 мм с толщиной стали 0,8 мм – 1 шт.; Заглушка цельная 50х200 ТС – 1 шт.; Профиль для подвеса на шпильках, 300 мм, толщина 2,5 мм IBPM-21 – 100 шт.; Шпилька стальная М8 "Сонет" длиной 1000 мм – 200 шт.; Забивной анкер М8 CM400830 – 200 шт.; Гайка шестигранная М8 CM110800 – 400 шт.; Шайба с узкими полями М8 CM240800 – 400 шт.; Винт для крепления к C-образному профилю, М10×30 – 200 шт.; Гайка с насечкой, препятствующей откручиванию, M10 – 200 шт.; Винт с гладкой головкой и квадратным подголовником DIN 603 – 760 шт.; Винт с крестообразным шлицем М6х10 – 3840 шт.; Гайка с насечкой, препятствующей откручиванию М6 – 4600 шт.; Винт для электрического соединения М5х8 – 480 шт.; Гайка с насечкой М5 DIN 6923 – 480 шт.</t>
    </r>
  </si>
  <si>
    <r>
      <t xml:space="preserve">Монтаж лотка металлического перфорированного, оцинкованная сталь, 100x50x3000 мм, с крышкой, крепление на скобе , </t>
    </r>
    <r>
      <rPr>
        <sz val="12"/>
        <color rgb="FFFF0000"/>
        <rFont val="Arial"/>
        <family val="2"/>
        <charset val="204"/>
      </rPr>
      <t>с применение следущих документов: Угол 90° вертикальный внешний 50х100, 0,8 мм в комплекте с кре-пежными элементами и соединительными пластинами, необходи-мыми для монтажа CD 90 – 9 шт.; Крышка на угол CD 90° вертикальный внешний 100 мм с толщиной стали 0,8 мм – 9 шт.; Заглушка сборная 50х100 ТС – 9 шт.; Скоба для вертикального и напольного монтажа лотков 100 мм BMM-10 (ТМ) – 84 шт.; Стандартный анкер с шпилькой М10 CM441060 – 168 шт.; Винт с гладкой головкой и квадратным подголовником DIN 603 – 168 шт.; Винт с крестообразным шлицем М6х10 CM010610 – 336 шт.; Гайка с насечкой, препятствующей откручиванию М6 CM100600 – 504 шт.; Винт для электрического соединения М5х8 CM030508 – 84 шт.; Гайка с насечкой М5 DIN 6923 – 84 шт.</t>
    </r>
  </si>
  <si>
    <r>
      <t xml:space="preserve">Устройство огнестойких проходок с использованием противопожарной подушки, с применением материалов:   </t>
    </r>
    <r>
      <rPr>
        <sz val="12"/>
        <color rgb="FFFF0000"/>
        <rFont val="Arial"/>
        <family val="2"/>
        <charset val="204"/>
      </rPr>
      <t xml:space="preserve">Противопожарная подушка 300x170x30 мм CP 651N-L – 16 шт.
Противопожарная подушка 300x80x30 мм CP 651N-M – 16 шт.
Противопожарная терморасширяющаяся мастика CP 611A INT – 6 шт.
</t>
    </r>
  </si>
  <si>
    <t>612-2022-Р-ЭГ.ВОР</t>
  </si>
  <si>
    <r>
      <t>Монтаж проводника заземляющего открыто по строительным основаниям: из круглой стали оцинкованной ∅8 мм NC1008/ на кровле h=11,9м, с использованием следующих материалов</t>
    </r>
    <r>
      <rPr>
        <sz val="12"/>
        <color rgb="FFFF0000"/>
        <rFont val="Arial"/>
        <family val="2"/>
        <charset val="204"/>
      </rPr>
      <t xml:space="preserve"> Держатель проволоки OBO Bettermann для плоской кровли 5218700– 672 шт.; Компенсатор 172 AR OBO Bettermann– 72 шт.; Соединитель OBO Bettermann Vario для проволоки D 8-10 мм, сталь горячеоцинкованная 5311500_V1– 740 шт; Держатель проволоки D 8-10 мм, сталь горячеоцинкованная 113 Z8-10 OBO Bettermann– 1428 шт.; Заклепки резьбовые стальные (20 шт; M8х18.5 мм) КОБАЛЬТ 791-516– 1428 шт.; Вставка разделительная d8-10 мм – 15 шт.</t>
    </r>
  </si>
  <si>
    <r>
      <t xml:space="preserve">Установка коробки уравнивания потенциалов </t>
    </r>
    <r>
      <rPr>
        <sz val="12"/>
        <color rgb="FFFF0000"/>
        <rFont val="Arial"/>
        <family val="2"/>
        <charset val="204"/>
      </rPr>
      <t>(40-0210-У)</t>
    </r>
  </si>
  <si>
    <r>
      <t xml:space="preserve">Установка шины уравнивания потенциалов с металлической опорой </t>
    </r>
    <r>
      <rPr>
        <sz val="12"/>
        <color rgb="FFFF0000"/>
        <rFont val="Arial"/>
        <family val="2"/>
        <charset val="204"/>
      </rPr>
      <t>Шина уравнивания потенциалов NE1001 L=0,175 м/шт</t>
    </r>
  </si>
  <si>
    <r>
      <t>Монтаж трубы металлической ф.</t>
    </r>
    <r>
      <rPr>
        <sz val="12"/>
        <color rgb="FFFF0000"/>
        <rFont val="Arial"/>
        <family val="2"/>
        <charset val="204"/>
      </rPr>
      <t>20х1х3000 мм по стенам с креплением с помощью держателей двусторонних оцинкованных -300 шт</t>
    </r>
  </si>
  <si>
    <r>
      <t>Монтаж датчика освещенности ,</t>
    </r>
    <r>
      <rPr>
        <sz val="12"/>
        <color rgb="FFFF0000"/>
        <rFont val="Arial"/>
        <family val="2"/>
        <charset val="204"/>
      </rPr>
      <t xml:space="preserve"> Датчик освещенности Light sensor PS10 4911004210 Световые Технологии</t>
    </r>
  </si>
  <si>
    <r>
      <t xml:space="preserve">Установка взрывозащищенного поста управления из алюминия, 2-х кнопочный, IP66, </t>
    </r>
    <r>
      <rPr>
        <sz val="12"/>
        <color rgb="FFFF0000"/>
        <rFont val="Arial"/>
        <family val="2"/>
        <charset val="204"/>
      </rPr>
      <t>Взрывозащищенный пост управления из алюминия, 2-х кнопочный, IP66 Armex CPE-A-12</t>
    </r>
  </si>
  <si>
    <r>
      <t xml:space="preserve">Монтаж установочной коробки для полых стен, </t>
    </r>
    <r>
      <rPr>
        <sz val="12"/>
        <color rgb="FFFF0000"/>
        <rFont val="Arial"/>
        <family val="2"/>
        <charset val="204"/>
      </rPr>
      <t>коробка для полых стен Avanti</t>
    </r>
  </si>
  <si>
    <r>
      <t xml:space="preserve">Монтаж установочной коробки для сплошных стен, </t>
    </r>
    <r>
      <rPr>
        <sz val="12"/>
        <color rgb="FFFF0000"/>
        <rFont val="Arial"/>
        <family val="2"/>
        <charset val="204"/>
      </rPr>
      <t>коробка для сплошных стен Avanti</t>
    </r>
  </si>
  <si>
    <r>
      <t xml:space="preserve">Монтаж шинопровода ШП1.1_25А_Al_5W(3P+N+PE+корпус) IP55, ШП1.1_25А_Al_5W(3P+N+PE+корпус) IP55 в комплекте:  </t>
    </r>
    <r>
      <rPr>
        <sz val="12"/>
        <color rgb="FFFF0000"/>
        <rFont val="Arial"/>
        <family val="2"/>
        <charset val="204"/>
      </rPr>
      <t>KAM 0205-STD-25 A-СТАНДАРТНОГО РАЗМЕРА-4 ОКНО-5W (180м);KAM 0205-BB-25 A-ПОДАЧА ПИТАНИЯ-5W  (1шт); KAM 16-FS-16 A-С ПЛАВКИМ ПРЕДОХРАНИТЕЛЕМ ВИЛКИ-L123 (32шт)</t>
    </r>
  </si>
  <si>
    <r>
      <t>Монтаж шинопровода ШП1.2_40А_Al_5W(3P+N+PE+корпус) IP55, ШП1.2_40А_Al_5W(3P+N+PE+корпус) IP55 в комплекте:</t>
    </r>
    <r>
      <rPr>
        <sz val="12"/>
        <color rgb="FFFF0000"/>
        <rFont val="Arial"/>
        <family val="2"/>
        <charset val="204"/>
      </rPr>
      <t xml:space="preserve"> KAM 0405-BB-40 A-ПОДАЧА ПИТАНИЯ-5W (1шт);  KAM 0405-STD-40 A-СТАНДАРТНОГО РАЗМЕРА-4 ОКНО-5W (180м);  KAP 16-FS-16 A-С ПЛАВКИМ ПРЕДОХРАНИТЕЛЕМ ВИЛКИ-L123 (32шт.)</t>
    </r>
  </si>
  <si>
    <r>
      <t xml:space="preserve">Монтаж шинопровода ШП1.1_25А_Al_5W(3P+N+PE+корпус) IP55, ШП1.1_25А_Al_5W(3P+N+PE+корпус) IP55 в комплекте: </t>
    </r>
    <r>
      <rPr>
        <sz val="12"/>
        <color rgb="FFFF0000"/>
        <rFont val="Arial"/>
        <family val="2"/>
        <charset val="204"/>
      </rPr>
      <t>KAM 0205-STD-25 A-СТАНДАРТНОГО РАЗМЕРА-4 ОКНО-5W (180м);KAM 0205-BB-25 A-ПОДАЧА ПИТАНИЯ-5W (1шт);  KAM 16-FS-16 A-С ПЛАВКИМ ПРЕДОХРАНИТЕЛЕМ ВИЛКИ-L123 (32шт)</t>
    </r>
  </si>
  <si>
    <r>
      <t xml:space="preserve">Монтаж трубы жесткой оцинкованной ø20x1x3000 мм, </t>
    </r>
    <r>
      <rPr>
        <sz val="12"/>
        <color rgb="FFFF0000"/>
        <rFont val="Arial"/>
        <family val="2"/>
        <charset val="204"/>
      </rPr>
      <t>Держатель оцинкованный двусторонний, д.19 - 20мм – 600 шт.</t>
    </r>
  </si>
  <si>
    <r>
      <t>Монтаж трубы ПВХ жёсткой гладкой д.20мм, лёгкая, 3м,</t>
    </r>
    <r>
      <rPr>
        <sz val="12"/>
        <color rgb="FFFF0000"/>
        <rFont val="Arial"/>
        <family val="2"/>
        <charset val="204"/>
      </rPr>
      <t xml:space="preserve"> Держатель с защелкой, д.20мм – 50 шт.</t>
    </r>
  </si>
  <si>
    <r>
      <t xml:space="preserve">Монтаж трубы жесткой оцинкованной ø20x1x3000 мм, </t>
    </r>
    <r>
      <rPr>
        <sz val="12"/>
        <color rgb="FFFF0000"/>
        <rFont val="Arial"/>
        <family val="2"/>
        <charset val="204"/>
      </rPr>
      <t>Держатель оцинкованный двусторонний, д.19 - 20мм – 300 шт.</t>
    </r>
  </si>
  <si>
    <r>
      <t xml:space="preserve">Монтаж трубы жесткой оцинкованной ø25x1,2x3000 мм, </t>
    </r>
    <r>
      <rPr>
        <sz val="12"/>
        <color rgb="FFFF0000"/>
        <rFont val="Arial"/>
        <family val="2"/>
        <charset val="204"/>
      </rPr>
      <t>Держатель оцинкованный двусторонний, д.25 - 26мм – 630 шт</t>
    </r>
  </si>
  <si>
    <r>
      <t xml:space="preserve">Монтаж трубы жесткой оцинкованной ø32x1,2x3000 мм, </t>
    </r>
    <r>
      <rPr>
        <sz val="12"/>
        <color rgb="FFFF0000"/>
        <rFont val="Arial"/>
        <family val="2"/>
        <charset val="204"/>
      </rPr>
      <t>Держатель оцинкованный двусторонний, д.32мм – 400 шт.</t>
    </r>
  </si>
  <si>
    <r>
      <t xml:space="preserve">Заделка узлов проходов кабеля огнезащитной пеной и герметиком, </t>
    </r>
    <r>
      <rPr>
        <sz val="12"/>
        <color rgb="FFFF0000"/>
        <rFont val="Arial"/>
        <family val="2"/>
        <charset val="204"/>
      </rPr>
      <t>Пена монтажная 330 мл огнезащитная – 0,19 мл на 1 проходку (всего 30шт пены).30*0,33/0,19=52 проходки.</t>
    </r>
  </si>
  <si>
    <r>
      <t>Укладка ПНД труб ∅110 жестких в траншее в 4 нитки,</t>
    </r>
    <r>
      <rPr>
        <sz val="12"/>
        <color rgb="FFFF0000"/>
        <rFont val="Arial"/>
        <family val="2"/>
        <charset val="204"/>
      </rPr>
      <t xml:space="preserve"> Двустенная труба ПНД жесткая д.110мм, SN12, 1030Н 160911A</t>
    </r>
  </si>
  <si>
    <r>
      <t xml:space="preserve">Прокладка кабеля в ПНД трубу ∅110, </t>
    </r>
    <r>
      <rPr>
        <sz val="12"/>
        <color rgb="FFFF0000"/>
        <rFont val="Arial"/>
        <family val="2"/>
        <charset val="204"/>
      </rPr>
      <t>Кабель силовой с медными жилами, с изоляцией и оболочкой из ПВХ пластиката, на напряжение 6кВ ВВГ-6 3х240 – вес 1м 8,44 кг</t>
    </r>
  </si>
  <si>
    <r>
      <t xml:space="preserve">Покрытие кабеля в траншее лентой сигнальной, </t>
    </r>
    <r>
      <rPr>
        <sz val="12"/>
        <color rgb="FFFF0000"/>
        <rFont val="Arial"/>
        <family val="2"/>
        <charset val="204"/>
      </rPr>
      <t xml:space="preserve">ЛСЭ-750, длина 100 м, ширина 750 мм </t>
    </r>
  </si>
  <si>
    <r>
      <t xml:space="preserve">Укладка ПНД труб ∅110 жестких в траншее в 2 нитки, </t>
    </r>
    <r>
      <rPr>
        <sz val="12"/>
        <color rgb="FFFF0000"/>
        <rFont val="Arial"/>
        <family val="2"/>
        <charset val="204"/>
      </rPr>
      <t>Двустенная труба ПНД жесткая д.110мм, SN12, 1030Н 160911A</t>
    </r>
  </si>
  <si>
    <r>
      <t xml:space="preserve">Прокладка кабеля в ПНД трубу ∅110, </t>
    </r>
    <r>
      <rPr>
        <sz val="12"/>
        <color rgb="FFFF0000"/>
        <rFont val="Arial"/>
        <family val="2"/>
        <charset val="204"/>
      </rPr>
      <t>Кабель силовой с медными жилами, с изоляцией и оболочкой из ПВХ пластиката, на напряжение 6кВ ВВГ-6 3х240 – вес 1м 8,44 кг.</t>
    </r>
  </si>
  <si>
    <r>
      <t xml:space="preserve">Покрытие кабеля в траншее лентой сигнальной, </t>
    </r>
    <r>
      <rPr>
        <sz val="12"/>
        <color rgb="FFFF0000"/>
        <rFont val="Arial"/>
        <family val="2"/>
        <charset val="204"/>
      </rPr>
      <t>ЛСЭ-450</t>
    </r>
    <r>
      <rPr>
        <sz val="12"/>
        <color rgb="FF000000"/>
        <rFont val="Arial"/>
        <family val="2"/>
        <charset val="204"/>
      </rPr>
      <t xml:space="preserve"> </t>
    </r>
  </si>
  <si>
    <r>
      <t xml:space="preserve">Монтаж консоли ВВР-4150, </t>
    </r>
    <r>
      <rPr>
        <sz val="12"/>
        <color rgb="FFFF0000"/>
        <rFont val="Arial"/>
        <family val="2"/>
        <charset val="204"/>
      </rPr>
      <t>Держатель кабельный BHR-20 для крепления одножильных и много-жильных кабелей, д. 100-125 мм BHR2012 – 212 шт.</t>
    </r>
  </si>
  <si>
    <r>
      <t xml:space="preserve">Прокладка трубы по стенам, </t>
    </r>
    <r>
      <rPr>
        <sz val="12"/>
        <color rgb="FFFF0000"/>
        <rFont val="Arial"/>
        <family val="2"/>
        <charset val="204"/>
      </rPr>
      <t>Труба гладкостенная двухслойная полимерная д. 110мм SN8 211053100SN8</t>
    </r>
  </si>
  <si>
    <r>
      <t xml:space="preserve">Укладка ПНД труб ∅160  в траншее (185м*5ниток), </t>
    </r>
    <r>
      <rPr>
        <sz val="12"/>
        <color rgb="FFFF0000"/>
        <rFont val="Arial"/>
        <family val="2"/>
        <charset val="204"/>
      </rPr>
      <t>Двустенная труба ПНД гибкая для кабельной канализации D=160мм 121916A</t>
    </r>
  </si>
  <si>
    <r>
      <t xml:space="preserve">Покрытие кабеля, проложенного в траншее, лентой сигнальной, </t>
    </r>
    <r>
      <rPr>
        <sz val="12"/>
        <color rgb="FFFF0000"/>
        <rFont val="Arial"/>
        <family val="2"/>
        <charset val="204"/>
      </rPr>
      <t xml:space="preserve">ЛСЭ-750 </t>
    </r>
  </si>
  <si>
    <t>Прокладка трубы стальной по стенам с креплением скобами  160 мм х 4,5мм</t>
  </si>
  <si>
    <r>
      <t>Установка муфт кабельных концевых,</t>
    </r>
    <r>
      <rPr>
        <sz val="12"/>
        <color rgb="FFFF0000"/>
        <rFont val="Arial"/>
        <family val="2"/>
        <charset val="204"/>
      </rPr>
      <t xml:space="preserve"> Муфта кабельная концевая 5ПКВНтпнгБ-LS 150/240 для кабелей с пластмассовой изоляцией до 1 кВ с броней 5ПКВНтпнгБ-LS 150/240 М – 24 шт.; Муфта кабельная концевая 4ПКВНтпнгБ-LS 400 для кабелей с пластмассовой изоляцией до 1 кВ с броней 4ПКВНтпнгБ-LS 400 – 20 шт.</t>
    </r>
  </si>
  <si>
    <r>
      <t xml:space="preserve">Герметизация кабельных проходок огнестойкой пеной, </t>
    </r>
    <r>
      <rPr>
        <sz val="12"/>
        <color rgb="FFFF0000"/>
        <rFont val="Arial"/>
        <family val="2"/>
        <charset val="204"/>
      </rPr>
      <t xml:space="preserve">Огнестойкая монтажная пена, 750 мл. ОГНЕЗА EI240– 4 шт.; </t>
    </r>
  </si>
  <si>
    <r>
      <t xml:space="preserve">Монтаж единицы Труба стальная водогазопроводная ø15x2,8 ГОСТ 3262-75, </t>
    </r>
    <r>
      <rPr>
        <sz val="12"/>
        <color rgb="FFFF0000"/>
        <rFont val="Arial"/>
        <family val="2"/>
        <charset val="204"/>
      </rPr>
      <t>с фасонными частями</t>
    </r>
  </si>
  <si>
    <r>
      <t>Монтаж единицы Труба стальная водогазопроводная ø25x3,2 ГОСТ 3262-75,</t>
    </r>
    <r>
      <rPr>
        <sz val="12"/>
        <color rgb="FFFF0000"/>
        <rFont val="Arial"/>
        <family val="2"/>
        <charset val="204"/>
      </rPr>
      <t xml:space="preserve"> с фасонными частями</t>
    </r>
  </si>
  <si>
    <r>
      <t xml:space="preserve">Монтаж единицы Труба стальная водогазопроводная ø40x3,5 ГОСТ 3262-75, </t>
    </r>
    <r>
      <rPr>
        <sz val="12"/>
        <color rgb="FFFF0000"/>
        <rFont val="Arial"/>
        <family val="2"/>
        <charset val="204"/>
      </rPr>
      <t>с фасонными частями</t>
    </r>
  </si>
  <si>
    <r>
      <t xml:space="preserve">Монтаж единицы Труба стальная электросварная прямошовная ø57x3,5 ГОСТ 10704-91, </t>
    </r>
    <r>
      <rPr>
        <sz val="12"/>
        <color rgb="FFFF0000"/>
        <rFont val="Arial"/>
        <family val="2"/>
        <charset val="204"/>
      </rPr>
      <t>с фасонными частями</t>
    </r>
  </si>
  <si>
    <r>
      <t xml:space="preserve">Монтаж единицы Труба стальная электросварная прямошовная ø76x3,5 ГОСТ 10704-91, </t>
    </r>
    <r>
      <rPr>
        <sz val="12"/>
        <color rgb="FFFF0000"/>
        <rFont val="Arial"/>
        <family val="2"/>
        <charset val="204"/>
      </rPr>
      <t>с фасонными частями</t>
    </r>
  </si>
  <si>
    <r>
      <t xml:space="preserve">Монтаж единицы Труба стальная электросварная прямошовная ø133x4 ГОСТ 10704-91, </t>
    </r>
    <r>
      <rPr>
        <sz val="12"/>
        <color rgb="FFFF0000"/>
        <rFont val="Arial"/>
        <family val="2"/>
        <charset val="204"/>
      </rPr>
      <t>с фасонными частями</t>
    </r>
  </si>
  <si>
    <r>
      <t xml:space="preserve">Монтаж единицы Труба стальная электросварная прямошовная ø159x4,5 ГОСТ 10704-91, </t>
    </r>
    <r>
      <rPr>
        <sz val="12"/>
        <color rgb="FFFF0000"/>
        <rFont val="Arial"/>
        <family val="2"/>
        <charset val="204"/>
      </rPr>
      <t>с фасонными частями</t>
    </r>
  </si>
  <si>
    <r>
      <t xml:space="preserve">Монтаж единицы Клапан ручной балансировочный серии MNT, DN32 MNT-R DN32  </t>
    </r>
    <r>
      <rPr>
        <sz val="12"/>
        <color rgb="FFFF0000"/>
        <rFont val="Arial"/>
        <family val="2"/>
        <charset val="204"/>
      </rPr>
      <t xml:space="preserve"> (Дренажное устройство для клапана LV – 1 шт.)</t>
    </r>
  </si>
  <si>
    <t>Итого с НДС</t>
  </si>
  <si>
    <t xml:space="preserve">Инжсолюшн </t>
  </si>
  <si>
    <t>Альтернативный субподрядчик</t>
  </si>
  <si>
    <t>Комментарии</t>
  </si>
  <si>
    <t>Скб, Антанта</t>
  </si>
  <si>
    <t>Скб
Замены в кп : Приточные, вытяжные вместо НЕД - стал ВИЛЛ; Вентиляторы взрывозащита: вместо НЕД - стал АЭРВАН (они их и производят для НЕДА). Клапана ОЗК были ВЕЗА - стали Сигма-Вент; люки дымозоры были ВЕЗА - стали СИГМА-ВЕНТ. Все ОСТАЛЬНОЕ ПРОЕКТНОЕ</t>
  </si>
  <si>
    <t>Оптимизация</t>
  </si>
  <si>
    <r>
      <t>Монтаж трубы ПЛЛ гибкой гофрированной не содержит галогенов д.20 мм, ПВ-0, с протяжкой, 100 м, цвет белый,</t>
    </r>
    <r>
      <rPr>
        <sz val="12"/>
        <color rgb="FFFF0000"/>
        <rFont val="Arial"/>
        <family val="2"/>
        <charset val="204"/>
      </rPr>
      <t xml:space="preserve"> Держатель для трубы двухкомпонентный, д.20 мм – 300 шт</t>
    </r>
  </si>
  <si>
    <t>ГПР</t>
  </si>
  <si>
    <t>Да</t>
  </si>
  <si>
    <t>Монтаж единицы Труба стальная электросварная прямошовная ø159x4,5 ГОСТ 10704-91</t>
  </si>
  <si>
    <t>Инжсолюшн</t>
  </si>
  <si>
    <t>Восстановление тротуара плиткой</t>
  </si>
  <si>
    <t>В ВОР (проекте) учтены работы</t>
  </si>
  <si>
    <t>Восстановление проездов - 99,1м2 (щебень 20см, асфальтобетон м/з 5см, асфальтобетон кр/з 7см)</t>
  </si>
  <si>
    <t>нет расценок в ВДЦ</t>
  </si>
  <si>
    <t>возможно задвоение с п.2950</t>
  </si>
  <si>
    <t>В ВОР (проекте) не учтены работы</t>
  </si>
  <si>
    <t>возможно задвоение с п.2952</t>
  </si>
  <si>
    <t>возможно задвоение с п.2953</t>
  </si>
  <si>
    <t>возможно задвоение с п.2954
В ВОР (проекте) не учтены работы</t>
  </si>
  <si>
    <t>сети 0,4кВ
В ВОР учтены работы на разработку одной строкой без разделения на разработку с погрузкой, доработку, вывоз, разработку в отвал.
Стоимость учтена с распределением затрат, но не более цены в ВДЦ (цена на аналогичные работы 6 кВ)</t>
  </si>
  <si>
    <t>В ВОР учтены работы на разработку одной строкой без разделения на разработку с погрузкой, доработку, вывоз, разработку в отвал.
Стоимость учтена с распределением затрат, но не более цены в ВДЦ (цена на аналогичные работы 6 кВ)</t>
  </si>
  <si>
    <t>В ВОР - 4шт.</t>
  </si>
  <si>
    <t>не наши работы</t>
  </si>
  <si>
    <t>надо уточнить сумму ПНР на КЛ В ВДЦ работ не было</t>
  </si>
  <si>
    <t>Таврида Электрик (ТКП от 12.02.2025. на сумму  76 074 897,00) 
ЭЭ,
 Кикгеострой</t>
  </si>
  <si>
    <t>Империя строительства</t>
  </si>
  <si>
    <t>ЭЭ</t>
  </si>
  <si>
    <t>Центрис</t>
  </si>
  <si>
    <t>Инсолюшн</t>
  </si>
  <si>
    <t>Антанта</t>
  </si>
  <si>
    <t>Инсолюшн + Центрис</t>
  </si>
  <si>
    <t>Вейдер Крафт</t>
  </si>
  <si>
    <t>КикГеострой (Расчет Григорий)</t>
  </si>
  <si>
    <t>да</t>
  </si>
  <si>
    <t>ЭЭ, Антанта</t>
  </si>
  <si>
    <t>Установка светильника типа ACQUA C 12 WH 4000K, 14 Вт</t>
  </si>
  <si>
    <t>Установка выключателя одноклавишного (механизм), скрытой установки, 10 А, IP20   + рамка на 1 пост, IP20</t>
  </si>
  <si>
    <t>Установка выключателя одноклавишного (механизм), скрытой установки, 10 А, IP55   + рамка на 1 пост, IP55</t>
  </si>
  <si>
    <t>Установка взрывозащищенного поста управления из алюминия, 2-х кнопочный, IP66</t>
  </si>
  <si>
    <t>Монтаж установочной коробки для полых стен</t>
  </si>
  <si>
    <t>Монтаж установочной коробки для сплошных стен</t>
  </si>
  <si>
    <t>Монтаж шинопровода ШП1.1_25А_Al_5W(3P+N+PE+корпус) IP55</t>
  </si>
  <si>
    <t>Монтаж шинопровода ШП1.2_40А_Al_5W(3P+N+PE+корпус) IP55</t>
  </si>
  <si>
    <t>Монтаж трубы жесткой оцинкованной ø20x1x3000 мм</t>
  </si>
  <si>
    <t>Монтаж трубы ПВХ жёсткой гладкой д.20мм, лёгкая, 3м</t>
  </si>
  <si>
    <t>Монтаж трубы жесткой оцинкованной ø25x1,2x3000 мм</t>
  </si>
  <si>
    <t>Монтаж трубы жесткой оцинкованной ø32x1,2x3000 мм</t>
  </si>
  <si>
    <t>Заделка узлов проходов кабеля огнезащитной пеной и герметиком</t>
  </si>
  <si>
    <t>Монтаж трубы металлической по стенам с креплением скобами</t>
  </si>
  <si>
    <t xml:space="preserve">Монтаж датчика освещенности </t>
  </si>
  <si>
    <t>Монтаж шинопровода закрытого магистрального переменного тока на ток до 2500 А, на конструкциях по стенам и колоннам  (ГЧ лист 15. 12,5+12,5+14,5+12,5+12,5+12,5+12,5+12,5=102 метра)</t>
  </si>
  <si>
    <t>612-2022-Р-ЭК.ВОР</t>
  </si>
  <si>
    <t>Монтаж проводника заземляющего открыто по строительным основаниям: из круглой стали оцинкованной ∅8 мм NC1008/ на кровле h=11,9м</t>
  </si>
  <si>
    <t>Установка коробки уравнивания потенциалов</t>
  </si>
  <si>
    <t>Установка шины уравнивания потенциалов с металлической опорой</t>
  </si>
  <si>
    <t>Монтаж кабель-канала 105x50 мм</t>
  </si>
  <si>
    <t>Монтаж: Труба ПЛЛ гибкая гофрированная не содержит галогенов д.25 мм, ПВ-0, с протяжкой, 50 м, цвет белый</t>
  </si>
  <si>
    <t>Монтаж: Металлорукав DN 15мм в герметичной ПВХ изоляции, Dвн=15,5 мм, Dнар=19,5, с протяжкой, 100 м, цвет серый</t>
  </si>
  <si>
    <t>Монтаж лотка металлического неперфорированного, оцинкованная сталь по методу Сендзимира толщиной 0,8 мм, 200x50x3000 мм, с крышкой и перегородкой, крепление консолью к стене</t>
  </si>
  <si>
    <t>Монта лотка металлического неперфорированного, оцинкованная сталь по методу Сендзимира толщиной 0,8 мм, 200x50x3000 мм, с крышкой и перегородкой, крепление профилем к потолку</t>
  </si>
  <si>
    <t>Монтаж лотка металлического перфорированного, оцинкованная сталь, 100x50x3000 мм, с крышкой, крепление на скобе</t>
  </si>
  <si>
    <t>Устройство огнестойких проходок с использованием противопожарной подушки</t>
  </si>
  <si>
    <t xml:space="preserve">Монтаж лебедки электрической специальной маневровой с бесконечным тросом, г.р. 1620х850х705мм, 3ф;380В;4,0кВт.Тяговое усилие в канате, кН – 30. Максимальная длина рабочего участка пути, м – 120.Скорость навивки на грузовом барабане, м/сек – 0,085.Диаметр каната, мм – 16,5  Максимальное количество груженых вагонов, шт. – 1.  Масса груза в передвигаемых вагонов, т – 170. </t>
  </si>
  <si>
    <t>КП УралКранЗаод от 18.02.25 2025-103</t>
  </si>
  <si>
    <t xml:space="preserve">Установка круга поворотного для 3-хосной тележки, диаметр круга 4800мм, высота подъема до 300мм. </t>
  </si>
  <si>
    <t>КП от 18.02.25 45/02 МиМАКС</t>
  </si>
  <si>
    <t>Установка круга поворотного для 2-хосной тележки, диаметр круга 3800мм, высота подъема до 300мм.</t>
  </si>
  <si>
    <t xml:space="preserve">Установка погрузчика во взрывозащищенном исполнении с литий – ионной батареей, в комплекте с зарядным устройством, г/п 1,5 т, высота подъема 3,0м г.р. (ДхШхВ) 3238х1070х2160мм. </t>
  </si>
  <si>
    <t>Точное КП через неделю Sklad Market &lt;info@sklad.market&gt;</t>
  </si>
  <si>
    <t>https://крановыевесы.рф/vesy-tovarnye-tenzo-m-vpa-50-vzryvobezopasnye.html</t>
  </si>
  <si>
    <t>https://protara.ru/krupnogabaritnaya-tara/jashhiki-dlja-peska-i-pesochno-soljanoj-smesi/</t>
  </si>
  <si>
    <t>Установка верстака для окраски передвижной с поворотными колесами, г.р. (ДхШхВ) 2000х700х850мм</t>
  </si>
  <si>
    <t>https://mebmetall.ru/catalog/proizvodstvennaya-mebel/verstaki-slesarniye-proizvodstvennaya-mebel/verstak-vk-2000-std-1403-128-na-kolesah/</t>
  </si>
  <si>
    <t>Монтаж настенной трехкассетной ИК-сушки, г.р. 770х570мм; площадь прогрева 1200х1000мм, 1ф;220В;3,0кВт. Рабочая температура от 35 до 100°С, длина лампы – 50см.</t>
  </si>
  <si>
    <t>https://vsedlyasto.ru/catalog/sushki-infrakrasnye/mobilnaya-ik-sushka-wdk-3d/</t>
  </si>
  <si>
    <t>Устновка ящика для ветоши металлический, г.р. (ДхШхВ) 600х250х400мм</t>
  </si>
  <si>
    <t>Установка мойки краскопультов ручной с рециркуляцией растворителя (уайт-спирит), три режима мойки: грязный, чистый, чистый+воздух. Максимальный объем растворителя в машине 25л, со сборным поддоном под баками с растворителем. В комплекте со сборным поддоном. Диаметр экстрактора 100мм, производительность вытяжки, м3/час 500, сжатый воздух 90 л/мин (насос)+370 л/мин, г.р. 582х385х1120мм</t>
  </si>
  <si>
    <t>https://www.nonpaints.com/en/trisk-devilbiss-truclean-spray-gun-cleaner</t>
  </si>
  <si>
    <t>Установка ванны-мойки для чистки крупногабаритного оборудования (фильтры) с подачей и рециркуляцией растворителя, лейка удлинитель, три режима мойки: грязный, чистый, чистый+воздух. В комплекте со сборным поддоном, г.р. (ДхШхВ) 1300х700х866мм</t>
  </si>
  <si>
    <t>Устновка верстака, г.р. (ДхШхВ) 1400х700х866мм</t>
  </si>
  <si>
    <t>Установка шкафа меаллического инструментального, г.р. (ДхШхВ) 1100х600х1900мм.</t>
  </si>
  <si>
    <t>https://железная-мебель.рф/catalog/metallicheskie-shkafy/shkafy-dlya-instrumentov/shkaf-instrumentalnyy-tc-1995-120604/</t>
  </si>
  <si>
    <t>https://tandemm.ru/medicinskaya-mebel/tumby/t-s-moykoy/tumby-ldsp/tumba-meditsinskaya-bt-tm-60-s-moykoy</t>
  </si>
  <si>
    <t>Установка верстака, г.р. (ДхШхВ) 1200х700х866мм</t>
  </si>
  <si>
    <t>Установка верстака, г.р. (ДхШхВ) 1500х700х866мм</t>
  </si>
  <si>
    <t>Установка весов напольных во взрывобезопасном исполнении, г.р.563х350х210мм  1ф;220В;0,020 кВА</t>
  </si>
  <si>
    <t>https://vestech.su/catalog/vzryvobezopasnye-vesy-vibra-fz-200k1gex-i02/</t>
  </si>
  <si>
    <t>Установка пневмомиксера для емкостей объемом 200 л, с подъемным устройством, крышкой для бочки и комплектом сифона, длина – 812,5мм.Максимальное рабочее давление, МПа – 0,7 Максимальная частота вращения, об/мин. - 1200</t>
  </si>
  <si>
    <t>Установка пневмомиксера для емкостей объемом 65 л, с подъемным устройством, крышкой для бочки и комплектом сифона, длина – 812,5мм. Максимальное рабочее давление, МПа – 0,7  Максимальная частота вращения, об/мин. - 1200</t>
  </si>
  <si>
    <t>https://sotex.pro/shop/okrasochnoe-oborudovanie/a80200-a-meshalka-pnevmaticheskaya/</t>
  </si>
  <si>
    <t>Установка пневмомиксера для емкостей объемом 25 л, с подъемным устройством, крышкой для бочки и комплектом сифона, длина – 812,5мм. Максимальное рабочее давление, МПа – 0,7  Максимальная частота вращения, об/мин. - 1200</t>
  </si>
  <si>
    <t>https://centr-to.ru/good-19729-ustanovka-dlya-sbora-masla-pnevmaticheskaya-65-l-seraya-st-art-2379-c-2379-cg</t>
  </si>
  <si>
    <t>Установка мойки ручной с рециркуляцией растворителя, три режима мойки: грязный, чистый, чистый+воздух, г.р. (ДхШ) 620х385мм</t>
  </si>
  <si>
    <t>https://sto-avto.ru/pokrasochnoe-oborudovanie/moiki-okrasochnyh-pistoletov/ruchnaya-mojka-okrasochnyh-pistoletov-drester-2600</t>
  </si>
  <si>
    <t>Установка сточного поддона металлического с обрешеткой для защиты от пролива ЛВЖ для зоны расположения бочек растворителя, г.р. 2100х700х250мм</t>
  </si>
  <si>
    <t>Установка сточного поддона металлического с обрешеткой для защиты от пролива ЛВЖ для зоны расположения бочек растворителя, г.р. 1800х700х250мм</t>
  </si>
  <si>
    <t>Установка сточного поддона металлического с обрешеткой для защиты от пролива ЛВЖ для зоны расположения бочек растворителя, г.р. 1900х700х250мм</t>
  </si>
  <si>
    <t>Установка сточного поддона металлического с обрешеткой для защиты от пролива ЛВЖ для зоны расположения бочек растворителя, г.р. 2600х700х250мм</t>
  </si>
  <si>
    <t xml:space="preserve">Установка весов настольных электронных </t>
  </si>
  <si>
    <t>https://www.citilink.ru/product/mfu-lazernyi-kyocera-ecosys-ma3500cix-cvetnaya-pechat-a4-cvet-belyi-11-2000814/?referrer=reattribution%3D1&amp;utm_term=split&amp;utm_medium=cpc&amp;utm_campaign=cities-srch-cat-perfomans-epk_tov&amp;utm_source=yandex&amp;utm_content=%7Cc:105252382%7Cg:5424499619%7Cb:1837296711836564172%7Ck:50983650719%7Cst:search%7Ca:no%7Cs:none%7Ct:premium%7Cp:7%7Cr:50983650719%7Cdev:desktop%7Ccgci:0%7Cadsformat:%7Badformat%7D&amp;yclid=17062992069687246847</t>
  </si>
  <si>
    <t>https://orgtelecom.ru/product/provodnoy-telefon-panasonic-kx-ts2356rub/</t>
  </si>
  <si>
    <t>https://www.handair.ru/catalog/elektrosushilkidlya_ruk/tihaya_skorostnaya_sushilka_dlya_ruk_dyson_airblade_v_hu02_nickel/</t>
  </si>
  <si>
    <t>https://www.whitegoods.ru/goods/shkaf-dlya-posudy-i-inventarya-iterma-shi-2-600-500-1800/</t>
  </si>
  <si>
    <t>http://www.ocean-wave.ru/catalog/stol_proizvodstvennyy_cryspi_srpn_e1_sp_1300kh500kh850.html</t>
  </si>
  <si>
    <t>https://msk.zavodabris.ru/katalog/shkaf-garderobnyybrmetallicheskiy-dvuhsekcionnyybr1850500500brvysota-1850mm/</t>
  </si>
  <si>
    <t>Укладка кабеля в существующий лоток: Кабель симметричный для систем безопасности групповой прокладки, ог-нестойкий с пониженным дымо- и газовыделением для подключения про-мышленного интерфейса RS-485,</t>
  </si>
  <si>
    <t>Устройство огнестойких проходок с использованием трубы стальной водогазопроводной д.50 мм и огнестойкой монтажной пены, 750 мл.</t>
  </si>
  <si>
    <t>Установка: Цифровая взрывозащищенная цилиндрическая IP-камера 4 Мп в корпусе IP68 Ex с фиксированным объективом F1,2 и ИК подсветкой до 30 м DS-2XE6242F-IS</t>
  </si>
  <si>
    <t>Установка: Цифровая взрывозащищенная купольная IP-камера 4 Мп в корпусе IP68 Ex с фиксированным объективом F2,0 (F2,2) DS-2XE6146F-HS</t>
  </si>
  <si>
    <t>Установка: Кросс оптический стоечный на 16 дуплексных портов SC, укомплектованный:
- корпус ШКОС-Л-1U – 1 шт.
- крышка – 1 шт.
- кронштейн 19” – 2 шт.
- кассета КТ-3645 – 1 шт.
- крышка кассеты КТ – 1 шт.
- гильзы КДЗС-4525 – 20 шт
- планка пластиковая 8SC – 2 шт.
- планка заглушка – 1 шт.
- комплект деталей для монтажа – 1 шт.
- розетка (адаптер) SC/UPC – 16 шт.
- пигтейл SC/UPC – 16шт.
- капа 8SC – 2шт.</t>
  </si>
  <si>
    <t>Монтаж металлорукава DN 15мм в герметичного ПВХ изоляции, Dвн=15,5 мм, Dнар=19,5, с протяжкой, 100 м, цвет серый 6071R-015100P</t>
  </si>
  <si>
    <t>Укладка кабеля в существующий лоток: Волоконно-оптический кабель в негорючей оболочке, не содержащей гало-генов с несущим элементом из стеклопластикового прутка для внутрен-ней и внешней прокладки, 16 одномодовых волокон 9/125 мкм</t>
  </si>
  <si>
    <t>Укладка кабеля в существующий лоток: Волоконно-оптический кабель в негорючей оболочке, не содержащей гало-генов с несущим элементом из стеклопластикового прутка для внутрен-ней и внешней прокладки, 4 одномодовых волокна 9/125 мкм</t>
  </si>
  <si>
    <t>Монтаж: Кабель HDMI-HDMI (v.2.1), 3 м</t>
  </si>
  <si>
    <t>Монтаж: Кабель силовой ВВГнг-LS(А) 3х1,5 (N,PE) однопроволочный-0.660</t>
  </si>
  <si>
    <t>Монтаж: Провод заземления 1х16 мм2 желто-зеленый</t>
  </si>
  <si>
    <t>Монтаж: Провод заземления 1х6 мм2 желто-зеленый</t>
  </si>
  <si>
    <t>Установка: Модуль 45×22,5 мм 1xRJx45 UTP категории 5е, белый</t>
  </si>
  <si>
    <t>Установка абонентского громкоговорителя 3 Вт, 160 Гц-10 кГц, 30 В</t>
  </si>
  <si>
    <t xml:space="preserve">Монтаж розетки для сети проводного вещания напряжением до 30В, одноместная открытой установки </t>
  </si>
  <si>
    <t>Установка коробки разветвительной универсальной</t>
  </si>
  <si>
    <t>Прокладка трубы ПЛЛ гибкой гофрированной не содержит галогенов д.20 мм, ПВ-0, с протяжкой, 100 м, цвет белый</t>
  </si>
  <si>
    <t>Прокладка металлорукава DN 15мм в герметичной ПВХ изоляции, Dвн=15,5 мм, Dнар=19,5, с протяжкой, 100 м, цвет серый 6071R-015100P</t>
  </si>
  <si>
    <t>21/166,6</t>
  </si>
  <si>
    <t>Примечание (Пересчет работы)</t>
  </si>
  <si>
    <t>Собственные силы (Расчет Роман)
При условии 1,5 коэф. Стоимость 4 470 597,52</t>
  </si>
  <si>
    <t>Итого</t>
  </si>
  <si>
    <t>ВВГнг(A)-LS 4х2,5 мм²</t>
  </si>
  <si>
    <t>КПСВВнг(А)-LS 2х2х0,75 мм²</t>
  </si>
  <si>
    <t>Шкаф управления ШУ-П4.2</t>
  </si>
  <si>
    <t>Шкаф управления ШУ-П4.3</t>
  </si>
  <si>
    <t>Монтаж частотного преобразователя 4,0 кВт, 380 В</t>
  </si>
  <si>
    <t>Монтаж датчика температуры наружного воздуха</t>
  </si>
  <si>
    <t>Монтаж датчика температуры воды погружного</t>
  </si>
  <si>
    <t>Монтаж датчика температуры канального</t>
  </si>
  <si>
    <t>Монтаж привода PDS 02/230.DT (для засл. прит. канала)</t>
  </si>
  <si>
    <t>Монтаж датчика температуры канального (дтк на приток.)</t>
  </si>
  <si>
    <t>Монтаж частотного преобразователя 0,75 кВт, 380 В</t>
  </si>
  <si>
    <t>129</t>
  </si>
  <si>
    <t>70</t>
  </si>
  <si>
    <t>756</t>
  </si>
  <si>
    <t>2250</t>
  </si>
  <si>
    <t>Объемы Центрис</t>
  </si>
  <si>
    <t>Центрис заказ на производстве</t>
  </si>
  <si>
    <t>стоимость входит в состав завес ОВ1</t>
  </si>
  <si>
    <t>стоимость входит в состав БТП ОВ1</t>
  </si>
  <si>
    <t>входят в стоимость БТП из ОВ1</t>
  </si>
  <si>
    <t>центрис</t>
  </si>
  <si>
    <t>Укладка трубы гофрированной самозатухающей ТГТ СЗ Ø 32 мм с зондом</t>
  </si>
  <si>
    <t>Монтаж трубы стальной 25мм</t>
  </si>
  <si>
    <t>кг/ м2</t>
  </si>
  <si>
    <t>0,12/1,34</t>
  </si>
  <si>
    <t>0,36/2,68</t>
  </si>
  <si>
    <t>3/14,4</t>
  </si>
  <si>
    <t>1/3,8</t>
  </si>
  <si>
    <t>11,67/21,01</t>
  </si>
  <si>
    <t>25,24/45,43</t>
  </si>
  <si>
    <t>Инсолюшн + ЭЭ</t>
  </si>
  <si>
    <t>Работ не было в ВОР</t>
  </si>
  <si>
    <t>92м3</t>
  </si>
  <si>
    <t xml:space="preserve">ЭЭ + шпунт статического погружения + залог </t>
  </si>
  <si>
    <t>нет в ВОР. (Стоимость учтена по объемам цен.табл.)</t>
  </si>
  <si>
    <t>49,91м3</t>
  </si>
  <si>
    <t>52,93 м3</t>
  </si>
  <si>
    <t>204,88 м2</t>
  </si>
  <si>
    <t>Задвоение с п.69 (стоимость учтена с разделением пропорционально</t>
  </si>
  <si>
    <t xml:space="preserve">в ВОР- это 2 отдельные работы: 
обратная засыпка, уплотнение грутнта  </t>
  </si>
  <si>
    <t>211,72 м3</t>
  </si>
  <si>
    <t>3969,08 м3</t>
  </si>
  <si>
    <t xml:space="preserve">в ВДЦ это 2 отдельные работы: 
обратная засыпка, уплотнение грунта  </t>
  </si>
  <si>
    <t>992,27 м3</t>
  </si>
  <si>
    <t>в ценовой таблице объем дан на 1 шт, по проекту 2</t>
  </si>
  <si>
    <t>в ВОР - 240шт.</t>
  </si>
  <si>
    <t>в ВОР - 20шт.</t>
  </si>
  <si>
    <t>в ВОР - 48шт.</t>
  </si>
  <si>
    <t>в ВОР - 4шт.</t>
  </si>
  <si>
    <t>в ВОР 254,74 м3</t>
  </si>
  <si>
    <r>
      <t xml:space="preserve">Стоимость учтена </t>
    </r>
    <r>
      <rPr>
        <sz val="12"/>
        <color rgb="FFED0000"/>
        <rFont val="Arial"/>
        <family val="2"/>
        <charset val="204"/>
      </rPr>
      <t>с послойным уплотнением</t>
    </r>
    <r>
      <rPr>
        <sz val="12"/>
        <rFont val="Arial"/>
        <family val="2"/>
        <charset val="204"/>
      </rPr>
      <t xml:space="preserve"> пневмотрамбовкой</t>
    </r>
  </si>
  <si>
    <t>в ВДЦ 10,1 (из 2х позиций)</t>
  </si>
  <si>
    <t>В стоимости учтено: установка анкеров (стержни П1)</t>
  </si>
  <si>
    <r>
      <t xml:space="preserve">в ВОР </t>
    </r>
    <r>
      <rPr>
        <sz val="12"/>
        <color rgb="FFFF0000"/>
        <rFont val="Arial"/>
        <family val="2"/>
        <charset val="204"/>
      </rPr>
      <t xml:space="preserve">0,0823т </t>
    </r>
    <r>
      <rPr>
        <sz val="12"/>
        <color theme="1"/>
        <rFont val="Arial"/>
        <family val="2"/>
        <charset val="204"/>
      </rPr>
      <t>Стоимость учтена по объемам ВОР</t>
    </r>
  </si>
  <si>
    <r>
      <t xml:space="preserve">в ВОР </t>
    </r>
    <r>
      <rPr>
        <sz val="12"/>
        <color rgb="FFFF0000"/>
        <rFont val="Arial"/>
        <family val="2"/>
        <charset val="204"/>
      </rPr>
      <t>2,2452т</t>
    </r>
    <r>
      <rPr>
        <sz val="12"/>
        <color theme="1"/>
        <rFont val="Arial"/>
        <family val="2"/>
        <charset val="204"/>
      </rPr>
      <t xml:space="preserve"> Стоимость учтена по объемам ВОР</t>
    </r>
  </si>
  <si>
    <r>
      <t xml:space="preserve">в ВОР </t>
    </r>
    <r>
      <rPr>
        <sz val="12"/>
        <color rgb="FFFF0000"/>
        <rFont val="Arial"/>
        <family val="2"/>
        <charset val="204"/>
      </rPr>
      <t>1,1221т</t>
    </r>
    <r>
      <rPr>
        <sz val="12"/>
        <color theme="1"/>
        <rFont val="Arial"/>
        <family val="2"/>
        <charset val="204"/>
      </rPr>
      <t xml:space="preserve"> Стоимость учтена по объемам ВОР</t>
    </r>
  </si>
  <si>
    <t>в ВОР 0,0384т + 0,0293т</t>
  </si>
  <si>
    <t xml:space="preserve">В ВОр гильз- 6шт. стоимость учитывает заделку сальников и заделку футляров  </t>
  </si>
  <si>
    <t xml:space="preserve">В ВОр гильз- 20шт. стоимость учитывает заделку сальников и заделку футляров  </t>
  </si>
  <si>
    <t>В ВОР 2,62м2. Стоимость учтена по объему в цен.табл.</t>
  </si>
  <si>
    <t>106,95 м3</t>
  </si>
  <si>
    <r>
      <t xml:space="preserve">Демонтаж рельсов с креплениями </t>
    </r>
    <r>
      <rPr>
        <i/>
        <sz val="12"/>
        <rFont val="Arial"/>
        <family val="2"/>
        <charset val="204"/>
      </rPr>
      <t xml:space="preserve"> (с учетом объемов выполняемых ООО "Антанта")</t>
    </r>
  </si>
  <si>
    <t xml:space="preserve">в ВОР 6 шт. В стоимости учтено сверление отверстий </t>
  </si>
  <si>
    <t xml:space="preserve">в ВОР 2 шт. В стоимости учтено сверление отверстий </t>
  </si>
  <si>
    <t>в ВОР 0,5 м3</t>
  </si>
  <si>
    <t>В ВОР 9шт</t>
  </si>
  <si>
    <t>В ВОР 3 шт</t>
  </si>
  <si>
    <t>в ВДЦ 17,68м3, Стоимость учтена пропорционально: п.408+ п.439)</t>
  </si>
  <si>
    <t>в ВДЦ 1,8805т</t>
  </si>
  <si>
    <t>в ВДЦ 6шт.</t>
  </si>
  <si>
    <t>в ВДЦ 3шт</t>
  </si>
  <si>
    <t>В стоимости учтена гидроизоляция рулоная и обмазочная</t>
  </si>
  <si>
    <t>в ВДЦ 0,9474т</t>
  </si>
  <si>
    <t>в ВДЦ 2шт</t>
  </si>
  <si>
    <t>не учтена в ВОР (проекте) (бетона В15 нет в ВДЦ). Стоимость учтена пропорционально: п.430+ п.425 + п.444)</t>
  </si>
  <si>
    <t>к п.408</t>
  </si>
  <si>
    <t>арм. Ф16мм</t>
  </si>
  <si>
    <t>Стоимость учтена пропорционально: п.430+ п.425 + п.444)</t>
  </si>
  <si>
    <t>в ВОР 786,8м</t>
  </si>
  <si>
    <t>в ВДЦ 2,121т</t>
  </si>
  <si>
    <t>в ВДЦ 0,386т</t>
  </si>
  <si>
    <t>в ВДЦ 0,01т</t>
  </si>
  <si>
    <t>Монтаж закладной детали Зд-1 по типу анкерного блока в тело бетона с заделкой (Закладная деталь МН132-5, L=800 мм)</t>
  </si>
  <si>
    <t>Работы учтены проектом</t>
  </si>
  <si>
    <t>Установка балки Б-1 (Двутавр 40Б1, L=3400 мм)</t>
  </si>
  <si>
    <t xml:space="preserve">Нанесение ремонтного состава безусадочной смесью тиксотропного типа EMACO FAST TIXO </t>
  </si>
  <si>
    <t>Работы учтены в ВОР, отсутствуют в цен.табл.</t>
  </si>
  <si>
    <t>Монтаж закладных деталей  ЗДУ.1, ЗДУ.2 (1415,4п.м.) по типу анкерного блока в тело бетона с заделкой (уг. 50х5 - 5,547т + прокат 30х6мм - 2,076т + арм.Ф8 А500С - 0,53т)</t>
  </si>
  <si>
    <t>Итого:</t>
  </si>
  <si>
    <t>Антанта, Супертехнологии (Ростов)</t>
  </si>
  <si>
    <t>Антанта,Супертехнологии (Ростов)</t>
  </si>
  <si>
    <t>В ВОР учтена бетонная подготовка. В стоимость включена</t>
  </si>
  <si>
    <t>Работ нет в ВОР</t>
  </si>
  <si>
    <r>
      <t>нет в ВОР.</t>
    </r>
    <r>
      <rPr>
        <sz val="12"/>
        <color rgb="FFFF0000"/>
        <rFont val="Arial"/>
        <family val="2"/>
        <charset val="204"/>
      </rPr>
      <t xml:space="preserve"> возможно в "Т". </t>
    </r>
    <r>
      <rPr>
        <sz val="12"/>
        <rFont val="Arial"/>
        <family val="2"/>
        <charset val="204"/>
      </rPr>
      <t>(Стоимость учтена по объемам цен.табл. По стоимости Праймер Технониколь №1)</t>
    </r>
  </si>
  <si>
    <r>
      <t xml:space="preserve">в ВОР </t>
    </r>
    <r>
      <rPr>
        <sz val="12"/>
        <color rgb="FFED0000"/>
        <rFont val="Arial"/>
        <family val="2"/>
        <charset val="204"/>
      </rPr>
      <t>4,8м3</t>
    </r>
    <r>
      <rPr>
        <sz val="12"/>
        <rFont val="Arial"/>
        <family val="2"/>
        <charset val="204"/>
      </rPr>
      <t xml:space="preserve"> (Стоимость учтена по объемам ВОР)</t>
    </r>
  </si>
  <si>
    <r>
      <t xml:space="preserve">в ВОР </t>
    </r>
    <r>
      <rPr>
        <sz val="12"/>
        <color rgb="FFED0000"/>
        <rFont val="Arial"/>
        <family val="2"/>
        <charset val="204"/>
      </rPr>
      <t>900кг</t>
    </r>
    <r>
      <rPr>
        <sz val="12"/>
        <rFont val="Arial"/>
        <family val="2"/>
        <charset val="204"/>
      </rPr>
      <t>, вкл. п.46 (Стоимость учтена по объемам ВОР)</t>
    </r>
  </si>
  <si>
    <r>
      <t xml:space="preserve">В ВОР </t>
    </r>
    <r>
      <rPr>
        <sz val="12"/>
        <color rgb="FFED0000"/>
        <rFont val="Arial"/>
        <family val="2"/>
        <charset val="204"/>
      </rPr>
      <t>7шт.*2,31кг/шт. + 5шт. *3,46кг/шт.</t>
    </r>
    <r>
      <rPr>
        <sz val="12"/>
        <rFont val="Arial"/>
        <family val="2"/>
        <charset val="204"/>
      </rPr>
      <t xml:space="preserve"> = 12шт. </t>
    </r>
  </si>
  <si>
    <r>
      <t xml:space="preserve">В ВОР </t>
    </r>
    <r>
      <rPr>
        <sz val="12"/>
        <color rgb="FFED0000"/>
        <rFont val="Arial"/>
        <family val="2"/>
        <charset val="204"/>
      </rPr>
      <t>2шт.*9,3кг</t>
    </r>
    <r>
      <rPr>
        <sz val="12"/>
        <rFont val="Arial"/>
        <family val="2"/>
        <charset val="204"/>
      </rPr>
      <t xml:space="preserve"> = 2шт.</t>
    </r>
  </si>
  <si>
    <r>
      <t xml:space="preserve">в ВОР </t>
    </r>
    <r>
      <rPr>
        <sz val="12"/>
        <color rgb="FFED0000"/>
        <rFont val="Arial"/>
        <family val="2"/>
        <charset val="204"/>
      </rPr>
      <t>900кг</t>
    </r>
    <r>
      <rPr>
        <sz val="12"/>
        <rFont val="Arial"/>
        <family val="2"/>
        <charset val="204"/>
      </rPr>
      <t>, вкл. п.38 (Стоимость учтена по объемам ВОР)</t>
    </r>
  </si>
  <si>
    <r>
      <t xml:space="preserve">В ВОР </t>
    </r>
    <r>
      <rPr>
        <sz val="12"/>
        <color rgb="FFED0000"/>
        <rFont val="Arial"/>
        <family val="2"/>
        <charset val="204"/>
      </rPr>
      <t>3шт.*1,44к</t>
    </r>
    <r>
      <rPr>
        <sz val="12"/>
        <rFont val="Arial"/>
        <family val="2"/>
        <charset val="204"/>
      </rPr>
      <t>г</t>
    </r>
  </si>
  <si>
    <r>
      <t xml:space="preserve">В ВОР </t>
    </r>
    <r>
      <rPr>
        <sz val="12"/>
        <color rgb="FFED0000"/>
        <rFont val="Arial"/>
        <family val="2"/>
        <charset val="204"/>
      </rPr>
      <t>0,08м*6+0,18м*1+0,18м*4</t>
    </r>
  </si>
  <si>
    <r>
      <t xml:space="preserve">В ВОР </t>
    </r>
    <r>
      <rPr>
        <sz val="12"/>
        <color rgb="FFED0000"/>
        <rFont val="Arial"/>
        <family val="2"/>
        <charset val="204"/>
      </rPr>
      <t>0,08м*1+0,12м*4+0,18м*3</t>
    </r>
  </si>
  <si>
    <r>
      <t>в ВОР устройство футляра</t>
    </r>
    <r>
      <rPr>
        <sz val="12"/>
        <color rgb="FFC00000"/>
        <rFont val="Arial"/>
        <family val="2"/>
        <charset val="204"/>
      </rPr>
      <t xml:space="preserve"> 5,79м/ 1шт. </t>
    </r>
  </si>
  <si>
    <r>
      <t xml:space="preserve">В ВОР устройство футляра </t>
    </r>
    <r>
      <rPr>
        <sz val="12"/>
        <color rgb="FFC00000"/>
        <rFont val="Arial"/>
        <family val="2"/>
        <charset val="204"/>
      </rPr>
      <t>1м/шт.</t>
    </r>
    <r>
      <rPr>
        <sz val="12"/>
        <rFont val="Arial"/>
        <family val="2"/>
        <charset val="204"/>
      </rPr>
      <t xml:space="preserve"> </t>
    </r>
  </si>
  <si>
    <r>
      <t xml:space="preserve">В ВОР </t>
    </r>
    <r>
      <rPr>
        <sz val="12"/>
        <color rgb="FFED0000"/>
        <rFont val="Arial"/>
        <family val="2"/>
        <charset val="204"/>
      </rPr>
      <t>142,61кг</t>
    </r>
    <r>
      <rPr>
        <sz val="12"/>
        <rFont val="Arial"/>
        <family val="2"/>
        <charset val="204"/>
      </rPr>
      <t xml:space="preserve">  (Стоимость учтена по объемам цен.табл.)</t>
    </r>
  </si>
  <si>
    <r>
      <t xml:space="preserve">возможно в "Т". </t>
    </r>
    <r>
      <rPr>
        <sz val="12"/>
        <rFont val="Arial"/>
        <family val="2"/>
        <charset val="204"/>
      </rPr>
      <t>В ВОР не учтено</t>
    </r>
  </si>
  <si>
    <r>
      <t>в ВДЦ устройство футляра</t>
    </r>
    <r>
      <rPr>
        <sz val="12"/>
        <color rgb="FFC00000"/>
        <rFont val="Arial"/>
        <family val="2"/>
        <charset val="204"/>
      </rPr>
      <t xml:space="preserve"> 27,16м = 4шт. * 6,79м</t>
    </r>
  </si>
  <si>
    <r>
      <t>в ВОР устройство футляра</t>
    </r>
    <r>
      <rPr>
        <sz val="12"/>
        <color rgb="FFC00000"/>
        <rFont val="Arial"/>
        <family val="2"/>
        <charset val="204"/>
      </rPr>
      <t xml:space="preserve"> 1м/ 1шт. </t>
    </r>
  </si>
  <si>
    <r>
      <t xml:space="preserve">В ВОР </t>
    </r>
    <r>
      <rPr>
        <sz val="12"/>
        <color rgb="FFED0000"/>
        <rFont val="Arial"/>
        <family val="2"/>
        <charset val="204"/>
      </rPr>
      <t>131,1кг</t>
    </r>
    <r>
      <rPr>
        <sz val="12"/>
        <rFont val="Arial"/>
        <family val="2"/>
        <charset val="204"/>
      </rPr>
      <t xml:space="preserve">  (Стоимость учтена по объемам цен.табл.)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</si>
  <si>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ВОР, </t>
    </r>
    <r>
      <rPr>
        <sz val="12"/>
        <color rgb="FFED0000"/>
        <rFont val="Arial"/>
        <family val="2"/>
        <charset val="204"/>
      </rPr>
      <t>(15м3)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</si>
  <si>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ВОР, </t>
    </r>
    <r>
      <rPr>
        <sz val="12"/>
        <color rgb="FFED0000"/>
        <rFont val="Arial"/>
        <family val="2"/>
        <charset val="204"/>
      </rPr>
      <t>(0,688т)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</si>
  <si>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ВОР, </t>
    </r>
    <r>
      <rPr>
        <sz val="12"/>
        <color rgb="FFED0000"/>
        <rFont val="Arial"/>
        <family val="2"/>
        <charset val="204"/>
      </rPr>
      <t>(0,088т)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</si>
  <si>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ВОР, </t>
    </r>
    <r>
      <rPr>
        <sz val="12"/>
        <color rgb="FFED0000"/>
        <rFont val="Arial"/>
        <family val="2"/>
        <charset val="204"/>
      </rPr>
      <t>(0,107-0,014*2=0,079т)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</si>
  <si>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ВОР, </t>
    </r>
    <r>
      <rPr>
        <sz val="12"/>
        <color rgb="FFED0000"/>
        <rFont val="Arial"/>
        <family val="2"/>
        <charset val="204"/>
      </rPr>
      <t>(0,097т)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</si>
  <si>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ВОР, </t>
    </r>
    <r>
      <rPr>
        <sz val="12"/>
        <color rgb="FFED0000"/>
        <rFont val="Arial"/>
        <family val="2"/>
        <charset val="204"/>
      </rPr>
      <t>(6,16м3)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</si>
  <si>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ВОР, </t>
    </r>
    <r>
      <rPr>
        <sz val="12"/>
        <color rgb="FFED0000"/>
        <rFont val="Arial"/>
        <family val="2"/>
        <charset val="204"/>
      </rPr>
      <t>(0,096*2)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</si>
  <si>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ВОР, </t>
    </r>
    <r>
      <rPr>
        <sz val="12"/>
        <color rgb="FFED0000"/>
        <rFont val="Arial"/>
        <family val="2"/>
        <charset val="204"/>
      </rPr>
      <t>(0,014*2)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</si>
  <si>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ВОР, </t>
    </r>
    <r>
      <rPr>
        <sz val="12"/>
        <color rgb="FFED0000"/>
        <rFont val="Arial"/>
        <family val="2"/>
        <charset val="204"/>
      </rPr>
      <t>(0,049т)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</si>
  <si>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ВОР, </t>
    </r>
    <r>
      <rPr>
        <sz val="12"/>
        <color rgb="FFED0000"/>
        <rFont val="Arial"/>
        <family val="2"/>
        <charset val="204"/>
      </rPr>
      <t>(лист - 0,042т + арм.Ф12 - 0,009т)</t>
    </r>
  </si>
  <si>
    <r>
      <rPr>
        <sz val="12"/>
        <color theme="1"/>
        <rFont val="Arial"/>
        <family val="2"/>
        <charset val="204"/>
      </rPr>
      <t>Стоимость учтена по объемам ВОР, т.е</t>
    </r>
    <r>
      <rPr>
        <sz val="12"/>
        <color rgb="FFED0000"/>
        <rFont val="Arial"/>
        <family val="2"/>
        <charset val="204"/>
      </rPr>
      <t xml:space="preserve"> на 2шт. (0,34м3)</t>
    </r>
  </si>
  <si>
    <r>
      <rPr>
        <sz val="12"/>
        <color theme="1"/>
        <rFont val="Arial"/>
        <family val="2"/>
        <charset val="204"/>
      </rPr>
      <t>Стоимость учтена по объемам ВОР, т.е</t>
    </r>
    <r>
      <rPr>
        <sz val="12"/>
        <color rgb="FFED0000"/>
        <rFont val="Arial"/>
        <family val="2"/>
        <charset val="204"/>
      </rPr>
      <t xml:space="preserve"> на 2шт. (1,78м3)</t>
    </r>
  </si>
  <si>
    <r>
      <rPr>
        <sz val="12"/>
        <color theme="1"/>
        <rFont val="Arial"/>
        <family val="2"/>
        <charset val="204"/>
      </rPr>
      <t>Стоимость учтена по объемам ВОР, т.е</t>
    </r>
    <r>
      <rPr>
        <sz val="12"/>
        <color rgb="FFED0000"/>
        <rFont val="Arial"/>
        <family val="2"/>
        <charset val="204"/>
      </rPr>
      <t xml:space="preserve"> на 2шт. (0,256т)</t>
    </r>
  </si>
  <si>
    <r>
      <rPr>
        <sz val="12"/>
        <color theme="1"/>
        <rFont val="Arial"/>
        <family val="2"/>
        <charset val="204"/>
      </rPr>
      <t>Стоимость учтена по объемам ВОР, т.е</t>
    </r>
    <r>
      <rPr>
        <sz val="12"/>
        <color rgb="FFED0000"/>
        <rFont val="Arial"/>
        <family val="2"/>
        <charset val="204"/>
      </rPr>
      <t xml:space="preserve"> на 2шт. (0,004)</t>
    </r>
  </si>
  <si>
    <r>
      <t xml:space="preserve">в ценовой таблице объем дан на 1 шт, по проекту 2. </t>
    </r>
    <r>
      <rPr>
        <sz val="12"/>
        <color theme="1"/>
        <rFont val="Arial"/>
        <family val="2"/>
        <charset val="204"/>
      </rPr>
      <t>Стоимость учтена по объемам ВОР-</t>
    </r>
    <r>
      <rPr>
        <sz val="12"/>
        <color rgb="FFFF0000"/>
        <rFont val="Arial"/>
        <family val="2"/>
        <charset val="204"/>
      </rPr>
      <t xml:space="preserve"> на 2шт. (5,68м)</t>
    </r>
  </si>
  <si>
    <r>
      <rPr>
        <sz val="12"/>
        <color theme="1"/>
        <rFont val="Arial"/>
        <family val="2"/>
        <charset val="204"/>
      </rPr>
      <t>Стоимость учтена по объемам ВОР, т.е</t>
    </r>
    <r>
      <rPr>
        <sz val="12"/>
        <color rgb="FFED0000"/>
        <rFont val="Arial"/>
        <family val="2"/>
        <charset val="204"/>
      </rPr>
      <t xml:space="preserve"> на 2шт. (10,8м2)</t>
    </r>
  </si>
  <si>
    <r>
      <t xml:space="preserve">в ВОР Праймер Технониколь №1
Стоимость учтена по объемам ВОР - </t>
    </r>
    <r>
      <rPr>
        <sz val="12"/>
        <color rgb="FFED0000"/>
        <rFont val="Arial"/>
        <family val="2"/>
        <charset val="204"/>
      </rPr>
      <t>3,24кг</t>
    </r>
  </si>
  <si>
    <r>
      <t xml:space="preserve">в ВОР мастика Технониколь №24
Стоимость учтена по объемам ВОР - </t>
    </r>
    <r>
      <rPr>
        <sz val="12"/>
        <color rgb="FFED0000"/>
        <rFont val="Arial"/>
        <family val="2"/>
        <charset val="204"/>
      </rPr>
      <t>37,8кг</t>
    </r>
  </si>
  <si>
    <r>
      <t xml:space="preserve">в ВОР Праймер Технониколь №1
Стоимость учтена по объемам ВОР - </t>
    </r>
    <r>
      <rPr>
        <sz val="12"/>
        <color rgb="FFED0000"/>
        <rFont val="Arial"/>
        <family val="2"/>
        <charset val="204"/>
      </rPr>
      <t>2,13кг</t>
    </r>
  </si>
  <si>
    <r>
      <t xml:space="preserve">в ВОР мастика Технониколь №24
Стоимость учтена по объемам ВОР - </t>
    </r>
    <r>
      <rPr>
        <sz val="12"/>
        <color rgb="FFED0000"/>
        <rFont val="Arial"/>
        <family val="2"/>
        <charset val="204"/>
      </rPr>
      <t>24,85кг</t>
    </r>
  </si>
  <si>
    <r>
      <t xml:space="preserve">в ВОР Праймер Технониколь №1
Стоимость учтена по объемам ВОР - </t>
    </r>
    <r>
      <rPr>
        <sz val="12"/>
        <color rgb="FFED0000"/>
        <rFont val="Arial"/>
        <family val="2"/>
        <charset val="204"/>
      </rPr>
      <t>58,5кг</t>
    </r>
  </si>
  <si>
    <r>
      <t xml:space="preserve">в ВОР мастика Технониколь №24
Стоимость учтена по объемам ВОР - </t>
    </r>
    <r>
      <rPr>
        <sz val="12"/>
        <color rgb="FFED0000"/>
        <rFont val="Arial"/>
        <family val="2"/>
        <charset val="204"/>
      </rPr>
      <t>682,5кг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</si>
  <si>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 </t>
    </r>
    <r>
      <rPr>
        <sz val="12"/>
        <color rgb="FFFF0000"/>
        <rFont val="Arial"/>
        <family val="2"/>
        <charset val="204"/>
      </rPr>
      <t>(4224кг)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</si>
  <si>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 </t>
    </r>
    <r>
      <rPr>
        <sz val="12"/>
        <color rgb="FFFF0000"/>
        <rFont val="Arial"/>
        <family val="2"/>
        <charset val="204"/>
      </rPr>
      <t>(2280кг)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</si>
  <si>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 </t>
    </r>
    <r>
      <rPr>
        <sz val="12"/>
        <color rgb="FFFF0000"/>
        <rFont val="Arial"/>
        <family val="2"/>
        <charset val="204"/>
      </rPr>
      <t>(228,8кг)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</si>
  <si>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 </t>
    </r>
    <r>
      <rPr>
        <sz val="12"/>
        <color rgb="FFFF0000"/>
        <rFont val="Arial"/>
        <family val="2"/>
        <charset val="204"/>
      </rPr>
      <t>(122,8кг)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</si>
  <si>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 </t>
    </r>
    <r>
      <rPr>
        <sz val="12"/>
        <color rgb="FFFF0000"/>
        <rFont val="Arial"/>
        <family val="2"/>
        <charset val="204"/>
      </rPr>
      <t>(1209,6кг)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</si>
  <si>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 </t>
    </r>
    <r>
      <rPr>
        <sz val="12"/>
        <color rgb="FFFF0000"/>
        <rFont val="Arial"/>
        <family val="2"/>
        <charset val="204"/>
      </rPr>
      <t>(456кг)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</si>
  <si>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 </t>
    </r>
    <r>
      <rPr>
        <sz val="12"/>
        <color rgb="FFFF0000"/>
        <rFont val="Arial"/>
        <family val="2"/>
        <charset val="204"/>
      </rPr>
      <t>(65,52кг)</t>
    </r>
  </si>
  <si>
    <r>
      <rPr>
        <sz val="12"/>
        <color theme="1"/>
        <rFont val="Arial"/>
        <family val="2"/>
        <charset val="204"/>
      </rPr>
      <t xml:space="preserve">Стоимость учтена по объемам ВОР </t>
    </r>
    <r>
      <rPr>
        <sz val="12"/>
        <color rgb="FFFF0000"/>
        <rFont val="Arial"/>
        <family val="2"/>
        <charset val="204"/>
      </rPr>
      <t>(24,56кг)</t>
    </r>
  </si>
  <si>
    <r>
      <t xml:space="preserve">в ВДЦ учтена ЛМ1 - 1шт.
</t>
    </r>
    <r>
      <rPr>
        <sz val="12"/>
        <color rgb="FFED0000"/>
        <rFont val="Arial"/>
        <family val="2"/>
        <charset val="204"/>
      </rPr>
      <t>Объем в цен.табл дан на 1шт.</t>
    </r>
  </si>
  <si>
    <r>
      <t>в ВОР</t>
    </r>
    <r>
      <rPr>
        <sz val="12"/>
        <color rgb="FFFF0000"/>
        <rFont val="Arial"/>
        <family val="2"/>
        <charset val="204"/>
      </rPr>
      <t xml:space="preserve"> 5,79м3/ 1шт.</t>
    </r>
    <r>
      <rPr>
        <sz val="12"/>
        <rFont val="Arial"/>
        <family val="2"/>
        <charset val="204"/>
      </rPr>
      <t>. Учтена стоимость по объемам цен.табл.</t>
    </r>
  </si>
  <si>
    <r>
      <t xml:space="preserve">в ВДЦ </t>
    </r>
    <r>
      <rPr>
        <sz val="12"/>
        <color rgb="FFFF0000"/>
        <rFont val="Arial"/>
        <family val="2"/>
        <charset val="204"/>
      </rPr>
      <t xml:space="preserve">6,88м3 </t>
    </r>
    <r>
      <rPr>
        <sz val="12"/>
        <color rgb="FF000000"/>
        <rFont val="Arial"/>
        <family val="2"/>
        <charset val="204"/>
      </rPr>
      <t>(в цен.табл. 4,9м3 + 1,3м3=</t>
    </r>
    <r>
      <rPr>
        <sz val="12"/>
        <color rgb="FFFF0000"/>
        <rFont val="Arial"/>
        <family val="2"/>
        <charset val="204"/>
      </rPr>
      <t>6,2м3</t>
    </r>
    <r>
      <rPr>
        <sz val="12"/>
        <color rgb="FF000000"/>
        <rFont val="Arial"/>
        <family val="2"/>
        <charset val="204"/>
      </rPr>
      <t>),  пропущен цементно-песчаный раствор М100(0,04м3). В стоимости учтен к цене на материалы п.425
Стоимость работ учтена пропорционально: п.430+ п.425 + п.444)</t>
    </r>
  </si>
  <si>
    <r>
      <t xml:space="preserve">в ВОР </t>
    </r>
    <r>
      <rPr>
        <sz val="12"/>
        <color rgb="FFFF0000"/>
        <rFont val="Arial"/>
        <family val="2"/>
        <charset val="204"/>
      </rPr>
      <t>0,0074</t>
    </r>
    <r>
      <rPr>
        <sz val="12"/>
        <rFont val="Arial"/>
        <family val="2"/>
        <charset val="204"/>
      </rPr>
      <t xml:space="preserve"> (Арм.Ф16мм)</t>
    </r>
  </si>
  <si>
    <r>
      <t xml:space="preserve">в ВОР </t>
    </r>
    <r>
      <rPr>
        <sz val="12"/>
        <color rgb="FFFF0000"/>
        <rFont val="Arial"/>
        <family val="2"/>
        <charset val="204"/>
      </rPr>
      <t>0,0139т + 0,0016т</t>
    </r>
  </si>
  <si>
    <t>В ВОР 75,873т. В таблице - 55,14т (нет некоторых п.)</t>
  </si>
  <si>
    <t>1845шт. / 0,557т</t>
  </si>
  <si>
    <t>ЗАДВОЕНИЕ с п.534</t>
  </si>
  <si>
    <t>работ не было в ВОР (проекте)</t>
  </si>
  <si>
    <t>доп затраты</t>
  </si>
  <si>
    <t>в ВДЦ были включены объемы из КП Подрядчика на 3757,59м2</t>
  </si>
  <si>
    <t xml:space="preserve">Установка высокопрочных болтов 24х120 класс прочности 10.9 сталь 40х селект </t>
  </si>
  <si>
    <t>пропущенные затраты</t>
  </si>
  <si>
    <t>в ВОР (проекте) - 1 шт.</t>
  </si>
  <si>
    <t>в ВОР (в проекте) учтен:  - погрузка (доб. в стоимость затрат)
- демонтаж и монтаж существующего ж.д. полотна для прокладки водопровода - 8м
(доб. в стоимость работ)
 - геодезическая разбивка и съемка (доб.в стоимость работ)</t>
  </si>
  <si>
    <r>
      <t xml:space="preserve">в ВОР (в проекте) кол-во - </t>
    </r>
    <r>
      <rPr>
        <sz val="11"/>
        <color rgb="FFED0000"/>
        <rFont val="Arial"/>
        <family val="2"/>
        <charset val="204"/>
      </rPr>
      <t>107,888 м3.</t>
    </r>
    <r>
      <rPr>
        <sz val="11"/>
        <rFont val="Arial"/>
        <family val="2"/>
        <charset val="204"/>
      </rPr>
      <t xml:space="preserve"> Стоимость работ вкл.в расчет </t>
    </r>
    <r>
      <rPr>
        <sz val="11"/>
        <color rgb="FFC00000"/>
        <rFont val="Arial"/>
        <family val="2"/>
        <charset val="204"/>
      </rPr>
      <t xml:space="preserve">107,888м3*2000р/61,65м3 </t>
    </r>
    <r>
      <rPr>
        <sz val="11"/>
        <rFont val="Arial"/>
        <family val="2"/>
        <charset val="204"/>
      </rPr>
      <t>-по объему в ВОР (в проекте)</t>
    </r>
  </si>
  <si>
    <t>Была ошибка в ячейке</t>
  </si>
  <si>
    <t xml:space="preserve">Была ошибка в ячейке
</t>
  </si>
  <si>
    <t>в ВОР (в проекте) не учтено (стоимость добавлена в п., но исключена из прокладки</t>
  </si>
  <si>
    <r>
      <t xml:space="preserve">в ВОР (в проекте) учтено: 
 - герметизация проход труб,  - бетонное основание + 
- упоры УН-29- 2 шт. +
 - заделка отверстий +
 </t>
    </r>
    <r>
      <rPr>
        <sz val="11"/>
        <color rgb="FFFF0000"/>
        <rFont val="Arial"/>
        <family val="2"/>
        <charset val="204"/>
      </rPr>
      <t xml:space="preserve">- вставка чугунная Ф400
</t>
    </r>
    <r>
      <rPr>
        <sz val="11"/>
        <rFont val="Arial"/>
        <family val="2"/>
        <charset val="204"/>
      </rPr>
      <t>(доб. в стоимость)</t>
    </r>
  </si>
  <si>
    <r>
      <t xml:space="preserve">в ВОР (в проекте) нет отводов
(стоимость работ добавлена в п., но исключена из прокладки
</t>
    </r>
    <r>
      <rPr>
        <sz val="11"/>
        <color rgb="FFC00000"/>
        <rFont val="Arial"/>
        <family val="2"/>
        <charset val="204"/>
      </rPr>
      <t>стоимость материала не учтена</t>
    </r>
  </si>
  <si>
    <r>
      <t>в ВОР (в проекте) кол-во - 82,6м3. Стоимость работ вкл.в расчет</t>
    </r>
    <r>
      <rPr>
        <sz val="11"/>
        <color rgb="FFC00000"/>
        <rFont val="Arial"/>
        <family val="2"/>
        <charset val="204"/>
      </rPr>
      <t xml:space="preserve"> 82,6м3*2000р/47,2м3</t>
    </r>
    <r>
      <rPr>
        <sz val="11"/>
        <rFont val="Arial"/>
        <family val="2"/>
        <charset val="204"/>
      </rPr>
      <t xml:space="preserve"> -по объему в ВОР (в проекте)</t>
    </r>
  </si>
  <si>
    <t>1/11</t>
  </si>
  <si>
    <t>в ВОР (в проекте) учтено: 
 - устан. уплотнительной переходной манжеты,
 - установка гильзы из трубы,
 - герметизация проход труб
(доб. в стоимость)</t>
  </si>
  <si>
    <t>в ВОР (в проекте) учтено: монтаж адаптера чугунного DN250мм
(доб. в стоимость)</t>
  </si>
  <si>
    <t>в ВОР (в проекте) учтено: 
 - монтаж вставки чугунной DN400мм
(доб. в стоимость)</t>
  </si>
  <si>
    <t>в ВОР (проекте) кол-во
+щебень+упоры+заделка отверстий
(доб. в стоимость)</t>
  </si>
  <si>
    <r>
      <t xml:space="preserve">в ВОР (в проекте) не учтено (стоимость добавлена в п., но исключена из установки колодцев
</t>
    </r>
    <r>
      <rPr>
        <sz val="11"/>
        <color rgb="FFC00000"/>
        <rFont val="Arial"/>
        <family val="2"/>
        <charset val="204"/>
      </rPr>
      <t>стоимость материала не учтена</t>
    </r>
  </si>
  <si>
    <r>
      <t xml:space="preserve">в ВОР (в проекте) кол-во - </t>
    </r>
    <r>
      <rPr>
        <sz val="11"/>
        <color rgb="FFED0000"/>
        <rFont val="Arial"/>
        <family val="2"/>
        <charset val="204"/>
      </rPr>
      <t>96,3м</t>
    </r>
    <r>
      <rPr>
        <sz val="11"/>
        <rFont val="Arial"/>
        <family val="2"/>
        <charset val="204"/>
      </rPr>
      <t xml:space="preserve">3. Стоимость работ вкл.в расчет </t>
    </r>
    <r>
      <rPr>
        <sz val="11"/>
        <color rgb="FFED0000"/>
        <rFont val="Arial"/>
        <family val="2"/>
        <charset val="204"/>
      </rPr>
      <t>96,3м3*2000р/55м3</t>
    </r>
    <r>
      <rPr>
        <sz val="11"/>
        <rFont val="Arial"/>
        <family val="2"/>
        <charset val="204"/>
      </rPr>
      <t xml:space="preserve"> -по объему в ВОР (в проекте)</t>
    </r>
  </si>
  <si>
    <r>
      <t>в ВОР (в проекте) учтена:
- проварка экструдером по всей длине 
 - герметизация проходов труб
-</t>
    </r>
    <r>
      <rPr>
        <sz val="11"/>
        <color rgb="FFC00000"/>
        <rFont val="Arial"/>
        <family val="2"/>
        <charset val="204"/>
      </rPr>
      <t xml:space="preserve"> Прокладка трубы</t>
    </r>
    <r>
      <rPr>
        <sz val="11"/>
        <rFont val="Arial"/>
        <family val="2"/>
        <charset val="204"/>
      </rPr>
      <t xml:space="preserve"> /технической ПЭ100 SDR17 </t>
    </r>
    <r>
      <rPr>
        <sz val="11"/>
        <color rgb="FFC00000"/>
        <rFont val="Arial"/>
        <family val="2"/>
        <charset val="204"/>
      </rPr>
      <t>(не футляра).</t>
    </r>
    <r>
      <rPr>
        <sz val="11"/>
        <rFont val="Arial"/>
        <family val="2"/>
        <charset val="204"/>
      </rPr>
      <t xml:space="preserve">
Не понятно</t>
    </r>
    <r>
      <rPr>
        <sz val="11"/>
        <color rgb="FFC00000"/>
        <rFont val="Arial"/>
        <family val="2"/>
        <charset val="204"/>
      </rPr>
      <t xml:space="preserve"> что за футляр</t>
    </r>
    <r>
      <rPr>
        <sz val="11"/>
        <rFont val="Arial"/>
        <family val="2"/>
        <charset val="204"/>
      </rPr>
      <t>, тк нет затягивания в работах - если устанавлив.на вновь уложенные трубы. 
Или же это футляр на сущ. Тогда футляр должен быть разрезной и стоимость работ  другая.</t>
    </r>
  </si>
  <si>
    <t xml:space="preserve">в ВОР (проекте) - разраб. котлованов - ККСр-2; 4,8м3*5 - ККСр-3  экскав. емк. ковша 0,65 м3 - 64 м3 </t>
  </si>
  <si>
    <t>в ВОР (проекте) - стоимость работы входит в прокладку трубы ПНД Ф63мм в траншее</t>
  </si>
  <si>
    <t>в ВОР (проекте) - 6 шт.</t>
  </si>
  <si>
    <t>в ВОР (проекте) - учтено: обр.засыпка траншеи грунтом с края траншеи мех.способом-311,100м3; обр.засыпка пазух котлов. в местах установки колодцев-7,50м3; обрт.засыпка котлов. ГНБ грунтом с края траншеи мех.способом-17.60м3</t>
  </si>
  <si>
    <t>в ВОР (проекте) - 1030 м</t>
  </si>
  <si>
    <t>в ВОР (проекте) - 854,6 м</t>
  </si>
  <si>
    <t>в ВОР (проекте) - 149,9 м</t>
  </si>
  <si>
    <t>в ВОР (проекте) - 336,4 м</t>
  </si>
  <si>
    <t>раннее демонтир.?</t>
  </si>
  <si>
    <t>как правило работа в прокладке</t>
  </si>
  <si>
    <t>Погрузка излишков грунта экскаваторами на самосвалы</t>
  </si>
  <si>
    <t>в ВОР (проекте) учтено</t>
  </si>
  <si>
    <r>
      <t xml:space="preserve">в ВОР (проекте) - </t>
    </r>
    <r>
      <rPr>
        <sz val="11"/>
        <color rgb="FFC00000"/>
        <rFont val="Arial"/>
        <family val="2"/>
        <charset val="204"/>
      </rPr>
      <t>99 м</t>
    </r>
    <r>
      <rPr>
        <sz val="11"/>
        <rFont val="Arial"/>
        <family val="2"/>
        <charset val="204"/>
      </rPr>
      <t xml:space="preserve">
В стоимости учтена работа монтаж опор</t>
    </r>
  </si>
  <si>
    <r>
      <t xml:space="preserve">в ВОР (проекте) - </t>
    </r>
    <r>
      <rPr>
        <sz val="11"/>
        <color rgb="FFC00000"/>
        <rFont val="Arial"/>
        <family val="2"/>
        <charset val="204"/>
      </rPr>
      <t xml:space="preserve">25 м </t>
    </r>
    <r>
      <rPr>
        <sz val="11"/>
        <rFont val="Arial"/>
        <family val="2"/>
        <charset val="204"/>
      </rPr>
      <t xml:space="preserve">
В стоимости учтена установка отвода 90°-159-4.5 +учтена работа монтаж опор</t>
    </r>
  </si>
  <si>
    <r>
      <t>в ВОР (проекте) тройник 159х</t>
    </r>
    <r>
      <rPr>
        <sz val="11"/>
        <color rgb="FFFF0000"/>
        <rFont val="Arial"/>
        <family val="2"/>
        <charset val="204"/>
      </rPr>
      <t>4.5</t>
    </r>
    <r>
      <rPr>
        <sz val="11"/>
        <rFont val="Arial"/>
        <family val="2"/>
        <charset val="204"/>
      </rPr>
      <t>-108х4.0</t>
    </r>
  </si>
  <si>
    <t>работы учтены в прокладке труб</t>
  </si>
  <si>
    <t>работы учтены в прокладке труб
в ВОР (проекте) - 2 шт.</t>
  </si>
  <si>
    <t>работы учтены в прокладке труб
в ВОР (проекте) - 4 шт.</t>
  </si>
  <si>
    <t>в ВОР (проекте) - 10 шт.</t>
  </si>
  <si>
    <t>в ВОР (проекте) - 16 шт.</t>
  </si>
  <si>
    <t>в ВОР (проекте) нет работ
Стоимость учтена по аналогичным работам</t>
  </si>
  <si>
    <r>
      <t xml:space="preserve">в ВОР (проекте) кол-во - </t>
    </r>
    <r>
      <rPr>
        <sz val="11"/>
        <color rgb="FFED0000"/>
        <rFont val="Arial"/>
        <family val="2"/>
        <charset val="204"/>
      </rPr>
      <t>25 м</t>
    </r>
  </si>
  <si>
    <t>работы учтены в изоляции</t>
  </si>
  <si>
    <t>3,3кг</t>
  </si>
  <si>
    <t>6,6кг</t>
  </si>
  <si>
    <t>в ВОР (проекте) работа отсутствует</t>
  </si>
  <si>
    <r>
      <t>в ВОР (проекте) отвод Ст 159х</t>
    </r>
    <r>
      <rPr>
        <sz val="11"/>
        <color rgb="FFFF0000"/>
        <rFont val="Arial"/>
        <family val="2"/>
        <charset val="204"/>
      </rPr>
      <t>4.5</t>
    </r>
    <r>
      <rPr>
        <sz val="11"/>
        <rFont val="Arial"/>
        <family val="2"/>
        <charset val="204"/>
      </rPr>
      <t>-90°</t>
    </r>
  </si>
  <si>
    <r>
      <t>в ВОР (проекте) отвод 159х</t>
    </r>
    <r>
      <rPr>
        <sz val="11"/>
        <color rgb="FFFF0000"/>
        <rFont val="Arial"/>
        <family val="2"/>
        <charset val="204"/>
      </rPr>
      <t>4.5</t>
    </r>
    <r>
      <rPr>
        <sz val="11"/>
        <rFont val="Arial"/>
        <family val="2"/>
        <charset val="204"/>
      </rPr>
      <t>-45°</t>
    </r>
  </si>
  <si>
    <r>
      <t>в ВОР (проекте) отвод  90°-159-</t>
    </r>
    <r>
      <rPr>
        <sz val="11"/>
        <color rgb="FFFF0000"/>
        <rFont val="Arial"/>
        <family val="2"/>
        <charset val="204"/>
      </rPr>
      <t>4.5</t>
    </r>
  </si>
  <si>
    <t>в ВОР (проекте)  учтен тройник 108х4.0 В стоимости учтено-2шт.</t>
  </si>
  <si>
    <r>
      <t xml:space="preserve">в ВОР (проекте) - </t>
    </r>
    <r>
      <rPr>
        <sz val="11"/>
        <color rgb="FFC00000"/>
        <rFont val="Arial"/>
        <family val="2"/>
        <charset val="204"/>
      </rPr>
      <t>16 шт.</t>
    </r>
  </si>
  <si>
    <r>
      <t xml:space="preserve">в ВОР (проекте) муфта термоусаживаемая </t>
    </r>
    <r>
      <rPr>
        <sz val="11"/>
        <color rgb="FFFF0000"/>
        <rFont val="Arial"/>
        <family val="2"/>
        <charset val="204"/>
      </rPr>
      <t>108/180</t>
    </r>
  </si>
  <si>
    <r>
      <t xml:space="preserve">в ВОР (проекте) - </t>
    </r>
    <r>
      <rPr>
        <sz val="11"/>
        <color rgb="FFED0000"/>
        <rFont val="Arial"/>
        <family val="2"/>
        <charset val="204"/>
      </rPr>
      <t>1,11 м3</t>
    </r>
    <r>
      <rPr>
        <sz val="11"/>
        <rFont val="Arial"/>
        <family val="2"/>
        <charset val="204"/>
      </rPr>
      <t xml:space="preserve">
Стоимость мат. учтена:</t>
    </r>
    <r>
      <rPr>
        <sz val="11"/>
        <color rgb="FFED0000"/>
        <rFont val="Arial"/>
        <family val="2"/>
        <charset val="204"/>
      </rPr>
      <t xml:space="preserve"> 6653,92/0,51
Стоимость работ учтена: 141094,69/0,685*0,51</t>
    </r>
  </si>
  <si>
    <r>
      <t xml:space="preserve">в ВОР (проекте) - </t>
    </r>
    <r>
      <rPr>
        <sz val="11"/>
        <color rgb="FFED0000"/>
        <rFont val="Arial"/>
        <family val="2"/>
        <charset val="204"/>
      </rPr>
      <t>1,11 м3</t>
    </r>
    <r>
      <rPr>
        <sz val="11"/>
        <rFont val="Arial"/>
        <family val="2"/>
        <charset val="204"/>
      </rPr>
      <t xml:space="preserve">
Стоимость мат. учтена:</t>
    </r>
    <r>
      <rPr>
        <sz val="11"/>
        <color rgb="FFED0000"/>
        <rFont val="Arial"/>
        <family val="2"/>
        <charset val="204"/>
      </rPr>
      <t xml:space="preserve"> 2140,68/0,175
Стоимость работ учтена: 141094,69/0,685*0,51</t>
    </r>
  </si>
  <si>
    <r>
      <t xml:space="preserve">в ВОР (проекте) - </t>
    </r>
    <r>
      <rPr>
        <sz val="11"/>
        <color rgb="FFED0000"/>
        <rFont val="Arial"/>
        <family val="2"/>
        <charset val="204"/>
      </rPr>
      <t>36 м2</t>
    </r>
    <r>
      <rPr>
        <sz val="11"/>
        <rFont val="Arial"/>
        <family val="2"/>
        <charset val="204"/>
      </rPr>
      <t xml:space="preserve">
Стоимость работ в изоляции</t>
    </r>
  </si>
  <si>
    <t>в ВОР (проекте) - 3 м</t>
  </si>
  <si>
    <t>в ВОР (проекте) - 2,626 м3
+учли щебень</t>
  </si>
  <si>
    <r>
      <t xml:space="preserve">в ВОР (проекте) - </t>
    </r>
    <r>
      <rPr>
        <sz val="11"/>
        <color rgb="FFED0000"/>
        <rFont val="Arial"/>
        <family val="2"/>
        <charset val="204"/>
      </rPr>
      <t>30,60 м2</t>
    </r>
  </si>
  <si>
    <r>
      <t>Нет объемов (учтено из ВОР)
праймер</t>
    </r>
    <r>
      <rPr>
        <sz val="11"/>
        <color rgb="FFED0000"/>
        <rFont val="Arial"/>
        <family val="2"/>
        <charset val="204"/>
      </rPr>
      <t xml:space="preserve"> (12,2л)</t>
    </r>
    <r>
      <rPr>
        <sz val="11"/>
        <rFont val="Arial"/>
        <family val="2"/>
        <charset val="204"/>
      </rPr>
      <t xml:space="preserve"> +мастика </t>
    </r>
    <r>
      <rPr>
        <sz val="11"/>
        <color rgb="FFED0000"/>
        <rFont val="Arial"/>
        <family val="2"/>
        <charset val="204"/>
      </rPr>
      <t>(67,3кг)</t>
    </r>
  </si>
  <si>
    <t>в ВОР (проекте) - 199,413 т</t>
  </si>
  <si>
    <t>Прокладка трубы стальной  Ø108х4.0-1-ППУ-ПЭ</t>
  </si>
  <si>
    <t>в ВОР (проекте)  учтено</t>
  </si>
  <si>
    <t xml:space="preserve"> -</t>
  </si>
  <si>
    <t>Прокладка трубы стальной  Ø57х3.0 – Б – 20</t>
  </si>
  <si>
    <t>Ультразвуковой контроль сварных соединений</t>
  </si>
  <si>
    <t>в ВОР (проекте)  учтено
Доп позиция, т.к. не понятно как распределить между  трубопроводом</t>
  </si>
  <si>
    <t xml:space="preserve">Прокладка трубы стальной  Ø32х3.2 </t>
  </si>
  <si>
    <t>Установка опорной подушки ОП-2 (200х300х90)</t>
  </si>
  <si>
    <t>Прокладка труб Ø273х7.0–Б–20 ГОСТ 10705-80 ГОСТ 10704-91</t>
  </si>
  <si>
    <r>
      <t xml:space="preserve">сети 6кВ
В ВОР (проекте) учтено:
- с ковшом вместим.0,09м3 + 
 - разделение работ на "в отвал" и на "разработку + погрузка"
- разработка вручную </t>
    </r>
    <r>
      <rPr>
        <sz val="11"/>
        <color rgb="FFC00000"/>
        <rFont val="Arial"/>
        <family val="2"/>
        <charset val="204"/>
      </rPr>
      <t>278,47м3
- Vобщ мех. разраб. - 203,64м3</t>
    </r>
    <r>
      <rPr>
        <sz val="11"/>
        <rFont val="Arial"/>
        <family val="2"/>
        <charset val="204"/>
      </rPr>
      <t xml:space="preserve">
В ценовой табл. </t>
    </r>
    <r>
      <rPr>
        <sz val="11"/>
        <color rgb="FFED0000"/>
        <rFont val="Arial"/>
        <family val="2"/>
        <charset val="204"/>
      </rPr>
      <t>Всего мех. разраб- 533,576м3 (ручная отсутствует)</t>
    </r>
    <r>
      <rPr>
        <sz val="11"/>
        <rFont val="Arial"/>
        <family val="2"/>
        <charset val="204"/>
      </rPr>
      <t xml:space="preserve">
Стоимость принята из расчета: </t>
    </r>
    <r>
      <rPr>
        <sz val="11"/>
        <color rgb="FFED0000"/>
        <rFont val="Arial"/>
        <family val="2"/>
        <charset val="204"/>
      </rPr>
      <t>(801158,2+82494,72+71457,12+87578,4) / 482,11м3</t>
    </r>
  </si>
  <si>
    <r>
      <t xml:space="preserve">Перевозка в ВОР (проекте) учтена Vобщ 280,7м3 (в расчете 257,8м3 (40,26+217,29)
Стоимость принята из расчета: </t>
    </r>
    <r>
      <rPr>
        <sz val="11"/>
        <color rgb="FFC00000"/>
        <rFont val="Arial"/>
        <family val="2"/>
        <charset val="204"/>
      </rPr>
      <t>107788,8р / 257,8м3</t>
    </r>
  </si>
  <si>
    <r>
      <t xml:space="preserve">в ВОР (проекте) учтен Vобщ 280,7м3 (в расчете 257,8м3 (40,26+217,29)
Стоимость принята из расчета: </t>
    </r>
    <r>
      <rPr>
        <sz val="11"/>
        <color rgb="FFC00000"/>
        <rFont val="Arial"/>
        <family val="2"/>
        <charset val="204"/>
      </rPr>
      <t>40420,8/ 257,8м3</t>
    </r>
  </si>
  <si>
    <r>
      <t xml:space="preserve">сети 6кВ
В ВОР (проекте) учтено:
- с ковшом вместим.0,09м3 + 
 - разделение работ на "в отвал" и на "разработку + погрузка"
- разработка вручную </t>
    </r>
    <r>
      <rPr>
        <sz val="11"/>
        <color rgb="FFC00000"/>
        <rFont val="Arial"/>
        <family val="2"/>
        <charset val="204"/>
      </rPr>
      <t>278,47м3
- Vобщ мех. разраб. - 203,64м3</t>
    </r>
    <r>
      <rPr>
        <sz val="11"/>
        <rFont val="Arial"/>
        <family val="2"/>
        <charset val="204"/>
      </rPr>
      <t xml:space="preserve">
В ценовой табл. </t>
    </r>
    <r>
      <rPr>
        <sz val="11"/>
        <color rgb="FFED0000"/>
        <rFont val="Arial"/>
        <family val="2"/>
        <charset val="204"/>
      </rPr>
      <t>Всего мех. разраб- 533,576м3 (ручная отсутствует)</t>
    </r>
    <r>
      <rPr>
        <sz val="11"/>
        <rFont val="Arial"/>
        <family val="2"/>
        <charset val="204"/>
      </rPr>
      <t xml:space="preserve">
Стоимость принята из расчета: </t>
    </r>
    <r>
      <rPr>
        <sz val="11"/>
        <color rgb="FFED0000"/>
        <rFont val="Arial"/>
        <family val="2"/>
        <charset val="204"/>
      </rPr>
      <t>(801158,2+82494,72+71457,12+87578,4)/ 482,11м3</t>
    </r>
  </si>
  <si>
    <r>
      <t xml:space="preserve">В ВОР (проекте)
</t>
    </r>
    <r>
      <rPr>
        <sz val="11"/>
        <color rgb="FFC00000"/>
        <rFont val="Arial"/>
        <family val="2"/>
        <charset val="204"/>
      </rPr>
      <t xml:space="preserve"> - Vобщ дораб. - 21,53м3</t>
    </r>
    <r>
      <rPr>
        <sz val="11"/>
        <rFont val="Arial"/>
        <family val="2"/>
        <charset val="204"/>
      </rPr>
      <t xml:space="preserve">
Стоимость принята из расчета: </t>
    </r>
    <r>
      <rPr>
        <sz val="11"/>
        <color rgb="FFC00000"/>
        <rFont val="Arial"/>
        <family val="2"/>
        <charset val="204"/>
      </rPr>
      <t>77427,26р/16,5м3</t>
    </r>
  </si>
  <si>
    <r>
      <t>В ВОР (проекте) учтена + вибротрамбовка до К=0,9
- Vобщ основания -</t>
    </r>
    <r>
      <rPr>
        <sz val="11"/>
        <color rgb="FFED0000"/>
        <rFont val="Arial"/>
        <family val="2"/>
        <charset val="204"/>
      </rPr>
      <t xml:space="preserve"> 56,14</t>
    </r>
    <r>
      <rPr>
        <sz val="11"/>
        <rFont val="Arial"/>
        <family val="2"/>
        <charset val="204"/>
      </rPr>
      <t xml:space="preserve">
В ценовой табл.Vобщ основания- </t>
    </r>
    <r>
      <rPr>
        <sz val="11"/>
        <color rgb="FFED0000"/>
        <rFont val="Arial"/>
        <family val="2"/>
        <charset val="204"/>
      </rPr>
      <t>85,95м3</t>
    </r>
    <r>
      <rPr>
        <sz val="11"/>
        <rFont val="Arial"/>
        <family val="2"/>
        <charset val="204"/>
      </rPr>
      <t xml:space="preserve">
</t>
    </r>
    <r>
      <rPr>
        <sz val="11"/>
        <color rgb="FFED0000"/>
        <rFont val="Arial"/>
        <family val="2"/>
        <charset val="204"/>
      </rPr>
      <t>Стоимость принята из расчета: 85,95м3</t>
    </r>
  </si>
  <si>
    <r>
      <t xml:space="preserve">В ВОР (проекте) учтено:
- Vобщ </t>
    </r>
    <r>
      <rPr>
        <sz val="11"/>
        <color rgb="FFED0000"/>
        <rFont val="Arial"/>
        <family val="2"/>
        <charset val="204"/>
      </rPr>
      <t>2330м</t>
    </r>
    <r>
      <rPr>
        <sz val="11"/>
        <rFont val="Arial"/>
        <family val="2"/>
        <charset val="204"/>
      </rPr>
      <t xml:space="preserve">
В ценовой табл.Vобщ </t>
    </r>
    <r>
      <rPr>
        <sz val="11"/>
        <color rgb="FFED0000"/>
        <rFont val="Arial"/>
        <family val="2"/>
        <charset val="204"/>
      </rPr>
      <t>2380м</t>
    </r>
    <r>
      <rPr>
        <sz val="11"/>
        <rFont val="Arial"/>
        <family val="2"/>
        <charset val="204"/>
      </rPr>
      <t xml:space="preserve">
</t>
    </r>
    <r>
      <rPr>
        <sz val="11"/>
        <color rgb="FFED0000"/>
        <rFont val="Arial"/>
        <family val="2"/>
        <charset val="204"/>
      </rPr>
      <t>Стоимость принята из расчета: 2380м</t>
    </r>
  </si>
  <si>
    <r>
      <t xml:space="preserve">В ВОР (проекте) учтено:
- Vобщ </t>
    </r>
    <r>
      <rPr>
        <sz val="11"/>
        <color rgb="FFED0000"/>
        <rFont val="Arial"/>
        <family val="2"/>
        <charset val="204"/>
      </rPr>
      <t xml:space="preserve">2330м
 В специф. - 2620м </t>
    </r>
    <r>
      <rPr>
        <sz val="11"/>
        <rFont val="Arial"/>
        <family val="2"/>
        <charset val="204"/>
      </rPr>
      <t xml:space="preserve">
</t>
    </r>
    <r>
      <rPr>
        <sz val="11"/>
        <color rgb="FFED0000"/>
        <rFont val="Arial"/>
        <family val="2"/>
        <charset val="204"/>
      </rPr>
      <t>Стоимость принята из расчета: 2330м</t>
    </r>
  </si>
  <si>
    <r>
      <t>В ВОР (проекте) учтена + вибротрамбовка до К=0,9
- Vобщ засыпки песком -</t>
    </r>
    <r>
      <rPr>
        <sz val="11"/>
        <color rgb="FFED0000"/>
        <rFont val="Arial"/>
        <family val="2"/>
        <charset val="204"/>
      </rPr>
      <t xml:space="preserve"> 90,16м3</t>
    </r>
    <r>
      <rPr>
        <sz val="11"/>
        <rFont val="Arial"/>
        <family val="2"/>
        <charset val="204"/>
      </rPr>
      <t xml:space="preserve">
В ценовой табл. Всего мех. засыпка- </t>
    </r>
    <r>
      <rPr>
        <sz val="11"/>
        <color rgb="FFED0000"/>
        <rFont val="Arial"/>
        <family val="2"/>
        <charset val="204"/>
      </rPr>
      <t>148,98м3</t>
    </r>
    <r>
      <rPr>
        <sz val="11"/>
        <rFont val="Arial"/>
        <family val="2"/>
        <charset val="204"/>
      </rPr>
      <t xml:space="preserve">
</t>
    </r>
    <r>
      <rPr>
        <sz val="11"/>
        <color rgb="FFED0000"/>
        <rFont val="Arial"/>
        <family val="2"/>
        <charset val="204"/>
      </rPr>
      <t>Стоимость принята из расчета: 148,98м3</t>
    </r>
  </si>
  <si>
    <r>
      <t>В ВОР (проекте) учтена + вибротрамбовка до К=0,9
- Vобщ мех. засыпки. -</t>
    </r>
    <r>
      <rPr>
        <sz val="11"/>
        <color rgb="FFED0000"/>
        <rFont val="Arial"/>
        <family val="2"/>
        <charset val="204"/>
      </rPr>
      <t xml:space="preserve"> 249,44м3</t>
    </r>
    <r>
      <rPr>
        <sz val="11"/>
        <rFont val="Arial"/>
        <family val="2"/>
        <charset val="204"/>
      </rPr>
      <t xml:space="preserve">
В ценовой табл. Всего мех. засыпка- (248,314 + 44,219)  </t>
    </r>
    <r>
      <rPr>
        <sz val="11"/>
        <color rgb="FFED0000"/>
        <rFont val="Arial"/>
        <family val="2"/>
        <charset val="204"/>
      </rPr>
      <t>292,533м3</t>
    </r>
    <r>
      <rPr>
        <sz val="11"/>
        <rFont val="Arial"/>
        <family val="2"/>
        <charset val="204"/>
      </rPr>
      <t xml:space="preserve">
</t>
    </r>
    <r>
      <rPr>
        <sz val="11"/>
        <color rgb="FFED0000"/>
        <rFont val="Arial"/>
        <family val="2"/>
        <charset val="204"/>
      </rPr>
      <t>Стоимость принята из расчета: 292,533м3</t>
    </r>
  </si>
  <si>
    <r>
      <t xml:space="preserve">в ВОР (проекте) учтен Vобщ 280,7м3 (в расчете 257,8м3 (40,26+217,29)
Стоимость принята из расчета: </t>
    </r>
    <r>
      <rPr>
        <sz val="11"/>
        <color rgb="FFC00000"/>
        <rFont val="Arial"/>
        <family val="2"/>
        <charset val="204"/>
      </rPr>
      <t>384р/280,7м3*257,8м3</t>
    </r>
  </si>
  <si>
    <r>
      <t xml:space="preserve">сети 6кВ
В ВОР (проекте) учтено:
- с ковшом вместим.0,09м3 + 
 - разделение работ на "в отвал" и на "разработку + погрузка"
- разработка вручную </t>
    </r>
    <r>
      <rPr>
        <sz val="11"/>
        <color rgb="FFC00000"/>
        <rFont val="Arial"/>
        <family val="2"/>
        <charset val="204"/>
      </rPr>
      <t>278,47м3
- Vобщ мех. разраб. - 203,64м3</t>
    </r>
    <r>
      <rPr>
        <sz val="11"/>
        <rFont val="Arial"/>
        <family val="2"/>
        <charset val="204"/>
      </rPr>
      <t xml:space="preserve">
В ценовой табл. </t>
    </r>
    <r>
      <rPr>
        <sz val="11"/>
        <color rgb="FFED0000"/>
        <rFont val="Arial"/>
        <family val="2"/>
        <charset val="204"/>
      </rPr>
      <t>Всего мех. разраб- 533,576м3 (ручная отсутствует)</t>
    </r>
    <r>
      <rPr>
        <sz val="11"/>
        <rFont val="Arial"/>
        <family val="2"/>
        <charset val="204"/>
      </rPr>
      <t xml:space="preserve">
Стоимость принята из расчета: </t>
    </r>
    <r>
      <rPr>
        <sz val="11"/>
        <color rgb="FFED0000"/>
        <rFont val="Arial"/>
        <family val="2"/>
        <charset val="204"/>
      </rPr>
      <t>(801158,2+82494,72+71457,12+87578,4)/533,576м3</t>
    </r>
  </si>
  <si>
    <r>
      <t xml:space="preserve">В ВОР (проекте)
</t>
    </r>
    <r>
      <rPr>
        <sz val="11"/>
        <color rgb="FFC00000"/>
        <rFont val="Arial"/>
        <family val="2"/>
        <charset val="204"/>
      </rPr>
      <t xml:space="preserve"> - Vобщ дораб. - 21,53м3</t>
    </r>
    <r>
      <rPr>
        <sz val="11"/>
        <rFont val="Arial"/>
        <family val="2"/>
        <charset val="204"/>
      </rPr>
      <t xml:space="preserve">
Стоимость принята из расчета: </t>
    </r>
    <r>
      <rPr>
        <sz val="11"/>
        <color rgb="FFC00000"/>
        <rFont val="Arial"/>
        <family val="2"/>
        <charset val="204"/>
      </rPr>
      <t>3596,26р/16,5м3*21,53м3</t>
    </r>
  </si>
  <si>
    <r>
      <t xml:space="preserve">В ВОР (проекте) учтено:
- Vобщ </t>
    </r>
    <r>
      <rPr>
        <sz val="11"/>
        <color rgb="FFED0000"/>
        <rFont val="Arial"/>
        <family val="2"/>
        <charset val="204"/>
      </rPr>
      <t>2330м</t>
    </r>
    <r>
      <rPr>
        <sz val="11"/>
        <rFont val="Arial"/>
        <family val="2"/>
        <charset val="204"/>
      </rPr>
      <t xml:space="preserve">
В ценовой табл.Vобщ </t>
    </r>
    <r>
      <rPr>
        <sz val="11"/>
        <color rgb="FFED0000"/>
        <rFont val="Arial"/>
        <family val="2"/>
        <charset val="204"/>
      </rPr>
      <t xml:space="preserve">2380м
 В специф. - 2620м </t>
    </r>
    <r>
      <rPr>
        <sz val="11"/>
        <rFont val="Arial"/>
        <family val="2"/>
        <charset val="204"/>
      </rPr>
      <t xml:space="preserve">
</t>
    </r>
    <r>
      <rPr>
        <sz val="11"/>
        <color rgb="FFED0000"/>
        <rFont val="Arial"/>
        <family val="2"/>
        <charset val="204"/>
      </rPr>
      <t>Стоимость принята из расчета: 2380м</t>
    </r>
  </si>
  <si>
    <r>
      <t>В ВОР (проекте) учтена + вибротрамбовка до К=0,9
- Vобщ мех. засыпки. -</t>
    </r>
    <r>
      <rPr>
        <sz val="11"/>
        <color rgb="FFED0000"/>
        <rFont val="Arial"/>
        <family val="2"/>
        <charset val="204"/>
      </rPr>
      <t xml:space="preserve"> 90,16м3</t>
    </r>
    <r>
      <rPr>
        <sz val="11"/>
        <rFont val="Arial"/>
        <family val="2"/>
        <charset val="204"/>
      </rPr>
      <t xml:space="preserve">
В ценовой табл. Всего мех. засыпка- </t>
    </r>
    <r>
      <rPr>
        <sz val="11"/>
        <color rgb="FFED0000"/>
        <rFont val="Arial"/>
        <family val="2"/>
        <charset val="204"/>
      </rPr>
      <t>148,98м3</t>
    </r>
    <r>
      <rPr>
        <sz val="11"/>
        <rFont val="Arial"/>
        <family val="2"/>
        <charset val="204"/>
      </rPr>
      <t xml:space="preserve">
</t>
    </r>
    <r>
      <rPr>
        <sz val="11"/>
        <color rgb="FFED0000"/>
        <rFont val="Arial"/>
        <family val="2"/>
        <charset val="204"/>
      </rPr>
      <t>Стоимость принята из расчета: 148,98м3</t>
    </r>
  </si>
  <si>
    <r>
      <t>В ВОР (проекте) учтена + вибротрамбовка до К=0,9
- Vобщ мех. засыпки. -</t>
    </r>
    <r>
      <rPr>
        <sz val="11"/>
        <color rgb="FFED0000"/>
        <rFont val="Arial"/>
        <family val="2"/>
        <charset val="204"/>
      </rPr>
      <t xml:space="preserve"> 249,44м3</t>
    </r>
    <r>
      <rPr>
        <sz val="11"/>
        <rFont val="Arial"/>
        <family val="2"/>
        <charset val="204"/>
      </rPr>
      <t xml:space="preserve">
В ценовой табл. Всего мех. засыпка- (248,314 + 44,219)  </t>
    </r>
    <r>
      <rPr>
        <sz val="11"/>
        <color rgb="FFED0000"/>
        <rFont val="Arial"/>
        <family val="2"/>
        <charset val="204"/>
      </rPr>
      <t>292,533м3</t>
    </r>
    <r>
      <rPr>
        <sz val="11"/>
        <rFont val="Arial"/>
        <family val="2"/>
        <charset val="204"/>
      </rPr>
      <t xml:space="preserve">
</t>
    </r>
    <r>
      <rPr>
        <sz val="11"/>
        <color rgb="FFED0000"/>
        <rFont val="Arial"/>
        <family val="2"/>
        <charset val="204"/>
      </rPr>
      <t>Стоимость принята из расчета: 292,533м3
В стоимость включены работы по восстановлению газона - 370,9м2</t>
    </r>
  </si>
  <si>
    <r>
      <rPr>
        <sz val="12"/>
        <color rgb="FF0070C0"/>
        <rFont val="Arial"/>
        <family val="2"/>
        <charset val="204"/>
      </rPr>
      <t>Монтаж консоли ВВР-4150</t>
    </r>
    <r>
      <rPr>
        <sz val="12"/>
        <color rgb="FF000000"/>
        <rFont val="Arial"/>
        <family val="2"/>
        <charset val="204"/>
      </rPr>
      <t xml:space="preserve">, </t>
    </r>
    <r>
      <rPr>
        <sz val="12"/>
        <color rgb="FFFF0000"/>
        <rFont val="Arial"/>
        <family val="2"/>
        <charset val="204"/>
      </rPr>
      <t>Держатель кабельный BHR-20 для крепления одножильных и много-жильных кабелей, д. 100-125 мм BHR2012 – 212 шт.</t>
    </r>
  </si>
  <si>
    <r>
      <t xml:space="preserve">В ВОР (проекте) учтено:
- Vобщ </t>
    </r>
    <r>
      <rPr>
        <sz val="11"/>
        <color rgb="FFED0000"/>
        <rFont val="Arial"/>
        <family val="2"/>
        <charset val="204"/>
      </rPr>
      <t>160м</t>
    </r>
    <r>
      <rPr>
        <sz val="11"/>
        <rFont val="Arial"/>
        <family val="2"/>
        <charset val="204"/>
      </rPr>
      <t xml:space="preserve">
В ценовой табл.Vобщ </t>
    </r>
    <r>
      <rPr>
        <sz val="11"/>
        <color rgb="FFED0000"/>
        <rFont val="Arial"/>
        <family val="2"/>
        <charset val="204"/>
      </rPr>
      <t>170м</t>
    </r>
    <r>
      <rPr>
        <sz val="11"/>
        <rFont val="Arial"/>
        <family val="2"/>
        <charset val="204"/>
      </rPr>
      <t xml:space="preserve">
</t>
    </r>
    <r>
      <rPr>
        <sz val="11"/>
        <color rgb="FFED0000"/>
        <rFont val="Arial"/>
        <family val="2"/>
        <charset val="204"/>
      </rPr>
      <t>Стоимость принята из расчета: 170м</t>
    </r>
  </si>
  <si>
    <r>
      <t xml:space="preserve">В ВОР (проекте) учтено:
- прокладка </t>
    </r>
    <r>
      <rPr>
        <sz val="11"/>
        <color rgb="FFED0000"/>
        <rFont val="Arial"/>
        <family val="2"/>
        <charset val="204"/>
      </rPr>
      <t>без защиты, т.е стоимость учтена соответственно</t>
    </r>
    <r>
      <rPr>
        <sz val="11"/>
        <rFont val="Arial"/>
        <family val="2"/>
        <charset val="204"/>
      </rPr>
      <t xml:space="preserve">
- Vобщ </t>
    </r>
    <r>
      <rPr>
        <sz val="11"/>
        <color rgb="FFED0000"/>
        <rFont val="Arial"/>
        <family val="2"/>
        <charset val="204"/>
      </rPr>
      <t>130м</t>
    </r>
    <r>
      <rPr>
        <sz val="11"/>
        <rFont val="Arial"/>
        <family val="2"/>
        <charset val="204"/>
      </rPr>
      <t xml:space="preserve">
В ценовой табл.Vобщ </t>
    </r>
    <r>
      <rPr>
        <sz val="11"/>
        <color rgb="FFED0000"/>
        <rFont val="Arial"/>
        <family val="2"/>
        <charset val="204"/>
      </rPr>
      <t>120м</t>
    </r>
    <r>
      <rPr>
        <sz val="11"/>
        <rFont val="Arial"/>
        <family val="2"/>
        <charset val="204"/>
      </rPr>
      <t xml:space="preserve">
</t>
    </r>
    <r>
      <rPr>
        <sz val="11"/>
        <color rgb="FFED0000"/>
        <rFont val="Arial"/>
        <family val="2"/>
        <charset val="204"/>
      </rPr>
      <t>Стоимость принята из расчета: 120м</t>
    </r>
    <r>
      <rPr>
        <sz val="11"/>
        <rFont val="Arial"/>
        <family val="2"/>
        <charset val="204"/>
      </rPr>
      <t xml:space="preserve">
в таблице пропущен объем с ед.изм.</t>
    </r>
  </si>
  <si>
    <r>
      <rPr>
        <sz val="12"/>
        <color rgb="FF0070C0"/>
        <rFont val="Arial"/>
        <family val="2"/>
        <charset val="204"/>
      </rPr>
      <t>Прокладка трубы по стенам</t>
    </r>
    <r>
      <rPr>
        <sz val="12"/>
        <color rgb="FF000000"/>
        <rFont val="Arial"/>
        <family val="2"/>
        <charset val="204"/>
      </rPr>
      <t xml:space="preserve">, </t>
    </r>
    <r>
      <rPr>
        <sz val="12"/>
        <color rgb="FFFF0000"/>
        <rFont val="Arial"/>
        <family val="2"/>
        <charset val="204"/>
      </rPr>
      <t>Труба гладкостенная двухслойная полимерная д. 110мм SN8 211053100SN8</t>
    </r>
  </si>
  <si>
    <t>возможно задвоение с п.2951</t>
  </si>
  <si>
    <r>
      <t>В ВОР (проекте) учтено:
- Vобщ мех. засыпки. -</t>
    </r>
    <r>
      <rPr>
        <sz val="11"/>
        <color rgb="FFED0000"/>
        <rFont val="Arial"/>
        <family val="2"/>
        <charset val="204"/>
      </rPr>
      <t xml:space="preserve"> 60м3</t>
    </r>
    <r>
      <rPr>
        <sz val="11"/>
        <rFont val="Arial"/>
        <family val="2"/>
        <charset val="204"/>
      </rPr>
      <t xml:space="preserve">
В ценовой табл. Всего мех. засыпка- </t>
    </r>
    <r>
      <rPr>
        <sz val="11"/>
        <color rgb="FFED0000"/>
        <rFont val="Arial"/>
        <family val="2"/>
        <charset val="204"/>
      </rPr>
      <t>38,25м3</t>
    </r>
    <r>
      <rPr>
        <sz val="11"/>
        <rFont val="Arial"/>
        <family val="2"/>
        <charset val="204"/>
      </rPr>
      <t xml:space="preserve">
</t>
    </r>
    <r>
      <rPr>
        <sz val="11"/>
        <color rgb="FFED0000"/>
        <rFont val="Arial"/>
        <family val="2"/>
        <charset val="204"/>
      </rPr>
      <t>Стоимость принята из расчета: 56,14м3
(94323,6/ 38,25м3)</t>
    </r>
  </si>
  <si>
    <t>нет объемов</t>
  </si>
  <si>
    <t>КП Таврида</t>
  </si>
  <si>
    <t>Итого ЭЭ + Таврида Электрик</t>
  </si>
  <si>
    <t>Крепления для воздуховодов</t>
  </si>
  <si>
    <t xml:space="preserve">Исполнительная документация </t>
  </si>
  <si>
    <t>Доставка вентиляционного оборудования транспортной компанией</t>
  </si>
  <si>
    <t>СКБ</t>
  </si>
  <si>
    <t>Снижение по материалу</t>
  </si>
  <si>
    <t xml:space="preserve">Ошибка Ажнова в стоимости светильников </t>
  </si>
  <si>
    <t>ЭЭ на просчет 28.02.2025</t>
  </si>
  <si>
    <t>Империя строительства + ЭЭ</t>
  </si>
  <si>
    <t>СКБ ( материалы, смр, пусконаладка, непредвиденные 5%)</t>
  </si>
  <si>
    <t>Виннер</t>
  </si>
  <si>
    <t>03.03.2025 от ЭЭ</t>
  </si>
  <si>
    <t xml:space="preserve">СКБ расчет укрупненный </t>
  </si>
  <si>
    <t>СКБ укрупненный расчет</t>
  </si>
  <si>
    <r>
      <t>м</t>
    </r>
    <r>
      <rPr>
        <vertAlign val="superscript"/>
        <sz val="12"/>
        <color rgb="FF000000"/>
        <rFont val="Arial"/>
        <family val="2"/>
        <charset val="204"/>
      </rPr>
      <t xml:space="preserve">2         </t>
    </r>
  </si>
  <si>
    <t>Итого по кровле:</t>
  </si>
  <si>
    <t>Империя строительства (Перегородки, Откосы, Полы)
кровля работа 17 319 985
Кровельный пирог 22 135 000
Витражи 42 210 000
Ворота 3 797 000
Двери 2 000 000</t>
  </si>
  <si>
    <t>Дорожная одежда</t>
  </si>
  <si>
    <t>Проезды и площадки</t>
  </si>
  <si>
    <t>Тип 1.1</t>
  </si>
  <si>
    <t>Устройство слоя основания из щебеночно-песчаной смеси С4 по ГОСТ 25607-2009, толщина слоя h=0,35 м (2876,04м2)</t>
  </si>
  <si>
    <t>Розлив битумной эмульсии по ГОСТ Р 52128-2003 (0,6л/м2)</t>
  </si>
  <si>
    <t>Розлив битумной эмульсии по ГОСТ Р 52128-2003 (0,3л/м2)</t>
  </si>
  <si>
    <t>Конструкция внутри железнодорожной колеи</t>
  </si>
  <si>
    <t>Устройство слоя основания методом заклинки из гранитного щебня М800 по ГОСТ 8267-93; толщина слоя h=0,12 м: (97,8м2)</t>
  </si>
  <si>
    <t>Розлив битумной эмульсии, ГОСТ Р 52128-2003 (0,6л/м2)</t>
  </si>
  <si>
    <t>Проливка стыков битумной мастикой заливочной МБЗ (0,26м3)(1,5 кг/м3)</t>
  </si>
  <si>
    <t>м/кг</t>
  </si>
  <si>
    <r>
      <rPr>
        <sz val="12"/>
        <rFont val="Arial"/>
        <family val="2"/>
        <charset val="204"/>
      </rPr>
      <t>256</t>
    </r>
    <r>
      <rPr>
        <sz val="12"/>
        <color rgb="FF000000"/>
        <rFont val="Arial"/>
        <family val="2"/>
        <charset val="204"/>
      </rPr>
      <t>/</t>
    </r>
    <r>
      <rPr>
        <sz val="12"/>
        <color rgb="FFFF0000"/>
        <rFont val="Arial"/>
        <family val="2"/>
        <charset val="204"/>
      </rPr>
      <t>0,38</t>
    </r>
  </si>
  <si>
    <t xml:space="preserve"> учла устр-во основ. под борт камни -2,18 м3</t>
  </si>
  <si>
    <t xml:space="preserve"> -щебень гранитный фр. 40-70 мм</t>
  </si>
  <si>
    <r>
      <rPr>
        <sz val="12"/>
        <color rgb="FFFF0000"/>
        <rFont val="Arial"/>
        <family val="2"/>
        <charset val="204"/>
      </rPr>
      <t>27</t>
    </r>
    <r>
      <rPr>
        <sz val="12"/>
        <color rgb="FF000000"/>
        <rFont val="Arial"/>
        <family val="2"/>
        <charset val="204"/>
      </rPr>
      <t>.00/1,6</t>
    </r>
  </si>
  <si>
    <r>
      <rPr>
        <sz val="12"/>
        <color rgb="FFFF0000"/>
        <rFont val="Arial"/>
        <family val="2"/>
        <charset val="204"/>
      </rPr>
      <t>48</t>
    </r>
    <r>
      <rPr>
        <sz val="12"/>
        <color rgb="FF000000"/>
        <rFont val="Arial"/>
        <family val="2"/>
        <charset val="204"/>
      </rPr>
      <t>.00/0,57</t>
    </r>
  </si>
  <si>
    <r>
      <t>27.00/</t>
    </r>
    <r>
      <rPr>
        <sz val="12"/>
        <color rgb="FFFF0000"/>
        <rFont val="Arial"/>
        <family val="2"/>
        <charset val="204"/>
      </rPr>
      <t>24,0</t>
    </r>
  </si>
  <si>
    <r>
      <rPr>
        <sz val="12"/>
        <color rgb="FFFF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.00/2,388</t>
    </r>
  </si>
  <si>
    <r>
      <t>0.67/</t>
    </r>
    <r>
      <rPr>
        <sz val="12"/>
        <color rgb="FFFF0000"/>
        <rFont val="Arial"/>
        <family val="2"/>
        <charset val="204"/>
      </rPr>
      <t>1,14</t>
    </r>
  </si>
  <si>
    <r>
      <t>389.70/</t>
    </r>
    <r>
      <rPr>
        <sz val="12"/>
        <color rgb="FFFF0000"/>
        <rFont val="Arial"/>
        <family val="2"/>
        <charset val="204"/>
      </rPr>
      <t>83,48</t>
    </r>
  </si>
  <si>
    <r>
      <rPr>
        <sz val="12"/>
        <color rgb="FFFF0000"/>
        <rFont val="Arial"/>
        <family val="2"/>
        <charset val="204"/>
      </rPr>
      <t>389.7</t>
    </r>
    <r>
      <rPr>
        <sz val="12"/>
        <color rgb="FF000000"/>
        <rFont val="Arial"/>
        <family val="2"/>
        <charset val="204"/>
      </rPr>
      <t>0/4159,0</t>
    </r>
  </si>
  <si>
    <r>
      <rPr>
        <sz val="12"/>
        <color rgb="FFFF0000"/>
        <rFont val="Arial"/>
        <family val="2"/>
        <charset val="204"/>
      </rPr>
      <t>389.7</t>
    </r>
    <r>
      <rPr>
        <sz val="12"/>
        <color rgb="FF000000"/>
        <rFont val="Arial"/>
        <family val="2"/>
        <charset val="204"/>
      </rPr>
      <t>0/8,44</t>
    </r>
  </si>
  <si>
    <r>
      <t>8,44/</t>
    </r>
    <r>
      <rPr>
        <sz val="12"/>
        <color rgb="FFFF0000"/>
        <rFont val="Arial"/>
        <family val="2"/>
        <charset val="204"/>
      </rPr>
      <t>10,13</t>
    </r>
  </si>
  <si>
    <r>
      <rPr>
        <sz val="12"/>
        <color rgb="FFFF0000"/>
        <rFont val="Arial"/>
        <family val="2"/>
        <charset val="204"/>
      </rPr>
      <t>860.40</t>
    </r>
    <r>
      <rPr>
        <sz val="12"/>
        <color rgb="FF000000"/>
        <rFont val="Arial"/>
        <family val="2"/>
        <charset val="204"/>
      </rPr>
      <t>/247,56</t>
    </r>
  </si>
  <si>
    <r>
      <t>247.56/</t>
    </r>
    <r>
      <rPr>
        <sz val="12"/>
        <color rgb="FFFF0000"/>
        <rFont val="Arial"/>
        <family val="2"/>
        <charset val="204"/>
      </rPr>
      <t>297,07</t>
    </r>
  </si>
  <si>
    <r>
      <t>273.00/</t>
    </r>
    <r>
      <rPr>
        <sz val="12"/>
        <color rgb="FFFF0000"/>
        <rFont val="Arial"/>
        <family val="2"/>
        <charset val="204"/>
      </rPr>
      <t>137,6</t>
    </r>
  </si>
  <si>
    <r>
      <t xml:space="preserve">Укладка </t>
    </r>
    <r>
      <rPr>
        <sz val="12"/>
        <color rgb="FFED0000"/>
        <rFont val="Arial"/>
        <family val="2"/>
        <charset val="204"/>
      </rPr>
      <t>лежней 150х200х4100 мм</t>
    </r>
    <r>
      <rPr>
        <sz val="12"/>
        <color rgb="FF000000"/>
        <rFont val="Arial"/>
        <family val="2"/>
        <charset val="204"/>
      </rPr>
      <t>; нанесение антисептика</t>
    </r>
  </si>
  <si>
    <r>
      <t xml:space="preserve">Изготовление и укладка </t>
    </r>
    <r>
      <rPr>
        <sz val="12"/>
        <color rgb="FFED0000"/>
        <rFont val="Arial"/>
        <family val="2"/>
        <charset val="204"/>
      </rPr>
      <t>опорных брусьев под контррельсы (брус антисептированный 120х120х150 мм</t>
    </r>
    <r>
      <rPr>
        <sz val="12"/>
        <color rgb="FF000000"/>
        <rFont val="Arial"/>
        <family val="2"/>
        <charset val="204"/>
      </rPr>
      <t xml:space="preserve"> по ГОСТ 8486-86, подрубить по месту)</t>
    </r>
  </si>
  <si>
    <r>
      <t>256.20/</t>
    </r>
    <r>
      <rPr>
        <sz val="12"/>
        <color rgb="FFFF0000"/>
        <rFont val="Arial"/>
        <family val="2"/>
        <charset val="204"/>
      </rPr>
      <t>129,2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</si>
</sst>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\ _₽"/>
    <numFmt numFmtId="165" formatCode="_-* #,##0.00_-;\-* #,##0.00_-;_-* \-??_-;_-@_-"/>
    <numFmt numFmtId="166" formatCode="_(\$* #,##0.00_);_(\$* \(#,##0.00\);_(\$* \-??_);_(@_)"/>
    <numFmt numFmtId="167" formatCode="_(* #,##0.00_);_(* \(#,##0.00\);_(* \-??_);_(@_)"/>
    <numFmt numFmtId="168" formatCode="#,##0.000"/>
    <numFmt numFmtId="169" formatCode="_-* #,##0.000_-;\-* #,##0.000_-;_-* \-??_-;_-@_-"/>
    <numFmt numFmtId="170" formatCode="0.000"/>
    <numFmt numFmtId="171" formatCode="0.0"/>
    <numFmt numFmtId="172" formatCode="#,##0.0"/>
    <numFmt numFmtId="173" formatCode="_-* #,##0.00\ _₽_-;\-* #,##0.00\ _₽_-;_-* &quot;-&quot;??\ _₽_-;_-@_-"/>
    <numFmt numFmtId="174" formatCode="#,##0.00\ &quot;₽&quot;"/>
  </numFmts>
  <fonts count="7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1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2"/>
      <color rgb="FF000000"/>
      <name val="Arial"/>
      <family val="2"/>
      <charset val="204"/>
    </font>
    <font>
      <vertAlign val="superscript"/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u/>
      <sz val="12"/>
      <name val="Arial"/>
      <family val="2"/>
      <charset val="204"/>
    </font>
    <font>
      <u/>
      <sz val="11"/>
      <color rgb="FF000000"/>
      <name val="Arial"/>
      <family val="2"/>
      <charset val="204"/>
    </font>
    <font>
      <i/>
      <sz val="12"/>
      <color rgb="FFFF0000"/>
      <name val="Arial"/>
      <family val="2"/>
      <charset val="204"/>
    </font>
    <font>
      <b/>
      <sz val="14"/>
      <color rgb="FF000000"/>
      <name val="Arial"/>
      <family val="2"/>
      <charset val="204"/>
    </font>
    <font>
      <vertAlign val="superscript"/>
      <sz val="12"/>
      <color rgb="FFFF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sz val="12"/>
      <color rgb="FF555555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6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color rgb="FF000000"/>
      <name val="GOST Common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FF0000"/>
      <name val="Arial"/>
      <family val="2"/>
      <charset val="204"/>
    </font>
    <font>
      <b/>
      <i/>
      <sz val="12"/>
      <color rgb="FFFF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color rgb="FFED0000"/>
      <name val="Arial"/>
      <family val="2"/>
      <charset val="204"/>
    </font>
    <font>
      <sz val="12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u/>
      <sz val="11"/>
      <color theme="1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u/>
      <sz val="12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6"/>
      <color rgb="FF000000"/>
      <name val="Arial"/>
      <family val="2"/>
      <charset val="204"/>
    </font>
    <font>
      <b/>
      <sz val="12"/>
      <color rgb="FF0070C0"/>
      <name val="Arial"/>
      <family val="2"/>
      <charset val="204"/>
    </font>
    <font>
      <sz val="12"/>
      <color rgb="FF0070C0"/>
      <name val="Arial"/>
      <family val="2"/>
      <charset val="204"/>
    </font>
    <font>
      <sz val="12"/>
      <color rgb="FFBFBFBF"/>
      <name val="Arial"/>
      <family val="2"/>
      <charset val="204"/>
    </font>
    <font>
      <sz val="12"/>
      <color rgb="FFB50B78"/>
      <name val="Arial"/>
      <family val="2"/>
      <charset val="204"/>
    </font>
    <font>
      <i/>
      <sz val="12"/>
      <name val="Arial"/>
      <family val="2"/>
      <charset val="204"/>
    </font>
    <font>
      <b/>
      <u/>
      <sz val="12"/>
      <name val="Arial"/>
      <family val="2"/>
      <charset val="204"/>
    </font>
    <font>
      <sz val="11"/>
      <color rgb="FFED0000"/>
      <name val="Arial"/>
      <family val="2"/>
      <charset val="204"/>
    </font>
    <font>
      <sz val="11"/>
      <color rgb="FFC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4E9A"/>
      <name val="Arial"/>
      <family val="2"/>
      <charset val="204"/>
    </font>
    <font>
      <sz val="12"/>
      <color rgb="FFC0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4"/>
      <color rgb="FFFF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FF0000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2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C6D9F1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FFFFF"/>
        <bgColor rgb="FFFFF2CC"/>
      </patternFill>
    </fill>
    <fill>
      <patternFill patternType="solid">
        <fgColor rgb="FF00B050"/>
        <bgColor rgb="FFC6D9F1"/>
      </patternFill>
    </fill>
    <fill>
      <patternFill patternType="solid">
        <fgColor rgb="FFFFE7E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165" fontId="5" fillId="0" borderId="0" applyBorder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/>
    <xf numFmtId="0" fontId="8" fillId="0" borderId="0"/>
    <xf numFmtId="0" fontId="4" fillId="0" borderId="0"/>
    <xf numFmtId="166" fontId="4" fillId="0" borderId="0" applyFill="0" applyBorder="0" applyAlignment="0" applyProtection="0"/>
    <xf numFmtId="167" fontId="4" fillId="0" borderId="0" applyFill="0" applyBorder="0" applyAlignment="0" applyProtection="0"/>
    <xf numFmtId="0" fontId="16" fillId="0" borderId="0">
      <alignment horizontal="center"/>
    </xf>
    <xf numFmtId="0" fontId="16" fillId="0" borderId="0"/>
    <xf numFmtId="0" fontId="45" fillId="0" borderId="0" applyNumberFormat="0" applyFill="0" applyBorder="0" applyAlignment="0" applyProtection="0"/>
  </cellStyleXfs>
  <cellXfs count="1084">
    <xf numFmtId="0" fontId="0" fillId="0" borderId="0" xfId="0"/>
    <xf numFmtId="164" fontId="11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4" fontId="12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 wrapText="1"/>
    </xf>
    <xf numFmtId="0" fontId="12" fillId="0" borderId="0" xfId="12" applyFont="1" applyBorder="1" applyAlignment="1">
      <alignment horizontal="right"/>
    </xf>
    <xf numFmtId="0" fontId="12" fillId="0" borderId="0" xfId="0" applyFont="1" applyBorder="1"/>
    <xf numFmtId="0" fontId="12" fillId="0" borderId="0" xfId="13" applyFont="1" applyAlignment="1">
      <alignment vertical="center"/>
    </xf>
    <xf numFmtId="49" fontId="10" fillId="0" borderId="0" xfId="0" applyNumberFormat="1" applyFont="1" applyAlignment="1">
      <alignment vertical="top"/>
    </xf>
    <xf numFmtId="0" fontId="12" fillId="0" borderId="0" xfId="0" applyFont="1" applyFill="1" applyBorder="1"/>
    <xf numFmtId="49" fontId="11" fillId="0" borderId="0" xfId="0" applyNumberFormat="1" applyFont="1" applyAlignment="1">
      <alignment vertical="top" wrapText="1"/>
    </xf>
    <xf numFmtId="0" fontId="11" fillId="0" borderId="0" xfId="0" applyFont="1" applyAlignment="1">
      <alignment wrapText="1"/>
    </xf>
    <xf numFmtId="49" fontId="11" fillId="0" borderId="7" xfId="0" applyNumberFormat="1" applyFont="1" applyBorder="1"/>
    <xf numFmtId="0" fontId="11" fillId="0" borderId="7" xfId="0" applyFont="1" applyBorder="1"/>
    <xf numFmtId="49" fontId="11" fillId="0" borderId="0" xfId="0" applyNumberFormat="1" applyFont="1" applyAlignment="1">
      <alignment wrapText="1"/>
    </xf>
    <xf numFmtId="49" fontId="11" fillId="0" borderId="0" xfId="0" applyNumberFormat="1" applyFont="1"/>
    <xf numFmtId="49" fontId="12" fillId="0" borderId="0" xfId="0" applyNumberFormat="1" applyFont="1" applyAlignment="1">
      <alignment vertical="top"/>
    </xf>
    <xf numFmtId="49" fontId="11" fillId="0" borderId="0" xfId="0" applyNumberFormat="1" applyFont="1" applyAlignment="1">
      <alignment horizontal="right"/>
    </xf>
    <xf numFmtId="0" fontId="11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/>
    <xf numFmtId="4" fontId="12" fillId="0" borderId="7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4" fontId="10" fillId="0" borderId="7" xfId="0" applyNumberFormat="1" applyFont="1" applyFill="1" applyBorder="1" applyAlignment="1" applyProtection="1">
      <alignment horizontal="right"/>
    </xf>
    <xf numFmtId="0" fontId="13" fillId="0" borderId="0" xfId="0" applyNumberFormat="1" applyFont="1" applyFill="1" applyBorder="1" applyAlignment="1" applyProtection="1">
      <alignment horizontal="left"/>
    </xf>
    <xf numFmtId="0" fontId="12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top"/>
    </xf>
    <xf numFmtId="0" fontId="12" fillId="0" borderId="0" xfId="0" applyNumberFormat="1" applyFont="1" applyFill="1" applyBorder="1" applyAlignment="1" applyProtection="1">
      <alignment horizontal="center"/>
    </xf>
    <xf numFmtId="49" fontId="12" fillId="0" borderId="1" xfId="0" applyNumberFormat="1" applyFont="1" applyFill="1" applyBorder="1" applyAlignment="1">
      <alignment horizontal="center"/>
    </xf>
    <xf numFmtId="49" fontId="11" fillId="0" borderId="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1" fillId="0" borderId="7" xfId="0" applyNumberFormat="1" applyFont="1" applyBorder="1"/>
    <xf numFmtId="0" fontId="11" fillId="0" borderId="0" xfId="0" applyNumberFormat="1" applyFont="1"/>
    <xf numFmtId="0" fontId="10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left" vertical="top" wrapText="1"/>
    </xf>
    <xf numFmtId="0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wrapText="1"/>
    </xf>
    <xf numFmtId="49" fontId="12" fillId="3" borderId="1" xfId="0" applyNumberFormat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4" fontId="14" fillId="3" borderId="1" xfId="1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49" fontId="13" fillId="0" borderId="1" xfId="0" applyNumberFormat="1" applyFont="1" applyFill="1" applyBorder="1" applyAlignment="1">
      <alignment horizontal="center" vertical="center" textRotation="90" wrapText="1" shrinkToFit="1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2" fontId="13" fillId="0" borderId="1" xfId="0" applyNumberFormat="1" applyFont="1" applyFill="1" applyBorder="1" applyAlignment="1">
      <alignment horizontal="right" vertical="center" wrapText="1" shrinkToFit="1"/>
    </xf>
    <xf numFmtId="0" fontId="13" fillId="0" borderId="5" xfId="2" applyNumberFormat="1" applyFont="1" applyFill="1" applyBorder="1" applyAlignment="1">
      <alignment horizontal="center" vertical="center" wrapText="1"/>
    </xf>
    <xf numFmtId="49" fontId="13" fillId="0" borderId="1" xfId="2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wrapText="1"/>
    </xf>
    <xf numFmtId="49" fontId="12" fillId="3" borderId="1" xfId="2" applyNumberFormat="1" applyFont="1" applyFill="1" applyBorder="1" applyAlignment="1">
      <alignment horizontal="center" wrapText="1"/>
    </xf>
    <xf numFmtId="0" fontId="12" fillId="3" borderId="1" xfId="0" applyFont="1" applyFill="1" applyBorder="1" applyAlignment="1">
      <alignment wrapText="1"/>
    </xf>
    <xf numFmtId="49" fontId="12" fillId="3" borderId="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/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49" fontId="12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left" wrapText="1"/>
    </xf>
    <xf numFmtId="49" fontId="11" fillId="0" borderId="1" xfId="0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left" vertical="center" wrapText="1"/>
    </xf>
    <xf numFmtId="49" fontId="18" fillId="3" borderId="1" xfId="0" applyNumberFormat="1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49" fontId="21" fillId="3" borderId="1" xfId="0" applyNumberFormat="1" applyFont="1" applyFill="1" applyBorder="1" applyAlignment="1">
      <alignment horizontal="left" vertical="center" wrapText="1"/>
    </xf>
    <xf numFmtId="49" fontId="12" fillId="3" borderId="1" xfId="0" applyNumberFormat="1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justify" vertical="center" wrapText="1"/>
    </xf>
    <xf numFmtId="49" fontId="11" fillId="3" borderId="1" xfId="0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2" fillId="3" borderId="1" xfId="2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wrapText="1"/>
    </xf>
    <xf numFmtId="49" fontId="15" fillId="3" borderId="1" xfId="0" applyNumberFormat="1" applyFont="1" applyFill="1" applyBorder="1" applyAlignment="1">
      <alignment horizontal="left" vertical="center" wrapText="1"/>
    </xf>
    <xf numFmtId="4" fontId="14" fillId="3" borderId="1" xfId="1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2" fillId="0" borderId="1" xfId="0" applyFont="1" applyBorder="1" applyAlignment="1">
      <alignment vertical="center" wrapText="1"/>
    </xf>
    <xf numFmtId="0" fontId="15" fillId="3" borderId="1" xfId="2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wrapText="1"/>
    </xf>
    <xf numFmtId="164" fontId="11" fillId="0" borderId="1" xfId="0" applyNumberFormat="1" applyFont="1" applyBorder="1" applyAlignment="1">
      <alignment horizontal="center" wrapText="1"/>
    </xf>
    <xf numFmtId="0" fontId="11" fillId="3" borderId="8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horizontal="justify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49" fontId="12" fillId="3" borderId="9" xfId="2" applyNumberFormat="1" applyFont="1" applyFill="1" applyBorder="1" applyAlignment="1">
      <alignment horizontal="center" vertical="center" wrapText="1"/>
    </xf>
    <xf numFmtId="168" fontId="12" fillId="3" borderId="9" xfId="0" applyNumberFormat="1" applyFont="1" applyFill="1" applyBorder="1" applyAlignment="1">
      <alignment horizontal="center" vertical="center"/>
    </xf>
    <xf numFmtId="4" fontId="12" fillId="3" borderId="9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4" fontId="12" fillId="3" borderId="9" xfId="0" applyNumberFormat="1" applyFont="1" applyFill="1" applyBorder="1" applyAlignment="1">
      <alignment horizontal="center" vertical="top" wrapText="1"/>
    </xf>
    <xf numFmtId="0" fontId="12" fillId="3" borderId="9" xfId="0" applyFont="1" applyFill="1" applyBorder="1" applyAlignment="1">
      <alignment horizontal="center" vertical="center" wrapText="1"/>
    </xf>
    <xf numFmtId="4" fontId="12" fillId="3" borderId="9" xfId="0" applyNumberFormat="1" applyFont="1" applyFill="1" applyBorder="1" applyAlignment="1">
      <alignment horizontal="center" vertical="center" wrapText="1"/>
    </xf>
    <xf numFmtId="4" fontId="12" fillId="0" borderId="9" xfId="0" applyNumberFormat="1" applyFont="1" applyFill="1" applyBorder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69" fontId="11" fillId="0" borderId="9" xfId="1" applyNumberFormat="1" applyFont="1" applyBorder="1" applyAlignment="1">
      <alignment horizontal="center" vertical="center"/>
    </xf>
    <xf numFmtId="170" fontId="11" fillId="0" borderId="9" xfId="0" applyNumberFormat="1" applyFont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4" fontId="12" fillId="0" borderId="9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170" fontId="11" fillId="3" borderId="9" xfId="0" applyNumberFormat="1" applyFont="1" applyFill="1" applyBorder="1" applyAlignment="1">
      <alignment horizontal="center" vertical="center"/>
    </xf>
    <xf numFmtId="0" fontId="12" fillId="3" borderId="9" xfId="0" applyNumberFormat="1" applyFont="1" applyFill="1" applyBorder="1" applyAlignment="1">
      <alignment horizontal="center" vertical="center"/>
    </xf>
    <xf numFmtId="49" fontId="12" fillId="3" borderId="9" xfId="0" applyNumberFormat="1" applyFont="1" applyFill="1" applyBorder="1" applyAlignment="1">
      <alignment horizontal="center" vertical="center"/>
    </xf>
    <xf numFmtId="2" fontId="11" fillId="3" borderId="9" xfId="1" applyNumberFormat="1" applyFont="1" applyFill="1" applyBorder="1" applyAlignment="1">
      <alignment horizontal="center" vertical="center"/>
    </xf>
    <xf numFmtId="171" fontId="11" fillId="0" borderId="9" xfId="0" applyNumberFormat="1" applyFont="1" applyBorder="1" applyAlignment="1">
      <alignment horizontal="center" vertical="center"/>
    </xf>
    <xf numFmtId="2" fontId="12" fillId="3" borderId="9" xfId="0" applyNumberFormat="1" applyFont="1" applyFill="1" applyBorder="1" applyAlignment="1">
      <alignment horizontal="center" vertical="center"/>
    </xf>
    <xf numFmtId="2" fontId="11" fillId="3" borderId="9" xfId="0" applyNumberFormat="1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/>
    </xf>
    <xf numFmtId="49" fontId="12" fillId="0" borderId="9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/>
    </xf>
    <xf numFmtId="2" fontId="15" fillId="0" borderId="9" xfId="0" applyNumberFormat="1" applyFont="1" applyFill="1" applyBorder="1" applyAlignment="1">
      <alignment horizontal="center" vertical="center"/>
    </xf>
    <xf numFmtId="49" fontId="12" fillId="3" borderId="9" xfId="0" applyNumberFormat="1" applyFont="1" applyFill="1" applyBorder="1" applyAlignment="1">
      <alignment horizontal="center" vertical="center" wrapText="1"/>
    </xf>
    <xf numFmtId="168" fontId="11" fillId="0" borderId="9" xfId="0" applyNumberFormat="1" applyFont="1" applyFill="1" applyBorder="1" applyAlignment="1">
      <alignment horizontal="center" vertical="center"/>
    </xf>
    <xf numFmtId="172" fontId="11" fillId="0" borderId="9" xfId="0" applyNumberFormat="1" applyFont="1" applyFill="1" applyBorder="1" applyAlignment="1">
      <alignment horizontal="center" vertical="center"/>
    </xf>
    <xf numFmtId="3" fontId="11" fillId="0" borderId="9" xfId="0" applyNumberFormat="1" applyFont="1" applyFill="1" applyBorder="1" applyAlignment="1">
      <alignment horizontal="center" vertical="center"/>
    </xf>
    <xf numFmtId="4" fontId="11" fillId="3" borderId="9" xfId="0" applyNumberFormat="1" applyFont="1" applyFill="1" applyBorder="1" applyAlignment="1">
      <alignment horizontal="center" vertical="center"/>
    </xf>
    <xf numFmtId="4" fontId="11" fillId="3" borderId="9" xfId="0" applyNumberFormat="1" applyFont="1" applyFill="1" applyBorder="1" applyAlignment="1">
      <alignment horizontal="center" vertical="center" wrapText="1"/>
    </xf>
    <xf numFmtId="3" fontId="11" fillId="3" borderId="9" xfId="0" applyNumberFormat="1" applyFont="1" applyFill="1" applyBorder="1" applyAlignment="1">
      <alignment horizontal="center" vertical="center"/>
    </xf>
    <xf numFmtId="168" fontId="11" fillId="3" borderId="9" xfId="0" applyNumberFormat="1" applyFont="1" applyFill="1" applyBorder="1" applyAlignment="1">
      <alignment horizontal="center" vertical="center"/>
    </xf>
    <xf numFmtId="168" fontId="12" fillId="0" borderId="9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 wrapText="1"/>
    </xf>
    <xf numFmtId="4" fontId="14" fillId="3" borderId="9" xfId="1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2" fontId="11" fillId="0" borderId="9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17" fontId="11" fillId="0" borderId="9" xfId="0" applyNumberFormat="1" applyFont="1" applyBorder="1" applyAlignment="1">
      <alignment horizontal="center" vertical="center" wrapText="1"/>
    </xf>
    <xf numFmtId="2" fontId="11" fillId="0" borderId="9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16" fontId="11" fillId="0" borderId="9" xfId="0" applyNumberFormat="1" applyFont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3" fontId="15" fillId="0" borderId="9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justify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/>
    </xf>
    <xf numFmtId="0" fontId="1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left" vertical="top" wrapText="1"/>
    </xf>
    <xf numFmtId="49" fontId="11" fillId="0" borderId="7" xfId="0" applyNumberFormat="1" applyFont="1" applyBorder="1" applyAlignment="1">
      <alignment horizontal="right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164" fontId="12" fillId="0" borderId="0" xfId="0" applyNumberFormat="1" applyFont="1" applyFill="1" applyBorder="1" applyAlignment="1">
      <alignment horizontal="right" vertical="top" wrapText="1"/>
    </xf>
    <xf numFmtId="0" fontId="13" fillId="0" borderId="0" xfId="12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2" fillId="0" borderId="0" xfId="13" applyFont="1" applyAlignment="1">
      <alignment horizontal="left" vertical="center"/>
    </xf>
    <xf numFmtId="0" fontId="12" fillId="0" borderId="0" xfId="0" applyFont="1" applyBorder="1" applyAlignment="1">
      <alignment horizontal="center"/>
    </xf>
    <xf numFmtId="0" fontId="31" fillId="0" borderId="0" xfId="0" applyFont="1" applyFill="1" applyAlignment="1">
      <alignment horizontal="center" vertical="center"/>
    </xf>
    <xf numFmtId="0" fontId="31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7" fillId="0" borderId="0" xfId="0" applyFont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2" fillId="0" borderId="0" xfId="0" applyFont="1"/>
    <xf numFmtId="0" fontId="32" fillId="0" borderId="0" xfId="12" applyFont="1" applyAlignment="1">
      <alignment horizontal="right"/>
    </xf>
    <xf numFmtId="0" fontId="20" fillId="0" borderId="0" xfId="0" applyFont="1" applyAlignment="1">
      <alignment vertical="center"/>
    </xf>
    <xf numFmtId="0" fontId="32" fillId="0" borderId="0" xfId="13" applyFont="1" applyAlignment="1">
      <alignment vertical="center"/>
    </xf>
    <xf numFmtId="0" fontId="20" fillId="2" borderId="0" xfId="0" applyFont="1" applyFill="1" applyAlignment="1">
      <alignment vertical="center"/>
    </xf>
    <xf numFmtId="49" fontId="30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vertical="top"/>
    </xf>
    <xf numFmtId="0" fontId="20" fillId="0" borderId="0" xfId="0" applyFont="1"/>
    <xf numFmtId="49" fontId="20" fillId="0" borderId="0" xfId="0" applyNumberFormat="1" applyFont="1" applyAlignment="1">
      <alignment horizontal="left" vertical="top"/>
    </xf>
    <xf numFmtId="4" fontId="20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vertical="top" wrapText="1"/>
    </xf>
    <xf numFmtId="49" fontId="20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wrapText="1"/>
    </xf>
    <xf numFmtId="0" fontId="20" fillId="0" borderId="7" xfId="0" applyFont="1" applyBorder="1"/>
    <xf numFmtId="49" fontId="20" fillId="0" borderId="7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wrapText="1"/>
    </xf>
    <xf numFmtId="49" fontId="20" fillId="0" borderId="7" xfId="0" applyNumberFormat="1" applyFont="1" applyBorder="1"/>
    <xf numFmtId="49" fontId="32" fillId="0" borderId="0" xfId="0" applyNumberFormat="1" applyFont="1" applyAlignment="1">
      <alignment vertical="top"/>
    </xf>
    <xf numFmtId="49" fontId="32" fillId="0" borderId="0" xfId="0" applyNumberFormat="1" applyFont="1" applyAlignment="1">
      <alignment horizontal="center" vertical="top"/>
    </xf>
    <xf numFmtId="49" fontId="32" fillId="0" borderId="0" xfId="0" applyNumberFormat="1" applyFont="1" applyAlignment="1">
      <alignment horizontal="center" vertical="center"/>
    </xf>
    <xf numFmtId="49" fontId="20" fillId="0" borderId="0" xfId="0" applyNumberFormat="1" applyFont="1"/>
    <xf numFmtId="4" fontId="32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right"/>
    </xf>
    <xf numFmtId="0" fontId="3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 wrapText="1"/>
    </xf>
    <xf numFmtId="2" fontId="20" fillId="0" borderId="0" xfId="0" applyNumberFormat="1" applyFont="1" applyAlignment="1">
      <alignment horizontal="right" vertical="center" wrapText="1"/>
    </xf>
    <xf numFmtId="4" fontId="2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29" fillId="0" borderId="0" xfId="0" applyFont="1" applyAlignment="1">
      <alignment vertical="center" wrapText="1"/>
    </xf>
    <xf numFmtId="0" fontId="20" fillId="0" borderId="0" xfId="0" applyFont="1" applyAlignment="1">
      <alignment vertical="top" wrapText="1"/>
    </xf>
    <xf numFmtId="0" fontId="33" fillId="0" borderId="0" xfId="0" applyFont="1" applyAlignment="1">
      <alignment vertical="center"/>
    </xf>
    <xf numFmtId="0" fontId="32" fillId="0" borderId="0" xfId="0" applyFont="1" applyAlignment="1">
      <alignment horizontal="center"/>
    </xf>
    <xf numFmtId="4" fontId="32" fillId="0" borderId="7" xfId="0" applyNumberFormat="1" applyFont="1" applyBorder="1"/>
    <xf numFmtId="4" fontId="30" fillId="0" borderId="7" xfId="0" applyNumberFormat="1" applyFont="1" applyBorder="1" applyAlignment="1">
      <alignment horizontal="center" vertical="center"/>
    </xf>
    <xf numFmtId="0" fontId="33" fillId="0" borderId="0" xfId="0" applyFont="1" applyAlignment="1">
      <alignment horizontal="left"/>
    </xf>
    <xf numFmtId="0" fontId="32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4" fontId="32" fillId="0" borderId="0" xfId="0" applyNumberFormat="1" applyFont="1" applyAlignment="1">
      <alignment vertical="center"/>
    </xf>
    <xf numFmtId="49" fontId="33" fillId="0" borderId="3" xfId="0" applyNumberFormat="1" applyFont="1" applyBorder="1" applyAlignment="1">
      <alignment horizontal="center" vertical="center" wrapText="1" shrinkToFit="1"/>
    </xf>
    <xf numFmtId="49" fontId="33" fillId="0" borderId="1" xfId="0" applyNumberFormat="1" applyFont="1" applyBorder="1" applyAlignment="1">
      <alignment horizontal="center" vertical="center" wrapText="1" shrinkToFit="1"/>
    </xf>
    <xf numFmtId="49" fontId="33" fillId="0" borderId="1" xfId="0" applyNumberFormat="1" applyFont="1" applyBorder="1" applyAlignment="1">
      <alignment horizontal="center" vertical="center" textRotation="90" wrapText="1" shrinkToFit="1"/>
    </xf>
    <xf numFmtId="2" fontId="33" fillId="0" borderId="1" xfId="0" applyNumberFormat="1" applyFont="1" applyBorder="1" applyAlignment="1">
      <alignment horizontal="right" vertical="center" wrapText="1" shrinkToFit="1"/>
    </xf>
    <xf numFmtId="0" fontId="33" fillId="0" borderId="5" xfId="2" applyFont="1" applyBorder="1" applyAlignment="1">
      <alignment horizontal="center" vertical="center" wrapText="1"/>
    </xf>
    <xf numFmtId="49" fontId="33" fillId="0" borderId="1" xfId="2" applyNumberFormat="1" applyFont="1" applyBorder="1" applyAlignment="1">
      <alignment horizontal="center" vertical="center" wrapText="1"/>
    </xf>
    <xf numFmtId="4" fontId="33" fillId="0" borderId="1" xfId="2" applyNumberFormat="1" applyFont="1" applyBorder="1" applyAlignment="1">
      <alignment horizontal="center" vertical="center" wrapText="1"/>
    </xf>
    <xf numFmtId="49" fontId="33" fillId="0" borderId="6" xfId="2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4" fontId="20" fillId="0" borderId="1" xfId="0" applyNumberFormat="1" applyFont="1" applyBorder="1" applyAlignment="1">
      <alignment horizontal="center" vertical="center" wrapText="1"/>
    </xf>
    <xf numFmtId="0" fontId="20" fillId="6" borderId="1" xfId="0" applyFont="1" applyFill="1" applyBorder="1" applyAlignment="1">
      <alignment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20" fillId="7" borderId="1" xfId="0" applyFont="1" applyFill="1" applyBorder="1" applyAlignment="1">
      <alignment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justify" vertical="center" wrapText="1"/>
    </xf>
    <xf numFmtId="0" fontId="34" fillId="0" borderId="1" xfId="0" applyFont="1" applyBorder="1" applyAlignment="1">
      <alignment vertical="center" wrapText="1"/>
    </xf>
    <xf numFmtId="0" fontId="34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1" fontId="34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9" fillId="6" borderId="0" xfId="0" applyFont="1" applyFill="1" applyAlignment="1">
      <alignment vertical="center" wrapText="1"/>
    </xf>
    <xf numFmtId="0" fontId="20" fillId="6" borderId="0" xfId="0" applyFont="1" applyFill="1" applyAlignment="1">
      <alignment vertical="center"/>
    </xf>
    <xf numFmtId="0" fontId="34" fillId="6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justify" vertical="center" wrapText="1"/>
    </xf>
    <xf numFmtId="0" fontId="30" fillId="0" borderId="1" xfId="0" applyFont="1" applyBorder="1" applyAlignment="1">
      <alignment vertical="center" wrapText="1"/>
    </xf>
    <xf numFmtId="4" fontId="35" fillId="0" borderId="1" xfId="0" applyNumberFormat="1" applyFont="1" applyBorder="1" applyAlignment="1">
      <alignment horizontal="center" vertical="center"/>
    </xf>
    <xf numFmtId="0" fontId="36" fillId="0" borderId="0" xfId="0" applyFont="1"/>
    <xf numFmtId="4" fontId="36" fillId="0" borderId="0" xfId="0" applyNumberFormat="1" applyFont="1" applyAlignment="1">
      <alignment horizontal="center" vertical="center"/>
    </xf>
    <xf numFmtId="0" fontId="32" fillId="0" borderId="1" xfId="0" applyFont="1" applyFill="1" applyBorder="1" applyAlignment="1">
      <alignment horizontal="left" vertical="center"/>
    </xf>
    <xf numFmtId="0" fontId="35" fillId="0" borderId="1" xfId="0" applyFont="1" applyBorder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3" fillId="0" borderId="9" xfId="2" applyNumberFormat="1" applyFont="1" applyFill="1" applyBorder="1" applyAlignment="1">
      <alignment horizontal="center" vertical="center" wrapText="1"/>
    </xf>
    <xf numFmtId="4" fontId="37" fillId="0" borderId="6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49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right"/>
    </xf>
    <xf numFmtId="4" fontId="37" fillId="0" borderId="1" xfId="0" applyNumberFormat="1" applyFont="1" applyBorder="1" applyAlignment="1">
      <alignment horizontal="center" vertical="center" wrapText="1"/>
    </xf>
    <xf numFmtId="4" fontId="37" fillId="0" borderId="1" xfId="0" applyNumberFormat="1" applyFont="1" applyBorder="1" applyAlignment="1">
      <alignment horizontal="center" vertical="center"/>
    </xf>
    <xf numFmtId="4" fontId="37" fillId="0" borderId="1" xfId="1" applyNumberFormat="1" applyFont="1" applyBorder="1" applyAlignment="1">
      <alignment horizontal="center" vertical="center"/>
    </xf>
    <xf numFmtId="4" fontId="38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top" wrapText="1"/>
    </xf>
    <xf numFmtId="49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/>
    </xf>
    <xf numFmtId="0" fontId="13" fillId="0" borderId="9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7" fillId="0" borderId="1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" fontId="14" fillId="3" borderId="1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49" fontId="13" fillId="0" borderId="1" xfId="2" applyNumberFormat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12" fillId="0" borderId="0" xfId="0" applyNumberFormat="1" applyFont="1" applyFill="1" applyBorder="1" applyAlignment="1" applyProtection="1">
      <alignment horizontal="left" vertical="center"/>
    </xf>
    <xf numFmtId="0" fontId="21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49" fontId="37" fillId="0" borderId="8" xfId="0" applyNumberFormat="1" applyFont="1" applyFill="1" applyBorder="1" applyAlignment="1">
      <alignment horizontal="center" vertical="center" wrapText="1" shrinkToFit="1"/>
    </xf>
    <xf numFmtId="49" fontId="37" fillId="0" borderId="8" xfId="2" applyNumberFormat="1" applyFont="1" applyFill="1" applyBorder="1" applyAlignment="1">
      <alignment horizontal="center" vertical="center" wrapText="1"/>
    </xf>
    <xf numFmtId="49" fontId="13" fillId="0" borderId="25" xfId="2" applyNumberFormat="1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3" fillId="8" borderId="25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12" applyFont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4" fontId="12" fillId="0" borderId="7" xfId="0" applyNumberFormat="1" applyFont="1" applyBorder="1"/>
    <xf numFmtId="4" fontId="10" fillId="0" borderId="7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4" fontId="12" fillId="0" borderId="0" xfId="0" applyNumberFormat="1" applyFont="1" applyAlignment="1">
      <alignment vertical="center"/>
    </xf>
    <xf numFmtId="49" fontId="13" fillId="0" borderId="3" xfId="0" applyNumberFormat="1" applyFont="1" applyBorder="1" applyAlignment="1">
      <alignment horizontal="center" vertical="center" wrapText="1" shrinkToFit="1"/>
    </xf>
    <xf numFmtId="49" fontId="13" fillId="0" borderId="1" xfId="0" applyNumberFormat="1" applyFont="1" applyBorder="1" applyAlignment="1">
      <alignment horizontal="center" vertical="center" wrapText="1" shrinkToFit="1"/>
    </xf>
    <xf numFmtId="49" fontId="13" fillId="0" borderId="1" xfId="0" applyNumberFormat="1" applyFont="1" applyBorder="1" applyAlignment="1">
      <alignment horizontal="center" vertical="center" textRotation="90" wrapText="1" shrinkToFit="1"/>
    </xf>
    <xf numFmtId="2" fontId="13" fillId="0" borderId="1" xfId="0" applyNumberFormat="1" applyFont="1" applyBorder="1" applyAlignment="1">
      <alignment horizontal="right" vertical="center" wrapText="1" shrinkToFit="1"/>
    </xf>
    <xf numFmtId="0" fontId="13" fillId="0" borderId="5" xfId="2" applyFont="1" applyBorder="1" applyAlignment="1">
      <alignment horizontal="center" vertical="center" wrapText="1"/>
    </xf>
    <xf numFmtId="49" fontId="13" fillId="0" borderId="1" xfId="2" applyNumberFormat="1" applyFont="1" applyBorder="1" applyAlignment="1">
      <alignment horizontal="center" vertical="center" wrapText="1"/>
    </xf>
    <xf numFmtId="49" fontId="13" fillId="0" borderId="6" xfId="2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35" fillId="0" borderId="1" xfId="0" applyNumberFormat="1" applyFont="1" applyBorder="1"/>
    <xf numFmtId="164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0" fontId="12" fillId="8" borderId="1" xfId="2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37" fillId="0" borderId="0" xfId="0" applyFont="1" applyAlignment="1">
      <alignment horizontal="left"/>
    </xf>
    <xf numFmtId="2" fontId="1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40" fillId="9" borderId="1" xfId="0" applyFont="1" applyFill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173" fontId="12" fillId="0" borderId="1" xfId="0" applyNumberFormat="1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12" fillId="10" borderId="1" xfId="2" applyNumberFormat="1" applyFont="1" applyFill="1" applyBorder="1" applyAlignment="1">
      <alignment horizontal="center" vertical="center" wrapText="1"/>
    </xf>
    <xf numFmtId="164" fontId="11" fillId="10" borderId="1" xfId="0" applyNumberFormat="1" applyFont="1" applyFill="1" applyBorder="1" applyAlignment="1">
      <alignment horizontal="center" vertical="center" wrapText="1"/>
    </xf>
    <xf numFmtId="2" fontId="11" fillId="10" borderId="1" xfId="0" applyNumberFormat="1" applyFont="1" applyFill="1" applyBorder="1" applyAlignment="1">
      <alignment horizontal="right" vertical="center" wrapText="1"/>
    </xf>
    <xf numFmtId="0" fontId="10" fillId="10" borderId="1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0" fontId="13" fillId="10" borderId="25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4" fontId="37" fillId="0" borderId="1" xfId="0" applyNumberFormat="1" applyFont="1" applyFill="1" applyBorder="1" applyAlignment="1">
      <alignment horizontal="center" vertical="center" wrapText="1"/>
    </xf>
    <xf numFmtId="14" fontId="13" fillId="0" borderId="25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right" vertical="top" wrapText="1"/>
    </xf>
    <xf numFmtId="0" fontId="13" fillId="0" borderId="0" xfId="12" applyFont="1">
      <alignment horizontal="center"/>
    </xf>
    <xf numFmtId="0" fontId="13" fillId="0" borderId="0" xfId="0" applyFont="1" applyAlignment="1">
      <alignment horizontal="center"/>
    </xf>
    <xf numFmtId="4" fontId="11" fillId="0" borderId="0" xfId="0" applyNumberFormat="1" applyFont="1" applyAlignment="1">
      <alignment vertical="top" wrapText="1"/>
    </xf>
    <xf numFmtId="4" fontId="12" fillId="0" borderId="0" xfId="0" applyNumberFormat="1" applyFont="1" applyAlignment="1">
      <alignment vertical="top"/>
    </xf>
    <xf numFmtId="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49" fontId="13" fillId="0" borderId="0" xfId="0" applyNumberFormat="1" applyFont="1" applyAlignment="1">
      <alignment horizontal="center" vertical="center" wrapText="1" shrinkToFit="1"/>
    </xf>
    <xf numFmtId="4" fontId="13" fillId="0" borderId="1" xfId="2" applyNumberFormat="1" applyFont="1" applyBorder="1" applyAlignment="1">
      <alignment horizontal="center" vertical="center" wrapText="1"/>
    </xf>
    <xf numFmtId="49" fontId="13" fillId="0" borderId="0" xfId="2" applyNumberFormat="1" applyFont="1" applyAlignment="1">
      <alignment horizontal="center" vertical="center" wrapText="1"/>
    </xf>
    <xf numFmtId="4" fontId="13" fillId="0" borderId="0" xfId="0" applyNumberFormat="1" applyFont="1" applyAlignment="1">
      <alignment vertical="center"/>
    </xf>
    <xf numFmtId="4" fontId="11" fillId="0" borderId="1" xfId="0" applyNumberFormat="1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64" fontId="41" fillId="0" borderId="1" xfId="0" applyNumberFormat="1" applyFont="1" applyBorder="1" applyAlignment="1">
      <alignment horizontal="right" vertical="center" wrapText="1"/>
    </xf>
    <xf numFmtId="4" fontId="41" fillId="0" borderId="1" xfId="0" applyNumberFormat="1" applyFont="1" applyBorder="1" applyAlignment="1">
      <alignment horizontal="right" vertical="center" wrapText="1"/>
    </xf>
    <xf numFmtId="4" fontId="0" fillId="0" borderId="0" xfId="0" applyNumberFormat="1"/>
    <xf numFmtId="164" fontId="10" fillId="3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right" vertical="center" wrapText="1"/>
    </xf>
    <xf numFmtId="164" fontId="10" fillId="10" borderId="1" xfId="0" applyNumberFormat="1" applyFont="1" applyFill="1" applyBorder="1" applyAlignment="1">
      <alignment horizontal="center" vertical="center" wrapText="1"/>
    </xf>
    <xf numFmtId="2" fontId="10" fillId="10" borderId="1" xfId="0" applyNumberFormat="1" applyFont="1" applyFill="1" applyBorder="1" applyAlignment="1">
      <alignment horizontal="right" vertical="center" wrapText="1"/>
    </xf>
    <xf numFmtId="4" fontId="10" fillId="10" borderId="1" xfId="0" applyNumberFormat="1" applyFont="1" applyFill="1" applyBorder="1" applyAlignment="1">
      <alignment horizontal="center" vertical="center"/>
    </xf>
    <xf numFmtId="164" fontId="11" fillId="8" borderId="1" xfId="0" applyNumberFormat="1" applyFont="1" applyFill="1" applyBorder="1" applyAlignment="1">
      <alignment horizontal="center" vertical="center" wrapText="1"/>
    </xf>
    <xf numFmtId="164" fontId="10" fillId="8" borderId="1" xfId="0" applyNumberFormat="1" applyFont="1" applyFill="1" applyBorder="1" applyAlignment="1">
      <alignment horizontal="center" vertical="center" wrapText="1"/>
    </xf>
    <xf numFmtId="2" fontId="10" fillId="8" borderId="1" xfId="0" applyNumberFormat="1" applyFont="1" applyFill="1" applyBorder="1" applyAlignment="1">
      <alignment horizontal="right" vertical="center" wrapText="1"/>
    </xf>
    <xf numFmtId="4" fontId="10" fillId="8" borderId="1" xfId="0" applyNumberFormat="1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 wrapText="1"/>
    </xf>
    <xf numFmtId="0" fontId="11" fillId="8" borderId="9" xfId="0" applyFont="1" applyFill="1" applyBorder="1" applyAlignment="1">
      <alignment horizontal="center" vertical="center" wrapText="1"/>
    </xf>
    <xf numFmtId="2" fontId="11" fillId="8" borderId="1" xfId="0" applyNumberFormat="1" applyFont="1" applyFill="1" applyBorder="1" applyAlignment="1">
      <alignment horizontal="right" vertical="center" wrapText="1"/>
    </xf>
    <xf numFmtId="0" fontId="10" fillId="8" borderId="1" xfId="0" applyFont="1" applyFill="1" applyBorder="1" applyAlignment="1">
      <alignment horizontal="center" vertical="center"/>
    </xf>
    <xf numFmtId="0" fontId="11" fillId="10" borderId="1" xfId="0" applyNumberFormat="1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center" vertical="center" wrapText="1"/>
    </xf>
    <xf numFmtId="2" fontId="15" fillId="10" borderId="9" xfId="0" applyNumberFormat="1" applyFont="1" applyFill="1" applyBorder="1" applyAlignment="1">
      <alignment horizontal="center" vertical="center" wrapText="1"/>
    </xf>
    <xf numFmtId="0" fontId="15" fillId="10" borderId="9" xfId="0" applyFont="1" applyFill="1" applyBorder="1" applyAlignment="1">
      <alignment horizontal="center" vertical="center" wrapText="1"/>
    </xf>
    <xf numFmtId="2" fontId="39" fillId="10" borderId="0" xfId="0" applyNumberFormat="1" applyFont="1" applyFill="1" applyAlignment="1">
      <alignment horizontal="center" vertical="center"/>
    </xf>
    <xf numFmtId="0" fontId="11" fillId="10" borderId="1" xfId="0" applyFont="1" applyFill="1" applyBorder="1" applyAlignment="1">
      <alignment horizontal="left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left" vertical="center" wrapText="1"/>
    </xf>
    <xf numFmtId="0" fontId="15" fillId="10" borderId="8" xfId="0" applyFont="1" applyFill="1" applyBorder="1" applyAlignment="1">
      <alignment horizontal="left" vertical="center" wrapText="1"/>
    </xf>
    <xf numFmtId="164" fontId="42" fillId="0" borderId="1" xfId="0" applyNumberFormat="1" applyFont="1" applyBorder="1" applyAlignment="1">
      <alignment horizontal="right" vertical="center" wrapText="1"/>
    </xf>
    <xf numFmtId="164" fontId="35" fillId="0" borderId="1" xfId="0" applyNumberFormat="1" applyFont="1" applyBorder="1" applyAlignment="1">
      <alignment vertical="center"/>
    </xf>
    <xf numFmtId="4" fontId="43" fillId="0" borderId="1" xfId="1" applyNumberFormat="1" applyFont="1" applyBorder="1" applyAlignment="1">
      <alignment horizontal="right" vertical="center"/>
    </xf>
    <xf numFmtId="4" fontId="44" fillId="0" borderId="1" xfId="1" applyNumberFormat="1" applyFont="1" applyBorder="1" applyAlignment="1">
      <alignment horizontal="right" vertical="center"/>
    </xf>
    <xf numFmtId="4" fontId="41" fillId="0" borderId="1" xfId="1" applyNumberFormat="1" applyFont="1" applyBorder="1" applyAlignment="1">
      <alignment horizontal="right" vertical="center"/>
    </xf>
    <xf numFmtId="0" fontId="11" fillId="12" borderId="0" xfId="0" applyFont="1" applyFill="1" applyAlignment="1">
      <alignment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vertical="center" wrapText="1"/>
    </xf>
    <xf numFmtId="0" fontId="11" fillId="13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left" vertical="center" wrapText="1"/>
    </xf>
    <xf numFmtId="0" fontId="11" fillId="13" borderId="1" xfId="0" applyFont="1" applyFill="1" applyBorder="1" applyAlignment="1">
      <alignment horizontal="center" vertical="center" wrapText="1"/>
    </xf>
    <xf numFmtId="164" fontId="11" fillId="13" borderId="1" xfId="0" applyNumberFormat="1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vertical="center" wrapText="1"/>
    </xf>
    <xf numFmtId="0" fontId="15" fillId="13" borderId="0" xfId="0" applyFont="1" applyFill="1" applyAlignment="1">
      <alignment vertical="center" wrapText="1"/>
    </xf>
    <xf numFmtId="0" fontId="11" fillId="13" borderId="0" xfId="0" applyFont="1" applyFill="1" applyAlignment="1">
      <alignment vertical="center"/>
    </xf>
    <xf numFmtId="0" fontId="11" fillId="14" borderId="1" xfId="0" applyFont="1" applyFill="1" applyBorder="1" applyAlignment="1">
      <alignment vertical="center" wrapText="1"/>
    </xf>
    <xf numFmtId="0" fontId="15" fillId="14" borderId="1" xfId="0" applyFont="1" applyFill="1" applyBorder="1" applyAlignment="1">
      <alignment horizontal="left" vertical="center" wrapText="1"/>
    </xf>
    <xf numFmtId="0" fontId="11" fillId="14" borderId="1" xfId="0" applyFont="1" applyFill="1" applyBorder="1" applyAlignment="1">
      <alignment horizontal="center" vertical="center" wrapText="1"/>
    </xf>
    <xf numFmtId="2" fontId="11" fillId="13" borderId="1" xfId="0" applyNumberFormat="1" applyFont="1" applyFill="1" applyBorder="1" applyAlignment="1">
      <alignment horizontal="right" vertical="center" wrapText="1"/>
    </xf>
    <xf numFmtId="0" fontId="12" fillId="13" borderId="1" xfId="0" applyFont="1" applyFill="1" applyBorder="1" applyAlignment="1">
      <alignment horizontal="left" vertical="center"/>
    </xf>
    <xf numFmtId="0" fontId="46" fillId="13" borderId="0" xfId="14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 wrapText="1"/>
    </xf>
    <xf numFmtId="164" fontId="11" fillId="6" borderId="1" xfId="0" applyNumberFormat="1" applyFont="1" applyFill="1" applyBorder="1" applyAlignment="1">
      <alignment horizontal="center" vertical="center" wrapText="1"/>
    </xf>
    <xf numFmtId="2" fontId="11" fillId="6" borderId="1" xfId="0" applyNumberFormat="1" applyFont="1" applyFill="1" applyBorder="1" applyAlignment="1">
      <alignment horizontal="right" vertical="center" wrapText="1"/>
    </xf>
    <xf numFmtId="0" fontId="11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horizontal="center" vertical="center" wrapText="1"/>
    </xf>
    <xf numFmtId="16" fontId="11" fillId="0" borderId="1" xfId="0" applyNumberFormat="1" applyFont="1" applyBorder="1" applyAlignment="1">
      <alignment horizontal="center" vertical="center" wrapText="1"/>
    </xf>
    <xf numFmtId="17" fontId="11" fillId="0" borderId="1" xfId="0" applyNumberFormat="1" applyFont="1" applyBorder="1" applyAlignment="1">
      <alignment horizontal="center" vertical="center" wrapText="1"/>
    </xf>
    <xf numFmtId="16" fontId="34" fillId="0" borderId="1" xfId="0" applyNumberFormat="1" applyFont="1" applyBorder="1" applyAlignment="1">
      <alignment horizontal="center" vertical="center" wrapText="1"/>
    </xf>
    <xf numFmtId="0" fontId="15" fillId="6" borderId="0" xfId="0" applyFont="1" applyFill="1" applyAlignment="1">
      <alignment vertical="center" wrapText="1"/>
    </xf>
    <xf numFmtId="0" fontId="11" fillId="6" borderId="0" xfId="0" applyFont="1" applyFill="1" applyAlignment="1">
      <alignment vertical="center"/>
    </xf>
    <xf numFmtId="0" fontId="10" fillId="0" borderId="0" xfId="0" applyFont="1" applyAlignment="1">
      <alignment vertical="center" wrapText="1"/>
    </xf>
    <xf numFmtId="0" fontId="4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7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164" fontId="11" fillId="6" borderId="0" xfId="0" applyNumberFormat="1" applyFont="1" applyFill="1" applyAlignment="1">
      <alignment horizontal="center" vertical="center" wrapText="1"/>
    </xf>
    <xf numFmtId="2" fontId="11" fillId="6" borderId="0" xfId="0" applyNumberFormat="1" applyFont="1" applyFill="1" applyAlignment="1">
      <alignment horizontal="right" vertical="center" wrapText="1"/>
    </xf>
    <xf numFmtId="0" fontId="11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left" vertical="center"/>
    </xf>
    <xf numFmtId="0" fontId="10" fillId="6" borderId="0" xfId="0" applyFont="1" applyFill="1" applyAlignment="1">
      <alignment vertical="center" wrapText="1"/>
    </xf>
    <xf numFmtId="0" fontId="11" fillId="6" borderId="0" xfId="0" applyFont="1" applyFill="1" applyAlignment="1">
      <alignment vertical="center" wrapText="1"/>
    </xf>
    <xf numFmtId="0" fontId="13" fillId="8" borderId="9" xfId="0" applyFont="1" applyFill="1" applyBorder="1" applyAlignment="1">
      <alignment horizontal="center" vertical="center" wrapText="1"/>
    </xf>
    <xf numFmtId="164" fontId="41" fillId="0" borderId="1" xfId="0" applyNumberFormat="1" applyFont="1" applyBorder="1" applyAlignment="1">
      <alignment vertical="center" wrapText="1"/>
    </xf>
    <xf numFmtId="4" fontId="44" fillId="0" borderId="1" xfId="1" applyNumberFormat="1" applyFont="1" applyBorder="1" applyAlignment="1">
      <alignment vertical="center"/>
    </xf>
    <xf numFmtId="0" fontId="48" fillId="0" borderId="1" xfId="0" applyFont="1" applyBorder="1" applyAlignment="1">
      <alignment horizontal="center" vertical="center" wrapText="1"/>
    </xf>
    <xf numFmtId="4" fontId="35" fillId="0" borderId="0" xfId="0" applyNumberFormat="1" applyFont="1"/>
    <xf numFmtId="0" fontId="35" fillId="0" borderId="0" xfId="0" applyFont="1" applyAlignment="1">
      <alignment vertical="center"/>
    </xf>
    <xf numFmtId="4" fontId="35" fillId="0" borderId="0" xfId="0" applyNumberFormat="1" applyFont="1" applyAlignment="1">
      <alignment vertical="center"/>
    </xf>
    <xf numFmtId="0" fontId="13" fillId="8" borderId="1" xfId="2" applyNumberFormat="1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vertical="top" wrapText="1"/>
    </xf>
    <xf numFmtId="49" fontId="15" fillId="0" borderId="0" xfId="0" applyNumberFormat="1" applyFont="1" applyAlignment="1">
      <alignment horizontal="right"/>
    </xf>
    <xf numFmtId="49" fontId="37" fillId="0" borderId="6" xfId="2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0" fontId="49" fillId="0" borderId="0" xfId="0" applyFont="1"/>
    <xf numFmtId="4" fontId="50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/>
    <xf numFmtId="4" fontId="35" fillId="0" borderId="1" xfId="0" applyNumberFormat="1" applyFont="1" applyBorder="1" applyAlignment="1"/>
    <xf numFmtId="4" fontId="49" fillId="0" borderId="0" xfId="0" applyNumberFormat="1" applyFont="1"/>
    <xf numFmtId="0" fontId="13" fillId="13" borderId="9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4" fontId="15" fillId="0" borderId="0" xfId="0" applyNumberFormat="1" applyFont="1" applyFill="1" applyAlignment="1">
      <alignment horizontal="center" vertical="center" wrapText="1"/>
    </xf>
    <xf numFmtId="49" fontId="52" fillId="0" borderId="5" xfId="0" applyNumberFormat="1" applyFont="1" applyFill="1" applyBorder="1" applyAlignment="1">
      <alignment horizontal="center" vertical="center" wrapText="1" shrinkToFit="1"/>
    </xf>
    <xf numFmtId="4" fontId="52" fillId="0" borderId="1" xfId="0" applyNumberFormat="1" applyFont="1" applyBorder="1" applyAlignment="1">
      <alignment horizontal="center" vertical="center" wrapText="1"/>
    </xf>
    <xf numFmtId="4" fontId="52" fillId="0" borderId="6" xfId="0" applyNumberFormat="1" applyFont="1" applyBorder="1" applyAlignment="1">
      <alignment horizontal="center" vertical="center" wrapText="1"/>
    </xf>
    <xf numFmtId="49" fontId="52" fillId="0" borderId="5" xfId="2" applyNumberFormat="1" applyFont="1" applyFill="1" applyBorder="1" applyAlignment="1">
      <alignment horizontal="center" vertical="center" wrapText="1"/>
    </xf>
    <xf numFmtId="0" fontId="52" fillId="0" borderId="1" xfId="0" applyNumberFormat="1" applyFont="1" applyBorder="1" applyAlignment="1">
      <alignment horizontal="center" vertical="center" wrapText="1"/>
    </xf>
    <xf numFmtId="0" fontId="52" fillId="0" borderId="6" xfId="0" applyNumberFormat="1" applyFont="1" applyBorder="1" applyAlignment="1">
      <alignment horizontal="center" vertical="center"/>
    </xf>
    <xf numFmtId="4" fontId="52" fillId="0" borderId="6" xfId="0" applyNumberFormat="1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 wrapText="1"/>
    </xf>
    <xf numFmtId="0" fontId="52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vertical="center"/>
    </xf>
    <xf numFmtId="0" fontId="53" fillId="0" borderId="18" xfId="0" applyFont="1" applyFill="1" applyBorder="1" applyAlignment="1">
      <alignment vertical="center"/>
    </xf>
    <xf numFmtId="0" fontId="53" fillId="0" borderId="0" xfId="0" applyFont="1" applyFill="1" applyAlignment="1">
      <alignment vertical="center"/>
    </xf>
    <xf numFmtId="4" fontId="37" fillId="13" borderId="1" xfId="0" applyNumberFormat="1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wrapText="1"/>
    </xf>
    <xf numFmtId="3" fontId="11" fillId="10" borderId="9" xfId="0" applyNumberFormat="1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wrapText="1"/>
    </xf>
    <xf numFmtId="3" fontId="15" fillId="10" borderId="9" xfId="0" applyNumberFormat="1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left" vertical="center" wrapText="1"/>
    </xf>
    <xf numFmtId="4" fontId="11" fillId="13" borderId="1" xfId="0" applyNumberFormat="1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4" fontId="11" fillId="13" borderId="1" xfId="0" applyNumberFormat="1" applyFont="1" applyFill="1" applyBorder="1" applyAlignment="1">
      <alignment horizontal="center" vertical="center" wrapText="1"/>
    </xf>
    <xf numFmtId="2" fontId="11" fillId="13" borderId="1" xfId="0" applyNumberFormat="1" applyFont="1" applyFill="1" applyBorder="1" applyAlignment="1">
      <alignment horizontal="center" vertical="center" wrapText="1"/>
    </xf>
    <xf numFmtId="1" fontId="11" fillId="13" borderId="1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4" fontId="11" fillId="8" borderId="1" xfId="0" applyNumberFormat="1" applyFont="1" applyFill="1" applyBorder="1" applyAlignment="1">
      <alignment horizontal="center" vertical="center" wrapText="1"/>
    </xf>
    <xf numFmtId="4" fontId="11" fillId="8" borderId="1" xfId="0" applyNumberFormat="1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5" fillId="8" borderId="0" xfId="0" applyFont="1" applyFill="1" applyAlignment="1">
      <alignment vertical="center" wrapText="1"/>
    </xf>
    <xf numFmtId="0" fontId="11" fillId="8" borderId="0" xfId="0" applyFont="1" applyFill="1" applyAlignment="1">
      <alignment vertical="center"/>
    </xf>
    <xf numFmtId="0" fontId="11" fillId="13" borderId="1" xfId="0" applyFont="1" applyFill="1" applyBorder="1" applyAlignment="1">
      <alignment horizontal="left" vertical="center"/>
    </xf>
    <xf numFmtId="2" fontId="11" fillId="13" borderId="1" xfId="0" applyNumberFormat="1" applyFont="1" applyFill="1" applyBorder="1" applyAlignment="1">
      <alignment horizontal="center" vertical="center"/>
    </xf>
    <xf numFmtId="0" fontId="14" fillId="8" borderId="0" xfId="0" applyFont="1" applyFill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/>
    </xf>
    <xf numFmtId="0" fontId="18" fillId="13" borderId="1" xfId="0" applyFont="1" applyFill="1" applyBorder="1" applyAlignment="1">
      <alignment horizontal="left" vertical="center" wrapText="1"/>
    </xf>
    <xf numFmtId="49" fontId="11" fillId="13" borderId="1" xfId="0" applyNumberFormat="1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left" vertical="center" wrapText="1"/>
    </xf>
    <xf numFmtId="0" fontId="11" fillId="15" borderId="1" xfId="0" applyFont="1" applyFill="1" applyBorder="1" applyAlignment="1">
      <alignment horizontal="center" vertical="center" wrapText="1"/>
    </xf>
    <xf numFmtId="4" fontId="11" fillId="15" borderId="1" xfId="0" applyNumberFormat="1" applyFont="1" applyFill="1" applyBorder="1" applyAlignment="1">
      <alignment horizontal="center" vertical="center" wrapText="1"/>
    </xf>
    <xf numFmtId="4" fontId="11" fillId="15" borderId="1" xfId="0" applyNumberFormat="1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left" vertical="center" wrapText="1"/>
    </xf>
    <xf numFmtId="0" fontId="11" fillId="16" borderId="1" xfId="0" applyFont="1" applyFill="1" applyBorder="1" applyAlignment="1">
      <alignment horizontal="center" vertical="center" wrapText="1"/>
    </xf>
    <xf numFmtId="4" fontId="41" fillId="8" borderId="1" xfId="0" applyNumberFormat="1" applyFont="1" applyFill="1" applyBorder="1" applyAlignment="1">
      <alignment horizontal="right" vertical="center" wrapText="1"/>
    </xf>
    <xf numFmtId="4" fontId="11" fillId="16" borderId="1" xfId="0" applyNumberFormat="1" applyFont="1" applyFill="1" applyBorder="1" applyAlignment="1">
      <alignment horizontal="center" vertical="center" wrapText="1"/>
    </xf>
    <xf numFmtId="4" fontId="11" fillId="16" borderId="1" xfId="0" applyNumberFormat="1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164" fontId="41" fillId="8" borderId="1" xfId="0" applyNumberFormat="1" applyFont="1" applyFill="1" applyBorder="1" applyAlignment="1">
      <alignment horizontal="right" vertical="center" wrapText="1"/>
    </xf>
    <xf numFmtId="4" fontId="44" fillId="8" borderId="1" xfId="1" applyNumberFormat="1" applyFont="1" applyFill="1" applyBorder="1" applyAlignment="1">
      <alignment horizontal="right" vertical="center"/>
    </xf>
    <xf numFmtId="4" fontId="43" fillId="8" borderId="1" xfId="1" applyNumberFormat="1" applyFont="1" applyFill="1" applyBorder="1" applyAlignment="1">
      <alignment horizontal="right" vertical="center"/>
    </xf>
    <xf numFmtId="0" fontId="15" fillId="1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14" fontId="13" fillId="10" borderId="25" xfId="0" applyNumberFormat="1" applyFont="1" applyFill="1" applyBorder="1" applyAlignment="1">
      <alignment horizontal="center" vertical="center"/>
    </xf>
    <xf numFmtId="0" fontId="10" fillId="17" borderId="0" xfId="0" applyFont="1" applyFill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" fontId="11" fillId="0" borderId="1" xfId="1" applyNumberFormat="1" applyFont="1" applyBorder="1" applyAlignment="1">
      <alignment horizontal="center" vertical="center"/>
    </xf>
    <xf numFmtId="164" fontId="12" fillId="19" borderId="1" xfId="2" applyNumberFormat="1" applyFont="1" applyFill="1" applyBorder="1" applyAlignment="1">
      <alignment horizontal="left" vertical="center" wrapText="1"/>
    </xf>
    <xf numFmtId="4" fontId="54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vertical="center"/>
    </xf>
    <xf numFmtId="164" fontId="12" fillId="0" borderId="1" xfId="2" applyNumberFormat="1" applyFont="1" applyBorder="1" applyAlignment="1">
      <alignment horizontal="left" vertical="center" wrapText="1"/>
    </xf>
    <xf numFmtId="0" fontId="37" fillId="0" borderId="0" xfId="0" applyFont="1" applyAlignment="1">
      <alignment vertical="center" wrapText="1"/>
    </xf>
    <xf numFmtId="0" fontId="55" fillId="0" borderId="0" xfId="0" applyFont="1" applyAlignment="1">
      <alignment vertical="center" wrapText="1"/>
    </xf>
    <xf numFmtId="4" fontId="11" fillId="0" borderId="8" xfId="1" applyNumberFormat="1" applyFont="1" applyBorder="1" applyAlignment="1">
      <alignment horizontal="center" vertical="center"/>
    </xf>
    <xf numFmtId="4" fontId="11" fillId="6" borderId="1" xfId="1" applyNumberFormat="1" applyFont="1" applyFill="1" applyBorder="1" applyAlignment="1">
      <alignment horizontal="left" vertical="center"/>
    </xf>
    <xf numFmtId="4" fontId="11" fillId="6" borderId="1" xfId="1" applyNumberFormat="1" applyFont="1" applyFill="1" applyBorder="1" applyAlignment="1">
      <alignment horizontal="center" vertical="center"/>
    </xf>
    <xf numFmtId="0" fontId="11" fillId="14" borderId="0" xfId="0" applyFont="1" applyFill="1" applyAlignment="1">
      <alignment vertical="center"/>
    </xf>
    <xf numFmtId="49" fontId="12" fillId="0" borderId="0" xfId="0" applyNumberFormat="1" applyFont="1" applyAlignment="1">
      <alignment vertical="top" wrapText="1"/>
    </xf>
    <xf numFmtId="0" fontId="56" fillId="0" borderId="0" xfId="0" applyFont="1" applyAlignment="1">
      <alignment horizontal="center" vertical="top"/>
    </xf>
    <xf numFmtId="4" fontId="10" fillId="0" borderId="1" xfId="0" applyNumberFormat="1" applyFont="1" applyBorder="1" applyAlignment="1">
      <alignment vertical="center" wrapText="1"/>
    </xf>
    <xf numFmtId="0" fontId="11" fillId="15" borderId="1" xfId="0" applyFont="1" applyFill="1" applyBorder="1" applyAlignment="1">
      <alignment vertical="center" wrapText="1"/>
    </xf>
    <xf numFmtId="164" fontId="11" fillId="15" borderId="1" xfId="0" applyNumberFormat="1" applyFont="1" applyFill="1" applyBorder="1" applyAlignment="1">
      <alignment horizontal="center" vertical="center" wrapText="1"/>
    </xf>
    <xf numFmtId="2" fontId="11" fillId="15" borderId="1" xfId="0" applyNumberFormat="1" applyFont="1" applyFill="1" applyBorder="1" applyAlignment="1">
      <alignment horizontal="right" vertical="center" wrapText="1"/>
    </xf>
    <xf numFmtId="4" fontId="11" fillId="6" borderId="0" xfId="0" applyNumberFormat="1" applyFont="1" applyFill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57" fillId="3" borderId="1" xfId="0" applyFont="1" applyFill="1" applyBorder="1" applyAlignment="1">
      <alignment horizontal="left"/>
    </xf>
    <xf numFmtId="4" fontId="12" fillId="0" borderId="1" xfId="1" applyNumberFormat="1" applyFont="1" applyBorder="1" applyAlignment="1">
      <alignment horizontal="center" vertical="center"/>
    </xf>
    <xf numFmtId="4" fontId="12" fillId="3" borderId="1" xfId="1" applyNumberFormat="1" applyFont="1" applyFill="1" applyBorder="1" applyAlignment="1">
      <alignment horizontal="center" vertical="center"/>
    </xf>
    <xf numFmtId="0" fontId="13" fillId="3" borderId="1" xfId="0" applyFont="1" applyFill="1" applyBorder="1"/>
    <xf numFmtId="4" fontId="11" fillId="3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vertical="center" wrapText="1"/>
    </xf>
    <xf numFmtId="49" fontId="11" fillId="0" borderId="7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vertical="center"/>
    </xf>
    <xf numFmtId="49" fontId="12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4" fontId="12" fillId="0" borderId="7" xfId="0" applyNumberFormat="1" applyFont="1" applyFill="1" applyBorder="1" applyAlignment="1" applyProtection="1">
      <alignment vertical="center"/>
    </xf>
    <xf numFmtId="49" fontId="12" fillId="3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10" fillId="0" borderId="7" xfId="0" applyNumberFormat="1" applyFont="1" applyFill="1" applyBorder="1" applyAlignment="1" applyProtection="1">
      <alignment horizontal="center"/>
    </xf>
    <xf numFmtId="0" fontId="11" fillId="8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wrapText="1"/>
    </xf>
    <xf numFmtId="49" fontId="12" fillId="0" borderId="1" xfId="0" applyNumberFormat="1" applyFont="1" applyBorder="1" applyAlignment="1">
      <alignment horizontal="center"/>
    </xf>
    <xf numFmtId="4" fontId="12" fillId="0" borderId="9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/>
    </xf>
    <xf numFmtId="0" fontId="32" fillId="0" borderId="1" xfId="0" applyFont="1" applyBorder="1" applyAlignment="1">
      <alignment horizontal="left" vertical="center" wrapText="1"/>
    </xf>
    <xf numFmtId="1" fontId="40" fillId="3" borderId="9" xfId="0" applyNumberFormat="1" applyFont="1" applyFill="1" applyBorder="1" applyAlignment="1">
      <alignment horizontal="center" vertical="center"/>
    </xf>
    <xf numFmtId="0" fontId="58" fillId="0" borderId="1" xfId="0" applyFont="1" applyBorder="1" applyAlignment="1">
      <alignment horizontal="left" vertical="center"/>
    </xf>
    <xf numFmtId="3" fontId="40" fillId="0" borderId="9" xfId="0" applyNumberFormat="1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3" fontId="40" fillId="3" borderId="9" xfId="0" applyNumberFormat="1" applyFont="1" applyFill="1" applyBorder="1" applyAlignment="1">
      <alignment horizontal="center" vertical="center" wrapText="1"/>
    </xf>
    <xf numFmtId="0" fontId="40" fillId="3" borderId="9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 wrapText="1"/>
    </xf>
    <xf numFmtId="0" fontId="11" fillId="3" borderId="1" xfId="0" applyFont="1" applyFill="1" applyBorder="1"/>
    <xf numFmtId="1" fontId="40" fillId="0" borderId="9" xfId="0" applyNumberFormat="1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40" fillId="3" borderId="9" xfId="0" applyFont="1" applyFill="1" applyBorder="1" applyAlignment="1">
      <alignment horizontal="center" vertical="center" wrapText="1"/>
    </xf>
    <xf numFmtId="0" fontId="6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168" fontId="12" fillId="0" borderId="1" xfId="1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/>
    </xf>
    <xf numFmtId="49" fontId="15" fillId="0" borderId="9" xfId="0" applyNumberFormat="1" applyFont="1" applyBorder="1" applyAlignment="1">
      <alignment horizontal="center" vertical="center"/>
    </xf>
    <xf numFmtId="0" fontId="13" fillId="3" borderId="1" xfId="0" applyFont="1" applyFill="1" applyBorder="1" applyAlignment="1">
      <alignment vertical="center" wrapText="1"/>
    </xf>
    <xf numFmtId="49" fontId="12" fillId="0" borderId="9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/>
    </xf>
    <xf numFmtId="49" fontId="11" fillId="0" borderId="9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47" fillId="3" borderId="1" xfId="0" applyNumberFormat="1" applyFont="1" applyFill="1" applyBorder="1" applyAlignment="1">
      <alignment horizontal="left" vertical="center" wrapText="1"/>
    </xf>
    <xf numFmtId="2" fontId="12" fillId="0" borderId="9" xfId="0" applyNumberFormat="1" applyFont="1" applyBorder="1" applyAlignment="1">
      <alignment horizontal="center" vertical="center"/>
    </xf>
    <xf numFmtId="49" fontId="57" fillId="3" borderId="1" xfId="0" applyNumberFormat="1" applyFont="1" applyFill="1" applyBorder="1" applyAlignment="1">
      <alignment horizontal="left" vertical="center" wrapText="1"/>
    </xf>
    <xf numFmtId="168" fontId="11" fillId="0" borderId="9" xfId="0" applyNumberFormat="1" applyFont="1" applyBorder="1" applyAlignment="1">
      <alignment horizontal="center" vertical="center"/>
    </xf>
    <xf numFmtId="0" fontId="47" fillId="3" borderId="1" xfId="0" applyFont="1" applyFill="1" applyBorder="1" applyAlignment="1">
      <alignment vertical="center" wrapText="1"/>
    </xf>
    <xf numFmtId="172" fontId="11" fillId="0" borderId="9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wrapText="1"/>
    </xf>
    <xf numFmtId="3" fontId="11" fillId="0" borderId="9" xfId="0" applyNumberFormat="1" applyFont="1" applyBorder="1" applyAlignment="1">
      <alignment horizontal="center" vertical="center"/>
    </xf>
    <xf numFmtId="4" fontId="11" fillId="3" borderId="1" xfId="1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left" vertical="center" wrapText="1"/>
    </xf>
    <xf numFmtId="4" fontId="14" fillId="0" borderId="1" xfId="1" applyNumberFormat="1" applyFont="1" applyBorder="1" applyAlignment="1">
      <alignment horizontal="center" vertical="center"/>
    </xf>
    <xf numFmtId="0" fontId="11" fillId="21" borderId="1" xfId="0" applyFont="1" applyFill="1" applyBorder="1" applyAlignment="1">
      <alignment wrapText="1"/>
    </xf>
    <xf numFmtId="49" fontId="12" fillId="0" borderId="1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13" borderId="1" xfId="2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wrapText="1"/>
    </xf>
    <xf numFmtId="49" fontId="12" fillId="13" borderId="1" xfId="0" applyNumberFormat="1" applyFont="1" applyFill="1" applyBorder="1" applyAlignment="1">
      <alignment horizontal="center" vertical="center"/>
    </xf>
    <xf numFmtId="168" fontId="12" fillId="13" borderId="9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 wrapText="1"/>
    </xf>
    <xf numFmtId="2" fontId="11" fillId="5" borderId="1" xfId="0" applyNumberFormat="1" applyFont="1" applyFill="1" applyBorder="1" applyAlignment="1">
      <alignment horizontal="right" vertical="center" wrapText="1"/>
    </xf>
    <xf numFmtId="164" fontId="51" fillId="11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/>
    </xf>
    <xf numFmtId="0" fontId="11" fillId="13" borderId="1" xfId="0" applyFont="1" applyFill="1" applyBorder="1" applyAlignment="1">
      <alignment horizontal="center" wrapText="1"/>
    </xf>
    <xf numFmtId="0" fontId="11" fillId="13" borderId="9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wrapText="1"/>
    </xf>
    <xf numFmtId="0" fontId="11" fillId="13" borderId="1" xfId="0" applyFont="1" applyFill="1" applyBorder="1" applyAlignment="1">
      <alignment horizontal="justify" vertical="center" wrapText="1"/>
    </xf>
    <xf numFmtId="0" fontId="11" fillId="13" borderId="11" xfId="0" applyFont="1" applyFill="1" applyBorder="1" applyAlignment="1">
      <alignment vertical="center" wrapText="1"/>
    </xf>
    <xf numFmtId="0" fontId="11" fillId="13" borderId="11" xfId="0" applyFont="1" applyFill="1" applyBorder="1" applyAlignment="1">
      <alignment horizontal="center" wrapText="1"/>
    </xf>
    <xf numFmtId="0" fontId="11" fillId="13" borderId="14" xfId="0" applyFont="1" applyFill="1" applyBorder="1" applyAlignment="1">
      <alignment horizontal="center" vertical="center" wrapText="1"/>
    </xf>
    <xf numFmtId="0" fontId="61" fillId="0" borderId="0" xfId="0" applyFont="1"/>
    <xf numFmtId="164" fontId="62" fillId="0" borderId="1" xfId="0" applyNumberFormat="1" applyFont="1" applyFill="1" applyBorder="1"/>
    <xf numFmtId="0" fontId="62" fillId="0" borderId="1" xfId="0" applyFont="1" applyFill="1" applyBorder="1"/>
    <xf numFmtId="0" fontId="11" fillId="0" borderId="12" xfId="0" applyNumberFormat="1" applyFont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left" vertical="center" wrapText="1"/>
    </xf>
    <xf numFmtId="164" fontId="11" fillId="0" borderId="12" xfId="0" applyNumberFormat="1" applyFont="1" applyBorder="1" applyAlignment="1">
      <alignment horizontal="center" vertical="center" wrapText="1"/>
    </xf>
    <xf numFmtId="2" fontId="11" fillId="0" borderId="12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174" fontId="51" fillId="11" borderId="1" xfId="0" applyNumberFormat="1" applyFont="1" applyFill="1" applyBorder="1" applyAlignment="1">
      <alignment horizontal="center" vertical="center"/>
    </xf>
    <xf numFmtId="0" fontId="11" fillId="13" borderId="8" xfId="0" applyFont="1" applyFill="1" applyBorder="1" applyAlignment="1">
      <alignment vertical="center" wrapText="1"/>
    </xf>
    <xf numFmtId="4" fontId="14" fillId="13" borderId="1" xfId="1" applyNumberFormat="1" applyFont="1" applyFill="1" applyBorder="1" applyAlignment="1">
      <alignment horizontal="center" vertical="center"/>
    </xf>
    <xf numFmtId="0" fontId="11" fillId="13" borderId="11" xfId="0" applyFont="1" applyFill="1" applyBorder="1" applyAlignment="1">
      <alignment horizontal="center" vertical="center" wrapText="1"/>
    </xf>
    <xf numFmtId="4" fontId="14" fillId="13" borderId="1" xfId="1" applyNumberFormat="1" applyFont="1" applyFill="1" applyBorder="1" applyAlignment="1">
      <alignment vertical="center"/>
    </xf>
    <xf numFmtId="0" fontId="11" fillId="13" borderId="13" xfId="0" applyFont="1" applyFill="1" applyBorder="1" applyAlignment="1">
      <alignment vertical="center" wrapText="1"/>
    </xf>
    <xf numFmtId="174" fontId="10" fillId="0" borderId="1" xfId="0" applyNumberFormat="1" applyFont="1" applyFill="1" applyBorder="1" applyAlignment="1">
      <alignment horizontal="center" vertical="center"/>
    </xf>
    <xf numFmtId="0" fontId="11" fillId="8" borderId="1" xfId="0" applyNumberFormat="1" applyFont="1" applyFill="1" applyBorder="1" applyAlignment="1">
      <alignment horizontal="center" vertical="center" wrapText="1"/>
    </xf>
    <xf numFmtId="0" fontId="11" fillId="13" borderId="8" xfId="0" applyFont="1" applyFill="1" applyBorder="1" applyAlignment="1">
      <alignment horizontal="justify" vertical="center" wrapText="1"/>
    </xf>
    <xf numFmtId="0" fontId="11" fillId="13" borderId="8" xfId="0" applyFont="1" applyFill="1" applyBorder="1" applyAlignment="1">
      <alignment horizontal="left" vertical="center" wrapText="1" indent="1"/>
    </xf>
    <xf numFmtId="0" fontId="10" fillId="5" borderId="8" xfId="0" applyFont="1" applyFill="1" applyBorder="1" applyAlignment="1">
      <alignment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/>
    </xf>
    <xf numFmtId="0" fontId="10" fillId="13" borderId="8" xfId="0" applyFont="1" applyFill="1" applyBorder="1" applyAlignment="1">
      <alignment vertical="center" wrapText="1"/>
    </xf>
    <xf numFmtId="0" fontId="10" fillId="13" borderId="8" xfId="0" applyFont="1" applyFill="1" applyBorder="1" applyAlignment="1">
      <alignment horizontal="justify" vertical="center" wrapText="1"/>
    </xf>
    <xf numFmtId="164" fontId="62" fillId="0" borderId="1" xfId="0" applyNumberFormat="1" applyFont="1" applyBorder="1"/>
    <xf numFmtId="0" fontId="62" fillId="0" borderId="1" xfId="0" applyFont="1" applyBorder="1"/>
    <xf numFmtId="174" fontId="10" fillId="11" borderId="1" xfId="0" applyNumberFormat="1" applyFont="1" applyFill="1" applyBorder="1" applyAlignment="1">
      <alignment horizontal="center" vertical="center"/>
    </xf>
    <xf numFmtId="164" fontId="35" fillId="0" borderId="8" xfId="0" applyNumberFormat="1" applyFont="1" applyBorder="1" applyAlignment="1"/>
    <xf numFmtId="49" fontId="13" fillId="8" borderId="1" xfId="2" applyNumberFormat="1" applyFont="1" applyFill="1" applyBorder="1" applyAlignment="1">
      <alignment horizontal="center" vertical="center" wrapText="1"/>
    </xf>
    <xf numFmtId="49" fontId="13" fillId="8" borderId="1" xfId="2" applyNumberFormat="1" applyFont="1" applyFill="1" applyBorder="1" applyAlignment="1">
      <alignment vertical="center" wrapText="1"/>
    </xf>
    <xf numFmtId="49" fontId="13" fillId="8" borderId="9" xfId="2" applyNumberFormat="1" applyFont="1" applyFill="1" applyBorder="1" applyAlignment="1">
      <alignment vertical="center" wrapText="1"/>
    </xf>
    <xf numFmtId="4" fontId="15" fillId="0" borderId="0" xfId="0" applyNumberFormat="1" applyFont="1" applyAlignment="1">
      <alignment vertical="center" wrapText="1"/>
    </xf>
    <xf numFmtId="0" fontId="13" fillId="3" borderId="1" xfId="0" applyFont="1" applyFill="1" applyBorder="1" applyAlignment="1">
      <alignment wrapText="1"/>
    </xf>
    <xf numFmtId="0" fontId="63" fillId="3" borderId="1" xfId="0" applyFont="1" applyFill="1" applyBorder="1" applyAlignment="1">
      <alignment wrapText="1"/>
    </xf>
    <xf numFmtId="164" fontId="62" fillId="0" borderId="1" xfId="0" applyNumberFormat="1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4" fontId="62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 vertical="center"/>
    </xf>
    <xf numFmtId="168" fontId="12" fillId="0" borderId="9" xfId="0" applyNumberFormat="1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left" vertical="center" wrapText="1"/>
    </xf>
    <xf numFmtId="0" fontId="64" fillId="13" borderId="1" xfId="0" applyFont="1" applyFill="1" applyBorder="1" applyAlignment="1">
      <alignment vertical="center" wrapText="1"/>
    </xf>
    <xf numFmtId="0" fontId="59" fillId="3" borderId="1" xfId="0" applyFont="1" applyFill="1" applyBorder="1" applyAlignment="1">
      <alignment horizontal="left" vertical="center" wrapText="1"/>
    </xf>
    <xf numFmtId="0" fontId="32" fillId="3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justify" vertical="center" wrapText="1"/>
    </xf>
    <xf numFmtId="49" fontId="15" fillId="0" borderId="1" xfId="0" applyNumberFormat="1" applyFont="1" applyBorder="1" applyAlignment="1">
      <alignment vertical="center" wrapText="1"/>
    </xf>
    <xf numFmtId="0" fontId="64" fillId="22" borderId="1" xfId="0" applyFont="1" applyFill="1" applyBorder="1" applyAlignment="1">
      <alignment vertical="center" wrapText="1"/>
    </xf>
    <xf numFmtId="0" fontId="65" fillId="0" borderId="1" xfId="0" applyFont="1" applyBorder="1" applyAlignment="1">
      <alignment horizontal="left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0" fontId="32" fillId="3" borderId="1" xfId="0" applyFont="1" applyFill="1" applyBorder="1" applyAlignment="1">
      <alignment horizontal="left" vertical="center" wrapText="1"/>
    </xf>
    <xf numFmtId="0" fontId="32" fillId="3" borderId="1" xfId="0" applyFont="1" applyFill="1" applyBorder="1" applyAlignment="1">
      <alignment horizontal="left" vertical="top" wrapText="1"/>
    </xf>
    <xf numFmtId="0" fontId="32" fillId="0" borderId="1" xfId="0" applyFont="1" applyBorder="1" applyAlignment="1">
      <alignment horizontal="left" vertical="top" wrapText="1"/>
    </xf>
    <xf numFmtId="0" fontId="32" fillId="3" borderId="1" xfId="0" applyFont="1" applyFill="1" applyBorder="1" applyAlignment="1">
      <alignment vertical="center" wrapText="1"/>
    </xf>
    <xf numFmtId="0" fontId="32" fillId="3" borderId="12" xfId="0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4" fontId="14" fillId="10" borderId="1" xfId="1" applyNumberFormat="1" applyFont="1" applyFill="1" applyBorder="1" applyAlignment="1">
      <alignment horizontal="center" vertical="center"/>
    </xf>
    <xf numFmtId="4" fontId="11" fillId="10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5" fillId="9" borderId="29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165" fontId="12" fillId="3" borderId="1" xfId="1" applyFont="1" applyFill="1" applyBorder="1" applyAlignment="1">
      <alignment horizontal="center" vertical="center" wrapText="1"/>
    </xf>
    <xf numFmtId="165" fontId="14" fillId="0" borderId="1" xfId="1" applyFont="1" applyBorder="1" applyAlignment="1">
      <alignment vertical="center"/>
    </xf>
    <xf numFmtId="165" fontId="29" fillId="3" borderId="1" xfId="1" applyFont="1" applyFill="1" applyBorder="1" applyAlignment="1">
      <alignment vertical="center"/>
    </xf>
    <xf numFmtId="164" fontId="10" fillId="0" borderId="1" xfId="0" applyNumberFormat="1" applyFont="1" applyBorder="1"/>
    <xf numFmtId="0" fontId="10" fillId="0" borderId="1" xfId="0" applyFont="1" applyBorder="1"/>
    <xf numFmtId="4" fontId="10" fillId="0" borderId="1" xfId="0" applyNumberFormat="1" applyFont="1" applyBorder="1"/>
    <xf numFmtId="4" fontId="12" fillId="0" borderId="0" xfId="0" applyNumberFormat="1" applyFont="1" applyFill="1" applyBorder="1" applyAlignment="1">
      <alignment horizontal="center" vertical="center" wrapText="1"/>
    </xf>
    <xf numFmtId="4" fontId="13" fillId="0" borderId="0" xfId="12" applyNumberFormat="1" applyFont="1" applyAlignment="1">
      <alignment horizontal="center" vertical="center"/>
    </xf>
    <xf numFmtId="4" fontId="12" fillId="0" borderId="0" xfId="12" applyNumberFormat="1" applyFont="1" applyBorder="1" applyAlignment="1">
      <alignment horizontal="center" vertical="center"/>
    </xf>
    <xf numFmtId="4" fontId="12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/>
    </xf>
    <xf numFmtId="4" fontId="12" fillId="0" borderId="0" xfId="13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/>
    </xf>
    <xf numFmtId="4" fontId="11" fillId="0" borderId="0" xfId="0" applyNumberFormat="1" applyFont="1" applyFill="1" applyBorder="1" applyAlignment="1" applyProtection="1">
      <alignment horizontal="center" vertical="center" wrapText="1"/>
    </xf>
    <xf numFmtId="4" fontId="13" fillId="0" borderId="0" xfId="0" applyNumberFormat="1" applyFont="1" applyFill="1" applyBorder="1" applyAlignment="1" applyProtection="1">
      <alignment horizontal="center" vertical="center"/>
    </xf>
    <xf numFmtId="4" fontId="12" fillId="0" borderId="0" xfId="0" applyNumberFormat="1" applyFont="1" applyFill="1" applyBorder="1" applyAlignment="1" applyProtection="1">
      <alignment horizontal="center" vertical="center"/>
    </xf>
    <xf numFmtId="4" fontId="37" fillId="0" borderId="5" xfId="0" applyNumberFormat="1" applyFont="1" applyFill="1" applyBorder="1" applyAlignment="1">
      <alignment horizontal="center" vertical="center" wrapText="1" shrinkToFit="1"/>
    </xf>
    <xf numFmtId="4" fontId="37" fillId="0" borderId="5" xfId="2" applyNumberFormat="1" applyFont="1" applyFill="1" applyBorder="1" applyAlignment="1">
      <alignment horizontal="center" vertical="center" wrapText="1"/>
    </xf>
    <xf numFmtId="4" fontId="37" fillId="0" borderId="5" xfId="0" applyNumberFormat="1" applyFont="1" applyBorder="1" applyAlignment="1">
      <alignment horizontal="center" vertical="center"/>
    </xf>
    <xf numFmtId="4" fontId="37" fillId="3" borderId="5" xfId="0" applyNumberFormat="1" applyFont="1" applyFill="1" applyBorder="1" applyAlignment="1">
      <alignment horizontal="center" vertical="center"/>
    </xf>
    <xf numFmtId="4" fontId="37" fillId="0" borderId="5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 wrapText="1"/>
    </xf>
    <xf numFmtId="4" fontId="37" fillId="0" borderId="16" xfId="0" applyNumberFormat="1" applyFont="1" applyBorder="1" applyAlignment="1">
      <alignment horizontal="center" vertical="center"/>
    </xf>
    <xf numFmtId="4" fontId="15" fillId="0" borderId="0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63" fillId="3" borderId="1" xfId="0" applyFont="1" applyFill="1" applyBorder="1" applyAlignment="1">
      <alignment vertical="center" wrapText="1"/>
    </xf>
    <xf numFmtId="0" fontId="53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vertical="center" wrapText="1"/>
    </xf>
    <xf numFmtId="0" fontId="29" fillId="9" borderId="1" xfId="0" applyFont="1" applyFill="1" applyBorder="1" applyAlignment="1">
      <alignment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4" fontId="30" fillId="0" borderId="1" xfId="0" applyNumberFormat="1" applyFont="1" applyBorder="1" applyAlignment="1">
      <alignment horizontal="center" vertical="center"/>
    </xf>
    <xf numFmtId="14" fontId="13" fillId="8" borderId="25" xfId="0" applyNumberFormat="1" applyFont="1" applyFill="1" applyBorder="1" applyAlignment="1">
      <alignment horizontal="center" vertical="center"/>
    </xf>
    <xf numFmtId="0" fontId="32" fillId="0" borderId="11" xfId="0" applyFont="1" applyBorder="1" applyAlignment="1">
      <alignment vertical="center" wrapText="1"/>
    </xf>
    <xf numFmtId="0" fontId="32" fillId="0" borderId="1" xfId="0" applyFont="1" applyBorder="1" applyAlignment="1">
      <alignment vertical="center"/>
    </xf>
    <xf numFmtId="0" fontId="32" fillId="0" borderId="12" xfId="0" applyFont="1" applyBorder="1" applyAlignment="1">
      <alignment vertical="center"/>
    </xf>
    <xf numFmtId="0" fontId="59" fillId="0" borderId="1" xfId="0" applyFont="1" applyBorder="1" applyAlignment="1">
      <alignment horizontal="left" vertical="center"/>
    </xf>
    <xf numFmtId="0" fontId="11" fillId="9" borderId="1" xfId="0" applyFont="1" applyFill="1" applyBorder="1" applyAlignment="1">
      <alignment vertical="center" wrapText="1"/>
    </xf>
    <xf numFmtId="4" fontId="62" fillId="0" borderId="11" xfId="0" applyNumberFormat="1" applyFont="1" applyBorder="1" applyAlignment="1">
      <alignment horizontal="center" vertical="center"/>
    </xf>
    <xf numFmtId="0" fontId="62" fillId="0" borderId="11" xfId="0" applyFont="1" applyBorder="1"/>
    <xf numFmtId="4" fontId="66" fillId="0" borderId="31" xfId="0" applyNumberFormat="1" applyFont="1" applyBorder="1" applyAlignment="1">
      <alignment horizontal="center" vertical="center"/>
    </xf>
    <xf numFmtId="0" fontId="66" fillId="0" borderId="31" xfId="0" applyFont="1" applyBorder="1" applyAlignment="1">
      <alignment horizontal="center" vertical="center"/>
    </xf>
    <xf numFmtId="164" fontId="66" fillId="0" borderId="31" xfId="0" applyNumberFormat="1" applyFont="1" applyBorder="1" applyAlignment="1">
      <alignment horizontal="center" vertical="center"/>
    </xf>
    <xf numFmtId="4" fontId="66" fillId="0" borderId="32" xfId="0" applyNumberFormat="1" applyFont="1" applyBorder="1" applyAlignment="1">
      <alignment horizontal="center" vertical="center"/>
    </xf>
    <xf numFmtId="0" fontId="12" fillId="3" borderId="0" xfId="2" applyFont="1" applyFill="1" applyAlignment="1">
      <alignment horizontal="center" vertical="center" wrapText="1"/>
    </xf>
    <xf numFmtId="0" fontId="68" fillId="0" borderId="33" xfId="0" applyFont="1" applyBorder="1" applyAlignment="1">
      <alignment horizontal="left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165" fontId="67" fillId="3" borderId="1" xfId="1" applyFont="1" applyFill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4" fontId="53" fillId="0" borderId="1" xfId="0" applyNumberFormat="1" applyFont="1" applyFill="1" applyBorder="1" applyAlignment="1">
      <alignment horizontal="center" vertical="center"/>
    </xf>
    <xf numFmtId="4" fontId="52" fillId="13" borderId="1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 applyProtection="1">
      <alignment horizontal="center"/>
    </xf>
    <xf numFmtId="4" fontId="52" fillId="0" borderId="5" xfId="0" applyNumberFormat="1" applyFont="1" applyFill="1" applyBorder="1" applyAlignment="1">
      <alignment horizontal="center" vertical="center" wrapText="1" shrinkToFit="1"/>
    </xf>
    <xf numFmtId="4" fontId="52" fillId="0" borderId="5" xfId="2" applyNumberFormat="1" applyFont="1" applyFill="1" applyBorder="1" applyAlignment="1">
      <alignment horizontal="center" vertical="center" wrapText="1"/>
    </xf>
    <xf numFmtId="4" fontId="12" fillId="0" borderId="0" xfId="0" applyNumberFormat="1" applyFont="1" applyAlignment="1">
      <alignment horizontal="center"/>
    </xf>
    <xf numFmtId="4" fontId="11" fillId="0" borderId="0" xfId="0" applyNumberFormat="1" applyFont="1" applyFill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4" fontId="11" fillId="0" borderId="0" xfId="0" applyNumberFormat="1" applyFont="1" applyAlignment="1">
      <alignment horizontal="center"/>
    </xf>
    <xf numFmtId="4" fontId="13" fillId="0" borderId="0" xfId="0" applyNumberFormat="1" applyFont="1" applyFill="1" applyAlignment="1">
      <alignment horizontal="center" vertical="center"/>
    </xf>
    <xf numFmtId="4" fontId="52" fillId="0" borderId="5" xfId="0" applyNumberFormat="1" applyFont="1" applyBorder="1" applyAlignment="1">
      <alignment horizontal="center" vertical="center"/>
    </xf>
    <xf numFmtId="4" fontId="52" fillId="3" borderId="5" xfId="0" applyNumberFormat="1" applyFont="1" applyFill="1" applyBorder="1" applyAlignment="1">
      <alignment horizontal="center" vertical="center"/>
    </xf>
    <xf numFmtId="4" fontId="53" fillId="0" borderId="0" xfId="0" applyNumberFormat="1" applyFont="1" applyFill="1" applyAlignment="1">
      <alignment horizontal="center" vertical="center"/>
    </xf>
    <xf numFmtId="0" fontId="52" fillId="0" borderId="6" xfId="0" applyFont="1" applyBorder="1" applyAlignment="1">
      <alignment horizontal="left" vertical="center" wrapText="1"/>
    </xf>
    <xf numFmtId="0" fontId="11" fillId="13" borderId="0" xfId="0" applyFont="1" applyFill="1" applyBorder="1" applyAlignment="1">
      <alignment vertical="center"/>
    </xf>
    <xf numFmtId="4" fontId="69" fillId="0" borderId="5" xfId="0" applyNumberFormat="1" applyFont="1" applyBorder="1" applyAlignment="1">
      <alignment horizontal="center" vertical="center"/>
    </xf>
    <xf numFmtId="4" fontId="37" fillId="0" borderId="21" xfId="0" applyNumberFormat="1" applyFont="1" applyFill="1" applyBorder="1" applyAlignment="1">
      <alignment horizontal="center" vertical="center" wrapText="1"/>
    </xf>
    <xf numFmtId="4" fontId="52" fillId="0" borderId="1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164" fontId="11" fillId="0" borderId="0" xfId="0" applyNumberFormat="1" applyFont="1" applyFill="1" applyAlignment="1">
      <alignment horizontal="center" vertical="center" wrapText="1"/>
    </xf>
    <xf numFmtId="2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justify" vertical="center" wrapText="1"/>
    </xf>
    <xf numFmtId="2" fontId="15" fillId="3" borderId="9" xfId="0" applyNumberFormat="1" applyFont="1" applyFill="1" applyBorder="1" applyAlignment="1">
      <alignment horizontal="center" vertical="center" wrapText="1"/>
    </xf>
    <xf numFmtId="2" fontId="39" fillId="3" borderId="0" xfId="0" applyNumberFormat="1" applyFont="1" applyFill="1" applyAlignment="1">
      <alignment horizontal="center" vertical="center"/>
    </xf>
    <xf numFmtId="0" fontId="15" fillId="3" borderId="8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left" vertical="center" wrapText="1"/>
    </xf>
    <xf numFmtId="14" fontId="13" fillId="8" borderId="26" xfId="0" applyNumberFormat="1" applyFont="1" applyFill="1" applyBorder="1" applyAlignment="1">
      <alignment horizontal="center" vertical="center"/>
    </xf>
    <xf numFmtId="4" fontId="37" fillId="0" borderId="9" xfId="0" applyNumberFormat="1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/>
    </xf>
    <xf numFmtId="4" fontId="69" fillId="0" borderId="8" xfId="0" applyNumberFormat="1" applyFont="1" applyBorder="1" applyAlignment="1">
      <alignment horizontal="center" vertical="center"/>
    </xf>
    <xf numFmtId="4" fontId="52" fillId="0" borderId="8" xfId="0" applyNumberFormat="1" applyFont="1" applyBorder="1" applyAlignment="1">
      <alignment horizontal="center" vertical="center" wrapText="1"/>
    </xf>
    <xf numFmtId="0" fontId="20" fillId="13" borderId="1" xfId="0" applyFont="1" applyFill="1" applyBorder="1" applyAlignment="1">
      <alignment horizontal="center" vertical="center"/>
    </xf>
    <xf numFmtId="0" fontId="20" fillId="13" borderId="1" xfId="0" applyFont="1" applyFill="1" applyBorder="1" applyAlignment="1">
      <alignment vertical="center" wrapText="1"/>
    </xf>
    <xf numFmtId="0" fontId="20" fillId="13" borderId="1" xfId="0" applyFont="1" applyFill="1" applyBorder="1" applyAlignment="1">
      <alignment horizontal="center" vertical="center" wrapText="1"/>
    </xf>
    <xf numFmtId="4" fontId="20" fillId="13" borderId="1" xfId="0" applyNumberFormat="1" applyFont="1" applyFill="1" applyBorder="1" applyAlignment="1">
      <alignment horizontal="center" vertical="center" wrapText="1"/>
    </xf>
    <xf numFmtId="4" fontId="20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 applyAlignment="1">
      <alignment horizontal="left" vertical="center"/>
    </xf>
    <xf numFmtId="0" fontId="29" fillId="13" borderId="0" xfId="0" applyFont="1" applyFill="1" applyAlignment="1">
      <alignment vertical="center" wrapText="1"/>
    </xf>
    <xf numFmtId="0" fontId="20" fillId="13" borderId="0" xfId="0" applyFont="1" applyFill="1" applyAlignment="1">
      <alignment vertical="center"/>
    </xf>
    <xf numFmtId="0" fontId="20" fillId="13" borderId="1" xfId="0" applyFont="1" applyFill="1" applyBorder="1" applyAlignment="1">
      <alignment horizontal="left" vertical="center" wrapText="1"/>
    </xf>
    <xf numFmtId="0" fontId="34" fillId="13" borderId="1" xfId="0" applyFont="1" applyFill="1" applyBorder="1" applyAlignment="1">
      <alignment vertical="center" wrapText="1"/>
    </xf>
    <xf numFmtId="0" fontId="34" fillId="13" borderId="1" xfId="0" applyFont="1" applyFill="1" applyBorder="1" applyAlignment="1">
      <alignment horizontal="center" vertical="center" wrapText="1"/>
    </xf>
    <xf numFmtId="4" fontId="37" fillId="0" borderId="9" xfId="0" applyNumberFormat="1" applyFont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/>
    </xf>
    <xf numFmtId="0" fontId="37" fillId="0" borderId="9" xfId="0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 wrapText="1"/>
    </xf>
    <xf numFmtId="0" fontId="15" fillId="0" borderId="9" xfId="0" applyFont="1" applyFill="1" applyBorder="1" applyAlignment="1">
      <alignment vertical="center"/>
    </xf>
    <xf numFmtId="4" fontId="69" fillId="0" borderId="16" xfId="0" applyNumberFormat="1" applyFont="1" applyBorder="1" applyAlignment="1">
      <alignment horizontal="center" vertical="center"/>
    </xf>
    <xf numFmtId="4" fontId="52" fillId="0" borderId="21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23" borderId="1" xfId="2" applyNumberFormat="1" applyFont="1" applyFill="1" applyBorder="1" applyAlignment="1">
      <alignment horizontal="center" vertical="center" wrapText="1"/>
    </xf>
    <xf numFmtId="164" fontId="14" fillId="23" borderId="1" xfId="0" applyNumberFormat="1" applyFont="1" applyFill="1" applyBorder="1" applyAlignment="1">
      <alignment horizontal="center" vertical="center" wrapText="1"/>
    </xf>
    <xf numFmtId="164" fontId="60" fillId="23" borderId="1" xfId="0" applyNumberFormat="1" applyFont="1" applyFill="1" applyBorder="1" applyAlignment="1">
      <alignment horizontal="center" vertical="center" wrapText="1"/>
    </xf>
    <xf numFmtId="2" fontId="60" fillId="23" borderId="1" xfId="0" applyNumberFormat="1" applyFont="1" applyFill="1" applyBorder="1" applyAlignment="1">
      <alignment horizontal="right" vertical="center" wrapText="1"/>
    </xf>
    <xf numFmtId="4" fontId="60" fillId="23" borderId="1" xfId="0" applyNumberFormat="1" applyFont="1" applyFill="1" applyBorder="1" applyAlignment="1">
      <alignment horizontal="center" vertical="center"/>
    </xf>
    <xf numFmtId="0" fontId="60" fillId="23" borderId="9" xfId="0" applyFont="1" applyFill="1" applyBorder="1" applyAlignment="1">
      <alignment horizontal="center" vertical="center"/>
    </xf>
    <xf numFmtId="14" fontId="60" fillId="23" borderId="25" xfId="0" applyNumberFormat="1" applyFont="1" applyFill="1" applyBorder="1" applyAlignment="1">
      <alignment horizontal="center" vertical="center"/>
    </xf>
    <xf numFmtId="0" fontId="12" fillId="23" borderId="1" xfId="2" applyNumberFormat="1" applyFont="1" applyFill="1" applyBorder="1" applyAlignment="1">
      <alignment horizontal="center" vertical="center" wrapText="1"/>
    </xf>
    <xf numFmtId="164" fontId="11" fillId="23" borderId="1" xfId="0" applyNumberFormat="1" applyFont="1" applyFill="1" applyBorder="1" applyAlignment="1">
      <alignment horizontal="center" vertical="center" wrapText="1"/>
    </xf>
    <xf numFmtId="164" fontId="10" fillId="23" borderId="1" xfId="0" applyNumberFormat="1" applyFont="1" applyFill="1" applyBorder="1" applyAlignment="1">
      <alignment horizontal="center" vertical="center" wrapText="1"/>
    </xf>
    <xf numFmtId="2" fontId="10" fillId="23" borderId="1" xfId="0" applyNumberFormat="1" applyFont="1" applyFill="1" applyBorder="1" applyAlignment="1">
      <alignment horizontal="right" vertical="center" wrapText="1"/>
    </xf>
    <xf numFmtId="4" fontId="10" fillId="23" borderId="1" xfId="0" applyNumberFormat="1" applyFont="1" applyFill="1" applyBorder="1" applyAlignment="1">
      <alignment horizontal="center" vertical="center"/>
    </xf>
    <xf numFmtId="0" fontId="13" fillId="23" borderId="9" xfId="0" applyFont="1" applyFill="1" applyBorder="1" applyAlignment="1">
      <alignment horizontal="center" vertical="center"/>
    </xf>
    <xf numFmtId="14" fontId="13" fillId="23" borderId="25" xfId="0" applyNumberFormat="1" applyFont="1" applyFill="1" applyBorder="1" applyAlignment="1">
      <alignment horizontal="center" vertical="center"/>
    </xf>
    <xf numFmtId="0" fontId="11" fillId="23" borderId="1" xfId="0" applyFont="1" applyFill="1" applyBorder="1" applyAlignment="1">
      <alignment horizontal="left" vertical="center" wrapText="1"/>
    </xf>
    <xf numFmtId="0" fontId="11" fillId="23" borderId="1" xfId="0" applyFont="1" applyFill="1" applyBorder="1" applyAlignment="1">
      <alignment horizontal="center" wrapText="1"/>
    </xf>
    <xf numFmtId="0" fontId="11" fillId="23" borderId="9" xfId="0" applyFont="1" applyFill="1" applyBorder="1" applyAlignment="1">
      <alignment horizontal="center" vertical="center" wrapText="1"/>
    </xf>
    <xf numFmtId="0" fontId="13" fillId="23" borderId="25" xfId="0" applyFont="1" applyFill="1" applyBorder="1" applyAlignment="1">
      <alignment horizontal="center" vertical="center"/>
    </xf>
    <xf numFmtId="0" fontId="11" fillId="23" borderId="1" xfId="0" applyFont="1" applyFill="1" applyBorder="1" applyAlignment="1">
      <alignment horizontal="center" vertical="center" wrapText="1"/>
    </xf>
    <xf numFmtId="17" fontId="11" fillId="23" borderId="9" xfId="0" applyNumberFormat="1" applyFont="1" applyFill="1" applyBorder="1" applyAlignment="1">
      <alignment horizontal="center" vertical="center" wrapText="1"/>
    </xf>
    <xf numFmtId="2" fontId="11" fillId="23" borderId="9" xfId="0" applyNumberFormat="1" applyFont="1" applyFill="1" applyBorder="1" applyAlignment="1">
      <alignment horizontal="center" vertical="center" wrapText="1"/>
    </xf>
    <xf numFmtId="0" fontId="13" fillId="23" borderId="9" xfId="0" applyFont="1" applyFill="1" applyBorder="1" applyAlignment="1">
      <alignment horizontal="center" vertical="center" wrapText="1"/>
    </xf>
    <xf numFmtId="4" fontId="70" fillId="0" borderId="5" xfId="0" applyNumberFormat="1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0" fontId="71" fillId="3" borderId="1" xfId="0" applyFont="1" applyFill="1" applyBorder="1" applyAlignment="1">
      <alignment horizontal="center" vertical="center" wrapText="1"/>
    </xf>
    <xf numFmtId="0" fontId="72" fillId="2" borderId="9" xfId="0" applyFont="1" applyFill="1" applyBorder="1" applyAlignment="1">
      <alignment horizontal="left" vertical="center" wrapText="1"/>
    </xf>
    <xf numFmtId="0" fontId="73" fillId="2" borderId="1" xfId="0" applyFont="1" applyFill="1" applyBorder="1" applyAlignment="1">
      <alignment horizontal="center" vertical="center" wrapText="1"/>
    </xf>
    <xf numFmtId="171" fontId="73" fillId="2" borderId="1" xfId="0" applyNumberFormat="1" applyFont="1" applyFill="1" applyBorder="1" applyAlignment="1">
      <alignment horizontal="center" vertical="center" wrapText="1"/>
    </xf>
    <xf numFmtId="165" fontId="71" fillId="2" borderId="1" xfId="1" applyFont="1" applyFill="1" applyBorder="1" applyAlignment="1">
      <alignment horizontal="center" vertical="center" wrapText="1"/>
    </xf>
    <xf numFmtId="165" fontId="71" fillId="2" borderId="1" xfId="1" applyFont="1" applyFill="1" applyBorder="1" applyAlignment="1">
      <alignment vertical="center"/>
    </xf>
    <xf numFmtId="4" fontId="71" fillId="2" borderId="1" xfId="1" applyNumberFormat="1" applyFont="1" applyFill="1" applyBorder="1" applyAlignment="1">
      <alignment horizontal="center" vertical="center" wrapText="1"/>
    </xf>
    <xf numFmtId="4" fontId="71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4" fontId="14" fillId="2" borderId="1" xfId="1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left" vertical="center"/>
    </xf>
    <xf numFmtId="0" fontId="74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vertical="center" wrapText="1"/>
    </xf>
    <xf numFmtId="171" fontId="11" fillId="0" borderId="9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vertical="center" wrapText="1"/>
    </xf>
    <xf numFmtId="164" fontId="10" fillId="8" borderId="0" xfId="0" applyNumberFormat="1" applyFont="1" applyFill="1" applyAlignment="1">
      <alignment horizontal="center" vertical="center" wrapText="1"/>
    </xf>
    <xf numFmtId="164" fontId="41" fillId="13" borderId="1" xfId="0" applyNumberFormat="1" applyFont="1" applyFill="1" applyBorder="1" applyAlignment="1">
      <alignment horizontal="right" vertical="center" wrapText="1"/>
    </xf>
    <xf numFmtId="4" fontId="41" fillId="13" borderId="1" xfId="0" applyNumberFormat="1" applyFont="1" applyFill="1" applyBorder="1" applyAlignment="1">
      <alignment horizontal="right" vertical="center" wrapText="1"/>
    </xf>
    <xf numFmtId="4" fontId="37" fillId="0" borderId="1" xfId="0" applyNumberFormat="1" applyFont="1" applyBorder="1" applyAlignment="1">
      <alignment horizontal="center" vertical="center" wrapText="1"/>
    </xf>
    <xf numFmtId="49" fontId="13" fillId="20" borderId="1" xfId="2" applyNumberFormat="1" applyFont="1" applyFill="1" applyBorder="1" applyAlignment="1">
      <alignment horizontal="center" vertical="center" wrapText="1"/>
    </xf>
    <xf numFmtId="49" fontId="13" fillId="20" borderId="9" xfId="2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right" vertical="top" wrapText="1"/>
    </xf>
    <xf numFmtId="0" fontId="13" fillId="0" borderId="0" xfId="12" applyFont="1" applyAlignment="1">
      <alignment horizontal="center"/>
    </xf>
    <xf numFmtId="49" fontId="13" fillId="0" borderId="3" xfId="0" applyNumberFormat="1" applyFont="1" applyFill="1" applyBorder="1" applyAlignment="1">
      <alignment horizontal="center" vertical="center" wrapText="1" shrinkToFit="1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49" fontId="13" fillId="0" borderId="17" xfId="0" applyNumberFormat="1" applyFont="1" applyFill="1" applyBorder="1" applyAlignment="1">
      <alignment horizontal="center" vertical="center" wrapText="1" shrinkToFit="1"/>
    </xf>
    <xf numFmtId="49" fontId="13" fillId="0" borderId="9" xfId="0" applyNumberFormat="1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2" fillId="0" borderId="0" xfId="13" applyFont="1" applyAlignment="1">
      <alignment horizontal="left" vertical="center"/>
    </xf>
    <xf numFmtId="0" fontId="12" fillId="0" borderId="0" xfId="0" applyFont="1" applyBorder="1" applyAlignment="1">
      <alignment horizontal="center"/>
    </xf>
    <xf numFmtId="0" fontId="13" fillId="0" borderId="2" xfId="0" applyNumberFormat="1" applyFont="1" applyFill="1" applyBorder="1" applyAlignment="1">
      <alignment horizontal="center" vertical="center" wrapText="1" shrinkToFit="1"/>
    </xf>
    <xf numFmtId="0" fontId="13" fillId="0" borderId="5" xfId="0" applyNumberFormat="1" applyFont="1" applyFill="1" applyBorder="1" applyAlignment="1">
      <alignment horizontal="center" vertical="center" wrapText="1" shrinkToFit="1"/>
    </xf>
    <xf numFmtId="49" fontId="13" fillId="0" borderId="3" xfId="0" applyNumberFormat="1" applyFont="1" applyFill="1" applyBorder="1" applyAlignment="1">
      <alignment horizontal="left" vertical="center" wrapText="1" shrinkToFit="1"/>
    </xf>
    <xf numFmtId="49" fontId="13" fillId="0" borderId="1" xfId="0" applyNumberFormat="1" applyFont="1" applyFill="1" applyBorder="1" applyAlignment="1">
      <alignment horizontal="left" vertical="center" wrapText="1" shrinkToFit="1"/>
    </xf>
    <xf numFmtId="49" fontId="10" fillId="8" borderId="1" xfId="0" applyNumberFormat="1" applyFont="1" applyFill="1" applyBorder="1" applyAlignment="1">
      <alignment horizontal="center" vertical="center" wrapText="1"/>
    </xf>
    <xf numFmtId="49" fontId="10" fillId="8" borderId="9" xfId="0" applyNumberFormat="1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10" fillId="23" borderId="9" xfId="0" applyFont="1" applyFill="1" applyBorder="1" applyAlignment="1">
      <alignment horizontal="center" vertical="center" wrapText="1"/>
    </xf>
    <xf numFmtId="0" fontId="10" fillId="23" borderId="10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/>
    </xf>
    <xf numFmtId="49" fontId="11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left" vertical="top" wrapText="1"/>
    </xf>
    <xf numFmtId="49" fontId="11" fillId="0" borderId="7" xfId="0" applyNumberFormat="1" applyFont="1" applyBorder="1" applyAlignment="1">
      <alignment horizontal="right"/>
    </xf>
    <xf numFmtId="0" fontId="10" fillId="8" borderId="1" xfId="0" applyFont="1" applyFill="1" applyBorder="1" applyAlignment="1">
      <alignment horizontal="center" vertical="center" wrapText="1"/>
    </xf>
    <xf numFmtId="0" fontId="60" fillId="23" borderId="9" xfId="0" applyFont="1" applyFill="1" applyBorder="1" applyAlignment="1">
      <alignment horizontal="center" vertical="center" wrapText="1"/>
    </xf>
    <xf numFmtId="0" fontId="60" fillId="23" borderId="10" xfId="0" applyFont="1" applyFill="1" applyBorder="1" applyAlignment="1">
      <alignment horizontal="center" vertical="center" wrapText="1"/>
    </xf>
    <xf numFmtId="0" fontId="11" fillId="23" borderId="1" xfId="0" applyFont="1" applyFill="1" applyBorder="1" applyAlignment="1">
      <alignment horizontal="left" vertical="center" wrapText="1"/>
    </xf>
    <xf numFmtId="0" fontId="11" fillId="23" borderId="1" xfId="0" applyFont="1" applyFill="1" applyBorder="1" applyAlignment="1">
      <alignment horizontal="center" wrapText="1"/>
    </xf>
    <xf numFmtId="0" fontId="11" fillId="23" borderId="9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right" vertical="center" wrapText="1"/>
    </xf>
    <xf numFmtId="4" fontId="37" fillId="0" borderId="22" xfId="0" applyNumberFormat="1" applyFont="1" applyBorder="1" applyAlignment="1">
      <alignment horizontal="center" vertical="center" wrapText="1"/>
    </xf>
    <xf numFmtId="4" fontId="37" fillId="0" borderId="19" xfId="0" applyNumberFormat="1" applyFont="1" applyBorder="1" applyAlignment="1">
      <alignment horizontal="center" vertical="center" wrapText="1"/>
    </xf>
    <xf numFmtId="4" fontId="52" fillId="0" borderId="22" xfId="0" applyNumberFormat="1" applyFont="1" applyBorder="1" applyAlignment="1">
      <alignment horizontal="center" vertical="center" wrapText="1"/>
    </xf>
    <xf numFmtId="4" fontId="52" fillId="0" borderId="19" xfId="0" applyNumberFormat="1" applyFont="1" applyBorder="1" applyAlignment="1">
      <alignment horizontal="center" vertical="center" wrapText="1"/>
    </xf>
    <xf numFmtId="4" fontId="52" fillId="0" borderId="23" xfId="0" applyNumberFormat="1" applyFont="1" applyBorder="1" applyAlignment="1">
      <alignment horizontal="center" vertical="center" wrapText="1"/>
    </xf>
    <xf numFmtId="4" fontId="52" fillId="0" borderId="1" xfId="0" applyNumberFormat="1" applyFont="1" applyBorder="1" applyAlignment="1">
      <alignment horizontal="center" vertical="center" wrapText="1"/>
    </xf>
    <xf numFmtId="49" fontId="13" fillId="0" borderId="24" xfId="0" applyNumberFormat="1" applyFont="1" applyFill="1" applyBorder="1" applyAlignment="1">
      <alignment horizontal="center" vertical="center" wrapText="1" shrinkToFit="1"/>
    </xf>
    <xf numFmtId="49" fontId="13" fillId="0" borderId="25" xfId="0" applyNumberFormat="1" applyFont="1" applyFill="1" applyBorder="1" applyAlignment="1">
      <alignment horizontal="center" vertical="center" wrapText="1" shrinkToFit="1"/>
    </xf>
    <xf numFmtId="0" fontId="24" fillId="8" borderId="1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35" fillId="0" borderId="9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49" fontId="13" fillId="4" borderId="1" xfId="2" applyNumberFormat="1" applyFont="1" applyFill="1" applyBorder="1" applyAlignment="1">
      <alignment horizontal="center" vertical="center" wrapText="1"/>
    </xf>
    <xf numFmtId="49" fontId="13" fillId="4" borderId="9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40" fillId="0" borderId="11" xfId="0" applyNumberFormat="1" applyFont="1" applyBorder="1" applyAlignment="1">
      <alignment horizontal="left" vertical="center" wrapText="1"/>
    </xf>
    <xf numFmtId="49" fontId="40" fillId="0" borderId="12" xfId="0" applyNumberFormat="1" applyFont="1" applyBorder="1" applyAlignment="1">
      <alignment horizontal="left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9" xfId="0" applyNumberFormat="1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/>
    </xf>
    <xf numFmtId="0" fontId="13" fillId="0" borderId="0" xfId="12" applyFo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0" fillId="17" borderId="1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 shrinkToFit="1"/>
    </xf>
    <xf numFmtId="49" fontId="13" fillId="0" borderId="3" xfId="0" applyNumberFormat="1" applyFont="1" applyBorder="1" applyAlignment="1">
      <alignment horizontal="center" vertical="center" wrapText="1" shrinkToFit="1"/>
    </xf>
    <xf numFmtId="49" fontId="13" fillId="0" borderId="1" xfId="0" applyNumberFormat="1" applyFont="1" applyBorder="1" applyAlignment="1">
      <alignment horizontal="center" vertical="center" wrapText="1" shrinkToFit="1"/>
    </xf>
    <xf numFmtId="49" fontId="13" fillId="0" borderId="4" xfId="0" applyNumberFormat="1" applyFont="1" applyBorder="1" applyAlignment="1">
      <alignment horizontal="center" vertical="center" wrapText="1" shrinkToFit="1"/>
    </xf>
    <xf numFmtId="49" fontId="13" fillId="0" borderId="6" xfId="0" applyNumberFormat="1" applyFont="1" applyBorder="1" applyAlignment="1">
      <alignment horizontal="center" vertical="center" wrapText="1" shrinkToFit="1"/>
    </xf>
    <xf numFmtId="164" fontId="12" fillId="0" borderId="0" xfId="0" applyNumberFormat="1" applyFont="1" applyAlignment="1">
      <alignment horizontal="right" vertical="top" wrapText="1"/>
    </xf>
    <xf numFmtId="0" fontId="11" fillId="18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 wrapText="1" shrinkToFit="1"/>
    </xf>
    <xf numFmtId="4" fontId="13" fillId="0" borderId="1" xfId="0" applyNumberFormat="1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righ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2" fillId="0" borderId="0" xfId="13" applyFont="1" applyFill="1" applyAlignment="1">
      <alignment horizontal="left" vertical="center"/>
    </xf>
    <xf numFmtId="4" fontId="37" fillId="0" borderId="23" xfId="0" applyNumberFormat="1" applyFont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left" vertical="center" wrapText="1" shrinkToFit="1"/>
    </xf>
    <xf numFmtId="49" fontId="13" fillId="0" borderId="1" xfId="0" applyNumberFormat="1" applyFont="1" applyBorder="1" applyAlignment="1">
      <alignment horizontal="left" vertical="center" wrapText="1" shrinkToFit="1"/>
    </xf>
    <xf numFmtId="0" fontId="0" fillId="0" borderId="1" xfId="0" applyBorder="1" applyAlignment="1">
      <alignment horizontal="center"/>
    </xf>
    <xf numFmtId="0" fontId="11" fillId="14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4" fontId="35" fillId="0" borderId="1" xfId="0" applyNumberFormat="1" applyFont="1" applyBorder="1" applyAlignment="1">
      <alignment horizontal="center" vertical="center"/>
    </xf>
    <xf numFmtId="0" fontId="24" fillId="5" borderId="9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/>
    </xf>
    <xf numFmtId="0" fontId="62" fillId="0" borderId="1" xfId="0" applyFont="1" applyBorder="1" applyAlignment="1">
      <alignment horizontal="center"/>
    </xf>
    <xf numFmtId="0" fontId="32" fillId="0" borderId="11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left" vertical="center"/>
    </xf>
    <xf numFmtId="0" fontId="32" fillId="0" borderId="27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left" vertical="center" wrapText="1"/>
    </xf>
    <xf numFmtId="0" fontId="32" fillId="3" borderId="11" xfId="0" applyFont="1" applyFill="1" applyBorder="1" applyAlignment="1">
      <alignment horizontal="left" vertical="center" wrapText="1"/>
    </xf>
    <xf numFmtId="0" fontId="32" fillId="3" borderId="12" xfId="0" applyFont="1" applyFill="1" applyBorder="1" applyAlignment="1">
      <alignment horizontal="left" vertical="center" wrapText="1"/>
    </xf>
    <xf numFmtId="49" fontId="37" fillId="0" borderId="4" xfId="0" applyNumberFormat="1" applyFont="1" applyBorder="1" applyAlignment="1">
      <alignment horizontal="center" vertical="center" wrapText="1" shrinkToFit="1"/>
    </xf>
    <xf numFmtId="49" fontId="37" fillId="0" borderId="6" xfId="0" applyNumberFormat="1" applyFont="1" applyBorder="1" applyAlignment="1">
      <alignment horizontal="center" vertical="center" wrapText="1" shrinkToFit="1"/>
    </xf>
    <xf numFmtId="0" fontId="35" fillId="0" borderId="8" xfId="0" applyFont="1" applyBorder="1" applyAlignment="1">
      <alignment horizontal="center"/>
    </xf>
    <xf numFmtId="0" fontId="24" fillId="5" borderId="9" xfId="0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2" fillId="0" borderId="27" xfId="0" applyFont="1" applyBorder="1" applyAlignment="1">
      <alignment horizontal="left" vertical="center"/>
    </xf>
    <xf numFmtId="0" fontId="29" fillId="0" borderId="11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62" fillId="0" borderId="11" xfId="0" applyFont="1" applyBorder="1" applyAlignment="1">
      <alignment horizontal="center"/>
    </xf>
    <xf numFmtId="0" fontId="66" fillId="0" borderId="30" xfId="0" applyFont="1" applyBorder="1" applyAlignment="1">
      <alignment horizontal="center"/>
    </xf>
    <xf numFmtId="0" fontId="66" fillId="0" borderId="31" xfId="0" applyFont="1" applyBorder="1" applyAlignment="1">
      <alignment horizontal="center"/>
    </xf>
    <xf numFmtId="49" fontId="33" fillId="0" borderId="4" xfId="0" applyNumberFormat="1" applyFont="1" applyBorder="1" applyAlignment="1">
      <alignment horizontal="center" vertical="center" wrapText="1" shrinkToFit="1"/>
    </xf>
    <xf numFmtId="49" fontId="33" fillId="0" borderId="6" xfId="0" applyNumberFormat="1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32" fillId="0" borderId="0" xfId="13" applyFont="1" applyAlignment="1">
      <alignment horizontal="left" vertical="center"/>
    </xf>
    <xf numFmtId="0" fontId="33" fillId="0" borderId="2" xfId="0" applyFont="1" applyBorder="1" applyAlignment="1">
      <alignment horizontal="center" vertical="center" wrapText="1" shrinkToFit="1"/>
    </xf>
    <xf numFmtId="0" fontId="33" fillId="0" borderId="5" xfId="0" applyFont="1" applyBorder="1" applyAlignment="1">
      <alignment horizontal="center" vertical="center" wrapText="1" shrinkToFit="1"/>
    </xf>
    <xf numFmtId="49" fontId="33" fillId="0" borderId="3" xfId="0" applyNumberFormat="1" applyFont="1" applyBorder="1" applyAlignment="1">
      <alignment horizontal="center" vertical="center" wrapText="1" shrinkToFit="1"/>
    </xf>
    <xf numFmtId="49" fontId="33" fillId="0" borderId="1" xfId="0" applyNumberFormat="1" applyFont="1" applyBorder="1" applyAlignment="1">
      <alignment horizontal="center" vertical="center" wrapText="1" shrinkToFit="1"/>
    </xf>
    <xf numFmtId="4" fontId="33" fillId="0" borderId="3" xfId="0" applyNumberFormat="1" applyFont="1" applyBorder="1" applyAlignment="1">
      <alignment horizontal="center" vertical="center" wrapText="1" shrinkToFit="1"/>
    </xf>
    <xf numFmtId="4" fontId="33" fillId="0" borderId="1" xfId="0" applyNumberFormat="1" applyFont="1" applyBorder="1" applyAlignment="1">
      <alignment horizontal="center" vertical="center" wrapText="1" shrinkToFit="1"/>
    </xf>
    <xf numFmtId="49" fontId="20" fillId="0" borderId="7" xfId="0" applyNumberFormat="1" applyFont="1" applyBorder="1" applyAlignment="1">
      <alignment horizontal="right"/>
    </xf>
    <xf numFmtId="164" fontId="32" fillId="0" borderId="0" xfId="0" applyNumberFormat="1" applyFont="1" applyAlignment="1">
      <alignment horizontal="right" vertical="top" wrapText="1"/>
    </xf>
    <xf numFmtId="0" fontId="33" fillId="0" borderId="0" xfId="12" applyFo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49" fontId="30" fillId="0" borderId="0" xfId="0" applyNumberFormat="1" applyFont="1" applyAlignment="1">
      <alignment horizontal="left" vertical="top"/>
    </xf>
    <xf numFmtId="49" fontId="20" fillId="0" borderId="0" xfId="0" applyNumberFormat="1" applyFont="1" applyAlignment="1">
      <alignment horizontal="left" vertical="top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9" fontId="13" fillId="0" borderId="34" xfId="0" applyNumberFormat="1" applyFont="1" applyFill="1" applyBorder="1" applyAlignment="1">
      <alignment horizontal="center" vertical="center" wrapText="1" shrinkToFit="1"/>
    </xf>
    <xf numFmtId="0" fontId="27" fillId="5" borderId="20" xfId="0" applyFont="1" applyFill="1" applyBorder="1" applyAlignment="1">
      <alignment horizontal="center" vertical="center" wrapText="1"/>
    </xf>
    <xf numFmtId="0" fontId="11" fillId="13" borderId="8" xfId="0" applyFont="1" applyFill="1" applyBorder="1" applyAlignment="1">
      <alignment horizontal="justify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1" fillId="13" borderId="12" xfId="0" applyFont="1" applyFill="1" applyBorder="1" applyAlignment="1">
      <alignment horizontal="center" vertical="center" wrapText="1"/>
    </xf>
    <xf numFmtId="0" fontId="11" fillId="13" borderId="14" xfId="0" applyFont="1" applyFill="1" applyBorder="1" applyAlignment="1">
      <alignment horizontal="center" vertical="center" wrapText="1"/>
    </xf>
    <xf numFmtId="0" fontId="11" fillId="13" borderId="15" xfId="0" applyFont="1" applyFill="1" applyBorder="1" applyAlignment="1">
      <alignment horizontal="center" vertical="center" wrapText="1"/>
    </xf>
    <xf numFmtId="164" fontId="11" fillId="13" borderId="11" xfId="0" applyNumberFormat="1" applyFont="1" applyFill="1" applyBorder="1" applyAlignment="1">
      <alignment horizontal="center" vertical="center" wrapText="1"/>
    </xf>
    <xf numFmtId="164" fontId="11" fillId="13" borderId="12" xfId="0" applyNumberFormat="1" applyFont="1" applyFill="1" applyBorder="1" applyAlignment="1">
      <alignment horizontal="center" vertical="center" wrapText="1"/>
    </xf>
    <xf numFmtId="2" fontId="11" fillId="13" borderId="11" xfId="0" applyNumberFormat="1" applyFont="1" applyFill="1" applyBorder="1" applyAlignment="1">
      <alignment horizontal="center" vertical="center" wrapText="1"/>
    </xf>
    <xf numFmtId="2" fontId="11" fillId="13" borderId="12" xfId="0" applyNumberFormat="1" applyFont="1" applyFill="1" applyBorder="1" applyAlignment="1">
      <alignment horizontal="center" vertical="center" wrapText="1"/>
    </xf>
    <xf numFmtId="4" fontId="11" fillId="13" borderId="11" xfId="0" applyNumberFormat="1" applyFont="1" applyFill="1" applyBorder="1" applyAlignment="1">
      <alignment horizontal="center" vertical="center"/>
    </xf>
    <xf numFmtId="4" fontId="11" fillId="13" borderId="12" xfId="0" applyNumberFormat="1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10" fillId="11" borderId="1" xfId="0" applyNumberFormat="1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24" fillId="5" borderId="7" xfId="0" applyFont="1" applyFill="1" applyBorder="1" applyAlignment="1">
      <alignment horizontal="center" vertical="center" wrapText="1"/>
    </xf>
  </cellXfs>
  <cellStyles count="15">
    <cellStyle name="Гиперссылка" xfId="14" builtinId="8"/>
    <cellStyle name="Гиперссылка 2" xfId="6" xr:uid="{00000000-0005-0000-0000-000000000000}"/>
    <cellStyle name="Денежный 2" xfId="10" xr:uid="{00000000-0005-0000-0000-000001000000}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5" xr:uid="{00000000-0005-0000-0000-000005000000}"/>
    <cellStyle name="Обычный 3" xfId="7" xr:uid="{00000000-0005-0000-0000-000006000000}"/>
    <cellStyle name="Обычный 4" xfId="8" xr:uid="{00000000-0005-0000-0000-000007000000}"/>
    <cellStyle name="Обычный 5" xfId="9" xr:uid="{00000000-0005-0000-0000-000008000000}"/>
    <cellStyle name="Параметр" xfId="13" xr:uid="{00000000-0005-0000-0000-000009000000}"/>
    <cellStyle name="Пояснение" xfId="2" builtinId="53" customBuiltin="1"/>
    <cellStyle name="Титул" xfId="12" xr:uid="{00000000-0005-0000-0000-00000B000000}"/>
    <cellStyle name="Финансовый" xfId="1" builtinId="3"/>
    <cellStyle name="Финансовый 2" xfId="11" xr:uid="{00000000-0005-0000-0000-00000D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DE5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BDD7EE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DC7D6"/>
      <color rgb="FFB50B78"/>
      <color rgb="FFE6FFB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649185" y="301132875"/>
          <a:ext cx="304560" cy="32946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649185" y="301132875"/>
          <a:ext cx="304560" cy="32946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649185" y="301132875"/>
          <a:ext cx="304560" cy="32701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649185" y="301132875"/>
          <a:ext cx="304560" cy="32701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649185" y="301132875"/>
          <a:ext cx="304560" cy="32701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649185" y="3364134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649185" y="3364134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9649185" y="3364134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649185" y="3364134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649185" y="3364134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649185" y="3392424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649185" y="3392424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9649185" y="3392424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9649185" y="3392424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649185" y="3392424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649185" y="3633978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649185" y="3633978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649185" y="3633978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9649185" y="3633978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9649185" y="3633978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315437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8429985" y="142713075"/>
          <a:ext cx="304560" cy="2857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315437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8429985" y="142713075"/>
          <a:ext cx="304560" cy="2857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333950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8429985" y="142713075"/>
          <a:ext cx="304560" cy="2979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333950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8429985" y="142713075"/>
          <a:ext cx="304560" cy="2979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333950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8429985" y="142713075"/>
          <a:ext cx="304560" cy="2979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8429985" y="1540002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8429985" y="154000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8429985" y="154000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8429985" y="1595151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8429985" y="1595151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8429985" y="1595151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8429985" y="1595151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8429985" y="1595151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8429985" y="1883187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8429985" y="1883187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8429985" y="1883187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8429985" y="1883187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8429985" y="1883187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8429985" y="1587531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8429985" y="1587531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8429985" y="1587531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8429985" y="1587531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8429985" y="1587531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8801460" y="812006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8801460" y="812006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8801460" y="812006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8801460" y="812006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8801460" y="812006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304560</xdr:colOff>
      <xdr:row>18</xdr:row>
      <xdr:rowOff>333038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8972910" y="779621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304560</xdr:colOff>
      <xdr:row>18</xdr:row>
      <xdr:rowOff>333038</xdr:rowOff>
    </xdr:to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8972910" y="779621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304560</xdr:colOff>
      <xdr:row>18</xdr:row>
      <xdr:rowOff>333038</xdr:rowOff>
    </xdr:to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8972910" y="779621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304560</xdr:colOff>
      <xdr:row>18</xdr:row>
      <xdr:rowOff>333038</xdr:rowOff>
    </xdr:to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8972910" y="779621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304560</xdr:colOff>
      <xdr:row>18</xdr:row>
      <xdr:rowOff>333038</xdr:rowOff>
    </xdr:to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8972910" y="779621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8972910" y="2610612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8972910" y="2610612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8972910" y="2610612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8972910" y="2610612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8972910" y="2610612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8972910" y="2610612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13</xdr:col>
      <xdr:colOff>0</xdr:colOff>
      <xdr:row>18</xdr:row>
      <xdr:rowOff>0</xdr:rowOff>
    </xdr:from>
    <xdr:to>
      <xdr:col>13</xdr:col>
      <xdr:colOff>304560</xdr:colOff>
      <xdr:row>18</xdr:row>
      <xdr:rowOff>315438</xdr:rowOff>
    </xdr:to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8972910" y="192833625"/>
          <a:ext cx="304560" cy="3030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304560</xdr:colOff>
      <xdr:row>18</xdr:row>
      <xdr:rowOff>315438</xdr:rowOff>
    </xdr:to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8972910" y="192833625"/>
          <a:ext cx="304560" cy="3030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304560</xdr:colOff>
      <xdr:row>18</xdr:row>
      <xdr:rowOff>333951</xdr:rowOff>
    </xdr:to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8972910" y="192833625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304560</xdr:colOff>
      <xdr:row>18</xdr:row>
      <xdr:rowOff>333951</xdr:rowOff>
    </xdr:to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8972910" y="192833625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304560</xdr:colOff>
      <xdr:row>18</xdr:row>
      <xdr:rowOff>333951</xdr:rowOff>
    </xdr:to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8972910" y="192833625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8972910" y="20738782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8972910" y="20738782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8972910" y="2073878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8972910" y="2073878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8972910" y="2073878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8972910" y="2119788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8972910" y="2119788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8972910" y="2119788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8972910" y="2119788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8972910" y="2119788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8972910" y="257060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8972910" y="257060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8972910" y="257060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8972910" y="257060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8972910" y="257060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8972910" y="2114073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8972910" y="2114073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8972910" y="2114073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8972910" y="2114073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8972910" y="2114073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10512496" y="2720340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10512496" y="2720340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10512496" y="2720340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10512496" y="2720340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10512496" y="2720340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10512496" y="2720340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3075"/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10512496" y="205272409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3075"/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10512496" y="205272409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1588"/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10512496" y="205272409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1588"/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10512496" y="205272409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1588"/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10512496" y="205272409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10512496" y="220010182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10512496" y="220010182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10512496" y="220010182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10512496" y="220010182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10512496" y="2226945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10512496" y="2226945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10512496" y="22269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10512496" y="22269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10512496" y="22269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10512496" y="2684145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10512496" y="2684145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10512496" y="26841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10512496" y="26841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10512496" y="26841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10512496" y="2226945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10512496" y="2226945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10512496" y="22269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10512496" y="22269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10512496" y="22269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8972910" y="1914048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8972910" y="1914048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8972910" y="1914048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8972910" y="1914048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8972910" y="19294792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8972910" y="1929479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8972910" y="1929479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8972910" y="1929479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8972910" y="19542442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8972910" y="19542442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8972910" y="1954244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8972910" y="1954244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8972910" y="1954244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8972910" y="19542442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8972910" y="19542442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8972910" y="1954244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8972910" y="1954244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8972910" y="1954244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20676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20676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20676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20676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20676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7932087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7932087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7932087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7932087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7932087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7932087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3075"/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7932087" y="76078773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3075"/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7932087" y="76078773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21588"/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7932087" y="76078773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21588"/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7932087" y="76078773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21588"/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7932087" y="76078773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20676"/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20676"/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20676"/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20676"/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20676"/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20676"/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19482955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20676"/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19482955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20676"/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19482955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20676"/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19482955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20676"/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19482955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19482955" y="77412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19482955" y="77412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19482955" y="77412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19482955" y="77412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19482955" y="77412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19482955" y="77412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3076"/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19482955" y="76078773"/>
          <a:ext cx="304560" cy="3030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3076"/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19482955" y="76078773"/>
          <a:ext cx="304560" cy="3030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21589"/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19482955" y="76078773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21589"/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19482955" y="76078773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21589"/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19482955" y="76078773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289840"/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18</xdr:row>
      <xdr:rowOff>0</xdr:rowOff>
    </xdr:from>
    <xdr:ext cx="304560" cy="302001"/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9611591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9611591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9611591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9611591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9611591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9611591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3075"/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9611591" y="76078773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3075"/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9611591" y="76078773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1588"/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9611591" y="76078773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1588"/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9611591" y="76078773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1588"/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9611591" y="76078773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9611591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9611591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9611591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9611591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9611591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9611591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9611591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641132</xdr:colOff>
      <xdr:row>18</xdr:row>
      <xdr:rowOff>0</xdr:rowOff>
    </xdr:from>
    <xdr:ext cx="304560" cy="302001"/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10252723" y="165388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315437</xdr:rowOff>
    </xdr:to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5667735" y="7816215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315437</xdr:rowOff>
    </xdr:to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5667735" y="7816215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333950</xdr:rowOff>
    </xdr:to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5667735" y="7816215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333950</xdr:rowOff>
    </xdr:to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5667735" y="7816215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333950</xdr:rowOff>
    </xdr:to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5667735" y="7816215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74" name="CustomShape 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75" name="CustomShape 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76" name="CustomShape 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77" name="CustomShape 1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78" name="CustomShape 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79" name="CustomShape 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80" name="CustomShape 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81" name="CustomShape 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82" name="CustomShape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383" name="CustomShape 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84" name="CustomShape 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85" name="CustomShape 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386" name="CustomShape 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387" name="CustomShape 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388" name="CustomShape 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389" name="CustomShape 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390" name="CustomShape 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360</xdr:colOff>
      <xdr:row>18</xdr:row>
      <xdr:rowOff>0</xdr:rowOff>
    </xdr:from>
    <xdr:to>
      <xdr:col>5</xdr:col>
      <xdr:colOff>304920</xdr:colOff>
      <xdr:row>18</xdr:row>
      <xdr:rowOff>333038</xdr:rowOff>
    </xdr:to>
    <xdr:sp macro="" textlink="">
      <xdr:nvSpPr>
        <xdr:cNvPr id="391" name="CustomShape 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392" name="CustomShape 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393" name="CustomShape 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394" name="CustomShape 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395" name="CustomShape 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396" name="CustomShape 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397" name="CustomShape 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398" name="CustomShape 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399" name="CustomShape 1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00" name="CustomShape 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01" name="CustomShape 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402" name="CustomShape 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403" name="CustomShape 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04" name="CustomShape 1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05" name="CustomShape 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06" name="CustomShape 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407" name="CustomShape 1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408" name="CustomShape 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09" name="CustomShape 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10" name="CustomShape 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11" name="CustomShape 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3075"/>
    <xdr:sp macro="" textlink="">
      <xdr:nvSpPr>
        <xdr:cNvPr id="412" name="CustomShape 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6524625" y="7816215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3075"/>
    <xdr:sp macro="" textlink="">
      <xdr:nvSpPr>
        <xdr:cNvPr id="413" name="CustomShape 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6524625" y="7816215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1588"/>
    <xdr:sp macro="" textlink="">
      <xdr:nvSpPr>
        <xdr:cNvPr id="414" name="CustomShape 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6524625" y="7816215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1588"/>
    <xdr:sp macro="" textlink="">
      <xdr:nvSpPr>
        <xdr:cNvPr id="415" name="CustomShape 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6524625" y="7816215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1588"/>
    <xdr:sp macro="" textlink="">
      <xdr:nvSpPr>
        <xdr:cNvPr id="416" name="CustomShape 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6524625" y="7816215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417" name="CustomShape 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18" name="CustomShape 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19" name="CustomShape 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20" name="CustomShape 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421" name="CustomShape 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422" name="CustomShape 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23" name="CustomShape 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24" name="CustomShape 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25" name="CustomShape 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426" name="CustomShape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427" name="CustomShape 1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289840"/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02001"/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6</xdr:col>
      <xdr:colOff>0</xdr:colOff>
      <xdr:row>18</xdr:row>
      <xdr:rowOff>0</xdr:rowOff>
    </xdr:from>
    <xdr:ext cx="304560" cy="320676"/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454" name="CustomShape 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289840"/>
    <xdr:sp macro="" textlink="">
      <xdr:nvSpPr>
        <xdr:cNvPr id="455" name="CustomShape 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456" name="CustomShape 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457" name="CustomShape 1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360</xdr:colOff>
      <xdr:row>18</xdr:row>
      <xdr:rowOff>0</xdr:rowOff>
    </xdr:from>
    <xdr:ext cx="304560" cy="302001"/>
    <xdr:sp macro="" textlink="">
      <xdr:nvSpPr>
        <xdr:cNvPr id="458" name="CustomShape 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>
    <xdr:from>
      <xdr:col>2</xdr:col>
      <xdr:colOff>2257425</xdr:colOff>
      <xdr:row>196</xdr:row>
      <xdr:rowOff>409575</xdr:rowOff>
    </xdr:from>
    <xdr:to>
      <xdr:col>2</xdr:col>
      <xdr:colOff>2609850</xdr:colOff>
      <xdr:row>196</xdr:row>
      <xdr:rowOff>571500</xdr:rowOff>
    </xdr:to>
    <xdr:pic>
      <xdr:nvPicPr>
        <xdr:cNvPr id="462" name="Рисунок 1564590836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5694" y="48814586"/>
          <a:ext cx="3524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2257425</xdr:colOff>
      <xdr:row>234</xdr:row>
      <xdr:rowOff>447675</xdr:rowOff>
    </xdr:from>
    <xdr:to>
      <xdr:col>2</xdr:col>
      <xdr:colOff>2609850</xdr:colOff>
      <xdr:row>234</xdr:row>
      <xdr:rowOff>609600</xdr:rowOff>
    </xdr:to>
    <xdr:pic>
      <xdr:nvPicPr>
        <xdr:cNvPr id="463" name="Рисунок 968781198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5694" y="57797181"/>
          <a:ext cx="352425" cy="3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2257425</xdr:colOff>
      <xdr:row>210</xdr:row>
      <xdr:rowOff>447675</xdr:rowOff>
    </xdr:from>
    <xdr:to>
      <xdr:col>2</xdr:col>
      <xdr:colOff>2609850</xdr:colOff>
      <xdr:row>210</xdr:row>
      <xdr:rowOff>609600</xdr:rowOff>
    </xdr:to>
    <xdr:pic>
      <xdr:nvPicPr>
        <xdr:cNvPr id="464" name="Рисунок 96878119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5694" y="51679014"/>
          <a:ext cx="352425" cy="3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364</xdr:row>
      <xdr:rowOff>0</xdr:rowOff>
    </xdr:from>
    <xdr:to>
      <xdr:col>13</xdr:col>
      <xdr:colOff>304560</xdr:colOff>
      <xdr:row>622</xdr:row>
      <xdr:rowOff>49486</xdr:rowOff>
    </xdr:to>
    <xdr:sp macro="" textlink="">
      <xdr:nvSpPr>
        <xdr:cNvPr id="459" name="CustomShape 1">
          <a:extLst>
            <a:ext uri="{FF2B5EF4-FFF2-40B4-BE49-F238E27FC236}">
              <a16:creationId xmlns:a16="http://schemas.microsoft.com/office/drawing/2014/main" id="{F47DD590-458E-421E-A352-45D88FE95A84}"/>
            </a:ext>
          </a:extLst>
        </xdr:cNvPr>
        <xdr:cNvSpPr/>
      </xdr:nvSpPr>
      <xdr:spPr>
        <a:xfrm>
          <a:off x="13213080" y="6088380"/>
          <a:ext cx="304560" cy="3161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364</xdr:row>
      <xdr:rowOff>0</xdr:rowOff>
    </xdr:from>
    <xdr:to>
      <xdr:col>13</xdr:col>
      <xdr:colOff>304560</xdr:colOff>
      <xdr:row>622</xdr:row>
      <xdr:rowOff>49486</xdr:rowOff>
    </xdr:to>
    <xdr:sp macro="" textlink="">
      <xdr:nvSpPr>
        <xdr:cNvPr id="460" name="CustomShape 1">
          <a:extLst>
            <a:ext uri="{FF2B5EF4-FFF2-40B4-BE49-F238E27FC236}">
              <a16:creationId xmlns:a16="http://schemas.microsoft.com/office/drawing/2014/main" id="{2928C9E2-843F-48FA-AB58-DA1E8C35B237}"/>
            </a:ext>
          </a:extLst>
        </xdr:cNvPr>
        <xdr:cNvSpPr/>
      </xdr:nvSpPr>
      <xdr:spPr>
        <a:xfrm>
          <a:off x="13213080" y="6088380"/>
          <a:ext cx="304560" cy="3161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364</xdr:row>
      <xdr:rowOff>0</xdr:rowOff>
    </xdr:from>
    <xdr:to>
      <xdr:col>13</xdr:col>
      <xdr:colOff>304560</xdr:colOff>
      <xdr:row>622</xdr:row>
      <xdr:rowOff>49486</xdr:rowOff>
    </xdr:to>
    <xdr:sp macro="" textlink="">
      <xdr:nvSpPr>
        <xdr:cNvPr id="461" name="CustomShape 1">
          <a:extLst>
            <a:ext uri="{FF2B5EF4-FFF2-40B4-BE49-F238E27FC236}">
              <a16:creationId xmlns:a16="http://schemas.microsoft.com/office/drawing/2014/main" id="{DDF9B6CC-D449-4E90-B176-104D93288937}"/>
            </a:ext>
          </a:extLst>
        </xdr:cNvPr>
        <xdr:cNvSpPr/>
      </xdr:nvSpPr>
      <xdr:spPr>
        <a:xfrm>
          <a:off x="13213080" y="6088380"/>
          <a:ext cx="304560" cy="3161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364</xdr:row>
      <xdr:rowOff>0</xdr:rowOff>
    </xdr:from>
    <xdr:to>
      <xdr:col>13</xdr:col>
      <xdr:colOff>304560</xdr:colOff>
      <xdr:row>622</xdr:row>
      <xdr:rowOff>49486</xdr:rowOff>
    </xdr:to>
    <xdr:sp macro="" textlink="">
      <xdr:nvSpPr>
        <xdr:cNvPr id="465" name="CustomShape 1">
          <a:extLst>
            <a:ext uri="{FF2B5EF4-FFF2-40B4-BE49-F238E27FC236}">
              <a16:creationId xmlns:a16="http://schemas.microsoft.com/office/drawing/2014/main" id="{9415ADEF-B905-4581-B137-DA2EC6854143}"/>
            </a:ext>
          </a:extLst>
        </xdr:cNvPr>
        <xdr:cNvSpPr/>
      </xdr:nvSpPr>
      <xdr:spPr>
        <a:xfrm>
          <a:off x="13213080" y="6088380"/>
          <a:ext cx="304560" cy="3161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364</xdr:row>
      <xdr:rowOff>0</xdr:rowOff>
    </xdr:from>
    <xdr:to>
      <xdr:col>13</xdr:col>
      <xdr:colOff>304560</xdr:colOff>
      <xdr:row>622</xdr:row>
      <xdr:rowOff>49486</xdr:rowOff>
    </xdr:to>
    <xdr:sp macro="" textlink="">
      <xdr:nvSpPr>
        <xdr:cNvPr id="466" name="CustomShape 1">
          <a:extLst>
            <a:ext uri="{FF2B5EF4-FFF2-40B4-BE49-F238E27FC236}">
              <a16:creationId xmlns:a16="http://schemas.microsoft.com/office/drawing/2014/main" id="{9F92FE6E-06F9-4AB6-A701-01D9CF1CF459}"/>
            </a:ext>
          </a:extLst>
        </xdr:cNvPr>
        <xdr:cNvSpPr/>
      </xdr:nvSpPr>
      <xdr:spPr>
        <a:xfrm>
          <a:off x="13213080" y="6088380"/>
          <a:ext cx="304560" cy="3161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13</xdr:col>
      <xdr:colOff>0</xdr:colOff>
      <xdr:row>364</xdr:row>
      <xdr:rowOff>0</xdr:rowOff>
    </xdr:from>
    <xdr:ext cx="304560" cy="289840"/>
    <xdr:sp macro="" textlink="">
      <xdr:nvSpPr>
        <xdr:cNvPr id="467" name="CustomShape 1">
          <a:extLst>
            <a:ext uri="{FF2B5EF4-FFF2-40B4-BE49-F238E27FC236}">
              <a16:creationId xmlns:a16="http://schemas.microsoft.com/office/drawing/2014/main" id="{D89AAA77-7ADC-4B29-AAC7-40B703E37DE7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289840"/>
    <xdr:sp macro="" textlink="">
      <xdr:nvSpPr>
        <xdr:cNvPr id="468" name="CustomShape 1">
          <a:extLst>
            <a:ext uri="{FF2B5EF4-FFF2-40B4-BE49-F238E27FC236}">
              <a16:creationId xmlns:a16="http://schemas.microsoft.com/office/drawing/2014/main" id="{06AAF3CC-20BE-477D-90CB-5B7025B89BFA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69" name="CustomShape 1">
          <a:extLst>
            <a:ext uri="{FF2B5EF4-FFF2-40B4-BE49-F238E27FC236}">
              <a16:creationId xmlns:a16="http://schemas.microsoft.com/office/drawing/2014/main" id="{C0A81AA6-563B-4697-A711-91A065931337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70" name="CustomShape 1">
          <a:extLst>
            <a:ext uri="{FF2B5EF4-FFF2-40B4-BE49-F238E27FC236}">
              <a16:creationId xmlns:a16="http://schemas.microsoft.com/office/drawing/2014/main" id="{3CBA843D-C128-4C94-A1C2-F5CD0C230259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71" name="CustomShape 1">
          <a:extLst>
            <a:ext uri="{FF2B5EF4-FFF2-40B4-BE49-F238E27FC236}">
              <a16:creationId xmlns:a16="http://schemas.microsoft.com/office/drawing/2014/main" id="{0FB2BCF8-982D-4AF4-81DF-9B7F9D48BC39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289840"/>
    <xdr:sp macro="" textlink="">
      <xdr:nvSpPr>
        <xdr:cNvPr id="472" name="CustomShape 1">
          <a:extLst>
            <a:ext uri="{FF2B5EF4-FFF2-40B4-BE49-F238E27FC236}">
              <a16:creationId xmlns:a16="http://schemas.microsoft.com/office/drawing/2014/main" id="{CEE70279-EDA1-4196-A142-049F7E2A5817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289840"/>
    <xdr:sp macro="" textlink="">
      <xdr:nvSpPr>
        <xdr:cNvPr id="473" name="CustomShape 1">
          <a:extLst>
            <a:ext uri="{FF2B5EF4-FFF2-40B4-BE49-F238E27FC236}">
              <a16:creationId xmlns:a16="http://schemas.microsoft.com/office/drawing/2014/main" id="{6155D972-3571-404A-807B-3C29CDE83140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74" name="CustomShape 1">
          <a:extLst>
            <a:ext uri="{FF2B5EF4-FFF2-40B4-BE49-F238E27FC236}">
              <a16:creationId xmlns:a16="http://schemas.microsoft.com/office/drawing/2014/main" id="{CD418D49-026E-4F66-9277-2BA4DFD25467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75" name="CustomShape 1">
          <a:extLst>
            <a:ext uri="{FF2B5EF4-FFF2-40B4-BE49-F238E27FC236}">
              <a16:creationId xmlns:a16="http://schemas.microsoft.com/office/drawing/2014/main" id="{260FA1EB-D265-4FCD-8A7B-AB2346804396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76" name="CustomShape 1">
          <a:extLst>
            <a:ext uri="{FF2B5EF4-FFF2-40B4-BE49-F238E27FC236}">
              <a16:creationId xmlns:a16="http://schemas.microsoft.com/office/drawing/2014/main" id="{35B79589-887E-409D-AF5F-64ACD9EEF0F9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289840"/>
    <xdr:sp macro="" textlink="">
      <xdr:nvSpPr>
        <xdr:cNvPr id="477" name="CustomShape 1">
          <a:extLst>
            <a:ext uri="{FF2B5EF4-FFF2-40B4-BE49-F238E27FC236}">
              <a16:creationId xmlns:a16="http://schemas.microsoft.com/office/drawing/2014/main" id="{B638D77C-1BC5-4D76-8518-6DAAB6AEF927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289840"/>
    <xdr:sp macro="" textlink="">
      <xdr:nvSpPr>
        <xdr:cNvPr id="478" name="CustomShape 1">
          <a:extLst>
            <a:ext uri="{FF2B5EF4-FFF2-40B4-BE49-F238E27FC236}">
              <a16:creationId xmlns:a16="http://schemas.microsoft.com/office/drawing/2014/main" id="{6B04848D-A012-4346-8A42-F0E1C4A54A5F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79" name="CustomShape 1">
          <a:extLst>
            <a:ext uri="{FF2B5EF4-FFF2-40B4-BE49-F238E27FC236}">
              <a16:creationId xmlns:a16="http://schemas.microsoft.com/office/drawing/2014/main" id="{E1F4320B-AF5F-40C3-AAD0-137115748153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80" name="CustomShape 1">
          <a:extLst>
            <a:ext uri="{FF2B5EF4-FFF2-40B4-BE49-F238E27FC236}">
              <a16:creationId xmlns:a16="http://schemas.microsoft.com/office/drawing/2014/main" id="{00DB39CC-D238-45B8-B206-BEFBDC99F261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81" name="CustomShape 1">
          <a:extLst>
            <a:ext uri="{FF2B5EF4-FFF2-40B4-BE49-F238E27FC236}">
              <a16:creationId xmlns:a16="http://schemas.microsoft.com/office/drawing/2014/main" id="{0C6E58BD-84DD-42E7-8557-5A9BB62F984C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13</xdr:col>
      <xdr:colOff>0</xdr:colOff>
      <xdr:row>364</xdr:row>
      <xdr:rowOff>0</xdr:rowOff>
    </xdr:from>
    <xdr:to>
      <xdr:col>13</xdr:col>
      <xdr:colOff>304560</xdr:colOff>
      <xdr:row>622</xdr:row>
      <xdr:rowOff>31886</xdr:rowOff>
    </xdr:to>
    <xdr:sp macro="" textlink="">
      <xdr:nvSpPr>
        <xdr:cNvPr id="482" name="CustomShape 1">
          <a:extLst>
            <a:ext uri="{FF2B5EF4-FFF2-40B4-BE49-F238E27FC236}">
              <a16:creationId xmlns:a16="http://schemas.microsoft.com/office/drawing/2014/main" id="{7D9F5D0D-964D-4294-8C26-6ADB91F67EA1}"/>
            </a:ext>
          </a:extLst>
        </xdr:cNvPr>
        <xdr:cNvSpPr/>
      </xdr:nvSpPr>
      <xdr:spPr>
        <a:xfrm>
          <a:off x="13213080" y="6088380"/>
          <a:ext cx="304560" cy="298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364</xdr:row>
      <xdr:rowOff>0</xdr:rowOff>
    </xdr:from>
    <xdr:to>
      <xdr:col>13</xdr:col>
      <xdr:colOff>304560</xdr:colOff>
      <xdr:row>622</xdr:row>
      <xdr:rowOff>31886</xdr:rowOff>
    </xdr:to>
    <xdr:sp macro="" textlink="">
      <xdr:nvSpPr>
        <xdr:cNvPr id="483" name="CustomShape 1">
          <a:extLst>
            <a:ext uri="{FF2B5EF4-FFF2-40B4-BE49-F238E27FC236}">
              <a16:creationId xmlns:a16="http://schemas.microsoft.com/office/drawing/2014/main" id="{7E2447F7-4724-4A55-BFA2-CA162F8826DA}"/>
            </a:ext>
          </a:extLst>
        </xdr:cNvPr>
        <xdr:cNvSpPr/>
      </xdr:nvSpPr>
      <xdr:spPr>
        <a:xfrm>
          <a:off x="13213080" y="6088380"/>
          <a:ext cx="304560" cy="298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364</xdr:row>
      <xdr:rowOff>0</xdr:rowOff>
    </xdr:from>
    <xdr:to>
      <xdr:col>13</xdr:col>
      <xdr:colOff>304560</xdr:colOff>
      <xdr:row>622</xdr:row>
      <xdr:rowOff>50399</xdr:rowOff>
    </xdr:to>
    <xdr:sp macro="" textlink="">
      <xdr:nvSpPr>
        <xdr:cNvPr id="484" name="CustomShape 1">
          <a:extLst>
            <a:ext uri="{FF2B5EF4-FFF2-40B4-BE49-F238E27FC236}">
              <a16:creationId xmlns:a16="http://schemas.microsoft.com/office/drawing/2014/main" id="{D88A0554-F6CE-43F9-B042-C9D87B536D0C}"/>
            </a:ext>
          </a:extLst>
        </xdr:cNvPr>
        <xdr:cNvSpPr/>
      </xdr:nvSpPr>
      <xdr:spPr>
        <a:xfrm>
          <a:off x="13213080" y="6088380"/>
          <a:ext cx="304560" cy="31709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364</xdr:row>
      <xdr:rowOff>0</xdr:rowOff>
    </xdr:from>
    <xdr:to>
      <xdr:col>13</xdr:col>
      <xdr:colOff>304560</xdr:colOff>
      <xdr:row>622</xdr:row>
      <xdr:rowOff>50399</xdr:rowOff>
    </xdr:to>
    <xdr:sp macro="" textlink="">
      <xdr:nvSpPr>
        <xdr:cNvPr id="485" name="CustomShape 1">
          <a:extLst>
            <a:ext uri="{FF2B5EF4-FFF2-40B4-BE49-F238E27FC236}">
              <a16:creationId xmlns:a16="http://schemas.microsoft.com/office/drawing/2014/main" id="{FE3642B7-708A-4E06-841D-B98A69A49A36}"/>
            </a:ext>
          </a:extLst>
        </xdr:cNvPr>
        <xdr:cNvSpPr/>
      </xdr:nvSpPr>
      <xdr:spPr>
        <a:xfrm>
          <a:off x="13213080" y="6088380"/>
          <a:ext cx="304560" cy="31709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0</xdr:colOff>
      <xdr:row>364</xdr:row>
      <xdr:rowOff>0</xdr:rowOff>
    </xdr:from>
    <xdr:to>
      <xdr:col>13</xdr:col>
      <xdr:colOff>304560</xdr:colOff>
      <xdr:row>622</xdr:row>
      <xdr:rowOff>50399</xdr:rowOff>
    </xdr:to>
    <xdr:sp macro="" textlink="">
      <xdr:nvSpPr>
        <xdr:cNvPr id="486" name="CustomShape 1">
          <a:extLst>
            <a:ext uri="{FF2B5EF4-FFF2-40B4-BE49-F238E27FC236}">
              <a16:creationId xmlns:a16="http://schemas.microsoft.com/office/drawing/2014/main" id="{4055913A-8402-429D-86A2-B62B8D3C9036}"/>
            </a:ext>
          </a:extLst>
        </xdr:cNvPr>
        <xdr:cNvSpPr/>
      </xdr:nvSpPr>
      <xdr:spPr>
        <a:xfrm>
          <a:off x="13213080" y="6088380"/>
          <a:ext cx="304560" cy="31709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13</xdr:col>
      <xdr:colOff>0</xdr:colOff>
      <xdr:row>364</xdr:row>
      <xdr:rowOff>0</xdr:rowOff>
    </xdr:from>
    <xdr:ext cx="304560" cy="289840"/>
    <xdr:sp macro="" textlink="">
      <xdr:nvSpPr>
        <xdr:cNvPr id="487" name="CustomShape 1">
          <a:extLst>
            <a:ext uri="{FF2B5EF4-FFF2-40B4-BE49-F238E27FC236}">
              <a16:creationId xmlns:a16="http://schemas.microsoft.com/office/drawing/2014/main" id="{94875DD1-BCB3-4D65-ACBD-D2825265C4DE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289840"/>
    <xdr:sp macro="" textlink="">
      <xdr:nvSpPr>
        <xdr:cNvPr id="488" name="CustomShape 1">
          <a:extLst>
            <a:ext uri="{FF2B5EF4-FFF2-40B4-BE49-F238E27FC236}">
              <a16:creationId xmlns:a16="http://schemas.microsoft.com/office/drawing/2014/main" id="{72B0EE80-55C9-4047-9EB4-76D863C153BE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89" name="CustomShape 1">
          <a:extLst>
            <a:ext uri="{FF2B5EF4-FFF2-40B4-BE49-F238E27FC236}">
              <a16:creationId xmlns:a16="http://schemas.microsoft.com/office/drawing/2014/main" id="{DB50710B-7C0C-499E-9764-2361FC70AD26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90" name="CustomShape 1">
          <a:extLst>
            <a:ext uri="{FF2B5EF4-FFF2-40B4-BE49-F238E27FC236}">
              <a16:creationId xmlns:a16="http://schemas.microsoft.com/office/drawing/2014/main" id="{783EF83F-9C99-4B47-91C6-510DCEBBCD5D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91" name="CustomShape 1">
          <a:extLst>
            <a:ext uri="{FF2B5EF4-FFF2-40B4-BE49-F238E27FC236}">
              <a16:creationId xmlns:a16="http://schemas.microsoft.com/office/drawing/2014/main" id="{4FD9D4E7-A62C-43B1-A8DD-79E43C5BF733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289840"/>
    <xdr:sp macro="" textlink="">
      <xdr:nvSpPr>
        <xdr:cNvPr id="492" name="CustomShape 1">
          <a:extLst>
            <a:ext uri="{FF2B5EF4-FFF2-40B4-BE49-F238E27FC236}">
              <a16:creationId xmlns:a16="http://schemas.microsoft.com/office/drawing/2014/main" id="{F42A00AC-B05C-48E0-B805-9117FD7539A8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289840"/>
    <xdr:sp macro="" textlink="">
      <xdr:nvSpPr>
        <xdr:cNvPr id="493" name="CustomShape 1">
          <a:extLst>
            <a:ext uri="{FF2B5EF4-FFF2-40B4-BE49-F238E27FC236}">
              <a16:creationId xmlns:a16="http://schemas.microsoft.com/office/drawing/2014/main" id="{A3023014-7813-4A25-9587-F245E7803AE9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94" name="CustomShape 1">
          <a:extLst>
            <a:ext uri="{FF2B5EF4-FFF2-40B4-BE49-F238E27FC236}">
              <a16:creationId xmlns:a16="http://schemas.microsoft.com/office/drawing/2014/main" id="{3E3CE8D6-933B-4D2E-8732-EE9626CC9544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95" name="CustomShape 1">
          <a:extLst>
            <a:ext uri="{FF2B5EF4-FFF2-40B4-BE49-F238E27FC236}">
              <a16:creationId xmlns:a16="http://schemas.microsoft.com/office/drawing/2014/main" id="{DE7F949F-04E0-49E1-B036-7E2971126015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96" name="CustomShape 1">
          <a:extLst>
            <a:ext uri="{FF2B5EF4-FFF2-40B4-BE49-F238E27FC236}">
              <a16:creationId xmlns:a16="http://schemas.microsoft.com/office/drawing/2014/main" id="{5CECC8CD-5F56-4C0B-8614-A5A4A20DFBE4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289840"/>
    <xdr:sp macro="" textlink="">
      <xdr:nvSpPr>
        <xdr:cNvPr id="497" name="CustomShape 1">
          <a:extLst>
            <a:ext uri="{FF2B5EF4-FFF2-40B4-BE49-F238E27FC236}">
              <a16:creationId xmlns:a16="http://schemas.microsoft.com/office/drawing/2014/main" id="{73FBDA8C-323D-48BD-B9EE-B44AD416937B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289840"/>
    <xdr:sp macro="" textlink="">
      <xdr:nvSpPr>
        <xdr:cNvPr id="498" name="CustomShape 1">
          <a:extLst>
            <a:ext uri="{FF2B5EF4-FFF2-40B4-BE49-F238E27FC236}">
              <a16:creationId xmlns:a16="http://schemas.microsoft.com/office/drawing/2014/main" id="{7BAE18EA-F61F-4C7A-9F9E-8277AA712DEB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499" name="CustomShape 1">
          <a:extLst>
            <a:ext uri="{FF2B5EF4-FFF2-40B4-BE49-F238E27FC236}">
              <a16:creationId xmlns:a16="http://schemas.microsoft.com/office/drawing/2014/main" id="{09D2041C-BA5A-4EA0-B374-1D0CA88CFA8E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500" name="CustomShape 1">
          <a:extLst>
            <a:ext uri="{FF2B5EF4-FFF2-40B4-BE49-F238E27FC236}">
              <a16:creationId xmlns:a16="http://schemas.microsoft.com/office/drawing/2014/main" id="{34B9853F-ADCF-4F22-9D90-0521BCBED929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501" name="CustomShape 1">
          <a:extLst>
            <a:ext uri="{FF2B5EF4-FFF2-40B4-BE49-F238E27FC236}">
              <a16:creationId xmlns:a16="http://schemas.microsoft.com/office/drawing/2014/main" id="{16B4BF5C-5F28-43BF-BED6-9D9F9EDFB04D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289840"/>
    <xdr:sp macro="" textlink="">
      <xdr:nvSpPr>
        <xdr:cNvPr id="502" name="CustomShape 1">
          <a:extLst>
            <a:ext uri="{FF2B5EF4-FFF2-40B4-BE49-F238E27FC236}">
              <a16:creationId xmlns:a16="http://schemas.microsoft.com/office/drawing/2014/main" id="{FDE0E18B-7548-42A0-A632-C9524DB0E716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289840"/>
    <xdr:sp macro="" textlink="">
      <xdr:nvSpPr>
        <xdr:cNvPr id="503" name="CustomShape 1">
          <a:extLst>
            <a:ext uri="{FF2B5EF4-FFF2-40B4-BE49-F238E27FC236}">
              <a16:creationId xmlns:a16="http://schemas.microsoft.com/office/drawing/2014/main" id="{71D40B67-F2EA-4D94-9814-BBF81B3CA521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504" name="CustomShape 1">
          <a:extLst>
            <a:ext uri="{FF2B5EF4-FFF2-40B4-BE49-F238E27FC236}">
              <a16:creationId xmlns:a16="http://schemas.microsoft.com/office/drawing/2014/main" id="{D86B2087-ADF2-4103-BD6C-313A6EC6BD64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505" name="CustomShape 1">
          <a:extLst>
            <a:ext uri="{FF2B5EF4-FFF2-40B4-BE49-F238E27FC236}">
              <a16:creationId xmlns:a16="http://schemas.microsoft.com/office/drawing/2014/main" id="{74EF3598-EB45-4376-9102-583C9706A0B0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364</xdr:row>
      <xdr:rowOff>0</xdr:rowOff>
    </xdr:from>
    <xdr:ext cx="304560" cy="302001"/>
    <xdr:sp macro="" textlink="">
      <xdr:nvSpPr>
        <xdr:cNvPr id="506" name="CustomShape 1">
          <a:extLst>
            <a:ext uri="{FF2B5EF4-FFF2-40B4-BE49-F238E27FC236}">
              <a16:creationId xmlns:a16="http://schemas.microsoft.com/office/drawing/2014/main" id="{D8923CE9-39E1-4BEF-AC70-82A6827596D6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20676"/>
    <xdr:sp macro="" textlink="">
      <xdr:nvSpPr>
        <xdr:cNvPr id="507" name="CustomShape 1">
          <a:extLst>
            <a:ext uri="{FF2B5EF4-FFF2-40B4-BE49-F238E27FC236}">
              <a16:creationId xmlns:a16="http://schemas.microsoft.com/office/drawing/2014/main" id="{EEF8FA4E-B6BB-42E9-A13A-3891F7F478A7}"/>
            </a:ext>
          </a:extLst>
        </xdr:cNvPr>
        <xdr:cNvSpPr/>
      </xdr:nvSpPr>
      <xdr:spPr>
        <a:xfrm>
          <a:off x="13213080" y="608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20676"/>
    <xdr:sp macro="" textlink="">
      <xdr:nvSpPr>
        <xdr:cNvPr id="508" name="CustomShape 1">
          <a:extLst>
            <a:ext uri="{FF2B5EF4-FFF2-40B4-BE49-F238E27FC236}">
              <a16:creationId xmlns:a16="http://schemas.microsoft.com/office/drawing/2014/main" id="{FC7DF6C1-5D71-40A4-9F89-8E2E4707205E}"/>
            </a:ext>
          </a:extLst>
        </xdr:cNvPr>
        <xdr:cNvSpPr/>
      </xdr:nvSpPr>
      <xdr:spPr>
        <a:xfrm>
          <a:off x="13213080" y="608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20676"/>
    <xdr:sp macro="" textlink="">
      <xdr:nvSpPr>
        <xdr:cNvPr id="509" name="CustomShape 1">
          <a:extLst>
            <a:ext uri="{FF2B5EF4-FFF2-40B4-BE49-F238E27FC236}">
              <a16:creationId xmlns:a16="http://schemas.microsoft.com/office/drawing/2014/main" id="{91F8CA0D-2793-432C-8AAC-C0D0C6EFD121}"/>
            </a:ext>
          </a:extLst>
        </xdr:cNvPr>
        <xdr:cNvSpPr/>
      </xdr:nvSpPr>
      <xdr:spPr>
        <a:xfrm>
          <a:off x="13213080" y="608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20676"/>
    <xdr:sp macro="" textlink="">
      <xdr:nvSpPr>
        <xdr:cNvPr id="510" name="CustomShape 1">
          <a:extLst>
            <a:ext uri="{FF2B5EF4-FFF2-40B4-BE49-F238E27FC236}">
              <a16:creationId xmlns:a16="http://schemas.microsoft.com/office/drawing/2014/main" id="{76EE328D-B435-45A8-9F6D-854512A6B16F}"/>
            </a:ext>
          </a:extLst>
        </xdr:cNvPr>
        <xdr:cNvSpPr/>
      </xdr:nvSpPr>
      <xdr:spPr>
        <a:xfrm>
          <a:off x="13213080" y="608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20676"/>
    <xdr:sp macro="" textlink="">
      <xdr:nvSpPr>
        <xdr:cNvPr id="511" name="CustomShape 1">
          <a:extLst>
            <a:ext uri="{FF2B5EF4-FFF2-40B4-BE49-F238E27FC236}">
              <a16:creationId xmlns:a16="http://schemas.microsoft.com/office/drawing/2014/main" id="{A05456E0-0F09-4E0F-8ABC-2A616E693154}"/>
            </a:ext>
          </a:extLst>
        </xdr:cNvPr>
        <xdr:cNvSpPr/>
      </xdr:nvSpPr>
      <xdr:spPr>
        <a:xfrm>
          <a:off x="13213080" y="608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92</xdr:row>
      <xdr:rowOff>0</xdr:rowOff>
    </xdr:from>
    <xdr:ext cx="304560" cy="289840"/>
    <xdr:sp macro="" textlink="">
      <xdr:nvSpPr>
        <xdr:cNvPr id="512" name="CustomShape 1">
          <a:extLst>
            <a:ext uri="{FF2B5EF4-FFF2-40B4-BE49-F238E27FC236}">
              <a16:creationId xmlns:a16="http://schemas.microsoft.com/office/drawing/2014/main" id="{1628F203-EC07-4B72-813B-8D8BE75A2C4D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92</xdr:row>
      <xdr:rowOff>0</xdr:rowOff>
    </xdr:from>
    <xdr:ext cx="304560" cy="289840"/>
    <xdr:sp macro="" textlink="">
      <xdr:nvSpPr>
        <xdr:cNvPr id="513" name="CustomShape 1">
          <a:extLst>
            <a:ext uri="{FF2B5EF4-FFF2-40B4-BE49-F238E27FC236}">
              <a16:creationId xmlns:a16="http://schemas.microsoft.com/office/drawing/2014/main" id="{A365D48A-A451-48D2-8AC4-DE2A2912023A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92</xdr:row>
      <xdr:rowOff>0</xdr:rowOff>
    </xdr:from>
    <xdr:ext cx="304560" cy="302001"/>
    <xdr:sp macro="" textlink="">
      <xdr:nvSpPr>
        <xdr:cNvPr id="514" name="CustomShape 1">
          <a:extLst>
            <a:ext uri="{FF2B5EF4-FFF2-40B4-BE49-F238E27FC236}">
              <a16:creationId xmlns:a16="http://schemas.microsoft.com/office/drawing/2014/main" id="{2888C730-2812-450F-8A06-8B2F96802FF2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92</xdr:row>
      <xdr:rowOff>0</xdr:rowOff>
    </xdr:from>
    <xdr:ext cx="304560" cy="302001"/>
    <xdr:sp macro="" textlink="">
      <xdr:nvSpPr>
        <xdr:cNvPr id="515" name="CustomShape 1">
          <a:extLst>
            <a:ext uri="{FF2B5EF4-FFF2-40B4-BE49-F238E27FC236}">
              <a16:creationId xmlns:a16="http://schemas.microsoft.com/office/drawing/2014/main" id="{DDDD167F-F6E4-4620-84E5-5E51A199CC7B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92</xdr:row>
      <xdr:rowOff>0</xdr:rowOff>
    </xdr:from>
    <xdr:ext cx="304560" cy="302001"/>
    <xdr:sp macro="" textlink="">
      <xdr:nvSpPr>
        <xdr:cNvPr id="516" name="CustomShape 1">
          <a:extLst>
            <a:ext uri="{FF2B5EF4-FFF2-40B4-BE49-F238E27FC236}">
              <a16:creationId xmlns:a16="http://schemas.microsoft.com/office/drawing/2014/main" id="{19E83D32-C34C-4021-A95E-48D8039BA39A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92</xdr:row>
      <xdr:rowOff>0</xdr:rowOff>
    </xdr:from>
    <xdr:ext cx="304560" cy="289840"/>
    <xdr:sp macro="" textlink="">
      <xdr:nvSpPr>
        <xdr:cNvPr id="517" name="CustomShape 1">
          <a:extLst>
            <a:ext uri="{FF2B5EF4-FFF2-40B4-BE49-F238E27FC236}">
              <a16:creationId xmlns:a16="http://schemas.microsoft.com/office/drawing/2014/main" id="{41EA42F8-22CE-485D-A43D-6A8833CA758A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92</xdr:row>
      <xdr:rowOff>0</xdr:rowOff>
    </xdr:from>
    <xdr:ext cx="304560" cy="289840"/>
    <xdr:sp macro="" textlink="">
      <xdr:nvSpPr>
        <xdr:cNvPr id="518" name="CustomShape 1">
          <a:extLst>
            <a:ext uri="{FF2B5EF4-FFF2-40B4-BE49-F238E27FC236}">
              <a16:creationId xmlns:a16="http://schemas.microsoft.com/office/drawing/2014/main" id="{CA0B896F-7AB8-45C3-9612-DAA70CA53968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92</xdr:row>
      <xdr:rowOff>0</xdr:rowOff>
    </xdr:from>
    <xdr:ext cx="304560" cy="302001"/>
    <xdr:sp macro="" textlink="">
      <xdr:nvSpPr>
        <xdr:cNvPr id="519" name="CustomShape 1">
          <a:extLst>
            <a:ext uri="{FF2B5EF4-FFF2-40B4-BE49-F238E27FC236}">
              <a16:creationId xmlns:a16="http://schemas.microsoft.com/office/drawing/2014/main" id="{7452853A-12F9-4496-B3EC-ABEA84392295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92</xdr:row>
      <xdr:rowOff>0</xdr:rowOff>
    </xdr:from>
    <xdr:ext cx="304560" cy="302001"/>
    <xdr:sp macro="" textlink="">
      <xdr:nvSpPr>
        <xdr:cNvPr id="520" name="CustomShape 1">
          <a:extLst>
            <a:ext uri="{FF2B5EF4-FFF2-40B4-BE49-F238E27FC236}">
              <a16:creationId xmlns:a16="http://schemas.microsoft.com/office/drawing/2014/main" id="{04B1FE81-7B55-480C-895B-AED19B1B1705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92</xdr:row>
      <xdr:rowOff>0</xdr:rowOff>
    </xdr:from>
    <xdr:ext cx="304560" cy="302001"/>
    <xdr:sp macro="" textlink="">
      <xdr:nvSpPr>
        <xdr:cNvPr id="521" name="CustomShape 1">
          <a:extLst>
            <a:ext uri="{FF2B5EF4-FFF2-40B4-BE49-F238E27FC236}">
              <a16:creationId xmlns:a16="http://schemas.microsoft.com/office/drawing/2014/main" id="{7377A880-1056-4C3A-B242-F2463A2E7BF3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92</xdr:row>
      <xdr:rowOff>0</xdr:rowOff>
    </xdr:from>
    <xdr:ext cx="304560" cy="289840"/>
    <xdr:sp macro="" textlink="">
      <xdr:nvSpPr>
        <xdr:cNvPr id="522" name="CustomShape 1">
          <a:extLst>
            <a:ext uri="{FF2B5EF4-FFF2-40B4-BE49-F238E27FC236}">
              <a16:creationId xmlns:a16="http://schemas.microsoft.com/office/drawing/2014/main" id="{A6980DA3-30A3-4E3F-93CA-7C0AC6C0DB07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92</xdr:row>
      <xdr:rowOff>0</xdr:rowOff>
    </xdr:from>
    <xdr:ext cx="304560" cy="289840"/>
    <xdr:sp macro="" textlink="">
      <xdr:nvSpPr>
        <xdr:cNvPr id="523" name="CustomShape 1">
          <a:extLst>
            <a:ext uri="{FF2B5EF4-FFF2-40B4-BE49-F238E27FC236}">
              <a16:creationId xmlns:a16="http://schemas.microsoft.com/office/drawing/2014/main" id="{5B0C3C9D-AF4B-4097-A038-A6FB5E01B158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92</xdr:row>
      <xdr:rowOff>0</xdr:rowOff>
    </xdr:from>
    <xdr:ext cx="304560" cy="302001"/>
    <xdr:sp macro="" textlink="">
      <xdr:nvSpPr>
        <xdr:cNvPr id="524" name="CustomShape 1">
          <a:extLst>
            <a:ext uri="{FF2B5EF4-FFF2-40B4-BE49-F238E27FC236}">
              <a16:creationId xmlns:a16="http://schemas.microsoft.com/office/drawing/2014/main" id="{5BB162BC-3B4E-448A-A9FA-F62034A3D3CE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92</xdr:row>
      <xdr:rowOff>0</xdr:rowOff>
    </xdr:from>
    <xdr:ext cx="304560" cy="302001"/>
    <xdr:sp macro="" textlink="">
      <xdr:nvSpPr>
        <xdr:cNvPr id="525" name="CustomShape 1">
          <a:extLst>
            <a:ext uri="{FF2B5EF4-FFF2-40B4-BE49-F238E27FC236}">
              <a16:creationId xmlns:a16="http://schemas.microsoft.com/office/drawing/2014/main" id="{912678A0-B1C6-4EF7-95E3-78B900FEBA77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92</xdr:row>
      <xdr:rowOff>0</xdr:rowOff>
    </xdr:from>
    <xdr:ext cx="304560" cy="302001"/>
    <xdr:sp macro="" textlink="">
      <xdr:nvSpPr>
        <xdr:cNvPr id="526" name="CustomShape 1">
          <a:extLst>
            <a:ext uri="{FF2B5EF4-FFF2-40B4-BE49-F238E27FC236}">
              <a16:creationId xmlns:a16="http://schemas.microsoft.com/office/drawing/2014/main" id="{A391B061-0EF9-4F49-9C2D-1A6C2EC0FB00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03076"/>
    <xdr:sp macro="" textlink="">
      <xdr:nvSpPr>
        <xdr:cNvPr id="527" name="CustomShape 1">
          <a:extLst>
            <a:ext uri="{FF2B5EF4-FFF2-40B4-BE49-F238E27FC236}">
              <a16:creationId xmlns:a16="http://schemas.microsoft.com/office/drawing/2014/main" id="{A44E7E58-C49F-4303-B61D-0ABFEF8F91A9}"/>
            </a:ext>
          </a:extLst>
        </xdr:cNvPr>
        <xdr:cNvSpPr/>
      </xdr:nvSpPr>
      <xdr:spPr>
        <a:xfrm>
          <a:off x="13213080" y="6088380"/>
          <a:ext cx="304560" cy="3030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03076"/>
    <xdr:sp macro="" textlink="">
      <xdr:nvSpPr>
        <xdr:cNvPr id="528" name="CustomShape 1">
          <a:extLst>
            <a:ext uri="{FF2B5EF4-FFF2-40B4-BE49-F238E27FC236}">
              <a16:creationId xmlns:a16="http://schemas.microsoft.com/office/drawing/2014/main" id="{38F3C59F-02D2-4529-B76D-66D135F91754}"/>
            </a:ext>
          </a:extLst>
        </xdr:cNvPr>
        <xdr:cNvSpPr/>
      </xdr:nvSpPr>
      <xdr:spPr>
        <a:xfrm>
          <a:off x="13213080" y="6088380"/>
          <a:ext cx="304560" cy="3030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21589"/>
    <xdr:sp macro="" textlink="">
      <xdr:nvSpPr>
        <xdr:cNvPr id="529" name="CustomShape 1">
          <a:extLst>
            <a:ext uri="{FF2B5EF4-FFF2-40B4-BE49-F238E27FC236}">
              <a16:creationId xmlns:a16="http://schemas.microsoft.com/office/drawing/2014/main" id="{C4C48C3D-5AE3-4FB9-A640-ABCFAFC4D242}"/>
            </a:ext>
          </a:extLst>
        </xdr:cNvPr>
        <xdr:cNvSpPr/>
      </xdr:nvSpPr>
      <xdr:spPr>
        <a:xfrm>
          <a:off x="13213080" y="6088380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21589"/>
    <xdr:sp macro="" textlink="">
      <xdr:nvSpPr>
        <xdr:cNvPr id="530" name="CustomShape 1">
          <a:extLst>
            <a:ext uri="{FF2B5EF4-FFF2-40B4-BE49-F238E27FC236}">
              <a16:creationId xmlns:a16="http://schemas.microsoft.com/office/drawing/2014/main" id="{0D5D8BDC-2055-4545-A089-A8DFCFDFC5B8}"/>
            </a:ext>
          </a:extLst>
        </xdr:cNvPr>
        <xdr:cNvSpPr/>
      </xdr:nvSpPr>
      <xdr:spPr>
        <a:xfrm>
          <a:off x="13213080" y="6088380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21589"/>
    <xdr:sp macro="" textlink="">
      <xdr:nvSpPr>
        <xdr:cNvPr id="531" name="CustomShape 1">
          <a:extLst>
            <a:ext uri="{FF2B5EF4-FFF2-40B4-BE49-F238E27FC236}">
              <a16:creationId xmlns:a16="http://schemas.microsoft.com/office/drawing/2014/main" id="{2F20881A-D6A3-491C-A3CA-C68AAB24F325}"/>
            </a:ext>
          </a:extLst>
        </xdr:cNvPr>
        <xdr:cNvSpPr/>
      </xdr:nvSpPr>
      <xdr:spPr>
        <a:xfrm>
          <a:off x="13213080" y="6088380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289840"/>
    <xdr:sp macro="" textlink="">
      <xdr:nvSpPr>
        <xdr:cNvPr id="532" name="CustomShape 1">
          <a:extLst>
            <a:ext uri="{FF2B5EF4-FFF2-40B4-BE49-F238E27FC236}">
              <a16:creationId xmlns:a16="http://schemas.microsoft.com/office/drawing/2014/main" id="{CBC94E5C-91B5-49D2-9CE7-C0B9508187B5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289840"/>
    <xdr:sp macro="" textlink="">
      <xdr:nvSpPr>
        <xdr:cNvPr id="533" name="CustomShape 1">
          <a:extLst>
            <a:ext uri="{FF2B5EF4-FFF2-40B4-BE49-F238E27FC236}">
              <a16:creationId xmlns:a16="http://schemas.microsoft.com/office/drawing/2014/main" id="{6D80F182-C64E-4E6B-86F6-0DC904A76AC1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02001"/>
    <xdr:sp macro="" textlink="">
      <xdr:nvSpPr>
        <xdr:cNvPr id="534" name="CustomShape 1">
          <a:extLst>
            <a:ext uri="{FF2B5EF4-FFF2-40B4-BE49-F238E27FC236}">
              <a16:creationId xmlns:a16="http://schemas.microsoft.com/office/drawing/2014/main" id="{B3C85581-29ED-445B-8221-0914D221BE7B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02001"/>
    <xdr:sp macro="" textlink="">
      <xdr:nvSpPr>
        <xdr:cNvPr id="535" name="CustomShape 1">
          <a:extLst>
            <a:ext uri="{FF2B5EF4-FFF2-40B4-BE49-F238E27FC236}">
              <a16:creationId xmlns:a16="http://schemas.microsoft.com/office/drawing/2014/main" id="{11AA89CF-FCAD-4433-9493-EED9BA2940E9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02001"/>
    <xdr:sp macro="" textlink="">
      <xdr:nvSpPr>
        <xdr:cNvPr id="536" name="CustomShape 1">
          <a:extLst>
            <a:ext uri="{FF2B5EF4-FFF2-40B4-BE49-F238E27FC236}">
              <a16:creationId xmlns:a16="http://schemas.microsoft.com/office/drawing/2014/main" id="{F3967474-3838-4A72-B44A-395FD2621572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289840"/>
    <xdr:sp macro="" textlink="">
      <xdr:nvSpPr>
        <xdr:cNvPr id="537" name="CustomShape 1">
          <a:extLst>
            <a:ext uri="{FF2B5EF4-FFF2-40B4-BE49-F238E27FC236}">
              <a16:creationId xmlns:a16="http://schemas.microsoft.com/office/drawing/2014/main" id="{F0DFF2F5-56A5-4197-8D15-91AE81384DD7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289840"/>
    <xdr:sp macro="" textlink="">
      <xdr:nvSpPr>
        <xdr:cNvPr id="538" name="CustomShape 1">
          <a:extLst>
            <a:ext uri="{FF2B5EF4-FFF2-40B4-BE49-F238E27FC236}">
              <a16:creationId xmlns:a16="http://schemas.microsoft.com/office/drawing/2014/main" id="{0AD3AA10-3B66-4AEF-BD85-BEBE429EC708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02001"/>
    <xdr:sp macro="" textlink="">
      <xdr:nvSpPr>
        <xdr:cNvPr id="539" name="CustomShape 1">
          <a:extLst>
            <a:ext uri="{FF2B5EF4-FFF2-40B4-BE49-F238E27FC236}">
              <a16:creationId xmlns:a16="http://schemas.microsoft.com/office/drawing/2014/main" id="{EA962F2E-C516-4A59-8F18-37E6277BDFFC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02001"/>
    <xdr:sp macro="" textlink="">
      <xdr:nvSpPr>
        <xdr:cNvPr id="540" name="CustomShape 1">
          <a:extLst>
            <a:ext uri="{FF2B5EF4-FFF2-40B4-BE49-F238E27FC236}">
              <a16:creationId xmlns:a16="http://schemas.microsoft.com/office/drawing/2014/main" id="{F0ED6D3F-1D10-452D-8D66-6F3636C2EA79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02001"/>
    <xdr:sp macro="" textlink="">
      <xdr:nvSpPr>
        <xdr:cNvPr id="541" name="CustomShape 1">
          <a:extLst>
            <a:ext uri="{FF2B5EF4-FFF2-40B4-BE49-F238E27FC236}">
              <a16:creationId xmlns:a16="http://schemas.microsoft.com/office/drawing/2014/main" id="{46BCA159-1048-475F-9BAD-A13638AA7532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289840"/>
    <xdr:sp macro="" textlink="">
      <xdr:nvSpPr>
        <xdr:cNvPr id="542" name="CustomShape 1">
          <a:extLst>
            <a:ext uri="{FF2B5EF4-FFF2-40B4-BE49-F238E27FC236}">
              <a16:creationId xmlns:a16="http://schemas.microsoft.com/office/drawing/2014/main" id="{094D7C00-8202-4573-A2FE-751C08459684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289840"/>
    <xdr:sp macro="" textlink="">
      <xdr:nvSpPr>
        <xdr:cNvPr id="543" name="CustomShape 1">
          <a:extLst>
            <a:ext uri="{FF2B5EF4-FFF2-40B4-BE49-F238E27FC236}">
              <a16:creationId xmlns:a16="http://schemas.microsoft.com/office/drawing/2014/main" id="{3C2D4331-AD43-4382-AC82-F86EC5C23DC1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02001"/>
    <xdr:sp macro="" textlink="">
      <xdr:nvSpPr>
        <xdr:cNvPr id="544" name="CustomShape 1">
          <a:extLst>
            <a:ext uri="{FF2B5EF4-FFF2-40B4-BE49-F238E27FC236}">
              <a16:creationId xmlns:a16="http://schemas.microsoft.com/office/drawing/2014/main" id="{97395E1F-24FD-461A-A7AB-399CF32FC2F1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02001"/>
    <xdr:sp macro="" textlink="">
      <xdr:nvSpPr>
        <xdr:cNvPr id="545" name="CustomShape 1">
          <a:extLst>
            <a:ext uri="{FF2B5EF4-FFF2-40B4-BE49-F238E27FC236}">
              <a16:creationId xmlns:a16="http://schemas.microsoft.com/office/drawing/2014/main" id="{5A2CC21E-2B5C-4C6E-A3B5-982FE3DA6208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02001"/>
    <xdr:sp macro="" textlink="">
      <xdr:nvSpPr>
        <xdr:cNvPr id="546" name="CustomShape 1">
          <a:extLst>
            <a:ext uri="{FF2B5EF4-FFF2-40B4-BE49-F238E27FC236}">
              <a16:creationId xmlns:a16="http://schemas.microsoft.com/office/drawing/2014/main" id="{52A3F665-C605-4671-A798-B74ADD04127F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289840"/>
    <xdr:sp macro="" textlink="">
      <xdr:nvSpPr>
        <xdr:cNvPr id="547" name="CustomShape 1">
          <a:extLst>
            <a:ext uri="{FF2B5EF4-FFF2-40B4-BE49-F238E27FC236}">
              <a16:creationId xmlns:a16="http://schemas.microsoft.com/office/drawing/2014/main" id="{0B9FD59E-CEC7-4DEE-A7A7-CAE5E8422131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289840"/>
    <xdr:sp macro="" textlink="">
      <xdr:nvSpPr>
        <xdr:cNvPr id="548" name="CustomShape 1">
          <a:extLst>
            <a:ext uri="{FF2B5EF4-FFF2-40B4-BE49-F238E27FC236}">
              <a16:creationId xmlns:a16="http://schemas.microsoft.com/office/drawing/2014/main" id="{9636A64F-D08D-45CF-8934-110BDAB1C576}"/>
            </a:ext>
          </a:extLst>
        </xdr:cNvPr>
        <xdr:cNvSpPr/>
      </xdr:nvSpPr>
      <xdr:spPr>
        <a:xfrm>
          <a:off x="13213080" y="608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02001"/>
    <xdr:sp macro="" textlink="">
      <xdr:nvSpPr>
        <xdr:cNvPr id="549" name="CustomShape 1">
          <a:extLst>
            <a:ext uri="{FF2B5EF4-FFF2-40B4-BE49-F238E27FC236}">
              <a16:creationId xmlns:a16="http://schemas.microsoft.com/office/drawing/2014/main" id="{010A4375-87E6-43F6-A3D9-009867B09F06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02001"/>
    <xdr:sp macro="" textlink="">
      <xdr:nvSpPr>
        <xdr:cNvPr id="550" name="CustomShape 1">
          <a:extLst>
            <a:ext uri="{FF2B5EF4-FFF2-40B4-BE49-F238E27FC236}">
              <a16:creationId xmlns:a16="http://schemas.microsoft.com/office/drawing/2014/main" id="{89138C86-6365-4691-B711-CD70415659E6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13</xdr:col>
      <xdr:colOff>0</xdr:colOff>
      <xdr:row>85</xdr:row>
      <xdr:rowOff>0</xdr:rowOff>
    </xdr:from>
    <xdr:ext cx="304560" cy="302001"/>
    <xdr:sp macro="" textlink="">
      <xdr:nvSpPr>
        <xdr:cNvPr id="551" name="CustomShape 1">
          <a:extLst>
            <a:ext uri="{FF2B5EF4-FFF2-40B4-BE49-F238E27FC236}">
              <a16:creationId xmlns:a16="http://schemas.microsoft.com/office/drawing/2014/main" id="{6F39CC94-9B20-48C2-A5B5-CB8481B367DD}"/>
            </a:ext>
          </a:extLst>
        </xdr:cNvPr>
        <xdr:cNvSpPr/>
      </xdr:nvSpPr>
      <xdr:spPr>
        <a:xfrm>
          <a:off x="13213080" y="608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4132"/>
    <xdr:sp macro="" textlink="">
      <xdr:nvSpPr>
        <xdr:cNvPr id="552" name="CustomShape 1">
          <a:extLst>
            <a:ext uri="{FF2B5EF4-FFF2-40B4-BE49-F238E27FC236}">
              <a16:creationId xmlns:a16="http://schemas.microsoft.com/office/drawing/2014/main" id="{511887AD-9C62-4801-A615-E5EDAA394444}"/>
            </a:ext>
          </a:extLst>
        </xdr:cNvPr>
        <xdr:cNvSpPr/>
      </xdr:nvSpPr>
      <xdr:spPr>
        <a:xfrm>
          <a:off x="15586364" y="6982691"/>
          <a:ext cx="304560" cy="3241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4132"/>
    <xdr:sp macro="" textlink="">
      <xdr:nvSpPr>
        <xdr:cNvPr id="553" name="CustomShape 1">
          <a:extLst>
            <a:ext uri="{FF2B5EF4-FFF2-40B4-BE49-F238E27FC236}">
              <a16:creationId xmlns:a16="http://schemas.microsoft.com/office/drawing/2014/main" id="{5466D77F-0286-4883-B05D-49559003D71B}"/>
            </a:ext>
          </a:extLst>
        </xdr:cNvPr>
        <xdr:cNvSpPr/>
      </xdr:nvSpPr>
      <xdr:spPr>
        <a:xfrm>
          <a:off x="15586364" y="6982691"/>
          <a:ext cx="304560" cy="3241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4132"/>
    <xdr:sp macro="" textlink="">
      <xdr:nvSpPr>
        <xdr:cNvPr id="554" name="CustomShape 1">
          <a:extLst>
            <a:ext uri="{FF2B5EF4-FFF2-40B4-BE49-F238E27FC236}">
              <a16:creationId xmlns:a16="http://schemas.microsoft.com/office/drawing/2014/main" id="{D1AAFD8C-34BA-462C-A4A3-19DF1273134D}"/>
            </a:ext>
          </a:extLst>
        </xdr:cNvPr>
        <xdr:cNvSpPr/>
      </xdr:nvSpPr>
      <xdr:spPr>
        <a:xfrm>
          <a:off x="15586364" y="6982691"/>
          <a:ext cx="304560" cy="3241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4132"/>
    <xdr:sp macro="" textlink="">
      <xdr:nvSpPr>
        <xdr:cNvPr id="555" name="CustomShape 1">
          <a:extLst>
            <a:ext uri="{FF2B5EF4-FFF2-40B4-BE49-F238E27FC236}">
              <a16:creationId xmlns:a16="http://schemas.microsoft.com/office/drawing/2014/main" id="{142AEEE9-59B1-4072-BB95-48E4E01CD0CB}"/>
            </a:ext>
          </a:extLst>
        </xdr:cNvPr>
        <xdr:cNvSpPr/>
      </xdr:nvSpPr>
      <xdr:spPr>
        <a:xfrm>
          <a:off x="15586364" y="6982691"/>
          <a:ext cx="304560" cy="3241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4132"/>
    <xdr:sp macro="" textlink="">
      <xdr:nvSpPr>
        <xdr:cNvPr id="556" name="CustomShape 1">
          <a:extLst>
            <a:ext uri="{FF2B5EF4-FFF2-40B4-BE49-F238E27FC236}">
              <a16:creationId xmlns:a16="http://schemas.microsoft.com/office/drawing/2014/main" id="{DA91FD4B-85B2-439B-85A3-DD2A4488BD16}"/>
            </a:ext>
          </a:extLst>
        </xdr:cNvPr>
        <xdr:cNvSpPr/>
      </xdr:nvSpPr>
      <xdr:spPr>
        <a:xfrm>
          <a:off x="15586364" y="6982691"/>
          <a:ext cx="304560" cy="3241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557" name="CustomShape 1">
          <a:extLst>
            <a:ext uri="{FF2B5EF4-FFF2-40B4-BE49-F238E27FC236}">
              <a16:creationId xmlns:a16="http://schemas.microsoft.com/office/drawing/2014/main" id="{383FB46D-1613-4808-890F-741E3327D89B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558" name="CustomShape 1">
          <a:extLst>
            <a:ext uri="{FF2B5EF4-FFF2-40B4-BE49-F238E27FC236}">
              <a16:creationId xmlns:a16="http://schemas.microsoft.com/office/drawing/2014/main" id="{F0036A59-D9D1-45D3-8358-03F72A1B202D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59" name="CustomShape 1">
          <a:extLst>
            <a:ext uri="{FF2B5EF4-FFF2-40B4-BE49-F238E27FC236}">
              <a16:creationId xmlns:a16="http://schemas.microsoft.com/office/drawing/2014/main" id="{5BE9D12E-1A03-41AB-8B38-EF92FB729979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60" name="CustomShape 1">
          <a:extLst>
            <a:ext uri="{FF2B5EF4-FFF2-40B4-BE49-F238E27FC236}">
              <a16:creationId xmlns:a16="http://schemas.microsoft.com/office/drawing/2014/main" id="{1C65F8CF-18D6-476C-B99B-851A935A2532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61" name="CustomShape 1">
          <a:extLst>
            <a:ext uri="{FF2B5EF4-FFF2-40B4-BE49-F238E27FC236}">
              <a16:creationId xmlns:a16="http://schemas.microsoft.com/office/drawing/2014/main" id="{A55D48F0-1104-44E6-9DF1-A16728C602CC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562" name="CustomShape 1">
          <a:extLst>
            <a:ext uri="{FF2B5EF4-FFF2-40B4-BE49-F238E27FC236}">
              <a16:creationId xmlns:a16="http://schemas.microsoft.com/office/drawing/2014/main" id="{A7145E34-7EE1-40B4-B43D-CEE10F2A4CF8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563" name="CustomShape 1">
          <a:extLst>
            <a:ext uri="{FF2B5EF4-FFF2-40B4-BE49-F238E27FC236}">
              <a16:creationId xmlns:a16="http://schemas.microsoft.com/office/drawing/2014/main" id="{338A9A64-9D05-4C63-AE15-B0D83938B264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64" name="CustomShape 1">
          <a:extLst>
            <a:ext uri="{FF2B5EF4-FFF2-40B4-BE49-F238E27FC236}">
              <a16:creationId xmlns:a16="http://schemas.microsoft.com/office/drawing/2014/main" id="{DB1FD370-2D64-4A54-A561-6E5E8649A6E0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65" name="CustomShape 1">
          <a:extLst>
            <a:ext uri="{FF2B5EF4-FFF2-40B4-BE49-F238E27FC236}">
              <a16:creationId xmlns:a16="http://schemas.microsoft.com/office/drawing/2014/main" id="{7D5A1FBB-FBA1-4564-BE0D-CAA2AA83A345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66" name="CustomShape 1">
          <a:extLst>
            <a:ext uri="{FF2B5EF4-FFF2-40B4-BE49-F238E27FC236}">
              <a16:creationId xmlns:a16="http://schemas.microsoft.com/office/drawing/2014/main" id="{5A88DFFF-42D9-4ADA-AA9D-FFD75E9A1F07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567" name="CustomShape 1">
          <a:extLst>
            <a:ext uri="{FF2B5EF4-FFF2-40B4-BE49-F238E27FC236}">
              <a16:creationId xmlns:a16="http://schemas.microsoft.com/office/drawing/2014/main" id="{4452B889-7175-4976-8A02-702556439A0A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568" name="CustomShape 1">
          <a:extLst>
            <a:ext uri="{FF2B5EF4-FFF2-40B4-BE49-F238E27FC236}">
              <a16:creationId xmlns:a16="http://schemas.microsoft.com/office/drawing/2014/main" id="{55A2F8CE-95FA-4889-A9D9-D3BE07338D83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69" name="CustomShape 1">
          <a:extLst>
            <a:ext uri="{FF2B5EF4-FFF2-40B4-BE49-F238E27FC236}">
              <a16:creationId xmlns:a16="http://schemas.microsoft.com/office/drawing/2014/main" id="{B7097A27-1631-4AD7-93BC-421E4148097C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70" name="CustomShape 1">
          <a:extLst>
            <a:ext uri="{FF2B5EF4-FFF2-40B4-BE49-F238E27FC236}">
              <a16:creationId xmlns:a16="http://schemas.microsoft.com/office/drawing/2014/main" id="{DC53A246-3E13-47B1-B5F5-DD650821AE86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71" name="CustomShape 1">
          <a:extLst>
            <a:ext uri="{FF2B5EF4-FFF2-40B4-BE49-F238E27FC236}">
              <a16:creationId xmlns:a16="http://schemas.microsoft.com/office/drawing/2014/main" id="{ED508D27-159C-4A0A-B926-AF181A410C64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6532"/>
    <xdr:sp macro="" textlink="">
      <xdr:nvSpPr>
        <xdr:cNvPr id="572" name="CustomShape 1">
          <a:extLst>
            <a:ext uri="{FF2B5EF4-FFF2-40B4-BE49-F238E27FC236}">
              <a16:creationId xmlns:a16="http://schemas.microsoft.com/office/drawing/2014/main" id="{700E7ED9-AA1B-4A94-9393-B513469AF9F0}"/>
            </a:ext>
          </a:extLst>
        </xdr:cNvPr>
        <xdr:cNvSpPr/>
      </xdr:nvSpPr>
      <xdr:spPr>
        <a:xfrm>
          <a:off x="15586364" y="6982691"/>
          <a:ext cx="304560" cy="3065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6532"/>
    <xdr:sp macro="" textlink="">
      <xdr:nvSpPr>
        <xdr:cNvPr id="573" name="CustomShape 1">
          <a:extLst>
            <a:ext uri="{FF2B5EF4-FFF2-40B4-BE49-F238E27FC236}">
              <a16:creationId xmlns:a16="http://schemas.microsoft.com/office/drawing/2014/main" id="{DF05C8AA-2474-4BA4-A28D-9B723E199205}"/>
            </a:ext>
          </a:extLst>
        </xdr:cNvPr>
        <xdr:cNvSpPr/>
      </xdr:nvSpPr>
      <xdr:spPr>
        <a:xfrm>
          <a:off x="15586364" y="6982691"/>
          <a:ext cx="304560" cy="3065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5045"/>
    <xdr:sp macro="" textlink="">
      <xdr:nvSpPr>
        <xdr:cNvPr id="574" name="CustomShape 1">
          <a:extLst>
            <a:ext uri="{FF2B5EF4-FFF2-40B4-BE49-F238E27FC236}">
              <a16:creationId xmlns:a16="http://schemas.microsoft.com/office/drawing/2014/main" id="{50A2BCAB-FF21-4CD3-8C58-1919C73FDBA5}"/>
            </a:ext>
          </a:extLst>
        </xdr:cNvPr>
        <xdr:cNvSpPr/>
      </xdr:nvSpPr>
      <xdr:spPr>
        <a:xfrm>
          <a:off x="15586364" y="6982691"/>
          <a:ext cx="304560" cy="3250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5045"/>
    <xdr:sp macro="" textlink="">
      <xdr:nvSpPr>
        <xdr:cNvPr id="575" name="CustomShape 1">
          <a:extLst>
            <a:ext uri="{FF2B5EF4-FFF2-40B4-BE49-F238E27FC236}">
              <a16:creationId xmlns:a16="http://schemas.microsoft.com/office/drawing/2014/main" id="{05E59A1A-59A1-4C78-B72D-BDA4156E8515}"/>
            </a:ext>
          </a:extLst>
        </xdr:cNvPr>
        <xdr:cNvSpPr/>
      </xdr:nvSpPr>
      <xdr:spPr>
        <a:xfrm>
          <a:off x="15586364" y="6982691"/>
          <a:ext cx="304560" cy="3250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5045"/>
    <xdr:sp macro="" textlink="">
      <xdr:nvSpPr>
        <xdr:cNvPr id="576" name="CustomShape 1">
          <a:extLst>
            <a:ext uri="{FF2B5EF4-FFF2-40B4-BE49-F238E27FC236}">
              <a16:creationId xmlns:a16="http://schemas.microsoft.com/office/drawing/2014/main" id="{A5352551-49F3-4C75-8920-F2C447C9C5B2}"/>
            </a:ext>
          </a:extLst>
        </xdr:cNvPr>
        <xdr:cNvSpPr/>
      </xdr:nvSpPr>
      <xdr:spPr>
        <a:xfrm>
          <a:off x="15586364" y="6982691"/>
          <a:ext cx="304560" cy="3250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577" name="CustomShape 1">
          <a:extLst>
            <a:ext uri="{FF2B5EF4-FFF2-40B4-BE49-F238E27FC236}">
              <a16:creationId xmlns:a16="http://schemas.microsoft.com/office/drawing/2014/main" id="{69C414E6-0B97-445F-A5E8-87F6DE01640C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578" name="CustomShape 1">
          <a:extLst>
            <a:ext uri="{FF2B5EF4-FFF2-40B4-BE49-F238E27FC236}">
              <a16:creationId xmlns:a16="http://schemas.microsoft.com/office/drawing/2014/main" id="{0C44D43F-4E01-4A89-B9A8-17D802C29082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79" name="CustomShape 1">
          <a:extLst>
            <a:ext uri="{FF2B5EF4-FFF2-40B4-BE49-F238E27FC236}">
              <a16:creationId xmlns:a16="http://schemas.microsoft.com/office/drawing/2014/main" id="{44E7FABB-3A1E-412C-B81D-A6F550EBBF53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80" name="CustomShape 1">
          <a:extLst>
            <a:ext uri="{FF2B5EF4-FFF2-40B4-BE49-F238E27FC236}">
              <a16:creationId xmlns:a16="http://schemas.microsoft.com/office/drawing/2014/main" id="{7BF2E147-E5C7-4551-9AAB-D7703AC07720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81" name="CustomShape 1">
          <a:extLst>
            <a:ext uri="{FF2B5EF4-FFF2-40B4-BE49-F238E27FC236}">
              <a16:creationId xmlns:a16="http://schemas.microsoft.com/office/drawing/2014/main" id="{E983C1F9-DC01-4A99-A6FC-4DA70087B46F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582" name="CustomShape 1">
          <a:extLst>
            <a:ext uri="{FF2B5EF4-FFF2-40B4-BE49-F238E27FC236}">
              <a16:creationId xmlns:a16="http://schemas.microsoft.com/office/drawing/2014/main" id="{93D61BC0-1158-488E-924C-83BD4052C347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583" name="CustomShape 1">
          <a:extLst>
            <a:ext uri="{FF2B5EF4-FFF2-40B4-BE49-F238E27FC236}">
              <a16:creationId xmlns:a16="http://schemas.microsoft.com/office/drawing/2014/main" id="{B2CE07E0-23F3-4B02-9260-E18383732597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84" name="CustomShape 1">
          <a:extLst>
            <a:ext uri="{FF2B5EF4-FFF2-40B4-BE49-F238E27FC236}">
              <a16:creationId xmlns:a16="http://schemas.microsoft.com/office/drawing/2014/main" id="{B7DD9318-5EA9-4D8C-8DEC-6E773A2E96C5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85" name="CustomShape 1">
          <a:extLst>
            <a:ext uri="{FF2B5EF4-FFF2-40B4-BE49-F238E27FC236}">
              <a16:creationId xmlns:a16="http://schemas.microsoft.com/office/drawing/2014/main" id="{1E393F16-BA1F-45CD-8B68-98F5377AA04E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86" name="CustomShape 1">
          <a:extLst>
            <a:ext uri="{FF2B5EF4-FFF2-40B4-BE49-F238E27FC236}">
              <a16:creationId xmlns:a16="http://schemas.microsoft.com/office/drawing/2014/main" id="{F452DF4C-00CD-42DF-ACEC-0743C37A3786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587" name="CustomShape 1">
          <a:extLst>
            <a:ext uri="{FF2B5EF4-FFF2-40B4-BE49-F238E27FC236}">
              <a16:creationId xmlns:a16="http://schemas.microsoft.com/office/drawing/2014/main" id="{C757F41C-1FAB-44A3-8722-716640C78023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588" name="CustomShape 1">
          <a:extLst>
            <a:ext uri="{FF2B5EF4-FFF2-40B4-BE49-F238E27FC236}">
              <a16:creationId xmlns:a16="http://schemas.microsoft.com/office/drawing/2014/main" id="{627B2916-4BA8-416E-8E74-8D75A44A0466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89" name="CustomShape 1">
          <a:extLst>
            <a:ext uri="{FF2B5EF4-FFF2-40B4-BE49-F238E27FC236}">
              <a16:creationId xmlns:a16="http://schemas.microsoft.com/office/drawing/2014/main" id="{15466125-6C2D-4227-8131-6CD7E1EEAAC5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90" name="CustomShape 1">
          <a:extLst>
            <a:ext uri="{FF2B5EF4-FFF2-40B4-BE49-F238E27FC236}">
              <a16:creationId xmlns:a16="http://schemas.microsoft.com/office/drawing/2014/main" id="{52A012F4-B5C6-4DDF-8BCA-0DFF50E093D9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91" name="CustomShape 1">
          <a:extLst>
            <a:ext uri="{FF2B5EF4-FFF2-40B4-BE49-F238E27FC236}">
              <a16:creationId xmlns:a16="http://schemas.microsoft.com/office/drawing/2014/main" id="{11F70544-762B-4484-BCA2-AE963FE8411D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592" name="CustomShape 1">
          <a:extLst>
            <a:ext uri="{FF2B5EF4-FFF2-40B4-BE49-F238E27FC236}">
              <a16:creationId xmlns:a16="http://schemas.microsoft.com/office/drawing/2014/main" id="{E5E35D52-B792-4EDA-9A6D-5C274C89C5FE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593" name="CustomShape 1">
          <a:extLst>
            <a:ext uri="{FF2B5EF4-FFF2-40B4-BE49-F238E27FC236}">
              <a16:creationId xmlns:a16="http://schemas.microsoft.com/office/drawing/2014/main" id="{A18EC06F-5A21-420E-BACF-E6289D39673E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94" name="CustomShape 1">
          <a:extLst>
            <a:ext uri="{FF2B5EF4-FFF2-40B4-BE49-F238E27FC236}">
              <a16:creationId xmlns:a16="http://schemas.microsoft.com/office/drawing/2014/main" id="{9E4E4AC3-5891-49B8-BF93-6331935243D6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95" name="CustomShape 1">
          <a:extLst>
            <a:ext uri="{FF2B5EF4-FFF2-40B4-BE49-F238E27FC236}">
              <a16:creationId xmlns:a16="http://schemas.microsoft.com/office/drawing/2014/main" id="{73C6FA60-2CAB-4E42-B5ED-79A2CE8168E8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596" name="CustomShape 1">
          <a:extLst>
            <a:ext uri="{FF2B5EF4-FFF2-40B4-BE49-F238E27FC236}">
              <a16:creationId xmlns:a16="http://schemas.microsoft.com/office/drawing/2014/main" id="{12D02CAD-FC17-4602-A4F2-A753F32880B3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0676"/>
    <xdr:sp macro="" textlink="">
      <xdr:nvSpPr>
        <xdr:cNvPr id="597" name="CustomShape 1">
          <a:extLst>
            <a:ext uri="{FF2B5EF4-FFF2-40B4-BE49-F238E27FC236}">
              <a16:creationId xmlns:a16="http://schemas.microsoft.com/office/drawing/2014/main" id="{A6D5C05C-AE94-4AA2-BD0B-71221619363A}"/>
            </a:ext>
          </a:extLst>
        </xdr:cNvPr>
        <xdr:cNvSpPr/>
      </xdr:nvSpPr>
      <xdr:spPr>
        <a:xfrm>
          <a:off x="15586364" y="6982691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0676"/>
    <xdr:sp macro="" textlink="">
      <xdr:nvSpPr>
        <xdr:cNvPr id="598" name="CustomShape 1">
          <a:extLst>
            <a:ext uri="{FF2B5EF4-FFF2-40B4-BE49-F238E27FC236}">
              <a16:creationId xmlns:a16="http://schemas.microsoft.com/office/drawing/2014/main" id="{965A791A-6B70-4B4F-A789-30FEA7E88FF6}"/>
            </a:ext>
          </a:extLst>
        </xdr:cNvPr>
        <xdr:cNvSpPr/>
      </xdr:nvSpPr>
      <xdr:spPr>
        <a:xfrm>
          <a:off x="15586364" y="6982691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0676"/>
    <xdr:sp macro="" textlink="">
      <xdr:nvSpPr>
        <xdr:cNvPr id="599" name="CustomShape 1">
          <a:extLst>
            <a:ext uri="{FF2B5EF4-FFF2-40B4-BE49-F238E27FC236}">
              <a16:creationId xmlns:a16="http://schemas.microsoft.com/office/drawing/2014/main" id="{76B828E9-42C9-41A3-8EB4-DCC65DC03032}"/>
            </a:ext>
          </a:extLst>
        </xdr:cNvPr>
        <xdr:cNvSpPr/>
      </xdr:nvSpPr>
      <xdr:spPr>
        <a:xfrm>
          <a:off x="15586364" y="6982691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0676"/>
    <xdr:sp macro="" textlink="">
      <xdr:nvSpPr>
        <xdr:cNvPr id="600" name="CustomShape 1">
          <a:extLst>
            <a:ext uri="{FF2B5EF4-FFF2-40B4-BE49-F238E27FC236}">
              <a16:creationId xmlns:a16="http://schemas.microsoft.com/office/drawing/2014/main" id="{08EB72B0-884E-4748-82D1-FE8805625904}"/>
            </a:ext>
          </a:extLst>
        </xdr:cNvPr>
        <xdr:cNvSpPr/>
      </xdr:nvSpPr>
      <xdr:spPr>
        <a:xfrm>
          <a:off x="15586364" y="6982691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0676"/>
    <xdr:sp macro="" textlink="">
      <xdr:nvSpPr>
        <xdr:cNvPr id="601" name="CustomShape 1">
          <a:extLst>
            <a:ext uri="{FF2B5EF4-FFF2-40B4-BE49-F238E27FC236}">
              <a16:creationId xmlns:a16="http://schemas.microsoft.com/office/drawing/2014/main" id="{2747D510-6092-4BD9-B468-C3B04369FB75}"/>
            </a:ext>
          </a:extLst>
        </xdr:cNvPr>
        <xdr:cNvSpPr/>
      </xdr:nvSpPr>
      <xdr:spPr>
        <a:xfrm>
          <a:off x="15586364" y="6982691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602" name="CustomShape 1">
          <a:extLst>
            <a:ext uri="{FF2B5EF4-FFF2-40B4-BE49-F238E27FC236}">
              <a16:creationId xmlns:a16="http://schemas.microsoft.com/office/drawing/2014/main" id="{780AE21F-83A2-4EE9-B7B0-249158492201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603" name="CustomShape 1">
          <a:extLst>
            <a:ext uri="{FF2B5EF4-FFF2-40B4-BE49-F238E27FC236}">
              <a16:creationId xmlns:a16="http://schemas.microsoft.com/office/drawing/2014/main" id="{5F2937D1-CCDE-4FD7-85E0-59C82621CC4A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04" name="CustomShape 1">
          <a:extLst>
            <a:ext uri="{FF2B5EF4-FFF2-40B4-BE49-F238E27FC236}">
              <a16:creationId xmlns:a16="http://schemas.microsoft.com/office/drawing/2014/main" id="{94BDFA7F-6DF0-4761-9D76-07620C09303E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05" name="CustomShape 1">
          <a:extLst>
            <a:ext uri="{FF2B5EF4-FFF2-40B4-BE49-F238E27FC236}">
              <a16:creationId xmlns:a16="http://schemas.microsoft.com/office/drawing/2014/main" id="{C211E98C-CCF2-4E4C-A8E3-075CF2ADB37A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06" name="CustomShape 1">
          <a:extLst>
            <a:ext uri="{FF2B5EF4-FFF2-40B4-BE49-F238E27FC236}">
              <a16:creationId xmlns:a16="http://schemas.microsoft.com/office/drawing/2014/main" id="{020944DF-3D79-4186-A284-64E062AB0D5F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607" name="CustomShape 1">
          <a:extLst>
            <a:ext uri="{FF2B5EF4-FFF2-40B4-BE49-F238E27FC236}">
              <a16:creationId xmlns:a16="http://schemas.microsoft.com/office/drawing/2014/main" id="{950772D1-A0C2-4B49-83AD-D3C8551781C2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608" name="CustomShape 1">
          <a:extLst>
            <a:ext uri="{FF2B5EF4-FFF2-40B4-BE49-F238E27FC236}">
              <a16:creationId xmlns:a16="http://schemas.microsoft.com/office/drawing/2014/main" id="{E046C2D2-90A6-47E4-B1D6-D51CB5343394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09" name="CustomShape 1">
          <a:extLst>
            <a:ext uri="{FF2B5EF4-FFF2-40B4-BE49-F238E27FC236}">
              <a16:creationId xmlns:a16="http://schemas.microsoft.com/office/drawing/2014/main" id="{CC0C2E26-00E2-45C3-A5D9-C7D609760BD6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10" name="CustomShape 1">
          <a:extLst>
            <a:ext uri="{FF2B5EF4-FFF2-40B4-BE49-F238E27FC236}">
              <a16:creationId xmlns:a16="http://schemas.microsoft.com/office/drawing/2014/main" id="{CB4D6AAF-0ED5-4D7E-9DEC-E7F6B4064E32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11" name="CustomShape 1">
          <a:extLst>
            <a:ext uri="{FF2B5EF4-FFF2-40B4-BE49-F238E27FC236}">
              <a16:creationId xmlns:a16="http://schemas.microsoft.com/office/drawing/2014/main" id="{A2928CE8-53B2-422A-BFD1-83D06ED75EA9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612" name="CustomShape 1">
          <a:extLst>
            <a:ext uri="{FF2B5EF4-FFF2-40B4-BE49-F238E27FC236}">
              <a16:creationId xmlns:a16="http://schemas.microsoft.com/office/drawing/2014/main" id="{B2834433-B281-4C68-8D8E-3F1C2A77501D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613" name="CustomShape 1">
          <a:extLst>
            <a:ext uri="{FF2B5EF4-FFF2-40B4-BE49-F238E27FC236}">
              <a16:creationId xmlns:a16="http://schemas.microsoft.com/office/drawing/2014/main" id="{EC5723C1-2C08-4FB7-BC11-E596186E10B5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14" name="CustomShape 1">
          <a:extLst>
            <a:ext uri="{FF2B5EF4-FFF2-40B4-BE49-F238E27FC236}">
              <a16:creationId xmlns:a16="http://schemas.microsoft.com/office/drawing/2014/main" id="{3473F33F-8334-44E7-A133-0E535270D431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15" name="CustomShape 1">
          <a:extLst>
            <a:ext uri="{FF2B5EF4-FFF2-40B4-BE49-F238E27FC236}">
              <a16:creationId xmlns:a16="http://schemas.microsoft.com/office/drawing/2014/main" id="{3C2882D9-D6A3-4A60-9920-E5E7D6C18721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16" name="CustomShape 1">
          <a:extLst>
            <a:ext uri="{FF2B5EF4-FFF2-40B4-BE49-F238E27FC236}">
              <a16:creationId xmlns:a16="http://schemas.microsoft.com/office/drawing/2014/main" id="{9C5CCDEC-6834-42FB-9C56-84F0EBAC00DF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3076"/>
    <xdr:sp macro="" textlink="">
      <xdr:nvSpPr>
        <xdr:cNvPr id="617" name="CustomShape 1">
          <a:extLst>
            <a:ext uri="{FF2B5EF4-FFF2-40B4-BE49-F238E27FC236}">
              <a16:creationId xmlns:a16="http://schemas.microsoft.com/office/drawing/2014/main" id="{DFCDA224-7F16-4D28-BF35-BEECDFBC7899}"/>
            </a:ext>
          </a:extLst>
        </xdr:cNvPr>
        <xdr:cNvSpPr/>
      </xdr:nvSpPr>
      <xdr:spPr>
        <a:xfrm>
          <a:off x="15586364" y="6982691"/>
          <a:ext cx="304560" cy="3030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3076"/>
    <xdr:sp macro="" textlink="">
      <xdr:nvSpPr>
        <xdr:cNvPr id="618" name="CustomShape 1">
          <a:extLst>
            <a:ext uri="{FF2B5EF4-FFF2-40B4-BE49-F238E27FC236}">
              <a16:creationId xmlns:a16="http://schemas.microsoft.com/office/drawing/2014/main" id="{07380CD1-D2D5-4AD3-A237-C24F3E5B46F5}"/>
            </a:ext>
          </a:extLst>
        </xdr:cNvPr>
        <xdr:cNvSpPr/>
      </xdr:nvSpPr>
      <xdr:spPr>
        <a:xfrm>
          <a:off x="15586364" y="6982691"/>
          <a:ext cx="304560" cy="3030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1589"/>
    <xdr:sp macro="" textlink="">
      <xdr:nvSpPr>
        <xdr:cNvPr id="619" name="CustomShape 1">
          <a:extLst>
            <a:ext uri="{FF2B5EF4-FFF2-40B4-BE49-F238E27FC236}">
              <a16:creationId xmlns:a16="http://schemas.microsoft.com/office/drawing/2014/main" id="{59D54831-0EF7-445B-9D5B-612C59A277C7}"/>
            </a:ext>
          </a:extLst>
        </xdr:cNvPr>
        <xdr:cNvSpPr/>
      </xdr:nvSpPr>
      <xdr:spPr>
        <a:xfrm>
          <a:off x="15586364" y="6982691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1589"/>
    <xdr:sp macro="" textlink="">
      <xdr:nvSpPr>
        <xdr:cNvPr id="620" name="CustomShape 1">
          <a:extLst>
            <a:ext uri="{FF2B5EF4-FFF2-40B4-BE49-F238E27FC236}">
              <a16:creationId xmlns:a16="http://schemas.microsoft.com/office/drawing/2014/main" id="{E4F9C9CA-A38C-4D00-B191-D21DC2B782BF}"/>
            </a:ext>
          </a:extLst>
        </xdr:cNvPr>
        <xdr:cNvSpPr/>
      </xdr:nvSpPr>
      <xdr:spPr>
        <a:xfrm>
          <a:off x="15586364" y="6982691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21589"/>
    <xdr:sp macro="" textlink="">
      <xdr:nvSpPr>
        <xdr:cNvPr id="621" name="CustomShape 1">
          <a:extLst>
            <a:ext uri="{FF2B5EF4-FFF2-40B4-BE49-F238E27FC236}">
              <a16:creationId xmlns:a16="http://schemas.microsoft.com/office/drawing/2014/main" id="{EAF0B106-76D7-4396-A083-841F314FD48B}"/>
            </a:ext>
          </a:extLst>
        </xdr:cNvPr>
        <xdr:cNvSpPr/>
      </xdr:nvSpPr>
      <xdr:spPr>
        <a:xfrm>
          <a:off x="15586364" y="6982691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622" name="CustomShape 1">
          <a:extLst>
            <a:ext uri="{FF2B5EF4-FFF2-40B4-BE49-F238E27FC236}">
              <a16:creationId xmlns:a16="http://schemas.microsoft.com/office/drawing/2014/main" id="{2EB72D5C-944B-45F2-B080-088C2E145008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623" name="CustomShape 1">
          <a:extLst>
            <a:ext uri="{FF2B5EF4-FFF2-40B4-BE49-F238E27FC236}">
              <a16:creationId xmlns:a16="http://schemas.microsoft.com/office/drawing/2014/main" id="{159D0E39-F612-45B6-89D7-A88D96B4C08C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24" name="CustomShape 1">
          <a:extLst>
            <a:ext uri="{FF2B5EF4-FFF2-40B4-BE49-F238E27FC236}">
              <a16:creationId xmlns:a16="http://schemas.microsoft.com/office/drawing/2014/main" id="{EEC1F92D-0A2D-42B1-8BDC-3C5337157716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25" name="CustomShape 1">
          <a:extLst>
            <a:ext uri="{FF2B5EF4-FFF2-40B4-BE49-F238E27FC236}">
              <a16:creationId xmlns:a16="http://schemas.microsoft.com/office/drawing/2014/main" id="{4FADCF84-FB74-4B7A-ACAF-9DE6D1E0FA94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26" name="CustomShape 1">
          <a:extLst>
            <a:ext uri="{FF2B5EF4-FFF2-40B4-BE49-F238E27FC236}">
              <a16:creationId xmlns:a16="http://schemas.microsoft.com/office/drawing/2014/main" id="{2E576ECE-54DE-41E7-9D34-9F68340180AA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627" name="CustomShape 1">
          <a:extLst>
            <a:ext uri="{FF2B5EF4-FFF2-40B4-BE49-F238E27FC236}">
              <a16:creationId xmlns:a16="http://schemas.microsoft.com/office/drawing/2014/main" id="{767249C3-9C44-40A7-AF58-4AB70777B492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628" name="CustomShape 1">
          <a:extLst>
            <a:ext uri="{FF2B5EF4-FFF2-40B4-BE49-F238E27FC236}">
              <a16:creationId xmlns:a16="http://schemas.microsoft.com/office/drawing/2014/main" id="{AE451BB5-C7BA-4BA5-8522-B5FB1E322D55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29" name="CustomShape 1">
          <a:extLst>
            <a:ext uri="{FF2B5EF4-FFF2-40B4-BE49-F238E27FC236}">
              <a16:creationId xmlns:a16="http://schemas.microsoft.com/office/drawing/2014/main" id="{3765C55F-BA83-4AD3-89F3-2CBA8A96F2EC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30" name="CustomShape 1">
          <a:extLst>
            <a:ext uri="{FF2B5EF4-FFF2-40B4-BE49-F238E27FC236}">
              <a16:creationId xmlns:a16="http://schemas.microsoft.com/office/drawing/2014/main" id="{05348433-35BD-44B6-98B3-7868C4325BA5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31" name="CustomShape 1">
          <a:extLst>
            <a:ext uri="{FF2B5EF4-FFF2-40B4-BE49-F238E27FC236}">
              <a16:creationId xmlns:a16="http://schemas.microsoft.com/office/drawing/2014/main" id="{80AFE7B5-B019-4552-B8FE-BA6A80838C17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632" name="CustomShape 1">
          <a:extLst>
            <a:ext uri="{FF2B5EF4-FFF2-40B4-BE49-F238E27FC236}">
              <a16:creationId xmlns:a16="http://schemas.microsoft.com/office/drawing/2014/main" id="{39238A97-2B4A-4258-BBDB-ADEB2207115D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633" name="CustomShape 1">
          <a:extLst>
            <a:ext uri="{FF2B5EF4-FFF2-40B4-BE49-F238E27FC236}">
              <a16:creationId xmlns:a16="http://schemas.microsoft.com/office/drawing/2014/main" id="{377E5691-6FCF-4376-9A4D-2BD3DB5AADD7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34" name="CustomShape 1">
          <a:extLst>
            <a:ext uri="{FF2B5EF4-FFF2-40B4-BE49-F238E27FC236}">
              <a16:creationId xmlns:a16="http://schemas.microsoft.com/office/drawing/2014/main" id="{49FFEBD2-978F-4CD6-81D1-5DA2520E35D0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35" name="CustomShape 1">
          <a:extLst>
            <a:ext uri="{FF2B5EF4-FFF2-40B4-BE49-F238E27FC236}">
              <a16:creationId xmlns:a16="http://schemas.microsoft.com/office/drawing/2014/main" id="{3724A3B1-40B8-4698-AA9F-9D62666DF84A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36" name="CustomShape 1">
          <a:extLst>
            <a:ext uri="{FF2B5EF4-FFF2-40B4-BE49-F238E27FC236}">
              <a16:creationId xmlns:a16="http://schemas.microsoft.com/office/drawing/2014/main" id="{DE3025BC-0C04-41CB-9D26-42B3ECF5E95C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637" name="CustomShape 1">
          <a:extLst>
            <a:ext uri="{FF2B5EF4-FFF2-40B4-BE49-F238E27FC236}">
              <a16:creationId xmlns:a16="http://schemas.microsoft.com/office/drawing/2014/main" id="{EF5FD19C-27DA-4482-847B-90C9470267DC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289840"/>
    <xdr:sp macro="" textlink="">
      <xdr:nvSpPr>
        <xdr:cNvPr id="638" name="CustomShape 1">
          <a:extLst>
            <a:ext uri="{FF2B5EF4-FFF2-40B4-BE49-F238E27FC236}">
              <a16:creationId xmlns:a16="http://schemas.microsoft.com/office/drawing/2014/main" id="{AF9A56FA-B4A2-4800-8683-E0CAB21AB553}"/>
            </a:ext>
          </a:extLst>
        </xdr:cNvPr>
        <xdr:cNvSpPr/>
      </xdr:nvSpPr>
      <xdr:spPr>
        <a:xfrm>
          <a:off x="15586364" y="6982691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39" name="CustomShape 1">
          <a:extLst>
            <a:ext uri="{FF2B5EF4-FFF2-40B4-BE49-F238E27FC236}">
              <a16:creationId xmlns:a16="http://schemas.microsoft.com/office/drawing/2014/main" id="{F3A02F75-7D9B-47B9-81C4-084A82AC9A4C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40" name="CustomShape 1">
          <a:extLst>
            <a:ext uri="{FF2B5EF4-FFF2-40B4-BE49-F238E27FC236}">
              <a16:creationId xmlns:a16="http://schemas.microsoft.com/office/drawing/2014/main" id="{82FF79C5-749E-4E6D-B0A5-ACCA9C627DC0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18</xdr:row>
      <xdr:rowOff>0</xdr:rowOff>
    </xdr:from>
    <xdr:ext cx="304560" cy="302001"/>
    <xdr:sp macro="" textlink="">
      <xdr:nvSpPr>
        <xdr:cNvPr id="641" name="CustomShape 1">
          <a:extLst>
            <a:ext uri="{FF2B5EF4-FFF2-40B4-BE49-F238E27FC236}">
              <a16:creationId xmlns:a16="http://schemas.microsoft.com/office/drawing/2014/main" id="{9F898D28-7B28-4C8B-B3C0-F97203B7D4F6}"/>
            </a:ext>
          </a:extLst>
        </xdr:cNvPr>
        <xdr:cNvSpPr/>
      </xdr:nvSpPr>
      <xdr:spPr>
        <a:xfrm>
          <a:off x="15586364" y="6982691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12721"/>
    <xdr:sp macro="" textlink="">
      <xdr:nvSpPr>
        <xdr:cNvPr id="642" name="CustomShape 1">
          <a:extLst>
            <a:ext uri="{FF2B5EF4-FFF2-40B4-BE49-F238E27FC236}">
              <a16:creationId xmlns:a16="http://schemas.microsoft.com/office/drawing/2014/main" id="{DA001FED-9E35-4611-BBA7-44841D428617}"/>
            </a:ext>
          </a:extLst>
        </xdr:cNvPr>
        <xdr:cNvSpPr/>
      </xdr:nvSpPr>
      <xdr:spPr>
        <a:xfrm>
          <a:off x="15586364" y="7509164"/>
          <a:ext cx="304560" cy="3127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12721"/>
    <xdr:sp macro="" textlink="">
      <xdr:nvSpPr>
        <xdr:cNvPr id="643" name="CustomShape 1">
          <a:extLst>
            <a:ext uri="{FF2B5EF4-FFF2-40B4-BE49-F238E27FC236}">
              <a16:creationId xmlns:a16="http://schemas.microsoft.com/office/drawing/2014/main" id="{016662FC-1516-4522-B459-E750E0B254B6}"/>
            </a:ext>
          </a:extLst>
        </xdr:cNvPr>
        <xdr:cNvSpPr/>
      </xdr:nvSpPr>
      <xdr:spPr>
        <a:xfrm>
          <a:off x="15586364" y="7509164"/>
          <a:ext cx="304560" cy="3127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12721"/>
    <xdr:sp macro="" textlink="">
      <xdr:nvSpPr>
        <xdr:cNvPr id="644" name="CustomShape 1">
          <a:extLst>
            <a:ext uri="{FF2B5EF4-FFF2-40B4-BE49-F238E27FC236}">
              <a16:creationId xmlns:a16="http://schemas.microsoft.com/office/drawing/2014/main" id="{08414CC5-C376-4026-BF53-84C959CA0ED9}"/>
            </a:ext>
          </a:extLst>
        </xdr:cNvPr>
        <xdr:cNvSpPr/>
      </xdr:nvSpPr>
      <xdr:spPr>
        <a:xfrm>
          <a:off x="15586364" y="7509164"/>
          <a:ext cx="304560" cy="3127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12721"/>
    <xdr:sp macro="" textlink="">
      <xdr:nvSpPr>
        <xdr:cNvPr id="645" name="CustomShape 1">
          <a:extLst>
            <a:ext uri="{FF2B5EF4-FFF2-40B4-BE49-F238E27FC236}">
              <a16:creationId xmlns:a16="http://schemas.microsoft.com/office/drawing/2014/main" id="{400E9ACF-DCFF-4C8A-A44A-E3251559108E}"/>
            </a:ext>
          </a:extLst>
        </xdr:cNvPr>
        <xdr:cNvSpPr/>
      </xdr:nvSpPr>
      <xdr:spPr>
        <a:xfrm>
          <a:off x="15586364" y="7509164"/>
          <a:ext cx="304560" cy="3127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12721"/>
    <xdr:sp macro="" textlink="">
      <xdr:nvSpPr>
        <xdr:cNvPr id="646" name="CustomShape 1">
          <a:extLst>
            <a:ext uri="{FF2B5EF4-FFF2-40B4-BE49-F238E27FC236}">
              <a16:creationId xmlns:a16="http://schemas.microsoft.com/office/drawing/2014/main" id="{8B6B43A6-F745-4B1C-B7EE-13F99112DE6A}"/>
            </a:ext>
          </a:extLst>
        </xdr:cNvPr>
        <xdr:cNvSpPr/>
      </xdr:nvSpPr>
      <xdr:spPr>
        <a:xfrm>
          <a:off x="15586364" y="7509164"/>
          <a:ext cx="304560" cy="3127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89840"/>
    <xdr:sp macro="" textlink="">
      <xdr:nvSpPr>
        <xdr:cNvPr id="647" name="CustomShape 1">
          <a:extLst>
            <a:ext uri="{FF2B5EF4-FFF2-40B4-BE49-F238E27FC236}">
              <a16:creationId xmlns:a16="http://schemas.microsoft.com/office/drawing/2014/main" id="{81B0ABA6-4CE3-4613-8486-013208B5A128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89840"/>
    <xdr:sp macro="" textlink="">
      <xdr:nvSpPr>
        <xdr:cNvPr id="648" name="CustomShape 1">
          <a:extLst>
            <a:ext uri="{FF2B5EF4-FFF2-40B4-BE49-F238E27FC236}">
              <a16:creationId xmlns:a16="http://schemas.microsoft.com/office/drawing/2014/main" id="{87951F01-698A-409B-9103-54D7FB578E3F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49" name="CustomShape 1">
          <a:extLst>
            <a:ext uri="{FF2B5EF4-FFF2-40B4-BE49-F238E27FC236}">
              <a16:creationId xmlns:a16="http://schemas.microsoft.com/office/drawing/2014/main" id="{0DE49AB5-8ECB-43EE-B02C-CB385D507DF0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50" name="CustomShape 1">
          <a:extLst>
            <a:ext uri="{FF2B5EF4-FFF2-40B4-BE49-F238E27FC236}">
              <a16:creationId xmlns:a16="http://schemas.microsoft.com/office/drawing/2014/main" id="{B0AD9952-9E75-4C90-9F76-10C6C7EE6930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51" name="CustomShape 1">
          <a:extLst>
            <a:ext uri="{FF2B5EF4-FFF2-40B4-BE49-F238E27FC236}">
              <a16:creationId xmlns:a16="http://schemas.microsoft.com/office/drawing/2014/main" id="{ADA0D0D0-3789-413E-B736-CE57258B1561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89840"/>
    <xdr:sp macro="" textlink="">
      <xdr:nvSpPr>
        <xdr:cNvPr id="652" name="CustomShape 1">
          <a:extLst>
            <a:ext uri="{FF2B5EF4-FFF2-40B4-BE49-F238E27FC236}">
              <a16:creationId xmlns:a16="http://schemas.microsoft.com/office/drawing/2014/main" id="{CEEAB45C-25AC-4916-98DF-FE502EA33353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89840"/>
    <xdr:sp macro="" textlink="">
      <xdr:nvSpPr>
        <xdr:cNvPr id="653" name="CustomShape 1">
          <a:extLst>
            <a:ext uri="{FF2B5EF4-FFF2-40B4-BE49-F238E27FC236}">
              <a16:creationId xmlns:a16="http://schemas.microsoft.com/office/drawing/2014/main" id="{208C5AD8-62D7-47D6-B546-10543ED7D7FE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54" name="CustomShape 1">
          <a:extLst>
            <a:ext uri="{FF2B5EF4-FFF2-40B4-BE49-F238E27FC236}">
              <a16:creationId xmlns:a16="http://schemas.microsoft.com/office/drawing/2014/main" id="{274C43D4-E2F5-4AD9-8D40-CD3EFCA4796D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55" name="CustomShape 1">
          <a:extLst>
            <a:ext uri="{FF2B5EF4-FFF2-40B4-BE49-F238E27FC236}">
              <a16:creationId xmlns:a16="http://schemas.microsoft.com/office/drawing/2014/main" id="{EA588103-6C29-4F2E-9EB6-9F1E076DF2BF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56" name="CustomShape 1">
          <a:extLst>
            <a:ext uri="{FF2B5EF4-FFF2-40B4-BE49-F238E27FC236}">
              <a16:creationId xmlns:a16="http://schemas.microsoft.com/office/drawing/2014/main" id="{F02345B5-1696-4555-AC2E-A0017B632F24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89840"/>
    <xdr:sp macro="" textlink="">
      <xdr:nvSpPr>
        <xdr:cNvPr id="657" name="CustomShape 1">
          <a:extLst>
            <a:ext uri="{FF2B5EF4-FFF2-40B4-BE49-F238E27FC236}">
              <a16:creationId xmlns:a16="http://schemas.microsoft.com/office/drawing/2014/main" id="{DF775B8D-AC91-4DDB-98E8-30B8A3A97449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89840"/>
    <xdr:sp macro="" textlink="">
      <xdr:nvSpPr>
        <xdr:cNvPr id="658" name="CustomShape 1">
          <a:extLst>
            <a:ext uri="{FF2B5EF4-FFF2-40B4-BE49-F238E27FC236}">
              <a16:creationId xmlns:a16="http://schemas.microsoft.com/office/drawing/2014/main" id="{9EB7976F-6C47-4023-A265-F23C00CFB07F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59" name="CustomShape 1">
          <a:extLst>
            <a:ext uri="{FF2B5EF4-FFF2-40B4-BE49-F238E27FC236}">
              <a16:creationId xmlns:a16="http://schemas.microsoft.com/office/drawing/2014/main" id="{07A8F171-4FB2-4996-BAB6-4820A0F1A98A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60" name="CustomShape 1">
          <a:extLst>
            <a:ext uri="{FF2B5EF4-FFF2-40B4-BE49-F238E27FC236}">
              <a16:creationId xmlns:a16="http://schemas.microsoft.com/office/drawing/2014/main" id="{7380099C-523E-47D7-8078-63CC4EEFA43D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61" name="CustomShape 1">
          <a:extLst>
            <a:ext uri="{FF2B5EF4-FFF2-40B4-BE49-F238E27FC236}">
              <a16:creationId xmlns:a16="http://schemas.microsoft.com/office/drawing/2014/main" id="{1A8D00FA-7C86-49BD-9EAE-AEDCF0029F27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95121"/>
    <xdr:sp macro="" textlink="">
      <xdr:nvSpPr>
        <xdr:cNvPr id="662" name="CustomShape 1">
          <a:extLst>
            <a:ext uri="{FF2B5EF4-FFF2-40B4-BE49-F238E27FC236}">
              <a16:creationId xmlns:a16="http://schemas.microsoft.com/office/drawing/2014/main" id="{5262A4F2-CAE5-4D9F-A9F5-7BAC29E20EC2}"/>
            </a:ext>
          </a:extLst>
        </xdr:cNvPr>
        <xdr:cNvSpPr/>
      </xdr:nvSpPr>
      <xdr:spPr>
        <a:xfrm>
          <a:off x="15586364" y="7509164"/>
          <a:ext cx="304560" cy="2951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95121"/>
    <xdr:sp macro="" textlink="">
      <xdr:nvSpPr>
        <xdr:cNvPr id="663" name="CustomShape 1">
          <a:extLst>
            <a:ext uri="{FF2B5EF4-FFF2-40B4-BE49-F238E27FC236}">
              <a16:creationId xmlns:a16="http://schemas.microsoft.com/office/drawing/2014/main" id="{23B88003-8F4D-45A8-A4F9-29A639DAFBA1}"/>
            </a:ext>
          </a:extLst>
        </xdr:cNvPr>
        <xdr:cNvSpPr/>
      </xdr:nvSpPr>
      <xdr:spPr>
        <a:xfrm>
          <a:off x="15586364" y="7509164"/>
          <a:ext cx="304560" cy="2951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13634"/>
    <xdr:sp macro="" textlink="">
      <xdr:nvSpPr>
        <xdr:cNvPr id="664" name="CustomShape 1">
          <a:extLst>
            <a:ext uri="{FF2B5EF4-FFF2-40B4-BE49-F238E27FC236}">
              <a16:creationId xmlns:a16="http://schemas.microsoft.com/office/drawing/2014/main" id="{9A88B278-1ACB-46F2-864B-1FF7B4D399C3}"/>
            </a:ext>
          </a:extLst>
        </xdr:cNvPr>
        <xdr:cNvSpPr/>
      </xdr:nvSpPr>
      <xdr:spPr>
        <a:xfrm>
          <a:off x="15586364" y="7509164"/>
          <a:ext cx="304560" cy="31363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13634"/>
    <xdr:sp macro="" textlink="">
      <xdr:nvSpPr>
        <xdr:cNvPr id="665" name="CustomShape 1">
          <a:extLst>
            <a:ext uri="{FF2B5EF4-FFF2-40B4-BE49-F238E27FC236}">
              <a16:creationId xmlns:a16="http://schemas.microsoft.com/office/drawing/2014/main" id="{4A191A44-0901-4166-B3A1-4249EE71D203}"/>
            </a:ext>
          </a:extLst>
        </xdr:cNvPr>
        <xdr:cNvSpPr/>
      </xdr:nvSpPr>
      <xdr:spPr>
        <a:xfrm>
          <a:off x="15586364" y="7509164"/>
          <a:ext cx="304560" cy="31363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13634"/>
    <xdr:sp macro="" textlink="">
      <xdr:nvSpPr>
        <xdr:cNvPr id="666" name="CustomShape 1">
          <a:extLst>
            <a:ext uri="{FF2B5EF4-FFF2-40B4-BE49-F238E27FC236}">
              <a16:creationId xmlns:a16="http://schemas.microsoft.com/office/drawing/2014/main" id="{F4792B1B-9A32-428E-9F7F-E09C9066A16C}"/>
            </a:ext>
          </a:extLst>
        </xdr:cNvPr>
        <xdr:cNvSpPr/>
      </xdr:nvSpPr>
      <xdr:spPr>
        <a:xfrm>
          <a:off x="15586364" y="7509164"/>
          <a:ext cx="304560" cy="31363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89840"/>
    <xdr:sp macro="" textlink="">
      <xdr:nvSpPr>
        <xdr:cNvPr id="667" name="CustomShape 1">
          <a:extLst>
            <a:ext uri="{FF2B5EF4-FFF2-40B4-BE49-F238E27FC236}">
              <a16:creationId xmlns:a16="http://schemas.microsoft.com/office/drawing/2014/main" id="{8A836D74-9E4E-4858-BF8F-11B2E8C430FB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89840"/>
    <xdr:sp macro="" textlink="">
      <xdr:nvSpPr>
        <xdr:cNvPr id="668" name="CustomShape 1">
          <a:extLst>
            <a:ext uri="{FF2B5EF4-FFF2-40B4-BE49-F238E27FC236}">
              <a16:creationId xmlns:a16="http://schemas.microsoft.com/office/drawing/2014/main" id="{0A1194F5-1AD1-4B0C-8FD0-D4E744B1188E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69" name="CustomShape 1">
          <a:extLst>
            <a:ext uri="{FF2B5EF4-FFF2-40B4-BE49-F238E27FC236}">
              <a16:creationId xmlns:a16="http://schemas.microsoft.com/office/drawing/2014/main" id="{6AA98668-1058-4FEC-BFCA-0C5215E386BD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70" name="CustomShape 1">
          <a:extLst>
            <a:ext uri="{FF2B5EF4-FFF2-40B4-BE49-F238E27FC236}">
              <a16:creationId xmlns:a16="http://schemas.microsoft.com/office/drawing/2014/main" id="{816B0A2E-DA90-4CF0-9EDF-4523301CF6C9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71" name="CustomShape 1">
          <a:extLst>
            <a:ext uri="{FF2B5EF4-FFF2-40B4-BE49-F238E27FC236}">
              <a16:creationId xmlns:a16="http://schemas.microsoft.com/office/drawing/2014/main" id="{E5272268-597F-4333-8000-CE592C12EC5F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89840"/>
    <xdr:sp macro="" textlink="">
      <xdr:nvSpPr>
        <xdr:cNvPr id="672" name="CustomShape 1">
          <a:extLst>
            <a:ext uri="{FF2B5EF4-FFF2-40B4-BE49-F238E27FC236}">
              <a16:creationId xmlns:a16="http://schemas.microsoft.com/office/drawing/2014/main" id="{C7C284C5-3E84-4048-82B9-115AC75C7CAA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89840"/>
    <xdr:sp macro="" textlink="">
      <xdr:nvSpPr>
        <xdr:cNvPr id="673" name="CustomShape 1">
          <a:extLst>
            <a:ext uri="{FF2B5EF4-FFF2-40B4-BE49-F238E27FC236}">
              <a16:creationId xmlns:a16="http://schemas.microsoft.com/office/drawing/2014/main" id="{A9FA08FE-377F-45D9-A529-12F9E91F0224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74" name="CustomShape 1">
          <a:extLst>
            <a:ext uri="{FF2B5EF4-FFF2-40B4-BE49-F238E27FC236}">
              <a16:creationId xmlns:a16="http://schemas.microsoft.com/office/drawing/2014/main" id="{AE2A67EA-A7F6-4E82-8C75-FDA66788005B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75" name="CustomShape 1">
          <a:extLst>
            <a:ext uri="{FF2B5EF4-FFF2-40B4-BE49-F238E27FC236}">
              <a16:creationId xmlns:a16="http://schemas.microsoft.com/office/drawing/2014/main" id="{8FA7A80C-6754-46F0-B699-0910A28B5352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76" name="CustomShape 1">
          <a:extLst>
            <a:ext uri="{FF2B5EF4-FFF2-40B4-BE49-F238E27FC236}">
              <a16:creationId xmlns:a16="http://schemas.microsoft.com/office/drawing/2014/main" id="{9E18BAEC-1940-4922-A463-D30650CB1276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89840"/>
    <xdr:sp macro="" textlink="">
      <xdr:nvSpPr>
        <xdr:cNvPr id="677" name="CustomShape 1">
          <a:extLst>
            <a:ext uri="{FF2B5EF4-FFF2-40B4-BE49-F238E27FC236}">
              <a16:creationId xmlns:a16="http://schemas.microsoft.com/office/drawing/2014/main" id="{736A4680-6502-4716-AF59-15BBDD38DE22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89840"/>
    <xdr:sp macro="" textlink="">
      <xdr:nvSpPr>
        <xdr:cNvPr id="678" name="CustomShape 1">
          <a:extLst>
            <a:ext uri="{FF2B5EF4-FFF2-40B4-BE49-F238E27FC236}">
              <a16:creationId xmlns:a16="http://schemas.microsoft.com/office/drawing/2014/main" id="{A0ED2B59-396D-4DCC-B328-E4D0DFB98856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79" name="CustomShape 1">
          <a:extLst>
            <a:ext uri="{FF2B5EF4-FFF2-40B4-BE49-F238E27FC236}">
              <a16:creationId xmlns:a16="http://schemas.microsoft.com/office/drawing/2014/main" id="{46214861-DA3A-4DD0-A9BE-6DF29FF41A79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80" name="CustomShape 1">
          <a:extLst>
            <a:ext uri="{FF2B5EF4-FFF2-40B4-BE49-F238E27FC236}">
              <a16:creationId xmlns:a16="http://schemas.microsoft.com/office/drawing/2014/main" id="{B4E4EAEE-0719-40AA-9916-D90573CEB38B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81" name="CustomShape 1">
          <a:extLst>
            <a:ext uri="{FF2B5EF4-FFF2-40B4-BE49-F238E27FC236}">
              <a16:creationId xmlns:a16="http://schemas.microsoft.com/office/drawing/2014/main" id="{59E05867-4762-470C-B2E2-34915F79BD9A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89840"/>
    <xdr:sp macro="" textlink="">
      <xdr:nvSpPr>
        <xdr:cNvPr id="682" name="CustomShape 1">
          <a:extLst>
            <a:ext uri="{FF2B5EF4-FFF2-40B4-BE49-F238E27FC236}">
              <a16:creationId xmlns:a16="http://schemas.microsoft.com/office/drawing/2014/main" id="{A8B074A6-FAD8-4D10-8DAB-1513F454E748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289840"/>
    <xdr:sp macro="" textlink="">
      <xdr:nvSpPr>
        <xdr:cNvPr id="683" name="CustomShape 1">
          <a:extLst>
            <a:ext uri="{FF2B5EF4-FFF2-40B4-BE49-F238E27FC236}">
              <a16:creationId xmlns:a16="http://schemas.microsoft.com/office/drawing/2014/main" id="{CB0125EC-6001-4ACF-8AD1-CACA63CE3FEB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84" name="CustomShape 1">
          <a:extLst>
            <a:ext uri="{FF2B5EF4-FFF2-40B4-BE49-F238E27FC236}">
              <a16:creationId xmlns:a16="http://schemas.microsoft.com/office/drawing/2014/main" id="{6BFBA053-A38F-411C-95D7-3DEF1A697977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85" name="CustomShape 1">
          <a:extLst>
            <a:ext uri="{FF2B5EF4-FFF2-40B4-BE49-F238E27FC236}">
              <a16:creationId xmlns:a16="http://schemas.microsoft.com/office/drawing/2014/main" id="{3FE53E19-D472-4CD3-A211-084A5DFE30BF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364</xdr:row>
      <xdr:rowOff>0</xdr:rowOff>
    </xdr:from>
    <xdr:ext cx="304560" cy="302001"/>
    <xdr:sp macro="" textlink="">
      <xdr:nvSpPr>
        <xdr:cNvPr id="686" name="CustomShape 1">
          <a:extLst>
            <a:ext uri="{FF2B5EF4-FFF2-40B4-BE49-F238E27FC236}">
              <a16:creationId xmlns:a16="http://schemas.microsoft.com/office/drawing/2014/main" id="{7CAA6516-518F-41D7-959D-C0F0E2CC921F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20676"/>
    <xdr:sp macro="" textlink="">
      <xdr:nvSpPr>
        <xdr:cNvPr id="687" name="CustomShape 1">
          <a:extLst>
            <a:ext uri="{FF2B5EF4-FFF2-40B4-BE49-F238E27FC236}">
              <a16:creationId xmlns:a16="http://schemas.microsoft.com/office/drawing/2014/main" id="{F815B897-6717-4BD1-AD52-A26BCD466523}"/>
            </a:ext>
          </a:extLst>
        </xdr:cNvPr>
        <xdr:cNvSpPr/>
      </xdr:nvSpPr>
      <xdr:spPr>
        <a:xfrm>
          <a:off x="15586364" y="7509164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20676"/>
    <xdr:sp macro="" textlink="">
      <xdr:nvSpPr>
        <xdr:cNvPr id="688" name="CustomShape 1">
          <a:extLst>
            <a:ext uri="{FF2B5EF4-FFF2-40B4-BE49-F238E27FC236}">
              <a16:creationId xmlns:a16="http://schemas.microsoft.com/office/drawing/2014/main" id="{7F4130CB-D060-4FB7-A817-7789BA01BC4B}"/>
            </a:ext>
          </a:extLst>
        </xdr:cNvPr>
        <xdr:cNvSpPr/>
      </xdr:nvSpPr>
      <xdr:spPr>
        <a:xfrm>
          <a:off x="15586364" y="7509164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20676"/>
    <xdr:sp macro="" textlink="">
      <xdr:nvSpPr>
        <xdr:cNvPr id="689" name="CustomShape 1">
          <a:extLst>
            <a:ext uri="{FF2B5EF4-FFF2-40B4-BE49-F238E27FC236}">
              <a16:creationId xmlns:a16="http://schemas.microsoft.com/office/drawing/2014/main" id="{6691A7E5-5806-4E53-97C2-07EEF5BC723C}"/>
            </a:ext>
          </a:extLst>
        </xdr:cNvPr>
        <xdr:cNvSpPr/>
      </xdr:nvSpPr>
      <xdr:spPr>
        <a:xfrm>
          <a:off x="15586364" y="7509164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20676"/>
    <xdr:sp macro="" textlink="">
      <xdr:nvSpPr>
        <xdr:cNvPr id="690" name="CustomShape 1">
          <a:extLst>
            <a:ext uri="{FF2B5EF4-FFF2-40B4-BE49-F238E27FC236}">
              <a16:creationId xmlns:a16="http://schemas.microsoft.com/office/drawing/2014/main" id="{5E2531FA-9AFB-48AA-B7D9-C57689DF5F02}"/>
            </a:ext>
          </a:extLst>
        </xdr:cNvPr>
        <xdr:cNvSpPr/>
      </xdr:nvSpPr>
      <xdr:spPr>
        <a:xfrm>
          <a:off x="15586364" y="7509164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20676"/>
    <xdr:sp macro="" textlink="">
      <xdr:nvSpPr>
        <xdr:cNvPr id="691" name="CustomShape 1">
          <a:extLst>
            <a:ext uri="{FF2B5EF4-FFF2-40B4-BE49-F238E27FC236}">
              <a16:creationId xmlns:a16="http://schemas.microsoft.com/office/drawing/2014/main" id="{84F0CF75-7D23-42F6-AF0A-5BC074CB75B1}"/>
            </a:ext>
          </a:extLst>
        </xdr:cNvPr>
        <xdr:cNvSpPr/>
      </xdr:nvSpPr>
      <xdr:spPr>
        <a:xfrm>
          <a:off x="15586364" y="7509164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92</xdr:row>
      <xdr:rowOff>0</xdr:rowOff>
    </xdr:from>
    <xdr:ext cx="304560" cy="289840"/>
    <xdr:sp macro="" textlink="">
      <xdr:nvSpPr>
        <xdr:cNvPr id="692" name="CustomShape 1">
          <a:extLst>
            <a:ext uri="{FF2B5EF4-FFF2-40B4-BE49-F238E27FC236}">
              <a16:creationId xmlns:a16="http://schemas.microsoft.com/office/drawing/2014/main" id="{1950218B-0B39-432F-901C-3AF347AB26BF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92</xdr:row>
      <xdr:rowOff>0</xdr:rowOff>
    </xdr:from>
    <xdr:ext cx="304560" cy="289840"/>
    <xdr:sp macro="" textlink="">
      <xdr:nvSpPr>
        <xdr:cNvPr id="693" name="CustomShape 1">
          <a:extLst>
            <a:ext uri="{FF2B5EF4-FFF2-40B4-BE49-F238E27FC236}">
              <a16:creationId xmlns:a16="http://schemas.microsoft.com/office/drawing/2014/main" id="{3D376390-B3BC-47AB-9C2F-A1EDE6091E65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92</xdr:row>
      <xdr:rowOff>0</xdr:rowOff>
    </xdr:from>
    <xdr:ext cx="304560" cy="302001"/>
    <xdr:sp macro="" textlink="">
      <xdr:nvSpPr>
        <xdr:cNvPr id="694" name="CustomShape 1">
          <a:extLst>
            <a:ext uri="{FF2B5EF4-FFF2-40B4-BE49-F238E27FC236}">
              <a16:creationId xmlns:a16="http://schemas.microsoft.com/office/drawing/2014/main" id="{486ECE5E-E9FD-4E73-AF5C-2CBA9B39F727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92</xdr:row>
      <xdr:rowOff>0</xdr:rowOff>
    </xdr:from>
    <xdr:ext cx="304560" cy="302001"/>
    <xdr:sp macro="" textlink="">
      <xdr:nvSpPr>
        <xdr:cNvPr id="695" name="CustomShape 1">
          <a:extLst>
            <a:ext uri="{FF2B5EF4-FFF2-40B4-BE49-F238E27FC236}">
              <a16:creationId xmlns:a16="http://schemas.microsoft.com/office/drawing/2014/main" id="{75DDF48F-A0B3-439F-82D2-0F311DA6306E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92</xdr:row>
      <xdr:rowOff>0</xdr:rowOff>
    </xdr:from>
    <xdr:ext cx="304560" cy="302001"/>
    <xdr:sp macro="" textlink="">
      <xdr:nvSpPr>
        <xdr:cNvPr id="696" name="CustomShape 1">
          <a:extLst>
            <a:ext uri="{FF2B5EF4-FFF2-40B4-BE49-F238E27FC236}">
              <a16:creationId xmlns:a16="http://schemas.microsoft.com/office/drawing/2014/main" id="{48EC281D-4616-4CFF-9551-9051028ED2B6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92</xdr:row>
      <xdr:rowOff>0</xdr:rowOff>
    </xdr:from>
    <xdr:ext cx="304560" cy="289840"/>
    <xdr:sp macro="" textlink="">
      <xdr:nvSpPr>
        <xdr:cNvPr id="697" name="CustomShape 1">
          <a:extLst>
            <a:ext uri="{FF2B5EF4-FFF2-40B4-BE49-F238E27FC236}">
              <a16:creationId xmlns:a16="http://schemas.microsoft.com/office/drawing/2014/main" id="{4E8F3BED-BD9E-47C9-B1DD-9C500C540F17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92</xdr:row>
      <xdr:rowOff>0</xdr:rowOff>
    </xdr:from>
    <xdr:ext cx="304560" cy="289840"/>
    <xdr:sp macro="" textlink="">
      <xdr:nvSpPr>
        <xdr:cNvPr id="698" name="CustomShape 1">
          <a:extLst>
            <a:ext uri="{FF2B5EF4-FFF2-40B4-BE49-F238E27FC236}">
              <a16:creationId xmlns:a16="http://schemas.microsoft.com/office/drawing/2014/main" id="{DA7039AE-EA28-4310-9408-BC4279DD4483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92</xdr:row>
      <xdr:rowOff>0</xdr:rowOff>
    </xdr:from>
    <xdr:ext cx="304560" cy="302001"/>
    <xdr:sp macro="" textlink="">
      <xdr:nvSpPr>
        <xdr:cNvPr id="699" name="CustomShape 1">
          <a:extLst>
            <a:ext uri="{FF2B5EF4-FFF2-40B4-BE49-F238E27FC236}">
              <a16:creationId xmlns:a16="http://schemas.microsoft.com/office/drawing/2014/main" id="{EC0EC435-9182-475D-B1E2-61325FD259B6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92</xdr:row>
      <xdr:rowOff>0</xdr:rowOff>
    </xdr:from>
    <xdr:ext cx="304560" cy="302001"/>
    <xdr:sp macro="" textlink="">
      <xdr:nvSpPr>
        <xdr:cNvPr id="700" name="CustomShape 1">
          <a:extLst>
            <a:ext uri="{FF2B5EF4-FFF2-40B4-BE49-F238E27FC236}">
              <a16:creationId xmlns:a16="http://schemas.microsoft.com/office/drawing/2014/main" id="{F59BFC0A-0D9E-47EC-8D88-5DD5032A6605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92</xdr:row>
      <xdr:rowOff>0</xdr:rowOff>
    </xdr:from>
    <xdr:ext cx="304560" cy="302001"/>
    <xdr:sp macro="" textlink="">
      <xdr:nvSpPr>
        <xdr:cNvPr id="701" name="CustomShape 1">
          <a:extLst>
            <a:ext uri="{FF2B5EF4-FFF2-40B4-BE49-F238E27FC236}">
              <a16:creationId xmlns:a16="http://schemas.microsoft.com/office/drawing/2014/main" id="{6EFE4CD3-A62E-4525-8D5C-89F6B48FBD28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92</xdr:row>
      <xdr:rowOff>0</xdr:rowOff>
    </xdr:from>
    <xdr:ext cx="304560" cy="289840"/>
    <xdr:sp macro="" textlink="">
      <xdr:nvSpPr>
        <xdr:cNvPr id="702" name="CustomShape 1">
          <a:extLst>
            <a:ext uri="{FF2B5EF4-FFF2-40B4-BE49-F238E27FC236}">
              <a16:creationId xmlns:a16="http://schemas.microsoft.com/office/drawing/2014/main" id="{BB404DB2-7653-4F7B-A435-0C7060A87492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92</xdr:row>
      <xdr:rowOff>0</xdr:rowOff>
    </xdr:from>
    <xdr:ext cx="304560" cy="289840"/>
    <xdr:sp macro="" textlink="">
      <xdr:nvSpPr>
        <xdr:cNvPr id="703" name="CustomShape 1">
          <a:extLst>
            <a:ext uri="{FF2B5EF4-FFF2-40B4-BE49-F238E27FC236}">
              <a16:creationId xmlns:a16="http://schemas.microsoft.com/office/drawing/2014/main" id="{719BF943-9DA1-4307-A042-999DD550FF9B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92</xdr:row>
      <xdr:rowOff>0</xdr:rowOff>
    </xdr:from>
    <xdr:ext cx="304560" cy="302001"/>
    <xdr:sp macro="" textlink="">
      <xdr:nvSpPr>
        <xdr:cNvPr id="704" name="CustomShape 1">
          <a:extLst>
            <a:ext uri="{FF2B5EF4-FFF2-40B4-BE49-F238E27FC236}">
              <a16:creationId xmlns:a16="http://schemas.microsoft.com/office/drawing/2014/main" id="{C5DC05D5-524A-4221-8E65-326444E5FF26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92</xdr:row>
      <xdr:rowOff>0</xdr:rowOff>
    </xdr:from>
    <xdr:ext cx="304560" cy="302001"/>
    <xdr:sp macro="" textlink="">
      <xdr:nvSpPr>
        <xdr:cNvPr id="705" name="CustomShape 1">
          <a:extLst>
            <a:ext uri="{FF2B5EF4-FFF2-40B4-BE49-F238E27FC236}">
              <a16:creationId xmlns:a16="http://schemas.microsoft.com/office/drawing/2014/main" id="{D262E5DF-04DE-4C28-A0A2-A442A746885B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92</xdr:row>
      <xdr:rowOff>0</xdr:rowOff>
    </xdr:from>
    <xdr:ext cx="304560" cy="302001"/>
    <xdr:sp macro="" textlink="">
      <xdr:nvSpPr>
        <xdr:cNvPr id="706" name="CustomShape 1">
          <a:extLst>
            <a:ext uri="{FF2B5EF4-FFF2-40B4-BE49-F238E27FC236}">
              <a16:creationId xmlns:a16="http://schemas.microsoft.com/office/drawing/2014/main" id="{632A5985-EACE-48F3-ABCE-3BEDE7E11DEA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03076"/>
    <xdr:sp macro="" textlink="">
      <xdr:nvSpPr>
        <xdr:cNvPr id="707" name="CustomShape 1">
          <a:extLst>
            <a:ext uri="{FF2B5EF4-FFF2-40B4-BE49-F238E27FC236}">
              <a16:creationId xmlns:a16="http://schemas.microsoft.com/office/drawing/2014/main" id="{ECE28804-703D-4CAB-BB90-CDE43A881835}"/>
            </a:ext>
          </a:extLst>
        </xdr:cNvPr>
        <xdr:cNvSpPr/>
      </xdr:nvSpPr>
      <xdr:spPr>
        <a:xfrm>
          <a:off x="15586364" y="7509164"/>
          <a:ext cx="304560" cy="3030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03076"/>
    <xdr:sp macro="" textlink="">
      <xdr:nvSpPr>
        <xdr:cNvPr id="708" name="CustomShape 1">
          <a:extLst>
            <a:ext uri="{FF2B5EF4-FFF2-40B4-BE49-F238E27FC236}">
              <a16:creationId xmlns:a16="http://schemas.microsoft.com/office/drawing/2014/main" id="{A3ABCD83-996D-44E7-80FB-E4D888B35EC2}"/>
            </a:ext>
          </a:extLst>
        </xdr:cNvPr>
        <xdr:cNvSpPr/>
      </xdr:nvSpPr>
      <xdr:spPr>
        <a:xfrm>
          <a:off x="15586364" y="7509164"/>
          <a:ext cx="304560" cy="3030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21589"/>
    <xdr:sp macro="" textlink="">
      <xdr:nvSpPr>
        <xdr:cNvPr id="709" name="CustomShape 1">
          <a:extLst>
            <a:ext uri="{FF2B5EF4-FFF2-40B4-BE49-F238E27FC236}">
              <a16:creationId xmlns:a16="http://schemas.microsoft.com/office/drawing/2014/main" id="{0C0A6834-1E31-491E-9822-6DC84E6490A4}"/>
            </a:ext>
          </a:extLst>
        </xdr:cNvPr>
        <xdr:cNvSpPr/>
      </xdr:nvSpPr>
      <xdr:spPr>
        <a:xfrm>
          <a:off x="15586364" y="7509164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21589"/>
    <xdr:sp macro="" textlink="">
      <xdr:nvSpPr>
        <xdr:cNvPr id="710" name="CustomShape 1">
          <a:extLst>
            <a:ext uri="{FF2B5EF4-FFF2-40B4-BE49-F238E27FC236}">
              <a16:creationId xmlns:a16="http://schemas.microsoft.com/office/drawing/2014/main" id="{6979EE41-714D-4073-89DD-3F40A194DF82}"/>
            </a:ext>
          </a:extLst>
        </xdr:cNvPr>
        <xdr:cNvSpPr/>
      </xdr:nvSpPr>
      <xdr:spPr>
        <a:xfrm>
          <a:off x="15586364" y="7509164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21589"/>
    <xdr:sp macro="" textlink="">
      <xdr:nvSpPr>
        <xdr:cNvPr id="711" name="CustomShape 1">
          <a:extLst>
            <a:ext uri="{FF2B5EF4-FFF2-40B4-BE49-F238E27FC236}">
              <a16:creationId xmlns:a16="http://schemas.microsoft.com/office/drawing/2014/main" id="{FE7EF7ED-9B66-4227-BDE1-0AF6E21DA617}"/>
            </a:ext>
          </a:extLst>
        </xdr:cNvPr>
        <xdr:cNvSpPr/>
      </xdr:nvSpPr>
      <xdr:spPr>
        <a:xfrm>
          <a:off x="15586364" y="7509164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289840"/>
    <xdr:sp macro="" textlink="">
      <xdr:nvSpPr>
        <xdr:cNvPr id="712" name="CustomShape 1">
          <a:extLst>
            <a:ext uri="{FF2B5EF4-FFF2-40B4-BE49-F238E27FC236}">
              <a16:creationId xmlns:a16="http://schemas.microsoft.com/office/drawing/2014/main" id="{EF1126E5-BBD5-497B-B2C8-72DE9DB9EFE1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289840"/>
    <xdr:sp macro="" textlink="">
      <xdr:nvSpPr>
        <xdr:cNvPr id="713" name="CustomShape 1">
          <a:extLst>
            <a:ext uri="{FF2B5EF4-FFF2-40B4-BE49-F238E27FC236}">
              <a16:creationId xmlns:a16="http://schemas.microsoft.com/office/drawing/2014/main" id="{8162AF62-726D-4727-BC5B-35D39987081E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02001"/>
    <xdr:sp macro="" textlink="">
      <xdr:nvSpPr>
        <xdr:cNvPr id="714" name="CustomShape 1">
          <a:extLst>
            <a:ext uri="{FF2B5EF4-FFF2-40B4-BE49-F238E27FC236}">
              <a16:creationId xmlns:a16="http://schemas.microsoft.com/office/drawing/2014/main" id="{5E8CB0D5-787B-481B-ADA9-952F15341A9A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02001"/>
    <xdr:sp macro="" textlink="">
      <xdr:nvSpPr>
        <xdr:cNvPr id="715" name="CustomShape 1">
          <a:extLst>
            <a:ext uri="{FF2B5EF4-FFF2-40B4-BE49-F238E27FC236}">
              <a16:creationId xmlns:a16="http://schemas.microsoft.com/office/drawing/2014/main" id="{74B0FE28-97B6-480A-A7F4-7294FBDD81A4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02001"/>
    <xdr:sp macro="" textlink="">
      <xdr:nvSpPr>
        <xdr:cNvPr id="716" name="CustomShape 1">
          <a:extLst>
            <a:ext uri="{FF2B5EF4-FFF2-40B4-BE49-F238E27FC236}">
              <a16:creationId xmlns:a16="http://schemas.microsoft.com/office/drawing/2014/main" id="{74C90CC5-40B8-4AF9-9910-25E0EE9F0F51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289840"/>
    <xdr:sp macro="" textlink="">
      <xdr:nvSpPr>
        <xdr:cNvPr id="717" name="CustomShape 1">
          <a:extLst>
            <a:ext uri="{FF2B5EF4-FFF2-40B4-BE49-F238E27FC236}">
              <a16:creationId xmlns:a16="http://schemas.microsoft.com/office/drawing/2014/main" id="{843A7C2B-5C35-445B-B935-DBEDABEE34F8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289840"/>
    <xdr:sp macro="" textlink="">
      <xdr:nvSpPr>
        <xdr:cNvPr id="718" name="CustomShape 1">
          <a:extLst>
            <a:ext uri="{FF2B5EF4-FFF2-40B4-BE49-F238E27FC236}">
              <a16:creationId xmlns:a16="http://schemas.microsoft.com/office/drawing/2014/main" id="{DA83C9E2-0601-4E4C-BCB8-EF7AE719A39B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02001"/>
    <xdr:sp macro="" textlink="">
      <xdr:nvSpPr>
        <xdr:cNvPr id="719" name="CustomShape 1">
          <a:extLst>
            <a:ext uri="{FF2B5EF4-FFF2-40B4-BE49-F238E27FC236}">
              <a16:creationId xmlns:a16="http://schemas.microsoft.com/office/drawing/2014/main" id="{CF3BEF8D-2807-49BB-81AE-013BB08AE8E2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02001"/>
    <xdr:sp macro="" textlink="">
      <xdr:nvSpPr>
        <xdr:cNvPr id="720" name="CustomShape 1">
          <a:extLst>
            <a:ext uri="{FF2B5EF4-FFF2-40B4-BE49-F238E27FC236}">
              <a16:creationId xmlns:a16="http://schemas.microsoft.com/office/drawing/2014/main" id="{E6CB7889-C018-4597-BC9E-E24EA03D81D8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02001"/>
    <xdr:sp macro="" textlink="">
      <xdr:nvSpPr>
        <xdr:cNvPr id="721" name="CustomShape 1">
          <a:extLst>
            <a:ext uri="{FF2B5EF4-FFF2-40B4-BE49-F238E27FC236}">
              <a16:creationId xmlns:a16="http://schemas.microsoft.com/office/drawing/2014/main" id="{4AF0BA97-8734-4FE7-8BE9-4C7B5FDD3D0B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289840"/>
    <xdr:sp macro="" textlink="">
      <xdr:nvSpPr>
        <xdr:cNvPr id="722" name="CustomShape 1">
          <a:extLst>
            <a:ext uri="{FF2B5EF4-FFF2-40B4-BE49-F238E27FC236}">
              <a16:creationId xmlns:a16="http://schemas.microsoft.com/office/drawing/2014/main" id="{175D3110-43AE-4C9D-9C14-EE7EA15EAD3E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289840"/>
    <xdr:sp macro="" textlink="">
      <xdr:nvSpPr>
        <xdr:cNvPr id="723" name="CustomShape 1">
          <a:extLst>
            <a:ext uri="{FF2B5EF4-FFF2-40B4-BE49-F238E27FC236}">
              <a16:creationId xmlns:a16="http://schemas.microsoft.com/office/drawing/2014/main" id="{09B1704D-1DD3-4D8C-999C-D6B2EA9906BC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02001"/>
    <xdr:sp macro="" textlink="">
      <xdr:nvSpPr>
        <xdr:cNvPr id="724" name="CustomShape 1">
          <a:extLst>
            <a:ext uri="{FF2B5EF4-FFF2-40B4-BE49-F238E27FC236}">
              <a16:creationId xmlns:a16="http://schemas.microsoft.com/office/drawing/2014/main" id="{CBB241B7-BC65-47B1-96F1-FA929962C5AA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02001"/>
    <xdr:sp macro="" textlink="">
      <xdr:nvSpPr>
        <xdr:cNvPr id="725" name="CustomShape 1">
          <a:extLst>
            <a:ext uri="{FF2B5EF4-FFF2-40B4-BE49-F238E27FC236}">
              <a16:creationId xmlns:a16="http://schemas.microsoft.com/office/drawing/2014/main" id="{933F26AB-924C-4900-A4F4-E164B6F1C06B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02001"/>
    <xdr:sp macro="" textlink="">
      <xdr:nvSpPr>
        <xdr:cNvPr id="726" name="CustomShape 1">
          <a:extLst>
            <a:ext uri="{FF2B5EF4-FFF2-40B4-BE49-F238E27FC236}">
              <a16:creationId xmlns:a16="http://schemas.microsoft.com/office/drawing/2014/main" id="{86297310-A64C-48EB-9948-E091B2BD2AE0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289840"/>
    <xdr:sp macro="" textlink="">
      <xdr:nvSpPr>
        <xdr:cNvPr id="727" name="CustomShape 1">
          <a:extLst>
            <a:ext uri="{FF2B5EF4-FFF2-40B4-BE49-F238E27FC236}">
              <a16:creationId xmlns:a16="http://schemas.microsoft.com/office/drawing/2014/main" id="{5C6F8A72-1F57-4127-9E25-918752620EDF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289840"/>
    <xdr:sp macro="" textlink="">
      <xdr:nvSpPr>
        <xdr:cNvPr id="728" name="CustomShape 1">
          <a:extLst>
            <a:ext uri="{FF2B5EF4-FFF2-40B4-BE49-F238E27FC236}">
              <a16:creationId xmlns:a16="http://schemas.microsoft.com/office/drawing/2014/main" id="{5525405A-D91D-4A08-8D61-9A7AEF97A3BA}"/>
            </a:ext>
          </a:extLst>
        </xdr:cNvPr>
        <xdr:cNvSpPr/>
      </xdr:nvSpPr>
      <xdr:spPr>
        <a:xfrm>
          <a:off x="15586364" y="7509164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02001"/>
    <xdr:sp macro="" textlink="">
      <xdr:nvSpPr>
        <xdr:cNvPr id="729" name="CustomShape 1">
          <a:extLst>
            <a:ext uri="{FF2B5EF4-FFF2-40B4-BE49-F238E27FC236}">
              <a16:creationId xmlns:a16="http://schemas.microsoft.com/office/drawing/2014/main" id="{3EB20536-AD7E-4FB4-8D19-79F55B44D3E3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02001"/>
    <xdr:sp macro="" textlink="">
      <xdr:nvSpPr>
        <xdr:cNvPr id="730" name="CustomShape 1">
          <a:extLst>
            <a:ext uri="{FF2B5EF4-FFF2-40B4-BE49-F238E27FC236}">
              <a16:creationId xmlns:a16="http://schemas.microsoft.com/office/drawing/2014/main" id="{3116900D-A82A-4418-92D8-00C6C23909E0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16</xdr:col>
      <xdr:colOff>0</xdr:colOff>
      <xdr:row>85</xdr:row>
      <xdr:rowOff>0</xdr:rowOff>
    </xdr:from>
    <xdr:ext cx="304560" cy="302001"/>
    <xdr:sp macro="" textlink="">
      <xdr:nvSpPr>
        <xdr:cNvPr id="731" name="CustomShape 1">
          <a:extLst>
            <a:ext uri="{FF2B5EF4-FFF2-40B4-BE49-F238E27FC236}">
              <a16:creationId xmlns:a16="http://schemas.microsoft.com/office/drawing/2014/main" id="{85290E1B-077B-4035-92D5-6EF011BB20B2}"/>
            </a:ext>
          </a:extLst>
        </xdr:cNvPr>
        <xdr:cNvSpPr/>
      </xdr:nvSpPr>
      <xdr:spPr>
        <a:xfrm>
          <a:off x="15586364" y="75091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0</xdr:rowOff>
    </xdr:from>
    <xdr:to>
      <xdr:col>9</xdr:col>
      <xdr:colOff>10885</xdr:colOff>
      <xdr:row>87</xdr:row>
      <xdr:rowOff>172811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B51B038-7126-4D2A-8EE3-8E1D00EAF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116800"/>
          <a:ext cx="13915144" cy="8061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B39BE249-6281-445D-9E5F-8B8EBDDC3161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2FD96CC-A8D2-4C90-A443-74D803306A95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DDEB7DE1-68F6-47E9-9155-7B51D6577EB6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BAF82851-5177-440F-898B-0BDBCB585891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5EFB34BB-34BC-480A-A337-E49FA64A849C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9E84E7D6-EA98-4B3C-8A76-C80BE25D2702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B14D265-3E2C-4C98-A382-D7E6B6707A73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EDA13446-C467-4482-A30A-F39FF7E01058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B48ACD22-C169-44D2-97BE-8CEBDC2147BB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71B7762F-70CF-40DD-B323-5F4738051FAB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E6ABBDD2-A43C-49D3-904E-2033535B9D33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EA19BE71-8C0C-4F27-8B8D-8ACF976ACB7A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704BF818-D1C7-4A34-BB44-C0FF57590FFF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EDC40D57-D713-40A9-A751-9CA48B26C675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9D14EBC8-C99F-489E-9AD5-1BB692442470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C432EAE1-8A21-4C7F-B72E-004A91B882C8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F33FB184-598A-43FE-AF35-36DFADD7C5E0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66A9CEF0-4D0D-4F63-BA36-39A59CE44074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C8080369-4017-4C5E-AFC4-3FF6CFABD7B6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7731AE90-4B9D-4350-88B0-FC219A640F28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142242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3B007BB0-4A16-448C-B9C2-BEB372431551}"/>
            </a:ext>
          </a:extLst>
        </xdr:cNvPr>
        <xdr:cNvSpPr/>
      </xdr:nvSpPr>
      <xdr:spPr>
        <a:xfrm>
          <a:off x="13129620" y="9898380"/>
          <a:ext cx="304560" cy="340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142242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9FD52D44-F47A-4C09-88E7-80CFBB9DC35E}"/>
            </a:ext>
          </a:extLst>
        </xdr:cNvPr>
        <xdr:cNvSpPr/>
      </xdr:nvSpPr>
      <xdr:spPr>
        <a:xfrm>
          <a:off x="13129620" y="9898380"/>
          <a:ext cx="304560" cy="340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160755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99597E8C-2FB6-4C38-8076-5637F891D45D}"/>
            </a:ext>
          </a:extLst>
        </xdr:cNvPr>
        <xdr:cNvSpPr/>
      </xdr:nvSpPr>
      <xdr:spPr>
        <a:xfrm>
          <a:off x="13129620" y="9898380"/>
          <a:ext cx="304560" cy="3588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160755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713275FA-8207-4A1E-ACC0-D6B9602BE7FC}"/>
            </a:ext>
          </a:extLst>
        </xdr:cNvPr>
        <xdr:cNvSpPr/>
      </xdr:nvSpPr>
      <xdr:spPr>
        <a:xfrm>
          <a:off x="13129620" y="9898380"/>
          <a:ext cx="304560" cy="3588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160755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D38F448E-F8E6-4104-B88D-06D11777DB15}"/>
            </a:ext>
          </a:extLst>
        </xdr:cNvPr>
        <xdr:cNvSpPr/>
      </xdr:nvSpPr>
      <xdr:spPr>
        <a:xfrm>
          <a:off x="13129620" y="9898380"/>
          <a:ext cx="304560" cy="3588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9E7AC0AB-BDCC-43C9-A9CC-C983CCB64912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C97680E-ABC6-4EEC-81F7-8A51B14C019F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8554083B-4EF6-4756-BA7D-0CE3FCAEF56D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E6BB28BF-D3EC-4180-A310-B6D9A34BE3B3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671737A6-7FC7-4FE3-A9A0-B69CA01B583B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9F2E1523-0B81-4072-998F-43B6092F7D37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C1F69635-671E-4BBD-90F3-3C1DBD0D2ED2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1CA0AD2F-18A9-42F5-8A82-D9A1EB8E66CE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84977845-436C-4F8B-9C35-B3426415ADAF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E7A1B603-E1EB-425C-9735-81A16F12EE45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179466D0-B918-42B4-A967-5BDC713384B7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9A7F39D6-0679-4D19-A581-402837BB12C1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1F02F4D8-7A84-4EE6-86B8-B5B86046DD0D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9DF80B8C-DE0D-431B-B26D-66BDC4021C07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9BFCBC13-AC7D-43DF-9412-16FA318AEED1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6B757EFB-F677-4721-975A-461704B98C84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E2B41D19-47AB-4B59-9CAD-AEBEE7BA2B26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3615CF6A-21D0-4BC9-9CEB-A9EBF34E23FA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B06DE391-BB03-4578-8470-660BD0CCCF6B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CA4A5627-91C5-4902-899A-7313BA74B81D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E98D8FCE-1C3F-4EB8-83CD-57D83B67EAA6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C25EA1C8-D69F-416A-8E36-E9A9217D69F3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91FC07F4-3914-47CB-9BBE-B5A696C1808B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58C0A28E-80A2-4481-B4AE-779F174E1C1F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212FDDAE-EAA6-45C2-B494-CBAFEBA42A1E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4ECBA3BF-9C4A-46CB-A616-7F7D5EB0F4B2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557CE581-2B86-478B-BEBD-0FD49CD969B9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6C29ABB3-A337-4EA4-A36B-3B53C97E08A5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43DB259B-978D-4D8C-A192-F82270264DC2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BE75E0C8-24C3-4AE7-B7B0-CA7578B9E3D7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A1B48D2-5EEC-4FFC-A9DD-991FFD8758A3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77959A60-E8D3-42E2-BA71-76559587943A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AEFA7334-1848-42D0-BDC5-1EDFC230CF5A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302ED2E2-378F-4011-A1D1-58A2E963DA3E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7E2E38C7-9E04-4676-963F-ADC9C123059A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70E2FBB5-443E-4862-A0D7-3BFDDB38CA32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775703F0-539B-4ECD-ACF6-954E17CCDA29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19AA00A5-3137-4CB6-A965-71F477E13184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A455A474-FCCC-4499-B516-3A75BE6BE5CA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631BDFD1-7849-4059-ABB0-138033EB02AC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AE31C1DA-21F9-4336-A086-ABF502890FB5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9F0C159B-CD44-4901-851F-9E6ECB2EF227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A1F82FEC-7565-4D6A-AA61-074E316DDFD5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3075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57797ADC-026D-44A9-AFD0-A718013CA631}"/>
            </a:ext>
          </a:extLst>
        </xdr:cNvPr>
        <xdr:cNvSpPr/>
      </xdr:nvSpPr>
      <xdr:spPr>
        <a:xfrm>
          <a:off x="14127480" y="989838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3075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EE56381C-57CE-4C23-8D5A-7F69DB91C410}"/>
            </a:ext>
          </a:extLst>
        </xdr:cNvPr>
        <xdr:cNvSpPr/>
      </xdr:nvSpPr>
      <xdr:spPr>
        <a:xfrm>
          <a:off x="14127480" y="989838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1588"/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610DA29A-E489-4A41-8EAF-027E9738E497}"/>
            </a:ext>
          </a:extLst>
        </xdr:cNvPr>
        <xdr:cNvSpPr/>
      </xdr:nvSpPr>
      <xdr:spPr>
        <a:xfrm>
          <a:off x="14127480" y="989838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1588"/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4AEFE439-1D2B-4B97-93D8-095AEE773C26}"/>
            </a:ext>
          </a:extLst>
        </xdr:cNvPr>
        <xdr:cNvSpPr/>
      </xdr:nvSpPr>
      <xdr:spPr>
        <a:xfrm>
          <a:off x="14127480" y="989838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1588"/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3DB8D2B9-6C26-4D24-8AF4-024A02A45045}"/>
            </a:ext>
          </a:extLst>
        </xdr:cNvPr>
        <xdr:cNvSpPr/>
      </xdr:nvSpPr>
      <xdr:spPr>
        <a:xfrm>
          <a:off x="14127480" y="989838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6EBF10EE-0EBE-4494-857C-B11A39F4276C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3A0A8589-2EE0-43BD-804B-CB103D157B55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14C81F63-FC62-4D58-BF9B-31F486731661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8C2317E6-4D37-416D-B2BC-1FD0398A27C3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9E7C80A4-C106-4779-8B94-D9D1D180A74C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763AC48A-EE23-4D6E-B817-233C5A3931B8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688A7618-E147-4DAD-B1DC-6A869B772D38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FF29D9E6-80F7-4808-9C5A-523CD5501975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461AE982-EAED-4B98-87C8-0D2BF5219F3A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42FB9CB3-A63C-4A27-A510-ABA3BCD11BB4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FD96B9E1-9D30-43B1-9286-0932AED0D845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5432CE27-2014-48AA-ABFD-DFDD7E8CB525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AE79C139-73CC-4651-9FE5-1E19B08E55CD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E0BE6F66-EF8A-4EFC-BAD5-241E6AA1C507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91470A96-97B2-4783-994B-88790289591D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0E061044-FB30-4A17-BF50-AB18F53CD1C5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C0AA3C10-BC81-4DA6-95CD-85BC829BD85D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1142930F-42A2-4D17-BCD4-CB53D26F2E2E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D6AD7DEF-0372-40E0-A418-35B557546ADD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D61F3514-C2BA-45A5-9BFA-C60093756DFC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C5C2E25B-58E9-43BD-A97F-71216F8F015A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FD026D96-1880-4EF4-A8EB-93883231C3D6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86E93963-448A-4914-96A9-15D46796944C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D9FF6B2C-BFE0-47F5-8EB8-2F40EE39C6F5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1E385A62-DB08-4A6C-A2AD-BFF4163CE023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81389D6E-9633-4162-84DA-7FA359583822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F7864A8A-95BE-4CDA-B5BD-3B411642DBAA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9DA03EFE-53D6-4FBF-B29E-D5DCEA2CD15A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5562A889-CE5A-4D60-98AF-D10E1E47D319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6B5937BD-7FA1-46E9-9DD4-61D78F2A6E5A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044DE98B-8262-4F1B-AAE6-5CD08522E931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0001C1E6-93EF-4D76-A783-2280E529B6A2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077A79C5-C50C-40AE-84AC-75A81B4E07F9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687D35A6-FBCA-4675-A0F4-531857F0FC42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56766F5D-9CA7-400D-B314-0E1F98CFB8B8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936DDD4F-14D8-4592-A829-B46BE319464B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C1CCF9B7-A8A8-4154-8FEE-F78771994553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CC137BFE-8219-41C8-B178-EB62E6E14F06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B82A295C-DA8E-4445-8408-80BBFA5F1AB7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BA245EB0-9D09-47E7-9150-17EBD39C332E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12BF0872-6591-46EB-B010-DD092B685084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4AAA16A6-1F98-44D9-99FB-C1200D4E4DCE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0CC3A86D-6987-4098-AEDC-A43F6BB8374B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F788C131-7347-4675-B02E-B9C0AEE2840F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222BB218-FA47-4041-AAAA-A0383A5956FD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7BAAF4B6-7A1A-4822-A5B5-4EF048BCECAE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363711E4-8D52-4C51-96BB-6E53C10384C9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B57C144F-3285-4829-8DDE-BF7C6B4E0E17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E7FD51E4-0CA4-43FE-8468-A95E040576D6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73D373F0-D9AD-4B84-9618-CDB2F2C90940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39FEFEB8-311F-4F0A-9331-8E8DF6264E14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A17AF3A5-D7ED-4399-BB50-D19CE242EC89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01440DFF-4952-4825-848F-E6B2B7F780C8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A2DA6F2D-C101-48AD-A463-0329C258307F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C6B3EFDB-B776-44EE-92EB-217FBB2764F7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B5FA6F27-84BB-4F70-B2E9-6EC3F0CACC35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71C37789-825B-49BB-BC42-5F3E0378735F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5D2175B7-69AD-44E0-AE2C-54C6C3B80EA1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4707341F-5D3E-48F5-B560-50F4B90F9EC7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066ED4A8-FA67-45B8-8FCE-734C30EA83BC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029D8898-1AE5-498E-B79A-656637A9521E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1586B714-EF37-42B6-8F79-0B792880204B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142242</xdr:rowOff>
    </xdr:to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87F990D6-4414-4DFF-A950-7D8378B023D6}"/>
            </a:ext>
          </a:extLst>
        </xdr:cNvPr>
        <xdr:cNvSpPr/>
      </xdr:nvSpPr>
      <xdr:spPr>
        <a:xfrm>
          <a:off x="13129620" y="9898380"/>
          <a:ext cx="304560" cy="340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142242</xdr:rowOff>
    </xdr:to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30FC197C-2B95-4BD9-BC27-66D5FB55A028}"/>
            </a:ext>
          </a:extLst>
        </xdr:cNvPr>
        <xdr:cNvSpPr/>
      </xdr:nvSpPr>
      <xdr:spPr>
        <a:xfrm>
          <a:off x="13129620" y="9898380"/>
          <a:ext cx="304560" cy="340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160755</xdr:rowOff>
    </xdr:to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404E82F5-67B9-46BC-8444-3D349418140B}"/>
            </a:ext>
          </a:extLst>
        </xdr:cNvPr>
        <xdr:cNvSpPr/>
      </xdr:nvSpPr>
      <xdr:spPr>
        <a:xfrm>
          <a:off x="13129620" y="9898380"/>
          <a:ext cx="304560" cy="3588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160755</xdr:rowOff>
    </xdr:to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1E12208F-6576-4913-84D6-F49268FC860B}"/>
            </a:ext>
          </a:extLst>
        </xdr:cNvPr>
        <xdr:cNvSpPr/>
      </xdr:nvSpPr>
      <xdr:spPr>
        <a:xfrm>
          <a:off x="13129620" y="9898380"/>
          <a:ext cx="304560" cy="3588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160755</xdr:rowOff>
    </xdr:to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2C198E9D-2F5A-4B3B-A123-F28A4B5639F8}"/>
            </a:ext>
          </a:extLst>
        </xdr:cNvPr>
        <xdr:cNvSpPr/>
      </xdr:nvSpPr>
      <xdr:spPr>
        <a:xfrm>
          <a:off x="13129620" y="9898380"/>
          <a:ext cx="304560" cy="3588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4282A59D-9065-4A67-9893-050F0024CA66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7C742A04-C063-48EF-B1BD-5A04F727B67B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C9C35D0A-93D0-4F1F-809B-DB4FFDB9A565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171016C5-9CA2-47CF-B108-ACD617B706F4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3C922D4A-9B80-4C27-A979-A69AD3CB0419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4EE99EDD-AA85-4996-BB2A-74D70D0ABDED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E5E3BE66-B3F3-4117-AE3A-8458BE7ECEFF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ADE6D9B3-2516-4161-9A49-822923F488E9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F856DD69-D266-4C9A-880B-5463F3BD77F2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2EEC2448-5509-47CE-8EB3-58C698DD9320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641A6078-4DE4-4165-96C8-37AE2BA3244C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D83785F6-B153-4812-88C0-EBCE1802A960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DCEA72F9-82B0-44B7-A23D-B16AE7E52E00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261F3BEB-EC5A-4BC2-A612-6F81F7D731D6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FBAFD8EB-5532-4695-9827-976F6B3E78AF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873CA21C-4785-49C2-9EA9-4841E8190E85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E60E1680-32A1-4FCB-9F19-5BC295EE2CD3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3734E078-575D-4E13-BBD8-B31520F53E04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9DAA8BD7-D43D-49BE-BD58-F5DCC71DC1B8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E1F98FF4-6D3F-4FD9-95B6-17BD7B403122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CFAD790D-DDFD-47AF-9A7B-4F93824DE5BB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036A7017-86A1-4FE0-9FC5-FF8647D9FD98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45</xdr:row>
      <xdr:rowOff>0</xdr:rowOff>
    </xdr:from>
    <xdr:to>
      <xdr:col>4</xdr:col>
      <xdr:colOff>304920</xdr:colOff>
      <xdr:row>46</xdr:row>
      <xdr:rowOff>159843</xdr:rowOff>
    </xdr:to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C4514D8C-F9B7-403E-99C2-AF63C8D37A9B}"/>
            </a:ext>
          </a:extLst>
        </xdr:cNvPr>
        <xdr:cNvSpPr/>
      </xdr:nvSpPr>
      <xdr:spPr>
        <a:xfrm>
          <a:off x="13129620" y="9898380"/>
          <a:ext cx="304560" cy="3579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0F4BABB8-42C9-490E-869A-C174C86C1266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8C976F97-8A56-496A-B1C2-C91E48F69F91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16AEFFB1-B3C4-4C77-B1CB-AE160CD9E91A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1939E79F-72EC-46C7-98AC-BD33936DE90A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71A6587E-7FAA-4359-B954-FEEE7DD7F98B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6E8F84ED-99D3-4893-ADFF-740A0EFE6264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8820449E-0B09-47DB-AEA7-88D8E7DA2C2C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4095D35C-3CEC-40E7-877E-B1128E79CA54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76BA5C3A-F8B7-4BCE-B8E7-D0E5D169B1E1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6D596EF6-252D-4468-B034-D806B99704D2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55F81D23-A57B-406D-A8FA-82C34681AEB1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0E818E26-693D-44EC-AEFA-3B866A33E7ED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078C4C9E-FFAC-4458-852F-131A01B93BFD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AAEEDBA0-8025-4A42-9EE9-5AD83B6403F8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9E7C8D54-ACFD-43AB-91D9-35E9415197D4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C926EDC0-BBCD-4575-9F66-BE38AF90ECD6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DF566B60-D322-40B0-BC13-11BC70E0BEB2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BCA1E04F-8CF5-4EA9-B9DC-E00E96B45FE4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41F97677-CF4D-4273-AD5F-53590EBCAAA2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E6B13A85-B13E-4066-B3D3-297D340607A9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3075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54A4D1EE-B147-4037-8EDD-981171DB833A}"/>
            </a:ext>
          </a:extLst>
        </xdr:cNvPr>
        <xdr:cNvSpPr/>
      </xdr:nvSpPr>
      <xdr:spPr>
        <a:xfrm>
          <a:off x="14127480" y="989838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3075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722BF4BA-8A26-4E17-8BF2-C21367295AF8}"/>
            </a:ext>
          </a:extLst>
        </xdr:cNvPr>
        <xdr:cNvSpPr/>
      </xdr:nvSpPr>
      <xdr:spPr>
        <a:xfrm>
          <a:off x="14127480" y="989838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1588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FDCBC9FC-06EE-4A72-9FEA-570755B7A1CF}"/>
            </a:ext>
          </a:extLst>
        </xdr:cNvPr>
        <xdr:cNvSpPr/>
      </xdr:nvSpPr>
      <xdr:spPr>
        <a:xfrm>
          <a:off x="14127480" y="989838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1588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1877447F-1726-40B3-9F79-444AD2A9A3C2}"/>
            </a:ext>
          </a:extLst>
        </xdr:cNvPr>
        <xdr:cNvSpPr/>
      </xdr:nvSpPr>
      <xdr:spPr>
        <a:xfrm>
          <a:off x="14127480" y="989838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1588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6DB6DFFB-082F-46BA-99D7-B2ABC3E48AC4}"/>
            </a:ext>
          </a:extLst>
        </xdr:cNvPr>
        <xdr:cNvSpPr/>
      </xdr:nvSpPr>
      <xdr:spPr>
        <a:xfrm>
          <a:off x="14127480" y="989838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27F97280-E2AF-4FCB-A32A-5FDB9269B693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282BC402-A044-456B-B29E-7B8C87D5F98E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6794B083-8C21-489B-9090-E048FF87EA3A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F14B6685-4BE0-453D-92B9-00A60ED902D2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AC2406FD-59D1-4578-9F2B-B8338A424731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A37FBAC4-4E26-4E36-9C6A-BC878B7AE3C7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22AEAD49-C963-41B1-8AE5-E07EF0E03306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191638C2-5A1A-4828-82F0-C2D5E9DCB4AA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A3F477FE-BB2A-45F8-95C8-E15621533AED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402C8210-ABED-4165-9324-1EC08A0747B1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ACA4F5F3-97C4-43D9-A51B-F85CF58DE362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87945D89-036A-4C83-B288-485F16D0EB52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F5DEC778-27AB-4FCE-97CD-18524C0B07DC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5961A7D1-E0D2-4C7D-80E8-A861609C3BCA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2F2BE032-3E8C-4B85-AB1C-5585A151C4AE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289840"/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CC645CF2-EDC9-402F-9788-7DEC930EBAB4}"/>
            </a:ext>
          </a:extLst>
        </xdr:cNvPr>
        <xdr:cNvSpPr/>
      </xdr:nvSpPr>
      <xdr:spPr>
        <a:xfrm>
          <a:off x="1412748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A474F6C7-1937-40A2-A9AE-CCE8DC661B11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206FE9F6-833F-4855-989C-616E271AB7C0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02001"/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DF318EE4-ADCB-4851-A9FF-9CC0A93FA4DD}"/>
            </a:ext>
          </a:extLst>
        </xdr:cNvPr>
        <xdr:cNvSpPr/>
      </xdr:nvSpPr>
      <xdr:spPr>
        <a:xfrm>
          <a:off x="1412748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A9B4B1AC-5770-4104-9112-B2D98182D3C3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BD2CA06C-07B1-4B14-B167-877EA2F3B507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C23314A7-B61B-4515-9B17-A28989DB80C6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AD1FBFA3-6E03-49BE-BE18-FCB40B05064B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45</xdr:row>
      <xdr:rowOff>0</xdr:rowOff>
    </xdr:from>
    <xdr:ext cx="304560" cy="320676"/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14BB5AE0-6381-4AD5-867F-297BCB4BC90F}"/>
            </a:ext>
          </a:extLst>
        </xdr:cNvPr>
        <xdr:cNvSpPr/>
      </xdr:nvSpPr>
      <xdr:spPr>
        <a:xfrm>
          <a:off x="14127480" y="98983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62D9868A-0C9E-429A-ACE4-E9DEDDFCBAC0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D49EF644-FFC4-44C2-B951-DB42E924FE8D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0DF0B0FB-A141-47DB-86BD-D1CF15E93C54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25F48E4C-99F8-4BFD-A2CE-A49C73968B68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E68E49B1-D1A8-441F-A965-2ADDD3B27074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17ADF4B0-C66F-4BFD-AD87-C33EC2335D1B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F74E3BAE-A2AC-4CC7-9D7E-237D94EDCAF8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9ACA4FFD-DBAC-4EF0-A9A5-05E4080C4C4E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346B2338-6D57-479F-96D4-E4095A96FBBA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4E979A55-281F-4FC4-8C6B-EDF982476C52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569C6410-AE6E-428C-8E59-82DE0987825A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A58407BC-1B3C-479D-BAB2-872CEA6D7897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73E75BBA-ED30-4939-94B1-B42EDB27D26B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4F20295F-3C04-48C6-8025-47E76D31AA50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289840"/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1A9ADE91-C6BF-43FD-BBBE-24B463E451C4}"/>
            </a:ext>
          </a:extLst>
        </xdr:cNvPr>
        <xdr:cNvSpPr/>
      </xdr:nvSpPr>
      <xdr:spPr>
        <a:xfrm>
          <a:off x="13129620" y="98983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4026D000-FA61-47F4-908D-B631892A04A2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45</xdr:row>
      <xdr:rowOff>0</xdr:rowOff>
    </xdr:from>
    <xdr:ext cx="304560" cy="302001"/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FD6F6E89-2979-4933-B0DC-B9F90073748D}"/>
            </a:ext>
          </a:extLst>
        </xdr:cNvPr>
        <xdr:cNvSpPr/>
      </xdr:nvSpPr>
      <xdr:spPr>
        <a:xfrm>
          <a:off x="13129620" y="98983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1FC87A0F-B1DE-440B-86DD-D6E4A92CEAC9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88659EAB-CC2E-4BB5-89AF-1F5D60687925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3D058C95-09FF-4B69-953F-42447DA2BAC4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FB541B62-4273-4C69-A59E-3C5079EE0CDA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E2E83DEF-E164-4857-AA43-4D2C6D050853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9D8DB183-BE27-4C66-B411-C67E49501562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BB6248E2-4C76-40BA-9BA0-AEB17EE3D0F6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655E3A60-7EF0-447E-B1C4-59F767BBD88E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8027E55A-0518-4CD2-9354-0373D4092DD9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7E09F95C-D429-4D89-BC11-0CEE6E0BC190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EA3DF1F2-6740-43E8-BB4D-29760086193A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92C06FB4-8DBA-42CC-AA42-75F59748B140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161860A9-A51C-454F-B189-5518AA3F5FAA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419C0C4C-CBE7-4CF9-871E-B2C99D055C60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900B36D-94E5-446B-84F7-DB1D452EA548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CA5589A4-F403-4FED-90D2-64F821D686B1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B5A04A0A-3218-42C4-BEDF-FF28C08D3918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A97EC60-6D6F-42E2-814B-5159E6F4C0CA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DF970E11-B364-4016-A073-4A623C16BFB9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DB0134AE-9112-4A95-A5C2-176D1326B9C5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6812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DC87285-85D3-4E1E-9500-0088D4E6EF41}"/>
            </a:ext>
          </a:extLst>
        </xdr:cNvPr>
        <xdr:cNvSpPr/>
      </xdr:nvSpPr>
      <xdr:spPr>
        <a:xfrm>
          <a:off x="13129620" y="1398270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6812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D1A73178-5DAF-4B8A-A9D7-93BAA41B12CE}"/>
            </a:ext>
          </a:extLst>
        </xdr:cNvPr>
        <xdr:cNvSpPr/>
      </xdr:nvSpPr>
      <xdr:spPr>
        <a:xfrm>
          <a:off x="13129620" y="1398270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5325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491BBE42-1B83-4F2F-9176-8162ECDAFD62}"/>
            </a:ext>
          </a:extLst>
        </xdr:cNvPr>
        <xdr:cNvSpPr/>
      </xdr:nvSpPr>
      <xdr:spPr>
        <a:xfrm>
          <a:off x="13129620" y="1398270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5325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2340512D-C2F9-423D-B3A2-F5DFD607D87F}"/>
            </a:ext>
          </a:extLst>
        </xdr:cNvPr>
        <xdr:cNvSpPr/>
      </xdr:nvSpPr>
      <xdr:spPr>
        <a:xfrm>
          <a:off x="13129620" y="1398270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5325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31454F24-BF16-4DF4-BE3B-2EFEE36BB658}"/>
            </a:ext>
          </a:extLst>
        </xdr:cNvPr>
        <xdr:cNvSpPr/>
      </xdr:nvSpPr>
      <xdr:spPr>
        <a:xfrm>
          <a:off x="13129620" y="1398270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23378F4C-ABF6-41E4-92BB-C5EB4FA2733A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612B694A-C7BA-4BE6-9A3D-970B26120F25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AEA80ECC-FBFE-42C6-AFAC-D5A3199F7085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8952E8-3EF3-4163-973C-E250F8D4C05F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A339D97C-C703-4D18-B5A2-0C0B30F98C5D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9A696E36-2615-4586-BA21-FEEE590586DD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13A5C744-097E-4C7F-A431-D16754B9D436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71EC84FF-ABB9-4E1A-BC49-88CBD9867722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23DA0F7-0ED1-4025-AC3C-BE947500A53E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BC8C0379-B302-49F5-88E4-4756B9BB8736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CB48FE8E-8604-4BC3-AE89-C32A88BC5BDA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C08B46FA-0D4B-4DAE-BA6B-780146E975B1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996A4A7F-15D0-4B47-9006-C26B0CD695FA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213CBF8F-87E9-43F3-B387-07701823AF94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49CA93B3-79EB-4741-BE8A-4613F6A5DEBC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FE290917-223A-491F-9773-0CD082ECA665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EC6BFA4C-147A-402F-9C10-ED9614A880F7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04C5A65A-D93E-4383-A234-22D6431A098B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29B6D2AF-30F4-4B0F-B96C-AD5BB3073D05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C970E3E8-7FE5-4FBA-B7F4-B5458316431C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BAD4F7C0-B3D6-449A-88F1-298E931958BF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E98D493D-1548-4CCA-993D-D3B8E322316B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66E9770E-032F-4C04-A8D5-1E1C35D8F4F9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6ED78550-C7E7-48EC-8A74-815661113346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F22B809F-CB26-46EA-BB3D-3A407168F7A4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077B068F-5D31-4F3A-AF5C-1C96E37D3CA4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D84E2A11-7232-439A-A102-913FF867C760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27B53071-DBA2-4A2C-9D25-464CA6D6739E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CECE6F88-B7FE-4F91-AD68-EC640CBB226C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8CA1BF25-08E1-43B1-A3B6-B4DE6A2A5D68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71CDD3FD-D577-4CDE-974B-135E6BA81232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AAFB06B4-3BA9-4674-9107-36B9567606E4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F24C615C-B70A-48F3-A1FA-70094F896D92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8EC7E874-BFAC-4086-8D58-DCBAAD2756DE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50A6E801-51E5-4596-B9B3-5DAC55102F8C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88517DC4-86BA-49EF-845A-EC5E947C5D3A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3A5F97E7-08EC-4B53-86ED-F1AACB1EB23E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C5920A6E-54B4-4372-963B-D6BBC44D1819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37DAF674-EC38-44CC-9B30-948C49DFF617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ED728381-ED7D-4FB8-B041-D6702C30D85E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2B652731-0B40-4D5B-8FB9-898C6EE32289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0BE0140C-F9A2-4C95-A6D4-B97F030C14E4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A9B0518D-CD5D-4205-AF8D-C5AA8F621EAA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3075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716B6027-F5B0-4543-B71C-9C66D6B87093}"/>
            </a:ext>
          </a:extLst>
        </xdr:cNvPr>
        <xdr:cNvSpPr/>
      </xdr:nvSpPr>
      <xdr:spPr>
        <a:xfrm>
          <a:off x="14127480" y="1398270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3075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A3307753-34AF-41E6-91EC-DC0E62572AD8}"/>
            </a:ext>
          </a:extLst>
        </xdr:cNvPr>
        <xdr:cNvSpPr/>
      </xdr:nvSpPr>
      <xdr:spPr>
        <a:xfrm>
          <a:off x="14127480" y="1398270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1588"/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B41485BC-449C-4E59-A9E0-1CB6336745B1}"/>
            </a:ext>
          </a:extLst>
        </xdr:cNvPr>
        <xdr:cNvSpPr/>
      </xdr:nvSpPr>
      <xdr:spPr>
        <a:xfrm>
          <a:off x="14127480" y="1398270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1588"/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F2CC69A6-2525-4023-BD3D-CC799261B8E3}"/>
            </a:ext>
          </a:extLst>
        </xdr:cNvPr>
        <xdr:cNvSpPr/>
      </xdr:nvSpPr>
      <xdr:spPr>
        <a:xfrm>
          <a:off x="14127480" y="1398270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1588"/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6A02BC19-5F1F-43BD-91BD-91C35EDB5406}"/>
            </a:ext>
          </a:extLst>
        </xdr:cNvPr>
        <xdr:cNvSpPr/>
      </xdr:nvSpPr>
      <xdr:spPr>
        <a:xfrm>
          <a:off x="14127480" y="1398270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52F66C75-0D82-4BF1-B28F-704035EB2482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27119923-8040-445B-8C80-F3FD511EC12A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20FEEB30-914D-4D7D-82EA-D8FEDBB04E27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D1ECA715-9A1E-4E63-A34F-D21FC0F6BFA0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9D035E29-172D-4A8F-B104-CA93D1C89549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0B22615D-D7F2-4375-A7ED-6636925CCAC6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1ECD8714-E33C-47C9-9BBE-1447BAF24273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21DF1C28-D6D7-4CD2-AB96-5B2A7E9BDE0B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3F94E7FE-94DE-4D83-82AD-B5CB264EEBA1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E06C6B76-BEEC-4407-B009-DDDA4A4E58CC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30D2B700-C5E4-4D7A-A70E-6A0A43AAC508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4688EDD0-DB3E-46F7-92DC-57B5DB717850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F4D54CFB-3BAD-447F-A23B-E33394118CFC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162E0B9A-036B-45D9-BED8-9DE7282192C3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85BB2CCD-EA1C-44D0-8611-F65987218AFA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C7CA1193-E2F5-4783-A01E-252FEDAF067B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B556CE27-02A8-432E-8492-6FDC4949500D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542081A3-51E0-44DB-BDFC-4F144678C558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E10EA7BC-AA28-477D-BAFE-784AB2C2DD0E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07D80693-3479-4E22-B7D4-6A131B91189A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2DB2041C-6766-407F-8A65-50788F282CA7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EB12AAD8-AF4A-4FF0-8307-DEF534E08BD6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E2B19D1E-0518-430A-A9E5-ED6D199B0DC2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56E78664-0F15-4B36-B4DD-21C9C4FEA687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140BC814-F088-4B0F-9C84-6D3AD3418D92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1BDD093E-0463-415C-ACF3-62B97A999F2D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79AA0220-50CF-4798-A581-D5C82B3FD004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C62A8A48-E02F-409A-89DF-A6D9295F4C2E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1D41AC1C-C3BF-415D-9669-53D9F1F5076C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76F8B163-C97C-46D8-83AE-667DAC66101D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D3805DE7-E0D0-4ACD-8DB7-EB5F336F52C6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C065CD30-D5EA-4499-B998-34690A139FA4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C7C28E27-117D-4C8B-AF8F-571DFE46E86E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0DDA97A1-BF22-4002-96B1-A69ADF4704FF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58AE22D4-CD95-4EF4-AD31-13160CF19A67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6B0D4D68-8447-4B77-B4BF-B7863CCF72E8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F4AE1143-690E-4F4D-912E-829CA747207C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EC7187D8-0FF3-44E8-9CD2-86FA0DC1DA06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429775F0-1581-4FC8-A043-E17040998DF1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560F9A3A-B24C-4A41-A362-9C3B4A511F68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C0B8D855-E3D9-4782-9A21-8D38050DE836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111A713B-5A03-41CB-BE78-F48F3D0D5A88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723F8E3D-FB90-46F0-A738-688F44924457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C81F1F6B-7E72-49C6-90E9-775C281F3EF5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B3EA07F1-E874-4ABA-827D-D08936F0D01B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8059A767-F095-4BF1-A6EF-C379FED4C2E1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D606B199-1F4A-4DE3-849B-E8DA626BFF8F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CAD37538-4D30-44E9-B77E-7A8F85539688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E5D03B60-B726-46A9-AA0B-31E9E37F64E4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415AF532-7290-4CD9-9EEA-5DA40BA62CD4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24E724C4-00CE-4E91-A4D7-D52F306DDD95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7186B287-F6F1-46CD-A72C-20AB1A6E1619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8455481D-2E84-4FB1-B5B9-93A945EB758C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23834FC1-3644-4C97-8D17-016F243DD891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71C53470-39EC-48E4-887A-8017AB45465E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7C98FBEA-2056-43D6-B667-BF28962DC8FD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92F97DA3-8865-44E6-A23F-422B436F302B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70471B9B-8F23-4167-9C4D-95D822856DFB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0B751BCD-9E36-41F0-ACC6-16CBE6830847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DEB10B80-AD70-473B-8D54-33ADBA7F2A25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7EF33F1F-6E8F-418E-8C58-CCA51AA71A5D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B6E87CB4-FEAF-4FC9-A258-915BB6CE71D2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6812"/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8AA10B10-1999-4BF2-8A43-808696688847}"/>
            </a:ext>
          </a:extLst>
        </xdr:cNvPr>
        <xdr:cNvSpPr/>
      </xdr:nvSpPr>
      <xdr:spPr>
        <a:xfrm>
          <a:off x="13129620" y="1398270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6812"/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6DB46902-3C85-4BFF-8D2E-9DEE1EE0D183}"/>
            </a:ext>
          </a:extLst>
        </xdr:cNvPr>
        <xdr:cNvSpPr/>
      </xdr:nvSpPr>
      <xdr:spPr>
        <a:xfrm>
          <a:off x="13129620" y="1398270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5325"/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832E699A-5B3D-47A3-9B1B-031AB16FBD9F}"/>
            </a:ext>
          </a:extLst>
        </xdr:cNvPr>
        <xdr:cNvSpPr/>
      </xdr:nvSpPr>
      <xdr:spPr>
        <a:xfrm>
          <a:off x="13129620" y="1398270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5325"/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69D6279C-374E-4977-8785-DA5174C11A97}"/>
            </a:ext>
          </a:extLst>
        </xdr:cNvPr>
        <xdr:cNvSpPr/>
      </xdr:nvSpPr>
      <xdr:spPr>
        <a:xfrm>
          <a:off x="13129620" y="1398270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5325"/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479E614E-D2B8-4692-A241-DFC05703B819}"/>
            </a:ext>
          </a:extLst>
        </xdr:cNvPr>
        <xdr:cNvSpPr/>
      </xdr:nvSpPr>
      <xdr:spPr>
        <a:xfrm>
          <a:off x="13129620" y="1398270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5396883A-70A9-4BA9-81F3-E1E1FAF70A90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4B61679F-2D15-4A6C-A528-83F164CD8D1D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816FB878-C7A2-4179-BCAC-5A231D4F6438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7F31A30E-5011-4989-890A-A34AA6A744BB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8AE8FF07-6909-44B9-8B31-7C99F078BA69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F86B58EF-2352-472F-9989-2BC0379CFC32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2A8693E0-145E-481A-A500-E54AC0C4D5FE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3B1CF228-DF2B-4441-8CD9-911EE7608D56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88AF9FF5-2350-40B6-92AE-19A2788B140D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E4A2880C-0468-4DD1-B030-8B9E42E1BAEB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5602F9A5-81CD-4016-891A-F3D397A5E08B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997EB919-8234-47AB-BB96-ABE5396D444B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4B5C0B0F-E63A-41A1-93A7-66261146B243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EC7057F0-07F4-48F3-80BA-558DD5E0FBA4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6F9DB4A4-245E-433D-A118-4EA2725314AF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EE779F90-AB16-40A8-ADF2-F315F2502DC7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AE1AB450-6E02-4D1B-8209-47826311E790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48DEC8F1-48F8-49D4-9A54-8122F200250C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6DD2F04B-5A93-42CF-BD9C-F3B06C106232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CF2A4D42-0697-4508-B1F8-3B3F261088B3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E4EE93AA-18D6-44F2-BB3F-438177944271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2D445CAE-8F8F-47E6-B376-B9BA8082FF0F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24413"/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37D13653-E87C-47A3-B9B2-B4A2B0A8CC28}"/>
            </a:ext>
          </a:extLst>
        </xdr:cNvPr>
        <xdr:cNvSpPr/>
      </xdr:nvSpPr>
      <xdr:spPr>
        <a:xfrm>
          <a:off x="13129620" y="1398270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E6A263D9-AD46-4B5C-B20E-8D3551EA7E58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2239386B-5A20-4FA6-BFC6-30CC6690C9AD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8A6C8D2F-9931-48EA-992C-C7E6D98B2639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3ECBA776-89B6-4301-9266-ADA1869011E4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C14D0978-C2B4-4A20-BB6B-0D7B7AB2F3D7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ECA277B1-7B93-48B8-9E98-2F34783CDE37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D14E0E4F-D00D-4E17-80B7-8FF1EDE71D0C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7DFFC209-17F7-4C20-BF52-86FDCB27A4DE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E7587BA5-8C14-4D82-A9FF-11DE9E8CB890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874E6D51-D560-41FD-9E37-42F79A41D97A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FCE112F7-BD34-4FDE-88E8-EF2C8ADC164D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014E1FA5-4F26-46A7-8C93-A414DCB1B236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378E2E16-694C-4D8E-84AA-BA1CF5965167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201F33DE-6607-427C-B8EC-28B59B3929E0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3288099C-F9FD-42BD-AD67-818F723FABB4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5C562FD5-0FCD-432A-AC8F-894A1BE072CD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FADC11CA-B97A-4279-AD05-D1F96FEF939A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90AF65E7-701F-42D2-B607-00C9C9BC320B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63EB7DE1-81E8-4BBE-A5E6-6F90713DC3B2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1D3F35C6-E626-4DA2-8766-D4BE4719AEBB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3075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0D8C59D8-85FE-485F-8F4B-A5C6DFD30AAF}"/>
            </a:ext>
          </a:extLst>
        </xdr:cNvPr>
        <xdr:cNvSpPr/>
      </xdr:nvSpPr>
      <xdr:spPr>
        <a:xfrm>
          <a:off x="14127480" y="1398270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3075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0E2747CE-7E9E-4304-AA38-07BDD825EDCC}"/>
            </a:ext>
          </a:extLst>
        </xdr:cNvPr>
        <xdr:cNvSpPr/>
      </xdr:nvSpPr>
      <xdr:spPr>
        <a:xfrm>
          <a:off x="14127480" y="1398270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1588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302AD3AE-A9D5-40B4-8AA3-0DC58DA81740}"/>
            </a:ext>
          </a:extLst>
        </xdr:cNvPr>
        <xdr:cNvSpPr/>
      </xdr:nvSpPr>
      <xdr:spPr>
        <a:xfrm>
          <a:off x="14127480" y="1398270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1588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A26B6A80-2DDF-4D53-9E01-957C74575545}"/>
            </a:ext>
          </a:extLst>
        </xdr:cNvPr>
        <xdr:cNvSpPr/>
      </xdr:nvSpPr>
      <xdr:spPr>
        <a:xfrm>
          <a:off x="14127480" y="1398270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1588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035AD250-0186-4AFC-BB0B-EA59A02289F4}"/>
            </a:ext>
          </a:extLst>
        </xdr:cNvPr>
        <xdr:cNvSpPr/>
      </xdr:nvSpPr>
      <xdr:spPr>
        <a:xfrm>
          <a:off x="14127480" y="1398270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E44541AA-2DE0-4E70-A6A2-5A38DC916F2A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885E8E92-56D5-4FCF-AC08-E11B405AB188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88CF9B35-E1B4-42B7-B735-00DDFC63F9C3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46F9F94E-A37C-4233-AD4F-8F3503BFFD31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35F8F74C-A447-4766-A35F-B98F1A274EB1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579EA420-21EF-477C-8201-E10F25CF8773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0103A2D1-E5D0-42C3-AB2C-2277C4FB25C2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75A80435-572A-4E96-A0B8-68C5DAAA9553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A8AF0BE2-8F6E-4021-AB88-29441C3CAAB4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6EA21771-1366-49B8-AFDD-6F3872B34061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F8379D36-747D-434C-ADAE-A2755E7AF8F1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8EC87E6D-F37C-41CA-B714-6359F901504A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31253026-0EAB-4832-A538-8DD50056D735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7F9E609E-EF70-4231-B079-87D72B394050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48B8FD09-69E1-4C75-9E65-C64AA9A1EC59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11CDF6D2-E5C0-4BBF-B6DC-71234160AF0A}"/>
            </a:ext>
          </a:extLst>
        </xdr:cNvPr>
        <xdr:cNvSpPr/>
      </xdr:nvSpPr>
      <xdr:spPr>
        <a:xfrm>
          <a:off x="1412748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0F51592E-6136-4DA0-8052-5A72BD068187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777FFC31-C60F-4DF6-BBA4-F33B62814BAE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760C2F34-C995-44FC-827B-7BE40F5AA8BA}"/>
            </a:ext>
          </a:extLst>
        </xdr:cNvPr>
        <xdr:cNvSpPr/>
      </xdr:nvSpPr>
      <xdr:spPr>
        <a:xfrm>
          <a:off x="1412748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19CDB0FA-13F2-4728-8C5E-3B8FC671F98B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951728D1-D838-482F-879A-81D271B68DD8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C21FA1F1-8621-44F7-8CB6-BDAA0D564C73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20676"/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3CD32CB8-60F9-42BE-95F4-FAB2A553DED8}"/>
            </a:ext>
          </a:extLst>
        </xdr:cNvPr>
        <xdr:cNvSpPr/>
      </xdr:nvSpPr>
      <xdr:spPr>
        <a:xfrm>
          <a:off x="14127480" y="1398270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24006851-8FC7-466C-93FB-D073D4E1C292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20FAA59E-04A4-49E3-B1F3-D047A36FC7F0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79796D94-DBE5-4556-9EB7-65BB4F1770F0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E02DB676-5D0F-4CC3-84D8-AB6F42A1791B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6F059E64-7062-4129-AF81-19A6BCC19FBF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F37AC728-0CF1-40B4-BA4B-BC9EB34B9097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1A63C949-645B-4E3A-9D96-33C37F17B8EE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94A48382-6A67-484A-9FF8-C6177F9C3DB8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A9DA9296-B124-4980-A9D7-E7E308A4EF1D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1E49A4FA-0F54-449C-B3B2-DCD69B7E3AA6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626AF16A-B516-4657-A495-1BF30DD5D744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A4F9D6E3-2F30-4E0B-B140-6A3252FF820E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31D7E536-2E4A-4380-9A5E-FEB4F3641645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4E1DF16F-4EC9-408E-A658-FC3C97E2862D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0305016C-13B5-49E8-A28D-1D777FDEA3FA}"/>
            </a:ext>
          </a:extLst>
        </xdr:cNvPr>
        <xdr:cNvSpPr/>
      </xdr:nvSpPr>
      <xdr:spPr>
        <a:xfrm>
          <a:off x="13129620" y="13982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69937C94-6CCC-4A3E-8C95-ECC3340F1F7A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EFDA43A4-3345-4469-A5A3-CB36F17ADF43}"/>
            </a:ext>
          </a:extLst>
        </xdr:cNvPr>
        <xdr:cNvSpPr/>
      </xdr:nvSpPr>
      <xdr:spPr>
        <a:xfrm>
          <a:off x="13129620" y="13982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36449DD4-9020-4B50-8789-814EA084909D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2650599F-E400-40F8-AD5D-22985758E740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90F7DDB2-7CC2-444E-976A-B921D90BDCAC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51D97C66-3A8A-4BA7-B34A-969B4EB4C122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561D7680-9907-4FE9-A453-09230A7DC956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435F222F-4F70-47F3-8273-E81DDB4829C1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D667C74D-9EEA-4698-8DA4-62EB3C3C7E0E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D12BAC9D-D525-4424-82A1-5F206DEB5C8F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53B91DD9-1D98-4096-9BC4-212B7C751660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2B833259-5DE6-4A53-B236-9F613D017376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5437D955-C8FA-4F5D-905B-14E14A810408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64751AAB-FC0F-4357-B9E5-5A2F4A192A84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DB7000E5-4AA0-4A72-B4B9-F8FF15C238D2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D1640D2D-27AB-4F14-A01F-A03E52091A87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827211C0-E8F2-49B3-B943-48B7327BD11D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40BB2C32-79BF-401F-964D-AB572A44551D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A40AD44D-4E8E-49EE-B5B1-D74B7A1E6F7B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01A60486-19B7-4AB2-B24F-6E326DA185BA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A25818DF-0AC3-44C1-A1A7-2204D5916D22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FA61C181-CCE4-4CCD-A341-917449D3D346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6812"/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0D57BA4C-F2AE-4CD1-ACFE-7F26618302AF}"/>
            </a:ext>
          </a:extLst>
        </xdr:cNvPr>
        <xdr:cNvSpPr/>
      </xdr:nvSpPr>
      <xdr:spPr>
        <a:xfrm>
          <a:off x="13129620" y="1358646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6812"/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4D234476-C430-4489-8C3F-4F88F8251D3E}"/>
            </a:ext>
          </a:extLst>
        </xdr:cNvPr>
        <xdr:cNvSpPr/>
      </xdr:nvSpPr>
      <xdr:spPr>
        <a:xfrm>
          <a:off x="13129620" y="1358646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5325"/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52F6777B-CFD6-4F40-902E-6BC60964C71D}"/>
            </a:ext>
          </a:extLst>
        </xdr:cNvPr>
        <xdr:cNvSpPr/>
      </xdr:nvSpPr>
      <xdr:spPr>
        <a:xfrm>
          <a:off x="13129620" y="1358646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5325"/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8A1531AD-9BF5-4FCD-93CD-EBEE373D4D1C}"/>
            </a:ext>
          </a:extLst>
        </xdr:cNvPr>
        <xdr:cNvSpPr/>
      </xdr:nvSpPr>
      <xdr:spPr>
        <a:xfrm>
          <a:off x="13129620" y="1358646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5325"/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247A587C-BF91-4810-B8D2-E55636D748E4}"/>
            </a:ext>
          </a:extLst>
        </xdr:cNvPr>
        <xdr:cNvSpPr/>
      </xdr:nvSpPr>
      <xdr:spPr>
        <a:xfrm>
          <a:off x="13129620" y="1358646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7BBEB4EF-76AD-45E2-A83A-A818DE02DD11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DE5029F9-891D-4EAF-A786-5192E8A5A67D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8A99D3E9-B812-4FEC-B5E8-4E04BD4095EE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605E93BD-A2D6-42E4-868A-93FE341DC208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0F0E328D-0AA3-49D5-AB3C-4192F8F284C5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66039E77-C41C-48D7-B823-D22FB52A476E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70A0EEED-C949-4C8C-ADE4-EE4A5FB749C9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D42AF432-259A-407E-80C2-80C1496F318C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2400E3E2-0C22-424C-AB76-3C19A252E102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26443B5A-EB28-45C6-9A4B-3817A138D391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91643243-9850-4DAD-9386-4D88561B33A6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C7DB149B-F889-46F4-9467-DFC67763E774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0F6D265D-0B89-48D9-9ECC-2F2C26B09CF3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302E8689-B0F5-4FDC-9666-F7E7945E42B9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2CCCEF27-0445-4FE5-96B1-79F7EA7A61DF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E063064C-E98D-4E62-B42E-C0AAB01079E8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CA62144A-85BD-4BC5-9A78-154B3397220A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6138FA9D-9CB6-43CB-81B8-81B35884FEC7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47B20E92-40CB-4DDF-8788-BDC02B9B8D72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D9F16779-0A03-41F4-99B5-E4938347FFF8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3A664EBA-877E-48E4-A488-A1DBE6976F05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EDA92898-5178-4ABE-814D-50D0003F6C16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EDE21EDF-D1C6-48A1-BB0F-EA358D965EE4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E1C9803C-0F42-4953-BAA0-A748A8329F2B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CAFBA7DC-EA68-4FD4-83EE-AF110605E5BA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94B7D38D-901B-4F73-8C9B-1CCBC26B6BC2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79575393-D0DA-4831-AB85-FF54E30DF5BE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D1950EB1-10FA-4DD5-90F5-3D0F4498BF95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3F32A528-6BE7-4BE3-8B0D-D03A1FAC9D18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6F70D4E6-3843-4853-8908-3F93E43CB387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84882AD9-D299-4B6D-93A6-BCAA9BBD5EB8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7E4FE9F4-B4E8-47E8-ACFC-AF129777AF34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B8F1E18B-69B8-49DB-AAEA-04F7946714B3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E134A76A-EA81-4D1C-A70A-1AB3ED0C051B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9A636D50-03D1-4450-ADA7-67CE56139AEE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02DFBDCF-535D-4418-83B7-CB5BFC3F9412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33E63669-887A-4B14-AB41-B5ED708DF657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3B381825-F10C-4664-86FE-C7B2BFB7A21A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E52E7B99-24D3-4FBC-9F2F-54EA1B6E92A4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C8784581-DFAE-47A9-89AE-93662940C253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0116A294-C17D-4B59-8EF6-05E951570751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id="{BDDAD459-9DA8-4A84-8AEA-61D641F21E1D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id="{96D43DEA-468D-4430-BB19-81D91EAAA51D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3075"/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id="{F9431E1F-D303-44D3-9722-33387B643A2D}"/>
            </a:ext>
          </a:extLst>
        </xdr:cNvPr>
        <xdr:cNvSpPr/>
      </xdr:nvSpPr>
      <xdr:spPr>
        <a:xfrm>
          <a:off x="14127480" y="1358646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3075"/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id="{D103DCF2-82E8-437A-ACBC-A3073DAFC77B}"/>
            </a:ext>
          </a:extLst>
        </xdr:cNvPr>
        <xdr:cNvSpPr/>
      </xdr:nvSpPr>
      <xdr:spPr>
        <a:xfrm>
          <a:off x="14127480" y="1358646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1588"/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id="{A84FB5CE-8FD2-41AB-AD43-D6467F0627A2}"/>
            </a:ext>
          </a:extLst>
        </xdr:cNvPr>
        <xdr:cNvSpPr/>
      </xdr:nvSpPr>
      <xdr:spPr>
        <a:xfrm>
          <a:off x="14127480" y="1358646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1588"/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id="{194EC5B2-2DE5-4050-9869-A92BD920A214}"/>
            </a:ext>
          </a:extLst>
        </xdr:cNvPr>
        <xdr:cNvSpPr/>
      </xdr:nvSpPr>
      <xdr:spPr>
        <a:xfrm>
          <a:off x="14127480" y="1358646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1588"/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id="{C4FCFF55-6D1C-42E5-AE6E-B8E284BCA9C1}"/>
            </a:ext>
          </a:extLst>
        </xdr:cNvPr>
        <xdr:cNvSpPr/>
      </xdr:nvSpPr>
      <xdr:spPr>
        <a:xfrm>
          <a:off x="14127480" y="1358646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id="{AAF0F81E-2B99-4AA5-9F3A-02F7B6138C4F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id="{76EE73AD-CAC4-4093-B97C-43188D6DCE6C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id="{DF744B65-0DDE-432B-9760-DC27ABF6D684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id="{DF4CB495-9EAC-4321-821E-843B12FB290B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id="{DC27FE6D-8310-4676-8314-4FAE353F3C7C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id="{4611D195-CF10-43A3-9DB9-8F47B7BF495E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id="{8B522BAA-83AD-4CF0-A524-4B6BF741F14D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id="{55C27FD6-F274-45B8-A4E0-CF3E924B5B09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id="{1EE412CE-D970-44AF-B83F-911C43CC739C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id="{FF3A57B2-0F4B-45DE-AC5A-E6E9D77D5CB8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id="{FB209058-9ED4-47F0-813E-4EC3BCF1DECF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id="{20C33F93-8E6D-40FD-80FD-0FA07A97AE3F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id="{238D5D02-E65A-4FEF-9CE0-69B4827CB858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id="{40F5C01D-8BAC-4FEF-B679-71FFF00FAE7D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id="{8B403993-421A-4032-B186-EF8F6491B808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id="{218EB149-6F0B-4A29-85FE-E3AD33C1DA39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id="{A6C5D6A7-47A4-4D4B-B8BB-4126FE7E97F8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id="{15ADC773-0598-440B-A0BA-FFD6FD77A726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id="{D353282B-72AD-4CE0-9CF5-018F29452AD2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id="{632FF760-82FD-4F2F-8A53-ACEEC83868CB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id="{D677D078-B09C-48AE-B156-5C656896E5DB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id="{07B58C4F-A665-4BCD-92AE-66B59DF478CD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id="{2889F9AF-0F5B-423C-AA09-36ADDD0CE13A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id="{455DC526-57DD-42BB-9887-26A1EDD7DC5E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id="{FF06F06B-1BCD-43B9-9661-2E1F5E1E988C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id="{A7FB80C3-6234-4A39-9BA2-25F6C0AF8A80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id="{D23DEDC6-B6DC-4F45-8149-21F37A457EA6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id="{E0EF53E8-3BEC-4431-A49A-719ACC8CB3E4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id="{5C500C46-3FAA-4689-90FF-4BC9645B526E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id="{5250D81B-5C52-4BB9-9FA1-8FEF1AC21DB6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id="{36098E88-DB42-4F8E-ACBE-8AF12864DC1F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id="{86A90062-05DA-44C4-8F63-5C319B7E2811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id="{09F1DD1C-7FA1-47DC-A827-8D62E7391D61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id="{5F723704-FF88-4C07-AF02-622E570E2775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id="{949A7714-EB2A-4BEF-BA71-2E36475BFDD9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id="{2F23C4CC-2FE2-414A-B429-D35652E6E968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id="{C5AFDD4C-3C44-4017-9077-0F9175224EF8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id="{30418EBA-A8C4-4344-80CF-5AE96FAA2073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id="{9DD29D09-DA07-4CEF-9B5F-751AF1F573A0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id="{6EDC07A0-8217-4BB9-AE4D-BC646A444C73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id="{96182839-23EB-452E-8A54-C52AC526C071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id="{3944F46E-175E-4DC5-AB81-96564C5AD0DD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id="{D6683DA0-1626-4E1B-8C71-D2882CA3AD30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id="{F0C07205-27C5-49F7-B649-6DC0DEF16DBC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id="{9BD61871-62C6-4A50-95A5-70A61EA602CF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id="{8B7F61AB-00AF-4727-A412-79AD5AE6CF69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id="{9C05BB22-016E-46E8-AF21-416E0900F3AE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id="{0AE8820E-D786-4BC4-BD48-6436E544C972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id="{6E5CF53E-3CA9-4521-8D86-25438F00961E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id="{A8486AD5-1A54-4207-B6CB-0BC9246FDF3E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id="{EC279FFD-5D3F-4F70-8834-20073BD72BF2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id="{49E7A7CD-1FD4-4219-A569-A7AD93DC7BF6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id="{2B90B9BF-D173-4B52-8AA4-563609B5CD08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id="{E6DD62AB-EFB9-41DE-AB29-FDD04991C5E3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id="{F7B53A7F-E7C6-471F-873A-19A01BB804FC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id="{DF7B528A-DBF8-4D83-AB94-25376F0F6CE3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id="{571110C9-A729-4401-B4C0-EAA1262B58D3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id="{9FBD1B18-BBBD-4E25-B91A-7FCB651AD8BC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id="{17D57914-5875-4F12-9AE9-454AC04AB8C4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id="{4E9F51F6-EB74-470E-9A4C-874C73AACA72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id="{B215574A-6E97-4921-B5FC-B2AD4BF459FF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id="{16FB3D25-BD47-401D-A81B-58A8E7A026C9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6812"/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id="{EFCB0748-DA4E-41EF-A5EC-4568EE6249CE}"/>
            </a:ext>
          </a:extLst>
        </xdr:cNvPr>
        <xdr:cNvSpPr/>
      </xdr:nvSpPr>
      <xdr:spPr>
        <a:xfrm>
          <a:off x="13129620" y="1358646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6812"/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id="{AC8A47E9-E919-404C-8146-763210114AC7}"/>
            </a:ext>
          </a:extLst>
        </xdr:cNvPr>
        <xdr:cNvSpPr/>
      </xdr:nvSpPr>
      <xdr:spPr>
        <a:xfrm>
          <a:off x="13129620" y="1358646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5325"/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id="{9376F100-5F90-47D8-8F67-E30695AFD7EE}"/>
            </a:ext>
          </a:extLst>
        </xdr:cNvPr>
        <xdr:cNvSpPr/>
      </xdr:nvSpPr>
      <xdr:spPr>
        <a:xfrm>
          <a:off x="13129620" y="1358646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5325"/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id="{393C6CCF-592D-4223-A2E2-720BBF0FBD5D}"/>
            </a:ext>
          </a:extLst>
        </xdr:cNvPr>
        <xdr:cNvSpPr/>
      </xdr:nvSpPr>
      <xdr:spPr>
        <a:xfrm>
          <a:off x="13129620" y="1358646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5325"/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id="{0E375B9B-AD3B-4EEF-9552-41522881D9C9}"/>
            </a:ext>
          </a:extLst>
        </xdr:cNvPr>
        <xdr:cNvSpPr/>
      </xdr:nvSpPr>
      <xdr:spPr>
        <a:xfrm>
          <a:off x="13129620" y="1358646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id="{E57A2595-888F-409A-8FC7-DF05DE956A36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id="{23524253-D082-40DE-B43B-64E197FFB82C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id="{B2A8462F-76DA-4AC1-8A0F-88089A9F8F39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id="{F4CA9178-6859-4CA9-82C7-A464678C647C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74" name="CustomShape 1">
          <a:extLst>
            <a:ext uri="{FF2B5EF4-FFF2-40B4-BE49-F238E27FC236}">
              <a16:creationId xmlns:a16="http://schemas.microsoft.com/office/drawing/2014/main" id="{2401E7D1-2642-4E33-AD91-7FE278841DA2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75" name="CustomShape 1">
          <a:extLst>
            <a:ext uri="{FF2B5EF4-FFF2-40B4-BE49-F238E27FC236}">
              <a16:creationId xmlns:a16="http://schemas.microsoft.com/office/drawing/2014/main" id="{72B2D136-828B-4D7E-BC19-566150437EE4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76" name="CustomShape 1">
          <a:extLst>
            <a:ext uri="{FF2B5EF4-FFF2-40B4-BE49-F238E27FC236}">
              <a16:creationId xmlns:a16="http://schemas.microsoft.com/office/drawing/2014/main" id="{BB51D387-A370-428A-9BAD-4EBE5EEDEC70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77" name="CustomShape 1">
          <a:extLst>
            <a:ext uri="{FF2B5EF4-FFF2-40B4-BE49-F238E27FC236}">
              <a16:creationId xmlns:a16="http://schemas.microsoft.com/office/drawing/2014/main" id="{82C2050D-16DB-498A-A2C4-314AFDE2D9ED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78" name="CustomShape 1">
          <a:extLst>
            <a:ext uri="{FF2B5EF4-FFF2-40B4-BE49-F238E27FC236}">
              <a16:creationId xmlns:a16="http://schemas.microsoft.com/office/drawing/2014/main" id="{7B0E2B09-76A0-491D-ACFE-F8463B364D56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79" name="CustomShape 1">
          <a:extLst>
            <a:ext uri="{FF2B5EF4-FFF2-40B4-BE49-F238E27FC236}">
              <a16:creationId xmlns:a16="http://schemas.microsoft.com/office/drawing/2014/main" id="{3C344019-5F6F-4D63-A975-4FD2C568E712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80" name="CustomShape 1">
          <a:extLst>
            <a:ext uri="{FF2B5EF4-FFF2-40B4-BE49-F238E27FC236}">
              <a16:creationId xmlns:a16="http://schemas.microsoft.com/office/drawing/2014/main" id="{FDA9F240-48D9-4C82-A8BA-CA188D082131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81" name="CustomShape 1">
          <a:extLst>
            <a:ext uri="{FF2B5EF4-FFF2-40B4-BE49-F238E27FC236}">
              <a16:creationId xmlns:a16="http://schemas.microsoft.com/office/drawing/2014/main" id="{08CE2339-D80D-4094-ADD5-2FD3414760AD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82" name="CustomShape 1">
          <a:extLst>
            <a:ext uri="{FF2B5EF4-FFF2-40B4-BE49-F238E27FC236}">
              <a16:creationId xmlns:a16="http://schemas.microsoft.com/office/drawing/2014/main" id="{787D2198-EF35-4004-A829-DCA29B027DDF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83" name="CustomShape 1">
          <a:extLst>
            <a:ext uri="{FF2B5EF4-FFF2-40B4-BE49-F238E27FC236}">
              <a16:creationId xmlns:a16="http://schemas.microsoft.com/office/drawing/2014/main" id="{14BB6E8D-CF93-4F57-B91C-62CA77D10B83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384" name="CustomShape 1">
          <a:extLst>
            <a:ext uri="{FF2B5EF4-FFF2-40B4-BE49-F238E27FC236}">
              <a16:creationId xmlns:a16="http://schemas.microsoft.com/office/drawing/2014/main" id="{E9DA5F7B-A704-4151-96AF-52479F1CF367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85" name="CustomShape 1">
          <a:extLst>
            <a:ext uri="{FF2B5EF4-FFF2-40B4-BE49-F238E27FC236}">
              <a16:creationId xmlns:a16="http://schemas.microsoft.com/office/drawing/2014/main" id="{9A559AD4-C801-4A4D-A0D4-7B7E7AB4A552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86" name="CustomShape 1">
          <a:extLst>
            <a:ext uri="{FF2B5EF4-FFF2-40B4-BE49-F238E27FC236}">
              <a16:creationId xmlns:a16="http://schemas.microsoft.com/office/drawing/2014/main" id="{32455D24-BFB7-4520-B193-5A8B89936B15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387" name="CustomShape 1">
          <a:extLst>
            <a:ext uri="{FF2B5EF4-FFF2-40B4-BE49-F238E27FC236}">
              <a16:creationId xmlns:a16="http://schemas.microsoft.com/office/drawing/2014/main" id="{45A008ED-365E-4793-BBDF-AA76D25C97F0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388" name="CustomShape 1">
          <a:extLst>
            <a:ext uri="{FF2B5EF4-FFF2-40B4-BE49-F238E27FC236}">
              <a16:creationId xmlns:a16="http://schemas.microsoft.com/office/drawing/2014/main" id="{DDE499ED-9D07-440F-9599-C0603E122A8C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389" name="CustomShape 1">
          <a:extLst>
            <a:ext uri="{FF2B5EF4-FFF2-40B4-BE49-F238E27FC236}">
              <a16:creationId xmlns:a16="http://schemas.microsoft.com/office/drawing/2014/main" id="{67B01F38-17B4-42D8-B429-41EE940B11E8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390" name="CustomShape 1">
          <a:extLst>
            <a:ext uri="{FF2B5EF4-FFF2-40B4-BE49-F238E27FC236}">
              <a16:creationId xmlns:a16="http://schemas.microsoft.com/office/drawing/2014/main" id="{2D438FC7-C944-4A9A-828D-3853BE4A2A04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391" name="CustomShape 1">
          <a:extLst>
            <a:ext uri="{FF2B5EF4-FFF2-40B4-BE49-F238E27FC236}">
              <a16:creationId xmlns:a16="http://schemas.microsoft.com/office/drawing/2014/main" id="{DB399ACD-2A10-46DA-A469-3DE13554986F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392" name="CustomShape 1">
          <a:extLst>
            <a:ext uri="{FF2B5EF4-FFF2-40B4-BE49-F238E27FC236}">
              <a16:creationId xmlns:a16="http://schemas.microsoft.com/office/drawing/2014/main" id="{CDCA5E3B-50E9-4CD2-A0CD-22CE0C1CD877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393" name="CustomShape 1">
          <a:extLst>
            <a:ext uri="{FF2B5EF4-FFF2-40B4-BE49-F238E27FC236}">
              <a16:creationId xmlns:a16="http://schemas.microsoft.com/office/drawing/2014/main" id="{6DFB2ED1-3561-4DAB-92BF-9C15EE59C41A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394" name="CustomShape 1">
          <a:extLst>
            <a:ext uri="{FF2B5EF4-FFF2-40B4-BE49-F238E27FC236}">
              <a16:creationId xmlns:a16="http://schemas.microsoft.com/office/drawing/2014/main" id="{223FA9C0-6A09-44B5-A6A6-4DF0DFB0168C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395" name="CustomShape 1">
          <a:extLst>
            <a:ext uri="{FF2B5EF4-FFF2-40B4-BE49-F238E27FC236}">
              <a16:creationId xmlns:a16="http://schemas.microsoft.com/office/drawing/2014/main" id="{2B93D5E6-A2E6-41A0-97B5-233C0A444F86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396" name="CustomShape 1">
          <a:extLst>
            <a:ext uri="{FF2B5EF4-FFF2-40B4-BE49-F238E27FC236}">
              <a16:creationId xmlns:a16="http://schemas.microsoft.com/office/drawing/2014/main" id="{758ABFA8-FABE-4F17-ACC2-40A57A569323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397" name="CustomShape 1">
          <a:extLst>
            <a:ext uri="{FF2B5EF4-FFF2-40B4-BE49-F238E27FC236}">
              <a16:creationId xmlns:a16="http://schemas.microsoft.com/office/drawing/2014/main" id="{7F680F69-6F0C-4C4B-A5E1-D5CF8874F3F3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398" name="CustomShape 1">
          <a:extLst>
            <a:ext uri="{FF2B5EF4-FFF2-40B4-BE49-F238E27FC236}">
              <a16:creationId xmlns:a16="http://schemas.microsoft.com/office/drawing/2014/main" id="{372BB134-80FD-4175-95A9-70A6C2C9B542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399" name="CustomShape 1">
          <a:extLst>
            <a:ext uri="{FF2B5EF4-FFF2-40B4-BE49-F238E27FC236}">
              <a16:creationId xmlns:a16="http://schemas.microsoft.com/office/drawing/2014/main" id="{CF7167C7-0369-4042-9C86-3F20E3EEF24B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00" name="CustomShape 1">
          <a:extLst>
            <a:ext uri="{FF2B5EF4-FFF2-40B4-BE49-F238E27FC236}">
              <a16:creationId xmlns:a16="http://schemas.microsoft.com/office/drawing/2014/main" id="{7E2F8EE0-475F-41FE-87B9-FCEBCD62F18C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01" name="CustomShape 1">
          <a:extLst>
            <a:ext uri="{FF2B5EF4-FFF2-40B4-BE49-F238E27FC236}">
              <a16:creationId xmlns:a16="http://schemas.microsoft.com/office/drawing/2014/main" id="{F76E4771-7506-41DF-8E34-644FAE765647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02" name="CustomShape 1">
          <a:extLst>
            <a:ext uri="{FF2B5EF4-FFF2-40B4-BE49-F238E27FC236}">
              <a16:creationId xmlns:a16="http://schemas.microsoft.com/office/drawing/2014/main" id="{EAB0A2BE-91E3-475C-99D0-310A2BC364F8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403" name="CustomShape 1">
          <a:extLst>
            <a:ext uri="{FF2B5EF4-FFF2-40B4-BE49-F238E27FC236}">
              <a16:creationId xmlns:a16="http://schemas.microsoft.com/office/drawing/2014/main" id="{18D82FC8-71C3-44C9-A04D-BADA51403878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404" name="CustomShape 1">
          <a:extLst>
            <a:ext uri="{FF2B5EF4-FFF2-40B4-BE49-F238E27FC236}">
              <a16:creationId xmlns:a16="http://schemas.microsoft.com/office/drawing/2014/main" id="{DD87EC6A-4204-4C7D-8794-2E56C51D8679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05" name="CustomShape 1">
          <a:extLst>
            <a:ext uri="{FF2B5EF4-FFF2-40B4-BE49-F238E27FC236}">
              <a16:creationId xmlns:a16="http://schemas.microsoft.com/office/drawing/2014/main" id="{401F277C-D2F5-48CD-9E67-75AB2BE43CC2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06" name="CustomShape 1">
          <a:extLst>
            <a:ext uri="{FF2B5EF4-FFF2-40B4-BE49-F238E27FC236}">
              <a16:creationId xmlns:a16="http://schemas.microsoft.com/office/drawing/2014/main" id="{BB9B2385-78A9-4BF2-84A6-08CABD8F3EB6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07" name="CustomShape 1">
          <a:extLst>
            <a:ext uri="{FF2B5EF4-FFF2-40B4-BE49-F238E27FC236}">
              <a16:creationId xmlns:a16="http://schemas.microsoft.com/office/drawing/2014/main" id="{B7BFA6BC-9383-49BE-B906-A2A16A4F3CE4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408" name="CustomShape 1">
          <a:extLst>
            <a:ext uri="{FF2B5EF4-FFF2-40B4-BE49-F238E27FC236}">
              <a16:creationId xmlns:a16="http://schemas.microsoft.com/office/drawing/2014/main" id="{C34C6C1C-DDFE-44EF-84EB-963A879DC33F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409" name="CustomShape 1">
          <a:extLst>
            <a:ext uri="{FF2B5EF4-FFF2-40B4-BE49-F238E27FC236}">
              <a16:creationId xmlns:a16="http://schemas.microsoft.com/office/drawing/2014/main" id="{FA435EE4-6956-4319-A687-D0F7D67B28C6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10" name="CustomShape 1">
          <a:extLst>
            <a:ext uri="{FF2B5EF4-FFF2-40B4-BE49-F238E27FC236}">
              <a16:creationId xmlns:a16="http://schemas.microsoft.com/office/drawing/2014/main" id="{FCE2CFA0-C133-4D0C-BC91-7581EBC495BA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11" name="CustomShape 1">
          <a:extLst>
            <a:ext uri="{FF2B5EF4-FFF2-40B4-BE49-F238E27FC236}">
              <a16:creationId xmlns:a16="http://schemas.microsoft.com/office/drawing/2014/main" id="{F8D79EB8-B3C9-4F97-9FE5-AE90CB75DD4E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12" name="CustomShape 1">
          <a:extLst>
            <a:ext uri="{FF2B5EF4-FFF2-40B4-BE49-F238E27FC236}">
              <a16:creationId xmlns:a16="http://schemas.microsoft.com/office/drawing/2014/main" id="{41A22970-D206-4C66-82F7-20A9740E3A43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3075"/>
    <xdr:sp macro="" textlink="">
      <xdr:nvSpPr>
        <xdr:cNvPr id="413" name="CustomShape 1">
          <a:extLst>
            <a:ext uri="{FF2B5EF4-FFF2-40B4-BE49-F238E27FC236}">
              <a16:creationId xmlns:a16="http://schemas.microsoft.com/office/drawing/2014/main" id="{0465ED70-5A74-4170-8447-1582E1CEC801}"/>
            </a:ext>
          </a:extLst>
        </xdr:cNvPr>
        <xdr:cNvSpPr/>
      </xdr:nvSpPr>
      <xdr:spPr>
        <a:xfrm>
          <a:off x="14127480" y="1358646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3075"/>
    <xdr:sp macro="" textlink="">
      <xdr:nvSpPr>
        <xdr:cNvPr id="414" name="CustomShape 1">
          <a:extLst>
            <a:ext uri="{FF2B5EF4-FFF2-40B4-BE49-F238E27FC236}">
              <a16:creationId xmlns:a16="http://schemas.microsoft.com/office/drawing/2014/main" id="{DF2B4F08-32FE-4CCD-8AF1-BB51916A7016}"/>
            </a:ext>
          </a:extLst>
        </xdr:cNvPr>
        <xdr:cNvSpPr/>
      </xdr:nvSpPr>
      <xdr:spPr>
        <a:xfrm>
          <a:off x="14127480" y="1358646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1588"/>
    <xdr:sp macro="" textlink="">
      <xdr:nvSpPr>
        <xdr:cNvPr id="415" name="CustomShape 1">
          <a:extLst>
            <a:ext uri="{FF2B5EF4-FFF2-40B4-BE49-F238E27FC236}">
              <a16:creationId xmlns:a16="http://schemas.microsoft.com/office/drawing/2014/main" id="{E3F333E2-6D0C-4272-AB29-F5850D29F86A}"/>
            </a:ext>
          </a:extLst>
        </xdr:cNvPr>
        <xdr:cNvSpPr/>
      </xdr:nvSpPr>
      <xdr:spPr>
        <a:xfrm>
          <a:off x="14127480" y="1358646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1588"/>
    <xdr:sp macro="" textlink="">
      <xdr:nvSpPr>
        <xdr:cNvPr id="416" name="CustomShape 1">
          <a:extLst>
            <a:ext uri="{FF2B5EF4-FFF2-40B4-BE49-F238E27FC236}">
              <a16:creationId xmlns:a16="http://schemas.microsoft.com/office/drawing/2014/main" id="{69096335-710C-4335-9610-F30FCE4DEB6B}"/>
            </a:ext>
          </a:extLst>
        </xdr:cNvPr>
        <xdr:cNvSpPr/>
      </xdr:nvSpPr>
      <xdr:spPr>
        <a:xfrm>
          <a:off x="14127480" y="1358646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1588"/>
    <xdr:sp macro="" textlink="">
      <xdr:nvSpPr>
        <xdr:cNvPr id="417" name="CustomShape 1">
          <a:extLst>
            <a:ext uri="{FF2B5EF4-FFF2-40B4-BE49-F238E27FC236}">
              <a16:creationId xmlns:a16="http://schemas.microsoft.com/office/drawing/2014/main" id="{E60A4932-1FF1-4EBB-9E52-28B2385FDFB8}"/>
            </a:ext>
          </a:extLst>
        </xdr:cNvPr>
        <xdr:cNvSpPr/>
      </xdr:nvSpPr>
      <xdr:spPr>
        <a:xfrm>
          <a:off x="14127480" y="1358646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418" name="CustomShape 1">
          <a:extLst>
            <a:ext uri="{FF2B5EF4-FFF2-40B4-BE49-F238E27FC236}">
              <a16:creationId xmlns:a16="http://schemas.microsoft.com/office/drawing/2014/main" id="{CE4DDF3E-642C-41B4-B438-52A7912BFDA7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19" name="CustomShape 1">
          <a:extLst>
            <a:ext uri="{FF2B5EF4-FFF2-40B4-BE49-F238E27FC236}">
              <a16:creationId xmlns:a16="http://schemas.microsoft.com/office/drawing/2014/main" id="{9843E56C-5759-43F1-AB0B-F3AF0B83BEE8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20" name="CustomShape 1">
          <a:extLst>
            <a:ext uri="{FF2B5EF4-FFF2-40B4-BE49-F238E27FC236}">
              <a16:creationId xmlns:a16="http://schemas.microsoft.com/office/drawing/2014/main" id="{6DC3C374-7E40-4CD8-AE70-8BD076B9B7FD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21" name="CustomShape 1">
          <a:extLst>
            <a:ext uri="{FF2B5EF4-FFF2-40B4-BE49-F238E27FC236}">
              <a16:creationId xmlns:a16="http://schemas.microsoft.com/office/drawing/2014/main" id="{B4E5A110-53CD-4701-BDE0-781EDB1C243C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422" name="CustomShape 1">
          <a:extLst>
            <a:ext uri="{FF2B5EF4-FFF2-40B4-BE49-F238E27FC236}">
              <a16:creationId xmlns:a16="http://schemas.microsoft.com/office/drawing/2014/main" id="{F441D2D0-28C8-44E8-8D2C-4A84393DD41D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423" name="CustomShape 1">
          <a:extLst>
            <a:ext uri="{FF2B5EF4-FFF2-40B4-BE49-F238E27FC236}">
              <a16:creationId xmlns:a16="http://schemas.microsoft.com/office/drawing/2014/main" id="{E5B41473-AF56-4B58-90DA-D1BAD2ACE8FC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24" name="CustomShape 1">
          <a:extLst>
            <a:ext uri="{FF2B5EF4-FFF2-40B4-BE49-F238E27FC236}">
              <a16:creationId xmlns:a16="http://schemas.microsoft.com/office/drawing/2014/main" id="{205D3FA8-5D48-4C86-8345-FE97414D7EAD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25" name="CustomShape 1">
          <a:extLst>
            <a:ext uri="{FF2B5EF4-FFF2-40B4-BE49-F238E27FC236}">
              <a16:creationId xmlns:a16="http://schemas.microsoft.com/office/drawing/2014/main" id="{FBCD313B-E9A7-406F-9F6B-9D3CF9BE71BF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26" name="CustomShape 1">
          <a:extLst>
            <a:ext uri="{FF2B5EF4-FFF2-40B4-BE49-F238E27FC236}">
              <a16:creationId xmlns:a16="http://schemas.microsoft.com/office/drawing/2014/main" id="{9E97E80B-A4C3-497E-9B94-DB8F069CADBC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427" name="CustomShape 1">
          <a:extLst>
            <a:ext uri="{FF2B5EF4-FFF2-40B4-BE49-F238E27FC236}">
              <a16:creationId xmlns:a16="http://schemas.microsoft.com/office/drawing/2014/main" id="{522C0083-9BF0-4576-8194-AE683DB35396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id="{D6261DF9-481C-4687-95E3-B606E4ECBF1E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id="{6FDCDA61-6D95-4DC0-8638-B499C7806159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id="{C267A4F3-2A23-4E99-BEC5-4728242254D0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id="{931A3024-CA84-4437-9900-66379DA72134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id="{07CE3DDC-3095-46FC-A62B-07247132B155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id="{AB64B02B-CC85-4DE4-A8CF-37DE7E9ED370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id="{5FBDE1D3-5B61-4422-87D8-9203E3C18C04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id="{AB989A60-79BC-4ACC-81A2-5183D76C09A9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id="{7AB0FBA4-B29F-4E69-BDF1-41D9C2B7266B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id="{92985FD5-22AD-4FC4-8234-CEA8A6278745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id="{EB6B1E39-70BE-40E1-96E4-3585AE11870A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id="{A2E8E439-0179-4076-8604-489A59574280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id="{D301C377-8FA3-4113-B97E-F9E5612672A1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id="{E1810F70-2EC6-426A-800E-771715444953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id="{8EEB1BD8-826C-454B-AA46-E9AAB020A273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id="{399D378B-DE13-4CFE-9AE8-298638807D16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id="{B412E336-8017-42BF-9CAC-30BE1AD1E3AF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id="{1D16E557-07AC-4C41-8D0B-3A356EB16BED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id="{2131009D-BD17-479B-BE7B-B919FF713945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id="{0FE8DFCF-F2B1-4C99-A551-15129F67B830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id="{58B38D22-8181-461E-8911-1E74AE3D48CC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id="{6C51B13D-F940-47E8-BCEA-723AE573C26F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id="{BB10CFD8-90E1-4D7A-B392-6D4172EFA254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id="{62FF35DF-9BFC-4221-AB66-B27986A880A7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id="{9CD72C6C-3A2F-4C6A-8F43-F8CDA5D87A68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id="{849BC20D-0AC9-4E8C-A0EF-E8B4561E34D6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54" name="CustomShape 1">
          <a:extLst>
            <a:ext uri="{FF2B5EF4-FFF2-40B4-BE49-F238E27FC236}">
              <a16:creationId xmlns:a16="http://schemas.microsoft.com/office/drawing/2014/main" id="{A42AAC92-1BCF-4C11-8C67-53A2DD9F6102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55" name="CustomShape 1">
          <a:extLst>
            <a:ext uri="{FF2B5EF4-FFF2-40B4-BE49-F238E27FC236}">
              <a16:creationId xmlns:a16="http://schemas.microsoft.com/office/drawing/2014/main" id="{2CEBCD63-BF38-47A0-B0EE-4F9958CD3EF8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56" name="CustomShape 1">
          <a:extLst>
            <a:ext uri="{FF2B5EF4-FFF2-40B4-BE49-F238E27FC236}">
              <a16:creationId xmlns:a16="http://schemas.microsoft.com/office/drawing/2014/main" id="{2389C4FC-4739-482D-B94D-A7100382B578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57" name="CustomShape 1">
          <a:extLst>
            <a:ext uri="{FF2B5EF4-FFF2-40B4-BE49-F238E27FC236}">
              <a16:creationId xmlns:a16="http://schemas.microsoft.com/office/drawing/2014/main" id="{1C865E37-A16F-4277-A5F6-409F5CF374F4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58" name="CustomShape 1">
          <a:extLst>
            <a:ext uri="{FF2B5EF4-FFF2-40B4-BE49-F238E27FC236}">
              <a16:creationId xmlns:a16="http://schemas.microsoft.com/office/drawing/2014/main" id="{93332B4D-9CFB-47E8-89A0-115C749477E9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459" name="CustomShape 1">
          <a:extLst>
            <a:ext uri="{FF2B5EF4-FFF2-40B4-BE49-F238E27FC236}">
              <a16:creationId xmlns:a16="http://schemas.microsoft.com/office/drawing/2014/main" id="{B187AEBA-EE1B-4217-86E1-4682C082FBD5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460" name="CustomShape 1">
          <a:extLst>
            <a:ext uri="{FF2B5EF4-FFF2-40B4-BE49-F238E27FC236}">
              <a16:creationId xmlns:a16="http://schemas.microsoft.com/office/drawing/2014/main" id="{2B6B3F30-F626-4853-A4FA-A8381AE8F8EA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461" name="CustomShape 1">
          <a:extLst>
            <a:ext uri="{FF2B5EF4-FFF2-40B4-BE49-F238E27FC236}">
              <a16:creationId xmlns:a16="http://schemas.microsoft.com/office/drawing/2014/main" id="{0D8A8E0C-AF0F-4BAA-B1BD-6BFE3F617920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462" name="CustomShape 1">
          <a:extLst>
            <a:ext uri="{FF2B5EF4-FFF2-40B4-BE49-F238E27FC236}">
              <a16:creationId xmlns:a16="http://schemas.microsoft.com/office/drawing/2014/main" id="{772046DF-2FE9-4884-9006-659671E1F1B5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463" name="CustomShape 1">
          <a:extLst>
            <a:ext uri="{FF2B5EF4-FFF2-40B4-BE49-F238E27FC236}">
              <a16:creationId xmlns:a16="http://schemas.microsoft.com/office/drawing/2014/main" id="{E7429C3F-22C7-4417-92AE-57C119EA7708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64" name="CustomShape 1">
          <a:extLst>
            <a:ext uri="{FF2B5EF4-FFF2-40B4-BE49-F238E27FC236}">
              <a16:creationId xmlns:a16="http://schemas.microsoft.com/office/drawing/2014/main" id="{3F7E4E84-069C-419C-8105-43C43B9D3F5F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65" name="CustomShape 1">
          <a:extLst>
            <a:ext uri="{FF2B5EF4-FFF2-40B4-BE49-F238E27FC236}">
              <a16:creationId xmlns:a16="http://schemas.microsoft.com/office/drawing/2014/main" id="{64F14A85-E741-4456-94AC-9DDA29B4901C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66" name="CustomShape 1">
          <a:extLst>
            <a:ext uri="{FF2B5EF4-FFF2-40B4-BE49-F238E27FC236}">
              <a16:creationId xmlns:a16="http://schemas.microsoft.com/office/drawing/2014/main" id="{2A0E7AB7-4999-46B3-BD05-AAEFBCAF8886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67" name="CustomShape 1">
          <a:extLst>
            <a:ext uri="{FF2B5EF4-FFF2-40B4-BE49-F238E27FC236}">
              <a16:creationId xmlns:a16="http://schemas.microsoft.com/office/drawing/2014/main" id="{F4F0305C-C8C8-405F-BE8B-E90D2291DC9D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68" name="CustomShape 1">
          <a:extLst>
            <a:ext uri="{FF2B5EF4-FFF2-40B4-BE49-F238E27FC236}">
              <a16:creationId xmlns:a16="http://schemas.microsoft.com/office/drawing/2014/main" id="{2411B354-BD79-4C19-8AE3-44F5093283D6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69" name="CustomShape 1">
          <a:extLst>
            <a:ext uri="{FF2B5EF4-FFF2-40B4-BE49-F238E27FC236}">
              <a16:creationId xmlns:a16="http://schemas.microsoft.com/office/drawing/2014/main" id="{B063EE13-4056-421A-ADD1-019339DF1193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70" name="CustomShape 1">
          <a:extLst>
            <a:ext uri="{FF2B5EF4-FFF2-40B4-BE49-F238E27FC236}">
              <a16:creationId xmlns:a16="http://schemas.microsoft.com/office/drawing/2014/main" id="{AE1982C4-5A5A-49BC-BC33-69D665A4EC6A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71" name="CustomShape 1">
          <a:extLst>
            <a:ext uri="{FF2B5EF4-FFF2-40B4-BE49-F238E27FC236}">
              <a16:creationId xmlns:a16="http://schemas.microsoft.com/office/drawing/2014/main" id="{BC575BF4-8DEB-4786-8DE9-B6BBEE79C2F7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72" name="CustomShape 1">
          <a:extLst>
            <a:ext uri="{FF2B5EF4-FFF2-40B4-BE49-F238E27FC236}">
              <a16:creationId xmlns:a16="http://schemas.microsoft.com/office/drawing/2014/main" id="{624DDD35-E4A2-4ED8-BE30-97069C30AC68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73" name="CustomShape 1">
          <a:extLst>
            <a:ext uri="{FF2B5EF4-FFF2-40B4-BE49-F238E27FC236}">
              <a16:creationId xmlns:a16="http://schemas.microsoft.com/office/drawing/2014/main" id="{304748A9-7D59-4D97-95D8-6D74BAD470E1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74" name="CustomShape 1">
          <a:extLst>
            <a:ext uri="{FF2B5EF4-FFF2-40B4-BE49-F238E27FC236}">
              <a16:creationId xmlns:a16="http://schemas.microsoft.com/office/drawing/2014/main" id="{36E90AF8-AE5C-4E3D-98F1-4DD5347ECDE7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75" name="CustomShape 1">
          <a:extLst>
            <a:ext uri="{FF2B5EF4-FFF2-40B4-BE49-F238E27FC236}">
              <a16:creationId xmlns:a16="http://schemas.microsoft.com/office/drawing/2014/main" id="{CAC37FB6-F3F5-4126-9184-6D4BF205A93B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76" name="CustomShape 1">
          <a:extLst>
            <a:ext uri="{FF2B5EF4-FFF2-40B4-BE49-F238E27FC236}">
              <a16:creationId xmlns:a16="http://schemas.microsoft.com/office/drawing/2014/main" id="{A22B219C-8C46-4A73-933D-24BC05BAD3DB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77" name="CustomShape 1">
          <a:extLst>
            <a:ext uri="{FF2B5EF4-FFF2-40B4-BE49-F238E27FC236}">
              <a16:creationId xmlns:a16="http://schemas.microsoft.com/office/drawing/2014/main" id="{A532CA6E-3A8D-496F-8B37-154A842CBCFC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78" name="CustomShape 1">
          <a:extLst>
            <a:ext uri="{FF2B5EF4-FFF2-40B4-BE49-F238E27FC236}">
              <a16:creationId xmlns:a16="http://schemas.microsoft.com/office/drawing/2014/main" id="{37EFA7B4-2B6E-4CEB-9BD5-098E0FB50C89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6812"/>
    <xdr:sp macro="" textlink="">
      <xdr:nvSpPr>
        <xdr:cNvPr id="479" name="CustomShape 1">
          <a:extLst>
            <a:ext uri="{FF2B5EF4-FFF2-40B4-BE49-F238E27FC236}">
              <a16:creationId xmlns:a16="http://schemas.microsoft.com/office/drawing/2014/main" id="{4B89CD5F-9B5B-4254-87BC-F69466B95A73}"/>
            </a:ext>
          </a:extLst>
        </xdr:cNvPr>
        <xdr:cNvSpPr/>
      </xdr:nvSpPr>
      <xdr:spPr>
        <a:xfrm>
          <a:off x="13129620" y="1358646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6812"/>
    <xdr:sp macro="" textlink="">
      <xdr:nvSpPr>
        <xdr:cNvPr id="480" name="CustomShape 1">
          <a:extLst>
            <a:ext uri="{FF2B5EF4-FFF2-40B4-BE49-F238E27FC236}">
              <a16:creationId xmlns:a16="http://schemas.microsoft.com/office/drawing/2014/main" id="{940364A2-C4B9-4A82-880C-095DEDFD1FB9}"/>
            </a:ext>
          </a:extLst>
        </xdr:cNvPr>
        <xdr:cNvSpPr/>
      </xdr:nvSpPr>
      <xdr:spPr>
        <a:xfrm>
          <a:off x="13129620" y="1358646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5325"/>
    <xdr:sp macro="" textlink="">
      <xdr:nvSpPr>
        <xdr:cNvPr id="481" name="CustomShape 1">
          <a:extLst>
            <a:ext uri="{FF2B5EF4-FFF2-40B4-BE49-F238E27FC236}">
              <a16:creationId xmlns:a16="http://schemas.microsoft.com/office/drawing/2014/main" id="{96C94432-EF82-4D8D-8928-2CAB9C4BA2A9}"/>
            </a:ext>
          </a:extLst>
        </xdr:cNvPr>
        <xdr:cNvSpPr/>
      </xdr:nvSpPr>
      <xdr:spPr>
        <a:xfrm>
          <a:off x="13129620" y="1358646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5325"/>
    <xdr:sp macro="" textlink="">
      <xdr:nvSpPr>
        <xdr:cNvPr id="482" name="CustomShape 1">
          <a:extLst>
            <a:ext uri="{FF2B5EF4-FFF2-40B4-BE49-F238E27FC236}">
              <a16:creationId xmlns:a16="http://schemas.microsoft.com/office/drawing/2014/main" id="{C9E09220-65C4-41F7-9CF8-F38942DC16CA}"/>
            </a:ext>
          </a:extLst>
        </xdr:cNvPr>
        <xdr:cNvSpPr/>
      </xdr:nvSpPr>
      <xdr:spPr>
        <a:xfrm>
          <a:off x="13129620" y="1358646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5325"/>
    <xdr:sp macro="" textlink="">
      <xdr:nvSpPr>
        <xdr:cNvPr id="483" name="CustomShape 1">
          <a:extLst>
            <a:ext uri="{FF2B5EF4-FFF2-40B4-BE49-F238E27FC236}">
              <a16:creationId xmlns:a16="http://schemas.microsoft.com/office/drawing/2014/main" id="{8D0BACC4-5275-403C-8883-59CDAE20DA02}"/>
            </a:ext>
          </a:extLst>
        </xdr:cNvPr>
        <xdr:cNvSpPr/>
      </xdr:nvSpPr>
      <xdr:spPr>
        <a:xfrm>
          <a:off x="13129620" y="1358646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84" name="CustomShape 1">
          <a:extLst>
            <a:ext uri="{FF2B5EF4-FFF2-40B4-BE49-F238E27FC236}">
              <a16:creationId xmlns:a16="http://schemas.microsoft.com/office/drawing/2014/main" id="{6C2AD7EA-9243-4F69-A8F0-D1488A15500B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85" name="CustomShape 1">
          <a:extLst>
            <a:ext uri="{FF2B5EF4-FFF2-40B4-BE49-F238E27FC236}">
              <a16:creationId xmlns:a16="http://schemas.microsoft.com/office/drawing/2014/main" id="{197DF967-86E6-4CFD-AA44-8576C151EE0E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86" name="CustomShape 1">
          <a:extLst>
            <a:ext uri="{FF2B5EF4-FFF2-40B4-BE49-F238E27FC236}">
              <a16:creationId xmlns:a16="http://schemas.microsoft.com/office/drawing/2014/main" id="{45CF0ECB-6D4F-4F4E-BD78-5BE985C694B4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87" name="CustomShape 1">
          <a:extLst>
            <a:ext uri="{FF2B5EF4-FFF2-40B4-BE49-F238E27FC236}">
              <a16:creationId xmlns:a16="http://schemas.microsoft.com/office/drawing/2014/main" id="{9926FB2E-88CE-43DF-A81D-68D2AAFD9810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88" name="CustomShape 1">
          <a:extLst>
            <a:ext uri="{FF2B5EF4-FFF2-40B4-BE49-F238E27FC236}">
              <a16:creationId xmlns:a16="http://schemas.microsoft.com/office/drawing/2014/main" id="{6B43052D-95A1-46C3-AD91-A397F89B91B3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89" name="CustomShape 1">
          <a:extLst>
            <a:ext uri="{FF2B5EF4-FFF2-40B4-BE49-F238E27FC236}">
              <a16:creationId xmlns:a16="http://schemas.microsoft.com/office/drawing/2014/main" id="{FB7DEBDD-AE69-4D29-8117-9FB3EC939211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90" name="CustomShape 1">
          <a:extLst>
            <a:ext uri="{FF2B5EF4-FFF2-40B4-BE49-F238E27FC236}">
              <a16:creationId xmlns:a16="http://schemas.microsoft.com/office/drawing/2014/main" id="{04DC8119-3FA9-4027-B81D-AF3E5515B5A5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91" name="CustomShape 1">
          <a:extLst>
            <a:ext uri="{FF2B5EF4-FFF2-40B4-BE49-F238E27FC236}">
              <a16:creationId xmlns:a16="http://schemas.microsoft.com/office/drawing/2014/main" id="{A431C07A-9029-4E73-AD4C-CA358EB9D60F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92" name="CustomShape 1">
          <a:extLst>
            <a:ext uri="{FF2B5EF4-FFF2-40B4-BE49-F238E27FC236}">
              <a16:creationId xmlns:a16="http://schemas.microsoft.com/office/drawing/2014/main" id="{DE89328B-B1CA-4B3F-A8A0-D3B36E43593D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93" name="CustomShape 1">
          <a:extLst>
            <a:ext uri="{FF2B5EF4-FFF2-40B4-BE49-F238E27FC236}">
              <a16:creationId xmlns:a16="http://schemas.microsoft.com/office/drawing/2014/main" id="{2B8CA3B3-259B-4A9A-89E9-A28E54060975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94" name="CustomShape 1">
          <a:extLst>
            <a:ext uri="{FF2B5EF4-FFF2-40B4-BE49-F238E27FC236}">
              <a16:creationId xmlns:a16="http://schemas.microsoft.com/office/drawing/2014/main" id="{D74EB018-BD56-4677-B765-648BF7B03182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95" name="CustomShape 1">
          <a:extLst>
            <a:ext uri="{FF2B5EF4-FFF2-40B4-BE49-F238E27FC236}">
              <a16:creationId xmlns:a16="http://schemas.microsoft.com/office/drawing/2014/main" id="{4541CDDD-5DA8-4B51-9D8C-9A45E21F44AF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96" name="CustomShape 1">
          <a:extLst>
            <a:ext uri="{FF2B5EF4-FFF2-40B4-BE49-F238E27FC236}">
              <a16:creationId xmlns:a16="http://schemas.microsoft.com/office/drawing/2014/main" id="{4844D50C-9200-46EE-B680-7FE4CA0A8E09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97" name="CustomShape 1">
          <a:extLst>
            <a:ext uri="{FF2B5EF4-FFF2-40B4-BE49-F238E27FC236}">
              <a16:creationId xmlns:a16="http://schemas.microsoft.com/office/drawing/2014/main" id="{3134D386-CBC0-4B1D-8EE4-CB917951ECD9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498" name="CustomShape 1">
          <a:extLst>
            <a:ext uri="{FF2B5EF4-FFF2-40B4-BE49-F238E27FC236}">
              <a16:creationId xmlns:a16="http://schemas.microsoft.com/office/drawing/2014/main" id="{4129DB7B-2030-4EBC-B415-813B96772B17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499" name="CustomShape 1">
          <a:extLst>
            <a:ext uri="{FF2B5EF4-FFF2-40B4-BE49-F238E27FC236}">
              <a16:creationId xmlns:a16="http://schemas.microsoft.com/office/drawing/2014/main" id="{182E04DB-8EA1-4EB1-A030-EE82D21C5D85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00" name="CustomShape 1">
          <a:extLst>
            <a:ext uri="{FF2B5EF4-FFF2-40B4-BE49-F238E27FC236}">
              <a16:creationId xmlns:a16="http://schemas.microsoft.com/office/drawing/2014/main" id="{4DDF8B7A-4B37-488F-9BF0-2C3E00B93169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01" name="CustomShape 1">
          <a:extLst>
            <a:ext uri="{FF2B5EF4-FFF2-40B4-BE49-F238E27FC236}">
              <a16:creationId xmlns:a16="http://schemas.microsoft.com/office/drawing/2014/main" id="{86CB456E-73AB-425C-8957-5758036BA6E0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502" name="CustomShape 1">
          <a:extLst>
            <a:ext uri="{FF2B5EF4-FFF2-40B4-BE49-F238E27FC236}">
              <a16:creationId xmlns:a16="http://schemas.microsoft.com/office/drawing/2014/main" id="{649FB8EF-43AA-4BF7-857D-E99C49805E99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503" name="CustomShape 1">
          <a:extLst>
            <a:ext uri="{FF2B5EF4-FFF2-40B4-BE49-F238E27FC236}">
              <a16:creationId xmlns:a16="http://schemas.microsoft.com/office/drawing/2014/main" id="{494B0F55-3907-4122-8307-616AEF9580CF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504" name="CustomShape 1">
          <a:extLst>
            <a:ext uri="{FF2B5EF4-FFF2-40B4-BE49-F238E27FC236}">
              <a16:creationId xmlns:a16="http://schemas.microsoft.com/office/drawing/2014/main" id="{5ED6B430-C0BB-4F65-B98F-592CF22F3040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505" name="CustomShape 1">
          <a:extLst>
            <a:ext uri="{FF2B5EF4-FFF2-40B4-BE49-F238E27FC236}">
              <a16:creationId xmlns:a16="http://schemas.microsoft.com/office/drawing/2014/main" id="{4092CBC2-12B2-4D19-B6F8-8EC1283DAC71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506" name="CustomShape 1">
          <a:extLst>
            <a:ext uri="{FF2B5EF4-FFF2-40B4-BE49-F238E27FC236}">
              <a16:creationId xmlns:a16="http://schemas.microsoft.com/office/drawing/2014/main" id="{5C4921A8-EDB9-447C-B918-C87BA9254D97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507" name="CustomShape 1">
          <a:extLst>
            <a:ext uri="{FF2B5EF4-FFF2-40B4-BE49-F238E27FC236}">
              <a16:creationId xmlns:a16="http://schemas.microsoft.com/office/drawing/2014/main" id="{B50CF481-9562-46DB-B637-4B24BBA78627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508" name="CustomShape 1">
          <a:extLst>
            <a:ext uri="{FF2B5EF4-FFF2-40B4-BE49-F238E27FC236}">
              <a16:creationId xmlns:a16="http://schemas.microsoft.com/office/drawing/2014/main" id="{0BBC95B5-B8FD-4B85-9A81-3E9FFB391A8C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509" name="CustomShape 1">
          <a:extLst>
            <a:ext uri="{FF2B5EF4-FFF2-40B4-BE49-F238E27FC236}">
              <a16:creationId xmlns:a16="http://schemas.microsoft.com/office/drawing/2014/main" id="{1451B889-7B6B-466C-A42B-013AD853D5D5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510" name="CustomShape 1">
          <a:extLst>
            <a:ext uri="{FF2B5EF4-FFF2-40B4-BE49-F238E27FC236}">
              <a16:creationId xmlns:a16="http://schemas.microsoft.com/office/drawing/2014/main" id="{B7139281-288E-4E61-8D6E-7AB0C17D9A3A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511" name="CustomShape 1">
          <a:extLst>
            <a:ext uri="{FF2B5EF4-FFF2-40B4-BE49-F238E27FC236}">
              <a16:creationId xmlns:a16="http://schemas.microsoft.com/office/drawing/2014/main" id="{9060B483-540A-460C-B3A3-E5BAB145E16F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512" name="CustomShape 1">
          <a:extLst>
            <a:ext uri="{FF2B5EF4-FFF2-40B4-BE49-F238E27FC236}">
              <a16:creationId xmlns:a16="http://schemas.microsoft.com/office/drawing/2014/main" id="{471CA29A-CD3B-4C4C-8AC5-A948C19046E5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513" name="CustomShape 1">
          <a:extLst>
            <a:ext uri="{FF2B5EF4-FFF2-40B4-BE49-F238E27FC236}">
              <a16:creationId xmlns:a16="http://schemas.microsoft.com/office/drawing/2014/main" id="{6A77A4B7-F007-4EDE-A728-B21DB1655FB1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14" name="CustomShape 1">
          <a:extLst>
            <a:ext uri="{FF2B5EF4-FFF2-40B4-BE49-F238E27FC236}">
              <a16:creationId xmlns:a16="http://schemas.microsoft.com/office/drawing/2014/main" id="{FB121D95-823D-48EB-BDFF-12090E756702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15" name="CustomShape 1">
          <a:extLst>
            <a:ext uri="{FF2B5EF4-FFF2-40B4-BE49-F238E27FC236}">
              <a16:creationId xmlns:a16="http://schemas.microsoft.com/office/drawing/2014/main" id="{51BD3B5D-4579-4266-AF14-8255305A6BF6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16" name="CustomShape 1">
          <a:extLst>
            <a:ext uri="{FF2B5EF4-FFF2-40B4-BE49-F238E27FC236}">
              <a16:creationId xmlns:a16="http://schemas.microsoft.com/office/drawing/2014/main" id="{AE6C3218-585E-4098-B61D-8B35BF5481E1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517" name="CustomShape 1">
          <a:extLst>
            <a:ext uri="{FF2B5EF4-FFF2-40B4-BE49-F238E27FC236}">
              <a16:creationId xmlns:a16="http://schemas.microsoft.com/office/drawing/2014/main" id="{9C7A9583-3AF4-4F2B-9DB2-1061D8DF6DA8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518" name="CustomShape 1">
          <a:extLst>
            <a:ext uri="{FF2B5EF4-FFF2-40B4-BE49-F238E27FC236}">
              <a16:creationId xmlns:a16="http://schemas.microsoft.com/office/drawing/2014/main" id="{8A2C534D-828E-4698-855F-053D975708CF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19" name="CustomShape 1">
          <a:extLst>
            <a:ext uri="{FF2B5EF4-FFF2-40B4-BE49-F238E27FC236}">
              <a16:creationId xmlns:a16="http://schemas.microsoft.com/office/drawing/2014/main" id="{0F57BD30-6D18-4C2C-AA1D-DAC09A802EA2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20" name="CustomShape 1">
          <a:extLst>
            <a:ext uri="{FF2B5EF4-FFF2-40B4-BE49-F238E27FC236}">
              <a16:creationId xmlns:a16="http://schemas.microsoft.com/office/drawing/2014/main" id="{D6BF8FCC-0D58-4E3B-9BDE-02DE4C928D06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21" name="CustomShape 1">
          <a:extLst>
            <a:ext uri="{FF2B5EF4-FFF2-40B4-BE49-F238E27FC236}">
              <a16:creationId xmlns:a16="http://schemas.microsoft.com/office/drawing/2014/main" id="{F8A9E6C2-C86B-404B-B351-F51D89265F46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522" name="CustomShape 1">
          <a:extLst>
            <a:ext uri="{FF2B5EF4-FFF2-40B4-BE49-F238E27FC236}">
              <a16:creationId xmlns:a16="http://schemas.microsoft.com/office/drawing/2014/main" id="{441063F7-8185-47A8-AF1E-E95894DDD1E7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523" name="CustomShape 1">
          <a:extLst>
            <a:ext uri="{FF2B5EF4-FFF2-40B4-BE49-F238E27FC236}">
              <a16:creationId xmlns:a16="http://schemas.microsoft.com/office/drawing/2014/main" id="{BEFE6A66-5A75-40F3-8571-9AE6E661D946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24" name="CustomShape 1">
          <a:extLst>
            <a:ext uri="{FF2B5EF4-FFF2-40B4-BE49-F238E27FC236}">
              <a16:creationId xmlns:a16="http://schemas.microsoft.com/office/drawing/2014/main" id="{ABE5F6A3-149D-4DBC-8A68-24E94E5B2D08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25" name="CustomShape 1">
          <a:extLst>
            <a:ext uri="{FF2B5EF4-FFF2-40B4-BE49-F238E27FC236}">
              <a16:creationId xmlns:a16="http://schemas.microsoft.com/office/drawing/2014/main" id="{64C83014-3A36-47BC-8E48-DEC39F87E64A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26" name="CustomShape 1">
          <a:extLst>
            <a:ext uri="{FF2B5EF4-FFF2-40B4-BE49-F238E27FC236}">
              <a16:creationId xmlns:a16="http://schemas.microsoft.com/office/drawing/2014/main" id="{65DE76E9-9667-4065-B0EB-A1AE64D1D024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3075"/>
    <xdr:sp macro="" textlink="">
      <xdr:nvSpPr>
        <xdr:cNvPr id="527" name="CustomShape 1">
          <a:extLst>
            <a:ext uri="{FF2B5EF4-FFF2-40B4-BE49-F238E27FC236}">
              <a16:creationId xmlns:a16="http://schemas.microsoft.com/office/drawing/2014/main" id="{C2ABF6C4-2D7D-47B8-918F-7F4FBFACF05F}"/>
            </a:ext>
          </a:extLst>
        </xdr:cNvPr>
        <xdr:cNvSpPr/>
      </xdr:nvSpPr>
      <xdr:spPr>
        <a:xfrm>
          <a:off x="14127480" y="1358646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3075"/>
    <xdr:sp macro="" textlink="">
      <xdr:nvSpPr>
        <xdr:cNvPr id="528" name="CustomShape 1">
          <a:extLst>
            <a:ext uri="{FF2B5EF4-FFF2-40B4-BE49-F238E27FC236}">
              <a16:creationId xmlns:a16="http://schemas.microsoft.com/office/drawing/2014/main" id="{52EC8E1F-7E3A-41AA-9E14-8B90C50DF9F8}"/>
            </a:ext>
          </a:extLst>
        </xdr:cNvPr>
        <xdr:cNvSpPr/>
      </xdr:nvSpPr>
      <xdr:spPr>
        <a:xfrm>
          <a:off x="14127480" y="1358646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1588"/>
    <xdr:sp macro="" textlink="">
      <xdr:nvSpPr>
        <xdr:cNvPr id="529" name="CustomShape 1">
          <a:extLst>
            <a:ext uri="{FF2B5EF4-FFF2-40B4-BE49-F238E27FC236}">
              <a16:creationId xmlns:a16="http://schemas.microsoft.com/office/drawing/2014/main" id="{A66E4659-E92F-46B2-950D-BD1E379146F2}"/>
            </a:ext>
          </a:extLst>
        </xdr:cNvPr>
        <xdr:cNvSpPr/>
      </xdr:nvSpPr>
      <xdr:spPr>
        <a:xfrm>
          <a:off x="14127480" y="1358646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1588"/>
    <xdr:sp macro="" textlink="">
      <xdr:nvSpPr>
        <xdr:cNvPr id="530" name="CustomShape 1">
          <a:extLst>
            <a:ext uri="{FF2B5EF4-FFF2-40B4-BE49-F238E27FC236}">
              <a16:creationId xmlns:a16="http://schemas.microsoft.com/office/drawing/2014/main" id="{52916F5F-0A86-4546-9EDD-0D81FBF30A36}"/>
            </a:ext>
          </a:extLst>
        </xdr:cNvPr>
        <xdr:cNvSpPr/>
      </xdr:nvSpPr>
      <xdr:spPr>
        <a:xfrm>
          <a:off x="14127480" y="1358646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1588"/>
    <xdr:sp macro="" textlink="">
      <xdr:nvSpPr>
        <xdr:cNvPr id="531" name="CustomShape 1">
          <a:extLst>
            <a:ext uri="{FF2B5EF4-FFF2-40B4-BE49-F238E27FC236}">
              <a16:creationId xmlns:a16="http://schemas.microsoft.com/office/drawing/2014/main" id="{CE361397-9221-4B9C-9A55-B52ABF47683D}"/>
            </a:ext>
          </a:extLst>
        </xdr:cNvPr>
        <xdr:cNvSpPr/>
      </xdr:nvSpPr>
      <xdr:spPr>
        <a:xfrm>
          <a:off x="14127480" y="1358646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532" name="CustomShape 1">
          <a:extLst>
            <a:ext uri="{FF2B5EF4-FFF2-40B4-BE49-F238E27FC236}">
              <a16:creationId xmlns:a16="http://schemas.microsoft.com/office/drawing/2014/main" id="{9988726C-1CAD-42A2-8F24-AAE14D331099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33" name="CustomShape 1">
          <a:extLst>
            <a:ext uri="{FF2B5EF4-FFF2-40B4-BE49-F238E27FC236}">
              <a16:creationId xmlns:a16="http://schemas.microsoft.com/office/drawing/2014/main" id="{122A4240-7559-4FAA-9A9C-9E52874B5B4B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34" name="CustomShape 1">
          <a:extLst>
            <a:ext uri="{FF2B5EF4-FFF2-40B4-BE49-F238E27FC236}">
              <a16:creationId xmlns:a16="http://schemas.microsoft.com/office/drawing/2014/main" id="{DCE2164E-41A9-4FCB-8379-239FAB7146EE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35" name="CustomShape 1">
          <a:extLst>
            <a:ext uri="{FF2B5EF4-FFF2-40B4-BE49-F238E27FC236}">
              <a16:creationId xmlns:a16="http://schemas.microsoft.com/office/drawing/2014/main" id="{75E57FC0-4B97-41D6-8270-B5E97B3E020D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536" name="CustomShape 1">
          <a:extLst>
            <a:ext uri="{FF2B5EF4-FFF2-40B4-BE49-F238E27FC236}">
              <a16:creationId xmlns:a16="http://schemas.microsoft.com/office/drawing/2014/main" id="{D91E946B-A4FB-4484-8412-267C9D865ECE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537" name="CustomShape 1">
          <a:extLst>
            <a:ext uri="{FF2B5EF4-FFF2-40B4-BE49-F238E27FC236}">
              <a16:creationId xmlns:a16="http://schemas.microsoft.com/office/drawing/2014/main" id="{572AE162-62A6-4237-86F9-B0DCC89FE768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38" name="CustomShape 1">
          <a:extLst>
            <a:ext uri="{FF2B5EF4-FFF2-40B4-BE49-F238E27FC236}">
              <a16:creationId xmlns:a16="http://schemas.microsoft.com/office/drawing/2014/main" id="{08234824-F6D8-4A91-8E45-BEAAF55015ED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39" name="CustomShape 1">
          <a:extLst>
            <a:ext uri="{FF2B5EF4-FFF2-40B4-BE49-F238E27FC236}">
              <a16:creationId xmlns:a16="http://schemas.microsoft.com/office/drawing/2014/main" id="{BB3B8268-C031-4C25-8B43-244BC808DBEF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40" name="CustomShape 1">
          <a:extLst>
            <a:ext uri="{FF2B5EF4-FFF2-40B4-BE49-F238E27FC236}">
              <a16:creationId xmlns:a16="http://schemas.microsoft.com/office/drawing/2014/main" id="{6273C596-B081-4B78-B133-3FF395883269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541" name="CustomShape 1">
          <a:extLst>
            <a:ext uri="{FF2B5EF4-FFF2-40B4-BE49-F238E27FC236}">
              <a16:creationId xmlns:a16="http://schemas.microsoft.com/office/drawing/2014/main" id="{3C87EC57-78A6-44E2-9E41-E56BA8D21663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542" name="CustomShape 1">
          <a:extLst>
            <a:ext uri="{FF2B5EF4-FFF2-40B4-BE49-F238E27FC236}">
              <a16:creationId xmlns:a16="http://schemas.microsoft.com/office/drawing/2014/main" id="{CF0A6D3F-805A-4440-9DE6-F5659B48EA20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43" name="CustomShape 1">
          <a:extLst>
            <a:ext uri="{FF2B5EF4-FFF2-40B4-BE49-F238E27FC236}">
              <a16:creationId xmlns:a16="http://schemas.microsoft.com/office/drawing/2014/main" id="{36CE6810-B799-4D79-A309-5F68275DCC68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44" name="CustomShape 1">
          <a:extLst>
            <a:ext uri="{FF2B5EF4-FFF2-40B4-BE49-F238E27FC236}">
              <a16:creationId xmlns:a16="http://schemas.microsoft.com/office/drawing/2014/main" id="{03487366-BA0D-4901-A48A-7686B722862F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45" name="CustomShape 1">
          <a:extLst>
            <a:ext uri="{FF2B5EF4-FFF2-40B4-BE49-F238E27FC236}">
              <a16:creationId xmlns:a16="http://schemas.microsoft.com/office/drawing/2014/main" id="{2395C33B-6A9B-49A8-90F6-2E1F39D746BC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546" name="CustomShape 1">
          <a:extLst>
            <a:ext uri="{FF2B5EF4-FFF2-40B4-BE49-F238E27FC236}">
              <a16:creationId xmlns:a16="http://schemas.microsoft.com/office/drawing/2014/main" id="{1E9CAED9-6B1D-43E1-95A4-29B4EDBBD414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547" name="CustomShape 1">
          <a:extLst>
            <a:ext uri="{FF2B5EF4-FFF2-40B4-BE49-F238E27FC236}">
              <a16:creationId xmlns:a16="http://schemas.microsoft.com/office/drawing/2014/main" id="{1945FE49-5C63-4618-BF1F-DDD2FDDDB1F4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48" name="CustomShape 1">
          <a:extLst>
            <a:ext uri="{FF2B5EF4-FFF2-40B4-BE49-F238E27FC236}">
              <a16:creationId xmlns:a16="http://schemas.microsoft.com/office/drawing/2014/main" id="{8C65B7EC-D290-4C63-83E1-D69CFCF99FAA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49" name="CustomShape 1">
          <a:extLst>
            <a:ext uri="{FF2B5EF4-FFF2-40B4-BE49-F238E27FC236}">
              <a16:creationId xmlns:a16="http://schemas.microsoft.com/office/drawing/2014/main" id="{38EEF668-43CF-4C5B-B8DD-FAD031C5EBD8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550" name="CustomShape 1">
          <a:extLst>
            <a:ext uri="{FF2B5EF4-FFF2-40B4-BE49-F238E27FC236}">
              <a16:creationId xmlns:a16="http://schemas.microsoft.com/office/drawing/2014/main" id="{86C41A38-4B91-4E9D-A2B8-D705359EDD13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551" name="CustomShape 1">
          <a:extLst>
            <a:ext uri="{FF2B5EF4-FFF2-40B4-BE49-F238E27FC236}">
              <a16:creationId xmlns:a16="http://schemas.microsoft.com/office/drawing/2014/main" id="{19913CFA-FAE6-48B0-859A-EF7A9F70BA8C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552" name="CustomShape 1">
          <a:extLst>
            <a:ext uri="{FF2B5EF4-FFF2-40B4-BE49-F238E27FC236}">
              <a16:creationId xmlns:a16="http://schemas.microsoft.com/office/drawing/2014/main" id="{E5360770-E5B1-4DC5-937B-21DAE69647DF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553" name="CustomShape 1">
          <a:extLst>
            <a:ext uri="{FF2B5EF4-FFF2-40B4-BE49-F238E27FC236}">
              <a16:creationId xmlns:a16="http://schemas.microsoft.com/office/drawing/2014/main" id="{42DE94D3-B36C-408E-AB7C-1BEBC48ADF5F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554" name="CustomShape 1">
          <a:extLst>
            <a:ext uri="{FF2B5EF4-FFF2-40B4-BE49-F238E27FC236}">
              <a16:creationId xmlns:a16="http://schemas.microsoft.com/office/drawing/2014/main" id="{3C4DE98A-AD94-478C-8695-5F444A296A74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555" name="CustomShape 1">
          <a:extLst>
            <a:ext uri="{FF2B5EF4-FFF2-40B4-BE49-F238E27FC236}">
              <a16:creationId xmlns:a16="http://schemas.microsoft.com/office/drawing/2014/main" id="{72525E50-54D7-4A9E-ABD9-FEBD87BF7B1A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556" name="CustomShape 1">
          <a:extLst>
            <a:ext uri="{FF2B5EF4-FFF2-40B4-BE49-F238E27FC236}">
              <a16:creationId xmlns:a16="http://schemas.microsoft.com/office/drawing/2014/main" id="{4E4ABC76-BC0E-4837-814C-CF1DB415729B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57" name="CustomShape 1">
          <a:extLst>
            <a:ext uri="{FF2B5EF4-FFF2-40B4-BE49-F238E27FC236}">
              <a16:creationId xmlns:a16="http://schemas.microsoft.com/office/drawing/2014/main" id="{83FD7456-78D2-4E3C-AD49-29412AF2DA22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58" name="CustomShape 1">
          <a:extLst>
            <a:ext uri="{FF2B5EF4-FFF2-40B4-BE49-F238E27FC236}">
              <a16:creationId xmlns:a16="http://schemas.microsoft.com/office/drawing/2014/main" id="{54178BC6-D9A3-4EDF-A7EE-5A0487C3FC53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59" name="CustomShape 1">
          <a:extLst>
            <a:ext uri="{FF2B5EF4-FFF2-40B4-BE49-F238E27FC236}">
              <a16:creationId xmlns:a16="http://schemas.microsoft.com/office/drawing/2014/main" id="{18841846-04C9-4316-8BF0-E78C97403FF0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560" name="CustomShape 1">
          <a:extLst>
            <a:ext uri="{FF2B5EF4-FFF2-40B4-BE49-F238E27FC236}">
              <a16:creationId xmlns:a16="http://schemas.microsoft.com/office/drawing/2014/main" id="{C10715BB-6578-4470-9435-1C9CE4E58FF6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61" name="CustomShape 1">
          <a:extLst>
            <a:ext uri="{FF2B5EF4-FFF2-40B4-BE49-F238E27FC236}">
              <a16:creationId xmlns:a16="http://schemas.microsoft.com/office/drawing/2014/main" id="{210AC7D3-C724-46E6-9A36-3AEDABF07915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62" name="CustomShape 1">
          <a:extLst>
            <a:ext uri="{FF2B5EF4-FFF2-40B4-BE49-F238E27FC236}">
              <a16:creationId xmlns:a16="http://schemas.microsoft.com/office/drawing/2014/main" id="{0C2B9028-0B02-454B-818F-B13BD6C7DEE5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63" name="CustomShape 1">
          <a:extLst>
            <a:ext uri="{FF2B5EF4-FFF2-40B4-BE49-F238E27FC236}">
              <a16:creationId xmlns:a16="http://schemas.microsoft.com/office/drawing/2014/main" id="{1F3D35BC-7ED5-40C7-B306-83615CC55ACB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564" name="CustomShape 1">
          <a:extLst>
            <a:ext uri="{FF2B5EF4-FFF2-40B4-BE49-F238E27FC236}">
              <a16:creationId xmlns:a16="http://schemas.microsoft.com/office/drawing/2014/main" id="{C37113F8-BE2D-485A-AD3E-D973AE663665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565" name="CustomShape 1">
          <a:extLst>
            <a:ext uri="{FF2B5EF4-FFF2-40B4-BE49-F238E27FC236}">
              <a16:creationId xmlns:a16="http://schemas.microsoft.com/office/drawing/2014/main" id="{B7F667DB-3D0B-4A9E-8D4E-E45590454EBF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66" name="CustomShape 1">
          <a:extLst>
            <a:ext uri="{FF2B5EF4-FFF2-40B4-BE49-F238E27FC236}">
              <a16:creationId xmlns:a16="http://schemas.microsoft.com/office/drawing/2014/main" id="{E8817BE7-88C0-49D6-BA9F-C39824446998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67" name="CustomShape 1">
          <a:extLst>
            <a:ext uri="{FF2B5EF4-FFF2-40B4-BE49-F238E27FC236}">
              <a16:creationId xmlns:a16="http://schemas.microsoft.com/office/drawing/2014/main" id="{B8F5D032-0424-49E2-A406-08D969FF5955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68" name="CustomShape 1">
          <a:extLst>
            <a:ext uri="{FF2B5EF4-FFF2-40B4-BE49-F238E27FC236}">
              <a16:creationId xmlns:a16="http://schemas.microsoft.com/office/drawing/2014/main" id="{D4D2E934-2831-4380-A9F0-68D242D5AB02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569" name="CustomShape 1">
          <a:extLst>
            <a:ext uri="{FF2B5EF4-FFF2-40B4-BE49-F238E27FC236}">
              <a16:creationId xmlns:a16="http://schemas.microsoft.com/office/drawing/2014/main" id="{77949775-D4F0-4241-BDE3-79F70A7B7F5A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570" name="CustomShape 1">
          <a:extLst>
            <a:ext uri="{FF2B5EF4-FFF2-40B4-BE49-F238E27FC236}">
              <a16:creationId xmlns:a16="http://schemas.microsoft.com/office/drawing/2014/main" id="{251A1D00-BEC3-4837-9B0E-0E6B7E48F28A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71" name="CustomShape 1">
          <a:extLst>
            <a:ext uri="{FF2B5EF4-FFF2-40B4-BE49-F238E27FC236}">
              <a16:creationId xmlns:a16="http://schemas.microsoft.com/office/drawing/2014/main" id="{C2B15340-6A9A-4F0E-9CC5-9ACA28AD316A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72" name="CustomShape 1">
          <a:extLst>
            <a:ext uri="{FF2B5EF4-FFF2-40B4-BE49-F238E27FC236}">
              <a16:creationId xmlns:a16="http://schemas.microsoft.com/office/drawing/2014/main" id="{DCACB5BA-34C4-4260-BE7B-AFD08B57A4DC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73" name="CustomShape 1">
          <a:extLst>
            <a:ext uri="{FF2B5EF4-FFF2-40B4-BE49-F238E27FC236}">
              <a16:creationId xmlns:a16="http://schemas.microsoft.com/office/drawing/2014/main" id="{4A288DB4-1B7A-412C-ADBE-BB22C7D7A9BE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574" name="CustomShape 1">
          <a:extLst>
            <a:ext uri="{FF2B5EF4-FFF2-40B4-BE49-F238E27FC236}">
              <a16:creationId xmlns:a16="http://schemas.microsoft.com/office/drawing/2014/main" id="{6D227E87-A110-46D2-B72F-5B70CB0F4A95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575" name="CustomShape 1">
          <a:extLst>
            <a:ext uri="{FF2B5EF4-FFF2-40B4-BE49-F238E27FC236}">
              <a16:creationId xmlns:a16="http://schemas.microsoft.com/office/drawing/2014/main" id="{744EA499-F526-4786-8D9F-35A116AE9499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576" name="CustomShape 1">
          <a:extLst>
            <a:ext uri="{FF2B5EF4-FFF2-40B4-BE49-F238E27FC236}">
              <a16:creationId xmlns:a16="http://schemas.microsoft.com/office/drawing/2014/main" id="{1A044195-5890-4E78-8B92-B9EF5556D5D5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577" name="CustomShape 1">
          <a:extLst>
            <a:ext uri="{FF2B5EF4-FFF2-40B4-BE49-F238E27FC236}">
              <a16:creationId xmlns:a16="http://schemas.microsoft.com/office/drawing/2014/main" id="{6AECC5BE-8461-416C-A524-004A7EBDBDC7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578" name="CustomShape 1">
          <a:extLst>
            <a:ext uri="{FF2B5EF4-FFF2-40B4-BE49-F238E27FC236}">
              <a16:creationId xmlns:a16="http://schemas.microsoft.com/office/drawing/2014/main" id="{CF51F7B9-FA1C-4AA4-9D39-060C249916CA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579" name="CustomShape 1">
          <a:extLst>
            <a:ext uri="{FF2B5EF4-FFF2-40B4-BE49-F238E27FC236}">
              <a16:creationId xmlns:a16="http://schemas.microsoft.com/office/drawing/2014/main" id="{0C9C8B68-07A6-49AB-8E39-F3EA6111B470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580" name="CustomShape 1">
          <a:extLst>
            <a:ext uri="{FF2B5EF4-FFF2-40B4-BE49-F238E27FC236}">
              <a16:creationId xmlns:a16="http://schemas.microsoft.com/office/drawing/2014/main" id="{AB2C238C-03CB-494A-B526-16E42FB549BF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81" name="CustomShape 1">
          <a:extLst>
            <a:ext uri="{FF2B5EF4-FFF2-40B4-BE49-F238E27FC236}">
              <a16:creationId xmlns:a16="http://schemas.microsoft.com/office/drawing/2014/main" id="{743268FA-77D5-456D-B046-FB17F04B4C05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82" name="CustomShape 1">
          <a:extLst>
            <a:ext uri="{FF2B5EF4-FFF2-40B4-BE49-F238E27FC236}">
              <a16:creationId xmlns:a16="http://schemas.microsoft.com/office/drawing/2014/main" id="{03D34A3A-CF5F-41C3-B071-6F212F144382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83" name="CustomShape 1">
          <a:extLst>
            <a:ext uri="{FF2B5EF4-FFF2-40B4-BE49-F238E27FC236}">
              <a16:creationId xmlns:a16="http://schemas.microsoft.com/office/drawing/2014/main" id="{D4425018-0D09-4207-AA71-B9CF8373897B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584" name="CustomShape 1">
          <a:extLst>
            <a:ext uri="{FF2B5EF4-FFF2-40B4-BE49-F238E27FC236}">
              <a16:creationId xmlns:a16="http://schemas.microsoft.com/office/drawing/2014/main" id="{077EC8AD-DAC5-4D7D-AA69-3D4AD108BEC1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585" name="CustomShape 1">
          <a:extLst>
            <a:ext uri="{FF2B5EF4-FFF2-40B4-BE49-F238E27FC236}">
              <a16:creationId xmlns:a16="http://schemas.microsoft.com/office/drawing/2014/main" id="{CD7201E0-9B0B-47D7-9868-4021AB241A85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86" name="CustomShape 1">
          <a:extLst>
            <a:ext uri="{FF2B5EF4-FFF2-40B4-BE49-F238E27FC236}">
              <a16:creationId xmlns:a16="http://schemas.microsoft.com/office/drawing/2014/main" id="{AA83EA8D-6D10-4663-BD77-1736BDDAAFF7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87" name="CustomShape 1">
          <a:extLst>
            <a:ext uri="{FF2B5EF4-FFF2-40B4-BE49-F238E27FC236}">
              <a16:creationId xmlns:a16="http://schemas.microsoft.com/office/drawing/2014/main" id="{EDC43B94-FC74-4D06-A1BA-80E8C758DFFF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88" name="CustomShape 1">
          <a:extLst>
            <a:ext uri="{FF2B5EF4-FFF2-40B4-BE49-F238E27FC236}">
              <a16:creationId xmlns:a16="http://schemas.microsoft.com/office/drawing/2014/main" id="{F6AB9B9D-0D5A-4AF5-9ED2-D26A7689994D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589" name="CustomShape 1">
          <a:extLst>
            <a:ext uri="{FF2B5EF4-FFF2-40B4-BE49-F238E27FC236}">
              <a16:creationId xmlns:a16="http://schemas.microsoft.com/office/drawing/2014/main" id="{E938CD27-1C40-4179-AEEF-F0F501DDAF4A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590" name="CustomShape 1">
          <a:extLst>
            <a:ext uri="{FF2B5EF4-FFF2-40B4-BE49-F238E27FC236}">
              <a16:creationId xmlns:a16="http://schemas.microsoft.com/office/drawing/2014/main" id="{D5680735-0F69-4648-B13A-86239C05CFA3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91" name="CustomShape 1">
          <a:extLst>
            <a:ext uri="{FF2B5EF4-FFF2-40B4-BE49-F238E27FC236}">
              <a16:creationId xmlns:a16="http://schemas.microsoft.com/office/drawing/2014/main" id="{A1E7F43C-9AFF-4048-BC1B-B1296BC5BBF4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92" name="CustomShape 1">
          <a:extLst>
            <a:ext uri="{FF2B5EF4-FFF2-40B4-BE49-F238E27FC236}">
              <a16:creationId xmlns:a16="http://schemas.microsoft.com/office/drawing/2014/main" id="{3AD40C6C-C0CA-49AA-8815-3375232D2EDF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593" name="CustomShape 1">
          <a:extLst>
            <a:ext uri="{FF2B5EF4-FFF2-40B4-BE49-F238E27FC236}">
              <a16:creationId xmlns:a16="http://schemas.microsoft.com/office/drawing/2014/main" id="{7BA984D9-D381-44E2-8BCA-FB5991FFDB8C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6812"/>
    <xdr:sp macro="" textlink="">
      <xdr:nvSpPr>
        <xdr:cNvPr id="594" name="CustomShape 1">
          <a:extLst>
            <a:ext uri="{FF2B5EF4-FFF2-40B4-BE49-F238E27FC236}">
              <a16:creationId xmlns:a16="http://schemas.microsoft.com/office/drawing/2014/main" id="{AB8466C6-4A8C-4AB5-A9F3-E3701268D156}"/>
            </a:ext>
          </a:extLst>
        </xdr:cNvPr>
        <xdr:cNvSpPr/>
      </xdr:nvSpPr>
      <xdr:spPr>
        <a:xfrm>
          <a:off x="13129620" y="1358646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6812"/>
    <xdr:sp macro="" textlink="">
      <xdr:nvSpPr>
        <xdr:cNvPr id="595" name="CustomShape 1">
          <a:extLst>
            <a:ext uri="{FF2B5EF4-FFF2-40B4-BE49-F238E27FC236}">
              <a16:creationId xmlns:a16="http://schemas.microsoft.com/office/drawing/2014/main" id="{D8573900-45BF-4B64-B874-BE2E93538375}"/>
            </a:ext>
          </a:extLst>
        </xdr:cNvPr>
        <xdr:cNvSpPr/>
      </xdr:nvSpPr>
      <xdr:spPr>
        <a:xfrm>
          <a:off x="13129620" y="1358646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5325"/>
    <xdr:sp macro="" textlink="">
      <xdr:nvSpPr>
        <xdr:cNvPr id="596" name="CustomShape 1">
          <a:extLst>
            <a:ext uri="{FF2B5EF4-FFF2-40B4-BE49-F238E27FC236}">
              <a16:creationId xmlns:a16="http://schemas.microsoft.com/office/drawing/2014/main" id="{A8804BBD-8269-4320-9349-40C0EBEE921B}"/>
            </a:ext>
          </a:extLst>
        </xdr:cNvPr>
        <xdr:cNvSpPr/>
      </xdr:nvSpPr>
      <xdr:spPr>
        <a:xfrm>
          <a:off x="13129620" y="1358646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5325"/>
    <xdr:sp macro="" textlink="">
      <xdr:nvSpPr>
        <xdr:cNvPr id="597" name="CustomShape 1">
          <a:extLst>
            <a:ext uri="{FF2B5EF4-FFF2-40B4-BE49-F238E27FC236}">
              <a16:creationId xmlns:a16="http://schemas.microsoft.com/office/drawing/2014/main" id="{33580D5A-EF75-4EA1-97D7-837C76FFF1D2}"/>
            </a:ext>
          </a:extLst>
        </xdr:cNvPr>
        <xdr:cNvSpPr/>
      </xdr:nvSpPr>
      <xdr:spPr>
        <a:xfrm>
          <a:off x="13129620" y="1358646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5325"/>
    <xdr:sp macro="" textlink="">
      <xdr:nvSpPr>
        <xdr:cNvPr id="598" name="CustomShape 1">
          <a:extLst>
            <a:ext uri="{FF2B5EF4-FFF2-40B4-BE49-F238E27FC236}">
              <a16:creationId xmlns:a16="http://schemas.microsoft.com/office/drawing/2014/main" id="{64E7282C-CBE0-4788-84BA-FF7776803F69}"/>
            </a:ext>
          </a:extLst>
        </xdr:cNvPr>
        <xdr:cNvSpPr/>
      </xdr:nvSpPr>
      <xdr:spPr>
        <a:xfrm>
          <a:off x="13129620" y="1358646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599" name="CustomShape 1">
          <a:extLst>
            <a:ext uri="{FF2B5EF4-FFF2-40B4-BE49-F238E27FC236}">
              <a16:creationId xmlns:a16="http://schemas.microsoft.com/office/drawing/2014/main" id="{E44B294C-9463-4E56-808A-C77575DA21C5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00" name="CustomShape 1">
          <a:extLst>
            <a:ext uri="{FF2B5EF4-FFF2-40B4-BE49-F238E27FC236}">
              <a16:creationId xmlns:a16="http://schemas.microsoft.com/office/drawing/2014/main" id="{182DD2DF-A4FA-468B-8EC0-F495DF29F54F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01" name="CustomShape 1">
          <a:extLst>
            <a:ext uri="{FF2B5EF4-FFF2-40B4-BE49-F238E27FC236}">
              <a16:creationId xmlns:a16="http://schemas.microsoft.com/office/drawing/2014/main" id="{58C4AE35-022A-41F0-87CD-C00305C42C3E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602" name="CustomShape 1">
          <a:extLst>
            <a:ext uri="{FF2B5EF4-FFF2-40B4-BE49-F238E27FC236}">
              <a16:creationId xmlns:a16="http://schemas.microsoft.com/office/drawing/2014/main" id="{C36093E8-CC78-4E09-A0F7-606AE84173DA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603" name="CustomShape 1">
          <a:extLst>
            <a:ext uri="{FF2B5EF4-FFF2-40B4-BE49-F238E27FC236}">
              <a16:creationId xmlns:a16="http://schemas.microsoft.com/office/drawing/2014/main" id="{A9E7DF5A-B7BD-42E5-B729-B282092C2942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04" name="CustomShape 1">
          <a:extLst>
            <a:ext uri="{FF2B5EF4-FFF2-40B4-BE49-F238E27FC236}">
              <a16:creationId xmlns:a16="http://schemas.microsoft.com/office/drawing/2014/main" id="{B8F438B9-E597-4B91-A01C-917BCDF53583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05" name="CustomShape 1">
          <a:extLst>
            <a:ext uri="{FF2B5EF4-FFF2-40B4-BE49-F238E27FC236}">
              <a16:creationId xmlns:a16="http://schemas.microsoft.com/office/drawing/2014/main" id="{186AB8B1-7817-4980-807C-EA48561CA92E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06" name="CustomShape 1">
          <a:extLst>
            <a:ext uri="{FF2B5EF4-FFF2-40B4-BE49-F238E27FC236}">
              <a16:creationId xmlns:a16="http://schemas.microsoft.com/office/drawing/2014/main" id="{9D0873A5-3DB8-4AC7-A73A-CAA0575553D7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607" name="CustomShape 1">
          <a:extLst>
            <a:ext uri="{FF2B5EF4-FFF2-40B4-BE49-F238E27FC236}">
              <a16:creationId xmlns:a16="http://schemas.microsoft.com/office/drawing/2014/main" id="{50EF78F4-52B2-4B05-BB78-F012F09A54AD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608" name="CustomShape 1">
          <a:extLst>
            <a:ext uri="{FF2B5EF4-FFF2-40B4-BE49-F238E27FC236}">
              <a16:creationId xmlns:a16="http://schemas.microsoft.com/office/drawing/2014/main" id="{7230982C-6D04-4D2A-8D02-D5F7942207F3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09" name="CustomShape 1">
          <a:extLst>
            <a:ext uri="{FF2B5EF4-FFF2-40B4-BE49-F238E27FC236}">
              <a16:creationId xmlns:a16="http://schemas.microsoft.com/office/drawing/2014/main" id="{FE4C5708-EDBB-4E36-BD9A-30D01DCAA9E3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10" name="CustomShape 1">
          <a:extLst>
            <a:ext uri="{FF2B5EF4-FFF2-40B4-BE49-F238E27FC236}">
              <a16:creationId xmlns:a16="http://schemas.microsoft.com/office/drawing/2014/main" id="{CC62AC66-FA99-46DE-B4BF-9A35C8646EBE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11" name="CustomShape 1">
          <a:extLst>
            <a:ext uri="{FF2B5EF4-FFF2-40B4-BE49-F238E27FC236}">
              <a16:creationId xmlns:a16="http://schemas.microsoft.com/office/drawing/2014/main" id="{FCC969BC-CDC7-4A18-A051-BE51E8B577E6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612" name="CustomShape 1">
          <a:extLst>
            <a:ext uri="{FF2B5EF4-FFF2-40B4-BE49-F238E27FC236}">
              <a16:creationId xmlns:a16="http://schemas.microsoft.com/office/drawing/2014/main" id="{BB2F8444-9FCF-4EB2-8FDD-39BD0326D2CF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613" name="CustomShape 1">
          <a:extLst>
            <a:ext uri="{FF2B5EF4-FFF2-40B4-BE49-F238E27FC236}">
              <a16:creationId xmlns:a16="http://schemas.microsoft.com/office/drawing/2014/main" id="{CB50445D-2343-4A13-B9CB-695EADF66560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14" name="CustomShape 1">
          <a:extLst>
            <a:ext uri="{FF2B5EF4-FFF2-40B4-BE49-F238E27FC236}">
              <a16:creationId xmlns:a16="http://schemas.microsoft.com/office/drawing/2014/main" id="{07A730C7-CF66-45AD-A58F-3E09CC3A94E1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15" name="CustomShape 1">
          <a:extLst>
            <a:ext uri="{FF2B5EF4-FFF2-40B4-BE49-F238E27FC236}">
              <a16:creationId xmlns:a16="http://schemas.microsoft.com/office/drawing/2014/main" id="{05A36CB3-F009-4E24-8A18-76FBBA5ECFE8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16" name="CustomShape 1">
          <a:extLst>
            <a:ext uri="{FF2B5EF4-FFF2-40B4-BE49-F238E27FC236}">
              <a16:creationId xmlns:a16="http://schemas.microsoft.com/office/drawing/2014/main" id="{3D12DA0B-E1D9-4729-8E63-FA0EE5FBD71E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617" name="CustomShape 1">
          <a:extLst>
            <a:ext uri="{FF2B5EF4-FFF2-40B4-BE49-F238E27FC236}">
              <a16:creationId xmlns:a16="http://schemas.microsoft.com/office/drawing/2014/main" id="{5C49EC92-3B5F-427B-9AE5-EF83E8225ADA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618" name="CustomShape 1">
          <a:extLst>
            <a:ext uri="{FF2B5EF4-FFF2-40B4-BE49-F238E27FC236}">
              <a16:creationId xmlns:a16="http://schemas.microsoft.com/office/drawing/2014/main" id="{5D8DF8C0-5708-4FA5-919E-F2560EFA1435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619" name="CustomShape 1">
          <a:extLst>
            <a:ext uri="{FF2B5EF4-FFF2-40B4-BE49-F238E27FC236}">
              <a16:creationId xmlns:a16="http://schemas.microsoft.com/office/drawing/2014/main" id="{7C62CA31-2EAD-4BE4-9859-2C201F94B94D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620" name="CustomShape 1">
          <a:extLst>
            <a:ext uri="{FF2B5EF4-FFF2-40B4-BE49-F238E27FC236}">
              <a16:creationId xmlns:a16="http://schemas.microsoft.com/office/drawing/2014/main" id="{00F9E285-F8E3-4F25-9D4A-F067BE4CB9CE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24413"/>
    <xdr:sp macro="" textlink="">
      <xdr:nvSpPr>
        <xdr:cNvPr id="621" name="CustomShape 1">
          <a:extLst>
            <a:ext uri="{FF2B5EF4-FFF2-40B4-BE49-F238E27FC236}">
              <a16:creationId xmlns:a16="http://schemas.microsoft.com/office/drawing/2014/main" id="{7BB47523-876C-4E70-92B1-1E79D4675C6C}"/>
            </a:ext>
          </a:extLst>
        </xdr:cNvPr>
        <xdr:cNvSpPr/>
      </xdr:nvSpPr>
      <xdr:spPr>
        <a:xfrm>
          <a:off x="13129620" y="1358646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622" name="CustomShape 1">
          <a:extLst>
            <a:ext uri="{FF2B5EF4-FFF2-40B4-BE49-F238E27FC236}">
              <a16:creationId xmlns:a16="http://schemas.microsoft.com/office/drawing/2014/main" id="{CD160537-D4B2-46F3-AF1E-43257A63F16F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623" name="CustomShape 1">
          <a:extLst>
            <a:ext uri="{FF2B5EF4-FFF2-40B4-BE49-F238E27FC236}">
              <a16:creationId xmlns:a16="http://schemas.microsoft.com/office/drawing/2014/main" id="{7A5FC919-CD48-4A6A-A577-FB94F0D444AD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624" name="CustomShape 1">
          <a:extLst>
            <a:ext uri="{FF2B5EF4-FFF2-40B4-BE49-F238E27FC236}">
              <a16:creationId xmlns:a16="http://schemas.microsoft.com/office/drawing/2014/main" id="{D81E95A4-126E-4CF1-A1CD-4CFC7225D1D7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625" name="CustomShape 1">
          <a:extLst>
            <a:ext uri="{FF2B5EF4-FFF2-40B4-BE49-F238E27FC236}">
              <a16:creationId xmlns:a16="http://schemas.microsoft.com/office/drawing/2014/main" id="{89A4ABFF-851F-4816-B3BF-0ED0BC4EA60D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626" name="CustomShape 1">
          <a:extLst>
            <a:ext uri="{FF2B5EF4-FFF2-40B4-BE49-F238E27FC236}">
              <a16:creationId xmlns:a16="http://schemas.microsoft.com/office/drawing/2014/main" id="{FB44B12E-F372-4AA3-BE0A-2D88D2CA00AC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627" name="CustomShape 1">
          <a:extLst>
            <a:ext uri="{FF2B5EF4-FFF2-40B4-BE49-F238E27FC236}">
              <a16:creationId xmlns:a16="http://schemas.microsoft.com/office/drawing/2014/main" id="{51512859-2DEA-4F9C-890F-FBBD148DD956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628" name="CustomShape 1">
          <a:extLst>
            <a:ext uri="{FF2B5EF4-FFF2-40B4-BE49-F238E27FC236}">
              <a16:creationId xmlns:a16="http://schemas.microsoft.com/office/drawing/2014/main" id="{E07AFFAA-8C9E-4F72-8E35-3AB90D8E52E5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29" name="CustomShape 1">
          <a:extLst>
            <a:ext uri="{FF2B5EF4-FFF2-40B4-BE49-F238E27FC236}">
              <a16:creationId xmlns:a16="http://schemas.microsoft.com/office/drawing/2014/main" id="{EF3199A1-F92E-434E-A059-65AA2745924A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30" name="CustomShape 1">
          <a:extLst>
            <a:ext uri="{FF2B5EF4-FFF2-40B4-BE49-F238E27FC236}">
              <a16:creationId xmlns:a16="http://schemas.microsoft.com/office/drawing/2014/main" id="{9604CCBF-5E6A-4468-AEC1-05742B976038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31" name="CustomShape 1">
          <a:extLst>
            <a:ext uri="{FF2B5EF4-FFF2-40B4-BE49-F238E27FC236}">
              <a16:creationId xmlns:a16="http://schemas.microsoft.com/office/drawing/2014/main" id="{D5B0C5E3-F684-47BD-B11F-EE631FF57A9A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632" name="CustomShape 1">
          <a:extLst>
            <a:ext uri="{FF2B5EF4-FFF2-40B4-BE49-F238E27FC236}">
              <a16:creationId xmlns:a16="http://schemas.microsoft.com/office/drawing/2014/main" id="{A4F4A5A4-DD9D-49FA-9233-A257A97D21BF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633" name="CustomShape 1">
          <a:extLst>
            <a:ext uri="{FF2B5EF4-FFF2-40B4-BE49-F238E27FC236}">
              <a16:creationId xmlns:a16="http://schemas.microsoft.com/office/drawing/2014/main" id="{BDD70A40-F99E-4934-A065-653A4317788E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34" name="CustomShape 1">
          <a:extLst>
            <a:ext uri="{FF2B5EF4-FFF2-40B4-BE49-F238E27FC236}">
              <a16:creationId xmlns:a16="http://schemas.microsoft.com/office/drawing/2014/main" id="{A1DFA7AB-515B-49A6-A16D-D8EC13E703E7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35" name="CustomShape 1">
          <a:extLst>
            <a:ext uri="{FF2B5EF4-FFF2-40B4-BE49-F238E27FC236}">
              <a16:creationId xmlns:a16="http://schemas.microsoft.com/office/drawing/2014/main" id="{D9B65538-BB95-4E76-BAEE-78AC96C2CDE0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36" name="CustomShape 1">
          <a:extLst>
            <a:ext uri="{FF2B5EF4-FFF2-40B4-BE49-F238E27FC236}">
              <a16:creationId xmlns:a16="http://schemas.microsoft.com/office/drawing/2014/main" id="{106AA374-A46D-4FC1-BACF-8BFBD92AD67F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637" name="CustomShape 1">
          <a:extLst>
            <a:ext uri="{FF2B5EF4-FFF2-40B4-BE49-F238E27FC236}">
              <a16:creationId xmlns:a16="http://schemas.microsoft.com/office/drawing/2014/main" id="{D876FDFC-9414-49BC-AC50-76FCACD268A6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638" name="CustomShape 1">
          <a:extLst>
            <a:ext uri="{FF2B5EF4-FFF2-40B4-BE49-F238E27FC236}">
              <a16:creationId xmlns:a16="http://schemas.microsoft.com/office/drawing/2014/main" id="{38FACADF-AC6A-48E8-9E0B-FAE89011C2E6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39" name="CustomShape 1">
          <a:extLst>
            <a:ext uri="{FF2B5EF4-FFF2-40B4-BE49-F238E27FC236}">
              <a16:creationId xmlns:a16="http://schemas.microsoft.com/office/drawing/2014/main" id="{5DFF3C49-238C-4347-B92B-B63FFAF9A848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40" name="CustomShape 1">
          <a:extLst>
            <a:ext uri="{FF2B5EF4-FFF2-40B4-BE49-F238E27FC236}">
              <a16:creationId xmlns:a16="http://schemas.microsoft.com/office/drawing/2014/main" id="{DC7DBCD7-6BAF-4026-8CAA-B2D36909E990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41" name="CustomShape 1">
          <a:extLst>
            <a:ext uri="{FF2B5EF4-FFF2-40B4-BE49-F238E27FC236}">
              <a16:creationId xmlns:a16="http://schemas.microsoft.com/office/drawing/2014/main" id="{795E0DF2-30D0-44CF-8490-991CCB1D8744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3075"/>
    <xdr:sp macro="" textlink="">
      <xdr:nvSpPr>
        <xdr:cNvPr id="642" name="CustomShape 1">
          <a:extLst>
            <a:ext uri="{FF2B5EF4-FFF2-40B4-BE49-F238E27FC236}">
              <a16:creationId xmlns:a16="http://schemas.microsoft.com/office/drawing/2014/main" id="{8FEA8C16-05CE-4340-9497-609D630EBAC8}"/>
            </a:ext>
          </a:extLst>
        </xdr:cNvPr>
        <xdr:cNvSpPr/>
      </xdr:nvSpPr>
      <xdr:spPr>
        <a:xfrm>
          <a:off x="14127480" y="1358646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3075"/>
    <xdr:sp macro="" textlink="">
      <xdr:nvSpPr>
        <xdr:cNvPr id="643" name="CustomShape 1">
          <a:extLst>
            <a:ext uri="{FF2B5EF4-FFF2-40B4-BE49-F238E27FC236}">
              <a16:creationId xmlns:a16="http://schemas.microsoft.com/office/drawing/2014/main" id="{BF8592CB-9917-4E3F-949E-B2720EE53CFE}"/>
            </a:ext>
          </a:extLst>
        </xdr:cNvPr>
        <xdr:cNvSpPr/>
      </xdr:nvSpPr>
      <xdr:spPr>
        <a:xfrm>
          <a:off x="14127480" y="1358646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1588"/>
    <xdr:sp macro="" textlink="">
      <xdr:nvSpPr>
        <xdr:cNvPr id="644" name="CustomShape 1">
          <a:extLst>
            <a:ext uri="{FF2B5EF4-FFF2-40B4-BE49-F238E27FC236}">
              <a16:creationId xmlns:a16="http://schemas.microsoft.com/office/drawing/2014/main" id="{BC957BC1-186A-46C4-984E-A6D8938F3A50}"/>
            </a:ext>
          </a:extLst>
        </xdr:cNvPr>
        <xdr:cNvSpPr/>
      </xdr:nvSpPr>
      <xdr:spPr>
        <a:xfrm>
          <a:off x="14127480" y="1358646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1588"/>
    <xdr:sp macro="" textlink="">
      <xdr:nvSpPr>
        <xdr:cNvPr id="645" name="CustomShape 1">
          <a:extLst>
            <a:ext uri="{FF2B5EF4-FFF2-40B4-BE49-F238E27FC236}">
              <a16:creationId xmlns:a16="http://schemas.microsoft.com/office/drawing/2014/main" id="{467E41CB-CCE2-4CBD-9781-A2DEE359F661}"/>
            </a:ext>
          </a:extLst>
        </xdr:cNvPr>
        <xdr:cNvSpPr/>
      </xdr:nvSpPr>
      <xdr:spPr>
        <a:xfrm>
          <a:off x="14127480" y="1358646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1588"/>
    <xdr:sp macro="" textlink="">
      <xdr:nvSpPr>
        <xdr:cNvPr id="646" name="CustomShape 1">
          <a:extLst>
            <a:ext uri="{FF2B5EF4-FFF2-40B4-BE49-F238E27FC236}">
              <a16:creationId xmlns:a16="http://schemas.microsoft.com/office/drawing/2014/main" id="{5F96AEFD-4883-4E44-B191-B1178A9CB51B}"/>
            </a:ext>
          </a:extLst>
        </xdr:cNvPr>
        <xdr:cNvSpPr/>
      </xdr:nvSpPr>
      <xdr:spPr>
        <a:xfrm>
          <a:off x="14127480" y="1358646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647" name="CustomShape 1">
          <a:extLst>
            <a:ext uri="{FF2B5EF4-FFF2-40B4-BE49-F238E27FC236}">
              <a16:creationId xmlns:a16="http://schemas.microsoft.com/office/drawing/2014/main" id="{43F72401-38D7-4C9E-A438-ACC59AF5A89C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48" name="CustomShape 1">
          <a:extLst>
            <a:ext uri="{FF2B5EF4-FFF2-40B4-BE49-F238E27FC236}">
              <a16:creationId xmlns:a16="http://schemas.microsoft.com/office/drawing/2014/main" id="{81006489-07BC-44B1-9D68-2761C707B3BC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49" name="CustomShape 1">
          <a:extLst>
            <a:ext uri="{FF2B5EF4-FFF2-40B4-BE49-F238E27FC236}">
              <a16:creationId xmlns:a16="http://schemas.microsoft.com/office/drawing/2014/main" id="{C6215FFE-1C83-44C3-96D4-4849CC9C3AA3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50" name="CustomShape 1">
          <a:extLst>
            <a:ext uri="{FF2B5EF4-FFF2-40B4-BE49-F238E27FC236}">
              <a16:creationId xmlns:a16="http://schemas.microsoft.com/office/drawing/2014/main" id="{ECB59372-A7C7-4BA3-B2CC-89ACF7103B10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651" name="CustomShape 1">
          <a:extLst>
            <a:ext uri="{FF2B5EF4-FFF2-40B4-BE49-F238E27FC236}">
              <a16:creationId xmlns:a16="http://schemas.microsoft.com/office/drawing/2014/main" id="{09FD5DF9-1320-4700-BBA0-97F95A8A87EC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652" name="CustomShape 1">
          <a:extLst>
            <a:ext uri="{FF2B5EF4-FFF2-40B4-BE49-F238E27FC236}">
              <a16:creationId xmlns:a16="http://schemas.microsoft.com/office/drawing/2014/main" id="{06BB3891-2266-4152-96AA-8BC2EB0DBC11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53" name="CustomShape 1">
          <a:extLst>
            <a:ext uri="{FF2B5EF4-FFF2-40B4-BE49-F238E27FC236}">
              <a16:creationId xmlns:a16="http://schemas.microsoft.com/office/drawing/2014/main" id="{62AB82B4-A9B6-445A-B63A-7B7D5564FD42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54" name="CustomShape 1">
          <a:extLst>
            <a:ext uri="{FF2B5EF4-FFF2-40B4-BE49-F238E27FC236}">
              <a16:creationId xmlns:a16="http://schemas.microsoft.com/office/drawing/2014/main" id="{4C2E60F0-FFC6-4E92-B1B2-17193A5BAFAA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55" name="CustomShape 1">
          <a:extLst>
            <a:ext uri="{FF2B5EF4-FFF2-40B4-BE49-F238E27FC236}">
              <a16:creationId xmlns:a16="http://schemas.microsoft.com/office/drawing/2014/main" id="{B67DA53F-805D-4B91-B093-89F6C0F059D6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656" name="CustomShape 1">
          <a:extLst>
            <a:ext uri="{FF2B5EF4-FFF2-40B4-BE49-F238E27FC236}">
              <a16:creationId xmlns:a16="http://schemas.microsoft.com/office/drawing/2014/main" id="{E0EDE5C9-5A16-4CEC-8703-9E8DB52CEDA2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657" name="CustomShape 1">
          <a:extLst>
            <a:ext uri="{FF2B5EF4-FFF2-40B4-BE49-F238E27FC236}">
              <a16:creationId xmlns:a16="http://schemas.microsoft.com/office/drawing/2014/main" id="{AC014EFE-65FB-4717-AAAC-02DAB78D8CA5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58" name="CustomShape 1">
          <a:extLst>
            <a:ext uri="{FF2B5EF4-FFF2-40B4-BE49-F238E27FC236}">
              <a16:creationId xmlns:a16="http://schemas.microsoft.com/office/drawing/2014/main" id="{66D0A477-9C75-40FC-9F7C-4CAB5D7EDD6E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59" name="CustomShape 1">
          <a:extLst>
            <a:ext uri="{FF2B5EF4-FFF2-40B4-BE49-F238E27FC236}">
              <a16:creationId xmlns:a16="http://schemas.microsoft.com/office/drawing/2014/main" id="{1A0B265C-D339-4D95-AE81-45F9F47013DF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60" name="CustomShape 1">
          <a:extLst>
            <a:ext uri="{FF2B5EF4-FFF2-40B4-BE49-F238E27FC236}">
              <a16:creationId xmlns:a16="http://schemas.microsoft.com/office/drawing/2014/main" id="{18309211-993D-4A23-A410-31E97AFB67A4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661" name="CustomShape 1">
          <a:extLst>
            <a:ext uri="{FF2B5EF4-FFF2-40B4-BE49-F238E27FC236}">
              <a16:creationId xmlns:a16="http://schemas.microsoft.com/office/drawing/2014/main" id="{5948CBCF-8161-4DCB-A279-022F9E438A84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289840"/>
    <xdr:sp macro="" textlink="">
      <xdr:nvSpPr>
        <xdr:cNvPr id="662" name="CustomShape 1">
          <a:extLst>
            <a:ext uri="{FF2B5EF4-FFF2-40B4-BE49-F238E27FC236}">
              <a16:creationId xmlns:a16="http://schemas.microsoft.com/office/drawing/2014/main" id="{781BA5BA-95F9-422E-9FD6-1D77DC67738F}"/>
            </a:ext>
          </a:extLst>
        </xdr:cNvPr>
        <xdr:cNvSpPr/>
      </xdr:nvSpPr>
      <xdr:spPr>
        <a:xfrm>
          <a:off x="1412748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63" name="CustomShape 1">
          <a:extLst>
            <a:ext uri="{FF2B5EF4-FFF2-40B4-BE49-F238E27FC236}">
              <a16:creationId xmlns:a16="http://schemas.microsoft.com/office/drawing/2014/main" id="{B5DB8CA8-FE43-4D61-B211-9D4FE6C971E4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64" name="CustomShape 1">
          <a:extLst>
            <a:ext uri="{FF2B5EF4-FFF2-40B4-BE49-F238E27FC236}">
              <a16:creationId xmlns:a16="http://schemas.microsoft.com/office/drawing/2014/main" id="{51980851-DC42-40DF-B63D-E8A03641D7B7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02001"/>
    <xdr:sp macro="" textlink="">
      <xdr:nvSpPr>
        <xdr:cNvPr id="665" name="CustomShape 1">
          <a:extLst>
            <a:ext uri="{FF2B5EF4-FFF2-40B4-BE49-F238E27FC236}">
              <a16:creationId xmlns:a16="http://schemas.microsoft.com/office/drawing/2014/main" id="{14611540-C9CF-4F77-9A87-6FD96DD51814}"/>
            </a:ext>
          </a:extLst>
        </xdr:cNvPr>
        <xdr:cNvSpPr/>
      </xdr:nvSpPr>
      <xdr:spPr>
        <a:xfrm>
          <a:off x="1412748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666" name="CustomShape 1">
          <a:extLst>
            <a:ext uri="{FF2B5EF4-FFF2-40B4-BE49-F238E27FC236}">
              <a16:creationId xmlns:a16="http://schemas.microsoft.com/office/drawing/2014/main" id="{13109EB5-B168-4D72-9261-67E1F34ED473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667" name="CustomShape 1">
          <a:extLst>
            <a:ext uri="{FF2B5EF4-FFF2-40B4-BE49-F238E27FC236}">
              <a16:creationId xmlns:a16="http://schemas.microsoft.com/office/drawing/2014/main" id="{E04B52BF-03B1-4269-BE44-3E757306A22D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668" name="CustomShape 1">
          <a:extLst>
            <a:ext uri="{FF2B5EF4-FFF2-40B4-BE49-F238E27FC236}">
              <a16:creationId xmlns:a16="http://schemas.microsoft.com/office/drawing/2014/main" id="{79C5F1FD-47BB-4B0D-AFE0-4D12AB6E2B0B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669" name="CustomShape 1">
          <a:extLst>
            <a:ext uri="{FF2B5EF4-FFF2-40B4-BE49-F238E27FC236}">
              <a16:creationId xmlns:a16="http://schemas.microsoft.com/office/drawing/2014/main" id="{3E53C6A7-2831-46E2-A7EC-45171A80B25D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84</xdr:row>
      <xdr:rowOff>0</xdr:rowOff>
    </xdr:from>
    <xdr:ext cx="304560" cy="320676"/>
    <xdr:sp macro="" textlink="">
      <xdr:nvSpPr>
        <xdr:cNvPr id="670" name="CustomShape 1">
          <a:extLst>
            <a:ext uri="{FF2B5EF4-FFF2-40B4-BE49-F238E27FC236}">
              <a16:creationId xmlns:a16="http://schemas.microsoft.com/office/drawing/2014/main" id="{356284AD-40FE-41CC-8B5F-82FA6B1630C8}"/>
            </a:ext>
          </a:extLst>
        </xdr:cNvPr>
        <xdr:cNvSpPr/>
      </xdr:nvSpPr>
      <xdr:spPr>
        <a:xfrm>
          <a:off x="14127480" y="1358646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671" name="CustomShape 1">
          <a:extLst>
            <a:ext uri="{FF2B5EF4-FFF2-40B4-BE49-F238E27FC236}">
              <a16:creationId xmlns:a16="http://schemas.microsoft.com/office/drawing/2014/main" id="{E355F61C-C2D7-45D6-AB06-C4C9DB0C776C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72" name="CustomShape 1">
          <a:extLst>
            <a:ext uri="{FF2B5EF4-FFF2-40B4-BE49-F238E27FC236}">
              <a16:creationId xmlns:a16="http://schemas.microsoft.com/office/drawing/2014/main" id="{C8A2E903-887C-4F2C-93F5-02F79B3F6624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73" name="CustomShape 1">
          <a:extLst>
            <a:ext uri="{FF2B5EF4-FFF2-40B4-BE49-F238E27FC236}">
              <a16:creationId xmlns:a16="http://schemas.microsoft.com/office/drawing/2014/main" id="{7686CFEA-BF86-4E58-938F-BB347AF388F1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74" name="CustomShape 1">
          <a:extLst>
            <a:ext uri="{FF2B5EF4-FFF2-40B4-BE49-F238E27FC236}">
              <a16:creationId xmlns:a16="http://schemas.microsoft.com/office/drawing/2014/main" id="{EFF9E269-E7B0-4381-92F3-2601947158FD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675" name="CustomShape 1">
          <a:extLst>
            <a:ext uri="{FF2B5EF4-FFF2-40B4-BE49-F238E27FC236}">
              <a16:creationId xmlns:a16="http://schemas.microsoft.com/office/drawing/2014/main" id="{3516BB9A-A22D-4688-B36F-EC74D93FD5C7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76" name="CustomShape 1">
          <a:extLst>
            <a:ext uri="{FF2B5EF4-FFF2-40B4-BE49-F238E27FC236}">
              <a16:creationId xmlns:a16="http://schemas.microsoft.com/office/drawing/2014/main" id="{D50631AF-503C-4460-8A69-199962961C60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77" name="CustomShape 1">
          <a:extLst>
            <a:ext uri="{FF2B5EF4-FFF2-40B4-BE49-F238E27FC236}">
              <a16:creationId xmlns:a16="http://schemas.microsoft.com/office/drawing/2014/main" id="{DB269DAA-6576-4F00-9AA8-0422F124D888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78" name="CustomShape 1">
          <a:extLst>
            <a:ext uri="{FF2B5EF4-FFF2-40B4-BE49-F238E27FC236}">
              <a16:creationId xmlns:a16="http://schemas.microsoft.com/office/drawing/2014/main" id="{4BF2BD2A-BA73-4612-9B92-549403B9BA58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679" name="CustomShape 1">
          <a:extLst>
            <a:ext uri="{FF2B5EF4-FFF2-40B4-BE49-F238E27FC236}">
              <a16:creationId xmlns:a16="http://schemas.microsoft.com/office/drawing/2014/main" id="{6E349B3D-A1B6-4B92-881A-11ADE6D08C6A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680" name="CustomShape 1">
          <a:extLst>
            <a:ext uri="{FF2B5EF4-FFF2-40B4-BE49-F238E27FC236}">
              <a16:creationId xmlns:a16="http://schemas.microsoft.com/office/drawing/2014/main" id="{148486F1-A4F5-4CEF-ABCA-27A26EDA8C78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81" name="CustomShape 1">
          <a:extLst>
            <a:ext uri="{FF2B5EF4-FFF2-40B4-BE49-F238E27FC236}">
              <a16:creationId xmlns:a16="http://schemas.microsoft.com/office/drawing/2014/main" id="{024A7475-055C-4A58-9947-B045689E955B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82" name="CustomShape 1">
          <a:extLst>
            <a:ext uri="{FF2B5EF4-FFF2-40B4-BE49-F238E27FC236}">
              <a16:creationId xmlns:a16="http://schemas.microsoft.com/office/drawing/2014/main" id="{326BF522-C6F1-44B5-9920-3D7B8D88883E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83" name="CustomShape 1">
          <a:extLst>
            <a:ext uri="{FF2B5EF4-FFF2-40B4-BE49-F238E27FC236}">
              <a16:creationId xmlns:a16="http://schemas.microsoft.com/office/drawing/2014/main" id="{6A7E6E68-929A-4BF3-B9CC-D615F528F93A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684" name="CustomShape 1">
          <a:extLst>
            <a:ext uri="{FF2B5EF4-FFF2-40B4-BE49-F238E27FC236}">
              <a16:creationId xmlns:a16="http://schemas.microsoft.com/office/drawing/2014/main" id="{D813A7DF-88C8-4F83-ABDC-52A57B7317D5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289840"/>
    <xdr:sp macro="" textlink="">
      <xdr:nvSpPr>
        <xdr:cNvPr id="685" name="CustomShape 1">
          <a:extLst>
            <a:ext uri="{FF2B5EF4-FFF2-40B4-BE49-F238E27FC236}">
              <a16:creationId xmlns:a16="http://schemas.microsoft.com/office/drawing/2014/main" id="{55D0FE1F-E068-462E-B181-A1CA8B395327}"/>
            </a:ext>
          </a:extLst>
        </xdr:cNvPr>
        <xdr:cNvSpPr/>
      </xdr:nvSpPr>
      <xdr:spPr>
        <a:xfrm>
          <a:off x="13129620" y="1358646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86" name="CustomShape 1">
          <a:extLst>
            <a:ext uri="{FF2B5EF4-FFF2-40B4-BE49-F238E27FC236}">
              <a16:creationId xmlns:a16="http://schemas.microsoft.com/office/drawing/2014/main" id="{40A3BD0F-DF0E-4B1A-AE10-FBAF7164139B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84</xdr:row>
      <xdr:rowOff>0</xdr:rowOff>
    </xdr:from>
    <xdr:ext cx="304560" cy="302001"/>
    <xdr:sp macro="" textlink="">
      <xdr:nvSpPr>
        <xdr:cNvPr id="687" name="CustomShape 1">
          <a:extLst>
            <a:ext uri="{FF2B5EF4-FFF2-40B4-BE49-F238E27FC236}">
              <a16:creationId xmlns:a16="http://schemas.microsoft.com/office/drawing/2014/main" id="{D88EB682-6175-43CE-A22F-518821E75ED8}"/>
            </a:ext>
          </a:extLst>
        </xdr:cNvPr>
        <xdr:cNvSpPr/>
      </xdr:nvSpPr>
      <xdr:spPr>
        <a:xfrm>
          <a:off x="13129620" y="1358646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1574424D-E7E7-4312-BA52-88D348618FCD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EB2F74A8-D442-4F38-9181-5AFFACC9324D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6E64E989-F977-4B3E-B3FD-30800FF9D6C7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51C7A9CD-6EA1-41D7-9C21-70E26C8C989D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13F147-2B47-4EB1-B1BB-47908547F9B9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903AB6C1-1BB5-4140-AEB6-1E6CE9FF23B6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EB5D215E-6031-46BC-B7CE-47B15B09AC5D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42CF48E9-F93F-4A24-9AF1-D8FD0AEE65AD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34D722DD-4AC2-4B7B-83D8-43B2BD8AA4F5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8CBC579C-6AED-465F-9E1C-CCF215FAEB81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8767CBB8-8932-4576-8302-7A71B88F57F3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127320C6-AA88-4972-A722-72A70DC683D2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33374A0C-2FAF-40CE-96A9-017A210FD589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430AFD6D-3E84-4665-AB45-543539CA0318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922FE6DD-69AA-4F9E-BBA0-73C108BA462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F0EBF0E9-67BA-4F4C-BC72-3086AF8A4959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4177B217-96D1-4D4E-A903-4420D4D19074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D0F11868-279B-4153-B064-91D20CEC70A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1EF968DD-2773-4F45-92FB-B4DDBC1A974E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544AE61C-703D-489C-8154-87D6F76367EC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6812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312382C5-5D78-45A7-9918-575CAB83FB1E}"/>
            </a:ext>
          </a:extLst>
        </xdr:cNvPr>
        <xdr:cNvSpPr/>
      </xdr:nvSpPr>
      <xdr:spPr>
        <a:xfrm>
          <a:off x="13129620" y="435102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6812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621EF04A-8AE0-4E91-848B-34182D90E579}"/>
            </a:ext>
          </a:extLst>
        </xdr:cNvPr>
        <xdr:cNvSpPr/>
      </xdr:nvSpPr>
      <xdr:spPr>
        <a:xfrm>
          <a:off x="13129620" y="435102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D51B68BD-B5A7-4B35-8801-7EFFCFFD198C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AC91CD81-EAD7-4352-9FDE-269EE3BF4413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A53B56DE-813F-4583-9E03-988D2111F9EB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C1B51467-3380-44EB-A8D9-F8AF5082E3C2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624EB709-A741-49AF-B9CC-F2CCEA537C0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3329967B-C406-4EEE-ADD7-9293888D4C6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FDA4E84F-63CC-4CEA-B158-5B0FEFC444C9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F23DB8A8-7AED-4F2B-803C-B81F674C48D0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409ADCB0-53EB-4B24-9419-5628080B3FD0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B2B1CFDC-A475-435F-AD8B-90878F72DCF7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74540982-68D9-47C4-9C4C-4529EDA457A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36FDD620-7CA7-43B9-AD0B-863328C3B98E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0C4A284E-42D2-4F2B-8563-C3466135B20E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2E75F12E-BA76-4CA4-B0C5-DDAEFF8A0BE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48F0558B-CD5B-43AE-96F6-1B5A9DD393E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01A03611-7225-4BAF-8ACE-705D21680340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534F7C5F-E665-4756-B323-C9279768634E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EA2F45DD-5457-482F-BE70-15FC78FF888A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604289CD-E687-464B-88BD-28AB449679A3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978FB4DC-6F23-4640-BD83-D9ADC6BAEB39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0F4D373F-DC16-48F4-A851-D5E16D9B3633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DF8174C2-9483-46A4-996A-B98C8E5F33FB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0DFC57BB-8A9C-4A19-9B35-6350EE7C04A7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A62E6AC3-05EA-46F0-9002-906595209A3F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6A357756-128F-4F69-B7A8-9504E58D3100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B8C96FC6-93DC-4783-8759-FC39678210E8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D778B552-24E9-4017-B222-094ADAD540C9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641BE797-821A-41B6-BCF3-E08F194EC5FB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36D28DF9-002F-46BF-9843-14D7BB4619D6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37E5AB6B-8738-4D9D-A6F6-70E2D0B5635E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91C6E0A1-557F-49BC-A25F-BF5B687A7405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B9975AC5-5690-4B2C-BA04-B63FF60F200A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0CACFDCE-C838-4393-BEE4-1E79C553E85D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B1AF1832-4D82-404F-9EF8-2790BEA4F234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903C1A42-D9ED-434A-81F9-C988D706FC15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C9D677B1-2C08-4B24-B698-056B05285B05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A76D0F37-3BF4-4FBC-8BD0-FA2909791E4D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425AACBC-47BF-4C96-B996-F8C5A788BF94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52732F09-0E82-4381-9A4C-6669337DCC6C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C95507F7-5048-4A99-93EB-2968D6BBE94C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A435DFFC-2B5F-4A64-8980-A161605A5948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965026DD-C405-4179-8D82-5119C07578DF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F890E4CD-820A-45E3-973D-3A5C6CCD27E6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DCDA4059-59ED-4D8C-978C-8DF995B19D76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AC0A38E6-9C36-4BDB-BA69-453F9B32CF43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8450415A-DD47-4FF8-B9F4-1DA68A0C2377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3075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0D259B08-FBB1-4F0A-9D50-E1D2121E905F}"/>
            </a:ext>
          </a:extLst>
        </xdr:cNvPr>
        <xdr:cNvSpPr/>
      </xdr:nvSpPr>
      <xdr:spPr>
        <a:xfrm>
          <a:off x="14127480" y="435102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3075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A3426D54-D52C-478C-9CAB-9D2B6DFFA241}"/>
            </a:ext>
          </a:extLst>
        </xdr:cNvPr>
        <xdr:cNvSpPr/>
      </xdr:nvSpPr>
      <xdr:spPr>
        <a:xfrm>
          <a:off x="14127480" y="435102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4A116CC8-7D87-4E7F-A5D1-C1D451C178EE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ABA099B9-FC4E-40D2-B147-31C7680A6513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7E4D3E88-4528-4A22-98E3-8E427140C97A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5FCB53ED-D4B4-4B52-B25B-2E4C920FEC9A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445781BC-DE95-4128-A10B-2502E38C44EC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9DACA081-9401-4BAB-8BE7-72A3E3137A41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ADD857BC-3607-443A-9EED-0559BFE652DF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71374061-D4C5-4891-A94A-39C6B8538F81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58506A86-8BFC-427E-9F92-03A5A45D56DB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74290333-D8C8-47CF-B274-753A1802143B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01C7D718-5380-418D-8053-1F3D1FBA3D07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79E79BF3-7AFF-420D-80FC-830E610FDC93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F2CF57F0-7F2C-4E85-940A-C6D3F9CE4FA4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BCD6024A-8D86-4CD3-8276-9DF89F7CC940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35B87C33-89E5-40FE-8689-EB1C552E9C37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75222872-9864-4F11-99C5-B8B876880B58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429C287B-6294-4DA5-BA48-AAFA8FF902CC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3FD6B7CC-149C-4F60-BCFD-20704BBACBD8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DAD8653A-4103-4A74-BD32-5D82ECCCDED8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BE9D3ACF-47A2-4474-94BF-E7F953AE2D75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61E24C79-E98A-4145-AFBF-668E29FA5587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93634FAE-18DC-470E-9BF8-185D1A5D7F46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63262C70-5E53-4928-AD34-0F11382054FF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2D64248B-F03E-44D1-B5D0-8667BDD94106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7D7D0DE1-D111-4344-98C3-D4B415C796F7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776C6D83-E46C-4E1C-9BB4-BD8AC52B619F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61A9B7B4-0647-48EF-B1EE-E5E5E1DBE7C7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AB476CD6-8392-49F8-A20D-C8D7E3D573AA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1DC78231-CF9F-4BB2-A0E5-0DA7FB6061B0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80315319-2E7F-4B41-9020-4C0FC0E4E2DA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E5CF7538-1CDD-453F-A15A-E4DF9F700E2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0A63FF88-C63C-4A33-A43C-9BD59767C8E9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7E1FB013-D02D-491E-B8F5-9EB0F3E078D6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78C7AFC7-4A6E-48B2-83B6-14020D12665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84CFAABD-F41A-42B9-AFBC-9ED7B1F8089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135020F0-E24E-4D5E-AFA7-B6C756A4898C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CB1F9A8E-14EC-4834-AB98-5E3F0FE3B5EB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6CC022E5-78DB-49CD-92FC-7582FFC1CB8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70CB1EB1-4497-4205-82D6-798C97C80D9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4EA6996B-B45A-4930-B4BC-840DB493332E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FCC627F9-B6C1-4A07-9296-D9E08167DF2F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27A76698-DA62-491C-8F1F-94EB96C9AC33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0D547C0C-1206-4F36-AD81-82DF8C572F2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EBF55D94-AEB1-4B88-8019-9F8360B9DC0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DE1FE922-F282-4831-9864-8D3D872EFA27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04226A9B-AF3F-46ED-B772-C54FBEF57113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D170E78E-2283-461F-ACFC-A6907BC77149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F35564BE-566F-43D7-9ECE-192A23D146D4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DAD9F170-30E2-4BE8-BBAD-821AAF6D7B29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E80FFC73-D36F-40FA-B741-3182CF971D7C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64E8F443-F3D5-4BD8-899F-3A40BE1845C8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F58AC35C-EC03-4B41-967E-80D0B9086076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8D4FFF97-3636-48A3-B87C-E202BFF71F05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ABFDD911-DA61-4C6D-B87F-1ED56862DC8A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5F70AEFE-BC0A-4628-B2F0-6A7266500C29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349DFA42-9C07-40EF-B15A-E343FD3A2A7B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2474ECC3-0FE5-4ED0-88F0-AF3DA7FC69FA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C9326223-A520-467D-8A92-AACDEBBD7D2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3055E162-40A6-4F61-A5B2-684F77EE700E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8E14AE84-6C3F-48D2-8933-78A89F3B1ADC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5EF67166-19CC-4275-BC8E-6A799E4DB992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F1387777-5CFC-4032-AAA3-D3742A42A569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909139A3-4619-4BB9-82FA-2DAD01C0887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4CB878D8-EE30-48C5-A3EC-619650C8FC37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0BD8BC48-690E-4D80-A6A6-F269E6E6E839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6812"/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AAC9FB68-50D1-4A22-B469-40D8ACBEA8EA}"/>
            </a:ext>
          </a:extLst>
        </xdr:cNvPr>
        <xdr:cNvSpPr/>
      </xdr:nvSpPr>
      <xdr:spPr>
        <a:xfrm>
          <a:off x="13129620" y="435102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6812"/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B61B90AD-AA9A-4196-9560-DAF8289B8029}"/>
            </a:ext>
          </a:extLst>
        </xdr:cNvPr>
        <xdr:cNvSpPr/>
      </xdr:nvSpPr>
      <xdr:spPr>
        <a:xfrm>
          <a:off x="13129620" y="435102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3DC9DBF7-7047-4EB5-A24E-8BFF046958E3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D56E1D85-CC09-4867-BC5D-D2E376484670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591A0EFB-024D-4D0F-8680-1B31B651E6B9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B9982694-B106-4735-A516-46A141256012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308FD851-8A13-4B57-A9F6-3BD8EF251F69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EAFBD7A6-9206-4E98-A052-47860AC69900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0AD5E188-3941-4B8C-9244-7D9BB1E9DFD0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C0F4F2CD-0BB7-4544-BD7B-95F8A8AEC451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32051AAA-0AD2-4C6A-900A-A40B499BBFFC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ED280A01-E169-42B7-A4D1-7957EC269BE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8567B2FD-8293-4014-B8EE-F06DEA3DB7E4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4B541030-FE5A-46E5-8DD5-F8A28D2599D6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D82BF1A4-73F5-41D2-B658-CEF73DC27FAD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D184FBF2-275C-4B70-B77D-CC2D0D74679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78F4A6D7-1BAD-43AC-8CC7-2D1338FCA70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62B5A294-60D8-4DDF-B2BA-F64F955F55F7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7999FDF3-E61A-460F-B601-30590AAA1E4D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C1362A98-99D5-48BD-8218-68BF2AF2408A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97A73695-C1A7-4DDF-B249-49CC7EB26747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BE125F02-AD05-4C11-90D8-4AF83635A0F6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BC504B50-998C-491D-B3CF-8AAFE45EDBE0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B3ECD2B7-ADF8-4683-92D8-254894ECBFA9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45E220B4-FD38-4F2A-8E1C-2DBB525058F8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DC56CCEC-012A-492C-A52A-110741116FD0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0D01CCA8-6D98-43F1-802A-A94AE4D53C10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E9285349-8D6B-4B54-8982-0671A7281F3F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FC03920C-A392-4AEF-8AC5-76DE410F1188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37E162ED-09E6-45E9-9346-E2CF3C3209EE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FB5A95FB-018E-48E2-B6B6-4B73D34EA8D2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733AF4FF-6A5E-426B-9185-67BD687A5674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CB4ED69B-69F7-4C9D-BF80-3D78EF7A0E02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1BDAD3D2-2818-4AE3-B25F-232C35B13240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82B5AF43-B179-484E-9A66-AFF2113EC9BF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4593B423-8A17-4A7B-AD28-87D6C56FCAB7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A1A67EDE-F16F-4A87-A26B-83BE72357B42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937D2165-4FC9-4F0B-8823-0F773AC495F9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D4368D0C-726B-4205-9B29-7B71980384F1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D5F1FBF9-AEB8-40FF-B361-23643DB8BD52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AD705357-3824-4845-90A4-EDBA8D03F5E0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44A7F263-9F7B-495F-9647-5B247A1D6E7D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2DC390D0-C7A5-4DF1-B380-D232C7F9A4ED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464E0E45-BC92-4B1F-BE58-4FFDEC347E9F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911F5B5A-69C0-46DF-97EC-B18E8A0078C1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E1D1EB46-9FA0-427E-B4E1-103115A88D72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4A173AB4-D812-4D67-90EC-87252BD575E5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AE01CF85-AB96-428F-8600-5E2F12AFD3B6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3075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F15D1319-D4DB-4154-8EA2-A92B7CB21FF9}"/>
            </a:ext>
          </a:extLst>
        </xdr:cNvPr>
        <xdr:cNvSpPr/>
      </xdr:nvSpPr>
      <xdr:spPr>
        <a:xfrm>
          <a:off x="14127480" y="435102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3075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E8015E96-1B78-4B13-B087-783A776E3283}"/>
            </a:ext>
          </a:extLst>
        </xdr:cNvPr>
        <xdr:cNvSpPr/>
      </xdr:nvSpPr>
      <xdr:spPr>
        <a:xfrm>
          <a:off x="14127480" y="435102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2478D3CE-F383-4F4A-ADE3-B0A2BD1F3748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E128EBF3-C102-4E2F-B189-6FD7F5E46F73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0AB85557-C129-44DA-ADAD-120AA643759C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65D3CDFC-BCC8-455C-90F0-181876B9FA1D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0C3E3C09-FEA0-4866-9772-9E1AC282452E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99EDFB2E-E5E8-499A-AF99-F9E0FC58567F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602189BD-A360-4421-A124-25275B16B6A3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BA854794-0964-4C70-8801-BC15E0F4E2AA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62A8BF0C-D6B8-4FF9-9E45-EF43CD9C0968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6D21EC97-1E67-481A-960D-525E045ED9ED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BF85AA33-3736-470D-A7BA-819296121E8D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06410FE7-2E91-4FA4-AEA8-7C0C52E41E06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BB2A1185-C466-4E15-AB15-8ACB7B8079E1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02C6AD44-159D-4E1F-B09C-9830EB1D0677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C9779953-32EF-4B83-B8E0-5A983A016E14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07657D89-EE8B-4116-B444-3839FE264089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70F21F1F-9F0F-4582-9B85-B392EB0CF098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C59D625E-9237-4DB6-B09F-40C9BB3CA241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665EFB59-1E6C-4EDC-B19C-B5CA68C62894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53C43E24-6F8D-41BB-A118-945F33599EE5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4F05FBF2-34B6-4FE5-9040-B7D6EF494DDC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CEEF1FEF-2A1C-45D2-8C49-6FDCB201ACEA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236A926E-9CDE-4B9E-B9EF-41260DE1DFA2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F22F06C4-14FF-45FF-A22C-FB43DF750C60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9DA10F7F-143D-455A-A5A2-39ACF82D7D54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B6BE62E3-94D9-46E3-861C-77198CA5CA41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473BE2A4-10CA-463D-BC5C-BD3848F08489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1EE74064-C7AA-443A-9AD9-A763423A51C4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C1137E07-9C41-4205-B2CA-27378D6F3D51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9BFF15A8-E53C-4770-88A0-C460CE647C5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B71443F4-7A61-4C2E-988B-96E95602188F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47DC2FBE-708A-4204-9B67-9032604D673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4C4844BA-B217-441B-AE90-FD66C4C33DED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AC43C311-502F-4ADF-814C-7C51DA018721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281EBEB7-84D8-445F-98BF-9DC10D057291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7CFA6E6D-9A7D-48D7-86C8-32A61826C0ED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514FC6D0-FB1B-4FA9-A1FB-CDBA190AB5C8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F0ABE415-1B96-4C14-9215-30F3D6E0779D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0AD145CB-9566-4158-945C-E6D4BA901650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F9AE0D94-87DF-48C9-B50F-0378CDA776D2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83A750A1-4226-49B2-9E4C-B6C52477E90C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C398807C-718C-4320-B19A-03AC10385B38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C84796F2-1266-4DCB-8057-FD7C88E9645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86113982-74C0-4DBE-8791-729A2E69ED04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89FC9111-6CFF-40A1-BB6E-8748CE225626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4EFDB161-C479-4583-B42E-7B1775996C17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BBFF503B-AD17-4FE7-B19A-F4137CAABD5D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1DAA14E8-23C3-4DDC-8029-D4F0F2FB477D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663307D2-BE1E-46D3-9836-924B203FBC0D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0C339CDD-AF25-46BF-9ED7-47755C6B4047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6327D78A-0CB3-43DF-8AAD-C9C0AEFBEDF6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828EC22E-A381-42A2-A529-2DEE35EA88C8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6DB9DED2-E0E6-4FF4-97B9-35D1B50FC0C8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4874F6A8-60D9-4B5F-B551-C49644E95473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077D6387-4941-4D43-9250-7A56DA91F949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4F9930C2-B71D-454E-845C-4B95B9280CE6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A28524FF-814C-4329-8C44-55799A9634D8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EFBE4046-6F71-471E-826E-63AFAD8FC2A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344624EA-2DEB-4D78-BCF7-A6B0AE155886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04634262-9B08-4713-B1FE-01367DEB7E93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6AD64646-5365-476F-B7A0-34D664940EB4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A22CEF3E-9A11-4C72-899E-72C805B958B6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00460853-E0AA-4453-A0AC-D6410F85DC2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6812"/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921B3022-8317-40F9-9AD7-20D1C28C27DC}"/>
            </a:ext>
          </a:extLst>
        </xdr:cNvPr>
        <xdr:cNvSpPr/>
      </xdr:nvSpPr>
      <xdr:spPr>
        <a:xfrm>
          <a:off x="13129620" y="435102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6812"/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4171B5C6-D0C3-4896-AEE9-58E7A8D5734F}"/>
            </a:ext>
          </a:extLst>
        </xdr:cNvPr>
        <xdr:cNvSpPr/>
      </xdr:nvSpPr>
      <xdr:spPr>
        <a:xfrm>
          <a:off x="13129620" y="435102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EA279D4A-E41A-4370-869B-8E3AA8E65079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B2B3CC40-DDFF-4668-9AAA-42F987642A50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C2E7D2D5-5932-40C1-9157-4569B04F2DF5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B86DD872-C9DD-4B8E-89AC-B0C2D6A7083F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BD67C9A2-DDBF-401A-8026-00817FA061AD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00E5109C-63F9-4897-B33D-1C8B6A9BD0C4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79963A21-D9BE-4A71-95C9-BFCD76402FA8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1552227A-153B-4D5C-AB83-91D24BBB6F61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6A9763F5-F793-4F8A-B945-501616273C3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B89AF129-9C5D-47D2-B2FE-B5252FB1E68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40CCDDE6-399C-419F-AEE4-E16EAE66E5A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EF256E67-CCDE-42AB-AD6B-A73E6F5B3110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7D99FF23-B16D-4D71-8F62-1FF0ABE36B45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BCB3FA36-02C9-46B0-A496-EC4346A72BD4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9CCD8987-D1D4-42DE-9352-E4D1ABC2808A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3352B8E9-DD55-4381-A256-8CEC78ABB37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FCCDF1DE-04A9-4470-9DC9-E0B16DEF1236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C48BBBA8-FA38-440B-9E3F-62D76F30A914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F51A7895-CE2F-48F8-9745-61D6DE1F74D7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483AEF04-F8A5-404D-ADE7-26D24E1D3918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D067C062-F309-4BB9-8C29-78EB1D1FB564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A6E64F54-3BCF-477F-A87E-BE9E368B2ECA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24E3F14A-6C24-4395-AE10-3783E91B0706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5D4BDAF7-E962-4FE8-B39B-4B683089AD11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D552401F-999D-4AB8-B923-059EA0F0DCA6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D642CA7F-3782-41EB-9E91-FA25207E5325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F9EA744A-6E53-46C4-83A1-A9EAA3AEEBF2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1A3E8B3C-2714-46BF-944A-8AB5CDC2B4FF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BB6D8E94-9E2B-462F-868C-72A33FAC70D7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1CABB029-E5DB-4CBB-9FE1-92311ECD5E7A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EFA319D8-87B5-43F0-B05E-AAB2C00B211B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161D5126-9C2F-427D-927C-4FF54BB86F1B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243FB44E-6B53-4371-B37B-3E71A3C93AE0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6253CA49-E42C-46D5-A87F-70C5763EBE84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205EB1CD-561E-45D5-8347-64F1D441AD86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472CA8F1-4EBE-4495-AEE6-C7C80D13CCF0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CC9F93CA-1518-4306-8C82-90454E3DBA30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F1268551-A368-41A4-9A95-1A479260D1FF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236E41DA-2543-4B49-BE7B-20307F3C94BB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9F724FCB-F053-4064-AEFE-67A254682EB2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9CB88F4C-FA43-4F05-8913-E318E4DDAB66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90D3A52C-5F9C-41A6-BFEA-52225577D990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D482DF61-93EA-4DD4-9A0D-E7F82CD6E52A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D99EA39C-8FF4-4D67-A835-48C1927862AB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id="{3A5B10F0-6FF6-4073-ACE0-981E418FCC0C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id="{FE9D7F4F-B36B-4D8F-A713-1B0FEF314C99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3075"/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id="{3E2A3A6D-B2E9-4DFE-939C-6B0E190868D5}"/>
            </a:ext>
          </a:extLst>
        </xdr:cNvPr>
        <xdr:cNvSpPr/>
      </xdr:nvSpPr>
      <xdr:spPr>
        <a:xfrm>
          <a:off x="14127480" y="435102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3075"/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id="{461CD7FB-A5D8-4CC6-8580-CF07584FEF1F}"/>
            </a:ext>
          </a:extLst>
        </xdr:cNvPr>
        <xdr:cNvSpPr/>
      </xdr:nvSpPr>
      <xdr:spPr>
        <a:xfrm>
          <a:off x="14127480" y="435102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id="{4DDB6E84-EC47-4EE1-89BE-E55BA9AD5D1A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id="{2CC1D9C5-9687-43EC-9168-35FFE7FB8927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id="{36F94D84-00BA-43AE-B3EB-60E074E02446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id="{14858198-E5F8-453E-A33A-5CFE94259E3E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id="{F233BFD1-288A-45FF-A783-BB74478632CB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id="{F1D0E457-64F4-4358-9D41-C0D459832810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id="{21444DFA-4E6B-4FF3-A816-AD38538A5C91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id="{89D0B39A-4194-43EA-92D5-F2880B01AFD0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id="{C4EC4749-6FC0-4655-93E3-3C117C625314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id="{F1FCF2F3-1859-4E92-B97D-D28B87E65215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id="{26F677C8-C49F-4FBD-8CBB-BBFBE55F1330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id="{647E7E3A-C02E-41F8-9387-6B26C9A25D05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id="{1C5D6C56-1A51-48C8-AC89-68D7ADCEA81C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id="{941D0178-C2DE-4249-91A3-11827F7108A3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id="{2E33E81F-CF96-4284-A452-1E082591F19A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id="{3846ACF7-D94A-4D98-949D-B9674332016B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id="{A802376B-B641-44C2-9717-140AC7270650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id="{5D024C49-C4E5-4993-8C99-08BE086C5694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id="{FBBDF623-8DDD-4D92-BF10-695A04A8C50B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id="{2C0322FA-A0FE-443A-A090-05CE75E3645E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id="{3366F812-4624-4CFC-9F10-5BFAFF388021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id="{ED356344-47BA-40BA-B151-14073F86A66C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id="{C2C19BA4-8E48-436F-9D0D-3E374EDD25ED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id="{C4EE9ABF-67C1-41B9-BE0E-E2E42D087BBB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id="{01F8253A-C3DE-442F-A795-BDC21539B914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id="{4E4D4B9F-3734-42BA-BA70-CC4384C745D8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id="{960D760F-A74D-411C-ACEA-631448E72B25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id="{2FB9665C-D05E-4BE5-A51E-B163537AC0AD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id="{092AB8EB-8E78-4F38-8F0A-8CE834A22071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id="{84A48BF7-4C0F-4E8B-82A6-4DE667CE1EEE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id="{1BF6920D-9D44-4CEA-BD51-FC39648FE94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id="{50FA53ED-253C-44CD-A46C-6FBDE1F8F48C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id="{EBB54F19-18FF-4151-ABAC-A7FBED43A248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id="{CD7685A8-F5AA-493F-9E9B-E3A4E8850BC8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id="{138CC5BC-1200-4138-8F6E-92DB28B47EF8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id="{C21CC819-9EEB-44BF-BB5B-1F20E8995410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id="{70FA6598-CFC3-4732-834D-E55586C43447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id="{F8B71AE7-8EF8-4484-855E-94E345AC9B8E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id="{F46A97C1-7BB9-408C-BA8C-D32E3C98991C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id="{1DD8F523-0C17-4908-827A-49BEABF86A0C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id="{9EA3E198-FA6D-4937-B596-7F14E42AECA1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id="{9DD7D6E1-18EA-4036-9CE2-200E982F4C47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id="{A8153A1E-59AC-4979-B698-2A4F0F7D2CAC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id="{5046A89A-7B7A-4507-9129-9C86853D903A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id="{6F6DBEB5-A8CB-4289-90DB-85AC496404DC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id="{9AB0A717-443A-42C8-B8FE-6CA00FD19C28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id="{8971BFB9-6FA6-4407-BF2E-9EA0BB15B6A1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id="{6AC887ED-4DB5-4EAF-86DC-00C7A7A9E3B6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id="{27FB6785-358D-4EED-B273-64F122A326DD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id="{6E19D69C-9DBC-4E41-92AF-FAE703EE1A32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id="{D6785DD7-0DE6-4D14-9BD2-054D50713BE9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id="{3CD5A575-96A7-4DCA-87D3-C9F5F6F87CFD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id="{298C0ADD-F81B-466B-BE0C-D2D5EC7B6B0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id="{B7954048-A6F4-40C2-A3D9-EA473806B914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id="{6CC73AB6-545F-49A2-B780-48810CBA9FDE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id="{4723BFBD-7376-4807-8623-4393CF2A9318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id="{05D4B67C-DF82-4B8E-9667-B7C0A832711F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id="{B473E5EB-3B0F-4639-9358-88907AC3394A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id="{DD1407A8-7728-4575-9055-CE899BF0231A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id="{1734DC37-87CF-4779-9897-8C75BA2FA5F5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id="{E76BE5B9-2A12-4841-B50D-D4CCCD127F5B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id="{184A1260-8244-4787-9C01-50EE42D5D5CA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id="{A81A935A-9926-47C3-BEAF-ADEE4103470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id="{5A17995F-DA0B-4863-9147-AA8355CA587E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id="{B0B739C8-31B8-48FE-99BE-FDC77AB7C9F5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6812"/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id="{25009433-F3EF-47A9-BB69-E8DC355F85CE}"/>
            </a:ext>
          </a:extLst>
        </xdr:cNvPr>
        <xdr:cNvSpPr/>
      </xdr:nvSpPr>
      <xdr:spPr>
        <a:xfrm>
          <a:off x="13129620" y="435102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6812"/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id="{98D8D5D5-3B62-4616-9073-6A6B1488F62E}"/>
            </a:ext>
          </a:extLst>
        </xdr:cNvPr>
        <xdr:cNvSpPr/>
      </xdr:nvSpPr>
      <xdr:spPr>
        <a:xfrm>
          <a:off x="13129620" y="435102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id="{2713120D-C5BD-4C40-A606-24E0A74F1E6F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id="{4017FC5A-F1B1-4D61-81C4-94BF856F4D0C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id="{4EFB02BE-9B5D-4F69-83FB-5DBA8E8BDAC3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id="{8717322D-1BEF-4B76-87C6-236A6AEDC249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id="{3498E904-91CA-42D4-B7A8-AED03A01BF26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id="{1DF10B16-1F64-4585-92BF-4C9B1DEFCCC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id="{ADAF9415-302B-4F1C-A300-9057936A0FFE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74" name="CustomShape 1">
          <a:extLst>
            <a:ext uri="{FF2B5EF4-FFF2-40B4-BE49-F238E27FC236}">
              <a16:creationId xmlns:a16="http://schemas.microsoft.com/office/drawing/2014/main" id="{EF544E07-C787-4A1C-8690-9D7115C372BD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75" name="CustomShape 1">
          <a:extLst>
            <a:ext uri="{FF2B5EF4-FFF2-40B4-BE49-F238E27FC236}">
              <a16:creationId xmlns:a16="http://schemas.microsoft.com/office/drawing/2014/main" id="{EA0C8C4D-31A7-4BBC-92C7-9C81E657F2B7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76" name="CustomShape 1">
          <a:extLst>
            <a:ext uri="{FF2B5EF4-FFF2-40B4-BE49-F238E27FC236}">
              <a16:creationId xmlns:a16="http://schemas.microsoft.com/office/drawing/2014/main" id="{47F7CBBC-785F-49D0-84CF-43AEE341BB04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77" name="CustomShape 1">
          <a:extLst>
            <a:ext uri="{FF2B5EF4-FFF2-40B4-BE49-F238E27FC236}">
              <a16:creationId xmlns:a16="http://schemas.microsoft.com/office/drawing/2014/main" id="{A7F2DD6E-85ED-4BF1-A36B-2331C92E0903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78" name="CustomShape 1">
          <a:extLst>
            <a:ext uri="{FF2B5EF4-FFF2-40B4-BE49-F238E27FC236}">
              <a16:creationId xmlns:a16="http://schemas.microsoft.com/office/drawing/2014/main" id="{C47075C0-7254-485E-A6A4-84124B5CD199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79" name="CustomShape 1">
          <a:extLst>
            <a:ext uri="{FF2B5EF4-FFF2-40B4-BE49-F238E27FC236}">
              <a16:creationId xmlns:a16="http://schemas.microsoft.com/office/drawing/2014/main" id="{775CA7AB-CF2A-4613-8071-F5BD2106FDF3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80" name="CustomShape 1">
          <a:extLst>
            <a:ext uri="{FF2B5EF4-FFF2-40B4-BE49-F238E27FC236}">
              <a16:creationId xmlns:a16="http://schemas.microsoft.com/office/drawing/2014/main" id="{53D19452-0FEB-4ABA-99C0-B0C2EC9A2A78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81" name="CustomShape 1">
          <a:extLst>
            <a:ext uri="{FF2B5EF4-FFF2-40B4-BE49-F238E27FC236}">
              <a16:creationId xmlns:a16="http://schemas.microsoft.com/office/drawing/2014/main" id="{82D03314-6643-46E0-92D4-9E9F86A2D700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82" name="CustomShape 1">
          <a:extLst>
            <a:ext uri="{FF2B5EF4-FFF2-40B4-BE49-F238E27FC236}">
              <a16:creationId xmlns:a16="http://schemas.microsoft.com/office/drawing/2014/main" id="{4F57F125-564B-4DED-BBCA-0BCA2116DB5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83" name="CustomShape 1">
          <a:extLst>
            <a:ext uri="{FF2B5EF4-FFF2-40B4-BE49-F238E27FC236}">
              <a16:creationId xmlns:a16="http://schemas.microsoft.com/office/drawing/2014/main" id="{A4C85AD2-B26A-4F18-8E9B-AA6E670E1BA1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384" name="CustomShape 1">
          <a:extLst>
            <a:ext uri="{FF2B5EF4-FFF2-40B4-BE49-F238E27FC236}">
              <a16:creationId xmlns:a16="http://schemas.microsoft.com/office/drawing/2014/main" id="{86C44157-7185-4E04-AEFD-80024B7E1844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85" name="CustomShape 1">
          <a:extLst>
            <a:ext uri="{FF2B5EF4-FFF2-40B4-BE49-F238E27FC236}">
              <a16:creationId xmlns:a16="http://schemas.microsoft.com/office/drawing/2014/main" id="{1EED5E9E-0D12-42A5-95B5-C84FF7839E4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86" name="CustomShape 1">
          <a:extLst>
            <a:ext uri="{FF2B5EF4-FFF2-40B4-BE49-F238E27FC236}">
              <a16:creationId xmlns:a16="http://schemas.microsoft.com/office/drawing/2014/main" id="{9E29C796-E63E-46BD-8759-2DDD5B9E5089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387" name="CustomShape 1">
          <a:extLst>
            <a:ext uri="{FF2B5EF4-FFF2-40B4-BE49-F238E27FC236}">
              <a16:creationId xmlns:a16="http://schemas.microsoft.com/office/drawing/2014/main" id="{8B789498-0574-4E26-B313-24B2311D0DC3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388" name="CustomShape 1">
          <a:extLst>
            <a:ext uri="{FF2B5EF4-FFF2-40B4-BE49-F238E27FC236}">
              <a16:creationId xmlns:a16="http://schemas.microsoft.com/office/drawing/2014/main" id="{C8412BDE-2FFB-4267-BD7A-3F6B9CCA2491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389" name="CustomShape 1">
          <a:extLst>
            <a:ext uri="{FF2B5EF4-FFF2-40B4-BE49-F238E27FC236}">
              <a16:creationId xmlns:a16="http://schemas.microsoft.com/office/drawing/2014/main" id="{B35C14B0-86FA-4D94-B616-B19B784791EE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390" name="CustomShape 1">
          <a:extLst>
            <a:ext uri="{FF2B5EF4-FFF2-40B4-BE49-F238E27FC236}">
              <a16:creationId xmlns:a16="http://schemas.microsoft.com/office/drawing/2014/main" id="{8A437261-C56D-40AB-8F8C-4295D4B0D0DA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391" name="CustomShape 1">
          <a:extLst>
            <a:ext uri="{FF2B5EF4-FFF2-40B4-BE49-F238E27FC236}">
              <a16:creationId xmlns:a16="http://schemas.microsoft.com/office/drawing/2014/main" id="{FEE24D18-D15C-4469-9FC4-95928C9683D8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392" name="CustomShape 1">
          <a:extLst>
            <a:ext uri="{FF2B5EF4-FFF2-40B4-BE49-F238E27FC236}">
              <a16:creationId xmlns:a16="http://schemas.microsoft.com/office/drawing/2014/main" id="{7F8BE990-8E71-4DA0-8EF5-AEC962BA3DE0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393" name="CustomShape 1">
          <a:extLst>
            <a:ext uri="{FF2B5EF4-FFF2-40B4-BE49-F238E27FC236}">
              <a16:creationId xmlns:a16="http://schemas.microsoft.com/office/drawing/2014/main" id="{4CAF4600-2744-4E74-A31C-41063235CC14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394" name="CustomShape 1">
          <a:extLst>
            <a:ext uri="{FF2B5EF4-FFF2-40B4-BE49-F238E27FC236}">
              <a16:creationId xmlns:a16="http://schemas.microsoft.com/office/drawing/2014/main" id="{47C71111-4060-4C7B-AB70-A7D4BA18C77B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395" name="CustomShape 1">
          <a:extLst>
            <a:ext uri="{FF2B5EF4-FFF2-40B4-BE49-F238E27FC236}">
              <a16:creationId xmlns:a16="http://schemas.microsoft.com/office/drawing/2014/main" id="{E2302DD3-5BA8-467A-8D73-5F18A9A17A36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396" name="CustomShape 1">
          <a:extLst>
            <a:ext uri="{FF2B5EF4-FFF2-40B4-BE49-F238E27FC236}">
              <a16:creationId xmlns:a16="http://schemas.microsoft.com/office/drawing/2014/main" id="{E57DCBE9-7008-452B-AA98-DA86C8D7967C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397" name="CustomShape 1">
          <a:extLst>
            <a:ext uri="{FF2B5EF4-FFF2-40B4-BE49-F238E27FC236}">
              <a16:creationId xmlns:a16="http://schemas.microsoft.com/office/drawing/2014/main" id="{CC41629B-CF4C-4265-B1F6-431158997BBA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398" name="CustomShape 1">
          <a:extLst>
            <a:ext uri="{FF2B5EF4-FFF2-40B4-BE49-F238E27FC236}">
              <a16:creationId xmlns:a16="http://schemas.microsoft.com/office/drawing/2014/main" id="{85FA0405-6D21-4F6B-8ACA-C926A98C1CFE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399" name="CustomShape 1">
          <a:extLst>
            <a:ext uri="{FF2B5EF4-FFF2-40B4-BE49-F238E27FC236}">
              <a16:creationId xmlns:a16="http://schemas.microsoft.com/office/drawing/2014/main" id="{8FF1F885-F95C-45B3-996B-19F06FE5BA89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00" name="CustomShape 1">
          <a:extLst>
            <a:ext uri="{FF2B5EF4-FFF2-40B4-BE49-F238E27FC236}">
              <a16:creationId xmlns:a16="http://schemas.microsoft.com/office/drawing/2014/main" id="{2FCCCB9D-1360-43E1-9E90-A77D8583ED88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01" name="CustomShape 1">
          <a:extLst>
            <a:ext uri="{FF2B5EF4-FFF2-40B4-BE49-F238E27FC236}">
              <a16:creationId xmlns:a16="http://schemas.microsoft.com/office/drawing/2014/main" id="{DFBD0423-9AC2-4BC9-B3EA-1093BB0C4BD6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02" name="CustomShape 1">
          <a:extLst>
            <a:ext uri="{FF2B5EF4-FFF2-40B4-BE49-F238E27FC236}">
              <a16:creationId xmlns:a16="http://schemas.microsoft.com/office/drawing/2014/main" id="{1391C28F-5219-4C89-ACF9-A3E456945C7A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403" name="CustomShape 1">
          <a:extLst>
            <a:ext uri="{FF2B5EF4-FFF2-40B4-BE49-F238E27FC236}">
              <a16:creationId xmlns:a16="http://schemas.microsoft.com/office/drawing/2014/main" id="{1F897F95-8BA9-4F6E-BAC6-1608059325E8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404" name="CustomShape 1">
          <a:extLst>
            <a:ext uri="{FF2B5EF4-FFF2-40B4-BE49-F238E27FC236}">
              <a16:creationId xmlns:a16="http://schemas.microsoft.com/office/drawing/2014/main" id="{15A11FE5-5F31-4ED2-9465-4905BC74E799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05" name="CustomShape 1">
          <a:extLst>
            <a:ext uri="{FF2B5EF4-FFF2-40B4-BE49-F238E27FC236}">
              <a16:creationId xmlns:a16="http://schemas.microsoft.com/office/drawing/2014/main" id="{1F8552B2-7DC3-49C4-985A-6B3759749F4B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06" name="CustomShape 1">
          <a:extLst>
            <a:ext uri="{FF2B5EF4-FFF2-40B4-BE49-F238E27FC236}">
              <a16:creationId xmlns:a16="http://schemas.microsoft.com/office/drawing/2014/main" id="{D7EB34CF-FF9F-44B1-B37E-86E7494A25E9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07" name="CustomShape 1">
          <a:extLst>
            <a:ext uri="{FF2B5EF4-FFF2-40B4-BE49-F238E27FC236}">
              <a16:creationId xmlns:a16="http://schemas.microsoft.com/office/drawing/2014/main" id="{7411B223-C67E-45C0-AE37-38CA887E8F2F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408" name="CustomShape 1">
          <a:extLst>
            <a:ext uri="{FF2B5EF4-FFF2-40B4-BE49-F238E27FC236}">
              <a16:creationId xmlns:a16="http://schemas.microsoft.com/office/drawing/2014/main" id="{906C1FA3-C18C-4E7B-B920-FE58450A6454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409" name="CustomShape 1">
          <a:extLst>
            <a:ext uri="{FF2B5EF4-FFF2-40B4-BE49-F238E27FC236}">
              <a16:creationId xmlns:a16="http://schemas.microsoft.com/office/drawing/2014/main" id="{DC9F3BC9-94A5-4F99-B090-1D23B179BFEF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10" name="CustomShape 1">
          <a:extLst>
            <a:ext uri="{FF2B5EF4-FFF2-40B4-BE49-F238E27FC236}">
              <a16:creationId xmlns:a16="http://schemas.microsoft.com/office/drawing/2014/main" id="{E99C6F6C-BF02-4675-B997-A87E2CC91AF7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11" name="CustomShape 1">
          <a:extLst>
            <a:ext uri="{FF2B5EF4-FFF2-40B4-BE49-F238E27FC236}">
              <a16:creationId xmlns:a16="http://schemas.microsoft.com/office/drawing/2014/main" id="{A3F14BEF-415A-4416-80C9-1128FC2383DC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12" name="CustomShape 1">
          <a:extLst>
            <a:ext uri="{FF2B5EF4-FFF2-40B4-BE49-F238E27FC236}">
              <a16:creationId xmlns:a16="http://schemas.microsoft.com/office/drawing/2014/main" id="{13F3E5C2-FAA7-41F1-93A7-101FD34F0A67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3075"/>
    <xdr:sp macro="" textlink="">
      <xdr:nvSpPr>
        <xdr:cNvPr id="413" name="CustomShape 1">
          <a:extLst>
            <a:ext uri="{FF2B5EF4-FFF2-40B4-BE49-F238E27FC236}">
              <a16:creationId xmlns:a16="http://schemas.microsoft.com/office/drawing/2014/main" id="{3AE604D0-838D-40B3-AE4A-F7B05AED7BF0}"/>
            </a:ext>
          </a:extLst>
        </xdr:cNvPr>
        <xdr:cNvSpPr/>
      </xdr:nvSpPr>
      <xdr:spPr>
        <a:xfrm>
          <a:off x="14127480" y="435102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3075"/>
    <xdr:sp macro="" textlink="">
      <xdr:nvSpPr>
        <xdr:cNvPr id="414" name="CustomShape 1">
          <a:extLst>
            <a:ext uri="{FF2B5EF4-FFF2-40B4-BE49-F238E27FC236}">
              <a16:creationId xmlns:a16="http://schemas.microsoft.com/office/drawing/2014/main" id="{EB51E59F-88BB-46D9-8B62-31C4A5E9D8F0}"/>
            </a:ext>
          </a:extLst>
        </xdr:cNvPr>
        <xdr:cNvSpPr/>
      </xdr:nvSpPr>
      <xdr:spPr>
        <a:xfrm>
          <a:off x="14127480" y="435102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415" name="CustomShape 1">
          <a:extLst>
            <a:ext uri="{FF2B5EF4-FFF2-40B4-BE49-F238E27FC236}">
              <a16:creationId xmlns:a16="http://schemas.microsoft.com/office/drawing/2014/main" id="{7FF5BB94-908D-4292-9FC4-316C143937DE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416" name="CustomShape 1">
          <a:extLst>
            <a:ext uri="{FF2B5EF4-FFF2-40B4-BE49-F238E27FC236}">
              <a16:creationId xmlns:a16="http://schemas.microsoft.com/office/drawing/2014/main" id="{CBF65F5A-688B-48B9-B782-E560DA7F37DE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417" name="CustomShape 1">
          <a:extLst>
            <a:ext uri="{FF2B5EF4-FFF2-40B4-BE49-F238E27FC236}">
              <a16:creationId xmlns:a16="http://schemas.microsoft.com/office/drawing/2014/main" id="{470D48A8-2051-4EE4-BA33-2009FDF727B0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418" name="CustomShape 1">
          <a:extLst>
            <a:ext uri="{FF2B5EF4-FFF2-40B4-BE49-F238E27FC236}">
              <a16:creationId xmlns:a16="http://schemas.microsoft.com/office/drawing/2014/main" id="{B3D6ED1F-D9D7-4CCC-94AA-2EA5349284F5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19" name="CustomShape 1">
          <a:extLst>
            <a:ext uri="{FF2B5EF4-FFF2-40B4-BE49-F238E27FC236}">
              <a16:creationId xmlns:a16="http://schemas.microsoft.com/office/drawing/2014/main" id="{10D26C81-B576-4658-82CB-621ADDA46C59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20" name="CustomShape 1">
          <a:extLst>
            <a:ext uri="{FF2B5EF4-FFF2-40B4-BE49-F238E27FC236}">
              <a16:creationId xmlns:a16="http://schemas.microsoft.com/office/drawing/2014/main" id="{CAC17190-08FF-40FF-BBD5-8F806AB9FC56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21" name="CustomShape 1">
          <a:extLst>
            <a:ext uri="{FF2B5EF4-FFF2-40B4-BE49-F238E27FC236}">
              <a16:creationId xmlns:a16="http://schemas.microsoft.com/office/drawing/2014/main" id="{C7AA7B31-2AEF-4C63-A6FD-52C1613446CE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422" name="CustomShape 1">
          <a:extLst>
            <a:ext uri="{FF2B5EF4-FFF2-40B4-BE49-F238E27FC236}">
              <a16:creationId xmlns:a16="http://schemas.microsoft.com/office/drawing/2014/main" id="{171191C0-60F7-4A15-85D1-0D753FA20FE8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423" name="CustomShape 1">
          <a:extLst>
            <a:ext uri="{FF2B5EF4-FFF2-40B4-BE49-F238E27FC236}">
              <a16:creationId xmlns:a16="http://schemas.microsoft.com/office/drawing/2014/main" id="{B53F66DD-26FB-4A77-9E95-E0CB9B1DA2F6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24" name="CustomShape 1">
          <a:extLst>
            <a:ext uri="{FF2B5EF4-FFF2-40B4-BE49-F238E27FC236}">
              <a16:creationId xmlns:a16="http://schemas.microsoft.com/office/drawing/2014/main" id="{25861E7C-E9AC-4117-9789-6157ED536E17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25" name="CustomShape 1">
          <a:extLst>
            <a:ext uri="{FF2B5EF4-FFF2-40B4-BE49-F238E27FC236}">
              <a16:creationId xmlns:a16="http://schemas.microsoft.com/office/drawing/2014/main" id="{E67BDBA5-A9EC-4A41-B77F-74A8F188EAE4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26" name="CustomShape 1">
          <a:extLst>
            <a:ext uri="{FF2B5EF4-FFF2-40B4-BE49-F238E27FC236}">
              <a16:creationId xmlns:a16="http://schemas.microsoft.com/office/drawing/2014/main" id="{E1A2D486-95A1-489A-8625-F525C18115B8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427" name="CustomShape 1">
          <a:extLst>
            <a:ext uri="{FF2B5EF4-FFF2-40B4-BE49-F238E27FC236}">
              <a16:creationId xmlns:a16="http://schemas.microsoft.com/office/drawing/2014/main" id="{2FEEDBF6-9BCB-4FF5-868A-19A93067B605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id="{64AC74BC-C7FB-4D54-A523-0F31AF342740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id="{38FDAE66-59C5-4A06-9CED-12FC287E4C9D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id="{9EA9C349-AE93-48D1-B826-4AA7FEC26932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id="{45C60F00-4217-4227-B5D6-A4B5F571A954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id="{7A2CF372-E6C0-4D18-9A51-2FEA675D083D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id="{0180C5B0-D190-4B4D-B7B3-709564042548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id="{7100F3F2-05E2-499B-B46A-E14F844D36CD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id="{9D6CB74D-F823-476A-8FA3-DD4858564729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id="{1BC75E1E-F314-425F-A71E-5E1D7B6233C7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id="{1C01063A-C231-4347-89A1-9F342CB6175B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id="{70DC8098-C0EE-47AF-A053-99D689286DBA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id="{7D179D3C-AF5B-476C-8CDC-9695CA2B95B3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id="{6EB3A7A1-1B0A-4E72-853D-0AFEF7E715F3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id="{F03587FB-2981-4FB2-B578-9D2B380A368F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id="{2E7934A6-5348-4A64-A751-A236995D5B54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id="{640B8030-DC64-4335-BB00-5E1DE2DEB6BD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id="{9D7AEE5E-D8C2-461E-B7B2-F7F127477D00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id="{198165A2-F723-4099-87C0-E1CC4A38065A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id="{791A1EAE-2AC2-4E27-AE15-F062A078BF03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id="{EB20B659-ABAF-42AC-BBF5-12177DB9986D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id="{D2583011-E426-4D1A-94F4-387EB88DFA71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id="{9BB8AE45-36E7-432E-B9EA-00BAED5CBA26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id="{E9845A5B-1AEF-4A9A-A316-0A255A923D72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id="{72350DE2-3E9E-485F-8B46-DB90F00EE3DB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id="{31C0C030-2822-467E-8E7D-13C0814492C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id="{7C0F9048-D6D6-481E-9CFE-460E8AF4E79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54" name="CustomShape 1">
          <a:extLst>
            <a:ext uri="{FF2B5EF4-FFF2-40B4-BE49-F238E27FC236}">
              <a16:creationId xmlns:a16="http://schemas.microsoft.com/office/drawing/2014/main" id="{70DF9ABA-D8EF-4414-B5F7-1E06F1DB0E01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55" name="CustomShape 1">
          <a:extLst>
            <a:ext uri="{FF2B5EF4-FFF2-40B4-BE49-F238E27FC236}">
              <a16:creationId xmlns:a16="http://schemas.microsoft.com/office/drawing/2014/main" id="{CEF28765-214B-46AB-AC0D-230B5C4B7432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56" name="CustomShape 1">
          <a:extLst>
            <a:ext uri="{FF2B5EF4-FFF2-40B4-BE49-F238E27FC236}">
              <a16:creationId xmlns:a16="http://schemas.microsoft.com/office/drawing/2014/main" id="{32D1ED81-D0C5-42DA-BA9D-ABA6C00A4ABD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57" name="CustomShape 1">
          <a:extLst>
            <a:ext uri="{FF2B5EF4-FFF2-40B4-BE49-F238E27FC236}">
              <a16:creationId xmlns:a16="http://schemas.microsoft.com/office/drawing/2014/main" id="{0F3164C9-A3F9-46DF-8715-8B5079B407C8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58" name="CustomShape 1">
          <a:extLst>
            <a:ext uri="{FF2B5EF4-FFF2-40B4-BE49-F238E27FC236}">
              <a16:creationId xmlns:a16="http://schemas.microsoft.com/office/drawing/2014/main" id="{3B89288A-A219-4D4C-A269-49DD7BE703C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459" name="CustomShape 1">
          <a:extLst>
            <a:ext uri="{FF2B5EF4-FFF2-40B4-BE49-F238E27FC236}">
              <a16:creationId xmlns:a16="http://schemas.microsoft.com/office/drawing/2014/main" id="{7F97728E-A7CD-470B-8D9A-DFFCDC38F8A8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460" name="CustomShape 1">
          <a:extLst>
            <a:ext uri="{FF2B5EF4-FFF2-40B4-BE49-F238E27FC236}">
              <a16:creationId xmlns:a16="http://schemas.microsoft.com/office/drawing/2014/main" id="{0BEEC55C-771E-4E89-B315-10F8345A133E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461" name="CustomShape 1">
          <a:extLst>
            <a:ext uri="{FF2B5EF4-FFF2-40B4-BE49-F238E27FC236}">
              <a16:creationId xmlns:a16="http://schemas.microsoft.com/office/drawing/2014/main" id="{114F293B-595A-4E40-9D8B-ABBAD8EE7F52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462" name="CustomShape 1">
          <a:extLst>
            <a:ext uri="{FF2B5EF4-FFF2-40B4-BE49-F238E27FC236}">
              <a16:creationId xmlns:a16="http://schemas.microsoft.com/office/drawing/2014/main" id="{EE14A909-DFC5-48F6-A651-0C6C3C5B8FE2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463" name="CustomShape 1">
          <a:extLst>
            <a:ext uri="{FF2B5EF4-FFF2-40B4-BE49-F238E27FC236}">
              <a16:creationId xmlns:a16="http://schemas.microsoft.com/office/drawing/2014/main" id="{205E8D2E-13A8-4FE4-94C7-2798A3DEAA7E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64" name="CustomShape 1">
          <a:extLst>
            <a:ext uri="{FF2B5EF4-FFF2-40B4-BE49-F238E27FC236}">
              <a16:creationId xmlns:a16="http://schemas.microsoft.com/office/drawing/2014/main" id="{322DAB74-DC8F-4D7C-9BDF-C015A819A917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65" name="CustomShape 1">
          <a:extLst>
            <a:ext uri="{FF2B5EF4-FFF2-40B4-BE49-F238E27FC236}">
              <a16:creationId xmlns:a16="http://schemas.microsoft.com/office/drawing/2014/main" id="{B733D7E6-E97A-47A5-B372-03F225AD1809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66" name="CustomShape 1">
          <a:extLst>
            <a:ext uri="{FF2B5EF4-FFF2-40B4-BE49-F238E27FC236}">
              <a16:creationId xmlns:a16="http://schemas.microsoft.com/office/drawing/2014/main" id="{330A843B-6882-41F7-A1B4-90B9D8E9D90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67" name="CustomShape 1">
          <a:extLst>
            <a:ext uri="{FF2B5EF4-FFF2-40B4-BE49-F238E27FC236}">
              <a16:creationId xmlns:a16="http://schemas.microsoft.com/office/drawing/2014/main" id="{B4AA02CF-C5F3-4D56-841F-4B782E20BA97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68" name="CustomShape 1">
          <a:extLst>
            <a:ext uri="{FF2B5EF4-FFF2-40B4-BE49-F238E27FC236}">
              <a16:creationId xmlns:a16="http://schemas.microsoft.com/office/drawing/2014/main" id="{FCFBAA4A-826F-46D7-8D0C-9AB643BB038A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69" name="CustomShape 1">
          <a:extLst>
            <a:ext uri="{FF2B5EF4-FFF2-40B4-BE49-F238E27FC236}">
              <a16:creationId xmlns:a16="http://schemas.microsoft.com/office/drawing/2014/main" id="{8800A3E2-5739-48EC-95CF-21452BF5CB63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70" name="CustomShape 1">
          <a:extLst>
            <a:ext uri="{FF2B5EF4-FFF2-40B4-BE49-F238E27FC236}">
              <a16:creationId xmlns:a16="http://schemas.microsoft.com/office/drawing/2014/main" id="{EDB90C8D-946A-4189-B062-DE82152DC5ED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71" name="CustomShape 1">
          <a:extLst>
            <a:ext uri="{FF2B5EF4-FFF2-40B4-BE49-F238E27FC236}">
              <a16:creationId xmlns:a16="http://schemas.microsoft.com/office/drawing/2014/main" id="{25F52D4F-8110-4009-A672-10694EED338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72" name="CustomShape 1">
          <a:extLst>
            <a:ext uri="{FF2B5EF4-FFF2-40B4-BE49-F238E27FC236}">
              <a16:creationId xmlns:a16="http://schemas.microsoft.com/office/drawing/2014/main" id="{A08D48BB-9BEE-4126-A580-8931AC5A8761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73" name="CustomShape 1">
          <a:extLst>
            <a:ext uri="{FF2B5EF4-FFF2-40B4-BE49-F238E27FC236}">
              <a16:creationId xmlns:a16="http://schemas.microsoft.com/office/drawing/2014/main" id="{C5EDE20A-2889-4C21-9F62-734445F0A90A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74" name="CustomShape 1">
          <a:extLst>
            <a:ext uri="{FF2B5EF4-FFF2-40B4-BE49-F238E27FC236}">
              <a16:creationId xmlns:a16="http://schemas.microsoft.com/office/drawing/2014/main" id="{C3A17DC3-D672-4F6B-B01E-78958532F4A1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75" name="CustomShape 1">
          <a:extLst>
            <a:ext uri="{FF2B5EF4-FFF2-40B4-BE49-F238E27FC236}">
              <a16:creationId xmlns:a16="http://schemas.microsoft.com/office/drawing/2014/main" id="{19B29D06-6E3C-4744-A908-336E3D96C3B3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76" name="CustomShape 1">
          <a:extLst>
            <a:ext uri="{FF2B5EF4-FFF2-40B4-BE49-F238E27FC236}">
              <a16:creationId xmlns:a16="http://schemas.microsoft.com/office/drawing/2014/main" id="{D4238251-42B0-4280-80AB-4948109EB16E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77" name="CustomShape 1">
          <a:extLst>
            <a:ext uri="{FF2B5EF4-FFF2-40B4-BE49-F238E27FC236}">
              <a16:creationId xmlns:a16="http://schemas.microsoft.com/office/drawing/2014/main" id="{62076993-DB4F-4F98-B2DD-95A9E71A7247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78" name="CustomShape 1">
          <a:extLst>
            <a:ext uri="{FF2B5EF4-FFF2-40B4-BE49-F238E27FC236}">
              <a16:creationId xmlns:a16="http://schemas.microsoft.com/office/drawing/2014/main" id="{3231DC60-9421-41E4-8673-E1959FF8BB68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6812"/>
    <xdr:sp macro="" textlink="">
      <xdr:nvSpPr>
        <xdr:cNvPr id="479" name="CustomShape 1">
          <a:extLst>
            <a:ext uri="{FF2B5EF4-FFF2-40B4-BE49-F238E27FC236}">
              <a16:creationId xmlns:a16="http://schemas.microsoft.com/office/drawing/2014/main" id="{2FBC5DAA-9D22-4DA1-B641-F8CA36A87380}"/>
            </a:ext>
          </a:extLst>
        </xdr:cNvPr>
        <xdr:cNvSpPr/>
      </xdr:nvSpPr>
      <xdr:spPr>
        <a:xfrm>
          <a:off x="13129620" y="435102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6812"/>
    <xdr:sp macro="" textlink="">
      <xdr:nvSpPr>
        <xdr:cNvPr id="480" name="CustomShape 1">
          <a:extLst>
            <a:ext uri="{FF2B5EF4-FFF2-40B4-BE49-F238E27FC236}">
              <a16:creationId xmlns:a16="http://schemas.microsoft.com/office/drawing/2014/main" id="{A859C6AD-3804-4A47-8A5A-1EFC498DF80C}"/>
            </a:ext>
          </a:extLst>
        </xdr:cNvPr>
        <xdr:cNvSpPr/>
      </xdr:nvSpPr>
      <xdr:spPr>
        <a:xfrm>
          <a:off x="13129620" y="435102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481" name="CustomShape 1">
          <a:extLst>
            <a:ext uri="{FF2B5EF4-FFF2-40B4-BE49-F238E27FC236}">
              <a16:creationId xmlns:a16="http://schemas.microsoft.com/office/drawing/2014/main" id="{AD2D1301-851E-401D-9AB0-3669DBEF3882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482" name="CustomShape 1">
          <a:extLst>
            <a:ext uri="{FF2B5EF4-FFF2-40B4-BE49-F238E27FC236}">
              <a16:creationId xmlns:a16="http://schemas.microsoft.com/office/drawing/2014/main" id="{F46EDB46-1743-4FAC-8D51-FB045D711497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483" name="CustomShape 1">
          <a:extLst>
            <a:ext uri="{FF2B5EF4-FFF2-40B4-BE49-F238E27FC236}">
              <a16:creationId xmlns:a16="http://schemas.microsoft.com/office/drawing/2014/main" id="{962EA99F-251D-46D4-A711-A6AF41E19F1B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84" name="CustomShape 1">
          <a:extLst>
            <a:ext uri="{FF2B5EF4-FFF2-40B4-BE49-F238E27FC236}">
              <a16:creationId xmlns:a16="http://schemas.microsoft.com/office/drawing/2014/main" id="{3842F7D6-C945-4699-9E99-B065184C7B8D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85" name="CustomShape 1">
          <a:extLst>
            <a:ext uri="{FF2B5EF4-FFF2-40B4-BE49-F238E27FC236}">
              <a16:creationId xmlns:a16="http://schemas.microsoft.com/office/drawing/2014/main" id="{48A4DC5A-88CE-4141-B7F1-BEB6314E4096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86" name="CustomShape 1">
          <a:extLst>
            <a:ext uri="{FF2B5EF4-FFF2-40B4-BE49-F238E27FC236}">
              <a16:creationId xmlns:a16="http://schemas.microsoft.com/office/drawing/2014/main" id="{71AD6F9B-E832-4232-AA1C-21F814BBB98C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87" name="CustomShape 1">
          <a:extLst>
            <a:ext uri="{FF2B5EF4-FFF2-40B4-BE49-F238E27FC236}">
              <a16:creationId xmlns:a16="http://schemas.microsoft.com/office/drawing/2014/main" id="{D49BAD76-CCDF-4D28-8E23-5611D2065BE0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88" name="CustomShape 1">
          <a:extLst>
            <a:ext uri="{FF2B5EF4-FFF2-40B4-BE49-F238E27FC236}">
              <a16:creationId xmlns:a16="http://schemas.microsoft.com/office/drawing/2014/main" id="{CF34D25A-4929-423F-A2B1-86D2ABA0E945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89" name="CustomShape 1">
          <a:extLst>
            <a:ext uri="{FF2B5EF4-FFF2-40B4-BE49-F238E27FC236}">
              <a16:creationId xmlns:a16="http://schemas.microsoft.com/office/drawing/2014/main" id="{775FD939-D193-479C-A3F3-62ED95691EF6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90" name="CustomShape 1">
          <a:extLst>
            <a:ext uri="{FF2B5EF4-FFF2-40B4-BE49-F238E27FC236}">
              <a16:creationId xmlns:a16="http://schemas.microsoft.com/office/drawing/2014/main" id="{A7EFDD5F-53F5-4C2C-9F92-DC427ADD1263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91" name="CustomShape 1">
          <a:extLst>
            <a:ext uri="{FF2B5EF4-FFF2-40B4-BE49-F238E27FC236}">
              <a16:creationId xmlns:a16="http://schemas.microsoft.com/office/drawing/2014/main" id="{07355155-F243-49E7-84A5-411FDBB2852E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92" name="CustomShape 1">
          <a:extLst>
            <a:ext uri="{FF2B5EF4-FFF2-40B4-BE49-F238E27FC236}">
              <a16:creationId xmlns:a16="http://schemas.microsoft.com/office/drawing/2014/main" id="{A772CE7D-97CE-419B-BEA9-D3812BC441E3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93" name="CustomShape 1">
          <a:extLst>
            <a:ext uri="{FF2B5EF4-FFF2-40B4-BE49-F238E27FC236}">
              <a16:creationId xmlns:a16="http://schemas.microsoft.com/office/drawing/2014/main" id="{6047CCD3-E03B-4FBF-9F28-E5A270706BE8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94" name="CustomShape 1">
          <a:extLst>
            <a:ext uri="{FF2B5EF4-FFF2-40B4-BE49-F238E27FC236}">
              <a16:creationId xmlns:a16="http://schemas.microsoft.com/office/drawing/2014/main" id="{C31C597D-E073-4CCB-8BCC-634529639B0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95" name="CustomShape 1">
          <a:extLst>
            <a:ext uri="{FF2B5EF4-FFF2-40B4-BE49-F238E27FC236}">
              <a16:creationId xmlns:a16="http://schemas.microsoft.com/office/drawing/2014/main" id="{1E1BCE07-5848-4CCE-B2FB-1EB05763DAC1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96" name="CustomShape 1">
          <a:extLst>
            <a:ext uri="{FF2B5EF4-FFF2-40B4-BE49-F238E27FC236}">
              <a16:creationId xmlns:a16="http://schemas.microsoft.com/office/drawing/2014/main" id="{E62688A9-0BE3-4A99-9141-42A897EE9E3C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97" name="CustomShape 1">
          <a:extLst>
            <a:ext uri="{FF2B5EF4-FFF2-40B4-BE49-F238E27FC236}">
              <a16:creationId xmlns:a16="http://schemas.microsoft.com/office/drawing/2014/main" id="{A761B2FA-E919-485E-AC75-9BD7257AD458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498" name="CustomShape 1">
          <a:extLst>
            <a:ext uri="{FF2B5EF4-FFF2-40B4-BE49-F238E27FC236}">
              <a16:creationId xmlns:a16="http://schemas.microsoft.com/office/drawing/2014/main" id="{B145AF6E-8728-4381-B2AA-C65002DDE66A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499" name="CustomShape 1">
          <a:extLst>
            <a:ext uri="{FF2B5EF4-FFF2-40B4-BE49-F238E27FC236}">
              <a16:creationId xmlns:a16="http://schemas.microsoft.com/office/drawing/2014/main" id="{66E5E488-1D71-472A-90E7-642623942053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00" name="CustomShape 1">
          <a:extLst>
            <a:ext uri="{FF2B5EF4-FFF2-40B4-BE49-F238E27FC236}">
              <a16:creationId xmlns:a16="http://schemas.microsoft.com/office/drawing/2014/main" id="{4826CD7D-559D-4A3C-AA65-E06235F002E9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01" name="CustomShape 1">
          <a:extLst>
            <a:ext uri="{FF2B5EF4-FFF2-40B4-BE49-F238E27FC236}">
              <a16:creationId xmlns:a16="http://schemas.microsoft.com/office/drawing/2014/main" id="{D94E1B06-88EF-419F-A2D7-BEC92C206108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502" name="CustomShape 1">
          <a:extLst>
            <a:ext uri="{FF2B5EF4-FFF2-40B4-BE49-F238E27FC236}">
              <a16:creationId xmlns:a16="http://schemas.microsoft.com/office/drawing/2014/main" id="{4FC6A688-70ED-4B90-97F6-EE96DF80FF18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503" name="CustomShape 1">
          <a:extLst>
            <a:ext uri="{FF2B5EF4-FFF2-40B4-BE49-F238E27FC236}">
              <a16:creationId xmlns:a16="http://schemas.microsoft.com/office/drawing/2014/main" id="{1EA232A1-4C3D-41ED-B21E-ECF4B065586B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504" name="CustomShape 1">
          <a:extLst>
            <a:ext uri="{FF2B5EF4-FFF2-40B4-BE49-F238E27FC236}">
              <a16:creationId xmlns:a16="http://schemas.microsoft.com/office/drawing/2014/main" id="{DCE84F27-FC65-405C-BA14-275C44349992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505" name="CustomShape 1">
          <a:extLst>
            <a:ext uri="{FF2B5EF4-FFF2-40B4-BE49-F238E27FC236}">
              <a16:creationId xmlns:a16="http://schemas.microsoft.com/office/drawing/2014/main" id="{6BA7EB85-B77F-4A2D-B122-506FF86763AE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506" name="CustomShape 1">
          <a:extLst>
            <a:ext uri="{FF2B5EF4-FFF2-40B4-BE49-F238E27FC236}">
              <a16:creationId xmlns:a16="http://schemas.microsoft.com/office/drawing/2014/main" id="{CFBC2451-0012-453A-B2D7-24A324E778B6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507" name="CustomShape 1">
          <a:extLst>
            <a:ext uri="{FF2B5EF4-FFF2-40B4-BE49-F238E27FC236}">
              <a16:creationId xmlns:a16="http://schemas.microsoft.com/office/drawing/2014/main" id="{E5261B8C-0A00-4AF9-A88E-D433A6FD9FAD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508" name="CustomShape 1">
          <a:extLst>
            <a:ext uri="{FF2B5EF4-FFF2-40B4-BE49-F238E27FC236}">
              <a16:creationId xmlns:a16="http://schemas.microsoft.com/office/drawing/2014/main" id="{23FB5CC1-7C94-4CA8-8B79-805FF2E25BFC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509" name="CustomShape 1">
          <a:extLst>
            <a:ext uri="{FF2B5EF4-FFF2-40B4-BE49-F238E27FC236}">
              <a16:creationId xmlns:a16="http://schemas.microsoft.com/office/drawing/2014/main" id="{E2F14D9B-D639-478B-8751-32E216AB7DCE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510" name="CustomShape 1">
          <a:extLst>
            <a:ext uri="{FF2B5EF4-FFF2-40B4-BE49-F238E27FC236}">
              <a16:creationId xmlns:a16="http://schemas.microsoft.com/office/drawing/2014/main" id="{D46A7335-9481-4DB5-A31B-7B7970A646F3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511" name="CustomShape 1">
          <a:extLst>
            <a:ext uri="{FF2B5EF4-FFF2-40B4-BE49-F238E27FC236}">
              <a16:creationId xmlns:a16="http://schemas.microsoft.com/office/drawing/2014/main" id="{D0361569-5C3F-45F4-B610-28534114114D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512" name="CustomShape 1">
          <a:extLst>
            <a:ext uri="{FF2B5EF4-FFF2-40B4-BE49-F238E27FC236}">
              <a16:creationId xmlns:a16="http://schemas.microsoft.com/office/drawing/2014/main" id="{0BE57297-0BB8-4DFD-8FDF-5EF3ECCDB456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513" name="CustomShape 1">
          <a:extLst>
            <a:ext uri="{FF2B5EF4-FFF2-40B4-BE49-F238E27FC236}">
              <a16:creationId xmlns:a16="http://schemas.microsoft.com/office/drawing/2014/main" id="{EEC359E8-6A34-4796-9C03-DC6437E6B20E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14" name="CustomShape 1">
          <a:extLst>
            <a:ext uri="{FF2B5EF4-FFF2-40B4-BE49-F238E27FC236}">
              <a16:creationId xmlns:a16="http://schemas.microsoft.com/office/drawing/2014/main" id="{357DF0B8-DD79-47FC-B0E6-742A12704E3A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15" name="CustomShape 1">
          <a:extLst>
            <a:ext uri="{FF2B5EF4-FFF2-40B4-BE49-F238E27FC236}">
              <a16:creationId xmlns:a16="http://schemas.microsoft.com/office/drawing/2014/main" id="{253BE19F-EF49-48CB-B146-28EB7AE1CE3A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16" name="CustomShape 1">
          <a:extLst>
            <a:ext uri="{FF2B5EF4-FFF2-40B4-BE49-F238E27FC236}">
              <a16:creationId xmlns:a16="http://schemas.microsoft.com/office/drawing/2014/main" id="{FB7D0DC6-5F67-46DE-AAF1-35A4D3788F55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517" name="CustomShape 1">
          <a:extLst>
            <a:ext uri="{FF2B5EF4-FFF2-40B4-BE49-F238E27FC236}">
              <a16:creationId xmlns:a16="http://schemas.microsoft.com/office/drawing/2014/main" id="{8CC2DDC0-CD59-44C0-92AD-E631184A2264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518" name="CustomShape 1">
          <a:extLst>
            <a:ext uri="{FF2B5EF4-FFF2-40B4-BE49-F238E27FC236}">
              <a16:creationId xmlns:a16="http://schemas.microsoft.com/office/drawing/2014/main" id="{36124F42-9842-49A6-9EFA-AA04EBF1C765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19" name="CustomShape 1">
          <a:extLst>
            <a:ext uri="{FF2B5EF4-FFF2-40B4-BE49-F238E27FC236}">
              <a16:creationId xmlns:a16="http://schemas.microsoft.com/office/drawing/2014/main" id="{6751FEEB-1F2A-4560-99CE-F5D473F7E5C5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20" name="CustomShape 1">
          <a:extLst>
            <a:ext uri="{FF2B5EF4-FFF2-40B4-BE49-F238E27FC236}">
              <a16:creationId xmlns:a16="http://schemas.microsoft.com/office/drawing/2014/main" id="{DF940DAC-39C2-45EA-AED6-670F948BD372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21" name="CustomShape 1">
          <a:extLst>
            <a:ext uri="{FF2B5EF4-FFF2-40B4-BE49-F238E27FC236}">
              <a16:creationId xmlns:a16="http://schemas.microsoft.com/office/drawing/2014/main" id="{17C91E29-FB02-41A8-8C5D-784B80702AAB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522" name="CustomShape 1">
          <a:extLst>
            <a:ext uri="{FF2B5EF4-FFF2-40B4-BE49-F238E27FC236}">
              <a16:creationId xmlns:a16="http://schemas.microsoft.com/office/drawing/2014/main" id="{57899FD2-3A0A-45ED-BDE7-69C1E3A561A8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523" name="CustomShape 1">
          <a:extLst>
            <a:ext uri="{FF2B5EF4-FFF2-40B4-BE49-F238E27FC236}">
              <a16:creationId xmlns:a16="http://schemas.microsoft.com/office/drawing/2014/main" id="{7814FCB8-260E-4956-BCCC-A2D88248C86A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24" name="CustomShape 1">
          <a:extLst>
            <a:ext uri="{FF2B5EF4-FFF2-40B4-BE49-F238E27FC236}">
              <a16:creationId xmlns:a16="http://schemas.microsoft.com/office/drawing/2014/main" id="{53EB89C9-0A2B-40A2-9FFD-D7DDD69BB3E0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25" name="CustomShape 1">
          <a:extLst>
            <a:ext uri="{FF2B5EF4-FFF2-40B4-BE49-F238E27FC236}">
              <a16:creationId xmlns:a16="http://schemas.microsoft.com/office/drawing/2014/main" id="{1917CED2-2954-454D-9BCA-6E2F89A0EDE1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26" name="CustomShape 1">
          <a:extLst>
            <a:ext uri="{FF2B5EF4-FFF2-40B4-BE49-F238E27FC236}">
              <a16:creationId xmlns:a16="http://schemas.microsoft.com/office/drawing/2014/main" id="{B4F4E97C-1A2E-40DC-B61E-A2E55C2CCE1A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3075"/>
    <xdr:sp macro="" textlink="">
      <xdr:nvSpPr>
        <xdr:cNvPr id="527" name="CustomShape 1">
          <a:extLst>
            <a:ext uri="{FF2B5EF4-FFF2-40B4-BE49-F238E27FC236}">
              <a16:creationId xmlns:a16="http://schemas.microsoft.com/office/drawing/2014/main" id="{6CBD51FE-FF5E-4100-853C-BE7C0CE82311}"/>
            </a:ext>
          </a:extLst>
        </xdr:cNvPr>
        <xdr:cNvSpPr/>
      </xdr:nvSpPr>
      <xdr:spPr>
        <a:xfrm>
          <a:off x="14127480" y="435102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3075"/>
    <xdr:sp macro="" textlink="">
      <xdr:nvSpPr>
        <xdr:cNvPr id="528" name="CustomShape 1">
          <a:extLst>
            <a:ext uri="{FF2B5EF4-FFF2-40B4-BE49-F238E27FC236}">
              <a16:creationId xmlns:a16="http://schemas.microsoft.com/office/drawing/2014/main" id="{31F07D73-666A-413A-B46D-77CD0EDB0496}"/>
            </a:ext>
          </a:extLst>
        </xdr:cNvPr>
        <xdr:cNvSpPr/>
      </xdr:nvSpPr>
      <xdr:spPr>
        <a:xfrm>
          <a:off x="14127480" y="435102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529" name="CustomShape 1">
          <a:extLst>
            <a:ext uri="{FF2B5EF4-FFF2-40B4-BE49-F238E27FC236}">
              <a16:creationId xmlns:a16="http://schemas.microsoft.com/office/drawing/2014/main" id="{09136906-1DE9-4267-89EF-16CE9192A349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530" name="CustomShape 1">
          <a:extLst>
            <a:ext uri="{FF2B5EF4-FFF2-40B4-BE49-F238E27FC236}">
              <a16:creationId xmlns:a16="http://schemas.microsoft.com/office/drawing/2014/main" id="{F12CBA10-63E6-4C0E-924E-1729E5B7AF66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531" name="CustomShape 1">
          <a:extLst>
            <a:ext uri="{FF2B5EF4-FFF2-40B4-BE49-F238E27FC236}">
              <a16:creationId xmlns:a16="http://schemas.microsoft.com/office/drawing/2014/main" id="{230DEEDC-A098-40B4-A45B-5E4917CD5502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532" name="CustomShape 1">
          <a:extLst>
            <a:ext uri="{FF2B5EF4-FFF2-40B4-BE49-F238E27FC236}">
              <a16:creationId xmlns:a16="http://schemas.microsoft.com/office/drawing/2014/main" id="{FA46534B-F33B-406D-86AA-1C76AA44653B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33" name="CustomShape 1">
          <a:extLst>
            <a:ext uri="{FF2B5EF4-FFF2-40B4-BE49-F238E27FC236}">
              <a16:creationId xmlns:a16="http://schemas.microsoft.com/office/drawing/2014/main" id="{B93F77E0-B639-4292-B3C7-0C364095333B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34" name="CustomShape 1">
          <a:extLst>
            <a:ext uri="{FF2B5EF4-FFF2-40B4-BE49-F238E27FC236}">
              <a16:creationId xmlns:a16="http://schemas.microsoft.com/office/drawing/2014/main" id="{CCE595B6-A4B9-4CA0-A9C6-6B0CB63E13A5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35" name="CustomShape 1">
          <a:extLst>
            <a:ext uri="{FF2B5EF4-FFF2-40B4-BE49-F238E27FC236}">
              <a16:creationId xmlns:a16="http://schemas.microsoft.com/office/drawing/2014/main" id="{F76FA230-711E-41FB-9795-4C56611C74E1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536" name="CustomShape 1">
          <a:extLst>
            <a:ext uri="{FF2B5EF4-FFF2-40B4-BE49-F238E27FC236}">
              <a16:creationId xmlns:a16="http://schemas.microsoft.com/office/drawing/2014/main" id="{21167F90-412F-44D5-9F48-1B01FF911F2D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537" name="CustomShape 1">
          <a:extLst>
            <a:ext uri="{FF2B5EF4-FFF2-40B4-BE49-F238E27FC236}">
              <a16:creationId xmlns:a16="http://schemas.microsoft.com/office/drawing/2014/main" id="{4B6B60A8-6213-4FF0-863F-28303BFE8EC3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38" name="CustomShape 1">
          <a:extLst>
            <a:ext uri="{FF2B5EF4-FFF2-40B4-BE49-F238E27FC236}">
              <a16:creationId xmlns:a16="http://schemas.microsoft.com/office/drawing/2014/main" id="{048624AB-D0AB-4F8B-9FC4-C6705299BBB1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39" name="CustomShape 1">
          <a:extLst>
            <a:ext uri="{FF2B5EF4-FFF2-40B4-BE49-F238E27FC236}">
              <a16:creationId xmlns:a16="http://schemas.microsoft.com/office/drawing/2014/main" id="{78A4C3F4-ED86-4172-9169-C3EFC9D102F0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40" name="CustomShape 1">
          <a:extLst>
            <a:ext uri="{FF2B5EF4-FFF2-40B4-BE49-F238E27FC236}">
              <a16:creationId xmlns:a16="http://schemas.microsoft.com/office/drawing/2014/main" id="{D62C3E20-9E5A-4E71-98C8-766E3B8D0307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541" name="CustomShape 1">
          <a:extLst>
            <a:ext uri="{FF2B5EF4-FFF2-40B4-BE49-F238E27FC236}">
              <a16:creationId xmlns:a16="http://schemas.microsoft.com/office/drawing/2014/main" id="{DE26112F-65C7-4E9C-9955-E6FCB7243B3E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542" name="CustomShape 1">
          <a:extLst>
            <a:ext uri="{FF2B5EF4-FFF2-40B4-BE49-F238E27FC236}">
              <a16:creationId xmlns:a16="http://schemas.microsoft.com/office/drawing/2014/main" id="{DA8076F5-395F-411C-8051-02475EAB240D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43" name="CustomShape 1">
          <a:extLst>
            <a:ext uri="{FF2B5EF4-FFF2-40B4-BE49-F238E27FC236}">
              <a16:creationId xmlns:a16="http://schemas.microsoft.com/office/drawing/2014/main" id="{7B6C44A1-9FDE-469F-9E2B-A5A99057B4F4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44" name="CustomShape 1">
          <a:extLst>
            <a:ext uri="{FF2B5EF4-FFF2-40B4-BE49-F238E27FC236}">
              <a16:creationId xmlns:a16="http://schemas.microsoft.com/office/drawing/2014/main" id="{1E6C28F1-2945-422E-A7DD-A87C02760BCD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45" name="CustomShape 1">
          <a:extLst>
            <a:ext uri="{FF2B5EF4-FFF2-40B4-BE49-F238E27FC236}">
              <a16:creationId xmlns:a16="http://schemas.microsoft.com/office/drawing/2014/main" id="{7989B4E0-83BF-48E6-97D0-A41A94B24C17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546" name="CustomShape 1">
          <a:extLst>
            <a:ext uri="{FF2B5EF4-FFF2-40B4-BE49-F238E27FC236}">
              <a16:creationId xmlns:a16="http://schemas.microsoft.com/office/drawing/2014/main" id="{C17E32DC-0591-404C-9E65-3C7474834480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547" name="CustomShape 1">
          <a:extLst>
            <a:ext uri="{FF2B5EF4-FFF2-40B4-BE49-F238E27FC236}">
              <a16:creationId xmlns:a16="http://schemas.microsoft.com/office/drawing/2014/main" id="{70275EDC-6D4C-4522-9EA3-8F2BEDFD7FB4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48" name="CustomShape 1">
          <a:extLst>
            <a:ext uri="{FF2B5EF4-FFF2-40B4-BE49-F238E27FC236}">
              <a16:creationId xmlns:a16="http://schemas.microsoft.com/office/drawing/2014/main" id="{424203F3-1ECE-46FB-BABB-71C88454D737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49" name="CustomShape 1">
          <a:extLst>
            <a:ext uri="{FF2B5EF4-FFF2-40B4-BE49-F238E27FC236}">
              <a16:creationId xmlns:a16="http://schemas.microsoft.com/office/drawing/2014/main" id="{F4D34B1A-B388-4B7A-838E-6C7740E792E4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550" name="CustomShape 1">
          <a:extLst>
            <a:ext uri="{FF2B5EF4-FFF2-40B4-BE49-F238E27FC236}">
              <a16:creationId xmlns:a16="http://schemas.microsoft.com/office/drawing/2014/main" id="{F99BD7FF-A251-47F3-9FC6-0A5CDA6A78DD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551" name="CustomShape 1">
          <a:extLst>
            <a:ext uri="{FF2B5EF4-FFF2-40B4-BE49-F238E27FC236}">
              <a16:creationId xmlns:a16="http://schemas.microsoft.com/office/drawing/2014/main" id="{5024D4A4-A896-46E4-9738-836A7288C16D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552" name="CustomShape 1">
          <a:extLst>
            <a:ext uri="{FF2B5EF4-FFF2-40B4-BE49-F238E27FC236}">
              <a16:creationId xmlns:a16="http://schemas.microsoft.com/office/drawing/2014/main" id="{2FB74BA9-17E0-40EE-942C-9F4961F1345E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553" name="CustomShape 1">
          <a:extLst>
            <a:ext uri="{FF2B5EF4-FFF2-40B4-BE49-F238E27FC236}">
              <a16:creationId xmlns:a16="http://schemas.microsoft.com/office/drawing/2014/main" id="{C2EF8655-8DA9-4E52-9B00-A499977C3A74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554" name="CustomShape 1">
          <a:extLst>
            <a:ext uri="{FF2B5EF4-FFF2-40B4-BE49-F238E27FC236}">
              <a16:creationId xmlns:a16="http://schemas.microsoft.com/office/drawing/2014/main" id="{59B8B41F-FA92-4A82-9E06-BBDC9AF3E42C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555" name="CustomShape 1">
          <a:extLst>
            <a:ext uri="{FF2B5EF4-FFF2-40B4-BE49-F238E27FC236}">
              <a16:creationId xmlns:a16="http://schemas.microsoft.com/office/drawing/2014/main" id="{AE31F517-E17E-4107-BDC4-40332156451A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556" name="CustomShape 1">
          <a:extLst>
            <a:ext uri="{FF2B5EF4-FFF2-40B4-BE49-F238E27FC236}">
              <a16:creationId xmlns:a16="http://schemas.microsoft.com/office/drawing/2014/main" id="{60D2DB01-2604-439A-BB19-1AD1F1895387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57" name="CustomShape 1">
          <a:extLst>
            <a:ext uri="{FF2B5EF4-FFF2-40B4-BE49-F238E27FC236}">
              <a16:creationId xmlns:a16="http://schemas.microsoft.com/office/drawing/2014/main" id="{3151F702-1432-4004-AC2D-E7C0EAF18207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58" name="CustomShape 1">
          <a:extLst>
            <a:ext uri="{FF2B5EF4-FFF2-40B4-BE49-F238E27FC236}">
              <a16:creationId xmlns:a16="http://schemas.microsoft.com/office/drawing/2014/main" id="{7FB70EEE-A997-426F-BAE4-1B52C6BF05BC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59" name="CustomShape 1">
          <a:extLst>
            <a:ext uri="{FF2B5EF4-FFF2-40B4-BE49-F238E27FC236}">
              <a16:creationId xmlns:a16="http://schemas.microsoft.com/office/drawing/2014/main" id="{3548357C-1E65-4483-BBC8-1324EADC83CD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560" name="CustomShape 1">
          <a:extLst>
            <a:ext uri="{FF2B5EF4-FFF2-40B4-BE49-F238E27FC236}">
              <a16:creationId xmlns:a16="http://schemas.microsoft.com/office/drawing/2014/main" id="{BAC853E1-EEA6-42E4-A03B-9B185412735E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61" name="CustomShape 1">
          <a:extLst>
            <a:ext uri="{FF2B5EF4-FFF2-40B4-BE49-F238E27FC236}">
              <a16:creationId xmlns:a16="http://schemas.microsoft.com/office/drawing/2014/main" id="{4E2310D8-1691-4C37-AD14-5BB0805F0EC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62" name="CustomShape 1">
          <a:extLst>
            <a:ext uri="{FF2B5EF4-FFF2-40B4-BE49-F238E27FC236}">
              <a16:creationId xmlns:a16="http://schemas.microsoft.com/office/drawing/2014/main" id="{84A15CEC-5F3C-403E-A805-26CF348347B3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63" name="CustomShape 1">
          <a:extLst>
            <a:ext uri="{FF2B5EF4-FFF2-40B4-BE49-F238E27FC236}">
              <a16:creationId xmlns:a16="http://schemas.microsoft.com/office/drawing/2014/main" id="{33E6B6F7-C136-4E74-8479-A88B14090EB6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564" name="CustomShape 1">
          <a:extLst>
            <a:ext uri="{FF2B5EF4-FFF2-40B4-BE49-F238E27FC236}">
              <a16:creationId xmlns:a16="http://schemas.microsoft.com/office/drawing/2014/main" id="{40FB6D9E-447E-4716-9812-79145E9F10D8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565" name="CustomShape 1">
          <a:extLst>
            <a:ext uri="{FF2B5EF4-FFF2-40B4-BE49-F238E27FC236}">
              <a16:creationId xmlns:a16="http://schemas.microsoft.com/office/drawing/2014/main" id="{EAFC027D-432E-48C5-936A-8872C9275C52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66" name="CustomShape 1">
          <a:extLst>
            <a:ext uri="{FF2B5EF4-FFF2-40B4-BE49-F238E27FC236}">
              <a16:creationId xmlns:a16="http://schemas.microsoft.com/office/drawing/2014/main" id="{731792BD-CD7B-4F50-8755-A1F3AC6DD4E5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67" name="CustomShape 1">
          <a:extLst>
            <a:ext uri="{FF2B5EF4-FFF2-40B4-BE49-F238E27FC236}">
              <a16:creationId xmlns:a16="http://schemas.microsoft.com/office/drawing/2014/main" id="{1C3A46FD-0F21-4B7C-B74A-6CB61C0C96D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68" name="CustomShape 1">
          <a:extLst>
            <a:ext uri="{FF2B5EF4-FFF2-40B4-BE49-F238E27FC236}">
              <a16:creationId xmlns:a16="http://schemas.microsoft.com/office/drawing/2014/main" id="{13960903-C2C3-4C58-B7A4-0ACD35F78D4E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569" name="CustomShape 1">
          <a:extLst>
            <a:ext uri="{FF2B5EF4-FFF2-40B4-BE49-F238E27FC236}">
              <a16:creationId xmlns:a16="http://schemas.microsoft.com/office/drawing/2014/main" id="{4B850191-FC14-4871-BF62-4E80CDDFC133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570" name="CustomShape 1">
          <a:extLst>
            <a:ext uri="{FF2B5EF4-FFF2-40B4-BE49-F238E27FC236}">
              <a16:creationId xmlns:a16="http://schemas.microsoft.com/office/drawing/2014/main" id="{8B668F80-397B-4413-B997-E6BE5E9D9E1B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71" name="CustomShape 1">
          <a:extLst>
            <a:ext uri="{FF2B5EF4-FFF2-40B4-BE49-F238E27FC236}">
              <a16:creationId xmlns:a16="http://schemas.microsoft.com/office/drawing/2014/main" id="{6CB1FCB6-3C50-4D73-A394-5A84C9842864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72" name="CustomShape 1">
          <a:extLst>
            <a:ext uri="{FF2B5EF4-FFF2-40B4-BE49-F238E27FC236}">
              <a16:creationId xmlns:a16="http://schemas.microsoft.com/office/drawing/2014/main" id="{0B670A52-80AF-4268-81C9-E511041347D3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73" name="CustomShape 1">
          <a:extLst>
            <a:ext uri="{FF2B5EF4-FFF2-40B4-BE49-F238E27FC236}">
              <a16:creationId xmlns:a16="http://schemas.microsoft.com/office/drawing/2014/main" id="{CB13F654-AD31-4141-8C18-BA22173D619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574" name="CustomShape 1">
          <a:extLst>
            <a:ext uri="{FF2B5EF4-FFF2-40B4-BE49-F238E27FC236}">
              <a16:creationId xmlns:a16="http://schemas.microsoft.com/office/drawing/2014/main" id="{8C9260FB-BAD1-4136-9413-2491B9F2ACB7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575" name="CustomShape 1">
          <a:extLst>
            <a:ext uri="{FF2B5EF4-FFF2-40B4-BE49-F238E27FC236}">
              <a16:creationId xmlns:a16="http://schemas.microsoft.com/office/drawing/2014/main" id="{9AAB034B-4E38-4019-B0F0-BA817E25BB0C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576" name="CustomShape 1">
          <a:extLst>
            <a:ext uri="{FF2B5EF4-FFF2-40B4-BE49-F238E27FC236}">
              <a16:creationId xmlns:a16="http://schemas.microsoft.com/office/drawing/2014/main" id="{48174499-EE45-4741-9020-A484B8EF2106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577" name="CustomShape 1">
          <a:extLst>
            <a:ext uri="{FF2B5EF4-FFF2-40B4-BE49-F238E27FC236}">
              <a16:creationId xmlns:a16="http://schemas.microsoft.com/office/drawing/2014/main" id="{F213E3E2-3267-4479-AE86-53A10FD0E07C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578" name="CustomShape 1">
          <a:extLst>
            <a:ext uri="{FF2B5EF4-FFF2-40B4-BE49-F238E27FC236}">
              <a16:creationId xmlns:a16="http://schemas.microsoft.com/office/drawing/2014/main" id="{6A97731A-5258-432A-9C9C-AEDFCD126A6F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579" name="CustomShape 1">
          <a:extLst>
            <a:ext uri="{FF2B5EF4-FFF2-40B4-BE49-F238E27FC236}">
              <a16:creationId xmlns:a16="http://schemas.microsoft.com/office/drawing/2014/main" id="{D331317A-5680-45CC-BEBF-4F0A5EBA2796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580" name="CustomShape 1">
          <a:extLst>
            <a:ext uri="{FF2B5EF4-FFF2-40B4-BE49-F238E27FC236}">
              <a16:creationId xmlns:a16="http://schemas.microsoft.com/office/drawing/2014/main" id="{8E436F76-D05A-462C-9F2B-7673352AD541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81" name="CustomShape 1">
          <a:extLst>
            <a:ext uri="{FF2B5EF4-FFF2-40B4-BE49-F238E27FC236}">
              <a16:creationId xmlns:a16="http://schemas.microsoft.com/office/drawing/2014/main" id="{7D25C82D-D16C-4453-B36D-36B4DE76BBD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82" name="CustomShape 1">
          <a:extLst>
            <a:ext uri="{FF2B5EF4-FFF2-40B4-BE49-F238E27FC236}">
              <a16:creationId xmlns:a16="http://schemas.microsoft.com/office/drawing/2014/main" id="{DE8302AE-5AFB-47A4-8F6E-3A1B37515AE7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83" name="CustomShape 1">
          <a:extLst>
            <a:ext uri="{FF2B5EF4-FFF2-40B4-BE49-F238E27FC236}">
              <a16:creationId xmlns:a16="http://schemas.microsoft.com/office/drawing/2014/main" id="{63061630-352D-4261-A23D-7C33BFE04ACC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584" name="CustomShape 1">
          <a:extLst>
            <a:ext uri="{FF2B5EF4-FFF2-40B4-BE49-F238E27FC236}">
              <a16:creationId xmlns:a16="http://schemas.microsoft.com/office/drawing/2014/main" id="{9614C57E-1CFF-4D9E-A022-7050122CEDFF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585" name="CustomShape 1">
          <a:extLst>
            <a:ext uri="{FF2B5EF4-FFF2-40B4-BE49-F238E27FC236}">
              <a16:creationId xmlns:a16="http://schemas.microsoft.com/office/drawing/2014/main" id="{10EE8D3A-7BDB-4097-87E6-C8C0FF5735AE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86" name="CustomShape 1">
          <a:extLst>
            <a:ext uri="{FF2B5EF4-FFF2-40B4-BE49-F238E27FC236}">
              <a16:creationId xmlns:a16="http://schemas.microsoft.com/office/drawing/2014/main" id="{1D2DC5DD-E20A-4D5A-A99C-970B30BEABF8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87" name="CustomShape 1">
          <a:extLst>
            <a:ext uri="{FF2B5EF4-FFF2-40B4-BE49-F238E27FC236}">
              <a16:creationId xmlns:a16="http://schemas.microsoft.com/office/drawing/2014/main" id="{B70E6383-8C30-45BB-98FC-A24FAA34FDBA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88" name="CustomShape 1">
          <a:extLst>
            <a:ext uri="{FF2B5EF4-FFF2-40B4-BE49-F238E27FC236}">
              <a16:creationId xmlns:a16="http://schemas.microsoft.com/office/drawing/2014/main" id="{4E9C6EDE-DA3A-49B4-9BE9-0EBAC4FA08B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589" name="CustomShape 1">
          <a:extLst>
            <a:ext uri="{FF2B5EF4-FFF2-40B4-BE49-F238E27FC236}">
              <a16:creationId xmlns:a16="http://schemas.microsoft.com/office/drawing/2014/main" id="{941B1A83-BDE2-4EBF-B93B-E9ED9E620CE9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590" name="CustomShape 1">
          <a:extLst>
            <a:ext uri="{FF2B5EF4-FFF2-40B4-BE49-F238E27FC236}">
              <a16:creationId xmlns:a16="http://schemas.microsoft.com/office/drawing/2014/main" id="{2A5A7563-E336-48CB-93EC-270F305E078B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91" name="CustomShape 1">
          <a:extLst>
            <a:ext uri="{FF2B5EF4-FFF2-40B4-BE49-F238E27FC236}">
              <a16:creationId xmlns:a16="http://schemas.microsoft.com/office/drawing/2014/main" id="{1658C458-D966-4CA8-962D-ABE74842FFF0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92" name="CustomShape 1">
          <a:extLst>
            <a:ext uri="{FF2B5EF4-FFF2-40B4-BE49-F238E27FC236}">
              <a16:creationId xmlns:a16="http://schemas.microsoft.com/office/drawing/2014/main" id="{BB85CF8A-31E0-4AD0-97A2-76134BF196E5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593" name="CustomShape 1">
          <a:extLst>
            <a:ext uri="{FF2B5EF4-FFF2-40B4-BE49-F238E27FC236}">
              <a16:creationId xmlns:a16="http://schemas.microsoft.com/office/drawing/2014/main" id="{B139EC1B-8E2B-44F0-AF97-7131F0DF4CF3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6812"/>
    <xdr:sp macro="" textlink="">
      <xdr:nvSpPr>
        <xdr:cNvPr id="594" name="CustomShape 1">
          <a:extLst>
            <a:ext uri="{FF2B5EF4-FFF2-40B4-BE49-F238E27FC236}">
              <a16:creationId xmlns:a16="http://schemas.microsoft.com/office/drawing/2014/main" id="{D268DFA4-235A-4488-B649-5854076C5730}"/>
            </a:ext>
          </a:extLst>
        </xdr:cNvPr>
        <xdr:cNvSpPr/>
      </xdr:nvSpPr>
      <xdr:spPr>
        <a:xfrm>
          <a:off x="13129620" y="435102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6812"/>
    <xdr:sp macro="" textlink="">
      <xdr:nvSpPr>
        <xdr:cNvPr id="595" name="CustomShape 1">
          <a:extLst>
            <a:ext uri="{FF2B5EF4-FFF2-40B4-BE49-F238E27FC236}">
              <a16:creationId xmlns:a16="http://schemas.microsoft.com/office/drawing/2014/main" id="{08E957D2-C723-4BB4-8768-AE8893A9F096}"/>
            </a:ext>
          </a:extLst>
        </xdr:cNvPr>
        <xdr:cNvSpPr/>
      </xdr:nvSpPr>
      <xdr:spPr>
        <a:xfrm>
          <a:off x="13129620" y="4351020"/>
          <a:ext cx="304560" cy="3068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596" name="CustomShape 1">
          <a:extLst>
            <a:ext uri="{FF2B5EF4-FFF2-40B4-BE49-F238E27FC236}">
              <a16:creationId xmlns:a16="http://schemas.microsoft.com/office/drawing/2014/main" id="{B33C6164-EC6B-40E2-A8FA-09EBFDFCA4B7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597" name="CustomShape 1">
          <a:extLst>
            <a:ext uri="{FF2B5EF4-FFF2-40B4-BE49-F238E27FC236}">
              <a16:creationId xmlns:a16="http://schemas.microsoft.com/office/drawing/2014/main" id="{8B05CA09-6426-43C6-8196-38882805D206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5325"/>
    <xdr:sp macro="" textlink="">
      <xdr:nvSpPr>
        <xdr:cNvPr id="598" name="CustomShape 1">
          <a:extLst>
            <a:ext uri="{FF2B5EF4-FFF2-40B4-BE49-F238E27FC236}">
              <a16:creationId xmlns:a16="http://schemas.microsoft.com/office/drawing/2014/main" id="{23143617-CBC8-4010-A724-1D9287508CF3}"/>
            </a:ext>
          </a:extLst>
        </xdr:cNvPr>
        <xdr:cNvSpPr/>
      </xdr:nvSpPr>
      <xdr:spPr>
        <a:xfrm>
          <a:off x="13129620" y="4351020"/>
          <a:ext cx="304560" cy="325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599" name="CustomShape 1">
          <a:extLst>
            <a:ext uri="{FF2B5EF4-FFF2-40B4-BE49-F238E27FC236}">
              <a16:creationId xmlns:a16="http://schemas.microsoft.com/office/drawing/2014/main" id="{FB04A0C4-A5AE-49F6-A9B7-DE0A6992987C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00" name="CustomShape 1">
          <a:extLst>
            <a:ext uri="{FF2B5EF4-FFF2-40B4-BE49-F238E27FC236}">
              <a16:creationId xmlns:a16="http://schemas.microsoft.com/office/drawing/2014/main" id="{1EA68AAA-6941-4C80-B6BA-FCA7D63BD6C9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01" name="CustomShape 1">
          <a:extLst>
            <a:ext uri="{FF2B5EF4-FFF2-40B4-BE49-F238E27FC236}">
              <a16:creationId xmlns:a16="http://schemas.microsoft.com/office/drawing/2014/main" id="{5CAAC55F-D65E-4A4A-8443-C6EB46F08DA6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602" name="CustomShape 1">
          <a:extLst>
            <a:ext uri="{FF2B5EF4-FFF2-40B4-BE49-F238E27FC236}">
              <a16:creationId xmlns:a16="http://schemas.microsoft.com/office/drawing/2014/main" id="{3DAE649A-9EE0-460E-88A0-3E579FB4E288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603" name="CustomShape 1">
          <a:extLst>
            <a:ext uri="{FF2B5EF4-FFF2-40B4-BE49-F238E27FC236}">
              <a16:creationId xmlns:a16="http://schemas.microsoft.com/office/drawing/2014/main" id="{0945E76C-86BB-4E87-AD14-D415009F9690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04" name="CustomShape 1">
          <a:extLst>
            <a:ext uri="{FF2B5EF4-FFF2-40B4-BE49-F238E27FC236}">
              <a16:creationId xmlns:a16="http://schemas.microsoft.com/office/drawing/2014/main" id="{E0D0A0AA-F96C-43EE-806D-32D44056590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05" name="CustomShape 1">
          <a:extLst>
            <a:ext uri="{FF2B5EF4-FFF2-40B4-BE49-F238E27FC236}">
              <a16:creationId xmlns:a16="http://schemas.microsoft.com/office/drawing/2014/main" id="{17BC5988-503A-440A-BC57-9D4F742B650E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06" name="CustomShape 1">
          <a:extLst>
            <a:ext uri="{FF2B5EF4-FFF2-40B4-BE49-F238E27FC236}">
              <a16:creationId xmlns:a16="http://schemas.microsoft.com/office/drawing/2014/main" id="{5B55953C-53A5-4A7A-A50D-857B7AEC7DF0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607" name="CustomShape 1">
          <a:extLst>
            <a:ext uri="{FF2B5EF4-FFF2-40B4-BE49-F238E27FC236}">
              <a16:creationId xmlns:a16="http://schemas.microsoft.com/office/drawing/2014/main" id="{62699651-DF41-4381-8167-7809DFF15954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608" name="CustomShape 1">
          <a:extLst>
            <a:ext uri="{FF2B5EF4-FFF2-40B4-BE49-F238E27FC236}">
              <a16:creationId xmlns:a16="http://schemas.microsoft.com/office/drawing/2014/main" id="{8682FDAE-4301-4366-A4AF-D5AA91494772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09" name="CustomShape 1">
          <a:extLst>
            <a:ext uri="{FF2B5EF4-FFF2-40B4-BE49-F238E27FC236}">
              <a16:creationId xmlns:a16="http://schemas.microsoft.com/office/drawing/2014/main" id="{FFF53C20-1751-4F1D-A37F-E1C5B654B83E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10" name="CustomShape 1">
          <a:extLst>
            <a:ext uri="{FF2B5EF4-FFF2-40B4-BE49-F238E27FC236}">
              <a16:creationId xmlns:a16="http://schemas.microsoft.com/office/drawing/2014/main" id="{EE592C4B-8825-4CFD-933A-360758E1344A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11" name="CustomShape 1">
          <a:extLst>
            <a:ext uri="{FF2B5EF4-FFF2-40B4-BE49-F238E27FC236}">
              <a16:creationId xmlns:a16="http://schemas.microsoft.com/office/drawing/2014/main" id="{E0552245-1EE8-4323-9532-1F66368708A0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612" name="CustomShape 1">
          <a:extLst>
            <a:ext uri="{FF2B5EF4-FFF2-40B4-BE49-F238E27FC236}">
              <a16:creationId xmlns:a16="http://schemas.microsoft.com/office/drawing/2014/main" id="{1B0CC0B5-4F9E-4EF8-810A-BE8F63BE8FA2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613" name="CustomShape 1">
          <a:extLst>
            <a:ext uri="{FF2B5EF4-FFF2-40B4-BE49-F238E27FC236}">
              <a16:creationId xmlns:a16="http://schemas.microsoft.com/office/drawing/2014/main" id="{24CBE261-715A-462A-BB8A-B998AC3FC657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14" name="CustomShape 1">
          <a:extLst>
            <a:ext uri="{FF2B5EF4-FFF2-40B4-BE49-F238E27FC236}">
              <a16:creationId xmlns:a16="http://schemas.microsoft.com/office/drawing/2014/main" id="{6F76CC85-71D1-408A-B741-2167E699D30D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15" name="CustomShape 1">
          <a:extLst>
            <a:ext uri="{FF2B5EF4-FFF2-40B4-BE49-F238E27FC236}">
              <a16:creationId xmlns:a16="http://schemas.microsoft.com/office/drawing/2014/main" id="{18C83B81-3526-45F6-86EF-92328041220F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16" name="CustomShape 1">
          <a:extLst>
            <a:ext uri="{FF2B5EF4-FFF2-40B4-BE49-F238E27FC236}">
              <a16:creationId xmlns:a16="http://schemas.microsoft.com/office/drawing/2014/main" id="{4534C647-8859-495B-B7AA-AFF84C512620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617" name="CustomShape 1">
          <a:extLst>
            <a:ext uri="{FF2B5EF4-FFF2-40B4-BE49-F238E27FC236}">
              <a16:creationId xmlns:a16="http://schemas.microsoft.com/office/drawing/2014/main" id="{359B8D0F-7C61-4382-A9C7-30E7EE63F980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618" name="CustomShape 1">
          <a:extLst>
            <a:ext uri="{FF2B5EF4-FFF2-40B4-BE49-F238E27FC236}">
              <a16:creationId xmlns:a16="http://schemas.microsoft.com/office/drawing/2014/main" id="{6EE7AA39-27A7-4A76-A709-6CE466E096AA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619" name="CustomShape 1">
          <a:extLst>
            <a:ext uri="{FF2B5EF4-FFF2-40B4-BE49-F238E27FC236}">
              <a16:creationId xmlns:a16="http://schemas.microsoft.com/office/drawing/2014/main" id="{3E7B0992-76A8-4870-87E6-97643079D802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620" name="CustomShape 1">
          <a:extLst>
            <a:ext uri="{FF2B5EF4-FFF2-40B4-BE49-F238E27FC236}">
              <a16:creationId xmlns:a16="http://schemas.microsoft.com/office/drawing/2014/main" id="{20D93E0F-8EE9-431D-A9EC-F9A2AEB66205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24413"/>
    <xdr:sp macro="" textlink="">
      <xdr:nvSpPr>
        <xdr:cNvPr id="621" name="CustomShape 1">
          <a:extLst>
            <a:ext uri="{FF2B5EF4-FFF2-40B4-BE49-F238E27FC236}">
              <a16:creationId xmlns:a16="http://schemas.microsoft.com/office/drawing/2014/main" id="{E95B911C-C7A4-4598-BF41-51D0FD92A99C}"/>
            </a:ext>
          </a:extLst>
        </xdr:cNvPr>
        <xdr:cNvSpPr/>
      </xdr:nvSpPr>
      <xdr:spPr>
        <a:xfrm>
          <a:off x="13129620" y="4351020"/>
          <a:ext cx="304560" cy="324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622" name="CustomShape 1">
          <a:extLst>
            <a:ext uri="{FF2B5EF4-FFF2-40B4-BE49-F238E27FC236}">
              <a16:creationId xmlns:a16="http://schemas.microsoft.com/office/drawing/2014/main" id="{64BC0D76-5C06-4E57-89AD-29DBFCE7D33A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623" name="CustomShape 1">
          <a:extLst>
            <a:ext uri="{FF2B5EF4-FFF2-40B4-BE49-F238E27FC236}">
              <a16:creationId xmlns:a16="http://schemas.microsoft.com/office/drawing/2014/main" id="{04C0FA40-2A1B-4275-9D5A-5E87C3F3648D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624" name="CustomShape 1">
          <a:extLst>
            <a:ext uri="{FF2B5EF4-FFF2-40B4-BE49-F238E27FC236}">
              <a16:creationId xmlns:a16="http://schemas.microsoft.com/office/drawing/2014/main" id="{B7BF991C-00EB-41CE-9AC7-59FD143AA832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625" name="CustomShape 1">
          <a:extLst>
            <a:ext uri="{FF2B5EF4-FFF2-40B4-BE49-F238E27FC236}">
              <a16:creationId xmlns:a16="http://schemas.microsoft.com/office/drawing/2014/main" id="{B4D2A722-201F-4B71-9676-CC3C15765803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626" name="CustomShape 1">
          <a:extLst>
            <a:ext uri="{FF2B5EF4-FFF2-40B4-BE49-F238E27FC236}">
              <a16:creationId xmlns:a16="http://schemas.microsoft.com/office/drawing/2014/main" id="{AD6F86A5-8302-4DCB-8472-1FFFA6DB8482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27" name="CustomShape 1">
          <a:extLst>
            <a:ext uri="{FF2B5EF4-FFF2-40B4-BE49-F238E27FC236}">
              <a16:creationId xmlns:a16="http://schemas.microsoft.com/office/drawing/2014/main" id="{0D19949B-C47C-4043-9474-4ACB1CE9665A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28" name="CustomShape 1">
          <a:extLst>
            <a:ext uri="{FF2B5EF4-FFF2-40B4-BE49-F238E27FC236}">
              <a16:creationId xmlns:a16="http://schemas.microsoft.com/office/drawing/2014/main" id="{5C73A836-1E39-46A7-8BBE-40E6517389B1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29" name="CustomShape 1">
          <a:extLst>
            <a:ext uri="{FF2B5EF4-FFF2-40B4-BE49-F238E27FC236}">
              <a16:creationId xmlns:a16="http://schemas.microsoft.com/office/drawing/2014/main" id="{81F6D070-2A8D-4626-919A-963CDD960EA1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30" name="CustomShape 1">
          <a:extLst>
            <a:ext uri="{FF2B5EF4-FFF2-40B4-BE49-F238E27FC236}">
              <a16:creationId xmlns:a16="http://schemas.microsoft.com/office/drawing/2014/main" id="{D8FE2241-DDAD-41A2-9D3B-D5F5F9F6BEB0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31" name="CustomShape 1">
          <a:extLst>
            <a:ext uri="{FF2B5EF4-FFF2-40B4-BE49-F238E27FC236}">
              <a16:creationId xmlns:a16="http://schemas.microsoft.com/office/drawing/2014/main" id="{0759881C-9CB1-41CF-BFD2-5401457AD95F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32" name="CustomShape 1">
          <a:extLst>
            <a:ext uri="{FF2B5EF4-FFF2-40B4-BE49-F238E27FC236}">
              <a16:creationId xmlns:a16="http://schemas.microsoft.com/office/drawing/2014/main" id="{5870E27E-1EEA-47FC-A564-ADB9E14A8238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33" name="CustomShape 1">
          <a:extLst>
            <a:ext uri="{FF2B5EF4-FFF2-40B4-BE49-F238E27FC236}">
              <a16:creationId xmlns:a16="http://schemas.microsoft.com/office/drawing/2014/main" id="{1C75E5B6-7C80-4CD3-BD7E-B02E442E6539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34" name="CustomShape 1">
          <a:extLst>
            <a:ext uri="{FF2B5EF4-FFF2-40B4-BE49-F238E27FC236}">
              <a16:creationId xmlns:a16="http://schemas.microsoft.com/office/drawing/2014/main" id="{97EBD55E-0F7F-46B2-970F-64ADD914A426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35" name="CustomShape 1">
          <a:extLst>
            <a:ext uri="{FF2B5EF4-FFF2-40B4-BE49-F238E27FC236}">
              <a16:creationId xmlns:a16="http://schemas.microsoft.com/office/drawing/2014/main" id="{01637F52-ACBD-439C-9360-AA9F55AC7DF3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36" name="CustomShape 1">
          <a:extLst>
            <a:ext uri="{FF2B5EF4-FFF2-40B4-BE49-F238E27FC236}">
              <a16:creationId xmlns:a16="http://schemas.microsoft.com/office/drawing/2014/main" id="{10F1A4AB-4054-4356-BD78-3D08326D093A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37" name="CustomShape 1">
          <a:extLst>
            <a:ext uri="{FF2B5EF4-FFF2-40B4-BE49-F238E27FC236}">
              <a16:creationId xmlns:a16="http://schemas.microsoft.com/office/drawing/2014/main" id="{C9500548-BF27-4EDF-ACCC-BB32FBAF624E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38" name="CustomShape 1">
          <a:extLst>
            <a:ext uri="{FF2B5EF4-FFF2-40B4-BE49-F238E27FC236}">
              <a16:creationId xmlns:a16="http://schemas.microsoft.com/office/drawing/2014/main" id="{C8C3F6BE-2547-4D27-98CE-F96BA50435C2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39" name="CustomShape 1">
          <a:extLst>
            <a:ext uri="{FF2B5EF4-FFF2-40B4-BE49-F238E27FC236}">
              <a16:creationId xmlns:a16="http://schemas.microsoft.com/office/drawing/2014/main" id="{090E1542-B138-4AAD-9A07-2BF6E13A5916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40" name="CustomShape 1">
          <a:extLst>
            <a:ext uri="{FF2B5EF4-FFF2-40B4-BE49-F238E27FC236}">
              <a16:creationId xmlns:a16="http://schemas.microsoft.com/office/drawing/2014/main" id="{D9625DEF-11AA-4DE5-B7C6-B453A675F382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41" name="CustomShape 1">
          <a:extLst>
            <a:ext uri="{FF2B5EF4-FFF2-40B4-BE49-F238E27FC236}">
              <a16:creationId xmlns:a16="http://schemas.microsoft.com/office/drawing/2014/main" id="{1C281E83-B893-4A51-B04B-8827ABCA16AD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3075"/>
    <xdr:sp macro="" textlink="">
      <xdr:nvSpPr>
        <xdr:cNvPr id="642" name="CustomShape 1">
          <a:extLst>
            <a:ext uri="{FF2B5EF4-FFF2-40B4-BE49-F238E27FC236}">
              <a16:creationId xmlns:a16="http://schemas.microsoft.com/office/drawing/2014/main" id="{7EC0369F-3AF1-4ED4-B5F5-4448C02745C2}"/>
            </a:ext>
          </a:extLst>
        </xdr:cNvPr>
        <xdr:cNvSpPr/>
      </xdr:nvSpPr>
      <xdr:spPr>
        <a:xfrm>
          <a:off x="14127480" y="435102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3075"/>
    <xdr:sp macro="" textlink="">
      <xdr:nvSpPr>
        <xdr:cNvPr id="643" name="CustomShape 1">
          <a:extLst>
            <a:ext uri="{FF2B5EF4-FFF2-40B4-BE49-F238E27FC236}">
              <a16:creationId xmlns:a16="http://schemas.microsoft.com/office/drawing/2014/main" id="{9A4C3E69-4A92-40B0-AD11-E6573E917E63}"/>
            </a:ext>
          </a:extLst>
        </xdr:cNvPr>
        <xdr:cNvSpPr/>
      </xdr:nvSpPr>
      <xdr:spPr>
        <a:xfrm>
          <a:off x="14127480" y="435102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644" name="CustomShape 1">
          <a:extLst>
            <a:ext uri="{FF2B5EF4-FFF2-40B4-BE49-F238E27FC236}">
              <a16:creationId xmlns:a16="http://schemas.microsoft.com/office/drawing/2014/main" id="{DF836152-0435-436C-AF3A-665EED84123A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645" name="CustomShape 1">
          <a:extLst>
            <a:ext uri="{FF2B5EF4-FFF2-40B4-BE49-F238E27FC236}">
              <a16:creationId xmlns:a16="http://schemas.microsoft.com/office/drawing/2014/main" id="{919750FA-C32B-47C7-934F-A6FA3375BBE4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1588"/>
    <xdr:sp macro="" textlink="">
      <xdr:nvSpPr>
        <xdr:cNvPr id="646" name="CustomShape 1">
          <a:extLst>
            <a:ext uri="{FF2B5EF4-FFF2-40B4-BE49-F238E27FC236}">
              <a16:creationId xmlns:a16="http://schemas.microsoft.com/office/drawing/2014/main" id="{6D625F49-15EF-483A-97DE-BD5291E6B646}"/>
            </a:ext>
          </a:extLst>
        </xdr:cNvPr>
        <xdr:cNvSpPr/>
      </xdr:nvSpPr>
      <xdr:spPr>
        <a:xfrm>
          <a:off x="14127480" y="435102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47" name="CustomShape 1">
          <a:extLst>
            <a:ext uri="{FF2B5EF4-FFF2-40B4-BE49-F238E27FC236}">
              <a16:creationId xmlns:a16="http://schemas.microsoft.com/office/drawing/2014/main" id="{9E950E6E-5126-4306-8C28-1A1B6B9F3B80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48" name="CustomShape 1">
          <a:extLst>
            <a:ext uri="{FF2B5EF4-FFF2-40B4-BE49-F238E27FC236}">
              <a16:creationId xmlns:a16="http://schemas.microsoft.com/office/drawing/2014/main" id="{C89378F1-9ECD-45EB-8D64-7558FF547EFD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49" name="CustomShape 1">
          <a:extLst>
            <a:ext uri="{FF2B5EF4-FFF2-40B4-BE49-F238E27FC236}">
              <a16:creationId xmlns:a16="http://schemas.microsoft.com/office/drawing/2014/main" id="{9D8AC897-D1F6-4AAE-98E2-233BAED5982B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50" name="CustomShape 1">
          <a:extLst>
            <a:ext uri="{FF2B5EF4-FFF2-40B4-BE49-F238E27FC236}">
              <a16:creationId xmlns:a16="http://schemas.microsoft.com/office/drawing/2014/main" id="{3D37B8E5-6793-4A9C-B937-9636DF44422B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51" name="CustomShape 1">
          <a:extLst>
            <a:ext uri="{FF2B5EF4-FFF2-40B4-BE49-F238E27FC236}">
              <a16:creationId xmlns:a16="http://schemas.microsoft.com/office/drawing/2014/main" id="{AF76A5E8-7021-418E-8DFD-5DC55CC92725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52" name="CustomShape 1">
          <a:extLst>
            <a:ext uri="{FF2B5EF4-FFF2-40B4-BE49-F238E27FC236}">
              <a16:creationId xmlns:a16="http://schemas.microsoft.com/office/drawing/2014/main" id="{073DB749-7A90-414E-A239-60A53673279D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53" name="CustomShape 1">
          <a:extLst>
            <a:ext uri="{FF2B5EF4-FFF2-40B4-BE49-F238E27FC236}">
              <a16:creationId xmlns:a16="http://schemas.microsoft.com/office/drawing/2014/main" id="{5B9CD73E-0686-4FFC-9852-B0C55A90DC37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54" name="CustomShape 1">
          <a:extLst>
            <a:ext uri="{FF2B5EF4-FFF2-40B4-BE49-F238E27FC236}">
              <a16:creationId xmlns:a16="http://schemas.microsoft.com/office/drawing/2014/main" id="{21B42E86-2E8E-4DB9-B4FE-9482D6A1A040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55" name="CustomShape 1">
          <a:extLst>
            <a:ext uri="{FF2B5EF4-FFF2-40B4-BE49-F238E27FC236}">
              <a16:creationId xmlns:a16="http://schemas.microsoft.com/office/drawing/2014/main" id="{18216B0D-7420-45E0-BA08-29632D7929D0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56" name="CustomShape 1">
          <a:extLst>
            <a:ext uri="{FF2B5EF4-FFF2-40B4-BE49-F238E27FC236}">
              <a16:creationId xmlns:a16="http://schemas.microsoft.com/office/drawing/2014/main" id="{8C70B83E-8A9D-44D8-AE38-CFE7391899A6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57" name="CustomShape 1">
          <a:extLst>
            <a:ext uri="{FF2B5EF4-FFF2-40B4-BE49-F238E27FC236}">
              <a16:creationId xmlns:a16="http://schemas.microsoft.com/office/drawing/2014/main" id="{DB1999C7-C59F-4069-A65C-DB589150B071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58" name="CustomShape 1">
          <a:extLst>
            <a:ext uri="{FF2B5EF4-FFF2-40B4-BE49-F238E27FC236}">
              <a16:creationId xmlns:a16="http://schemas.microsoft.com/office/drawing/2014/main" id="{6705D51E-BD7E-48E2-B882-0A35355BBC2E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59" name="CustomShape 1">
          <a:extLst>
            <a:ext uri="{FF2B5EF4-FFF2-40B4-BE49-F238E27FC236}">
              <a16:creationId xmlns:a16="http://schemas.microsoft.com/office/drawing/2014/main" id="{DEFB17CA-6D1E-4EE3-A6E6-A2673650464A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60" name="CustomShape 1">
          <a:extLst>
            <a:ext uri="{FF2B5EF4-FFF2-40B4-BE49-F238E27FC236}">
              <a16:creationId xmlns:a16="http://schemas.microsoft.com/office/drawing/2014/main" id="{AF0FA393-2A75-4F2D-852A-D0FF50B60556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61" name="CustomShape 1">
          <a:extLst>
            <a:ext uri="{FF2B5EF4-FFF2-40B4-BE49-F238E27FC236}">
              <a16:creationId xmlns:a16="http://schemas.microsoft.com/office/drawing/2014/main" id="{20375EEB-3D9E-4CC3-8371-5D501477EEC0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289840"/>
    <xdr:sp macro="" textlink="">
      <xdr:nvSpPr>
        <xdr:cNvPr id="662" name="CustomShape 1">
          <a:extLst>
            <a:ext uri="{FF2B5EF4-FFF2-40B4-BE49-F238E27FC236}">
              <a16:creationId xmlns:a16="http://schemas.microsoft.com/office/drawing/2014/main" id="{F1FBAE2F-8ECB-4B78-8ADA-5717BC39832E}"/>
            </a:ext>
          </a:extLst>
        </xdr:cNvPr>
        <xdr:cNvSpPr/>
      </xdr:nvSpPr>
      <xdr:spPr>
        <a:xfrm>
          <a:off x="1412748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63" name="CustomShape 1">
          <a:extLst>
            <a:ext uri="{FF2B5EF4-FFF2-40B4-BE49-F238E27FC236}">
              <a16:creationId xmlns:a16="http://schemas.microsoft.com/office/drawing/2014/main" id="{D268D63C-566A-4E80-AA33-2CF65B0F23C9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64" name="CustomShape 1">
          <a:extLst>
            <a:ext uri="{FF2B5EF4-FFF2-40B4-BE49-F238E27FC236}">
              <a16:creationId xmlns:a16="http://schemas.microsoft.com/office/drawing/2014/main" id="{87BA61EB-E7F9-4305-9111-4DF01374F5F2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02001"/>
    <xdr:sp macro="" textlink="">
      <xdr:nvSpPr>
        <xdr:cNvPr id="665" name="CustomShape 1">
          <a:extLst>
            <a:ext uri="{FF2B5EF4-FFF2-40B4-BE49-F238E27FC236}">
              <a16:creationId xmlns:a16="http://schemas.microsoft.com/office/drawing/2014/main" id="{1972EF53-D644-4C5B-BCA0-A6C1F8C5DAD2}"/>
            </a:ext>
          </a:extLst>
        </xdr:cNvPr>
        <xdr:cNvSpPr/>
      </xdr:nvSpPr>
      <xdr:spPr>
        <a:xfrm>
          <a:off x="1412748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666" name="CustomShape 1">
          <a:extLst>
            <a:ext uri="{FF2B5EF4-FFF2-40B4-BE49-F238E27FC236}">
              <a16:creationId xmlns:a16="http://schemas.microsoft.com/office/drawing/2014/main" id="{98F6F193-F36B-4667-A0E6-E2A213FB967F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667" name="CustomShape 1">
          <a:extLst>
            <a:ext uri="{FF2B5EF4-FFF2-40B4-BE49-F238E27FC236}">
              <a16:creationId xmlns:a16="http://schemas.microsoft.com/office/drawing/2014/main" id="{0774A014-416E-4F59-A605-14786F8019BB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668" name="CustomShape 1">
          <a:extLst>
            <a:ext uri="{FF2B5EF4-FFF2-40B4-BE49-F238E27FC236}">
              <a16:creationId xmlns:a16="http://schemas.microsoft.com/office/drawing/2014/main" id="{D55AF07F-8B72-45D2-81C9-8283AE1B561F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669" name="CustomShape 1">
          <a:extLst>
            <a:ext uri="{FF2B5EF4-FFF2-40B4-BE49-F238E27FC236}">
              <a16:creationId xmlns:a16="http://schemas.microsoft.com/office/drawing/2014/main" id="{7F9B3856-153E-4478-A534-C4D797A32A40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18</xdr:row>
      <xdr:rowOff>0</xdr:rowOff>
    </xdr:from>
    <xdr:ext cx="304560" cy="320676"/>
    <xdr:sp macro="" textlink="">
      <xdr:nvSpPr>
        <xdr:cNvPr id="670" name="CustomShape 1">
          <a:extLst>
            <a:ext uri="{FF2B5EF4-FFF2-40B4-BE49-F238E27FC236}">
              <a16:creationId xmlns:a16="http://schemas.microsoft.com/office/drawing/2014/main" id="{4FFACBB4-402D-4937-B005-9435B35CEC4C}"/>
            </a:ext>
          </a:extLst>
        </xdr:cNvPr>
        <xdr:cNvSpPr/>
      </xdr:nvSpPr>
      <xdr:spPr>
        <a:xfrm>
          <a:off x="14127480" y="435102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671" name="CustomShape 1">
          <a:extLst>
            <a:ext uri="{FF2B5EF4-FFF2-40B4-BE49-F238E27FC236}">
              <a16:creationId xmlns:a16="http://schemas.microsoft.com/office/drawing/2014/main" id="{224762A6-C0BB-470C-9A1E-A72C82A70776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72" name="CustomShape 1">
          <a:extLst>
            <a:ext uri="{FF2B5EF4-FFF2-40B4-BE49-F238E27FC236}">
              <a16:creationId xmlns:a16="http://schemas.microsoft.com/office/drawing/2014/main" id="{B084D7F1-939A-4B38-8B48-82F021ABDD3C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73" name="CustomShape 1">
          <a:extLst>
            <a:ext uri="{FF2B5EF4-FFF2-40B4-BE49-F238E27FC236}">
              <a16:creationId xmlns:a16="http://schemas.microsoft.com/office/drawing/2014/main" id="{B75F5874-DF62-4280-8013-8F278AAE70C9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74" name="CustomShape 1">
          <a:extLst>
            <a:ext uri="{FF2B5EF4-FFF2-40B4-BE49-F238E27FC236}">
              <a16:creationId xmlns:a16="http://schemas.microsoft.com/office/drawing/2014/main" id="{56389106-8EEC-4E1A-B855-99AC264A5A89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675" name="CustomShape 1">
          <a:extLst>
            <a:ext uri="{FF2B5EF4-FFF2-40B4-BE49-F238E27FC236}">
              <a16:creationId xmlns:a16="http://schemas.microsoft.com/office/drawing/2014/main" id="{05E4A760-55A9-4D7C-B01B-89930CA1DF83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76" name="CustomShape 1">
          <a:extLst>
            <a:ext uri="{FF2B5EF4-FFF2-40B4-BE49-F238E27FC236}">
              <a16:creationId xmlns:a16="http://schemas.microsoft.com/office/drawing/2014/main" id="{B8215060-0900-4703-88BF-189689726376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77" name="CustomShape 1">
          <a:extLst>
            <a:ext uri="{FF2B5EF4-FFF2-40B4-BE49-F238E27FC236}">
              <a16:creationId xmlns:a16="http://schemas.microsoft.com/office/drawing/2014/main" id="{8B2BF33D-F34E-4015-8D88-7D49F6B7643E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78" name="CustomShape 1">
          <a:extLst>
            <a:ext uri="{FF2B5EF4-FFF2-40B4-BE49-F238E27FC236}">
              <a16:creationId xmlns:a16="http://schemas.microsoft.com/office/drawing/2014/main" id="{94FF69B2-A580-4284-BFD6-4692E8BB00CB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679" name="CustomShape 1">
          <a:extLst>
            <a:ext uri="{FF2B5EF4-FFF2-40B4-BE49-F238E27FC236}">
              <a16:creationId xmlns:a16="http://schemas.microsoft.com/office/drawing/2014/main" id="{26828F92-3DB8-4A55-ABF9-13ECC2D2A8BD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680" name="CustomShape 1">
          <a:extLst>
            <a:ext uri="{FF2B5EF4-FFF2-40B4-BE49-F238E27FC236}">
              <a16:creationId xmlns:a16="http://schemas.microsoft.com/office/drawing/2014/main" id="{0B1AC22F-869D-4BB9-842D-BD66076D5E6B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81" name="CustomShape 1">
          <a:extLst>
            <a:ext uri="{FF2B5EF4-FFF2-40B4-BE49-F238E27FC236}">
              <a16:creationId xmlns:a16="http://schemas.microsoft.com/office/drawing/2014/main" id="{7CE93721-B81C-46F5-8824-16904CA56469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82" name="CustomShape 1">
          <a:extLst>
            <a:ext uri="{FF2B5EF4-FFF2-40B4-BE49-F238E27FC236}">
              <a16:creationId xmlns:a16="http://schemas.microsoft.com/office/drawing/2014/main" id="{FE84B611-5DA7-4A95-98AA-3FF2A177BB73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83" name="CustomShape 1">
          <a:extLst>
            <a:ext uri="{FF2B5EF4-FFF2-40B4-BE49-F238E27FC236}">
              <a16:creationId xmlns:a16="http://schemas.microsoft.com/office/drawing/2014/main" id="{3A95D2BE-45D6-49F1-9253-D36355F1AF17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684" name="CustomShape 1">
          <a:extLst>
            <a:ext uri="{FF2B5EF4-FFF2-40B4-BE49-F238E27FC236}">
              <a16:creationId xmlns:a16="http://schemas.microsoft.com/office/drawing/2014/main" id="{3836A62C-FD15-4662-ABFA-7B5BC6B8E888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289840"/>
    <xdr:sp macro="" textlink="">
      <xdr:nvSpPr>
        <xdr:cNvPr id="685" name="CustomShape 1">
          <a:extLst>
            <a:ext uri="{FF2B5EF4-FFF2-40B4-BE49-F238E27FC236}">
              <a16:creationId xmlns:a16="http://schemas.microsoft.com/office/drawing/2014/main" id="{B0BCB5CD-37F5-4776-977D-7CF39BF7DFCA}"/>
            </a:ext>
          </a:extLst>
        </xdr:cNvPr>
        <xdr:cNvSpPr/>
      </xdr:nvSpPr>
      <xdr:spPr>
        <a:xfrm>
          <a:off x="13129620" y="435102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86" name="CustomShape 1">
          <a:extLst>
            <a:ext uri="{FF2B5EF4-FFF2-40B4-BE49-F238E27FC236}">
              <a16:creationId xmlns:a16="http://schemas.microsoft.com/office/drawing/2014/main" id="{4526F30C-41CE-475E-A5FA-3C60B76D9402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18</xdr:row>
      <xdr:rowOff>0</xdr:rowOff>
    </xdr:from>
    <xdr:ext cx="304560" cy="302001"/>
    <xdr:sp macro="" textlink="">
      <xdr:nvSpPr>
        <xdr:cNvPr id="687" name="CustomShape 1">
          <a:extLst>
            <a:ext uri="{FF2B5EF4-FFF2-40B4-BE49-F238E27FC236}">
              <a16:creationId xmlns:a16="http://schemas.microsoft.com/office/drawing/2014/main" id="{B9E07792-7040-4CDC-A669-BC35D5AC4EB6}"/>
            </a:ext>
          </a:extLst>
        </xdr:cNvPr>
        <xdr:cNvSpPr/>
      </xdr:nvSpPr>
      <xdr:spPr>
        <a:xfrm>
          <a:off x="13129620" y="435102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35923</xdr:colOff>
      <xdr:row>15</xdr:row>
      <xdr:rowOff>77288</xdr:rowOff>
    </xdr:from>
    <xdr:to>
      <xdr:col>15</xdr:col>
      <xdr:colOff>407398</xdr:colOff>
      <xdr:row>24</xdr:row>
      <xdr:rowOff>112122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25879D6-B2FE-4ACC-A266-96E8740F3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97894" y="3016431"/>
          <a:ext cx="5857875" cy="82753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5616290-CEA2-4B14-AF20-B9CC15DF04C6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29053AB8-056A-48BA-B1B1-A21DC910175B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3A2C8E83-61BD-4FB3-B69F-5A30A8B9608B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1A52A567-16AA-41DF-ACC4-F616AB1740B6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12A91288-253F-4E9E-90CB-C481A91DC178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B051FD8B-3A9A-4632-929C-3E9EADF0817F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65921025-A6EF-405E-B4E3-947F232EA648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2CA329B5-2916-4486-B0AE-FE81D69407BE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9CD10CDD-1AD5-4950-85D9-B641F798772A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442E5F4E-72BF-438C-8F4E-48A692BB8041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FEC9B00A-59D4-4B37-92E5-432CCE56B9B7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E471FB1F-DE47-47C7-8E68-41CA145077F7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5C3B6573-318D-41A1-A7D4-8264E2CF2A80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E58BDA3C-8D3F-4516-9793-94F16FD604C0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4F700EA7-2243-4B08-851A-E47A1B96EEA8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610339FA-43D5-4CC1-840E-0F5BB227DB7B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F7A996EE-A877-4E61-A9BC-E4BEB6E6AC41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B8A607D7-6E9A-461C-ACC3-73149D1D4232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7E92C8E8-99F5-4667-A720-A4B188DC0C19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2CB98826-A1F1-4D77-8EDC-68B75F04ED52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3066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98A8976E-E907-49BA-B606-F21D1F66CEB6}"/>
            </a:ext>
          </a:extLst>
        </xdr:cNvPr>
        <xdr:cNvSpPr/>
      </xdr:nvSpPr>
      <xdr:spPr>
        <a:xfrm>
          <a:off x="7841340" y="1699023780"/>
          <a:ext cx="304560" cy="3030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3066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1EE25A89-CF20-4198-81F1-9FAAD602208E}"/>
            </a:ext>
          </a:extLst>
        </xdr:cNvPr>
        <xdr:cNvSpPr/>
      </xdr:nvSpPr>
      <xdr:spPr>
        <a:xfrm>
          <a:off x="7841340" y="1699023780"/>
          <a:ext cx="304560" cy="3030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1579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F676C03-247A-4A16-B99F-77E1855109E4}"/>
            </a:ext>
          </a:extLst>
        </xdr:cNvPr>
        <xdr:cNvSpPr/>
      </xdr:nvSpPr>
      <xdr:spPr>
        <a:xfrm>
          <a:off x="7841340" y="1699023780"/>
          <a:ext cx="304560" cy="32157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1579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9915A661-0180-47AD-8A2C-7CF1C05F9051}"/>
            </a:ext>
          </a:extLst>
        </xdr:cNvPr>
        <xdr:cNvSpPr/>
      </xdr:nvSpPr>
      <xdr:spPr>
        <a:xfrm>
          <a:off x="7841340" y="1699023780"/>
          <a:ext cx="304560" cy="32157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1579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1B657672-6AAD-4A92-9DD0-00BA277129E8}"/>
            </a:ext>
          </a:extLst>
        </xdr:cNvPr>
        <xdr:cNvSpPr/>
      </xdr:nvSpPr>
      <xdr:spPr>
        <a:xfrm>
          <a:off x="7841340" y="1699023780"/>
          <a:ext cx="304560" cy="32157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C592812A-8FF8-4B02-82EE-1C01F87AA25F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61579BBA-6FD2-4DE3-B469-78ED48C6E798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CF156A54-BD43-42C4-96FB-A48F34B48304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27F02AAA-C903-40BA-9898-B953D294475A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64167DA8-2588-43E7-BACE-DE7E0667ACA0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16780D9D-A262-423A-918B-370126DA7547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F43FDCC2-99B4-41EA-A5EC-F7543AACACEB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A0728FAE-7CF0-49EB-9F82-4FF498BF04DA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882D4DD-4CE3-47E0-B344-39B589ADE69D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CE14C2A5-6AA5-4291-B6B9-E26B1EC555C9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81AA8848-D13E-401C-BB24-B4F235B03F5F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8D4B9793-12B9-4F51-990E-AF91ECB7D033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F93CB680-6D8A-40C0-9000-8A8369012304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8DA74B61-871F-4184-AB94-01A9D2C6482A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E59C46BC-C816-40A0-8A5B-3F16A5E45B0B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F57909E2-535D-46CE-BC46-B0649AA054B9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EAA0D181-4551-4FBA-8842-B4D74270CC10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ABB0E838-A499-4B94-A69D-054BD187033A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E72E4223-EA66-4CEA-B21A-C81D35ED26DD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FEB676B3-2C2B-41A3-8A3D-BA3B381C66C4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92199695-7F1B-488E-B496-C569A4A1B4F1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91B64105-0922-48E5-BB94-02D341E41F45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11825A03-754C-493B-B4A3-62A9524968CE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D5B5FFEE-8C6A-4859-949B-30DF5F1A07FB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C167EBAD-EE8F-4D57-8E2B-A1D75B7AF203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79A77EFD-C0EE-4962-9843-F7A4452C3279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CE05ED6C-50B4-4404-81C4-02BED4718F6E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E886042A-841C-4937-B186-A05FAB90257A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4EB3E8EF-9F74-434C-8BED-5969C95F6F2C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B9B857B1-1F12-46EA-87D1-5F3D1602CE79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8895E503-4402-4FB4-BEEA-D6AA55096722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44C1E787-5178-4A33-8B66-4FB9B7416874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7D0045CA-D2EE-4A7F-949A-40DBAF6633FF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F45A9571-8E15-4032-9EBD-8B4533CD8999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5E34329-6564-43FE-B9D8-9162F6A339AC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35A83355-1B11-41F1-933C-817B8AEAC74A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11F55566-2812-4FF9-8277-F5D962C8629E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FB196354-C625-404E-8912-E8DC1DF7787F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A59E6995-B5C4-4E67-A5E1-4CE70BBF309B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5C8F511D-E100-4E1E-AA28-07BED69F21A8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447711EE-06DC-4765-B30D-1A351DA18A1B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76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6562354E-B50D-4262-B21A-2BA66A6EFA6E}"/>
            </a:ext>
          </a:extLst>
        </xdr:cNvPr>
        <xdr:cNvSpPr/>
      </xdr:nvSpPr>
      <xdr:spPr>
        <a:xfrm>
          <a:off x="7841340" y="16990237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76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62B75593-E396-407F-95E1-3AC42B1BB716}"/>
            </a:ext>
          </a:extLst>
        </xdr:cNvPr>
        <xdr:cNvSpPr/>
      </xdr:nvSpPr>
      <xdr:spPr>
        <a:xfrm>
          <a:off x="7841340" y="16990237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76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7303AA12-98CB-4213-BABB-47A30117F01C}"/>
            </a:ext>
          </a:extLst>
        </xdr:cNvPr>
        <xdr:cNvSpPr/>
      </xdr:nvSpPr>
      <xdr:spPr>
        <a:xfrm>
          <a:off x="7841340" y="16990237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76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D77E64A7-F32C-41F6-AB94-D965F9524B13}"/>
            </a:ext>
          </a:extLst>
        </xdr:cNvPr>
        <xdr:cNvSpPr/>
      </xdr:nvSpPr>
      <xdr:spPr>
        <a:xfrm>
          <a:off x="7841340" y="16990237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76"/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947D4821-BD2C-47D6-A49B-6BAE88E869E3}"/>
            </a:ext>
          </a:extLst>
        </xdr:cNvPr>
        <xdr:cNvSpPr/>
      </xdr:nvSpPr>
      <xdr:spPr>
        <a:xfrm>
          <a:off x="7841340" y="16990237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95967BBA-4EAC-4680-B50D-EBC1A4C477D8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40631473-D37F-4E3E-88B5-55BB7050E1B1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1A5B703A-F0C9-497D-96F1-31B941E0EC51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DD4868DC-B504-43C5-B8CE-20A46B26D73A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B3D013E5-9036-45AD-A0ED-187C3EB5CB45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10B002D7-67DA-4DD1-AE6F-2165537BE7BA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E4B886E6-831A-46B1-A1E8-44EB998C25C8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96370871-886D-401A-95F8-45393323892E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7779DEAC-81EB-44CA-AAE3-49FD530CA9E0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DD56F46F-FDFC-4E95-B7AF-862DFAC2FD39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9245B1DB-9877-4152-ACEB-B91BE4A167AC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98BEB830-3B79-428F-ADCB-33DBE789CEF5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FBBF87C7-9B15-4886-BD37-CF77741B9593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74B84BCD-017B-47BE-B96A-E6C43967C893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F2DEB43B-BA06-46A4-9C0F-698B245D3D66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3075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FA8F66C6-C99D-4F01-9ADA-048FFCE2135D}"/>
            </a:ext>
          </a:extLst>
        </xdr:cNvPr>
        <xdr:cNvSpPr/>
      </xdr:nvSpPr>
      <xdr:spPr>
        <a:xfrm>
          <a:off x="7841340" y="169902378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3075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F461AD7E-E1BD-41EF-82B2-6ACB14AFCBC8}"/>
            </a:ext>
          </a:extLst>
        </xdr:cNvPr>
        <xdr:cNvSpPr/>
      </xdr:nvSpPr>
      <xdr:spPr>
        <a:xfrm>
          <a:off x="7841340" y="169902378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1588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B238CF89-45DE-4E7F-B280-C07143BE18D8}"/>
            </a:ext>
          </a:extLst>
        </xdr:cNvPr>
        <xdr:cNvSpPr/>
      </xdr:nvSpPr>
      <xdr:spPr>
        <a:xfrm>
          <a:off x="7841340" y="169902378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1588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F7BBB9A6-FC9C-4163-814C-E69520ADF237}"/>
            </a:ext>
          </a:extLst>
        </xdr:cNvPr>
        <xdr:cNvSpPr/>
      </xdr:nvSpPr>
      <xdr:spPr>
        <a:xfrm>
          <a:off x="7841340" y="169902378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1588"/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3CB87979-5B9C-4D3B-BC26-2091B3601470}"/>
            </a:ext>
          </a:extLst>
        </xdr:cNvPr>
        <xdr:cNvSpPr/>
      </xdr:nvSpPr>
      <xdr:spPr>
        <a:xfrm>
          <a:off x="7841340" y="169902378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765AB193-9785-4A78-8554-5CB9EEF0F160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18619DBC-9066-4309-B161-C2A515EEF343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18D39B52-914B-49FC-BFF4-EA3651CCD4C2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5B67885E-9B90-4654-96D4-6335F919656F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C081A149-368E-4318-91DF-A3A930D0BB30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F89B8CA2-0D5F-4D71-9769-5BC2EED1D279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11654A16-49BB-4A53-9631-A78E137D99A9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72A151D0-77C4-4143-B3F7-ADFC8FB15D51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7973D28A-3D25-4299-99E5-4CDC24D44A0F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9A55984C-8319-4149-8A2A-B7D5AF4FBE34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38F97EAB-EBF5-491E-A623-0C029489044A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E3D116C0-043F-4E49-9579-A8B8FDFA137A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38324307-F9B4-4B57-8DC6-CE773146BF95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7EC0155E-A77B-4CA0-AE5C-FCB763FAC5CF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EFB39899-0F43-4B46-86AD-12910648005C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17FE0EBD-4B9F-4B0D-B106-975FE0CD32B1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B489B406-42EA-4280-A176-A9FB514FD070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E48FBB50-D979-4FE7-A419-A6B11234C852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76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660A2FAB-9E7B-47BF-A25B-04E728343E30}"/>
            </a:ext>
          </a:extLst>
        </xdr:cNvPr>
        <xdr:cNvSpPr/>
      </xdr:nvSpPr>
      <xdr:spPr>
        <a:xfrm>
          <a:off x="7841340" y="16990237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76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FEE8C559-4D81-406C-8A39-DB79941B3A92}"/>
            </a:ext>
          </a:extLst>
        </xdr:cNvPr>
        <xdr:cNvSpPr/>
      </xdr:nvSpPr>
      <xdr:spPr>
        <a:xfrm>
          <a:off x="7841340" y="16990237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76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BDD59EBE-86F1-48FF-94EB-D46499548074}"/>
            </a:ext>
          </a:extLst>
        </xdr:cNvPr>
        <xdr:cNvSpPr/>
      </xdr:nvSpPr>
      <xdr:spPr>
        <a:xfrm>
          <a:off x="7841340" y="16990237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76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2F8BB5C1-8F67-4844-B8A2-8CA2A0E4CE65}"/>
            </a:ext>
          </a:extLst>
        </xdr:cNvPr>
        <xdr:cNvSpPr/>
      </xdr:nvSpPr>
      <xdr:spPr>
        <a:xfrm>
          <a:off x="7841340" y="16990237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76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F8739A3F-3192-452B-8354-17BE0718416C}"/>
            </a:ext>
          </a:extLst>
        </xdr:cNvPr>
        <xdr:cNvSpPr/>
      </xdr:nvSpPr>
      <xdr:spPr>
        <a:xfrm>
          <a:off x="7841340" y="169902378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378211CC-FF9D-4BFE-B685-06FBFCA30E4A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F12A9A8C-63C3-496E-A7CE-B160D6807B1F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8F4813D3-4891-4ECB-BC02-B22C05E15490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DA563D4B-8024-4027-AAF7-C323D124C140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2BA6A908-7BC4-459D-B6D8-D44209C27612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321339D6-DFA3-42E1-9704-58F16DE82A96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9A1AEAB5-40C3-4B42-A59B-8E248151E81C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B56D8259-8A62-4524-B6D1-B36AC641B905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60F2F594-C483-4C77-A371-91E0334EAC2D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40D0DC02-79F5-43A9-B556-27CE2540D745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1B16C8C1-5E4C-40B7-BF8A-9B3CF06EAC1A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88790B8E-8271-49F1-A909-6E7FE76EC540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36FEA343-1AB8-412D-B2FC-94EBB15D0EBB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0A26D8BE-AB49-4336-A343-009878667EC2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20A6931F-A353-41BE-9D75-C5DF650AFBE5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D8274C4C-C4E3-4070-80B9-19E132F493B3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7CD79286-1E5D-43C5-964A-713E3CE308EF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CC219F16-6637-45B1-8459-1B5567100220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2A3BE947-AA47-4F4E-A85A-1E2711CFA9E9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9BA1746A-A9C4-4EA9-8948-2ACFD35D1F43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454165AE-E1E8-43AE-ABCB-1CAA62AE5D8A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1C8E0F37-5C29-4270-8127-00E11413E968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5C005E5F-1D94-4B8B-9DDD-498A9FECFEC5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66C2A190-53D5-4D2E-B316-57C7A4F1586D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E4931600-02A7-47B6-9372-F0F683C8ED15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C0EB86AB-95C0-4576-8BB7-931BAF3EB5CC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98E1FEB0-7F64-4016-8AB1-D459DC6C42FB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2205632B-0386-4670-AAD2-033064109331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2B57937C-E510-49E2-84D0-B2D5FCD5604D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1BD432D6-F8F8-487D-AADA-3CD83C25C83A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4C7916AE-4276-4EBC-9F5F-4F9C256ED705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50B2BAD8-26AE-4AC9-8B51-24D781F56190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C157A723-CFE3-4BF2-8636-90E557FCF34A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B168F916-D299-4EEE-9DF6-9F7F0CF713B3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E9C8672D-37D3-4B69-A084-9F21CE3BF3DC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1F37EB69-17FA-48D8-8EC6-3EEB401204F2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FA6590BC-5311-4253-B716-2A9EDFD74B00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3066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5037FE2A-2381-477C-8F98-24C6FD48DCDF}"/>
            </a:ext>
          </a:extLst>
        </xdr:cNvPr>
        <xdr:cNvSpPr/>
      </xdr:nvSpPr>
      <xdr:spPr>
        <a:xfrm>
          <a:off x="7841340" y="1699023780"/>
          <a:ext cx="304560" cy="3030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3066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E1C94824-A417-4DB3-BD93-B28285F27CE6}"/>
            </a:ext>
          </a:extLst>
        </xdr:cNvPr>
        <xdr:cNvSpPr/>
      </xdr:nvSpPr>
      <xdr:spPr>
        <a:xfrm>
          <a:off x="7841340" y="1699023780"/>
          <a:ext cx="304560" cy="3030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1579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4A6DC5FE-A398-470E-A543-8FC6A253E432}"/>
            </a:ext>
          </a:extLst>
        </xdr:cNvPr>
        <xdr:cNvSpPr/>
      </xdr:nvSpPr>
      <xdr:spPr>
        <a:xfrm>
          <a:off x="7841340" y="1699023780"/>
          <a:ext cx="304560" cy="32157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1579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1BB0395F-97E5-436B-A379-1BBB8856F9EE}"/>
            </a:ext>
          </a:extLst>
        </xdr:cNvPr>
        <xdr:cNvSpPr/>
      </xdr:nvSpPr>
      <xdr:spPr>
        <a:xfrm>
          <a:off x="7841340" y="1699023780"/>
          <a:ext cx="304560" cy="32157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1579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1277D734-2266-4B9A-85C2-5E124783AA88}"/>
            </a:ext>
          </a:extLst>
        </xdr:cNvPr>
        <xdr:cNvSpPr/>
      </xdr:nvSpPr>
      <xdr:spPr>
        <a:xfrm>
          <a:off x="7841340" y="1699023780"/>
          <a:ext cx="304560" cy="32157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F0A50629-3C9D-4546-9B81-9EA408724FB8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5B843BD0-7165-4BB3-BFDE-12BF557E5BDA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5EBFA74C-9604-4294-A478-2AFBB3C03EB7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5826D09B-3AE5-42AC-90E3-99154547D587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240479DD-C622-4743-A602-E0187A1BBBBB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0B5A4C09-600B-4D8E-9BD5-A0E41E124F0F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F76B2C96-B941-491A-B2CC-EAA92CF0A76C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920F6405-0945-428D-BBCD-73E69B4CEF2B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C93E5438-F045-4FD0-8FA3-2AA3F26331B3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462B4958-46AF-44B1-87C8-497F8E535704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8190E81A-DC65-4BDB-BC19-0CA2506C41AF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CB292DAC-74CC-49A6-B77D-F2AA703BFE9A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4934B0C4-3892-4092-AD36-C2514D1F3160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187190C1-A254-4020-A4AF-582ECCA979FA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10291171-E4C3-4369-94D9-560985DCAAE0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8371B000-4C8B-444F-9916-CFA08246662F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A12B3D56-0B59-4387-8DA6-DA066DED65C6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12E42DA6-BA9F-4A59-AF88-B313611EF077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6FF5AB35-5682-4A6C-9BDC-68A51CC8540E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C1EB4437-D596-4E54-94C5-6FC0E140CAFE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2AAAEBFE-134F-4A70-823E-DD639F079F32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F8308614-07AC-4120-9AB0-6C98ED1660D8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20667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A856C23B-C401-43B3-A1BB-8B8D3F08D5E1}"/>
            </a:ext>
          </a:extLst>
        </xdr:cNvPr>
        <xdr:cNvSpPr/>
      </xdr:nvSpPr>
      <xdr:spPr>
        <a:xfrm>
          <a:off x="7841340" y="1699023780"/>
          <a:ext cx="304560" cy="3206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0935FAAC-E2D6-4521-9440-D23AEB681B2D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4E806D08-A5E7-4896-B494-024FAA837527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7AAFA899-56E4-418A-A534-6D9ED679BA8E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24BC97F7-4627-4DAB-8D38-2BDEEE827BD4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BE3FEE60-B100-4E1C-A6F1-4624BED82C4D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910A8C82-2B96-4419-9811-199ED85C35C4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8D88D2F7-A028-435C-9D6D-85C3CE363812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9500995E-61C4-48A9-96B6-E7EB8F03C725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976FAE1A-B310-4DF9-A222-7974553FF1CD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8EBD719F-4729-4DF7-BF25-4C4E68915434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A25D0F85-F1A0-46D3-969B-EF5F13E888EB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BA6ACE96-7AE7-454E-BB49-6EBED42DA8EC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B8D97B1C-B826-44C6-ADAF-86F04B050B3B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2A239BBE-3F2F-4501-AAD9-4010C5CC5A27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289840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4A704B91-6ADD-488E-B391-F6F80265E0A4}"/>
            </a:ext>
          </a:extLst>
        </xdr:cNvPr>
        <xdr:cNvSpPr/>
      </xdr:nvSpPr>
      <xdr:spPr>
        <a:xfrm>
          <a:off x="7841340" y="169902378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1237</xdr:row>
      <xdr:rowOff>0</xdr:rowOff>
    </xdr:from>
    <xdr:ext cx="304560" cy="302001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0907FB28-CF98-46F6-9C21-F53E8DBFE87C}"/>
            </a:ext>
          </a:extLst>
        </xdr:cNvPr>
        <xdr:cNvSpPr/>
      </xdr:nvSpPr>
      <xdr:spPr>
        <a:xfrm>
          <a:off x="7841340" y="169902378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onpaints.com/en/trisk-devilbiss-truclean-spray-gun-cleaner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4703"/>
  <sheetViews>
    <sheetView topLeftCell="A2268" zoomScale="55" zoomScaleNormal="55" zoomScaleSheetLayoutView="70" workbookViewId="0">
      <selection activeCell="H2668" sqref="H2668"/>
    </sheetView>
  </sheetViews>
  <sheetFormatPr defaultColWidth="8.88671875" defaultRowHeight="21" outlineLevelRow="2"/>
  <cols>
    <col min="1" max="1" width="8.88671875" style="219"/>
    <col min="2" max="2" width="12.5546875" style="58" customWidth="1"/>
    <col min="3" max="3" width="69.44140625" style="4" customWidth="1"/>
    <col min="4" max="4" width="13" style="7" customWidth="1"/>
    <col min="5" max="5" width="19.33203125" style="7" customWidth="1"/>
    <col min="6" max="6" width="14.5546875" style="1" customWidth="1"/>
    <col min="7" max="7" width="17.88671875" style="1" customWidth="1"/>
    <col min="8" max="8" width="17.109375" style="2" customWidth="1"/>
    <col min="9" max="9" width="17.88671875" style="1" customWidth="1"/>
    <col min="10" max="10" width="19.88671875" style="3" customWidth="1"/>
    <col min="11" max="11" width="35.88671875" style="323" customWidth="1"/>
    <col min="12" max="12" width="31.88671875" style="323" customWidth="1"/>
    <col min="13" max="13" width="17.109375" style="511" bestFit="1" customWidth="1"/>
    <col min="14" max="14" width="16.6640625" style="512" bestFit="1" customWidth="1"/>
    <col min="15" max="15" width="38.109375" style="10" customWidth="1"/>
    <col min="16" max="16" width="19.6640625" style="817" bestFit="1" customWidth="1"/>
    <col min="17" max="17" width="18.33203125" style="10" bestFit="1" customWidth="1"/>
    <col min="18" max="18" width="38.109375" style="10" customWidth="1"/>
    <col min="19" max="19" width="10.88671875" style="10" bestFit="1" customWidth="1"/>
    <col min="20" max="31" width="8.88671875" style="10"/>
    <col min="32" max="16384" width="8.88671875" style="6"/>
  </cols>
  <sheetData>
    <row r="1" spans="1:31" s="64" customFormat="1" ht="62.25" customHeight="1">
      <c r="A1" s="218"/>
      <c r="B1" s="61"/>
      <c r="C1" s="333"/>
      <c r="D1" s="62"/>
      <c r="E1" s="920" t="s">
        <v>1169</v>
      </c>
      <c r="F1" s="920"/>
      <c r="G1" s="920"/>
      <c r="H1" s="920"/>
      <c r="I1" s="920"/>
      <c r="J1" s="920"/>
      <c r="K1" s="920"/>
      <c r="L1" s="211"/>
      <c r="M1" s="758"/>
      <c r="N1" s="511"/>
      <c r="P1" s="816"/>
    </row>
    <row r="2" spans="1:31">
      <c r="B2" s="921" t="s">
        <v>3044</v>
      </c>
      <c r="C2" s="921"/>
      <c r="D2" s="921"/>
      <c r="E2" s="921"/>
      <c r="F2" s="921"/>
      <c r="G2" s="921"/>
      <c r="H2" s="921"/>
      <c r="I2" s="921"/>
      <c r="J2" s="921"/>
      <c r="K2" s="921"/>
      <c r="L2" s="212"/>
      <c r="M2" s="759"/>
      <c r="N2" s="760"/>
    </row>
    <row r="3" spans="1:31" s="12" customFormat="1">
      <c r="A3" s="217"/>
      <c r="B3" s="926"/>
      <c r="C3" s="926"/>
      <c r="D3" s="926"/>
      <c r="E3" s="926"/>
      <c r="F3" s="926"/>
      <c r="G3" s="926"/>
      <c r="H3" s="926"/>
      <c r="I3" s="926"/>
      <c r="J3" s="926"/>
      <c r="K3" s="926"/>
      <c r="L3" s="213"/>
      <c r="M3" s="761"/>
      <c r="N3" s="761"/>
      <c r="P3" s="818"/>
    </row>
    <row r="4" spans="1:31" s="12" customFormat="1">
      <c r="A4" s="217"/>
      <c r="B4" s="927" t="s">
        <v>1171</v>
      </c>
      <c r="C4" s="927"/>
      <c r="D4" s="927"/>
      <c r="E4" s="927"/>
      <c r="F4" s="927"/>
      <c r="G4" s="927"/>
      <c r="H4" s="927"/>
      <c r="I4" s="927"/>
      <c r="J4" s="927"/>
      <c r="K4" s="927"/>
      <c r="L4" s="214"/>
      <c r="M4" s="762"/>
      <c r="N4" s="761"/>
      <c r="P4" s="818"/>
    </row>
    <row r="5" spans="1:31">
      <c r="B5" s="929"/>
      <c r="C5" s="929"/>
      <c r="D5" s="929"/>
      <c r="E5" s="929"/>
      <c r="F5" s="929"/>
      <c r="G5" s="929"/>
      <c r="H5" s="929"/>
      <c r="I5" s="929"/>
      <c r="J5" s="929"/>
      <c r="K5" s="929"/>
      <c r="L5" s="216"/>
      <c r="M5" s="763"/>
      <c r="N5" s="763"/>
    </row>
    <row r="6" spans="1:31" s="5" customFormat="1">
      <c r="A6" s="220"/>
      <c r="B6" s="928" t="s">
        <v>1170</v>
      </c>
      <c r="C6" s="928"/>
      <c r="D6" s="928"/>
      <c r="E6" s="928"/>
      <c r="F6" s="928"/>
      <c r="G6" s="928"/>
      <c r="H6" s="928"/>
      <c r="I6" s="928"/>
      <c r="J6" s="928"/>
      <c r="K6" s="928"/>
      <c r="L6" s="215"/>
      <c r="M6" s="764"/>
      <c r="N6" s="764"/>
      <c r="O6" s="10"/>
      <c r="P6" s="817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s="63" customFormat="1">
      <c r="A7" s="221"/>
      <c r="B7" s="942" t="s">
        <v>20</v>
      </c>
      <c r="C7" s="942"/>
      <c r="D7" s="942"/>
      <c r="E7" s="52"/>
      <c r="F7" s="20"/>
      <c r="G7" s="942" t="s">
        <v>21</v>
      </c>
      <c r="H7" s="942"/>
      <c r="I7" s="942"/>
      <c r="J7" s="942"/>
      <c r="K7" s="942"/>
      <c r="L7" s="205"/>
      <c r="M7" s="510"/>
      <c r="N7" s="409"/>
      <c r="P7" s="819"/>
    </row>
    <row r="8" spans="1:31" s="63" customFormat="1" ht="30.75" customHeight="1">
      <c r="A8" s="221"/>
      <c r="B8" s="945" t="s">
        <v>27</v>
      </c>
      <c r="C8" s="945"/>
      <c r="D8" s="945"/>
      <c r="E8" s="945"/>
      <c r="F8" s="59"/>
      <c r="G8" s="946" t="s">
        <v>1172</v>
      </c>
      <c r="H8" s="946"/>
      <c r="I8" s="946"/>
      <c r="J8" s="22" t="s">
        <v>1173</v>
      </c>
      <c r="K8" s="321"/>
      <c r="L8" s="321"/>
      <c r="M8" s="765"/>
      <c r="N8" s="409"/>
      <c r="P8" s="819"/>
    </row>
    <row r="9" spans="1:31" s="63" customFormat="1">
      <c r="A9" s="221"/>
      <c r="B9" s="946"/>
      <c r="C9" s="946"/>
      <c r="D9" s="946"/>
      <c r="E9" s="946"/>
      <c r="F9" s="60"/>
      <c r="G9" s="22"/>
      <c r="H9" s="22"/>
      <c r="I9" s="22"/>
      <c r="J9" s="22"/>
      <c r="K9" s="321"/>
      <c r="L9" s="321"/>
      <c r="M9" s="765"/>
      <c r="N9" s="409"/>
      <c r="P9" s="819"/>
      <c r="X9" s="23" t="s">
        <v>22</v>
      </c>
      <c r="Y9" s="23" t="s">
        <v>22</v>
      </c>
    </row>
    <row r="10" spans="1:31" s="63" customFormat="1">
      <c r="A10" s="221"/>
      <c r="B10" s="56"/>
      <c r="C10" s="342"/>
      <c r="D10" s="51" t="s">
        <v>28</v>
      </c>
      <c r="E10" s="53"/>
      <c r="F10" s="26"/>
      <c r="G10" s="24"/>
      <c r="H10" s="24"/>
      <c r="I10" s="24"/>
      <c r="J10" s="947" t="s">
        <v>28</v>
      </c>
      <c r="K10" s="947"/>
      <c r="L10" s="316"/>
      <c r="M10" s="766"/>
      <c r="N10" s="409"/>
      <c r="P10" s="819"/>
    </row>
    <row r="11" spans="1:31" s="63" customFormat="1">
      <c r="A11" s="221"/>
      <c r="B11" s="57" t="s">
        <v>3034</v>
      </c>
      <c r="C11" s="343"/>
      <c r="D11" s="48"/>
      <c r="E11" s="54"/>
      <c r="F11" s="28"/>
      <c r="G11" s="27"/>
      <c r="H11" s="27"/>
      <c r="I11" s="28"/>
      <c r="J11" s="28"/>
      <c r="K11" s="322" t="s">
        <v>23</v>
      </c>
      <c r="L11" s="322"/>
      <c r="M11" s="409"/>
      <c r="N11" s="409"/>
      <c r="P11" s="819"/>
    </row>
    <row r="12" spans="1:31" s="5" customFormat="1">
      <c r="A12" s="220"/>
      <c r="B12" s="58"/>
      <c r="C12" s="4"/>
      <c r="D12" s="7"/>
      <c r="E12" s="7"/>
      <c r="F12" s="1"/>
      <c r="G12" s="1"/>
      <c r="H12" s="2"/>
      <c r="I12" s="1"/>
      <c r="J12" s="3"/>
      <c r="K12" s="323"/>
      <c r="L12" s="323"/>
      <c r="M12" s="511"/>
      <c r="N12" s="512"/>
      <c r="O12" s="10"/>
      <c r="P12" s="817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 s="11" customFormat="1" ht="34.5" customHeight="1">
      <c r="A13" s="217"/>
      <c r="B13" s="943" t="s">
        <v>24</v>
      </c>
      <c r="C13" s="943"/>
      <c r="D13" s="944" t="s">
        <v>1171</v>
      </c>
      <c r="E13" s="944"/>
      <c r="F13" s="944"/>
      <c r="G13" s="944"/>
      <c r="H13" s="944"/>
      <c r="I13" s="944"/>
      <c r="J13" s="944"/>
      <c r="K13" s="944"/>
      <c r="L13" s="206"/>
      <c r="M13" s="767"/>
      <c r="N13" s="767"/>
      <c r="P13" s="820"/>
    </row>
    <row r="14" spans="1:31" s="63" customFormat="1">
      <c r="A14" s="221"/>
      <c r="B14" s="31" t="s">
        <v>25</v>
      </c>
      <c r="C14" s="344"/>
      <c r="D14" s="49"/>
      <c r="E14" s="55"/>
      <c r="F14" s="31"/>
      <c r="G14" s="31"/>
      <c r="H14" s="31"/>
      <c r="I14" s="32"/>
      <c r="J14" s="35"/>
      <c r="K14" s="324" t="s">
        <v>26</v>
      </c>
      <c r="L14" s="324"/>
      <c r="M14" s="768"/>
      <c r="N14" s="769"/>
      <c r="O14" s="34"/>
      <c r="P14" s="813"/>
      <c r="Q14" s="34"/>
    </row>
    <row r="15" spans="1:31" s="12" customFormat="1" ht="21.6" thickBot="1">
      <c r="A15" s="217"/>
      <c r="B15" s="928" t="s">
        <v>29</v>
      </c>
      <c r="C15" s="928"/>
      <c r="D15" s="928"/>
      <c r="E15" s="928"/>
      <c r="F15" s="928"/>
      <c r="G15" s="928"/>
      <c r="H15" s="928"/>
      <c r="I15" s="928"/>
      <c r="J15" s="928"/>
      <c r="K15" s="928"/>
      <c r="L15" s="215"/>
      <c r="M15" s="764"/>
      <c r="N15" s="512"/>
      <c r="O15" s="15"/>
      <c r="P15" s="818"/>
    </row>
    <row r="16" spans="1:31" s="12" customFormat="1" ht="69" customHeight="1">
      <c r="A16" s="217"/>
      <c r="B16" s="930" t="s">
        <v>0</v>
      </c>
      <c r="C16" s="932" t="s">
        <v>19</v>
      </c>
      <c r="D16" s="922" t="s">
        <v>9</v>
      </c>
      <c r="E16" s="922" t="s">
        <v>7</v>
      </c>
      <c r="F16" s="922" t="s">
        <v>3035</v>
      </c>
      <c r="G16" s="922"/>
      <c r="H16" s="922" t="s">
        <v>3036</v>
      </c>
      <c r="I16" s="922"/>
      <c r="J16" s="922" t="s">
        <v>3039</v>
      </c>
      <c r="K16" s="924" t="s">
        <v>8</v>
      </c>
      <c r="L16" s="966" t="s">
        <v>3604</v>
      </c>
      <c r="M16" s="960" t="s">
        <v>3598</v>
      </c>
      <c r="N16" s="961"/>
      <c r="O16" s="961"/>
      <c r="P16" s="962" t="s">
        <v>3602</v>
      </c>
      <c r="Q16" s="963"/>
      <c r="R16" s="964"/>
    </row>
    <row r="17" spans="1:31" s="12" customFormat="1" ht="80.400000000000006">
      <c r="A17" s="217"/>
      <c r="B17" s="931"/>
      <c r="C17" s="933"/>
      <c r="D17" s="923"/>
      <c r="E17" s="923"/>
      <c r="F17" s="84" t="s">
        <v>10</v>
      </c>
      <c r="G17" s="85" t="s">
        <v>11</v>
      </c>
      <c r="H17" s="86" t="s">
        <v>3037</v>
      </c>
      <c r="I17" s="85" t="s">
        <v>3038</v>
      </c>
      <c r="J17" s="923"/>
      <c r="K17" s="925"/>
      <c r="L17" s="967"/>
      <c r="M17" s="770" t="s">
        <v>11</v>
      </c>
      <c r="N17" s="317" t="s">
        <v>3038</v>
      </c>
      <c r="O17" s="844" t="s">
        <v>3599</v>
      </c>
      <c r="P17" s="814" t="s">
        <v>11</v>
      </c>
      <c r="Q17" s="828" t="s">
        <v>3038</v>
      </c>
      <c r="R17" s="515" t="s">
        <v>3599</v>
      </c>
    </row>
    <row r="18" spans="1:31" s="12" customFormat="1">
      <c r="A18" s="217"/>
      <c r="B18" s="87" t="s">
        <v>1</v>
      </c>
      <c r="C18" s="334">
        <v>2</v>
      </c>
      <c r="D18" s="88" t="s">
        <v>4</v>
      </c>
      <c r="E18" s="88" t="s">
        <v>5</v>
      </c>
      <c r="F18" s="88" t="s">
        <v>6</v>
      </c>
      <c r="G18" s="88" t="s">
        <v>13</v>
      </c>
      <c r="H18" s="88" t="s">
        <v>14</v>
      </c>
      <c r="I18" s="88" t="s">
        <v>15</v>
      </c>
      <c r="J18" s="88" t="s">
        <v>16</v>
      </c>
      <c r="K18" s="308" t="s">
        <v>17</v>
      </c>
      <c r="L18" s="352"/>
      <c r="M18" s="771"/>
      <c r="N18" s="317"/>
      <c r="O18" s="859"/>
      <c r="P18" s="815"/>
      <c r="Q18" s="517"/>
      <c r="R18" s="518"/>
    </row>
    <row r="19" spans="1:31" s="83" customFormat="1" ht="32.4" customHeight="1">
      <c r="A19" s="222">
        <v>1</v>
      </c>
      <c r="B19" s="616"/>
      <c r="C19" s="710" t="s">
        <v>1162</v>
      </c>
      <c r="D19" s="711"/>
      <c r="E19" s="711"/>
      <c r="F19" s="712"/>
      <c r="G19" s="426">
        <f>'КЖ 0 (ЭЭ + шпунт))'!F41</f>
        <v>18838842.639999997</v>
      </c>
      <c r="H19" s="427"/>
      <c r="I19" s="426">
        <f>'КЖ 0 (ЭЭ + шпунт))'!H41</f>
        <v>12513378.475400003</v>
      </c>
      <c r="J19" s="428">
        <f t="shared" ref="J19:J82" si="0">G19+I19</f>
        <v>31352221.115400001</v>
      </c>
      <c r="K19" s="491" t="s">
        <v>3758</v>
      </c>
      <c r="L19" s="790" t="s">
        <v>3631</v>
      </c>
      <c r="M19" s="772">
        <v>0</v>
      </c>
      <c r="N19" s="317">
        <v>0</v>
      </c>
      <c r="O19" s="859" t="s">
        <v>3627</v>
      </c>
      <c r="P19" s="826">
        <f>G19</f>
        <v>18838842.639999997</v>
      </c>
      <c r="Q19" s="828">
        <f>I19</f>
        <v>12513378.475400003</v>
      </c>
      <c r="R19" s="519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</row>
    <row r="20" spans="1:31" s="83" customFormat="1" hidden="1" outlineLevel="1">
      <c r="A20" s="222"/>
      <c r="B20" s="115"/>
      <c r="C20" s="345" t="s">
        <v>30</v>
      </c>
      <c r="D20" s="90"/>
      <c r="E20" s="139"/>
      <c r="F20" s="38"/>
      <c r="G20" s="380"/>
      <c r="H20" s="381"/>
      <c r="I20" s="380"/>
      <c r="J20" s="306">
        <f t="shared" si="0"/>
        <v>0</v>
      </c>
      <c r="K20" s="325"/>
      <c r="L20" s="403">
        <v>45802</v>
      </c>
      <c r="M20" s="772"/>
      <c r="N20" s="317"/>
      <c r="O20" s="859" t="s">
        <v>3627</v>
      </c>
      <c r="P20" s="826">
        <f t="shared" ref="P20:P40" si="1">G20</f>
        <v>0</v>
      </c>
      <c r="Q20" s="828"/>
      <c r="R20" s="519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</row>
    <row r="21" spans="1:31" s="83" customFormat="1" ht="30" hidden="1" outlineLevel="1">
      <c r="A21" s="222"/>
      <c r="B21" s="115">
        <v>1</v>
      </c>
      <c r="C21" s="96" t="s">
        <v>3045</v>
      </c>
      <c r="D21" s="92" t="s">
        <v>1642</v>
      </c>
      <c r="E21" s="140">
        <v>214.83500000000001</v>
      </c>
      <c r="F21" s="38"/>
      <c r="G21" s="380"/>
      <c r="H21" s="381"/>
      <c r="I21" s="380"/>
      <c r="J21" s="306">
        <f t="shared" si="0"/>
        <v>0</v>
      </c>
      <c r="K21" s="325"/>
      <c r="L21" s="403">
        <v>45802</v>
      </c>
      <c r="M21" s="772"/>
      <c r="N21" s="317"/>
      <c r="O21" s="859" t="s">
        <v>3627</v>
      </c>
      <c r="P21" s="826">
        <f t="shared" si="1"/>
        <v>0</v>
      </c>
      <c r="Q21" s="828"/>
      <c r="R21" s="519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</row>
    <row r="22" spans="1:31" s="83" customFormat="1" hidden="1" outlineLevel="1">
      <c r="A22" s="222"/>
      <c r="B22" s="115">
        <f>B21+1</f>
        <v>2</v>
      </c>
      <c r="C22" s="345" t="s">
        <v>32</v>
      </c>
      <c r="D22" s="92"/>
      <c r="E22" s="141"/>
      <c r="F22" s="38"/>
      <c r="G22" s="380"/>
      <c r="H22" s="381"/>
      <c r="I22" s="380"/>
      <c r="J22" s="306">
        <f t="shared" si="0"/>
        <v>0</v>
      </c>
      <c r="K22" s="325"/>
      <c r="L22" s="403">
        <v>45802</v>
      </c>
      <c r="M22" s="772"/>
      <c r="N22" s="317"/>
      <c r="O22" s="859" t="s">
        <v>3627</v>
      </c>
      <c r="P22" s="826">
        <f t="shared" si="1"/>
        <v>0</v>
      </c>
      <c r="Q22" s="828"/>
      <c r="R22" s="519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</row>
    <row r="23" spans="1:31" s="83" customFormat="1" ht="30" hidden="1" outlineLevel="1">
      <c r="A23" s="222"/>
      <c r="B23" s="115">
        <f t="shared" ref="B23:B86" si="2">B22+1</f>
        <v>3</v>
      </c>
      <c r="C23" s="96" t="s">
        <v>33</v>
      </c>
      <c r="D23" s="93" t="s">
        <v>63</v>
      </c>
      <c r="E23" s="142">
        <v>874.6</v>
      </c>
      <c r="F23" s="38"/>
      <c r="G23" s="380"/>
      <c r="H23" s="381"/>
      <c r="I23" s="380"/>
      <c r="J23" s="306">
        <f t="shared" si="0"/>
        <v>0</v>
      </c>
      <c r="K23" s="325"/>
      <c r="L23" s="403">
        <v>45802</v>
      </c>
      <c r="M23" s="772"/>
      <c r="N23" s="317"/>
      <c r="O23" s="859" t="s">
        <v>3627</v>
      </c>
      <c r="P23" s="826">
        <f t="shared" si="1"/>
        <v>0</v>
      </c>
      <c r="Q23" s="828"/>
      <c r="R23" s="519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</row>
    <row r="24" spans="1:31" s="83" customFormat="1" ht="30" hidden="1" outlineLevel="1">
      <c r="A24" s="222"/>
      <c r="B24" s="115">
        <f t="shared" si="2"/>
        <v>4</v>
      </c>
      <c r="C24" s="96" t="s">
        <v>35</v>
      </c>
      <c r="D24" s="93" t="s">
        <v>63</v>
      </c>
      <c r="E24" s="142">
        <v>12.96</v>
      </c>
      <c r="F24" s="38"/>
      <c r="G24" s="380"/>
      <c r="H24" s="381"/>
      <c r="I24" s="380"/>
      <c r="J24" s="306">
        <f t="shared" si="0"/>
        <v>0</v>
      </c>
      <c r="K24" s="325"/>
      <c r="L24" s="403">
        <v>45802</v>
      </c>
      <c r="M24" s="772"/>
      <c r="N24" s="317"/>
      <c r="O24" s="859" t="s">
        <v>3627</v>
      </c>
      <c r="P24" s="826">
        <f t="shared" si="1"/>
        <v>0</v>
      </c>
      <c r="Q24" s="828"/>
      <c r="R24" s="519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</row>
    <row r="25" spans="1:31" s="83" customFormat="1" hidden="1" outlineLevel="1">
      <c r="A25" s="222"/>
      <c r="B25" s="115">
        <f t="shared" si="2"/>
        <v>5</v>
      </c>
      <c r="C25" s="346" t="s">
        <v>36</v>
      </c>
      <c r="D25" s="93" t="s">
        <v>34</v>
      </c>
      <c r="E25" s="142">
        <v>25.8</v>
      </c>
      <c r="F25" s="38"/>
      <c r="G25" s="380"/>
      <c r="H25" s="381"/>
      <c r="I25" s="380"/>
      <c r="J25" s="306">
        <f t="shared" si="0"/>
        <v>0</v>
      </c>
      <c r="K25" s="325"/>
      <c r="L25" s="403">
        <v>45802</v>
      </c>
      <c r="M25" s="772"/>
      <c r="N25" s="317"/>
      <c r="O25" s="859" t="s">
        <v>3627</v>
      </c>
      <c r="P25" s="826">
        <f t="shared" si="1"/>
        <v>0</v>
      </c>
      <c r="Q25" s="828"/>
      <c r="R25" s="519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</row>
    <row r="26" spans="1:31" s="83" customFormat="1" ht="30" hidden="1" outlineLevel="1">
      <c r="A26" s="222"/>
      <c r="B26" s="115">
        <f t="shared" si="2"/>
        <v>6</v>
      </c>
      <c r="C26" s="96" t="s">
        <v>37</v>
      </c>
      <c r="D26" s="93" t="s">
        <v>63</v>
      </c>
      <c r="E26" s="142">
        <v>12.96</v>
      </c>
      <c r="F26" s="38"/>
      <c r="G26" s="380"/>
      <c r="H26" s="381"/>
      <c r="I26" s="380"/>
      <c r="J26" s="306">
        <f t="shared" si="0"/>
        <v>0</v>
      </c>
      <c r="K26" s="325"/>
      <c r="L26" s="403">
        <v>45802</v>
      </c>
      <c r="M26" s="772"/>
      <c r="N26" s="317"/>
      <c r="O26" s="859" t="s">
        <v>3627</v>
      </c>
      <c r="P26" s="826">
        <f t="shared" si="1"/>
        <v>0</v>
      </c>
      <c r="Q26" s="828"/>
      <c r="R26" s="519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</row>
    <row r="27" spans="1:31" s="83" customFormat="1" ht="30" hidden="1" outlineLevel="1">
      <c r="A27" s="222"/>
      <c r="B27" s="115">
        <f t="shared" si="2"/>
        <v>7</v>
      </c>
      <c r="C27" s="96" t="s">
        <v>38</v>
      </c>
      <c r="D27" s="93" t="s">
        <v>63</v>
      </c>
      <c r="E27" s="142">
        <v>887.6</v>
      </c>
      <c r="F27" s="38"/>
      <c r="G27" s="380"/>
      <c r="H27" s="381"/>
      <c r="I27" s="380"/>
      <c r="J27" s="306">
        <f t="shared" si="0"/>
        <v>0</v>
      </c>
      <c r="K27" s="325"/>
      <c r="L27" s="403">
        <v>45802</v>
      </c>
      <c r="M27" s="772"/>
      <c r="N27" s="317"/>
      <c r="O27" s="859" t="s">
        <v>3627</v>
      </c>
      <c r="P27" s="826">
        <f t="shared" si="1"/>
        <v>0</v>
      </c>
      <c r="Q27" s="828"/>
      <c r="R27" s="519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</row>
    <row r="28" spans="1:31" s="83" customFormat="1" hidden="1" outlineLevel="1">
      <c r="A28" s="222"/>
      <c r="B28" s="115">
        <f t="shared" si="2"/>
        <v>8</v>
      </c>
      <c r="C28" s="346" t="s">
        <v>39</v>
      </c>
      <c r="D28" s="93" t="s">
        <v>34</v>
      </c>
      <c r="E28" s="142">
        <v>887.6</v>
      </c>
      <c r="F28" s="38"/>
      <c r="G28" s="380"/>
      <c r="H28" s="381"/>
      <c r="I28" s="380"/>
      <c r="J28" s="306">
        <f t="shared" si="0"/>
        <v>0</v>
      </c>
      <c r="K28" s="325"/>
      <c r="L28" s="403">
        <v>45802</v>
      </c>
      <c r="M28" s="772"/>
      <c r="N28" s="317"/>
      <c r="O28" s="859" t="s">
        <v>3627</v>
      </c>
      <c r="P28" s="826">
        <f t="shared" si="1"/>
        <v>0</v>
      </c>
      <c r="Q28" s="828"/>
      <c r="R28" s="519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</row>
    <row r="29" spans="1:31" s="83" customFormat="1" hidden="1" outlineLevel="1">
      <c r="A29" s="222"/>
      <c r="B29" s="115">
        <f t="shared" si="2"/>
        <v>9</v>
      </c>
      <c r="C29" s="346" t="s">
        <v>3046</v>
      </c>
      <c r="D29" s="92" t="s">
        <v>31</v>
      </c>
      <c r="E29" s="141">
        <v>40</v>
      </c>
      <c r="F29" s="38"/>
      <c r="G29" s="380"/>
      <c r="H29" s="381"/>
      <c r="I29" s="380"/>
      <c r="J29" s="306">
        <f t="shared" si="0"/>
        <v>0</v>
      </c>
      <c r="K29" s="325"/>
      <c r="L29" s="403">
        <v>45802</v>
      </c>
      <c r="M29" s="772"/>
      <c r="N29" s="317"/>
      <c r="O29" s="859" t="s">
        <v>3627</v>
      </c>
      <c r="P29" s="826">
        <f t="shared" si="1"/>
        <v>0</v>
      </c>
      <c r="Q29" s="828"/>
      <c r="R29" s="519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</row>
    <row r="30" spans="1:31" s="83" customFormat="1" ht="60" hidden="1" outlineLevel="1">
      <c r="A30" s="222"/>
      <c r="B30" s="115">
        <f t="shared" si="2"/>
        <v>10</v>
      </c>
      <c r="C30" s="96" t="s">
        <v>3083</v>
      </c>
      <c r="D30" s="97" t="s">
        <v>40</v>
      </c>
      <c r="E30" s="141">
        <f>(0.236+0.073+0.041)*40</f>
        <v>14</v>
      </c>
      <c r="F30" s="38"/>
      <c r="G30" s="380"/>
      <c r="H30" s="381"/>
      <c r="I30" s="380"/>
      <c r="J30" s="306">
        <f t="shared" si="0"/>
        <v>0</v>
      </c>
      <c r="K30" s="325"/>
      <c r="L30" s="403">
        <v>45802</v>
      </c>
      <c r="M30" s="772"/>
      <c r="N30" s="317"/>
      <c r="O30" s="859" t="s">
        <v>3627</v>
      </c>
      <c r="P30" s="826">
        <f t="shared" si="1"/>
        <v>0</v>
      </c>
      <c r="Q30" s="828"/>
      <c r="R30" s="519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s="83" customFormat="1" hidden="1" outlineLevel="1">
      <c r="A31" s="222"/>
      <c r="B31" s="115">
        <f t="shared" si="2"/>
        <v>11</v>
      </c>
      <c r="C31" s="346" t="s">
        <v>3047</v>
      </c>
      <c r="D31" s="93" t="s">
        <v>34</v>
      </c>
      <c r="E31" s="142">
        <f>2.3*40</f>
        <v>92</v>
      </c>
      <c r="F31" s="38"/>
      <c r="G31" s="380"/>
      <c r="H31" s="381"/>
      <c r="I31" s="380"/>
      <c r="J31" s="306">
        <f t="shared" si="0"/>
        <v>0</v>
      </c>
      <c r="K31" s="325"/>
      <c r="L31" s="403">
        <v>45802</v>
      </c>
      <c r="M31" s="772"/>
      <c r="N31" s="317"/>
      <c r="O31" s="859" t="s">
        <v>3627</v>
      </c>
      <c r="P31" s="826">
        <f t="shared" si="1"/>
        <v>0</v>
      </c>
      <c r="Q31" s="828"/>
      <c r="R31" s="519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</row>
    <row r="32" spans="1:31" s="83" customFormat="1" ht="30" hidden="1" outlineLevel="1">
      <c r="A32" s="222"/>
      <c r="B32" s="115">
        <f t="shared" si="2"/>
        <v>12</v>
      </c>
      <c r="C32" s="346" t="s">
        <v>41</v>
      </c>
      <c r="D32" s="92" t="s">
        <v>31</v>
      </c>
      <c r="E32" s="143" t="s">
        <v>42</v>
      </c>
      <c r="F32" s="38"/>
      <c r="G32" s="380"/>
      <c r="H32" s="381"/>
      <c r="I32" s="380"/>
      <c r="J32" s="306">
        <f t="shared" si="0"/>
        <v>0</v>
      </c>
      <c r="K32" s="325"/>
      <c r="L32" s="403">
        <v>45802</v>
      </c>
      <c r="M32" s="772"/>
      <c r="N32" s="317"/>
      <c r="O32" s="859" t="s">
        <v>3627</v>
      </c>
      <c r="P32" s="826">
        <f t="shared" si="1"/>
        <v>0</v>
      </c>
      <c r="Q32" s="828"/>
      <c r="R32" s="51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s="83" customFormat="1" hidden="1" outlineLevel="1">
      <c r="A33" s="222"/>
      <c r="B33" s="115">
        <f t="shared" si="2"/>
        <v>13</v>
      </c>
      <c r="C33" s="346" t="s">
        <v>43</v>
      </c>
      <c r="D33" s="93" t="s">
        <v>12</v>
      </c>
      <c r="E33" s="144">
        <f>3.24*20</f>
        <v>64.800000000000011</v>
      </c>
      <c r="F33" s="38"/>
      <c r="G33" s="380"/>
      <c r="H33" s="381"/>
      <c r="I33" s="380"/>
      <c r="J33" s="306">
        <f t="shared" si="0"/>
        <v>0</v>
      </c>
      <c r="K33" s="325"/>
      <c r="L33" s="403">
        <v>45802</v>
      </c>
      <c r="M33" s="772"/>
      <c r="N33" s="317"/>
      <c r="O33" s="859" t="s">
        <v>3627</v>
      </c>
      <c r="P33" s="826">
        <f t="shared" si="1"/>
        <v>0</v>
      </c>
      <c r="Q33" s="828"/>
      <c r="R33" s="519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</row>
    <row r="34" spans="1:31" s="83" customFormat="1" ht="45" hidden="1" outlineLevel="1">
      <c r="A34" s="222"/>
      <c r="B34" s="115">
        <f t="shared" si="2"/>
        <v>14</v>
      </c>
      <c r="C34" s="96" t="s">
        <v>44</v>
      </c>
      <c r="D34" s="93" t="s">
        <v>34</v>
      </c>
      <c r="E34" s="144">
        <f>0.6*20</f>
        <v>12</v>
      </c>
      <c r="F34" s="38"/>
      <c r="G34" s="380"/>
      <c r="H34" s="381"/>
      <c r="I34" s="380"/>
      <c r="J34" s="306">
        <f t="shared" si="0"/>
        <v>0</v>
      </c>
      <c r="K34" s="325"/>
      <c r="L34" s="403">
        <v>45802</v>
      </c>
      <c r="M34" s="772"/>
      <c r="N34" s="317"/>
      <c r="O34" s="859" t="s">
        <v>3627</v>
      </c>
      <c r="P34" s="826">
        <f t="shared" si="1"/>
        <v>0</v>
      </c>
      <c r="Q34" s="828"/>
      <c r="R34" s="519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s="83" customFormat="1" ht="30" hidden="1" outlineLevel="1">
      <c r="A35" s="222"/>
      <c r="B35" s="115">
        <f t="shared" si="2"/>
        <v>15</v>
      </c>
      <c r="C35" s="96" t="s">
        <v>45</v>
      </c>
      <c r="D35" s="93" t="s">
        <v>34</v>
      </c>
      <c r="E35" s="144">
        <f>0.3*20</f>
        <v>6</v>
      </c>
      <c r="F35" s="38"/>
      <c r="G35" s="380"/>
      <c r="H35" s="381"/>
      <c r="I35" s="380"/>
      <c r="J35" s="306">
        <f t="shared" si="0"/>
        <v>0</v>
      </c>
      <c r="K35" s="325"/>
      <c r="L35" s="403">
        <v>45802</v>
      </c>
      <c r="M35" s="772"/>
      <c r="N35" s="317"/>
      <c r="O35" s="859" t="s">
        <v>3627</v>
      </c>
      <c r="P35" s="826">
        <f t="shared" si="1"/>
        <v>0</v>
      </c>
      <c r="Q35" s="828"/>
      <c r="R35" s="519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</row>
    <row r="36" spans="1:31" s="83" customFormat="1" hidden="1" outlineLevel="1">
      <c r="A36" s="222"/>
      <c r="B36" s="115">
        <f t="shared" si="2"/>
        <v>16</v>
      </c>
      <c r="C36" s="346" t="s">
        <v>3048</v>
      </c>
      <c r="D36" s="93" t="s">
        <v>34</v>
      </c>
      <c r="E36" s="142">
        <f>1.55*20</f>
        <v>31</v>
      </c>
      <c r="F36" s="38"/>
      <c r="G36" s="380"/>
      <c r="H36" s="381"/>
      <c r="I36" s="380"/>
      <c r="J36" s="306">
        <f t="shared" si="0"/>
        <v>0</v>
      </c>
      <c r="K36" s="325"/>
      <c r="L36" s="403">
        <v>45802</v>
      </c>
      <c r="M36" s="772"/>
      <c r="N36" s="317"/>
      <c r="O36" s="859" t="s">
        <v>3627</v>
      </c>
      <c r="P36" s="826">
        <f t="shared" si="1"/>
        <v>0</v>
      </c>
      <c r="Q36" s="828"/>
      <c r="R36" s="519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s="83" customFormat="1" ht="60" hidden="1" outlineLevel="1">
      <c r="A37" s="222"/>
      <c r="B37" s="115">
        <f t="shared" si="2"/>
        <v>17</v>
      </c>
      <c r="C37" s="96" t="s">
        <v>3049</v>
      </c>
      <c r="D37" s="97" t="s">
        <v>40</v>
      </c>
      <c r="E37" s="145">
        <f>(0.851+0.004+0.038)*20</f>
        <v>17.86</v>
      </c>
      <c r="F37" s="38"/>
      <c r="G37" s="380"/>
      <c r="H37" s="381"/>
      <c r="I37" s="380"/>
      <c r="J37" s="306">
        <f t="shared" si="0"/>
        <v>0</v>
      </c>
      <c r="K37" s="325"/>
      <c r="L37" s="403">
        <v>45802</v>
      </c>
      <c r="M37" s="772"/>
      <c r="N37" s="317"/>
      <c r="O37" s="859" t="s">
        <v>3627</v>
      </c>
      <c r="P37" s="826">
        <f t="shared" si="1"/>
        <v>0</v>
      </c>
      <c r="Q37" s="828"/>
      <c r="R37" s="519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 s="83" customFormat="1" hidden="1" outlineLevel="1">
      <c r="A38" s="222"/>
      <c r="B38" s="115">
        <f t="shared" si="2"/>
        <v>18</v>
      </c>
      <c r="C38" s="346" t="s">
        <v>46</v>
      </c>
      <c r="D38" s="93" t="s">
        <v>12</v>
      </c>
      <c r="E38" s="142">
        <f>10.23*20</f>
        <v>204.60000000000002</v>
      </c>
      <c r="F38" s="38"/>
      <c r="G38" s="380"/>
      <c r="H38" s="381"/>
      <c r="I38" s="380"/>
      <c r="J38" s="306">
        <f t="shared" si="0"/>
        <v>0</v>
      </c>
      <c r="K38" s="325"/>
      <c r="L38" s="403">
        <v>45802</v>
      </c>
      <c r="M38" s="772"/>
      <c r="N38" s="317"/>
      <c r="O38" s="859" t="s">
        <v>3627</v>
      </c>
      <c r="P38" s="826">
        <f t="shared" si="1"/>
        <v>0</v>
      </c>
      <c r="Q38" s="828"/>
      <c r="R38" s="519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s="83" customFormat="1" ht="45" hidden="1" outlineLevel="1">
      <c r="A39" s="222"/>
      <c r="B39" s="115">
        <f t="shared" si="2"/>
        <v>19</v>
      </c>
      <c r="C39" s="96" t="s">
        <v>47</v>
      </c>
      <c r="D39" s="93" t="s">
        <v>34</v>
      </c>
      <c r="E39" s="142">
        <v>838.6</v>
      </c>
      <c r="F39" s="38"/>
      <c r="G39" s="380"/>
      <c r="H39" s="381"/>
      <c r="I39" s="380"/>
      <c r="J39" s="306">
        <f t="shared" si="0"/>
        <v>0</v>
      </c>
      <c r="K39" s="325"/>
      <c r="L39" s="403">
        <v>45802</v>
      </c>
      <c r="M39" s="772"/>
      <c r="N39" s="317"/>
      <c r="O39" s="859" t="s">
        <v>3627</v>
      </c>
      <c r="P39" s="826">
        <f t="shared" si="1"/>
        <v>0</v>
      </c>
      <c r="Q39" s="828"/>
      <c r="R39" s="519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</row>
    <row r="40" spans="1:31" s="83" customFormat="1" collapsed="1">
      <c r="A40" s="222">
        <v>2</v>
      </c>
      <c r="B40" s="382">
        <f t="shared" si="2"/>
        <v>20</v>
      </c>
      <c r="C40" s="918" t="s">
        <v>1161</v>
      </c>
      <c r="D40" s="918"/>
      <c r="E40" s="919"/>
      <c r="F40" s="425"/>
      <c r="G40" s="426">
        <f>'КЖ 1 (ЭЭ)'!F471</f>
        <v>92858610.710000068</v>
      </c>
      <c r="H40" s="427"/>
      <c r="I40" s="426">
        <f>'КЖ 1 (ЭЭ)'!H471</f>
        <v>107905535.64000005</v>
      </c>
      <c r="J40" s="428">
        <f t="shared" si="0"/>
        <v>200764146.35000011</v>
      </c>
      <c r="K40" s="429" t="s">
        <v>3624</v>
      </c>
      <c r="L40" s="790" t="s">
        <v>3631</v>
      </c>
      <c r="M40" s="772">
        <v>0</v>
      </c>
      <c r="N40" s="317">
        <v>0</v>
      </c>
      <c r="O40" s="859" t="s">
        <v>3627</v>
      </c>
      <c r="P40" s="826">
        <f t="shared" si="1"/>
        <v>92858610.710000068</v>
      </c>
      <c r="Q40" s="828">
        <f>I40</f>
        <v>107905535.64000005</v>
      </c>
      <c r="R40" s="519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</row>
    <row r="41" spans="1:31" s="83" customFormat="1" hidden="1" outlineLevel="1">
      <c r="A41" s="222"/>
      <c r="B41" s="115">
        <f t="shared" si="2"/>
        <v>21</v>
      </c>
      <c r="C41" s="76" t="s">
        <v>3050</v>
      </c>
      <c r="D41" s="50"/>
      <c r="E41" s="146"/>
      <c r="F41" s="38"/>
      <c r="G41" s="380"/>
      <c r="H41" s="381"/>
      <c r="I41" s="380"/>
      <c r="J41" s="306">
        <f t="shared" si="0"/>
        <v>0</v>
      </c>
      <c r="K41" s="325"/>
      <c r="L41" s="403">
        <v>45802</v>
      </c>
      <c r="M41" s="772"/>
      <c r="N41" s="317"/>
      <c r="O41" s="859" t="s">
        <v>3627</v>
      </c>
      <c r="P41" s="821"/>
      <c r="Q41" s="828">
        <f t="shared" ref="Q41:Q104" si="3">I41</f>
        <v>0</v>
      </c>
      <c r="R41" s="519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</row>
    <row r="42" spans="1:31" s="83" customFormat="1" hidden="1" outlineLevel="1">
      <c r="A42" s="222"/>
      <c r="B42" s="115">
        <f t="shared" si="2"/>
        <v>22</v>
      </c>
      <c r="C42" s="76" t="s">
        <v>43</v>
      </c>
      <c r="D42" s="43" t="s">
        <v>12</v>
      </c>
      <c r="E42" s="147">
        <v>2446.8000000000002</v>
      </c>
      <c r="F42" s="38"/>
      <c r="G42" s="380"/>
      <c r="H42" s="381"/>
      <c r="I42" s="380"/>
      <c r="J42" s="306">
        <f t="shared" si="0"/>
        <v>0</v>
      </c>
      <c r="K42" s="325"/>
      <c r="L42" s="403">
        <v>45802</v>
      </c>
      <c r="M42" s="772"/>
      <c r="N42" s="317"/>
      <c r="O42" s="859" t="s">
        <v>3627</v>
      </c>
      <c r="P42" s="821"/>
      <c r="Q42" s="828">
        <f t="shared" si="3"/>
        <v>0</v>
      </c>
      <c r="R42" s="519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</row>
    <row r="43" spans="1:31" s="83" customFormat="1" ht="45" hidden="1" outlineLevel="1">
      <c r="A43" s="222"/>
      <c r="B43" s="115">
        <f t="shared" si="2"/>
        <v>23</v>
      </c>
      <c r="C43" s="76" t="s">
        <v>44</v>
      </c>
      <c r="D43" s="43" t="s">
        <v>34</v>
      </c>
      <c r="E43" s="148">
        <v>314.83</v>
      </c>
      <c r="F43" s="38"/>
      <c r="G43" s="380"/>
      <c r="H43" s="381"/>
      <c r="I43" s="380"/>
      <c r="J43" s="306">
        <f t="shared" si="0"/>
        <v>0</v>
      </c>
      <c r="K43" s="325"/>
      <c r="L43" s="403">
        <v>45802</v>
      </c>
      <c r="M43" s="772"/>
      <c r="N43" s="317"/>
      <c r="O43" s="859" t="s">
        <v>3627</v>
      </c>
      <c r="P43" s="821"/>
      <c r="Q43" s="828">
        <f t="shared" si="3"/>
        <v>0</v>
      </c>
      <c r="R43" s="519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</row>
    <row r="44" spans="1:31" s="83" customFormat="1" ht="30" hidden="1" outlineLevel="1">
      <c r="A44" s="222"/>
      <c r="B44" s="115">
        <f t="shared" si="2"/>
        <v>24</v>
      </c>
      <c r="C44" s="76" t="s">
        <v>48</v>
      </c>
      <c r="D44" s="43" t="s">
        <v>34</v>
      </c>
      <c r="E44" s="148">
        <v>225.45</v>
      </c>
      <c r="F44" s="38"/>
      <c r="G44" s="380"/>
      <c r="H44" s="381"/>
      <c r="I44" s="380"/>
      <c r="J44" s="306">
        <f t="shared" si="0"/>
        <v>0</v>
      </c>
      <c r="K44" s="325"/>
      <c r="L44" s="403">
        <v>45802</v>
      </c>
      <c r="M44" s="772"/>
      <c r="N44" s="317"/>
      <c r="O44" s="859" t="s">
        <v>3627</v>
      </c>
      <c r="P44" s="821"/>
      <c r="Q44" s="828">
        <f t="shared" si="3"/>
        <v>0</v>
      </c>
      <c r="R44" s="519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</row>
    <row r="45" spans="1:31" s="83" customFormat="1" hidden="1" outlineLevel="1">
      <c r="A45" s="222"/>
      <c r="B45" s="115">
        <f t="shared" si="2"/>
        <v>25</v>
      </c>
      <c r="C45" s="76" t="s">
        <v>46</v>
      </c>
      <c r="D45" s="43" t="s">
        <v>12</v>
      </c>
      <c r="E45" s="147">
        <v>2446.8000000000002</v>
      </c>
      <c r="F45" s="38"/>
      <c r="G45" s="380"/>
      <c r="H45" s="381"/>
      <c r="I45" s="380"/>
      <c r="J45" s="306">
        <f t="shared" si="0"/>
        <v>0</v>
      </c>
      <c r="K45" s="325"/>
      <c r="L45" s="403">
        <v>45802</v>
      </c>
      <c r="M45" s="772"/>
      <c r="N45" s="317"/>
      <c r="O45" s="859" t="s">
        <v>3627</v>
      </c>
      <c r="P45" s="821"/>
      <c r="Q45" s="828">
        <f t="shared" si="3"/>
        <v>0</v>
      </c>
      <c r="R45" s="519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</row>
    <row r="46" spans="1:31" s="83" customFormat="1" ht="30" hidden="1" outlineLevel="1">
      <c r="A46" s="222"/>
      <c r="B46" s="115">
        <f t="shared" si="2"/>
        <v>26</v>
      </c>
      <c r="C46" s="76" t="s">
        <v>1386</v>
      </c>
      <c r="D46" s="43" t="s">
        <v>65</v>
      </c>
      <c r="E46" s="148" t="s">
        <v>1387</v>
      </c>
      <c r="F46" s="38"/>
      <c r="G46" s="380"/>
      <c r="H46" s="381"/>
      <c r="I46" s="380"/>
      <c r="J46" s="306">
        <f t="shared" si="0"/>
        <v>0</v>
      </c>
      <c r="K46" s="325"/>
      <c r="L46" s="403">
        <v>45802</v>
      </c>
      <c r="M46" s="772"/>
      <c r="N46" s="317"/>
      <c r="O46" s="859" t="s">
        <v>3627</v>
      </c>
      <c r="P46" s="821"/>
      <c r="Q46" s="828">
        <f t="shared" si="3"/>
        <v>0</v>
      </c>
      <c r="R46" s="519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</row>
    <row r="47" spans="1:31" s="83" customFormat="1" hidden="1" outlineLevel="1">
      <c r="A47" s="222"/>
      <c r="B47" s="115">
        <f t="shared" si="2"/>
        <v>27</v>
      </c>
      <c r="C47" s="76" t="s">
        <v>1388</v>
      </c>
      <c r="D47" s="50" t="s">
        <v>40</v>
      </c>
      <c r="E47" s="148">
        <v>5.383</v>
      </c>
      <c r="F47" s="38"/>
      <c r="G47" s="380"/>
      <c r="H47" s="381"/>
      <c r="I47" s="380"/>
      <c r="J47" s="306">
        <f t="shared" si="0"/>
        <v>0</v>
      </c>
      <c r="K47" s="325"/>
      <c r="L47" s="403">
        <v>45802</v>
      </c>
      <c r="M47" s="772"/>
      <c r="N47" s="317"/>
      <c r="O47" s="859" t="s">
        <v>3627</v>
      </c>
      <c r="P47" s="821"/>
      <c r="Q47" s="828">
        <f t="shared" si="3"/>
        <v>0</v>
      </c>
      <c r="R47" s="519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</row>
    <row r="48" spans="1:31" s="83" customFormat="1" hidden="1" outlineLevel="1">
      <c r="A48" s="222"/>
      <c r="B48" s="115">
        <f t="shared" si="2"/>
        <v>28</v>
      </c>
      <c r="C48" s="76" t="s">
        <v>1389</v>
      </c>
      <c r="D48" s="50" t="s">
        <v>266</v>
      </c>
      <c r="E48" s="149">
        <v>0.19600000000000001</v>
      </c>
      <c r="F48" s="38"/>
      <c r="G48" s="380"/>
      <c r="H48" s="381"/>
      <c r="I48" s="380"/>
      <c r="J48" s="306">
        <f t="shared" si="0"/>
        <v>0</v>
      </c>
      <c r="K48" s="325"/>
      <c r="L48" s="403">
        <v>45802</v>
      </c>
      <c r="M48" s="772"/>
      <c r="N48" s="317"/>
      <c r="O48" s="859" t="s">
        <v>3627</v>
      </c>
      <c r="P48" s="821"/>
      <c r="Q48" s="828">
        <f t="shared" si="3"/>
        <v>0</v>
      </c>
      <c r="R48" s="519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</row>
    <row r="49" spans="1:31" s="83" customFormat="1" hidden="1" outlineLevel="1">
      <c r="A49" s="222"/>
      <c r="B49" s="115">
        <f t="shared" si="2"/>
        <v>29</v>
      </c>
      <c r="C49" s="76" t="s">
        <v>1390</v>
      </c>
      <c r="D49" s="50" t="s">
        <v>63</v>
      </c>
      <c r="E49" s="148">
        <v>360.31</v>
      </c>
      <c r="F49" s="38"/>
      <c r="G49" s="380"/>
      <c r="H49" s="381"/>
      <c r="I49" s="380"/>
      <c r="J49" s="306">
        <f t="shared" si="0"/>
        <v>0</v>
      </c>
      <c r="K49" s="325"/>
      <c r="L49" s="403">
        <v>45802</v>
      </c>
      <c r="M49" s="772"/>
      <c r="N49" s="317"/>
      <c r="O49" s="859" t="s">
        <v>3627</v>
      </c>
      <c r="P49" s="821"/>
      <c r="Q49" s="828">
        <f t="shared" si="3"/>
        <v>0</v>
      </c>
      <c r="R49" s="519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</row>
    <row r="50" spans="1:31" s="83" customFormat="1" hidden="1" outlineLevel="1">
      <c r="A50" s="222"/>
      <c r="B50" s="115">
        <f t="shared" si="2"/>
        <v>30</v>
      </c>
      <c r="C50" s="76" t="s">
        <v>1391</v>
      </c>
      <c r="D50" s="50" t="s">
        <v>40</v>
      </c>
      <c r="E50" s="148">
        <v>40.848999999999997</v>
      </c>
      <c r="F50" s="38"/>
      <c r="G50" s="380"/>
      <c r="H50" s="381"/>
      <c r="I50" s="380"/>
      <c r="J50" s="306">
        <f t="shared" si="0"/>
        <v>0</v>
      </c>
      <c r="K50" s="325"/>
      <c r="L50" s="403">
        <v>45802</v>
      </c>
      <c r="M50" s="772"/>
      <c r="N50" s="317"/>
      <c r="O50" s="859" t="s">
        <v>3627</v>
      </c>
      <c r="P50" s="821"/>
      <c r="Q50" s="828">
        <f t="shared" si="3"/>
        <v>0</v>
      </c>
      <c r="R50" s="519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</row>
    <row r="51" spans="1:31" s="83" customFormat="1" hidden="1" outlineLevel="1">
      <c r="A51" s="222"/>
      <c r="B51" s="115">
        <f t="shared" si="2"/>
        <v>31</v>
      </c>
      <c r="C51" s="76" t="s">
        <v>1392</v>
      </c>
      <c r="D51" s="50" t="s">
        <v>40</v>
      </c>
      <c r="E51" s="147">
        <v>0.2</v>
      </c>
      <c r="F51" s="38"/>
      <c r="G51" s="380"/>
      <c r="H51" s="381"/>
      <c r="I51" s="380"/>
      <c r="J51" s="306">
        <f t="shared" si="0"/>
        <v>0</v>
      </c>
      <c r="K51" s="325"/>
      <c r="L51" s="403">
        <v>45802</v>
      </c>
      <c r="M51" s="772"/>
      <c r="N51" s="317"/>
      <c r="O51" s="859" t="s">
        <v>3627</v>
      </c>
      <c r="P51" s="821"/>
      <c r="Q51" s="828">
        <f t="shared" si="3"/>
        <v>0</v>
      </c>
      <c r="R51" s="519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</row>
    <row r="52" spans="1:31" s="83" customFormat="1" hidden="1" outlineLevel="1">
      <c r="A52" s="222"/>
      <c r="B52" s="115">
        <f t="shared" si="2"/>
        <v>32</v>
      </c>
      <c r="C52" s="76" t="s">
        <v>1393</v>
      </c>
      <c r="D52" s="43" t="s">
        <v>40</v>
      </c>
      <c r="E52" s="148">
        <v>7.8E-2</v>
      </c>
      <c r="F52" s="38"/>
      <c r="G52" s="380"/>
      <c r="H52" s="381"/>
      <c r="I52" s="380"/>
      <c r="J52" s="306">
        <f t="shared" si="0"/>
        <v>0</v>
      </c>
      <c r="K52" s="325"/>
      <c r="L52" s="403">
        <v>45802</v>
      </c>
      <c r="M52" s="772"/>
      <c r="N52" s="317"/>
      <c r="O52" s="859" t="s">
        <v>3627</v>
      </c>
      <c r="P52" s="821"/>
      <c r="Q52" s="828">
        <f t="shared" si="3"/>
        <v>0</v>
      </c>
      <c r="R52" s="519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</row>
    <row r="53" spans="1:31" s="83" customFormat="1" hidden="1" outlineLevel="1">
      <c r="A53" s="222"/>
      <c r="B53" s="115">
        <f t="shared" si="2"/>
        <v>33</v>
      </c>
      <c r="C53" s="76" t="s">
        <v>1394</v>
      </c>
      <c r="D53" s="50" t="s">
        <v>40</v>
      </c>
      <c r="E53" s="148">
        <v>0.86699999999999999</v>
      </c>
      <c r="F53" s="38"/>
      <c r="G53" s="380"/>
      <c r="H53" s="381"/>
      <c r="I53" s="380"/>
      <c r="J53" s="306">
        <f t="shared" si="0"/>
        <v>0</v>
      </c>
      <c r="K53" s="325"/>
      <c r="L53" s="403">
        <v>45802</v>
      </c>
      <c r="M53" s="772"/>
      <c r="N53" s="317"/>
      <c r="O53" s="859" t="s">
        <v>3627</v>
      </c>
      <c r="P53" s="821"/>
      <c r="Q53" s="828">
        <f t="shared" si="3"/>
        <v>0</v>
      </c>
      <c r="R53" s="519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</row>
    <row r="54" spans="1:31" s="83" customFormat="1" hidden="1" outlineLevel="1">
      <c r="A54" s="222"/>
      <c r="B54" s="115">
        <f t="shared" si="2"/>
        <v>34</v>
      </c>
      <c r="C54" s="76" t="s">
        <v>1395</v>
      </c>
      <c r="D54" s="50" t="s">
        <v>40</v>
      </c>
      <c r="E54" s="148">
        <v>1.9E-2</v>
      </c>
      <c r="F54" s="38"/>
      <c r="G54" s="380"/>
      <c r="H54" s="381"/>
      <c r="I54" s="380"/>
      <c r="J54" s="306">
        <f t="shared" si="0"/>
        <v>0</v>
      </c>
      <c r="K54" s="325"/>
      <c r="L54" s="403">
        <v>45802</v>
      </c>
      <c r="M54" s="772"/>
      <c r="N54" s="317"/>
      <c r="O54" s="859" t="s">
        <v>3627</v>
      </c>
      <c r="P54" s="821"/>
      <c r="Q54" s="828">
        <f t="shared" si="3"/>
        <v>0</v>
      </c>
      <c r="R54" s="519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</row>
    <row r="55" spans="1:31" s="83" customFormat="1" hidden="1" outlineLevel="1">
      <c r="A55" s="222"/>
      <c r="B55" s="115">
        <f t="shared" si="2"/>
        <v>35</v>
      </c>
      <c r="C55" s="76" t="s">
        <v>1396</v>
      </c>
      <c r="D55" s="50" t="s">
        <v>2</v>
      </c>
      <c r="E55" s="148" t="s">
        <v>1397</v>
      </c>
      <c r="F55" s="38"/>
      <c r="G55" s="380"/>
      <c r="H55" s="381"/>
      <c r="I55" s="380"/>
      <c r="J55" s="306">
        <f t="shared" si="0"/>
        <v>0</v>
      </c>
      <c r="K55" s="325"/>
      <c r="L55" s="403">
        <v>45802</v>
      </c>
      <c r="M55" s="772"/>
      <c r="N55" s="317"/>
      <c r="O55" s="859" t="s">
        <v>3627</v>
      </c>
      <c r="P55" s="821"/>
      <c r="Q55" s="828">
        <f t="shared" si="3"/>
        <v>0</v>
      </c>
      <c r="R55" s="519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</row>
    <row r="56" spans="1:31" s="83" customFormat="1" hidden="1" outlineLevel="1">
      <c r="A56" s="222"/>
      <c r="B56" s="115">
        <f t="shared" si="2"/>
        <v>36</v>
      </c>
      <c r="C56" s="76" t="s">
        <v>1398</v>
      </c>
      <c r="D56" s="50" t="s">
        <v>63</v>
      </c>
      <c r="E56" s="146">
        <v>0.31730000000000003</v>
      </c>
      <c r="F56" s="38"/>
      <c r="G56" s="380"/>
      <c r="H56" s="381"/>
      <c r="I56" s="380"/>
      <c r="J56" s="306">
        <f t="shared" si="0"/>
        <v>0</v>
      </c>
      <c r="K56" s="325"/>
      <c r="L56" s="403">
        <v>45802</v>
      </c>
      <c r="M56" s="772"/>
      <c r="N56" s="317"/>
      <c r="O56" s="859" t="s">
        <v>3627</v>
      </c>
      <c r="P56" s="821"/>
      <c r="Q56" s="828">
        <f t="shared" si="3"/>
        <v>0</v>
      </c>
      <c r="R56" s="519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</row>
    <row r="57" spans="1:31" s="83" customFormat="1" hidden="1" outlineLevel="1">
      <c r="A57" s="222"/>
      <c r="B57" s="115">
        <f t="shared" si="2"/>
        <v>37</v>
      </c>
      <c r="C57" s="76" t="s">
        <v>1399</v>
      </c>
      <c r="D57" s="50" t="s">
        <v>2</v>
      </c>
      <c r="E57" s="148" t="s">
        <v>1400</v>
      </c>
      <c r="F57" s="38"/>
      <c r="G57" s="380"/>
      <c r="H57" s="381"/>
      <c r="I57" s="380"/>
      <c r="J57" s="306">
        <f t="shared" si="0"/>
        <v>0</v>
      </c>
      <c r="K57" s="325"/>
      <c r="L57" s="403">
        <v>45802</v>
      </c>
      <c r="M57" s="772"/>
      <c r="N57" s="317"/>
      <c r="O57" s="859" t="s">
        <v>3627</v>
      </c>
      <c r="P57" s="821"/>
      <c r="Q57" s="828">
        <f t="shared" si="3"/>
        <v>0</v>
      </c>
      <c r="R57" s="519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</row>
    <row r="58" spans="1:31" s="83" customFormat="1" hidden="1" outlineLevel="1">
      <c r="A58" s="222"/>
      <c r="B58" s="115">
        <f t="shared" si="2"/>
        <v>38</v>
      </c>
      <c r="C58" s="76" t="s">
        <v>1401</v>
      </c>
      <c r="D58" s="50" t="s">
        <v>3</v>
      </c>
      <c r="E58" s="150">
        <v>264</v>
      </c>
      <c r="F58" s="38"/>
      <c r="G58" s="380"/>
      <c r="H58" s="381"/>
      <c r="I58" s="380"/>
      <c r="J58" s="306">
        <f t="shared" si="0"/>
        <v>0</v>
      </c>
      <c r="K58" s="325"/>
      <c r="L58" s="403">
        <v>45802</v>
      </c>
      <c r="M58" s="772"/>
      <c r="N58" s="317"/>
      <c r="O58" s="859" t="s">
        <v>3627</v>
      </c>
      <c r="P58" s="821"/>
      <c r="Q58" s="828">
        <f t="shared" si="3"/>
        <v>0</v>
      </c>
      <c r="R58" s="519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</row>
    <row r="59" spans="1:31" s="83" customFormat="1" ht="45" hidden="1" outlineLevel="1">
      <c r="A59" s="222"/>
      <c r="B59" s="115">
        <f t="shared" si="2"/>
        <v>39</v>
      </c>
      <c r="C59" s="76" t="s">
        <v>1402</v>
      </c>
      <c r="D59" s="50" t="s">
        <v>3051</v>
      </c>
      <c r="E59" s="148">
        <v>51.41</v>
      </c>
      <c r="F59" s="38"/>
      <c r="G59" s="380"/>
      <c r="H59" s="381"/>
      <c r="I59" s="380"/>
      <c r="J59" s="306">
        <f t="shared" si="0"/>
        <v>0</v>
      </c>
      <c r="K59" s="325"/>
      <c r="L59" s="403">
        <v>45802</v>
      </c>
      <c r="M59" s="772"/>
      <c r="N59" s="317"/>
      <c r="O59" s="859" t="s">
        <v>3627</v>
      </c>
      <c r="P59" s="821"/>
      <c r="Q59" s="828">
        <f t="shared" si="3"/>
        <v>0</v>
      </c>
      <c r="R59" s="519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</row>
    <row r="60" spans="1:31" s="83" customFormat="1" hidden="1" outlineLevel="1">
      <c r="A60" s="222"/>
      <c r="B60" s="115">
        <f t="shared" si="2"/>
        <v>40</v>
      </c>
      <c r="C60" s="76" t="s">
        <v>49</v>
      </c>
      <c r="D60" s="50" t="s">
        <v>3</v>
      </c>
      <c r="E60" s="146">
        <v>9</v>
      </c>
      <c r="F60" s="38"/>
      <c r="G60" s="380"/>
      <c r="H60" s="381"/>
      <c r="I60" s="380"/>
      <c r="J60" s="306">
        <f t="shared" si="0"/>
        <v>0</v>
      </c>
      <c r="K60" s="325"/>
      <c r="L60" s="403">
        <v>45802</v>
      </c>
      <c r="M60" s="772"/>
      <c r="N60" s="317"/>
      <c r="O60" s="859" t="s">
        <v>3627</v>
      </c>
      <c r="P60" s="821"/>
      <c r="Q60" s="828">
        <f t="shared" si="3"/>
        <v>0</v>
      </c>
      <c r="R60" s="519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</row>
    <row r="61" spans="1:31" s="83" customFormat="1" hidden="1" outlineLevel="1">
      <c r="A61" s="222"/>
      <c r="B61" s="115">
        <f t="shared" si="2"/>
        <v>41</v>
      </c>
      <c r="C61" s="76" t="s">
        <v>50</v>
      </c>
      <c r="D61" s="50" t="s">
        <v>3</v>
      </c>
      <c r="E61" s="148">
        <v>1</v>
      </c>
      <c r="F61" s="38"/>
      <c r="G61" s="380"/>
      <c r="H61" s="381"/>
      <c r="I61" s="380"/>
      <c r="J61" s="306">
        <f t="shared" si="0"/>
        <v>0</v>
      </c>
      <c r="K61" s="325"/>
      <c r="L61" s="403">
        <v>45802</v>
      </c>
      <c r="M61" s="772"/>
      <c r="N61" s="317"/>
      <c r="O61" s="859" t="s">
        <v>3627</v>
      </c>
      <c r="P61" s="821"/>
      <c r="Q61" s="828">
        <f t="shared" si="3"/>
        <v>0</v>
      </c>
      <c r="R61" s="519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</row>
    <row r="62" spans="1:31" s="83" customFormat="1" hidden="1" outlineLevel="1">
      <c r="A62" s="222"/>
      <c r="B62" s="115">
        <f t="shared" si="2"/>
        <v>42</v>
      </c>
      <c r="C62" s="76" t="s">
        <v>51</v>
      </c>
      <c r="D62" s="50" t="s">
        <v>3</v>
      </c>
      <c r="E62" s="148">
        <v>3</v>
      </c>
      <c r="F62" s="38"/>
      <c r="G62" s="380"/>
      <c r="H62" s="381"/>
      <c r="I62" s="380"/>
      <c r="J62" s="306">
        <f t="shared" si="0"/>
        <v>0</v>
      </c>
      <c r="K62" s="325"/>
      <c r="L62" s="403">
        <v>45802</v>
      </c>
      <c r="M62" s="772"/>
      <c r="N62" s="317"/>
      <c r="O62" s="859" t="s">
        <v>3627</v>
      </c>
      <c r="P62" s="821"/>
      <c r="Q62" s="828">
        <f t="shared" si="3"/>
        <v>0</v>
      </c>
      <c r="R62" s="519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</row>
    <row r="63" spans="1:31" s="83" customFormat="1" hidden="1" outlineLevel="1">
      <c r="A63" s="222"/>
      <c r="B63" s="115">
        <f t="shared" si="2"/>
        <v>43</v>
      </c>
      <c r="C63" s="76" t="s">
        <v>52</v>
      </c>
      <c r="D63" s="50" t="s">
        <v>3</v>
      </c>
      <c r="E63" s="148">
        <v>2</v>
      </c>
      <c r="F63" s="38"/>
      <c r="G63" s="380"/>
      <c r="H63" s="381"/>
      <c r="I63" s="380"/>
      <c r="J63" s="306">
        <f t="shared" si="0"/>
        <v>0</v>
      </c>
      <c r="K63" s="325"/>
      <c r="L63" s="403">
        <v>45802</v>
      </c>
      <c r="M63" s="772"/>
      <c r="N63" s="317"/>
      <c r="O63" s="859" t="s">
        <v>3627</v>
      </c>
      <c r="P63" s="821"/>
      <c r="Q63" s="828">
        <f t="shared" si="3"/>
        <v>0</v>
      </c>
      <c r="R63" s="519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</row>
    <row r="64" spans="1:31" s="83" customFormat="1" hidden="1" outlineLevel="1">
      <c r="A64" s="222"/>
      <c r="B64" s="115">
        <f t="shared" si="2"/>
        <v>44</v>
      </c>
      <c r="C64" s="76" t="s">
        <v>1403</v>
      </c>
      <c r="D64" s="50" t="s">
        <v>2</v>
      </c>
      <c r="E64" s="148">
        <v>294</v>
      </c>
      <c r="F64" s="38"/>
      <c r="G64" s="380"/>
      <c r="H64" s="381"/>
      <c r="I64" s="380"/>
      <c r="J64" s="306">
        <f t="shared" si="0"/>
        <v>0</v>
      </c>
      <c r="K64" s="325"/>
      <c r="L64" s="403">
        <v>45802</v>
      </c>
      <c r="M64" s="772"/>
      <c r="N64" s="317"/>
      <c r="O64" s="859" t="s">
        <v>3627</v>
      </c>
      <c r="P64" s="821"/>
      <c r="Q64" s="828">
        <f t="shared" si="3"/>
        <v>0</v>
      </c>
      <c r="R64" s="519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</row>
    <row r="65" spans="1:31" s="83" customFormat="1" hidden="1" outlineLevel="1">
      <c r="A65" s="222"/>
      <c r="B65" s="115">
        <f t="shared" si="2"/>
        <v>45</v>
      </c>
      <c r="C65" s="96" t="s">
        <v>1404</v>
      </c>
      <c r="D65" s="99" t="s">
        <v>2</v>
      </c>
      <c r="E65" s="151">
        <v>299.29000000000002</v>
      </c>
      <c r="F65" s="38"/>
      <c r="G65" s="380"/>
      <c r="H65" s="381"/>
      <c r="I65" s="380"/>
      <c r="J65" s="306">
        <f t="shared" si="0"/>
        <v>0</v>
      </c>
      <c r="K65" s="325"/>
      <c r="L65" s="403">
        <v>45802</v>
      </c>
      <c r="M65" s="772"/>
      <c r="N65" s="317"/>
      <c r="O65" s="859" t="s">
        <v>3627</v>
      </c>
      <c r="P65" s="821"/>
      <c r="Q65" s="828">
        <f t="shared" si="3"/>
        <v>0</v>
      </c>
      <c r="R65" s="519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</row>
    <row r="66" spans="1:31" s="83" customFormat="1" hidden="1" outlineLevel="1">
      <c r="A66" s="222"/>
      <c r="B66" s="115">
        <f t="shared" si="2"/>
        <v>46</v>
      </c>
      <c r="C66" s="76" t="s">
        <v>1401</v>
      </c>
      <c r="D66" s="43" t="s">
        <v>3</v>
      </c>
      <c r="E66" s="152">
        <v>49</v>
      </c>
      <c r="F66" s="38"/>
      <c r="G66" s="380"/>
      <c r="H66" s="381"/>
      <c r="I66" s="380"/>
      <c r="J66" s="306">
        <f t="shared" si="0"/>
        <v>0</v>
      </c>
      <c r="K66" s="325"/>
      <c r="L66" s="403">
        <v>45802</v>
      </c>
      <c r="M66" s="772"/>
      <c r="N66" s="317"/>
      <c r="O66" s="859" t="s">
        <v>3627</v>
      </c>
      <c r="P66" s="821"/>
      <c r="Q66" s="828">
        <f t="shared" si="3"/>
        <v>0</v>
      </c>
      <c r="R66" s="519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</row>
    <row r="67" spans="1:31" s="83" customFormat="1" ht="30" hidden="1" outlineLevel="1">
      <c r="A67" s="222"/>
      <c r="B67" s="115">
        <f t="shared" si="2"/>
        <v>47</v>
      </c>
      <c r="C67" s="76" t="s">
        <v>1405</v>
      </c>
      <c r="D67" s="43" t="s">
        <v>63</v>
      </c>
      <c r="E67" s="148">
        <v>82.99</v>
      </c>
      <c r="F67" s="38"/>
      <c r="G67" s="380"/>
      <c r="H67" s="381"/>
      <c r="I67" s="380"/>
      <c r="J67" s="306">
        <f t="shared" si="0"/>
        <v>0</v>
      </c>
      <c r="K67" s="325"/>
      <c r="L67" s="403">
        <v>45802</v>
      </c>
      <c r="M67" s="772"/>
      <c r="N67" s="317"/>
      <c r="O67" s="859" t="s">
        <v>3627</v>
      </c>
      <c r="P67" s="821"/>
      <c r="Q67" s="828">
        <f t="shared" si="3"/>
        <v>0</v>
      </c>
      <c r="R67" s="519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</row>
    <row r="68" spans="1:31" s="83" customFormat="1" hidden="1" outlineLevel="1">
      <c r="A68" s="222"/>
      <c r="B68" s="115">
        <f t="shared" si="2"/>
        <v>48</v>
      </c>
      <c r="C68" s="76" t="s">
        <v>1406</v>
      </c>
      <c r="D68" s="43" t="s">
        <v>63</v>
      </c>
      <c r="E68" s="148">
        <v>41.494999999999997</v>
      </c>
      <c r="F68" s="38"/>
      <c r="G68" s="380"/>
      <c r="H68" s="381"/>
      <c r="I68" s="380"/>
      <c r="J68" s="306">
        <f t="shared" si="0"/>
        <v>0</v>
      </c>
      <c r="K68" s="325"/>
      <c r="L68" s="403">
        <v>45802</v>
      </c>
      <c r="M68" s="772"/>
      <c r="N68" s="317"/>
      <c r="O68" s="859" t="s">
        <v>3627</v>
      </c>
      <c r="P68" s="821"/>
      <c r="Q68" s="828">
        <f t="shared" si="3"/>
        <v>0</v>
      </c>
      <c r="R68" s="519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</row>
    <row r="69" spans="1:31" s="83" customFormat="1" hidden="1" outlineLevel="1">
      <c r="A69" s="222"/>
      <c r="B69" s="115">
        <f t="shared" si="2"/>
        <v>49</v>
      </c>
      <c r="C69" s="76" t="s">
        <v>1407</v>
      </c>
      <c r="D69" s="92" t="s">
        <v>63</v>
      </c>
      <c r="E69" s="153">
        <v>41.494999999999997</v>
      </c>
      <c r="F69" s="38"/>
      <c r="G69" s="380"/>
      <c r="H69" s="381"/>
      <c r="I69" s="380"/>
      <c r="J69" s="306">
        <f t="shared" si="0"/>
        <v>0</v>
      </c>
      <c r="K69" s="325"/>
      <c r="L69" s="403">
        <v>45802</v>
      </c>
      <c r="M69" s="772"/>
      <c r="N69" s="317"/>
      <c r="O69" s="859" t="s">
        <v>3627</v>
      </c>
      <c r="P69" s="821"/>
      <c r="Q69" s="828">
        <f t="shared" si="3"/>
        <v>0</v>
      </c>
      <c r="R69" s="519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</row>
    <row r="70" spans="1:31" s="83" customFormat="1" hidden="1" outlineLevel="1">
      <c r="A70" s="222"/>
      <c r="B70" s="115">
        <f t="shared" si="2"/>
        <v>50</v>
      </c>
      <c r="C70" s="76" t="s">
        <v>1408</v>
      </c>
      <c r="D70" s="92" t="s">
        <v>40</v>
      </c>
      <c r="E70" s="153">
        <v>10.579000000000001</v>
      </c>
      <c r="F70" s="38"/>
      <c r="G70" s="380"/>
      <c r="H70" s="381"/>
      <c r="I70" s="380"/>
      <c r="J70" s="306">
        <f t="shared" si="0"/>
        <v>0</v>
      </c>
      <c r="K70" s="325"/>
      <c r="L70" s="403">
        <v>45802</v>
      </c>
      <c r="M70" s="772"/>
      <c r="N70" s="317"/>
      <c r="O70" s="859" t="s">
        <v>3627</v>
      </c>
      <c r="P70" s="821"/>
      <c r="Q70" s="828">
        <f t="shared" si="3"/>
        <v>0</v>
      </c>
      <c r="R70" s="519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</row>
    <row r="71" spans="1:31" s="83" customFormat="1" hidden="1" outlineLevel="1">
      <c r="A71" s="222"/>
      <c r="B71" s="115">
        <f t="shared" si="2"/>
        <v>51</v>
      </c>
      <c r="C71" s="76" t="s">
        <v>1409</v>
      </c>
      <c r="D71" s="92" t="s">
        <v>40</v>
      </c>
      <c r="E71" s="153">
        <v>0.04</v>
      </c>
      <c r="F71" s="38"/>
      <c r="G71" s="380"/>
      <c r="H71" s="381"/>
      <c r="I71" s="380"/>
      <c r="J71" s="306">
        <f t="shared" si="0"/>
        <v>0</v>
      </c>
      <c r="K71" s="325"/>
      <c r="L71" s="403">
        <v>45802</v>
      </c>
      <c r="M71" s="772"/>
      <c r="N71" s="317"/>
      <c r="O71" s="859" t="s">
        <v>3627</v>
      </c>
      <c r="P71" s="821"/>
      <c r="Q71" s="828">
        <f t="shared" si="3"/>
        <v>0</v>
      </c>
      <c r="R71" s="519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</row>
    <row r="72" spans="1:31" s="83" customFormat="1" hidden="1" outlineLevel="1">
      <c r="A72" s="222"/>
      <c r="B72" s="115">
        <f t="shared" si="2"/>
        <v>52</v>
      </c>
      <c r="C72" s="76" t="s">
        <v>53</v>
      </c>
      <c r="D72" s="92" t="s">
        <v>3</v>
      </c>
      <c r="E72" s="153">
        <v>2</v>
      </c>
      <c r="F72" s="38"/>
      <c r="G72" s="380"/>
      <c r="H72" s="381"/>
      <c r="I72" s="380"/>
      <c r="J72" s="306">
        <f t="shared" si="0"/>
        <v>0</v>
      </c>
      <c r="K72" s="325"/>
      <c r="L72" s="403">
        <v>45802</v>
      </c>
      <c r="M72" s="772"/>
      <c r="N72" s="317"/>
      <c r="O72" s="859" t="s">
        <v>3627</v>
      </c>
      <c r="P72" s="821"/>
      <c r="Q72" s="828">
        <f t="shared" si="3"/>
        <v>0</v>
      </c>
      <c r="R72" s="519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</row>
    <row r="73" spans="1:31" s="83" customFormat="1" hidden="1" outlineLevel="1">
      <c r="A73" s="222"/>
      <c r="B73" s="115">
        <f t="shared" si="2"/>
        <v>53</v>
      </c>
      <c r="C73" s="76" t="s">
        <v>54</v>
      </c>
      <c r="D73" s="92" t="s">
        <v>3</v>
      </c>
      <c r="E73" s="153">
        <v>4</v>
      </c>
      <c r="F73" s="38"/>
      <c r="G73" s="380"/>
      <c r="H73" s="381"/>
      <c r="I73" s="380"/>
      <c r="J73" s="306">
        <f t="shared" si="0"/>
        <v>0</v>
      </c>
      <c r="K73" s="325"/>
      <c r="L73" s="403">
        <v>45802</v>
      </c>
      <c r="M73" s="772"/>
      <c r="N73" s="317"/>
      <c r="O73" s="859" t="s">
        <v>3627</v>
      </c>
      <c r="P73" s="821"/>
      <c r="Q73" s="828">
        <f t="shared" si="3"/>
        <v>0</v>
      </c>
      <c r="R73" s="519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</row>
    <row r="74" spans="1:31" s="83" customFormat="1" hidden="1" outlineLevel="1">
      <c r="A74" s="222"/>
      <c r="B74" s="115">
        <f t="shared" si="2"/>
        <v>54</v>
      </c>
      <c r="C74" s="76" t="s">
        <v>49</v>
      </c>
      <c r="D74" s="92" t="s">
        <v>3</v>
      </c>
      <c r="E74" s="153">
        <v>4</v>
      </c>
      <c r="F74" s="38"/>
      <c r="G74" s="380"/>
      <c r="H74" s="381"/>
      <c r="I74" s="380"/>
      <c r="J74" s="306">
        <f t="shared" si="0"/>
        <v>0</v>
      </c>
      <c r="K74" s="325"/>
      <c r="L74" s="403">
        <v>45802</v>
      </c>
      <c r="M74" s="772"/>
      <c r="N74" s="317"/>
      <c r="O74" s="859" t="s">
        <v>3627</v>
      </c>
      <c r="P74" s="821"/>
      <c r="Q74" s="828">
        <f t="shared" si="3"/>
        <v>0</v>
      </c>
      <c r="R74" s="519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</row>
    <row r="75" spans="1:31" s="83" customFormat="1" hidden="1" outlineLevel="1">
      <c r="A75" s="222"/>
      <c r="B75" s="115">
        <f t="shared" si="2"/>
        <v>55</v>
      </c>
      <c r="C75" s="76" t="s">
        <v>55</v>
      </c>
      <c r="D75" s="92" t="s">
        <v>3</v>
      </c>
      <c r="E75" s="153">
        <v>2</v>
      </c>
      <c r="F75" s="38"/>
      <c r="G75" s="380"/>
      <c r="H75" s="381"/>
      <c r="I75" s="380"/>
      <c r="J75" s="306">
        <f t="shared" si="0"/>
        <v>0</v>
      </c>
      <c r="K75" s="325"/>
      <c r="L75" s="403">
        <v>45802</v>
      </c>
      <c r="M75" s="772"/>
      <c r="N75" s="317"/>
      <c r="O75" s="859" t="s">
        <v>3627</v>
      </c>
      <c r="P75" s="821"/>
      <c r="Q75" s="828">
        <f t="shared" si="3"/>
        <v>0</v>
      </c>
      <c r="R75" s="519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</row>
    <row r="76" spans="1:31" s="83" customFormat="1" hidden="1" outlineLevel="1">
      <c r="A76" s="222"/>
      <c r="B76" s="115">
        <f t="shared" si="2"/>
        <v>56</v>
      </c>
      <c r="C76" s="76" t="s">
        <v>56</v>
      </c>
      <c r="D76" s="92" t="s">
        <v>3</v>
      </c>
      <c r="E76" s="153">
        <v>3</v>
      </c>
      <c r="F76" s="38"/>
      <c r="G76" s="380"/>
      <c r="H76" s="381"/>
      <c r="I76" s="380"/>
      <c r="J76" s="306">
        <f t="shared" si="0"/>
        <v>0</v>
      </c>
      <c r="K76" s="325"/>
      <c r="L76" s="403">
        <v>45802</v>
      </c>
      <c r="M76" s="772"/>
      <c r="N76" s="317"/>
      <c r="O76" s="859" t="s">
        <v>3627</v>
      </c>
      <c r="P76" s="821"/>
      <c r="Q76" s="828">
        <f t="shared" si="3"/>
        <v>0</v>
      </c>
      <c r="R76" s="519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</row>
    <row r="77" spans="1:31" s="83" customFormat="1" hidden="1" outlineLevel="1">
      <c r="A77" s="222"/>
      <c r="B77" s="115">
        <f t="shared" si="2"/>
        <v>57</v>
      </c>
      <c r="C77" s="76" t="s">
        <v>3052</v>
      </c>
      <c r="D77" s="100" t="s">
        <v>31</v>
      </c>
      <c r="E77" s="153">
        <v>1</v>
      </c>
      <c r="F77" s="38"/>
      <c r="G77" s="380"/>
      <c r="H77" s="381"/>
      <c r="I77" s="380"/>
      <c r="J77" s="306">
        <f t="shared" si="0"/>
        <v>0</v>
      </c>
      <c r="K77" s="325"/>
      <c r="L77" s="403">
        <v>45802</v>
      </c>
      <c r="M77" s="772"/>
      <c r="N77" s="317"/>
      <c r="O77" s="859" t="s">
        <v>3627</v>
      </c>
      <c r="P77" s="821"/>
      <c r="Q77" s="828">
        <f t="shared" si="3"/>
        <v>0</v>
      </c>
      <c r="R77" s="519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</row>
    <row r="78" spans="1:31" s="83" customFormat="1" ht="30" hidden="1" outlineLevel="1">
      <c r="A78" s="222"/>
      <c r="B78" s="115">
        <f t="shared" si="2"/>
        <v>58</v>
      </c>
      <c r="C78" s="76" t="s">
        <v>33</v>
      </c>
      <c r="D78" s="100" t="s">
        <v>63</v>
      </c>
      <c r="E78" s="153">
        <v>939.34</v>
      </c>
      <c r="F78" s="38"/>
      <c r="G78" s="380"/>
      <c r="H78" s="381"/>
      <c r="I78" s="380"/>
      <c r="J78" s="306">
        <f t="shared" si="0"/>
        <v>0</v>
      </c>
      <c r="K78" s="325"/>
      <c r="L78" s="403">
        <v>45802</v>
      </c>
      <c r="M78" s="772"/>
      <c r="N78" s="317"/>
      <c r="O78" s="859" t="s">
        <v>3627</v>
      </c>
      <c r="P78" s="821"/>
      <c r="Q78" s="828">
        <f t="shared" si="3"/>
        <v>0</v>
      </c>
      <c r="R78" s="519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</row>
    <row r="79" spans="1:31" s="83" customFormat="1" ht="30" hidden="1" outlineLevel="1">
      <c r="A79" s="222"/>
      <c r="B79" s="115">
        <f t="shared" si="2"/>
        <v>59</v>
      </c>
      <c r="C79" s="76" t="s">
        <v>35</v>
      </c>
      <c r="D79" s="100" t="s">
        <v>63</v>
      </c>
      <c r="E79" s="153">
        <v>42.34</v>
      </c>
      <c r="F79" s="38"/>
      <c r="G79" s="380"/>
      <c r="H79" s="381"/>
      <c r="I79" s="380"/>
      <c r="J79" s="306">
        <f t="shared" si="0"/>
        <v>0</v>
      </c>
      <c r="K79" s="325"/>
      <c r="L79" s="403">
        <v>45802</v>
      </c>
      <c r="M79" s="772"/>
      <c r="N79" s="317"/>
      <c r="O79" s="859" t="s">
        <v>3627</v>
      </c>
      <c r="P79" s="821"/>
      <c r="Q79" s="828">
        <f t="shared" si="3"/>
        <v>0</v>
      </c>
      <c r="R79" s="519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</row>
    <row r="80" spans="1:31" s="83" customFormat="1" hidden="1" outlineLevel="1">
      <c r="A80" s="222"/>
      <c r="B80" s="115">
        <f t="shared" si="2"/>
        <v>60</v>
      </c>
      <c r="C80" s="76" t="s">
        <v>1410</v>
      </c>
      <c r="D80" s="100" t="s">
        <v>63</v>
      </c>
      <c r="E80" s="154">
        <v>10.59</v>
      </c>
      <c r="F80" s="38"/>
      <c r="G80" s="380"/>
      <c r="H80" s="381"/>
      <c r="I80" s="380"/>
      <c r="J80" s="306">
        <f t="shared" si="0"/>
        <v>0</v>
      </c>
      <c r="K80" s="325"/>
      <c r="L80" s="403">
        <v>45802</v>
      </c>
      <c r="M80" s="772"/>
      <c r="N80" s="317"/>
      <c r="O80" s="859" t="s">
        <v>3627</v>
      </c>
      <c r="P80" s="821"/>
      <c r="Q80" s="828">
        <f t="shared" si="3"/>
        <v>0</v>
      </c>
      <c r="R80" s="519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</row>
    <row r="81" spans="1:31" s="83" customFormat="1" ht="30" hidden="1" outlineLevel="1">
      <c r="A81" s="222"/>
      <c r="B81" s="115">
        <f t="shared" si="2"/>
        <v>61</v>
      </c>
      <c r="C81" s="76" t="s">
        <v>37</v>
      </c>
      <c r="D81" s="100" t="s">
        <v>3053</v>
      </c>
      <c r="E81" s="153">
        <v>89.45</v>
      </c>
      <c r="F81" s="38"/>
      <c r="G81" s="380"/>
      <c r="H81" s="381"/>
      <c r="I81" s="380"/>
      <c r="J81" s="306">
        <f t="shared" si="0"/>
        <v>0</v>
      </c>
      <c r="K81" s="325"/>
      <c r="L81" s="403">
        <v>45802</v>
      </c>
      <c r="M81" s="772"/>
      <c r="N81" s="317"/>
      <c r="O81" s="859" t="s">
        <v>3627</v>
      </c>
      <c r="P81" s="821"/>
      <c r="Q81" s="828">
        <f t="shared" si="3"/>
        <v>0</v>
      </c>
      <c r="R81" s="519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</row>
    <row r="82" spans="1:31" s="83" customFormat="1" ht="30" hidden="1" outlineLevel="1">
      <c r="A82" s="222"/>
      <c r="B82" s="115">
        <f t="shared" si="2"/>
        <v>62</v>
      </c>
      <c r="C82" s="76" t="s">
        <v>38</v>
      </c>
      <c r="D82" s="100" t="s">
        <v>3053</v>
      </c>
      <c r="E82" s="153">
        <v>1676.94</v>
      </c>
      <c r="F82" s="38"/>
      <c r="G82" s="380"/>
      <c r="H82" s="381"/>
      <c r="I82" s="380"/>
      <c r="J82" s="306">
        <f t="shared" si="0"/>
        <v>0</v>
      </c>
      <c r="K82" s="325"/>
      <c r="L82" s="403">
        <v>45802</v>
      </c>
      <c r="M82" s="772"/>
      <c r="N82" s="317"/>
      <c r="O82" s="859" t="s">
        <v>3627</v>
      </c>
      <c r="P82" s="821"/>
      <c r="Q82" s="828">
        <f t="shared" si="3"/>
        <v>0</v>
      </c>
      <c r="R82" s="519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</row>
    <row r="83" spans="1:31" s="83" customFormat="1" hidden="1" outlineLevel="1">
      <c r="A83" s="222"/>
      <c r="B83" s="115">
        <f t="shared" si="2"/>
        <v>63</v>
      </c>
      <c r="C83" s="76" t="s">
        <v>39</v>
      </c>
      <c r="D83" s="92" t="s">
        <v>63</v>
      </c>
      <c r="E83" s="153">
        <v>992.27</v>
      </c>
      <c r="F83" s="38"/>
      <c r="G83" s="380"/>
      <c r="H83" s="381"/>
      <c r="I83" s="380"/>
      <c r="J83" s="306">
        <f t="shared" ref="J83:J146" si="4">G83+I83</f>
        <v>0</v>
      </c>
      <c r="K83" s="325"/>
      <c r="L83" s="403">
        <v>45802</v>
      </c>
      <c r="M83" s="772"/>
      <c r="N83" s="317"/>
      <c r="O83" s="859" t="s">
        <v>3627</v>
      </c>
      <c r="P83" s="821"/>
      <c r="Q83" s="828">
        <f t="shared" si="3"/>
        <v>0</v>
      </c>
      <c r="R83" s="519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</row>
    <row r="84" spans="1:31" s="83" customFormat="1" hidden="1" outlineLevel="1">
      <c r="A84" s="222"/>
      <c r="B84" s="115">
        <f t="shared" si="2"/>
        <v>64</v>
      </c>
      <c r="C84" s="76" t="s">
        <v>43</v>
      </c>
      <c r="D84" s="92" t="s">
        <v>63</v>
      </c>
      <c r="E84" s="153">
        <v>20.488</v>
      </c>
      <c r="F84" s="38"/>
      <c r="G84" s="380"/>
      <c r="H84" s="381"/>
      <c r="I84" s="380"/>
      <c r="J84" s="306">
        <f t="shared" si="4"/>
        <v>0</v>
      </c>
      <c r="K84" s="325"/>
      <c r="L84" s="403">
        <v>45802</v>
      </c>
      <c r="M84" s="772"/>
      <c r="N84" s="317"/>
      <c r="O84" s="859" t="s">
        <v>3627</v>
      </c>
      <c r="P84" s="821"/>
      <c r="Q84" s="828">
        <f t="shared" si="3"/>
        <v>0</v>
      </c>
      <c r="R84" s="519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</row>
    <row r="85" spans="1:31" s="83" customFormat="1" ht="45" hidden="1" outlineLevel="1">
      <c r="A85" s="222"/>
      <c r="B85" s="115">
        <f t="shared" si="2"/>
        <v>65</v>
      </c>
      <c r="C85" s="76" t="s">
        <v>1411</v>
      </c>
      <c r="D85" s="100" t="s">
        <v>63</v>
      </c>
      <c r="E85" s="155">
        <v>60.64</v>
      </c>
      <c r="F85" s="38"/>
      <c r="G85" s="380"/>
      <c r="H85" s="381"/>
      <c r="I85" s="380"/>
      <c r="J85" s="306">
        <f t="shared" si="4"/>
        <v>0</v>
      </c>
      <c r="K85" s="325"/>
      <c r="L85" s="403">
        <v>45802</v>
      </c>
      <c r="M85" s="772"/>
      <c r="N85" s="317"/>
      <c r="O85" s="859" t="s">
        <v>3627</v>
      </c>
      <c r="P85" s="821"/>
      <c r="Q85" s="828">
        <f t="shared" si="3"/>
        <v>0</v>
      </c>
      <c r="R85" s="519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</row>
    <row r="86" spans="1:31" s="83" customFormat="1" ht="30" hidden="1" outlineLevel="1">
      <c r="A86" s="222"/>
      <c r="B86" s="115">
        <f t="shared" si="2"/>
        <v>66</v>
      </c>
      <c r="C86" s="76" t="s">
        <v>1412</v>
      </c>
      <c r="D86" s="92" t="s">
        <v>63</v>
      </c>
      <c r="E86" s="153">
        <v>45.48</v>
      </c>
      <c r="F86" s="38"/>
      <c r="G86" s="380"/>
      <c r="H86" s="381"/>
      <c r="I86" s="380"/>
      <c r="J86" s="306">
        <f t="shared" si="4"/>
        <v>0</v>
      </c>
      <c r="K86" s="325"/>
      <c r="L86" s="403">
        <v>45802</v>
      </c>
      <c r="M86" s="772"/>
      <c r="N86" s="317"/>
      <c r="O86" s="859" t="s">
        <v>3627</v>
      </c>
      <c r="P86" s="821"/>
      <c r="Q86" s="828">
        <f t="shared" si="3"/>
        <v>0</v>
      </c>
      <c r="R86" s="519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</row>
    <row r="87" spans="1:31" s="83" customFormat="1" ht="45" hidden="1" outlineLevel="1">
      <c r="A87" s="222"/>
      <c r="B87" s="115">
        <f t="shared" ref="B87:B150" si="5">B86+1</f>
        <v>67</v>
      </c>
      <c r="C87" s="76" t="s">
        <v>1413</v>
      </c>
      <c r="D87" s="92" t="s">
        <v>63</v>
      </c>
      <c r="E87" s="153">
        <v>341.19</v>
      </c>
      <c r="F87" s="38"/>
      <c r="G87" s="380"/>
      <c r="H87" s="381"/>
      <c r="I87" s="380"/>
      <c r="J87" s="306">
        <f t="shared" si="4"/>
        <v>0</v>
      </c>
      <c r="K87" s="325"/>
      <c r="L87" s="403">
        <v>45802</v>
      </c>
      <c r="M87" s="772"/>
      <c r="N87" s="317"/>
      <c r="O87" s="859" t="s">
        <v>3627</v>
      </c>
      <c r="P87" s="821"/>
      <c r="Q87" s="828">
        <f t="shared" si="3"/>
        <v>0</v>
      </c>
      <c r="R87" s="519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</row>
    <row r="88" spans="1:31" s="83" customFormat="1" hidden="1" outlineLevel="1">
      <c r="A88" s="222"/>
      <c r="B88" s="115">
        <f t="shared" si="5"/>
        <v>68</v>
      </c>
      <c r="C88" s="76" t="s">
        <v>1414</v>
      </c>
      <c r="D88" s="92" t="s">
        <v>40</v>
      </c>
      <c r="E88" s="153">
        <v>0.77500000000000002</v>
      </c>
      <c r="F88" s="38"/>
      <c r="G88" s="380"/>
      <c r="H88" s="381"/>
      <c r="I88" s="380"/>
      <c r="J88" s="306">
        <f t="shared" si="4"/>
        <v>0</v>
      </c>
      <c r="K88" s="325"/>
      <c r="L88" s="403">
        <v>45802</v>
      </c>
      <c r="M88" s="772"/>
      <c r="N88" s="317"/>
      <c r="O88" s="859" t="s">
        <v>3627</v>
      </c>
      <c r="P88" s="821"/>
      <c r="Q88" s="828">
        <f t="shared" si="3"/>
        <v>0</v>
      </c>
      <c r="R88" s="519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</row>
    <row r="89" spans="1:31" s="83" customFormat="1" hidden="1" outlineLevel="1">
      <c r="A89" s="222"/>
      <c r="B89" s="115">
        <f t="shared" si="5"/>
        <v>69</v>
      </c>
      <c r="C89" s="76" t="s">
        <v>1414</v>
      </c>
      <c r="D89" s="92" t="s">
        <v>40</v>
      </c>
      <c r="E89" s="153">
        <v>0.77500000000000002</v>
      </c>
      <c r="F89" s="38"/>
      <c r="G89" s="380"/>
      <c r="H89" s="381"/>
      <c r="I89" s="380"/>
      <c r="J89" s="306">
        <f t="shared" si="4"/>
        <v>0</v>
      </c>
      <c r="K89" s="325"/>
      <c r="L89" s="403">
        <v>45802</v>
      </c>
      <c r="M89" s="772"/>
      <c r="N89" s="317"/>
      <c r="O89" s="859" t="s">
        <v>3627</v>
      </c>
      <c r="P89" s="821"/>
      <c r="Q89" s="828">
        <f t="shared" si="3"/>
        <v>0</v>
      </c>
      <c r="R89" s="519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</row>
    <row r="90" spans="1:31" s="83" customFormat="1" hidden="1" outlineLevel="1">
      <c r="A90" s="222"/>
      <c r="B90" s="115">
        <f t="shared" si="5"/>
        <v>70</v>
      </c>
      <c r="C90" s="96" t="s">
        <v>1415</v>
      </c>
      <c r="D90" s="92" t="s">
        <v>40</v>
      </c>
      <c r="E90" s="153">
        <v>0.13600000000000001</v>
      </c>
      <c r="F90" s="38"/>
      <c r="G90" s="380"/>
      <c r="H90" s="381"/>
      <c r="I90" s="380"/>
      <c r="J90" s="306">
        <f t="shared" si="4"/>
        <v>0</v>
      </c>
      <c r="K90" s="325"/>
      <c r="L90" s="403">
        <v>45802</v>
      </c>
      <c r="M90" s="772"/>
      <c r="N90" s="317"/>
      <c r="O90" s="859" t="s">
        <v>3627</v>
      </c>
      <c r="P90" s="821"/>
      <c r="Q90" s="828">
        <f t="shared" si="3"/>
        <v>0</v>
      </c>
      <c r="R90" s="519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</row>
    <row r="91" spans="1:31" s="83" customFormat="1" hidden="1" outlineLevel="1">
      <c r="A91" s="222"/>
      <c r="B91" s="115">
        <f t="shared" si="5"/>
        <v>71</v>
      </c>
      <c r="C91" s="96" t="s">
        <v>1416</v>
      </c>
      <c r="D91" s="92" t="s">
        <v>40</v>
      </c>
      <c r="E91" s="153">
        <v>10.445</v>
      </c>
      <c r="F91" s="38"/>
      <c r="G91" s="380"/>
      <c r="H91" s="381"/>
      <c r="I91" s="380"/>
      <c r="J91" s="306">
        <f t="shared" si="4"/>
        <v>0</v>
      </c>
      <c r="K91" s="325"/>
      <c r="L91" s="403">
        <v>45802</v>
      </c>
      <c r="M91" s="772"/>
      <c r="N91" s="317"/>
      <c r="O91" s="859" t="s">
        <v>3627</v>
      </c>
      <c r="P91" s="821"/>
      <c r="Q91" s="828">
        <f t="shared" si="3"/>
        <v>0</v>
      </c>
      <c r="R91" s="519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</row>
    <row r="92" spans="1:31" s="83" customFormat="1" hidden="1" outlineLevel="1">
      <c r="A92" s="222"/>
      <c r="B92" s="115">
        <f t="shared" si="5"/>
        <v>72</v>
      </c>
      <c r="C92" s="76" t="s">
        <v>1417</v>
      </c>
      <c r="D92" s="92" t="s">
        <v>40</v>
      </c>
      <c r="E92" s="153">
        <v>5.33</v>
      </c>
      <c r="F92" s="38"/>
      <c r="G92" s="380"/>
      <c r="H92" s="381"/>
      <c r="I92" s="380"/>
      <c r="J92" s="306">
        <f t="shared" si="4"/>
        <v>0</v>
      </c>
      <c r="K92" s="325"/>
      <c r="L92" s="403">
        <v>45802</v>
      </c>
      <c r="M92" s="772"/>
      <c r="N92" s="317"/>
      <c r="O92" s="859" t="s">
        <v>3627</v>
      </c>
      <c r="P92" s="821"/>
      <c r="Q92" s="828">
        <f t="shared" si="3"/>
        <v>0</v>
      </c>
      <c r="R92" s="519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</row>
    <row r="93" spans="1:31" s="83" customFormat="1" hidden="1" outlineLevel="1">
      <c r="A93" s="222"/>
      <c r="B93" s="115">
        <f t="shared" si="5"/>
        <v>73</v>
      </c>
      <c r="C93" s="347" t="s">
        <v>1418</v>
      </c>
      <c r="D93" s="92" t="s">
        <v>40</v>
      </c>
      <c r="E93" s="153">
        <v>3.01</v>
      </c>
      <c r="F93" s="38"/>
      <c r="G93" s="380"/>
      <c r="H93" s="381"/>
      <c r="I93" s="380"/>
      <c r="J93" s="306">
        <f t="shared" si="4"/>
        <v>0</v>
      </c>
      <c r="K93" s="325"/>
      <c r="L93" s="403">
        <v>45802</v>
      </c>
      <c r="M93" s="772"/>
      <c r="N93" s="317"/>
      <c r="O93" s="859" t="s">
        <v>3627</v>
      </c>
      <c r="P93" s="821"/>
      <c r="Q93" s="828">
        <f t="shared" si="3"/>
        <v>0</v>
      </c>
      <c r="R93" s="519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</row>
    <row r="94" spans="1:31" s="83" customFormat="1" hidden="1" outlineLevel="1">
      <c r="A94" s="222"/>
      <c r="B94" s="115">
        <f t="shared" si="5"/>
        <v>74</v>
      </c>
      <c r="C94" s="347" t="s">
        <v>1419</v>
      </c>
      <c r="D94" s="92" t="s">
        <v>40</v>
      </c>
      <c r="E94" s="153">
        <v>1.1890000000000001</v>
      </c>
      <c r="F94" s="38"/>
      <c r="G94" s="380"/>
      <c r="H94" s="381"/>
      <c r="I94" s="380"/>
      <c r="J94" s="306">
        <f t="shared" si="4"/>
        <v>0</v>
      </c>
      <c r="K94" s="325"/>
      <c r="L94" s="403">
        <v>45802</v>
      </c>
      <c r="M94" s="772"/>
      <c r="N94" s="317"/>
      <c r="O94" s="859" t="s">
        <v>3627</v>
      </c>
      <c r="P94" s="821"/>
      <c r="Q94" s="828">
        <f t="shared" si="3"/>
        <v>0</v>
      </c>
      <c r="R94" s="519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</row>
    <row r="95" spans="1:31" s="83" customFormat="1" hidden="1" outlineLevel="1">
      <c r="A95" s="222"/>
      <c r="B95" s="115">
        <f t="shared" si="5"/>
        <v>75</v>
      </c>
      <c r="C95" s="76" t="s">
        <v>49</v>
      </c>
      <c r="D95" s="92" t="s">
        <v>3</v>
      </c>
      <c r="E95" s="153">
        <v>19</v>
      </c>
      <c r="F95" s="38"/>
      <c r="G95" s="380"/>
      <c r="H95" s="381"/>
      <c r="I95" s="380"/>
      <c r="J95" s="306">
        <f t="shared" si="4"/>
        <v>0</v>
      </c>
      <c r="K95" s="325"/>
      <c r="L95" s="403">
        <v>45802</v>
      </c>
      <c r="M95" s="772"/>
      <c r="N95" s="317"/>
      <c r="O95" s="859" t="s">
        <v>3627</v>
      </c>
      <c r="P95" s="821"/>
      <c r="Q95" s="828">
        <f t="shared" si="3"/>
        <v>0</v>
      </c>
      <c r="R95" s="519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</row>
    <row r="96" spans="1:31" s="83" customFormat="1" hidden="1" outlineLevel="1">
      <c r="A96" s="222"/>
      <c r="B96" s="115">
        <f t="shared" si="5"/>
        <v>76</v>
      </c>
      <c r="C96" s="70" t="s">
        <v>57</v>
      </c>
      <c r="D96" s="50" t="s">
        <v>3</v>
      </c>
      <c r="E96" s="150">
        <v>3</v>
      </c>
      <c r="F96" s="38"/>
      <c r="G96" s="380"/>
      <c r="H96" s="381"/>
      <c r="I96" s="380"/>
      <c r="J96" s="306">
        <f t="shared" si="4"/>
        <v>0</v>
      </c>
      <c r="K96" s="325"/>
      <c r="L96" s="403">
        <v>45802</v>
      </c>
      <c r="M96" s="772"/>
      <c r="N96" s="317"/>
      <c r="O96" s="859" t="s">
        <v>3627</v>
      </c>
      <c r="P96" s="821"/>
      <c r="Q96" s="828">
        <f t="shared" si="3"/>
        <v>0</v>
      </c>
      <c r="R96" s="519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</row>
    <row r="97" spans="1:31" s="83" customFormat="1" ht="30" hidden="1" outlineLevel="1">
      <c r="A97" s="222"/>
      <c r="B97" s="115">
        <f t="shared" si="5"/>
        <v>77</v>
      </c>
      <c r="C97" s="70" t="s">
        <v>1450</v>
      </c>
      <c r="D97" s="50" t="s">
        <v>65</v>
      </c>
      <c r="E97" s="148">
        <v>475.36</v>
      </c>
      <c r="F97" s="38"/>
      <c r="G97" s="380"/>
      <c r="H97" s="381"/>
      <c r="I97" s="380"/>
      <c r="J97" s="306">
        <f t="shared" si="4"/>
        <v>0</v>
      </c>
      <c r="K97" s="325"/>
      <c r="L97" s="403">
        <v>45802</v>
      </c>
      <c r="M97" s="772"/>
      <c r="N97" s="317"/>
      <c r="O97" s="859" t="s">
        <v>3627</v>
      </c>
      <c r="P97" s="821"/>
      <c r="Q97" s="828">
        <f t="shared" si="3"/>
        <v>0</v>
      </c>
      <c r="R97" s="519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</row>
    <row r="98" spans="1:31" s="83" customFormat="1" ht="30" hidden="1" outlineLevel="1">
      <c r="A98" s="222"/>
      <c r="B98" s="115">
        <f t="shared" si="5"/>
        <v>78</v>
      </c>
      <c r="C98" s="70" t="s">
        <v>1386</v>
      </c>
      <c r="D98" s="50" t="s">
        <v>65</v>
      </c>
      <c r="E98" s="148">
        <v>522.89599999999996</v>
      </c>
      <c r="F98" s="38"/>
      <c r="G98" s="380"/>
      <c r="H98" s="381"/>
      <c r="I98" s="380"/>
      <c r="J98" s="306">
        <f t="shared" si="4"/>
        <v>0</v>
      </c>
      <c r="K98" s="325"/>
      <c r="L98" s="403">
        <v>45802</v>
      </c>
      <c r="M98" s="772"/>
      <c r="N98" s="317"/>
      <c r="O98" s="859" t="s">
        <v>3627</v>
      </c>
      <c r="P98" s="821"/>
      <c r="Q98" s="828">
        <f t="shared" si="3"/>
        <v>0</v>
      </c>
      <c r="R98" s="519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</row>
    <row r="99" spans="1:31" s="83" customFormat="1" hidden="1" outlineLevel="1">
      <c r="A99" s="222"/>
      <c r="B99" s="115">
        <f t="shared" si="5"/>
        <v>79</v>
      </c>
      <c r="C99" s="70" t="s">
        <v>1388</v>
      </c>
      <c r="D99" s="50" t="s">
        <v>40</v>
      </c>
      <c r="E99" s="148">
        <v>1.046</v>
      </c>
      <c r="F99" s="38"/>
      <c r="G99" s="380"/>
      <c r="H99" s="381"/>
      <c r="I99" s="380"/>
      <c r="J99" s="306">
        <f t="shared" si="4"/>
        <v>0</v>
      </c>
      <c r="K99" s="325"/>
      <c r="L99" s="403">
        <v>45802</v>
      </c>
      <c r="M99" s="772"/>
      <c r="N99" s="317"/>
      <c r="O99" s="859" t="s">
        <v>3627</v>
      </c>
      <c r="P99" s="821"/>
      <c r="Q99" s="828">
        <f t="shared" si="3"/>
        <v>0</v>
      </c>
      <c r="R99" s="519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</row>
    <row r="100" spans="1:31" s="83" customFormat="1" hidden="1" outlineLevel="1">
      <c r="A100" s="222"/>
      <c r="B100" s="115">
        <f t="shared" si="5"/>
        <v>80</v>
      </c>
      <c r="C100" s="70" t="s">
        <v>1389</v>
      </c>
      <c r="D100" s="50" t="s">
        <v>266</v>
      </c>
      <c r="E100" s="148">
        <v>3.7999999999999999E-2</v>
      </c>
      <c r="F100" s="38"/>
      <c r="G100" s="380"/>
      <c r="H100" s="381"/>
      <c r="I100" s="380"/>
      <c r="J100" s="306">
        <f t="shared" si="4"/>
        <v>0</v>
      </c>
      <c r="K100" s="325"/>
      <c r="L100" s="403">
        <v>45802</v>
      </c>
      <c r="M100" s="772"/>
      <c r="N100" s="317"/>
      <c r="O100" s="859" t="s">
        <v>3627</v>
      </c>
      <c r="P100" s="821"/>
      <c r="Q100" s="828">
        <f t="shared" si="3"/>
        <v>0</v>
      </c>
      <c r="R100" s="519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</row>
    <row r="101" spans="1:31" s="83" customFormat="1" hidden="1" outlineLevel="1">
      <c r="A101" s="222"/>
      <c r="B101" s="115">
        <f t="shared" si="5"/>
        <v>81</v>
      </c>
      <c r="C101" s="70" t="s">
        <v>1420</v>
      </c>
      <c r="D101" s="50" t="s">
        <v>60</v>
      </c>
      <c r="E101" s="148">
        <v>132.13999999999999</v>
      </c>
      <c r="F101" s="38"/>
      <c r="G101" s="380"/>
      <c r="H101" s="381"/>
      <c r="I101" s="380"/>
      <c r="J101" s="306">
        <f t="shared" si="4"/>
        <v>0</v>
      </c>
      <c r="K101" s="325"/>
      <c r="L101" s="403">
        <v>45802</v>
      </c>
      <c r="M101" s="772"/>
      <c r="N101" s="317"/>
      <c r="O101" s="859" t="s">
        <v>3627</v>
      </c>
      <c r="P101" s="821"/>
      <c r="Q101" s="828">
        <f t="shared" si="3"/>
        <v>0</v>
      </c>
      <c r="R101" s="519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</row>
    <row r="102" spans="1:31" s="83" customFormat="1" ht="60" hidden="1" outlineLevel="1">
      <c r="A102" s="222"/>
      <c r="B102" s="115">
        <f t="shared" si="5"/>
        <v>82</v>
      </c>
      <c r="C102" s="76" t="s">
        <v>1421</v>
      </c>
      <c r="D102" s="92" t="s">
        <v>63</v>
      </c>
      <c r="E102" s="153">
        <v>544.96</v>
      </c>
      <c r="F102" s="38"/>
      <c r="G102" s="380"/>
      <c r="H102" s="381"/>
      <c r="I102" s="380"/>
      <c r="J102" s="306">
        <f t="shared" si="4"/>
        <v>0</v>
      </c>
      <c r="K102" s="325"/>
      <c r="L102" s="403">
        <v>45802</v>
      </c>
      <c r="M102" s="772"/>
      <c r="N102" s="317"/>
      <c r="O102" s="859" t="s">
        <v>3627</v>
      </c>
      <c r="P102" s="821"/>
      <c r="Q102" s="828">
        <f t="shared" si="3"/>
        <v>0</v>
      </c>
      <c r="R102" s="519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</row>
    <row r="103" spans="1:31" s="83" customFormat="1" ht="30" hidden="1" outlineLevel="1">
      <c r="A103" s="222"/>
      <c r="B103" s="115">
        <f t="shared" si="5"/>
        <v>83</v>
      </c>
      <c r="C103" s="76" t="s">
        <v>3054</v>
      </c>
      <c r="D103" s="92" t="s">
        <v>31</v>
      </c>
      <c r="E103" s="156" t="s">
        <v>5</v>
      </c>
      <c r="F103" s="38"/>
      <c r="G103" s="380"/>
      <c r="H103" s="381"/>
      <c r="I103" s="380"/>
      <c r="J103" s="306">
        <f t="shared" si="4"/>
        <v>0</v>
      </c>
      <c r="K103" s="325"/>
      <c r="L103" s="403">
        <v>45802</v>
      </c>
      <c r="M103" s="772"/>
      <c r="N103" s="317"/>
      <c r="O103" s="859" t="s">
        <v>3627</v>
      </c>
      <c r="P103" s="821"/>
      <c r="Q103" s="828">
        <f t="shared" si="3"/>
        <v>0</v>
      </c>
      <c r="R103" s="519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</row>
    <row r="104" spans="1:31" s="83" customFormat="1" ht="30" hidden="1" outlineLevel="1">
      <c r="A104" s="222"/>
      <c r="B104" s="115">
        <f t="shared" si="5"/>
        <v>84</v>
      </c>
      <c r="C104" s="76" t="s">
        <v>33</v>
      </c>
      <c r="D104" s="92" t="s">
        <v>63</v>
      </c>
      <c r="E104" s="153">
        <f>939.34*4</f>
        <v>3757.36</v>
      </c>
      <c r="F104" s="38"/>
      <c r="G104" s="380"/>
      <c r="H104" s="381"/>
      <c r="I104" s="380"/>
      <c r="J104" s="306">
        <f t="shared" si="4"/>
        <v>0</v>
      </c>
      <c r="K104" s="325"/>
      <c r="L104" s="403">
        <v>45802</v>
      </c>
      <c r="M104" s="772"/>
      <c r="N104" s="317"/>
      <c r="O104" s="859" t="s">
        <v>3627</v>
      </c>
      <c r="P104" s="821"/>
      <c r="Q104" s="828">
        <f t="shared" si="3"/>
        <v>0</v>
      </c>
      <c r="R104" s="519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</row>
    <row r="105" spans="1:31" s="83" customFormat="1" ht="30" hidden="1" outlineLevel="1">
      <c r="A105" s="222"/>
      <c r="B105" s="115">
        <f t="shared" si="5"/>
        <v>85</v>
      </c>
      <c r="C105" s="76" t="s">
        <v>35</v>
      </c>
      <c r="D105" s="90" t="s">
        <v>63</v>
      </c>
      <c r="E105" s="153">
        <f>42.34*4</f>
        <v>169.36</v>
      </c>
      <c r="F105" s="38"/>
      <c r="G105" s="380"/>
      <c r="H105" s="381"/>
      <c r="I105" s="380"/>
      <c r="J105" s="306">
        <f t="shared" si="4"/>
        <v>0</v>
      </c>
      <c r="K105" s="325"/>
      <c r="L105" s="403">
        <v>45802</v>
      </c>
      <c r="M105" s="772"/>
      <c r="N105" s="317"/>
      <c r="O105" s="859" t="s">
        <v>3627</v>
      </c>
      <c r="P105" s="821"/>
      <c r="Q105" s="828">
        <f t="shared" ref="Q105:Q168" si="6">I105</f>
        <v>0</v>
      </c>
      <c r="R105" s="519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</row>
    <row r="106" spans="1:31" s="83" customFormat="1" hidden="1" outlineLevel="1">
      <c r="A106" s="222"/>
      <c r="B106" s="115">
        <f t="shared" si="5"/>
        <v>86</v>
      </c>
      <c r="C106" s="76" t="s">
        <v>1410</v>
      </c>
      <c r="D106" s="101" t="s">
        <v>63</v>
      </c>
      <c r="E106" s="153">
        <f>10.59*4</f>
        <v>42.36</v>
      </c>
      <c r="F106" s="38"/>
      <c r="G106" s="380"/>
      <c r="H106" s="381"/>
      <c r="I106" s="380"/>
      <c r="J106" s="306">
        <f t="shared" si="4"/>
        <v>0</v>
      </c>
      <c r="K106" s="325"/>
      <c r="L106" s="403">
        <v>45802</v>
      </c>
      <c r="M106" s="772"/>
      <c r="N106" s="317"/>
      <c r="O106" s="859" t="s">
        <v>3627</v>
      </c>
      <c r="P106" s="821"/>
      <c r="Q106" s="828">
        <f t="shared" si="6"/>
        <v>0</v>
      </c>
      <c r="R106" s="519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</row>
    <row r="107" spans="1:31" s="83" customFormat="1" ht="30" hidden="1" outlineLevel="1">
      <c r="A107" s="222"/>
      <c r="B107" s="115">
        <f t="shared" si="5"/>
        <v>87</v>
      </c>
      <c r="C107" s="76" t="s">
        <v>37</v>
      </c>
      <c r="D107" s="101" t="s">
        <v>40</v>
      </c>
      <c r="E107" s="153">
        <v>357.8</v>
      </c>
      <c r="F107" s="38"/>
      <c r="G107" s="380"/>
      <c r="H107" s="381"/>
      <c r="I107" s="380"/>
      <c r="J107" s="306">
        <f t="shared" si="4"/>
        <v>0</v>
      </c>
      <c r="K107" s="325"/>
      <c r="L107" s="403">
        <v>45802</v>
      </c>
      <c r="M107" s="772"/>
      <c r="N107" s="317"/>
      <c r="O107" s="859" t="s">
        <v>3627</v>
      </c>
      <c r="P107" s="821"/>
      <c r="Q107" s="828">
        <f t="shared" si="6"/>
        <v>0</v>
      </c>
      <c r="R107" s="519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</row>
    <row r="108" spans="1:31" s="83" customFormat="1" ht="30" hidden="1" outlineLevel="1">
      <c r="A108" s="222"/>
      <c r="B108" s="115">
        <f t="shared" si="5"/>
        <v>88</v>
      </c>
      <c r="C108" s="76" t="s">
        <v>38</v>
      </c>
      <c r="D108" s="101" t="s">
        <v>40</v>
      </c>
      <c r="E108" s="153">
        <v>6707.76</v>
      </c>
      <c r="F108" s="38"/>
      <c r="G108" s="380"/>
      <c r="H108" s="381"/>
      <c r="I108" s="380"/>
      <c r="J108" s="306">
        <f t="shared" si="4"/>
        <v>0</v>
      </c>
      <c r="K108" s="325"/>
      <c r="L108" s="403">
        <v>45802</v>
      </c>
      <c r="M108" s="772"/>
      <c r="N108" s="317"/>
      <c r="O108" s="859" t="s">
        <v>3627</v>
      </c>
      <c r="P108" s="821"/>
      <c r="Q108" s="828">
        <f t="shared" si="6"/>
        <v>0</v>
      </c>
      <c r="R108" s="519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</row>
    <row r="109" spans="1:31" s="83" customFormat="1" hidden="1" outlineLevel="1">
      <c r="A109" s="222"/>
      <c r="B109" s="115">
        <f t="shared" si="5"/>
        <v>89</v>
      </c>
      <c r="C109" s="70" t="s">
        <v>39</v>
      </c>
      <c r="D109" s="102" t="s">
        <v>63</v>
      </c>
      <c r="E109" s="153">
        <v>3969.08</v>
      </c>
      <c r="F109" s="38"/>
      <c r="G109" s="380"/>
      <c r="H109" s="381"/>
      <c r="I109" s="380"/>
      <c r="J109" s="306">
        <f t="shared" si="4"/>
        <v>0</v>
      </c>
      <c r="K109" s="325"/>
      <c r="L109" s="403">
        <v>45802</v>
      </c>
      <c r="M109" s="772"/>
      <c r="N109" s="317"/>
      <c r="O109" s="859" t="s">
        <v>3627</v>
      </c>
      <c r="P109" s="821"/>
      <c r="Q109" s="828">
        <f t="shared" si="6"/>
        <v>0</v>
      </c>
      <c r="R109" s="519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</row>
    <row r="110" spans="1:31" s="83" customFormat="1" hidden="1" outlineLevel="1">
      <c r="A110" s="222"/>
      <c r="B110" s="115">
        <f t="shared" si="5"/>
        <v>90</v>
      </c>
      <c r="C110" s="70" t="s">
        <v>43</v>
      </c>
      <c r="D110" s="102" t="s">
        <v>65</v>
      </c>
      <c r="E110" s="153">
        <f>204.88*4</f>
        <v>819.52</v>
      </c>
      <c r="F110" s="38"/>
      <c r="G110" s="380"/>
      <c r="H110" s="381"/>
      <c r="I110" s="380"/>
      <c r="J110" s="306">
        <f t="shared" si="4"/>
        <v>0</v>
      </c>
      <c r="K110" s="325"/>
      <c r="L110" s="403">
        <v>45802</v>
      </c>
      <c r="M110" s="772"/>
      <c r="N110" s="317"/>
      <c r="O110" s="859" t="s">
        <v>3627</v>
      </c>
      <c r="P110" s="821"/>
      <c r="Q110" s="828">
        <f t="shared" si="6"/>
        <v>0</v>
      </c>
      <c r="R110" s="519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</row>
    <row r="111" spans="1:31" s="83" customFormat="1" ht="45" hidden="1" outlineLevel="1">
      <c r="A111" s="222"/>
      <c r="B111" s="115">
        <f t="shared" si="5"/>
        <v>91</v>
      </c>
      <c r="C111" s="70" t="s">
        <v>1411</v>
      </c>
      <c r="D111" s="102" t="s">
        <v>63</v>
      </c>
      <c r="E111" s="153">
        <f>60.61*4</f>
        <v>242.44</v>
      </c>
      <c r="F111" s="38"/>
      <c r="G111" s="380"/>
      <c r="H111" s="381"/>
      <c r="I111" s="380"/>
      <c r="J111" s="306">
        <f t="shared" si="4"/>
        <v>0</v>
      </c>
      <c r="K111" s="325"/>
      <c r="L111" s="403">
        <v>45802</v>
      </c>
      <c r="M111" s="772"/>
      <c r="N111" s="317"/>
      <c r="O111" s="859" t="s">
        <v>3627</v>
      </c>
      <c r="P111" s="821"/>
      <c r="Q111" s="828">
        <f t="shared" si="6"/>
        <v>0</v>
      </c>
      <c r="R111" s="519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</row>
    <row r="112" spans="1:31" s="83" customFormat="1" ht="30" hidden="1" outlineLevel="1">
      <c r="A112" s="222"/>
      <c r="B112" s="115">
        <f t="shared" si="5"/>
        <v>92</v>
      </c>
      <c r="C112" s="70" t="s">
        <v>1412</v>
      </c>
      <c r="D112" s="102" t="s">
        <v>63</v>
      </c>
      <c r="E112" s="153">
        <f>45.46*4</f>
        <v>181.84</v>
      </c>
      <c r="F112" s="38"/>
      <c r="G112" s="380"/>
      <c r="H112" s="381"/>
      <c r="I112" s="380"/>
      <c r="J112" s="306">
        <f t="shared" si="4"/>
        <v>0</v>
      </c>
      <c r="K112" s="325"/>
      <c r="L112" s="403">
        <v>45802</v>
      </c>
      <c r="M112" s="772"/>
      <c r="N112" s="317"/>
      <c r="O112" s="859" t="s">
        <v>3627</v>
      </c>
      <c r="P112" s="821"/>
      <c r="Q112" s="828">
        <f t="shared" si="6"/>
        <v>0</v>
      </c>
      <c r="R112" s="519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</row>
    <row r="113" spans="1:31" s="83" customFormat="1" ht="45" hidden="1" outlineLevel="1">
      <c r="A113" s="222"/>
      <c r="B113" s="115">
        <f t="shared" si="5"/>
        <v>93</v>
      </c>
      <c r="C113" s="76" t="s">
        <v>3055</v>
      </c>
      <c r="D113" s="102" t="s">
        <v>63</v>
      </c>
      <c r="E113" s="153">
        <f>313.04*4</f>
        <v>1252.1600000000001</v>
      </c>
      <c r="F113" s="38"/>
      <c r="G113" s="380"/>
      <c r="H113" s="381"/>
      <c r="I113" s="380"/>
      <c r="J113" s="306">
        <f t="shared" si="4"/>
        <v>0</v>
      </c>
      <c r="K113" s="325"/>
      <c r="L113" s="403">
        <v>45802</v>
      </c>
      <c r="M113" s="772"/>
      <c r="N113" s="317"/>
      <c r="O113" s="859" t="s">
        <v>3627</v>
      </c>
      <c r="P113" s="821"/>
      <c r="Q113" s="828">
        <f t="shared" si="6"/>
        <v>0</v>
      </c>
      <c r="R113" s="519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</row>
    <row r="114" spans="1:31" s="83" customFormat="1" hidden="1" outlineLevel="1">
      <c r="A114" s="222"/>
      <c r="B114" s="115">
        <f t="shared" si="5"/>
        <v>94</v>
      </c>
      <c r="C114" s="70" t="s">
        <v>1422</v>
      </c>
      <c r="D114" s="102"/>
      <c r="E114" s="154"/>
      <c r="F114" s="38"/>
      <c r="G114" s="380"/>
      <c r="H114" s="381"/>
      <c r="I114" s="380"/>
      <c r="J114" s="306">
        <f t="shared" si="4"/>
        <v>0</v>
      </c>
      <c r="K114" s="325"/>
      <c r="L114" s="403">
        <v>45802</v>
      </c>
      <c r="M114" s="772"/>
      <c r="N114" s="317"/>
      <c r="O114" s="859" t="s">
        <v>3627</v>
      </c>
      <c r="P114" s="821"/>
      <c r="Q114" s="828">
        <f t="shared" si="6"/>
        <v>0</v>
      </c>
      <c r="R114" s="519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</row>
    <row r="115" spans="1:31" s="83" customFormat="1" hidden="1" outlineLevel="1">
      <c r="A115" s="222"/>
      <c r="B115" s="115">
        <f t="shared" si="5"/>
        <v>95</v>
      </c>
      <c r="C115" s="70" t="s">
        <v>1414</v>
      </c>
      <c r="D115" s="102" t="s">
        <v>40</v>
      </c>
      <c r="E115" s="153">
        <f>0.565*4</f>
        <v>2.2599999999999998</v>
      </c>
      <c r="F115" s="38"/>
      <c r="G115" s="380"/>
      <c r="H115" s="381"/>
      <c r="I115" s="380"/>
      <c r="J115" s="306">
        <f t="shared" si="4"/>
        <v>0</v>
      </c>
      <c r="K115" s="325"/>
      <c r="L115" s="403">
        <v>45802</v>
      </c>
      <c r="M115" s="772"/>
      <c r="N115" s="317"/>
      <c r="O115" s="859" t="s">
        <v>3627</v>
      </c>
      <c r="P115" s="821"/>
      <c r="Q115" s="828">
        <f t="shared" si="6"/>
        <v>0</v>
      </c>
      <c r="R115" s="519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</row>
    <row r="116" spans="1:31" s="83" customFormat="1" hidden="1" outlineLevel="1">
      <c r="A116" s="222"/>
      <c r="B116" s="115">
        <f t="shared" si="5"/>
        <v>96</v>
      </c>
      <c r="C116" s="70" t="s">
        <v>1423</v>
      </c>
      <c r="D116" s="102" t="s">
        <v>40</v>
      </c>
      <c r="E116" s="153">
        <f>0.131*4</f>
        <v>0.52400000000000002</v>
      </c>
      <c r="F116" s="38"/>
      <c r="G116" s="380"/>
      <c r="H116" s="381"/>
      <c r="I116" s="380"/>
      <c r="J116" s="306">
        <f t="shared" si="4"/>
        <v>0</v>
      </c>
      <c r="K116" s="325"/>
      <c r="L116" s="403">
        <v>45802</v>
      </c>
      <c r="M116" s="772"/>
      <c r="N116" s="317"/>
      <c r="O116" s="859" t="s">
        <v>3627</v>
      </c>
      <c r="P116" s="821"/>
      <c r="Q116" s="828">
        <f t="shared" si="6"/>
        <v>0</v>
      </c>
      <c r="R116" s="519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</row>
    <row r="117" spans="1:31" s="83" customFormat="1" hidden="1" outlineLevel="1">
      <c r="A117" s="222"/>
      <c r="B117" s="115">
        <f t="shared" si="5"/>
        <v>97</v>
      </c>
      <c r="C117" s="70" t="s">
        <v>1416</v>
      </c>
      <c r="D117" s="102" t="s">
        <v>40</v>
      </c>
      <c r="E117" s="153">
        <f>9.59*4</f>
        <v>38.36</v>
      </c>
      <c r="F117" s="38"/>
      <c r="G117" s="380"/>
      <c r="H117" s="381"/>
      <c r="I117" s="380"/>
      <c r="J117" s="306">
        <f t="shared" si="4"/>
        <v>0</v>
      </c>
      <c r="K117" s="325"/>
      <c r="L117" s="403">
        <v>45802</v>
      </c>
      <c r="M117" s="772"/>
      <c r="N117" s="317"/>
      <c r="O117" s="859" t="s">
        <v>3627</v>
      </c>
      <c r="P117" s="821"/>
      <c r="Q117" s="828">
        <f t="shared" si="6"/>
        <v>0</v>
      </c>
      <c r="R117" s="519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</row>
    <row r="118" spans="1:31" s="83" customFormat="1" hidden="1" outlineLevel="1">
      <c r="A118" s="222"/>
      <c r="B118" s="115">
        <f t="shared" si="5"/>
        <v>98</v>
      </c>
      <c r="C118" s="70" t="s">
        <v>1417</v>
      </c>
      <c r="D118" s="102" t="s">
        <v>40</v>
      </c>
      <c r="E118" s="153">
        <f>4.513*4</f>
        <v>18.052</v>
      </c>
      <c r="F118" s="38"/>
      <c r="G118" s="380"/>
      <c r="H118" s="381"/>
      <c r="I118" s="380"/>
      <c r="J118" s="306">
        <f t="shared" si="4"/>
        <v>0</v>
      </c>
      <c r="K118" s="325"/>
      <c r="L118" s="403">
        <v>45802</v>
      </c>
      <c r="M118" s="772"/>
      <c r="N118" s="317"/>
      <c r="O118" s="859" t="s">
        <v>3627</v>
      </c>
      <c r="P118" s="821"/>
      <c r="Q118" s="828">
        <f t="shared" si="6"/>
        <v>0</v>
      </c>
      <c r="R118" s="519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</row>
    <row r="119" spans="1:31" s="83" customFormat="1" hidden="1" outlineLevel="1">
      <c r="A119" s="222"/>
      <c r="B119" s="115">
        <f t="shared" si="5"/>
        <v>99</v>
      </c>
      <c r="C119" s="70" t="s">
        <v>1418</v>
      </c>
      <c r="D119" s="102" t="s">
        <v>40</v>
      </c>
      <c r="E119" s="153">
        <f>2.243*4</f>
        <v>8.9719999999999995</v>
      </c>
      <c r="F119" s="38"/>
      <c r="G119" s="380"/>
      <c r="H119" s="381"/>
      <c r="I119" s="380"/>
      <c r="J119" s="306">
        <f t="shared" si="4"/>
        <v>0</v>
      </c>
      <c r="K119" s="325"/>
      <c r="L119" s="403">
        <v>45802</v>
      </c>
      <c r="M119" s="772"/>
      <c r="N119" s="317"/>
      <c r="O119" s="859" t="s">
        <v>3627</v>
      </c>
      <c r="P119" s="821"/>
      <c r="Q119" s="828">
        <f t="shared" si="6"/>
        <v>0</v>
      </c>
      <c r="R119" s="519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</row>
    <row r="120" spans="1:31" s="83" customFormat="1" hidden="1" outlineLevel="1">
      <c r="A120" s="222"/>
      <c r="B120" s="115">
        <f t="shared" si="5"/>
        <v>100</v>
      </c>
      <c r="C120" s="70" t="s">
        <v>1419</v>
      </c>
      <c r="D120" s="102" t="s">
        <v>40</v>
      </c>
      <c r="E120" s="153">
        <f>1.898*4</f>
        <v>7.5919999999999996</v>
      </c>
      <c r="F120" s="38"/>
      <c r="G120" s="380"/>
      <c r="H120" s="381"/>
      <c r="I120" s="380"/>
      <c r="J120" s="306">
        <f t="shared" si="4"/>
        <v>0</v>
      </c>
      <c r="K120" s="325"/>
      <c r="L120" s="403">
        <v>45802</v>
      </c>
      <c r="M120" s="772"/>
      <c r="N120" s="317"/>
      <c r="O120" s="859" t="s">
        <v>3627</v>
      </c>
      <c r="P120" s="821"/>
      <c r="Q120" s="828">
        <f t="shared" si="6"/>
        <v>0</v>
      </c>
      <c r="R120" s="519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</row>
    <row r="121" spans="1:31" s="83" customFormat="1" hidden="1" outlineLevel="1">
      <c r="A121" s="222"/>
      <c r="B121" s="115">
        <f t="shared" si="5"/>
        <v>101</v>
      </c>
      <c r="C121" s="70" t="s">
        <v>57</v>
      </c>
      <c r="D121" s="102" t="s">
        <v>3</v>
      </c>
      <c r="E121" s="153">
        <v>88</v>
      </c>
      <c r="F121" s="38"/>
      <c r="G121" s="380"/>
      <c r="H121" s="381"/>
      <c r="I121" s="380"/>
      <c r="J121" s="306">
        <f t="shared" si="4"/>
        <v>0</v>
      </c>
      <c r="K121" s="325"/>
      <c r="L121" s="403">
        <v>45802</v>
      </c>
      <c r="M121" s="772"/>
      <c r="N121" s="317"/>
      <c r="O121" s="859" t="s">
        <v>3627</v>
      </c>
      <c r="P121" s="821"/>
      <c r="Q121" s="828">
        <f t="shared" si="6"/>
        <v>0</v>
      </c>
      <c r="R121" s="519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</row>
    <row r="122" spans="1:31" s="83" customFormat="1" ht="30" hidden="1" outlineLevel="1">
      <c r="A122" s="222"/>
      <c r="B122" s="115">
        <f t="shared" si="5"/>
        <v>102</v>
      </c>
      <c r="C122" s="70" t="s">
        <v>58</v>
      </c>
      <c r="D122" s="102" t="s">
        <v>65</v>
      </c>
      <c r="E122" s="157">
        <f>472.08*4</f>
        <v>1888.32</v>
      </c>
      <c r="F122" s="38"/>
      <c r="G122" s="380"/>
      <c r="H122" s="381"/>
      <c r="I122" s="380"/>
      <c r="J122" s="306">
        <f t="shared" si="4"/>
        <v>0</v>
      </c>
      <c r="K122" s="325"/>
      <c r="L122" s="403">
        <v>45802</v>
      </c>
      <c r="M122" s="772"/>
      <c r="N122" s="317"/>
      <c r="O122" s="859" t="s">
        <v>3627</v>
      </c>
      <c r="P122" s="821"/>
      <c r="Q122" s="828">
        <f t="shared" si="6"/>
        <v>0</v>
      </c>
      <c r="R122" s="519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</row>
    <row r="123" spans="1:31" s="83" customFormat="1" ht="30" hidden="1" outlineLevel="1">
      <c r="A123" s="222"/>
      <c r="B123" s="115">
        <f t="shared" si="5"/>
        <v>103</v>
      </c>
      <c r="C123" s="70" t="s">
        <v>1386</v>
      </c>
      <c r="D123" s="43" t="s">
        <v>65</v>
      </c>
      <c r="E123" s="153">
        <f>519.288*4</f>
        <v>2077.152</v>
      </c>
      <c r="F123" s="38"/>
      <c r="G123" s="380"/>
      <c r="H123" s="381"/>
      <c r="I123" s="380"/>
      <c r="J123" s="306">
        <f t="shared" si="4"/>
        <v>0</v>
      </c>
      <c r="K123" s="325"/>
      <c r="L123" s="403">
        <v>45802</v>
      </c>
      <c r="M123" s="772"/>
      <c r="N123" s="317"/>
      <c r="O123" s="859" t="s">
        <v>3627</v>
      </c>
      <c r="P123" s="821"/>
      <c r="Q123" s="828">
        <f t="shared" si="6"/>
        <v>0</v>
      </c>
      <c r="R123" s="519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</row>
    <row r="124" spans="1:31" s="83" customFormat="1" hidden="1" outlineLevel="1">
      <c r="A124" s="222"/>
      <c r="B124" s="115">
        <f t="shared" si="5"/>
        <v>104</v>
      </c>
      <c r="C124" s="70" t="s">
        <v>1388</v>
      </c>
      <c r="D124" s="50" t="s">
        <v>40</v>
      </c>
      <c r="E124" s="153">
        <f>1.038*4</f>
        <v>4.1520000000000001</v>
      </c>
      <c r="F124" s="38"/>
      <c r="G124" s="380"/>
      <c r="H124" s="381"/>
      <c r="I124" s="380"/>
      <c r="J124" s="306">
        <f t="shared" si="4"/>
        <v>0</v>
      </c>
      <c r="K124" s="325"/>
      <c r="L124" s="403">
        <v>45802</v>
      </c>
      <c r="M124" s="772"/>
      <c r="N124" s="317"/>
      <c r="O124" s="859" t="s">
        <v>3627</v>
      </c>
      <c r="P124" s="821"/>
      <c r="Q124" s="828">
        <f t="shared" si="6"/>
        <v>0</v>
      </c>
      <c r="R124" s="519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</row>
    <row r="125" spans="1:31" s="83" customFormat="1" hidden="1" outlineLevel="1">
      <c r="A125" s="222"/>
      <c r="B125" s="115">
        <f t="shared" si="5"/>
        <v>105</v>
      </c>
      <c r="C125" s="70" t="s">
        <v>1389</v>
      </c>
      <c r="D125" s="50" t="s">
        <v>266</v>
      </c>
      <c r="E125" s="153">
        <f>0.0377*4</f>
        <v>0.15079999999999999</v>
      </c>
      <c r="F125" s="38"/>
      <c r="G125" s="380"/>
      <c r="H125" s="381"/>
      <c r="I125" s="380"/>
      <c r="J125" s="306">
        <f t="shared" si="4"/>
        <v>0</v>
      </c>
      <c r="K125" s="325"/>
      <c r="L125" s="403">
        <v>45802</v>
      </c>
      <c r="M125" s="772"/>
      <c r="N125" s="317"/>
      <c r="O125" s="859" t="s">
        <v>3627</v>
      </c>
      <c r="P125" s="821"/>
      <c r="Q125" s="828">
        <f t="shared" si="6"/>
        <v>0</v>
      </c>
      <c r="R125" s="519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</row>
    <row r="126" spans="1:31" s="83" customFormat="1" hidden="1" outlineLevel="1">
      <c r="A126" s="222"/>
      <c r="B126" s="115">
        <f t="shared" si="5"/>
        <v>106</v>
      </c>
      <c r="C126" s="70" t="s">
        <v>59</v>
      </c>
      <c r="D126" s="50" t="s">
        <v>60</v>
      </c>
      <c r="E126" s="153">
        <f>132.14*4</f>
        <v>528.55999999999995</v>
      </c>
      <c r="F126" s="38"/>
      <c r="G126" s="380"/>
      <c r="H126" s="381"/>
      <c r="I126" s="380"/>
      <c r="J126" s="306">
        <f t="shared" si="4"/>
        <v>0</v>
      </c>
      <c r="K126" s="325"/>
      <c r="L126" s="403">
        <v>45802</v>
      </c>
      <c r="M126" s="772"/>
      <c r="N126" s="317"/>
      <c r="O126" s="859" t="s">
        <v>3627</v>
      </c>
      <c r="P126" s="821"/>
      <c r="Q126" s="828">
        <f t="shared" si="6"/>
        <v>0</v>
      </c>
      <c r="R126" s="519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</row>
    <row r="127" spans="1:31" s="83" customFormat="1" ht="60" hidden="1" outlineLevel="1">
      <c r="A127" s="222"/>
      <c r="B127" s="115">
        <f t="shared" si="5"/>
        <v>107</v>
      </c>
      <c r="C127" s="70" t="s">
        <v>1421</v>
      </c>
      <c r="D127" s="50" t="s">
        <v>63</v>
      </c>
      <c r="E127" s="153">
        <v>2292.64</v>
      </c>
      <c r="F127" s="38"/>
      <c r="G127" s="380"/>
      <c r="H127" s="381"/>
      <c r="I127" s="380"/>
      <c r="J127" s="306">
        <f t="shared" si="4"/>
        <v>0</v>
      </c>
      <c r="K127" s="325"/>
      <c r="L127" s="403">
        <v>45802</v>
      </c>
      <c r="M127" s="772"/>
      <c r="N127" s="317"/>
      <c r="O127" s="859" t="s">
        <v>3627</v>
      </c>
      <c r="P127" s="821"/>
      <c r="Q127" s="828">
        <f t="shared" si="6"/>
        <v>0</v>
      </c>
      <c r="R127" s="519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</row>
    <row r="128" spans="1:31" s="83" customFormat="1" hidden="1" outlineLevel="1">
      <c r="A128" s="222"/>
      <c r="B128" s="115">
        <f t="shared" si="5"/>
        <v>108</v>
      </c>
      <c r="C128" s="76" t="s">
        <v>61</v>
      </c>
      <c r="D128" s="92" t="s">
        <v>31</v>
      </c>
      <c r="E128" s="153">
        <v>1</v>
      </c>
      <c r="F128" s="38"/>
      <c r="G128" s="380"/>
      <c r="H128" s="381"/>
      <c r="I128" s="380"/>
      <c r="J128" s="306">
        <f t="shared" si="4"/>
        <v>0</v>
      </c>
      <c r="K128" s="325"/>
      <c r="L128" s="403">
        <v>45802</v>
      </c>
      <c r="M128" s="772"/>
      <c r="N128" s="317"/>
      <c r="O128" s="859" t="s">
        <v>3627</v>
      </c>
      <c r="P128" s="821"/>
      <c r="Q128" s="828">
        <f t="shared" si="6"/>
        <v>0</v>
      </c>
      <c r="R128" s="519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</row>
    <row r="129" spans="1:31" s="83" customFormat="1" ht="30" hidden="1" outlineLevel="1">
      <c r="A129" s="222"/>
      <c r="B129" s="115">
        <f t="shared" si="5"/>
        <v>109</v>
      </c>
      <c r="C129" s="76" t="s">
        <v>33</v>
      </c>
      <c r="D129" s="92" t="s">
        <v>63</v>
      </c>
      <c r="E129" s="153">
        <v>939.34</v>
      </c>
      <c r="F129" s="38"/>
      <c r="G129" s="380"/>
      <c r="H129" s="381"/>
      <c r="I129" s="380"/>
      <c r="J129" s="306">
        <f t="shared" si="4"/>
        <v>0</v>
      </c>
      <c r="K129" s="325"/>
      <c r="L129" s="403">
        <v>45802</v>
      </c>
      <c r="M129" s="772"/>
      <c r="N129" s="317"/>
      <c r="O129" s="859" t="s">
        <v>3627</v>
      </c>
      <c r="P129" s="821"/>
      <c r="Q129" s="828">
        <f t="shared" si="6"/>
        <v>0</v>
      </c>
      <c r="R129" s="519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</row>
    <row r="130" spans="1:31" s="83" customFormat="1" ht="30" hidden="1" outlineLevel="1">
      <c r="A130" s="222"/>
      <c r="B130" s="115">
        <f t="shared" si="5"/>
        <v>110</v>
      </c>
      <c r="C130" s="70" t="s">
        <v>35</v>
      </c>
      <c r="D130" s="50" t="s">
        <v>63</v>
      </c>
      <c r="E130" s="148">
        <v>42.34</v>
      </c>
      <c r="F130" s="38"/>
      <c r="G130" s="380"/>
      <c r="H130" s="381"/>
      <c r="I130" s="380"/>
      <c r="J130" s="306">
        <f t="shared" si="4"/>
        <v>0</v>
      </c>
      <c r="K130" s="325"/>
      <c r="L130" s="403">
        <v>45802</v>
      </c>
      <c r="M130" s="772"/>
      <c r="N130" s="317"/>
      <c r="O130" s="859" t="s">
        <v>3627</v>
      </c>
      <c r="P130" s="821"/>
      <c r="Q130" s="828">
        <f t="shared" si="6"/>
        <v>0</v>
      </c>
      <c r="R130" s="519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</row>
    <row r="131" spans="1:31" s="83" customFormat="1" hidden="1" outlineLevel="1">
      <c r="A131" s="222"/>
      <c r="B131" s="115">
        <f t="shared" si="5"/>
        <v>111</v>
      </c>
      <c r="C131" s="70" t="s">
        <v>1410</v>
      </c>
      <c r="D131" s="50" t="s">
        <v>63</v>
      </c>
      <c r="E131" s="150">
        <v>10.59</v>
      </c>
      <c r="F131" s="38"/>
      <c r="G131" s="380"/>
      <c r="H131" s="381"/>
      <c r="I131" s="380"/>
      <c r="J131" s="306">
        <f t="shared" si="4"/>
        <v>0</v>
      </c>
      <c r="K131" s="325"/>
      <c r="L131" s="403">
        <v>45802</v>
      </c>
      <c r="M131" s="772"/>
      <c r="N131" s="317"/>
      <c r="O131" s="859" t="s">
        <v>3627</v>
      </c>
      <c r="P131" s="821"/>
      <c r="Q131" s="828">
        <f t="shared" si="6"/>
        <v>0</v>
      </c>
      <c r="R131" s="519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</row>
    <row r="132" spans="1:31" s="83" customFormat="1" ht="30" hidden="1" outlineLevel="1">
      <c r="A132" s="222"/>
      <c r="B132" s="115">
        <f t="shared" si="5"/>
        <v>112</v>
      </c>
      <c r="C132" s="70" t="s">
        <v>37</v>
      </c>
      <c r="D132" s="50" t="s">
        <v>40</v>
      </c>
      <c r="E132" s="148">
        <v>89.45</v>
      </c>
      <c r="F132" s="38"/>
      <c r="G132" s="380"/>
      <c r="H132" s="381"/>
      <c r="I132" s="380"/>
      <c r="J132" s="306">
        <f t="shared" si="4"/>
        <v>0</v>
      </c>
      <c r="K132" s="325"/>
      <c r="L132" s="403">
        <v>45802</v>
      </c>
      <c r="M132" s="772"/>
      <c r="N132" s="317"/>
      <c r="O132" s="859" t="s">
        <v>3627</v>
      </c>
      <c r="P132" s="821"/>
      <c r="Q132" s="828">
        <f t="shared" si="6"/>
        <v>0</v>
      </c>
      <c r="R132" s="519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</row>
    <row r="133" spans="1:31" s="83" customFormat="1" ht="30" hidden="1" outlineLevel="1">
      <c r="A133" s="222"/>
      <c r="B133" s="115">
        <f t="shared" si="5"/>
        <v>113</v>
      </c>
      <c r="C133" s="70" t="s">
        <v>38</v>
      </c>
      <c r="D133" s="50" t="s">
        <v>40</v>
      </c>
      <c r="E133" s="148">
        <v>1676.94</v>
      </c>
      <c r="F133" s="38"/>
      <c r="G133" s="380"/>
      <c r="H133" s="381"/>
      <c r="I133" s="380"/>
      <c r="J133" s="306">
        <f t="shared" si="4"/>
        <v>0</v>
      </c>
      <c r="K133" s="325"/>
      <c r="L133" s="403">
        <v>45802</v>
      </c>
      <c r="M133" s="772"/>
      <c r="N133" s="317"/>
      <c r="O133" s="859" t="s">
        <v>3627</v>
      </c>
      <c r="P133" s="821"/>
      <c r="Q133" s="828">
        <f t="shared" si="6"/>
        <v>0</v>
      </c>
      <c r="R133" s="519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</row>
    <row r="134" spans="1:31" s="83" customFormat="1" hidden="1" outlineLevel="1">
      <c r="A134" s="222"/>
      <c r="B134" s="115">
        <f t="shared" si="5"/>
        <v>114</v>
      </c>
      <c r="C134" s="70" t="s">
        <v>39</v>
      </c>
      <c r="D134" s="50" t="s">
        <v>63</v>
      </c>
      <c r="E134" s="148">
        <v>992.27</v>
      </c>
      <c r="F134" s="38"/>
      <c r="G134" s="380"/>
      <c r="H134" s="381"/>
      <c r="I134" s="380"/>
      <c r="J134" s="306">
        <f t="shared" si="4"/>
        <v>0</v>
      </c>
      <c r="K134" s="325"/>
      <c r="L134" s="403">
        <v>45802</v>
      </c>
      <c r="M134" s="772"/>
      <c r="N134" s="317"/>
      <c r="O134" s="859" t="s">
        <v>3627</v>
      </c>
      <c r="P134" s="821"/>
      <c r="Q134" s="828">
        <f t="shared" si="6"/>
        <v>0</v>
      </c>
      <c r="R134" s="519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</row>
    <row r="135" spans="1:31" s="83" customFormat="1" hidden="1" outlineLevel="1">
      <c r="A135" s="222"/>
      <c r="B135" s="115">
        <f t="shared" si="5"/>
        <v>115</v>
      </c>
      <c r="C135" s="70" t="s">
        <v>43</v>
      </c>
      <c r="D135" s="50" t="s">
        <v>65</v>
      </c>
      <c r="E135" s="148">
        <v>204.88</v>
      </c>
      <c r="F135" s="38"/>
      <c r="G135" s="380"/>
      <c r="H135" s="381"/>
      <c r="I135" s="380"/>
      <c r="J135" s="306">
        <f t="shared" si="4"/>
        <v>0</v>
      </c>
      <c r="K135" s="325"/>
      <c r="L135" s="403">
        <v>45802</v>
      </c>
      <c r="M135" s="772"/>
      <c r="N135" s="317"/>
      <c r="O135" s="859" t="s">
        <v>3627</v>
      </c>
      <c r="P135" s="821"/>
      <c r="Q135" s="828">
        <f t="shared" si="6"/>
        <v>0</v>
      </c>
      <c r="R135" s="519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</row>
    <row r="136" spans="1:31" s="83" customFormat="1" ht="45" hidden="1" outlineLevel="1">
      <c r="A136" s="222"/>
      <c r="B136" s="115">
        <f t="shared" si="5"/>
        <v>116</v>
      </c>
      <c r="C136" s="70" t="s">
        <v>44</v>
      </c>
      <c r="D136" s="50" t="s">
        <v>63</v>
      </c>
      <c r="E136" s="148">
        <v>60.64</v>
      </c>
      <c r="F136" s="38"/>
      <c r="G136" s="380"/>
      <c r="H136" s="381"/>
      <c r="I136" s="380"/>
      <c r="J136" s="306">
        <f t="shared" si="4"/>
        <v>0</v>
      </c>
      <c r="K136" s="325"/>
      <c r="L136" s="403">
        <v>45802</v>
      </c>
      <c r="M136" s="772"/>
      <c r="N136" s="317"/>
      <c r="O136" s="859" t="s">
        <v>3627</v>
      </c>
      <c r="P136" s="821"/>
      <c r="Q136" s="828">
        <f t="shared" si="6"/>
        <v>0</v>
      </c>
      <c r="R136" s="519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</row>
    <row r="137" spans="1:31" s="83" customFormat="1" ht="30" hidden="1" outlineLevel="1">
      <c r="A137" s="222"/>
      <c r="B137" s="115">
        <f t="shared" si="5"/>
        <v>117</v>
      </c>
      <c r="C137" s="70" t="s">
        <v>1412</v>
      </c>
      <c r="D137" s="50" t="s">
        <v>63</v>
      </c>
      <c r="E137" s="148">
        <v>45.48</v>
      </c>
      <c r="F137" s="38"/>
      <c r="G137" s="380"/>
      <c r="H137" s="381"/>
      <c r="I137" s="380"/>
      <c r="J137" s="306">
        <f t="shared" si="4"/>
        <v>0</v>
      </c>
      <c r="K137" s="325"/>
      <c r="L137" s="403">
        <v>45802</v>
      </c>
      <c r="M137" s="772"/>
      <c r="N137" s="317"/>
      <c r="O137" s="859" t="s">
        <v>3627</v>
      </c>
      <c r="P137" s="821"/>
      <c r="Q137" s="828">
        <f t="shared" si="6"/>
        <v>0</v>
      </c>
      <c r="R137" s="519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</row>
    <row r="138" spans="1:31" s="83" customFormat="1" ht="45" hidden="1" outlineLevel="1">
      <c r="A138" s="222"/>
      <c r="B138" s="115">
        <f t="shared" si="5"/>
        <v>118</v>
      </c>
      <c r="C138" s="70" t="s">
        <v>1424</v>
      </c>
      <c r="D138" s="50" t="s">
        <v>63</v>
      </c>
      <c r="E138" s="148">
        <v>341.19</v>
      </c>
      <c r="F138" s="38"/>
      <c r="G138" s="380"/>
      <c r="H138" s="381"/>
      <c r="I138" s="380"/>
      <c r="J138" s="306">
        <f t="shared" si="4"/>
        <v>0</v>
      </c>
      <c r="K138" s="325"/>
      <c r="L138" s="403">
        <v>45802</v>
      </c>
      <c r="M138" s="772"/>
      <c r="N138" s="317"/>
      <c r="O138" s="859" t="s">
        <v>3627</v>
      </c>
      <c r="P138" s="821"/>
      <c r="Q138" s="828">
        <f t="shared" si="6"/>
        <v>0</v>
      </c>
      <c r="R138" s="519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</row>
    <row r="139" spans="1:31" s="83" customFormat="1" hidden="1" outlineLevel="1">
      <c r="A139" s="222"/>
      <c r="B139" s="115">
        <f t="shared" si="5"/>
        <v>119</v>
      </c>
      <c r="C139" s="70" t="s">
        <v>1414</v>
      </c>
      <c r="D139" s="50" t="s">
        <v>40</v>
      </c>
      <c r="E139" s="148">
        <v>0.77400000000000002</v>
      </c>
      <c r="F139" s="38"/>
      <c r="G139" s="380"/>
      <c r="H139" s="381"/>
      <c r="I139" s="380"/>
      <c r="J139" s="306">
        <f t="shared" si="4"/>
        <v>0</v>
      </c>
      <c r="K139" s="325"/>
      <c r="L139" s="403">
        <v>45802</v>
      </c>
      <c r="M139" s="772"/>
      <c r="N139" s="317"/>
      <c r="O139" s="859" t="s">
        <v>3627</v>
      </c>
      <c r="P139" s="821"/>
      <c r="Q139" s="828">
        <f t="shared" si="6"/>
        <v>0</v>
      </c>
      <c r="R139" s="519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</row>
    <row r="140" spans="1:31" s="83" customFormat="1" hidden="1" outlineLevel="1">
      <c r="A140" s="222"/>
      <c r="B140" s="115">
        <f t="shared" si="5"/>
        <v>120</v>
      </c>
      <c r="C140" s="70" t="s">
        <v>1423</v>
      </c>
      <c r="D140" s="50" t="s">
        <v>40</v>
      </c>
      <c r="E140" s="148">
        <v>0.13600000000000001</v>
      </c>
      <c r="F140" s="38"/>
      <c r="G140" s="380"/>
      <c r="H140" s="381"/>
      <c r="I140" s="380"/>
      <c r="J140" s="306">
        <f t="shared" si="4"/>
        <v>0</v>
      </c>
      <c r="K140" s="325"/>
      <c r="L140" s="403">
        <v>45802</v>
      </c>
      <c r="M140" s="772"/>
      <c r="N140" s="317"/>
      <c r="O140" s="859" t="s">
        <v>3627</v>
      </c>
      <c r="P140" s="821"/>
      <c r="Q140" s="828">
        <f t="shared" si="6"/>
        <v>0</v>
      </c>
      <c r="R140" s="519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</row>
    <row r="141" spans="1:31" s="83" customFormat="1" hidden="1" outlineLevel="1">
      <c r="A141" s="222"/>
      <c r="B141" s="115">
        <f t="shared" si="5"/>
        <v>121</v>
      </c>
      <c r="C141" s="70" t="s">
        <v>1416</v>
      </c>
      <c r="D141" s="50" t="s">
        <v>40</v>
      </c>
      <c r="E141" s="148">
        <v>10.445</v>
      </c>
      <c r="F141" s="38"/>
      <c r="G141" s="380"/>
      <c r="H141" s="381"/>
      <c r="I141" s="380"/>
      <c r="J141" s="306">
        <f t="shared" si="4"/>
        <v>0</v>
      </c>
      <c r="K141" s="325"/>
      <c r="L141" s="403">
        <v>45802</v>
      </c>
      <c r="M141" s="772"/>
      <c r="N141" s="317"/>
      <c r="O141" s="859" t="s">
        <v>3627</v>
      </c>
      <c r="P141" s="821"/>
      <c r="Q141" s="828">
        <f t="shared" si="6"/>
        <v>0</v>
      </c>
      <c r="R141" s="519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</row>
    <row r="142" spans="1:31" s="83" customFormat="1" hidden="1" outlineLevel="1">
      <c r="A142" s="222"/>
      <c r="B142" s="115">
        <f t="shared" si="5"/>
        <v>122</v>
      </c>
      <c r="C142" s="70" t="s">
        <v>1417</v>
      </c>
      <c r="D142" s="50" t="s">
        <v>40</v>
      </c>
      <c r="E142" s="148">
        <v>5.33</v>
      </c>
      <c r="F142" s="38"/>
      <c r="G142" s="380"/>
      <c r="H142" s="381"/>
      <c r="I142" s="380"/>
      <c r="J142" s="306">
        <f t="shared" si="4"/>
        <v>0</v>
      </c>
      <c r="K142" s="325"/>
      <c r="L142" s="403">
        <v>45802</v>
      </c>
      <c r="M142" s="772"/>
      <c r="N142" s="317"/>
      <c r="O142" s="859" t="s">
        <v>3627</v>
      </c>
      <c r="P142" s="821"/>
      <c r="Q142" s="828">
        <f t="shared" si="6"/>
        <v>0</v>
      </c>
      <c r="R142" s="519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</row>
    <row r="143" spans="1:31" s="83" customFormat="1" hidden="1" outlineLevel="1">
      <c r="A143" s="222"/>
      <c r="B143" s="115">
        <f t="shared" si="5"/>
        <v>123</v>
      </c>
      <c r="C143" s="70" t="s">
        <v>1418</v>
      </c>
      <c r="D143" s="50" t="s">
        <v>40</v>
      </c>
      <c r="E143" s="148">
        <v>3</v>
      </c>
      <c r="F143" s="38"/>
      <c r="G143" s="380"/>
      <c r="H143" s="381"/>
      <c r="I143" s="380"/>
      <c r="J143" s="306">
        <f t="shared" si="4"/>
        <v>0</v>
      </c>
      <c r="K143" s="325"/>
      <c r="L143" s="403">
        <v>45802</v>
      </c>
      <c r="M143" s="772"/>
      <c r="N143" s="317"/>
      <c r="O143" s="859" t="s">
        <v>3627</v>
      </c>
      <c r="P143" s="821"/>
      <c r="Q143" s="828">
        <f t="shared" si="6"/>
        <v>0</v>
      </c>
      <c r="R143" s="519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</row>
    <row r="144" spans="1:31" s="83" customFormat="1" hidden="1" outlineLevel="1">
      <c r="A144" s="222"/>
      <c r="B144" s="115">
        <f t="shared" si="5"/>
        <v>124</v>
      </c>
      <c r="C144" s="70" t="s">
        <v>1419</v>
      </c>
      <c r="D144" s="50" t="s">
        <v>40</v>
      </c>
      <c r="E144" s="148">
        <v>1.2569999999999999</v>
      </c>
      <c r="F144" s="38"/>
      <c r="G144" s="380"/>
      <c r="H144" s="381"/>
      <c r="I144" s="380"/>
      <c r="J144" s="306">
        <f t="shared" si="4"/>
        <v>0</v>
      </c>
      <c r="K144" s="325"/>
      <c r="L144" s="403">
        <v>45802</v>
      </c>
      <c r="M144" s="772"/>
      <c r="N144" s="317"/>
      <c r="O144" s="859" t="s">
        <v>3627</v>
      </c>
      <c r="P144" s="821"/>
      <c r="Q144" s="828">
        <f t="shared" si="6"/>
        <v>0</v>
      </c>
      <c r="R144" s="519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</row>
    <row r="145" spans="1:31" s="83" customFormat="1" hidden="1" outlineLevel="1">
      <c r="A145" s="222"/>
      <c r="B145" s="115">
        <f t="shared" si="5"/>
        <v>125</v>
      </c>
      <c r="C145" s="70" t="s">
        <v>49</v>
      </c>
      <c r="D145" s="50" t="s">
        <v>3</v>
      </c>
      <c r="E145" s="148">
        <v>19</v>
      </c>
      <c r="F145" s="38"/>
      <c r="G145" s="380"/>
      <c r="H145" s="381"/>
      <c r="I145" s="380"/>
      <c r="J145" s="306">
        <f t="shared" si="4"/>
        <v>0</v>
      </c>
      <c r="K145" s="325"/>
      <c r="L145" s="403">
        <v>45802</v>
      </c>
      <c r="M145" s="772"/>
      <c r="N145" s="317"/>
      <c r="O145" s="859" t="s">
        <v>3627</v>
      </c>
      <c r="P145" s="821"/>
      <c r="Q145" s="828">
        <f t="shared" si="6"/>
        <v>0</v>
      </c>
      <c r="R145" s="519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</row>
    <row r="146" spans="1:31" s="83" customFormat="1" hidden="1" outlineLevel="1">
      <c r="A146" s="222"/>
      <c r="B146" s="115">
        <f t="shared" si="5"/>
        <v>126</v>
      </c>
      <c r="C146" s="70" t="s">
        <v>57</v>
      </c>
      <c r="D146" s="50" t="s">
        <v>3</v>
      </c>
      <c r="E146" s="148">
        <v>3</v>
      </c>
      <c r="F146" s="38"/>
      <c r="G146" s="380"/>
      <c r="H146" s="381"/>
      <c r="I146" s="380"/>
      <c r="J146" s="306">
        <f t="shared" si="4"/>
        <v>0</v>
      </c>
      <c r="K146" s="325"/>
      <c r="L146" s="403">
        <v>45802</v>
      </c>
      <c r="M146" s="772"/>
      <c r="N146" s="317"/>
      <c r="O146" s="859" t="s">
        <v>3627</v>
      </c>
      <c r="P146" s="821"/>
      <c r="Q146" s="828">
        <f t="shared" si="6"/>
        <v>0</v>
      </c>
      <c r="R146" s="519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</row>
    <row r="147" spans="1:31" s="83" customFormat="1" ht="30" hidden="1" outlineLevel="1">
      <c r="A147" s="222"/>
      <c r="B147" s="115">
        <f t="shared" si="5"/>
        <v>127</v>
      </c>
      <c r="C147" s="70" t="s">
        <v>1452</v>
      </c>
      <c r="D147" s="50" t="s">
        <v>65</v>
      </c>
      <c r="E147" s="148">
        <v>475.36</v>
      </c>
      <c r="F147" s="38"/>
      <c r="G147" s="380"/>
      <c r="H147" s="381"/>
      <c r="I147" s="380"/>
      <c r="J147" s="306">
        <f t="shared" ref="J147:J210" si="7">G147+I147</f>
        <v>0</v>
      </c>
      <c r="K147" s="325"/>
      <c r="L147" s="403">
        <v>45802</v>
      </c>
      <c r="M147" s="772"/>
      <c r="N147" s="317"/>
      <c r="O147" s="859" t="s">
        <v>3627</v>
      </c>
      <c r="P147" s="821"/>
      <c r="Q147" s="828">
        <f t="shared" si="6"/>
        <v>0</v>
      </c>
      <c r="R147" s="519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</row>
    <row r="148" spans="1:31" s="83" customFormat="1" ht="30" hidden="1" outlineLevel="1">
      <c r="A148" s="222"/>
      <c r="B148" s="115">
        <f t="shared" si="5"/>
        <v>128</v>
      </c>
      <c r="C148" s="70" t="s">
        <v>1386</v>
      </c>
      <c r="D148" s="50" t="s">
        <v>65</v>
      </c>
      <c r="E148" s="148">
        <v>522.89599999999996</v>
      </c>
      <c r="F148" s="38"/>
      <c r="G148" s="380"/>
      <c r="H148" s="381"/>
      <c r="I148" s="380"/>
      <c r="J148" s="306">
        <f t="shared" si="7"/>
        <v>0</v>
      </c>
      <c r="K148" s="325"/>
      <c r="L148" s="403">
        <v>45802</v>
      </c>
      <c r="M148" s="772"/>
      <c r="N148" s="317"/>
      <c r="O148" s="859" t="s">
        <v>3627</v>
      </c>
      <c r="P148" s="821"/>
      <c r="Q148" s="828">
        <f t="shared" si="6"/>
        <v>0</v>
      </c>
      <c r="R148" s="519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</row>
    <row r="149" spans="1:31" s="83" customFormat="1" hidden="1" outlineLevel="1">
      <c r="A149" s="222"/>
      <c r="B149" s="115">
        <f t="shared" si="5"/>
        <v>129</v>
      </c>
      <c r="C149" s="70" t="s">
        <v>1388</v>
      </c>
      <c r="D149" s="50" t="s">
        <v>40</v>
      </c>
      <c r="E149" s="148">
        <v>1.046</v>
      </c>
      <c r="F149" s="38"/>
      <c r="G149" s="380"/>
      <c r="H149" s="381"/>
      <c r="I149" s="380"/>
      <c r="J149" s="306">
        <f t="shared" si="7"/>
        <v>0</v>
      </c>
      <c r="K149" s="325"/>
      <c r="L149" s="403">
        <v>45802</v>
      </c>
      <c r="M149" s="772"/>
      <c r="N149" s="317"/>
      <c r="O149" s="859" t="s">
        <v>3627</v>
      </c>
      <c r="P149" s="821"/>
      <c r="Q149" s="828">
        <f t="shared" si="6"/>
        <v>0</v>
      </c>
      <c r="R149" s="519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</row>
    <row r="150" spans="1:31" s="83" customFormat="1" hidden="1" outlineLevel="1">
      <c r="A150" s="222"/>
      <c r="B150" s="115">
        <f t="shared" si="5"/>
        <v>130</v>
      </c>
      <c r="C150" s="70" t="s">
        <v>1389</v>
      </c>
      <c r="D150" s="50" t="s">
        <v>266</v>
      </c>
      <c r="E150" s="148">
        <v>3.7999999999999999E-2</v>
      </c>
      <c r="F150" s="38"/>
      <c r="G150" s="380"/>
      <c r="H150" s="381"/>
      <c r="I150" s="380"/>
      <c r="J150" s="306">
        <f t="shared" si="7"/>
        <v>0</v>
      </c>
      <c r="K150" s="325"/>
      <c r="L150" s="403">
        <v>45802</v>
      </c>
      <c r="M150" s="772"/>
      <c r="N150" s="317"/>
      <c r="O150" s="859" t="s">
        <v>3627</v>
      </c>
      <c r="P150" s="821"/>
      <c r="Q150" s="828">
        <f t="shared" si="6"/>
        <v>0</v>
      </c>
      <c r="R150" s="519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</row>
    <row r="151" spans="1:31" s="83" customFormat="1" hidden="1" outlineLevel="1">
      <c r="A151" s="222"/>
      <c r="B151" s="115">
        <f t="shared" ref="B151:B214" si="8">B150+1</f>
        <v>131</v>
      </c>
      <c r="C151" s="70" t="s">
        <v>1425</v>
      </c>
      <c r="D151" s="50" t="s">
        <v>60</v>
      </c>
      <c r="E151" s="148">
        <v>132.13999999999999</v>
      </c>
      <c r="F151" s="38"/>
      <c r="G151" s="380"/>
      <c r="H151" s="381"/>
      <c r="I151" s="380"/>
      <c r="J151" s="306">
        <f t="shared" si="7"/>
        <v>0</v>
      </c>
      <c r="K151" s="325"/>
      <c r="L151" s="403">
        <v>45802</v>
      </c>
      <c r="M151" s="772"/>
      <c r="N151" s="317"/>
      <c r="O151" s="859" t="s">
        <v>3627</v>
      </c>
      <c r="P151" s="821"/>
      <c r="Q151" s="828">
        <f t="shared" si="6"/>
        <v>0</v>
      </c>
      <c r="R151" s="519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</row>
    <row r="152" spans="1:31" s="83" customFormat="1" ht="60" hidden="1" outlineLevel="1">
      <c r="A152" s="222"/>
      <c r="B152" s="115">
        <f t="shared" si="8"/>
        <v>132</v>
      </c>
      <c r="C152" s="70" t="s">
        <v>1421</v>
      </c>
      <c r="D152" s="43" t="s">
        <v>63</v>
      </c>
      <c r="E152" s="158">
        <v>544.96</v>
      </c>
      <c r="F152" s="38"/>
      <c r="G152" s="380"/>
      <c r="H152" s="381"/>
      <c r="I152" s="380"/>
      <c r="J152" s="306">
        <f t="shared" si="7"/>
        <v>0</v>
      </c>
      <c r="K152" s="325"/>
      <c r="L152" s="403">
        <v>45802</v>
      </c>
      <c r="M152" s="772"/>
      <c r="N152" s="317"/>
      <c r="O152" s="859" t="s">
        <v>3627</v>
      </c>
      <c r="P152" s="821"/>
      <c r="Q152" s="828">
        <f t="shared" si="6"/>
        <v>0</v>
      </c>
      <c r="R152" s="519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</row>
    <row r="153" spans="1:31" s="83" customFormat="1" hidden="1" outlineLevel="1">
      <c r="A153" s="222"/>
      <c r="B153" s="115">
        <f t="shared" si="8"/>
        <v>133</v>
      </c>
      <c r="C153" s="76" t="s">
        <v>62</v>
      </c>
      <c r="D153" s="92" t="s">
        <v>31</v>
      </c>
      <c r="E153" s="141">
        <v>2</v>
      </c>
      <c r="F153" s="38"/>
      <c r="G153" s="380"/>
      <c r="H153" s="381"/>
      <c r="I153" s="380"/>
      <c r="J153" s="306">
        <f t="shared" si="7"/>
        <v>0</v>
      </c>
      <c r="K153" s="325"/>
      <c r="L153" s="403">
        <v>45802</v>
      </c>
      <c r="M153" s="772"/>
      <c r="N153" s="317"/>
      <c r="O153" s="859" t="s">
        <v>3627</v>
      </c>
      <c r="P153" s="821"/>
      <c r="Q153" s="828">
        <f t="shared" si="6"/>
        <v>0</v>
      </c>
      <c r="R153" s="519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</row>
    <row r="154" spans="1:31" s="83" customFormat="1" ht="30" hidden="1" outlineLevel="1">
      <c r="A154" s="222"/>
      <c r="B154" s="115">
        <f t="shared" si="8"/>
        <v>134</v>
      </c>
      <c r="C154" s="76" t="s">
        <v>33</v>
      </c>
      <c r="D154" s="92" t="s">
        <v>63</v>
      </c>
      <c r="E154" s="153">
        <f>939.34*2</f>
        <v>1878.68</v>
      </c>
      <c r="F154" s="38"/>
      <c r="G154" s="380"/>
      <c r="H154" s="381"/>
      <c r="I154" s="380"/>
      <c r="J154" s="306">
        <f t="shared" si="7"/>
        <v>0</v>
      </c>
      <c r="K154" s="325"/>
      <c r="L154" s="403">
        <v>45802</v>
      </c>
      <c r="M154" s="772"/>
      <c r="N154" s="317"/>
      <c r="O154" s="859" t="s">
        <v>3627</v>
      </c>
      <c r="P154" s="821"/>
      <c r="Q154" s="828">
        <f t="shared" si="6"/>
        <v>0</v>
      </c>
      <c r="R154" s="519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</row>
    <row r="155" spans="1:31" s="83" customFormat="1" ht="30" hidden="1" outlineLevel="1">
      <c r="A155" s="222"/>
      <c r="B155" s="115">
        <f t="shared" si="8"/>
        <v>135</v>
      </c>
      <c r="C155" s="70" t="s">
        <v>35</v>
      </c>
      <c r="D155" s="92" t="s">
        <v>63</v>
      </c>
      <c r="E155" s="153">
        <f>42.34*2</f>
        <v>84.68</v>
      </c>
      <c r="F155" s="38"/>
      <c r="G155" s="380"/>
      <c r="H155" s="381"/>
      <c r="I155" s="380"/>
      <c r="J155" s="306">
        <f t="shared" si="7"/>
        <v>0</v>
      </c>
      <c r="K155" s="325"/>
      <c r="L155" s="403">
        <v>45802</v>
      </c>
      <c r="M155" s="772"/>
      <c r="N155" s="317"/>
      <c r="O155" s="859" t="s">
        <v>3627</v>
      </c>
      <c r="P155" s="821"/>
      <c r="Q155" s="828">
        <f t="shared" si="6"/>
        <v>0</v>
      </c>
      <c r="R155" s="519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</row>
    <row r="156" spans="1:31" s="83" customFormat="1" hidden="1" outlineLevel="1">
      <c r="A156" s="222"/>
      <c r="B156" s="115">
        <f t="shared" si="8"/>
        <v>136</v>
      </c>
      <c r="C156" s="70" t="s">
        <v>1410</v>
      </c>
      <c r="D156" s="92" t="s">
        <v>63</v>
      </c>
      <c r="E156" s="153">
        <f>10.59*2</f>
        <v>21.18</v>
      </c>
      <c r="F156" s="38"/>
      <c r="G156" s="380"/>
      <c r="H156" s="381"/>
      <c r="I156" s="380"/>
      <c r="J156" s="306">
        <f t="shared" si="7"/>
        <v>0</v>
      </c>
      <c r="K156" s="325"/>
      <c r="L156" s="403">
        <v>45802</v>
      </c>
      <c r="M156" s="772"/>
      <c r="N156" s="317"/>
      <c r="O156" s="859" t="s">
        <v>3627</v>
      </c>
      <c r="P156" s="821"/>
      <c r="Q156" s="828">
        <f t="shared" si="6"/>
        <v>0</v>
      </c>
      <c r="R156" s="519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</row>
    <row r="157" spans="1:31" s="83" customFormat="1" ht="30" hidden="1" outlineLevel="1">
      <c r="A157" s="222"/>
      <c r="B157" s="115">
        <f t="shared" si="8"/>
        <v>137</v>
      </c>
      <c r="C157" s="70" t="s">
        <v>37</v>
      </c>
      <c r="D157" s="92" t="s">
        <v>40</v>
      </c>
      <c r="E157" s="153">
        <v>178.9</v>
      </c>
      <c r="F157" s="38"/>
      <c r="G157" s="380"/>
      <c r="H157" s="381"/>
      <c r="I157" s="380"/>
      <c r="J157" s="306">
        <f t="shared" si="7"/>
        <v>0</v>
      </c>
      <c r="K157" s="325"/>
      <c r="L157" s="403">
        <v>45802</v>
      </c>
      <c r="M157" s="772"/>
      <c r="N157" s="317"/>
      <c r="O157" s="859" t="s">
        <v>3627</v>
      </c>
      <c r="P157" s="821"/>
      <c r="Q157" s="828">
        <f t="shared" si="6"/>
        <v>0</v>
      </c>
      <c r="R157" s="519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</row>
    <row r="158" spans="1:31" s="83" customFormat="1" ht="30" hidden="1" outlineLevel="1">
      <c r="A158" s="222"/>
      <c r="B158" s="115">
        <f t="shared" si="8"/>
        <v>138</v>
      </c>
      <c r="C158" s="70" t="s">
        <v>38</v>
      </c>
      <c r="D158" s="92" t="s">
        <v>40</v>
      </c>
      <c r="E158" s="140">
        <v>3353.87</v>
      </c>
      <c r="F158" s="38"/>
      <c r="G158" s="380"/>
      <c r="H158" s="381"/>
      <c r="I158" s="380"/>
      <c r="J158" s="306">
        <f t="shared" si="7"/>
        <v>0</v>
      </c>
      <c r="K158" s="325"/>
      <c r="L158" s="403">
        <v>45802</v>
      </c>
      <c r="M158" s="772"/>
      <c r="N158" s="317"/>
      <c r="O158" s="859" t="s">
        <v>3627</v>
      </c>
      <c r="P158" s="821"/>
      <c r="Q158" s="828">
        <f t="shared" si="6"/>
        <v>0</v>
      </c>
      <c r="R158" s="519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</row>
    <row r="159" spans="1:31" s="83" customFormat="1" hidden="1" outlineLevel="1">
      <c r="A159" s="222"/>
      <c r="B159" s="115">
        <f t="shared" si="8"/>
        <v>139</v>
      </c>
      <c r="C159" s="70" t="s">
        <v>39</v>
      </c>
      <c r="D159" s="92" t="s">
        <v>63</v>
      </c>
      <c r="E159" s="159">
        <f>992.27*2</f>
        <v>1984.54</v>
      </c>
      <c r="F159" s="38"/>
      <c r="G159" s="380"/>
      <c r="H159" s="381"/>
      <c r="I159" s="380"/>
      <c r="J159" s="306">
        <f t="shared" si="7"/>
        <v>0</v>
      </c>
      <c r="K159" s="325"/>
      <c r="L159" s="403">
        <v>45802</v>
      </c>
      <c r="M159" s="772"/>
      <c r="N159" s="317"/>
      <c r="O159" s="859" t="s">
        <v>3627</v>
      </c>
      <c r="P159" s="821"/>
      <c r="Q159" s="828">
        <f t="shared" si="6"/>
        <v>0</v>
      </c>
      <c r="R159" s="519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</row>
    <row r="160" spans="1:31" s="83" customFormat="1" hidden="1" outlineLevel="1">
      <c r="A160" s="222"/>
      <c r="B160" s="115">
        <f t="shared" si="8"/>
        <v>140</v>
      </c>
      <c r="C160" s="70" t="s">
        <v>43</v>
      </c>
      <c r="D160" s="92" t="s">
        <v>65</v>
      </c>
      <c r="E160" s="160">
        <f>204.88*2</f>
        <v>409.76</v>
      </c>
      <c r="F160" s="38"/>
      <c r="G160" s="380"/>
      <c r="H160" s="381"/>
      <c r="I160" s="380"/>
      <c r="J160" s="306">
        <f t="shared" si="7"/>
        <v>0</v>
      </c>
      <c r="K160" s="325"/>
      <c r="L160" s="403">
        <v>45802</v>
      </c>
      <c r="M160" s="772"/>
      <c r="N160" s="317"/>
      <c r="O160" s="859" t="s">
        <v>3627</v>
      </c>
      <c r="P160" s="821"/>
      <c r="Q160" s="828">
        <f t="shared" si="6"/>
        <v>0</v>
      </c>
      <c r="R160" s="519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</row>
    <row r="161" spans="1:31" s="83" customFormat="1" ht="45" hidden="1" outlineLevel="1">
      <c r="A161" s="222"/>
      <c r="B161" s="115">
        <f t="shared" si="8"/>
        <v>141</v>
      </c>
      <c r="C161" s="70" t="s">
        <v>1411</v>
      </c>
      <c r="D161" s="92" t="s">
        <v>63</v>
      </c>
      <c r="E161" s="160">
        <f>60.61*2</f>
        <v>121.22</v>
      </c>
      <c r="F161" s="38"/>
      <c r="G161" s="380"/>
      <c r="H161" s="381"/>
      <c r="I161" s="380"/>
      <c r="J161" s="306">
        <f t="shared" si="7"/>
        <v>0</v>
      </c>
      <c r="K161" s="325"/>
      <c r="L161" s="403">
        <v>45802</v>
      </c>
      <c r="M161" s="772"/>
      <c r="N161" s="317"/>
      <c r="O161" s="859" t="s">
        <v>3627</v>
      </c>
      <c r="P161" s="821"/>
      <c r="Q161" s="828">
        <f t="shared" si="6"/>
        <v>0</v>
      </c>
      <c r="R161" s="519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</row>
    <row r="162" spans="1:31" s="83" customFormat="1" ht="30" hidden="1" outlineLevel="1">
      <c r="A162" s="222"/>
      <c r="B162" s="115">
        <f t="shared" si="8"/>
        <v>142</v>
      </c>
      <c r="C162" s="70" t="s">
        <v>1412</v>
      </c>
      <c r="D162" s="92" t="s">
        <v>63</v>
      </c>
      <c r="E162" s="160">
        <f>45.48*2</f>
        <v>90.96</v>
      </c>
      <c r="F162" s="38"/>
      <c r="G162" s="380"/>
      <c r="H162" s="381"/>
      <c r="I162" s="380"/>
      <c r="J162" s="306">
        <f t="shared" si="7"/>
        <v>0</v>
      </c>
      <c r="K162" s="325"/>
      <c r="L162" s="403">
        <v>45802</v>
      </c>
      <c r="M162" s="772"/>
      <c r="N162" s="317"/>
      <c r="O162" s="859" t="s">
        <v>3627</v>
      </c>
      <c r="P162" s="821"/>
      <c r="Q162" s="828">
        <f t="shared" si="6"/>
        <v>0</v>
      </c>
      <c r="R162" s="519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</row>
    <row r="163" spans="1:31" s="83" customFormat="1" ht="45" hidden="1" outlineLevel="1">
      <c r="A163" s="222"/>
      <c r="B163" s="115">
        <f t="shared" si="8"/>
        <v>143</v>
      </c>
      <c r="C163" s="76" t="s">
        <v>3056</v>
      </c>
      <c r="D163" s="92" t="s">
        <v>63</v>
      </c>
      <c r="E163" s="153">
        <f>313.04*2</f>
        <v>626.08000000000004</v>
      </c>
      <c r="F163" s="38"/>
      <c r="G163" s="380"/>
      <c r="H163" s="381"/>
      <c r="I163" s="380"/>
      <c r="J163" s="306">
        <f t="shared" si="7"/>
        <v>0</v>
      </c>
      <c r="K163" s="325"/>
      <c r="L163" s="403">
        <v>45802</v>
      </c>
      <c r="M163" s="772"/>
      <c r="N163" s="317"/>
      <c r="O163" s="859" t="s">
        <v>3627</v>
      </c>
      <c r="P163" s="821"/>
      <c r="Q163" s="828">
        <f t="shared" si="6"/>
        <v>0</v>
      </c>
      <c r="R163" s="519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</row>
    <row r="164" spans="1:31" s="83" customFormat="1" hidden="1" outlineLevel="1">
      <c r="A164" s="222"/>
      <c r="B164" s="115">
        <f t="shared" si="8"/>
        <v>144</v>
      </c>
      <c r="C164" s="70" t="s">
        <v>1414</v>
      </c>
      <c r="D164" s="92" t="s">
        <v>40</v>
      </c>
      <c r="E164" s="153">
        <f>0.565*2</f>
        <v>1.1299999999999999</v>
      </c>
      <c r="F164" s="38"/>
      <c r="G164" s="380"/>
      <c r="H164" s="381"/>
      <c r="I164" s="380"/>
      <c r="J164" s="306">
        <f t="shared" si="7"/>
        <v>0</v>
      </c>
      <c r="K164" s="325"/>
      <c r="L164" s="403">
        <v>45802</v>
      </c>
      <c r="M164" s="772"/>
      <c r="N164" s="317"/>
      <c r="O164" s="859" t="s">
        <v>3627</v>
      </c>
      <c r="P164" s="821"/>
      <c r="Q164" s="828">
        <f t="shared" si="6"/>
        <v>0</v>
      </c>
      <c r="R164" s="519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</row>
    <row r="165" spans="1:31" s="83" customFormat="1" hidden="1" outlineLevel="1">
      <c r="A165" s="222"/>
      <c r="B165" s="115">
        <f t="shared" si="8"/>
        <v>145</v>
      </c>
      <c r="C165" s="70" t="s">
        <v>1423</v>
      </c>
      <c r="D165" s="92" t="s">
        <v>40</v>
      </c>
      <c r="E165" s="153">
        <f>0.131*2</f>
        <v>0.26200000000000001</v>
      </c>
      <c r="F165" s="38"/>
      <c r="G165" s="380"/>
      <c r="H165" s="381"/>
      <c r="I165" s="380"/>
      <c r="J165" s="306">
        <f t="shared" si="7"/>
        <v>0</v>
      </c>
      <c r="K165" s="325"/>
      <c r="L165" s="403">
        <v>45802</v>
      </c>
      <c r="M165" s="772"/>
      <c r="N165" s="317"/>
      <c r="O165" s="859" t="s">
        <v>3627</v>
      </c>
      <c r="P165" s="821"/>
      <c r="Q165" s="828">
        <f t="shared" si="6"/>
        <v>0</v>
      </c>
      <c r="R165" s="519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</row>
    <row r="166" spans="1:31" s="83" customFormat="1" hidden="1" outlineLevel="1">
      <c r="A166" s="222"/>
      <c r="B166" s="115">
        <f t="shared" si="8"/>
        <v>146</v>
      </c>
      <c r="C166" s="70" t="s">
        <v>1416</v>
      </c>
      <c r="D166" s="92" t="s">
        <v>40</v>
      </c>
      <c r="E166" s="153">
        <f>9.59*2</f>
        <v>19.18</v>
      </c>
      <c r="F166" s="38"/>
      <c r="G166" s="380"/>
      <c r="H166" s="381"/>
      <c r="I166" s="380"/>
      <c r="J166" s="306">
        <f t="shared" si="7"/>
        <v>0</v>
      </c>
      <c r="K166" s="325"/>
      <c r="L166" s="403">
        <v>45802</v>
      </c>
      <c r="M166" s="772"/>
      <c r="N166" s="317"/>
      <c r="O166" s="859" t="s">
        <v>3627</v>
      </c>
      <c r="P166" s="821"/>
      <c r="Q166" s="828">
        <f t="shared" si="6"/>
        <v>0</v>
      </c>
      <c r="R166" s="519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</row>
    <row r="167" spans="1:31" s="83" customFormat="1" hidden="1" outlineLevel="1">
      <c r="A167" s="222"/>
      <c r="B167" s="115">
        <f t="shared" si="8"/>
        <v>147</v>
      </c>
      <c r="C167" s="70" t="s">
        <v>1417</v>
      </c>
      <c r="D167" s="92" t="s">
        <v>40</v>
      </c>
      <c r="E167" s="153">
        <f>4.513*2</f>
        <v>9.0259999999999998</v>
      </c>
      <c r="F167" s="38"/>
      <c r="G167" s="380"/>
      <c r="H167" s="381"/>
      <c r="I167" s="380"/>
      <c r="J167" s="306">
        <f t="shared" si="7"/>
        <v>0</v>
      </c>
      <c r="K167" s="325"/>
      <c r="L167" s="403">
        <v>45802</v>
      </c>
      <c r="M167" s="772"/>
      <c r="N167" s="317"/>
      <c r="O167" s="859" t="s">
        <v>3627</v>
      </c>
      <c r="P167" s="821"/>
      <c r="Q167" s="828">
        <f t="shared" si="6"/>
        <v>0</v>
      </c>
      <c r="R167" s="519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</row>
    <row r="168" spans="1:31" s="83" customFormat="1" hidden="1" outlineLevel="1">
      <c r="A168" s="222"/>
      <c r="B168" s="115">
        <f t="shared" si="8"/>
        <v>148</v>
      </c>
      <c r="C168" s="70" t="s">
        <v>1418</v>
      </c>
      <c r="D168" s="92" t="s">
        <v>40</v>
      </c>
      <c r="E168" s="140">
        <f>2.294*2</f>
        <v>4.5880000000000001</v>
      </c>
      <c r="F168" s="38"/>
      <c r="G168" s="380"/>
      <c r="H168" s="381"/>
      <c r="I168" s="380"/>
      <c r="J168" s="306">
        <f t="shared" si="7"/>
        <v>0</v>
      </c>
      <c r="K168" s="325"/>
      <c r="L168" s="403">
        <v>45802</v>
      </c>
      <c r="M168" s="772"/>
      <c r="N168" s="317"/>
      <c r="O168" s="859" t="s">
        <v>3627</v>
      </c>
      <c r="P168" s="821"/>
      <c r="Q168" s="828">
        <f t="shared" si="6"/>
        <v>0</v>
      </c>
      <c r="R168" s="519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</row>
    <row r="169" spans="1:31" s="83" customFormat="1" hidden="1" outlineLevel="1">
      <c r="A169" s="222"/>
      <c r="B169" s="115">
        <f t="shared" si="8"/>
        <v>149</v>
      </c>
      <c r="C169" s="70" t="s">
        <v>1419</v>
      </c>
      <c r="D169" s="92" t="s">
        <v>40</v>
      </c>
      <c r="E169" s="153">
        <f>2.022*2</f>
        <v>4.0439999999999996</v>
      </c>
      <c r="F169" s="38"/>
      <c r="G169" s="380"/>
      <c r="H169" s="381"/>
      <c r="I169" s="380"/>
      <c r="J169" s="306">
        <f t="shared" si="7"/>
        <v>0</v>
      </c>
      <c r="K169" s="325"/>
      <c r="L169" s="403">
        <v>45802</v>
      </c>
      <c r="M169" s="772"/>
      <c r="N169" s="317"/>
      <c r="O169" s="859" t="s">
        <v>3627</v>
      </c>
      <c r="P169" s="821"/>
      <c r="Q169" s="828">
        <f t="shared" ref="Q169:Q232" si="9">I169</f>
        <v>0</v>
      </c>
      <c r="R169" s="519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</row>
    <row r="170" spans="1:31" s="83" customFormat="1" hidden="1" outlineLevel="1">
      <c r="A170" s="222"/>
      <c r="B170" s="115">
        <f t="shared" si="8"/>
        <v>150</v>
      </c>
      <c r="C170" s="70" t="s">
        <v>57</v>
      </c>
      <c r="D170" s="92" t="s">
        <v>3</v>
      </c>
      <c r="E170" s="153">
        <v>44</v>
      </c>
      <c r="F170" s="38"/>
      <c r="G170" s="380"/>
      <c r="H170" s="381"/>
      <c r="I170" s="380"/>
      <c r="J170" s="306">
        <f t="shared" si="7"/>
        <v>0</v>
      </c>
      <c r="K170" s="325"/>
      <c r="L170" s="403">
        <v>45802</v>
      </c>
      <c r="M170" s="772"/>
      <c r="N170" s="317"/>
      <c r="O170" s="859" t="s">
        <v>3627</v>
      </c>
      <c r="P170" s="821"/>
      <c r="Q170" s="828">
        <f t="shared" si="9"/>
        <v>0</v>
      </c>
      <c r="R170" s="519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</row>
    <row r="171" spans="1:31" s="83" customFormat="1" ht="30" hidden="1" outlineLevel="1">
      <c r="A171" s="222"/>
      <c r="B171" s="115">
        <f t="shared" si="8"/>
        <v>151</v>
      </c>
      <c r="C171" s="70" t="s">
        <v>1450</v>
      </c>
      <c r="D171" s="92" t="s">
        <v>65</v>
      </c>
      <c r="E171" s="153">
        <f>472.08*2</f>
        <v>944.16</v>
      </c>
      <c r="F171" s="38"/>
      <c r="G171" s="380"/>
      <c r="H171" s="381"/>
      <c r="I171" s="380"/>
      <c r="J171" s="306">
        <f t="shared" si="7"/>
        <v>0</v>
      </c>
      <c r="K171" s="325"/>
      <c r="L171" s="403">
        <v>45802</v>
      </c>
      <c r="M171" s="772"/>
      <c r="N171" s="317"/>
      <c r="O171" s="859" t="s">
        <v>3627</v>
      </c>
      <c r="P171" s="821"/>
      <c r="Q171" s="828">
        <f t="shared" si="9"/>
        <v>0</v>
      </c>
      <c r="R171" s="519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</row>
    <row r="172" spans="1:31" s="83" customFormat="1" ht="30" hidden="1" outlineLevel="1">
      <c r="A172" s="222"/>
      <c r="B172" s="115">
        <f t="shared" si="8"/>
        <v>152</v>
      </c>
      <c r="C172" s="70" t="s">
        <v>1386</v>
      </c>
      <c r="D172" s="92" t="s">
        <v>65</v>
      </c>
      <c r="E172" s="153">
        <v>1038.58</v>
      </c>
      <c r="F172" s="38"/>
      <c r="G172" s="380"/>
      <c r="H172" s="381"/>
      <c r="I172" s="380"/>
      <c r="J172" s="306">
        <f t="shared" si="7"/>
        <v>0</v>
      </c>
      <c r="K172" s="325"/>
      <c r="L172" s="403">
        <v>45802</v>
      </c>
      <c r="M172" s="772"/>
      <c r="N172" s="317"/>
      <c r="O172" s="859" t="s">
        <v>3627</v>
      </c>
      <c r="P172" s="821"/>
      <c r="Q172" s="828">
        <f t="shared" si="9"/>
        <v>0</v>
      </c>
      <c r="R172" s="519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</row>
    <row r="173" spans="1:31" s="83" customFormat="1" hidden="1" outlineLevel="1">
      <c r="A173" s="222"/>
      <c r="B173" s="115">
        <f t="shared" si="8"/>
        <v>153</v>
      </c>
      <c r="C173" s="70" t="s">
        <v>1388</v>
      </c>
      <c r="D173" s="92" t="s">
        <v>40</v>
      </c>
      <c r="E173" s="153">
        <v>2.077</v>
      </c>
      <c r="F173" s="38"/>
      <c r="G173" s="380"/>
      <c r="H173" s="381"/>
      <c r="I173" s="380"/>
      <c r="J173" s="306">
        <f t="shared" si="7"/>
        <v>0</v>
      </c>
      <c r="K173" s="325"/>
      <c r="L173" s="403">
        <v>45802</v>
      </c>
      <c r="M173" s="772"/>
      <c r="N173" s="317"/>
      <c r="O173" s="859" t="s">
        <v>3627</v>
      </c>
      <c r="P173" s="821"/>
      <c r="Q173" s="828">
        <f t="shared" si="9"/>
        <v>0</v>
      </c>
      <c r="R173" s="519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</row>
    <row r="174" spans="1:31" s="83" customFormat="1" hidden="1" outlineLevel="1">
      <c r="A174" s="222"/>
      <c r="B174" s="115">
        <f t="shared" si="8"/>
        <v>154</v>
      </c>
      <c r="C174" s="70" t="s">
        <v>1389</v>
      </c>
      <c r="D174" s="92" t="s">
        <v>266</v>
      </c>
      <c r="E174" s="153">
        <v>75</v>
      </c>
      <c r="F174" s="38"/>
      <c r="G174" s="380"/>
      <c r="H174" s="381"/>
      <c r="I174" s="380"/>
      <c r="J174" s="306">
        <f t="shared" si="7"/>
        <v>0</v>
      </c>
      <c r="K174" s="325"/>
      <c r="L174" s="403">
        <v>45802</v>
      </c>
      <c r="M174" s="772"/>
      <c r="N174" s="317"/>
      <c r="O174" s="859" t="s">
        <v>3627</v>
      </c>
      <c r="P174" s="821"/>
      <c r="Q174" s="828">
        <f t="shared" si="9"/>
        <v>0</v>
      </c>
      <c r="R174" s="519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</row>
    <row r="175" spans="1:31" s="83" customFormat="1" hidden="1" outlineLevel="1">
      <c r="A175" s="222"/>
      <c r="B175" s="115">
        <f t="shared" si="8"/>
        <v>155</v>
      </c>
      <c r="C175" s="70" t="s">
        <v>1425</v>
      </c>
      <c r="D175" s="92" t="s">
        <v>60</v>
      </c>
      <c r="E175" s="140">
        <v>264.27999999999997</v>
      </c>
      <c r="F175" s="38"/>
      <c r="G175" s="380"/>
      <c r="H175" s="381"/>
      <c r="I175" s="380"/>
      <c r="J175" s="306">
        <f t="shared" si="7"/>
        <v>0</v>
      </c>
      <c r="K175" s="325"/>
      <c r="L175" s="403">
        <v>45802</v>
      </c>
      <c r="M175" s="772"/>
      <c r="N175" s="317"/>
      <c r="O175" s="859" t="s">
        <v>3627</v>
      </c>
      <c r="P175" s="821"/>
      <c r="Q175" s="828">
        <f t="shared" si="9"/>
        <v>0</v>
      </c>
      <c r="R175" s="519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</row>
    <row r="176" spans="1:31" s="83" customFormat="1" ht="60" hidden="1" outlineLevel="1">
      <c r="A176" s="222"/>
      <c r="B176" s="115">
        <f t="shared" si="8"/>
        <v>156</v>
      </c>
      <c r="C176" s="70" t="s">
        <v>1421</v>
      </c>
      <c r="D176" s="74" t="s">
        <v>63</v>
      </c>
      <c r="E176" s="198">
        <f>573.16*2</f>
        <v>1146.32</v>
      </c>
      <c r="F176" s="38"/>
      <c r="G176" s="380"/>
      <c r="H176" s="381"/>
      <c r="I176" s="380"/>
      <c r="J176" s="306">
        <f t="shared" si="7"/>
        <v>0</v>
      </c>
      <c r="K176" s="325"/>
      <c r="L176" s="403">
        <v>45802</v>
      </c>
      <c r="M176" s="772"/>
      <c r="N176" s="317"/>
      <c r="O176" s="859" t="s">
        <v>3627</v>
      </c>
      <c r="P176" s="821"/>
      <c r="Q176" s="828">
        <f t="shared" si="9"/>
        <v>0</v>
      </c>
      <c r="R176" s="519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</row>
    <row r="177" spans="1:31" s="83" customFormat="1" hidden="1" outlineLevel="1">
      <c r="A177" s="222"/>
      <c r="B177" s="115">
        <f t="shared" si="8"/>
        <v>157</v>
      </c>
      <c r="C177" s="45" t="s">
        <v>3084</v>
      </c>
      <c r="D177" s="116"/>
      <c r="E177" s="162"/>
      <c r="F177" s="38"/>
      <c r="G177" s="380"/>
      <c r="H177" s="381"/>
      <c r="I177" s="380"/>
      <c r="J177" s="306">
        <f t="shared" si="7"/>
        <v>0</v>
      </c>
      <c r="K177" s="325"/>
      <c r="L177" s="403">
        <v>45802</v>
      </c>
      <c r="M177" s="772"/>
      <c r="N177" s="317"/>
      <c r="O177" s="859" t="s">
        <v>3627</v>
      </c>
      <c r="P177" s="821"/>
      <c r="Q177" s="828">
        <f t="shared" si="9"/>
        <v>0</v>
      </c>
      <c r="R177" s="519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</row>
    <row r="178" spans="1:31" s="83" customFormat="1" hidden="1" outlineLevel="1">
      <c r="A178" s="222"/>
      <c r="B178" s="115">
        <f t="shared" si="8"/>
        <v>158</v>
      </c>
      <c r="C178" s="45" t="s">
        <v>3085</v>
      </c>
      <c r="D178" s="118"/>
      <c r="E178" s="163"/>
      <c r="F178" s="38"/>
      <c r="G178" s="380"/>
      <c r="H178" s="381"/>
      <c r="I178" s="380"/>
      <c r="J178" s="306">
        <f t="shared" si="7"/>
        <v>0</v>
      </c>
      <c r="K178" s="325"/>
      <c r="L178" s="403">
        <v>45802</v>
      </c>
      <c r="M178" s="772"/>
      <c r="N178" s="317"/>
      <c r="O178" s="859" t="s">
        <v>3627</v>
      </c>
      <c r="P178" s="821"/>
      <c r="Q178" s="828">
        <f t="shared" si="9"/>
        <v>0</v>
      </c>
      <c r="R178" s="519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</row>
    <row r="179" spans="1:31" s="83" customFormat="1" hidden="1" outlineLevel="1">
      <c r="A179" s="222"/>
      <c r="B179" s="115">
        <f t="shared" si="8"/>
        <v>159</v>
      </c>
      <c r="C179" s="45" t="s">
        <v>3085</v>
      </c>
      <c r="D179" s="118"/>
      <c r="E179" s="163"/>
      <c r="F179" s="38"/>
      <c r="G179" s="380"/>
      <c r="H179" s="381"/>
      <c r="I179" s="380"/>
      <c r="J179" s="306">
        <f t="shared" si="7"/>
        <v>0</v>
      </c>
      <c r="K179" s="325"/>
      <c r="L179" s="403">
        <v>45802</v>
      </c>
      <c r="M179" s="772"/>
      <c r="N179" s="317"/>
      <c r="O179" s="859" t="s">
        <v>3627</v>
      </c>
      <c r="P179" s="821"/>
      <c r="Q179" s="828">
        <f t="shared" si="9"/>
        <v>0</v>
      </c>
      <c r="R179" s="519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</row>
    <row r="180" spans="1:31" s="83" customFormat="1" hidden="1" outlineLevel="1">
      <c r="A180" s="222"/>
      <c r="B180" s="115">
        <f t="shared" si="8"/>
        <v>160</v>
      </c>
      <c r="C180" s="45" t="s">
        <v>3085</v>
      </c>
      <c r="D180" s="118"/>
      <c r="E180" s="163"/>
      <c r="F180" s="38"/>
      <c r="G180" s="380"/>
      <c r="H180" s="381"/>
      <c r="I180" s="380"/>
      <c r="J180" s="306">
        <f t="shared" si="7"/>
        <v>0</v>
      </c>
      <c r="K180" s="325"/>
      <c r="L180" s="403">
        <v>45802</v>
      </c>
      <c r="M180" s="772"/>
      <c r="N180" s="317"/>
      <c r="O180" s="859" t="s">
        <v>3627</v>
      </c>
      <c r="P180" s="821"/>
      <c r="Q180" s="828">
        <f t="shared" si="9"/>
        <v>0</v>
      </c>
      <c r="R180" s="519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</row>
    <row r="181" spans="1:31" s="83" customFormat="1" hidden="1" outlineLevel="1">
      <c r="A181" s="222"/>
      <c r="B181" s="115">
        <f t="shared" si="8"/>
        <v>161</v>
      </c>
      <c r="C181" s="45" t="s">
        <v>3085</v>
      </c>
      <c r="D181" s="118"/>
      <c r="E181" s="163"/>
      <c r="F181" s="38"/>
      <c r="G181" s="380"/>
      <c r="H181" s="381"/>
      <c r="I181" s="380"/>
      <c r="J181" s="306">
        <f t="shared" si="7"/>
        <v>0</v>
      </c>
      <c r="K181" s="325"/>
      <c r="L181" s="403">
        <v>45802</v>
      </c>
      <c r="M181" s="772"/>
      <c r="N181" s="317"/>
      <c r="O181" s="859" t="s">
        <v>3627</v>
      </c>
      <c r="P181" s="821"/>
      <c r="Q181" s="828">
        <f t="shared" si="9"/>
        <v>0</v>
      </c>
      <c r="R181" s="519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</row>
    <row r="182" spans="1:31" s="83" customFormat="1" hidden="1" outlineLevel="1">
      <c r="A182" s="222"/>
      <c r="B182" s="115">
        <f t="shared" si="8"/>
        <v>162</v>
      </c>
      <c r="C182" s="45" t="s">
        <v>3085</v>
      </c>
      <c r="D182" s="119"/>
      <c r="E182" s="164"/>
      <c r="F182" s="38"/>
      <c r="G182" s="380"/>
      <c r="H182" s="381"/>
      <c r="I182" s="380"/>
      <c r="J182" s="306">
        <f t="shared" si="7"/>
        <v>0</v>
      </c>
      <c r="K182" s="325"/>
      <c r="L182" s="403">
        <v>45802</v>
      </c>
      <c r="M182" s="772"/>
      <c r="N182" s="317"/>
      <c r="O182" s="859" t="s">
        <v>3627</v>
      </c>
      <c r="P182" s="821"/>
      <c r="Q182" s="828">
        <f t="shared" si="9"/>
        <v>0</v>
      </c>
      <c r="R182" s="519"/>
      <c r="S182" s="82"/>
      <c r="T182" s="82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</row>
    <row r="183" spans="1:31" s="83" customFormat="1" hidden="1" outlineLevel="1">
      <c r="A183" s="222"/>
      <c r="B183" s="115">
        <f t="shared" si="8"/>
        <v>163</v>
      </c>
      <c r="C183" s="45" t="s">
        <v>3085</v>
      </c>
      <c r="D183" s="119"/>
      <c r="E183" s="164"/>
      <c r="F183" s="38"/>
      <c r="G183" s="380"/>
      <c r="H183" s="381"/>
      <c r="I183" s="380"/>
      <c r="J183" s="306">
        <f t="shared" si="7"/>
        <v>0</v>
      </c>
      <c r="K183" s="325"/>
      <c r="L183" s="403">
        <v>45802</v>
      </c>
      <c r="M183" s="772"/>
      <c r="N183" s="317"/>
      <c r="O183" s="859" t="s">
        <v>3627</v>
      </c>
      <c r="P183" s="821"/>
      <c r="Q183" s="828">
        <f t="shared" si="9"/>
        <v>0</v>
      </c>
      <c r="R183" s="519"/>
      <c r="S183" s="82"/>
      <c r="T183" s="82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</row>
    <row r="184" spans="1:31" s="83" customFormat="1" hidden="1" outlineLevel="1">
      <c r="A184" s="222"/>
      <c r="B184" s="115">
        <f t="shared" si="8"/>
        <v>164</v>
      </c>
      <c r="C184" s="45" t="s">
        <v>3085</v>
      </c>
      <c r="D184" s="119"/>
      <c r="E184" s="164"/>
      <c r="F184" s="38"/>
      <c r="G184" s="380"/>
      <c r="H184" s="381"/>
      <c r="I184" s="380"/>
      <c r="J184" s="306">
        <f t="shared" si="7"/>
        <v>0</v>
      </c>
      <c r="K184" s="325"/>
      <c r="L184" s="403">
        <v>45802</v>
      </c>
      <c r="M184" s="772"/>
      <c r="N184" s="317"/>
      <c r="O184" s="859" t="s">
        <v>3627</v>
      </c>
      <c r="P184" s="821"/>
      <c r="Q184" s="828">
        <f t="shared" si="9"/>
        <v>0</v>
      </c>
      <c r="R184" s="519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</row>
    <row r="185" spans="1:31" s="83" customFormat="1" hidden="1" outlineLevel="1">
      <c r="A185" s="222"/>
      <c r="B185" s="115">
        <f t="shared" si="8"/>
        <v>165</v>
      </c>
      <c r="C185" s="45" t="s">
        <v>3085</v>
      </c>
      <c r="D185" s="119"/>
      <c r="E185" s="164"/>
      <c r="F185" s="38"/>
      <c r="G185" s="380"/>
      <c r="H185" s="381"/>
      <c r="I185" s="380"/>
      <c r="J185" s="306">
        <f t="shared" si="7"/>
        <v>0</v>
      </c>
      <c r="K185" s="325"/>
      <c r="L185" s="403">
        <v>45802</v>
      </c>
      <c r="M185" s="772"/>
      <c r="N185" s="317"/>
      <c r="O185" s="859" t="s">
        <v>3627</v>
      </c>
      <c r="P185" s="821"/>
      <c r="Q185" s="828">
        <f t="shared" si="9"/>
        <v>0</v>
      </c>
      <c r="R185" s="519"/>
      <c r="S185" s="82"/>
      <c r="T185" s="82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</row>
    <row r="186" spans="1:31" s="83" customFormat="1" hidden="1" outlineLevel="1">
      <c r="A186" s="222"/>
      <c r="B186" s="115">
        <f t="shared" si="8"/>
        <v>166</v>
      </c>
      <c r="C186" s="45" t="s">
        <v>3085</v>
      </c>
      <c r="D186" s="119"/>
      <c r="E186" s="164"/>
      <c r="F186" s="38"/>
      <c r="G186" s="380"/>
      <c r="H186" s="381"/>
      <c r="I186" s="380"/>
      <c r="J186" s="306">
        <f t="shared" si="7"/>
        <v>0</v>
      </c>
      <c r="K186" s="325"/>
      <c r="L186" s="403">
        <v>45802</v>
      </c>
      <c r="M186" s="772"/>
      <c r="N186" s="317"/>
      <c r="O186" s="859" t="s">
        <v>3627</v>
      </c>
      <c r="P186" s="821"/>
      <c r="Q186" s="828">
        <f t="shared" si="9"/>
        <v>0</v>
      </c>
      <c r="R186" s="519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</row>
    <row r="187" spans="1:31" s="83" customFormat="1" hidden="1" outlineLevel="1">
      <c r="A187" s="222"/>
      <c r="B187" s="115">
        <f t="shared" si="8"/>
        <v>167</v>
      </c>
      <c r="C187" s="45" t="s">
        <v>3085</v>
      </c>
      <c r="D187" s="120"/>
      <c r="E187" s="165"/>
      <c r="F187" s="38"/>
      <c r="G187" s="380"/>
      <c r="H187" s="381"/>
      <c r="I187" s="380"/>
      <c r="J187" s="306">
        <f t="shared" si="7"/>
        <v>0</v>
      </c>
      <c r="K187" s="325"/>
      <c r="L187" s="403">
        <v>45802</v>
      </c>
      <c r="M187" s="772"/>
      <c r="N187" s="317"/>
      <c r="O187" s="859" t="s">
        <v>3627</v>
      </c>
      <c r="P187" s="821"/>
      <c r="Q187" s="828">
        <f t="shared" si="9"/>
        <v>0</v>
      </c>
      <c r="R187" s="519"/>
      <c r="S187" s="82"/>
      <c r="T187" s="82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</row>
    <row r="188" spans="1:31" s="83" customFormat="1" hidden="1" outlineLevel="1">
      <c r="A188" s="222"/>
      <c r="B188" s="115">
        <f t="shared" si="8"/>
        <v>168</v>
      </c>
      <c r="C188" s="45" t="s">
        <v>3085</v>
      </c>
      <c r="D188" s="119"/>
      <c r="E188" s="164"/>
      <c r="F188" s="38"/>
      <c r="G188" s="380"/>
      <c r="H188" s="381"/>
      <c r="I188" s="380"/>
      <c r="J188" s="306">
        <f t="shared" si="7"/>
        <v>0</v>
      </c>
      <c r="K188" s="325"/>
      <c r="L188" s="403">
        <v>45802</v>
      </c>
      <c r="M188" s="772"/>
      <c r="N188" s="317"/>
      <c r="O188" s="859" t="s">
        <v>3627</v>
      </c>
      <c r="P188" s="821"/>
      <c r="Q188" s="828">
        <f t="shared" si="9"/>
        <v>0</v>
      </c>
      <c r="R188" s="519"/>
      <c r="S188" s="82"/>
      <c r="T188" s="82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</row>
    <row r="189" spans="1:31" s="83" customFormat="1" hidden="1" outlineLevel="1">
      <c r="A189" s="222"/>
      <c r="B189" s="115">
        <f t="shared" si="8"/>
        <v>169</v>
      </c>
      <c r="C189" s="45" t="s">
        <v>3085</v>
      </c>
      <c r="D189" s="119"/>
      <c r="E189" s="164"/>
      <c r="F189" s="38"/>
      <c r="G189" s="380"/>
      <c r="H189" s="381"/>
      <c r="I189" s="380"/>
      <c r="J189" s="306">
        <f t="shared" si="7"/>
        <v>0</v>
      </c>
      <c r="K189" s="325"/>
      <c r="L189" s="403">
        <v>45802</v>
      </c>
      <c r="M189" s="772"/>
      <c r="N189" s="317"/>
      <c r="O189" s="859" t="s">
        <v>3627</v>
      </c>
      <c r="P189" s="821"/>
      <c r="Q189" s="828">
        <f t="shared" si="9"/>
        <v>0</v>
      </c>
      <c r="R189" s="519"/>
      <c r="S189" s="82"/>
      <c r="T189" s="82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</row>
    <row r="190" spans="1:31" s="83" customFormat="1" hidden="1" outlineLevel="1">
      <c r="A190" s="222"/>
      <c r="B190" s="115">
        <f t="shared" si="8"/>
        <v>170</v>
      </c>
      <c r="C190" s="45" t="s">
        <v>3085</v>
      </c>
      <c r="D190" s="119"/>
      <c r="E190" s="164"/>
      <c r="F190" s="38"/>
      <c r="G190" s="380"/>
      <c r="H190" s="381"/>
      <c r="I190" s="380"/>
      <c r="J190" s="306">
        <f t="shared" si="7"/>
        <v>0</v>
      </c>
      <c r="K190" s="325"/>
      <c r="L190" s="403">
        <v>45802</v>
      </c>
      <c r="M190" s="772"/>
      <c r="N190" s="317"/>
      <c r="O190" s="859" t="s">
        <v>3627</v>
      </c>
      <c r="P190" s="821"/>
      <c r="Q190" s="828">
        <f t="shared" si="9"/>
        <v>0</v>
      </c>
      <c r="R190" s="519"/>
      <c r="S190" s="82"/>
      <c r="T190" s="82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</row>
    <row r="191" spans="1:31" s="83" customFormat="1" hidden="1" outlineLevel="1">
      <c r="A191" s="222"/>
      <c r="B191" s="115">
        <f t="shared" si="8"/>
        <v>171</v>
      </c>
      <c r="C191" s="45" t="s">
        <v>3085</v>
      </c>
      <c r="D191" s="119"/>
      <c r="E191" s="164"/>
      <c r="F191" s="38"/>
      <c r="G191" s="380"/>
      <c r="H191" s="381"/>
      <c r="I191" s="380"/>
      <c r="J191" s="306">
        <f t="shared" si="7"/>
        <v>0</v>
      </c>
      <c r="K191" s="325"/>
      <c r="L191" s="403">
        <v>45802</v>
      </c>
      <c r="M191" s="772"/>
      <c r="N191" s="317"/>
      <c r="O191" s="859" t="s">
        <v>3627</v>
      </c>
      <c r="P191" s="821"/>
      <c r="Q191" s="828">
        <f t="shared" si="9"/>
        <v>0</v>
      </c>
      <c r="R191" s="519"/>
      <c r="S191" s="82"/>
      <c r="T191" s="82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</row>
    <row r="192" spans="1:31" s="83" customFormat="1" hidden="1" outlineLevel="1">
      <c r="A192" s="222"/>
      <c r="B192" s="115">
        <f t="shared" si="8"/>
        <v>172</v>
      </c>
      <c r="C192" s="45" t="s">
        <v>3085</v>
      </c>
      <c r="D192" s="119"/>
      <c r="E192" s="164"/>
      <c r="F192" s="38"/>
      <c r="G192" s="380"/>
      <c r="H192" s="381"/>
      <c r="I192" s="380"/>
      <c r="J192" s="306">
        <f t="shared" si="7"/>
        <v>0</v>
      </c>
      <c r="K192" s="325"/>
      <c r="L192" s="403">
        <v>45802</v>
      </c>
      <c r="M192" s="772"/>
      <c r="N192" s="317"/>
      <c r="O192" s="859" t="s">
        <v>3627</v>
      </c>
      <c r="P192" s="821"/>
      <c r="Q192" s="828">
        <f t="shared" si="9"/>
        <v>0</v>
      </c>
      <c r="R192" s="519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</row>
    <row r="193" spans="1:31" s="83" customFormat="1" hidden="1" outlineLevel="1">
      <c r="A193" s="222"/>
      <c r="B193" s="115">
        <f t="shared" si="8"/>
        <v>173</v>
      </c>
      <c r="C193" s="45" t="s">
        <v>3085</v>
      </c>
      <c r="D193" s="120"/>
      <c r="E193" s="165"/>
      <c r="F193" s="38"/>
      <c r="G193" s="380"/>
      <c r="H193" s="381"/>
      <c r="I193" s="380"/>
      <c r="J193" s="306">
        <f t="shared" si="7"/>
        <v>0</v>
      </c>
      <c r="K193" s="325"/>
      <c r="L193" s="403">
        <v>45802</v>
      </c>
      <c r="M193" s="772"/>
      <c r="N193" s="317"/>
      <c r="O193" s="859" t="s">
        <v>3627</v>
      </c>
      <c r="P193" s="821"/>
      <c r="Q193" s="828">
        <f t="shared" si="9"/>
        <v>0</v>
      </c>
      <c r="R193" s="519"/>
      <c r="S193" s="82"/>
      <c r="T193" s="82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</row>
    <row r="194" spans="1:31" s="83" customFormat="1" hidden="1" outlineLevel="1">
      <c r="A194" s="222"/>
      <c r="B194" s="115">
        <f t="shared" si="8"/>
        <v>174</v>
      </c>
      <c r="C194" s="45" t="s">
        <v>3085</v>
      </c>
      <c r="D194" s="119"/>
      <c r="E194" s="164"/>
      <c r="F194" s="38"/>
      <c r="G194" s="380"/>
      <c r="H194" s="381"/>
      <c r="I194" s="380"/>
      <c r="J194" s="306">
        <f t="shared" si="7"/>
        <v>0</v>
      </c>
      <c r="K194" s="325"/>
      <c r="L194" s="403">
        <v>45802</v>
      </c>
      <c r="M194" s="772"/>
      <c r="N194" s="317"/>
      <c r="O194" s="859" t="s">
        <v>3627</v>
      </c>
      <c r="P194" s="821"/>
      <c r="Q194" s="828">
        <f t="shared" si="9"/>
        <v>0</v>
      </c>
      <c r="R194" s="519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</row>
    <row r="195" spans="1:31" s="83" customFormat="1" hidden="1" outlineLevel="1">
      <c r="A195" s="222"/>
      <c r="B195" s="115">
        <f t="shared" si="8"/>
        <v>175</v>
      </c>
      <c r="C195" s="45" t="s">
        <v>3085</v>
      </c>
      <c r="D195" s="119"/>
      <c r="E195" s="164"/>
      <c r="F195" s="38"/>
      <c r="G195" s="380"/>
      <c r="H195" s="381"/>
      <c r="I195" s="380"/>
      <c r="J195" s="306">
        <f t="shared" si="7"/>
        <v>0</v>
      </c>
      <c r="K195" s="325"/>
      <c r="L195" s="403">
        <v>45802</v>
      </c>
      <c r="M195" s="772"/>
      <c r="N195" s="317"/>
      <c r="O195" s="859" t="s">
        <v>3627</v>
      </c>
      <c r="P195" s="821"/>
      <c r="Q195" s="828">
        <f t="shared" si="9"/>
        <v>0</v>
      </c>
      <c r="R195" s="519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</row>
    <row r="196" spans="1:31" s="83" customFormat="1" hidden="1" outlineLevel="1">
      <c r="A196" s="222"/>
      <c r="B196" s="115">
        <f t="shared" si="8"/>
        <v>176</v>
      </c>
      <c r="C196" s="45" t="s">
        <v>3085</v>
      </c>
      <c r="D196" s="119"/>
      <c r="E196" s="164"/>
      <c r="F196" s="38"/>
      <c r="G196" s="380"/>
      <c r="H196" s="381"/>
      <c r="I196" s="380"/>
      <c r="J196" s="306">
        <f t="shared" si="7"/>
        <v>0</v>
      </c>
      <c r="K196" s="325"/>
      <c r="L196" s="403">
        <v>45802</v>
      </c>
      <c r="M196" s="772"/>
      <c r="N196" s="317"/>
      <c r="O196" s="859" t="s">
        <v>3627</v>
      </c>
      <c r="P196" s="821"/>
      <c r="Q196" s="828">
        <f t="shared" si="9"/>
        <v>0</v>
      </c>
      <c r="R196" s="519"/>
      <c r="S196" s="82"/>
      <c r="T196" s="82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</row>
    <row r="197" spans="1:31" s="83" customFormat="1" hidden="1" outlineLevel="1">
      <c r="A197" s="222"/>
      <c r="B197" s="115">
        <f t="shared" si="8"/>
        <v>177</v>
      </c>
      <c r="C197" s="45" t="s">
        <v>3085</v>
      </c>
      <c r="D197" s="122"/>
      <c r="E197" s="164"/>
      <c r="F197" s="38"/>
      <c r="G197" s="380"/>
      <c r="H197" s="381"/>
      <c r="I197" s="380"/>
      <c r="J197" s="306">
        <f t="shared" si="7"/>
        <v>0</v>
      </c>
      <c r="K197" s="325"/>
      <c r="L197" s="403">
        <v>45802</v>
      </c>
      <c r="M197" s="772"/>
      <c r="N197" s="317"/>
      <c r="O197" s="859" t="s">
        <v>3627</v>
      </c>
      <c r="P197" s="821"/>
      <c r="Q197" s="828">
        <f t="shared" si="9"/>
        <v>0</v>
      </c>
      <c r="R197" s="519"/>
      <c r="S197" s="82"/>
      <c r="T197" s="82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</row>
    <row r="198" spans="1:31" s="83" customFormat="1" hidden="1" outlineLevel="1">
      <c r="A198" s="222"/>
      <c r="B198" s="115">
        <f t="shared" si="8"/>
        <v>178</v>
      </c>
      <c r="C198" s="45" t="s">
        <v>3085</v>
      </c>
      <c r="D198" s="122"/>
      <c r="E198" s="164"/>
      <c r="F198" s="38"/>
      <c r="G198" s="380"/>
      <c r="H198" s="381"/>
      <c r="I198" s="380"/>
      <c r="J198" s="306">
        <f t="shared" si="7"/>
        <v>0</v>
      </c>
      <c r="K198" s="325"/>
      <c r="L198" s="403">
        <v>45802</v>
      </c>
      <c r="M198" s="772"/>
      <c r="N198" s="317"/>
      <c r="O198" s="859" t="s">
        <v>3627</v>
      </c>
      <c r="P198" s="821"/>
      <c r="Q198" s="828">
        <f t="shared" si="9"/>
        <v>0</v>
      </c>
      <c r="R198" s="519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</row>
    <row r="199" spans="1:31" s="83" customFormat="1" hidden="1" outlineLevel="1">
      <c r="A199" s="222"/>
      <c r="B199" s="115">
        <f t="shared" si="8"/>
        <v>179</v>
      </c>
      <c r="C199" s="45" t="s">
        <v>3085</v>
      </c>
      <c r="D199" s="119"/>
      <c r="E199" s="164"/>
      <c r="F199" s="38"/>
      <c r="G199" s="380"/>
      <c r="H199" s="381"/>
      <c r="I199" s="380"/>
      <c r="J199" s="306">
        <f t="shared" si="7"/>
        <v>0</v>
      </c>
      <c r="K199" s="325"/>
      <c r="L199" s="403">
        <v>45802</v>
      </c>
      <c r="M199" s="772"/>
      <c r="N199" s="317"/>
      <c r="O199" s="859" t="s">
        <v>3627</v>
      </c>
      <c r="P199" s="821"/>
      <c r="Q199" s="828">
        <f t="shared" si="9"/>
        <v>0</v>
      </c>
      <c r="R199" s="519"/>
      <c r="S199" s="82"/>
      <c r="T199" s="82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</row>
    <row r="200" spans="1:31" s="83" customFormat="1" hidden="1" outlineLevel="1">
      <c r="A200" s="222"/>
      <c r="B200" s="115">
        <f t="shared" si="8"/>
        <v>180</v>
      </c>
      <c r="C200" s="45" t="s">
        <v>3085</v>
      </c>
      <c r="D200" s="119"/>
      <c r="E200" s="164"/>
      <c r="F200" s="38"/>
      <c r="G200" s="380"/>
      <c r="H200" s="381"/>
      <c r="I200" s="380"/>
      <c r="J200" s="306">
        <f t="shared" si="7"/>
        <v>0</v>
      </c>
      <c r="K200" s="325"/>
      <c r="L200" s="403">
        <v>45802</v>
      </c>
      <c r="M200" s="772"/>
      <c r="N200" s="317"/>
      <c r="O200" s="859" t="s">
        <v>3627</v>
      </c>
      <c r="P200" s="821"/>
      <c r="Q200" s="828">
        <f t="shared" si="9"/>
        <v>0</v>
      </c>
      <c r="R200" s="519"/>
      <c r="S200" s="82"/>
      <c r="T200" s="82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</row>
    <row r="201" spans="1:31" s="83" customFormat="1" hidden="1" outlineLevel="1">
      <c r="A201" s="222"/>
      <c r="B201" s="115">
        <f t="shared" si="8"/>
        <v>181</v>
      </c>
      <c r="C201" s="45" t="s">
        <v>3085</v>
      </c>
      <c r="D201" s="119"/>
      <c r="E201" s="164"/>
      <c r="F201" s="38"/>
      <c r="G201" s="380"/>
      <c r="H201" s="381"/>
      <c r="I201" s="380"/>
      <c r="J201" s="306">
        <f t="shared" si="7"/>
        <v>0</v>
      </c>
      <c r="K201" s="325"/>
      <c r="L201" s="403">
        <v>45802</v>
      </c>
      <c r="M201" s="772"/>
      <c r="N201" s="317"/>
      <c r="O201" s="859" t="s">
        <v>3627</v>
      </c>
      <c r="P201" s="821"/>
      <c r="Q201" s="828">
        <f t="shared" si="9"/>
        <v>0</v>
      </c>
      <c r="R201" s="519"/>
      <c r="S201" s="82"/>
      <c r="T201" s="82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</row>
    <row r="202" spans="1:31" s="83" customFormat="1" hidden="1" outlineLevel="1">
      <c r="A202" s="222"/>
      <c r="B202" s="115">
        <f t="shared" si="8"/>
        <v>182</v>
      </c>
      <c r="C202" s="45" t="s">
        <v>3085</v>
      </c>
      <c r="D202" s="119"/>
      <c r="E202" s="164"/>
      <c r="F202" s="38"/>
      <c r="G202" s="380"/>
      <c r="H202" s="381"/>
      <c r="I202" s="380"/>
      <c r="J202" s="306">
        <f t="shared" si="7"/>
        <v>0</v>
      </c>
      <c r="K202" s="325"/>
      <c r="L202" s="403">
        <v>45802</v>
      </c>
      <c r="M202" s="772"/>
      <c r="N202" s="317"/>
      <c r="O202" s="859" t="s">
        <v>3627</v>
      </c>
      <c r="P202" s="821"/>
      <c r="Q202" s="828">
        <f t="shared" si="9"/>
        <v>0</v>
      </c>
      <c r="R202" s="519"/>
      <c r="S202" s="82"/>
      <c r="T202" s="82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</row>
    <row r="203" spans="1:31" s="83" customFormat="1" hidden="1" outlineLevel="1">
      <c r="A203" s="222"/>
      <c r="B203" s="115">
        <f t="shared" si="8"/>
        <v>183</v>
      </c>
      <c r="C203" s="45" t="s">
        <v>3085</v>
      </c>
      <c r="D203" s="120"/>
      <c r="E203" s="165"/>
      <c r="F203" s="38"/>
      <c r="G203" s="380"/>
      <c r="H203" s="381"/>
      <c r="I203" s="380"/>
      <c r="J203" s="306">
        <f t="shared" si="7"/>
        <v>0</v>
      </c>
      <c r="K203" s="325"/>
      <c r="L203" s="403">
        <v>45802</v>
      </c>
      <c r="M203" s="772"/>
      <c r="N203" s="317"/>
      <c r="O203" s="859" t="s">
        <v>3627</v>
      </c>
      <c r="P203" s="821"/>
      <c r="Q203" s="828">
        <f t="shared" si="9"/>
        <v>0</v>
      </c>
      <c r="R203" s="519"/>
      <c r="S203" s="82"/>
      <c r="T203" s="82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</row>
    <row r="204" spans="1:31" s="83" customFormat="1" hidden="1" outlineLevel="1">
      <c r="A204" s="222"/>
      <c r="B204" s="115">
        <f t="shared" si="8"/>
        <v>184</v>
      </c>
      <c r="C204" s="45" t="s">
        <v>3085</v>
      </c>
      <c r="D204" s="119"/>
      <c r="E204" s="164"/>
      <c r="F204" s="38"/>
      <c r="G204" s="380"/>
      <c r="H204" s="381"/>
      <c r="I204" s="380"/>
      <c r="J204" s="306">
        <f t="shared" si="7"/>
        <v>0</v>
      </c>
      <c r="K204" s="325"/>
      <c r="L204" s="403">
        <v>45802</v>
      </c>
      <c r="M204" s="772"/>
      <c r="N204" s="317"/>
      <c r="O204" s="859" t="s">
        <v>3627</v>
      </c>
      <c r="P204" s="821"/>
      <c r="Q204" s="828">
        <f t="shared" si="9"/>
        <v>0</v>
      </c>
      <c r="R204" s="519"/>
      <c r="S204" s="82"/>
      <c r="T204" s="82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</row>
    <row r="205" spans="1:31" s="83" customFormat="1" hidden="1" outlineLevel="1">
      <c r="A205" s="222"/>
      <c r="B205" s="115">
        <f t="shared" si="8"/>
        <v>185</v>
      </c>
      <c r="C205" s="45" t="s">
        <v>3085</v>
      </c>
      <c r="D205" s="119"/>
      <c r="E205" s="164"/>
      <c r="F205" s="38"/>
      <c r="G205" s="380"/>
      <c r="H205" s="381"/>
      <c r="I205" s="380"/>
      <c r="J205" s="306">
        <f t="shared" si="7"/>
        <v>0</v>
      </c>
      <c r="K205" s="325"/>
      <c r="L205" s="403">
        <v>45802</v>
      </c>
      <c r="M205" s="772"/>
      <c r="N205" s="317"/>
      <c r="O205" s="859" t="s">
        <v>3627</v>
      </c>
      <c r="P205" s="821"/>
      <c r="Q205" s="828">
        <f t="shared" si="9"/>
        <v>0</v>
      </c>
      <c r="R205" s="519"/>
      <c r="S205" s="82"/>
      <c r="T205" s="82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</row>
    <row r="206" spans="1:31" s="83" customFormat="1" hidden="1" outlineLevel="1">
      <c r="A206" s="222"/>
      <c r="B206" s="115">
        <f t="shared" si="8"/>
        <v>186</v>
      </c>
      <c r="C206" s="45" t="s">
        <v>3085</v>
      </c>
      <c r="D206" s="119"/>
      <c r="E206" s="164"/>
      <c r="F206" s="38"/>
      <c r="G206" s="380"/>
      <c r="H206" s="381"/>
      <c r="I206" s="380"/>
      <c r="J206" s="306">
        <f t="shared" si="7"/>
        <v>0</v>
      </c>
      <c r="K206" s="325"/>
      <c r="L206" s="403">
        <v>45802</v>
      </c>
      <c r="M206" s="772"/>
      <c r="N206" s="317"/>
      <c r="O206" s="859" t="s">
        <v>3627</v>
      </c>
      <c r="P206" s="821"/>
      <c r="Q206" s="828">
        <f t="shared" si="9"/>
        <v>0</v>
      </c>
      <c r="R206" s="519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</row>
    <row r="207" spans="1:31" s="83" customFormat="1" hidden="1" outlineLevel="1">
      <c r="A207" s="222"/>
      <c r="B207" s="115">
        <f t="shared" si="8"/>
        <v>187</v>
      </c>
      <c r="C207" s="45" t="s">
        <v>3085</v>
      </c>
      <c r="D207" s="119"/>
      <c r="E207" s="164"/>
      <c r="F207" s="38"/>
      <c r="G207" s="380"/>
      <c r="H207" s="381"/>
      <c r="I207" s="380"/>
      <c r="J207" s="306">
        <f t="shared" si="7"/>
        <v>0</v>
      </c>
      <c r="K207" s="325"/>
      <c r="L207" s="403">
        <v>45802</v>
      </c>
      <c r="M207" s="772"/>
      <c r="N207" s="317"/>
      <c r="O207" s="859" t="s">
        <v>3627</v>
      </c>
      <c r="P207" s="821"/>
      <c r="Q207" s="828">
        <f t="shared" si="9"/>
        <v>0</v>
      </c>
      <c r="R207" s="519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</row>
    <row r="208" spans="1:31" s="83" customFormat="1" hidden="1" outlineLevel="1">
      <c r="A208" s="222"/>
      <c r="B208" s="115">
        <f t="shared" si="8"/>
        <v>188</v>
      </c>
      <c r="C208" s="76" t="s">
        <v>1427</v>
      </c>
      <c r="D208" s="92" t="s">
        <v>31</v>
      </c>
      <c r="E208" s="153">
        <v>1</v>
      </c>
      <c r="F208" s="38"/>
      <c r="G208" s="380"/>
      <c r="H208" s="381"/>
      <c r="I208" s="380"/>
      <c r="J208" s="306">
        <f t="shared" si="7"/>
        <v>0</v>
      </c>
      <c r="K208" s="325"/>
      <c r="L208" s="403">
        <v>45802</v>
      </c>
      <c r="M208" s="772"/>
      <c r="N208" s="317"/>
      <c r="O208" s="859" t="s">
        <v>3627</v>
      </c>
      <c r="P208" s="821"/>
      <c r="Q208" s="828">
        <f t="shared" si="9"/>
        <v>0</v>
      </c>
      <c r="R208" s="519"/>
      <c r="S208" s="82"/>
      <c r="T208" s="82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</row>
    <row r="209" spans="1:31" s="83" customFormat="1" ht="30" hidden="1" outlineLevel="1">
      <c r="A209" s="222"/>
      <c r="B209" s="115">
        <f t="shared" si="8"/>
        <v>189</v>
      </c>
      <c r="C209" s="76" t="s">
        <v>33</v>
      </c>
      <c r="D209" s="92" t="s">
        <v>63</v>
      </c>
      <c r="E209" s="153">
        <v>740.8</v>
      </c>
      <c r="F209" s="38"/>
      <c r="G209" s="380"/>
      <c r="H209" s="381"/>
      <c r="I209" s="380"/>
      <c r="J209" s="306">
        <f t="shared" si="7"/>
        <v>0</v>
      </c>
      <c r="K209" s="325"/>
      <c r="L209" s="403">
        <v>45802</v>
      </c>
      <c r="M209" s="772"/>
      <c r="N209" s="317"/>
      <c r="O209" s="859" t="s">
        <v>3627</v>
      </c>
      <c r="P209" s="821"/>
      <c r="Q209" s="828">
        <f t="shared" si="9"/>
        <v>0</v>
      </c>
      <c r="R209" s="519"/>
      <c r="S209" s="82"/>
      <c r="T209" s="82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</row>
    <row r="210" spans="1:31" s="83" customFormat="1" ht="30" hidden="1" outlineLevel="1">
      <c r="A210" s="222"/>
      <c r="B210" s="115">
        <f t="shared" si="8"/>
        <v>190</v>
      </c>
      <c r="C210" s="70" t="s">
        <v>35</v>
      </c>
      <c r="D210" s="50" t="s">
        <v>63</v>
      </c>
      <c r="E210" s="148">
        <v>35.82</v>
      </c>
      <c r="F210" s="38"/>
      <c r="G210" s="380"/>
      <c r="H210" s="381"/>
      <c r="I210" s="380"/>
      <c r="J210" s="306">
        <f t="shared" si="7"/>
        <v>0</v>
      </c>
      <c r="K210" s="325"/>
      <c r="L210" s="403">
        <v>45802</v>
      </c>
      <c r="M210" s="772"/>
      <c r="N210" s="317"/>
      <c r="O210" s="859" t="s">
        <v>3627</v>
      </c>
      <c r="P210" s="821"/>
      <c r="Q210" s="828">
        <f t="shared" si="9"/>
        <v>0</v>
      </c>
      <c r="R210" s="519"/>
      <c r="S210" s="82"/>
      <c r="T210" s="82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</row>
    <row r="211" spans="1:31" s="83" customFormat="1" hidden="1" outlineLevel="1">
      <c r="A211" s="222"/>
      <c r="B211" s="115">
        <f t="shared" si="8"/>
        <v>191</v>
      </c>
      <c r="C211" s="70" t="s">
        <v>1410</v>
      </c>
      <c r="D211" s="50" t="s">
        <v>63</v>
      </c>
      <c r="E211" s="148">
        <v>8.9600000000000009</v>
      </c>
      <c r="F211" s="38"/>
      <c r="G211" s="380"/>
      <c r="H211" s="381"/>
      <c r="I211" s="380"/>
      <c r="J211" s="306">
        <f t="shared" ref="J211:J274" si="10">G211+I211</f>
        <v>0</v>
      </c>
      <c r="K211" s="325"/>
      <c r="L211" s="403">
        <v>45802</v>
      </c>
      <c r="M211" s="772"/>
      <c r="N211" s="317"/>
      <c r="O211" s="859" t="s">
        <v>3627</v>
      </c>
      <c r="P211" s="821"/>
      <c r="Q211" s="828">
        <f t="shared" si="9"/>
        <v>0</v>
      </c>
      <c r="R211" s="519"/>
      <c r="S211" s="82"/>
      <c r="T211" s="82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</row>
    <row r="212" spans="1:31" s="83" customFormat="1" ht="30" hidden="1" outlineLevel="1">
      <c r="A212" s="222"/>
      <c r="B212" s="115">
        <f t="shared" si="8"/>
        <v>192</v>
      </c>
      <c r="C212" s="70" t="s">
        <v>37</v>
      </c>
      <c r="D212" s="50" t="s">
        <v>40</v>
      </c>
      <c r="E212" s="148">
        <v>75.680000000000007</v>
      </c>
      <c r="F212" s="38"/>
      <c r="G212" s="380"/>
      <c r="H212" s="381"/>
      <c r="I212" s="380"/>
      <c r="J212" s="306">
        <f t="shared" si="10"/>
        <v>0</v>
      </c>
      <c r="K212" s="325"/>
      <c r="L212" s="403">
        <v>45802</v>
      </c>
      <c r="M212" s="772"/>
      <c r="N212" s="317"/>
      <c r="O212" s="859" t="s">
        <v>3627</v>
      </c>
      <c r="P212" s="821"/>
      <c r="Q212" s="828">
        <f t="shared" si="9"/>
        <v>0</v>
      </c>
      <c r="R212" s="519"/>
      <c r="S212" s="82"/>
      <c r="T212" s="82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</row>
    <row r="213" spans="1:31" s="83" customFormat="1" ht="30" hidden="1" outlineLevel="1">
      <c r="A213" s="222"/>
      <c r="B213" s="115">
        <f t="shared" si="8"/>
        <v>193</v>
      </c>
      <c r="C213" s="70" t="s">
        <v>38</v>
      </c>
      <c r="D213" s="50" t="s">
        <v>40</v>
      </c>
      <c r="E213" s="148">
        <v>1327.63</v>
      </c>
      <c r="F213" s="38"/>
      <c r="G213" s="380"/>
      <c r="H213" s="381"/>
      <c r="I213" s="380"/>
      <c r="J213" s="306">
        <f t="shared" si="10"/>
        <v>0</v>
      </c>
      <c r="K213" s="325"/>
      <c r="L213" s="403">
        <v>45802</v>
      </c>
      <c r="M213" s="772"/>
      <c r="N213" s="317"/>
      <c r="O213" s="859" t="s">
        <v>3627</v>
      </c>
      <c r="P213" s="821"/>
      <c r="Q213" s="828">
        <f t="shared" si="9"/>
        <v>0</v>
      </c>
      <c r="R213" s="519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</row>
    <row r="214" spans="1:31" s="83" customFormat="1" hidden="1" outlineLevel="1">
      <c r="A214" s="222"/>
      <c r="B214" s="115">
        <f t="shared" si="8"/>
        <v>194</v>
      </c>
      <c r="C214" s="70" t="s">
        <v>39</v>
      </c>
      <c r="D214" s="50" t="s">
        <v>63</v>
      </c>
      <c r="E214" s="148">
        <v>785.58</v>
      </c>
      <c r="F214" s="38"/>
      <c r="G214" s="380"/>
      <c r="H214" s="381"/>
      <c r="I214" s="380"/>
      <c r="J214" s="306">
        <f t="shared" si="10"/>
        <v>0</v>
      </c>
      <c r="K214" s="325"/>
      <c r="L214" s="403">
        <v>45802</v>
      </c>
      <c r="M214" s="772"/>
      <c r="N214" s="317"/>
      <c r="O214" s="859" t="s">
        <v>3627</v>
      </c>
      <c r="P214" s="821"/>
      <c r="Q214" s="828">
        <f t="shared" si="9"/>
        <v>0</v>
      </c>
      <c r="R214" s="519"/>
      <c r="S214" s="82"/>
      <c r="T214" s="82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</row>
    <row r="215" spans="1:31" s="83" customFormat="1" hidden="1" outlineLevel="1">
      <c r="A215" s="222"/>
      <c r="B215" s="115">
        <f t="shared" ref="B215:B278" si="11">B214+1</f>
        <v>195</v>
      </c>
      <c r="C215" s="70" t="s">
        <v>43</v>
      </c>
      <c r="D215" s="50" t="s">
        <v>65</v>
      </c>
      <c r="E215" s="148">
        <v>255.97</v>
      </c>
      <c r="F215" s="38"/>
      <c r="G215" s="380"/>
      <c r="H215" s="381"/>
      <c r="I215" s="380"/>
      <c r="J215" s="306">
        <f t="shared" si="10"/>
        <v>0</v>
      </c>
      <c r="K215" s="325"/>
      <c r="L215" s="403">
        <v>45802</v>
      </c>
      <c r="M215" s="772"/>
      <c r="N215" s="317"/>
      <c r="O215" s="859" t="s">
        <v>3627</v>
      </c>
      <c r="P215" s="821"/>
      <c r="Q215" s="828">
        <f t="shared" si="9"/>
        <v>0</v>
      </c>
      <c r="R215" s="519"/>
      <c r="S215" s="82"/>
      <c r="T215" s="82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</row>
    <row r="216" spans="1:31" s="83" customFormat="1" ht="45" hidden="1" outlineLevel="1">
      <c r="A216" s="222"/>
      <c r="B216" s="115">
        <f t="shared" si="11"/>
        <v>196</v>
      </c>
      <c r="C216" s="70" t="s">
        <v>1411</v>
      </c>
      <c r="D216" s="50" t="s">
        <v>63</v>
      </c>
      <c r="E216" s="148">
        <v>12.51</v>
      </c>
      <c r="F216" s="38"/>
      <c r="G216" s="380"/>
      <c r="H216" s="381"/>
      <c r="I216" s="380"/>
      <c r="J216" s="306">
        <f t="shared" si="10"/>
        <v>0</v>
      </c>
      <c r="K216" s="325"/>
      <c r="L216" s="403">
        <v>45802</v>
      </c>
      <c r="M216" s="772"/>
      <c r="N216" s="317"/>
      <c r="O216" s="859" t="s">
        <v>3627</v>
      </c>
      <c r="P216" s="821"/>
      <c r="Q216" s="828">
        <f t="shared" si="9"/>
        <v>0</v>
      </c>
      <c r="R216" s="519"/>
      <c r="S216" s="82"/>
      <c r="T216" s="82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</row>
    <row r="217" spans="1:31" s="83" customFormat="1" ht="30" hidden="1" outlineLevel="1">
      <c r="A217" s="222"/>
      <c r="B217" s="115">
        <f t="shared" si="11"/>
        <v>197</v>
      </c>
      <c r="C217" s="70" t="s">
        <v>48</v>
      </c>
      <c r="D217" s="50" t="s">
        <v>63</v>
      </c>
      <c r="E217" s="148">
        <v>51.85</v>
      </c>
      <c r="F217" s="38"/>
      <c r="G217" s="380"/>
      <c r="H217" s="381"/>
      <c r="I217" s="380"/>
      <c r="J217" s="306">
        <f t="shared" si="10"/>
        <v>0</v>
      </c>
      <c r="K217" s="325"/>
      <c r="L217" s="403">
        <v>45802</v>
      </c>
      <c r="M217" s="772"/>
      <c r="N217" s="317"/>
      <c r="O217" s="859" t="s">
        <v>3627</v>
      </c>
      <c r="P217" s="821"/>
      <c r="Q217" s="828">
        <f t="shared" si="9"/>
        <v>0</v>
      </c>
      <c r="R217" s="519"/>
      <c r="S217" s="82"/>
      <c r="T217" s="82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</row>
    <row r="218" spans="1:31" s="83" customFormat="1" ht="45" hidden="1" outlineLevel="1">
      <c r="A218" s="222"/>
      <c r="B218" s="115">
        <f t="shared" si="11"/>
        <v>198</v>
      </c>
      <c r="C218" s="70" t="s">
        <v>1453</v>
      </c>
      <c r="D218" s="203" t="s">
        <v>63</v>
      </c>
      <c r="E218" s="204">
        <v>353.25</v>
      </c>
      <c r="F218" s="38"/>
      <c r="G218" s="380"/>
      <c r="H218" s="381"/>
      <c r="I218" s="380"/>
      <c r="J218" s="306">
        <f t="shared" si="10"/>
        <v>0</v>
      </c>
      <c r="K218" s="325"/>
      <c r="L218" s="403">
        <v>45802</v>
      </c>
      <c r="M218" s="772"/>
      <c r="N218" s="317"/>
      <c r="O218" s="859" t="s">
        <v>3627</v>
      </c>
      <c r="P218" s="821"/>
      <c r="Q218" s="828">
        <f t="shared" si="9"/>
        <v>0</v>
      </c>
      <c r="R218" s="519"/>
      <c r="S218" s="82"/>
      <c r="T218" s="82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</row>
    <row r="219" spans="1:31" s="83" customFormat="1" hidden="1" outlineLevel="1">
      <c r="A219" s="222"/>
      <c r="B219" s="115">
        <f t="shared" si="11"/>
        <v>199</v>
      </c>
      <c r="C219" s="70" t="s">
        <v>1414</v>
      </c>
      <c r="D219" s="50" t="s">
        <v>40</v>
      </c>
      <c r="E219" s="148">
        <v>0.52700000000000002</v>
      </c>
      <c r="F219" s="38"/>
      <c r="G219" s="380"/>
      <c r="H219" s="381"/>
      <c r="I219" s="380"/>
      <c r="J219" s="306">
        <f t="shared" si="10"/>
        <v>0</v>
      </c>
      <c r="K219" s="325"/>
      <c r="L219" s="403">
        <v>45802</v>
      </c>
      <c r="M219" s="772"/>
      <c r="N219" s="317"/>
      <c r="O219" s="859" t="s">
        <v>3627</v>
      </c>
      <c r="P219" s="821"/>
      <c r="Q219" s="828">
        <f t="shared" si="9"/>
        <v>0</v>
      </c>
      <c r="R219" s="519"/>
      <c r="S219" s="82"/>
      <c r="T219" s="82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</row>
    <row r="220" spans="1:31" s="83" customFormat="1" hidden="1" outlineLevel="1">
      <c r="A220" s="222"/>
      <c r="B220" s="115">
        <f t="shared" si="11"/>
        <v>200</v>
      </c>
      <c r="C220" s="70" t="s">
        <v>1417</v>
      </c>
      <c r="D220" s="203" t="s">
        <v>40</v>
      </c>
      <c r="E220" s="204">
        <v>3.6949999999999998</v>
      </c>
      <c r="F220" s="38"/>
      <c r="G220" s="380"/>
      <c r="H220" s="381"/>
      <c r="I220" s="380"/>
      <c r="J220" s="306">
        <f t="shared" si="10"/>
        <v>0</v>
      </c>
      <c r="K220" s="325"/>
      <c r="L220" s="403">
        <v>45802</v>
      </c>
      <c r="M220" s="772"/>
      <c r="N220" s="317"/>
      <c r="O220" s="859" t="s">
        <v>3627</v>
      </c>
      <c r="P220" s="821"/>
      <c r="Q220" s="828">
        <f t="shared" si="9"/>
        <v>0</v>
      </c>
      <c r="R220" s="519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</row>
    <row r="221" spans="1:31" s="83" customFormat="1" hidden="1" outlineLevel="1">
      <c r="A221" s="222"/>
      <c r="B221" s="115">
        <f t="shared" si="11"/>
        <v>201</v>
      </c>
      <c r="C221" s="70" t="s">
        <v>1418</v>
      </c>
      <c r="D221" s="50" t="s">
        <v>40</v>
      </c>
      <c r="E221" s="148" t="s">
        <v>1428</v>
      </c>
      <c r="F221" s="38"/>
      <c r="G221" s="380"/>
      <c r="H221" s="381"/>
      <c r="I221" s="380"/>
      <c r="J221" s="306">
        <f t="shared" si="10"/>
        <v>0</v>
      </c>
      <c r="K221" s="325"/>
      <c r="L221" s="403">
        <v>45802</v>
      </c>
      <c r="M221" s="772"/>
      <c r="N221" s="317"/>
      <c r="O221" s="859" t="s">
        <v>3627</v>
      </c>
      <c r="P221" s="821"/>
      <c r="Q221" s="828">
        <f t="shared" si="9"/>
        <v>0</v>
      </c>
      <c r="R221" s="519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</row>
    <row r="222" spans="1:31" s="83" customFormat="1" hidden="1" outlineLevel="1">
      <c r="A222" s="222"/>
      <c r="B222" s="115">
        <f t="shared" si="11"/>
        <v>202</v>
      </c>
      <c r="C222" s="70" t="s">
        <v>1429</v>
      </c>
      <c r="D222" s="50" t="s">
        <v>40</v>
      </c>
      <c r="E222" s="148" t="s">
        <v>1430</v>
      </c>
      <c r="F222" s="38"/>
      <c r="G222" s="380"/>
      <c r="H222" s="381"/>
      <c r="I222" s="380"/>
      <c r="J222" s="306">
        <f t="shared" si="10"/>
        <v>0</v>
      </c>
      <c r="K222" s="325"/>
      <c r="L222" s="403">
        <v>45802</v>
      </c>
      <c r="M222" s="772"/>
      <c r="N222" s="317"/>
      <c r="O222" s="859" t="s">
        <v>3627</v>
      </c>
      <c r="P222" s="821"/>
      <c r="Q222" s="828">
        <f t="shared" si="9"/>
        <v>0</v>
      </c>
      <c r="R222" s="519"/>
      <c r="S222" s="82"/>
      <c r="T222" s="82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</row>
    <row r="223" spans="1:31" s="83" customFormat="1" hidden="1" outlineLevel="1">
      <c r="A223" s="222"/>
      <c r="B223" s="115">
        <f t="shared" si="11"/>
        <v>203</v>
      </c>
      <c r="C223" s="70" t="s">
        <v>1419</v>
      </c>
      <c r="D223" s="50" t="s">
        <v>40</v>
      </c>
      <c r="E223" s="148" t="s">
        <v>1431</v>
      </c>
      <c r="F223" s="38"/>
      <c r="G223" s="380"/>
      <c r="H223" s="381"/>
      <c r="I223" s="380"/>
      <c r="J223" s="306">
        <f t="shared" si="10"/>
        <v>0</v>
      </c>
      <c r="K223" s="325"/>
      <c r="L223" s="403">
        <v>45802</v>
      </c>
      <c r="M223" s="772"/>
      <c r="N223" s="317"/>
      <c r="O223" s="859" t="s">
        <v>3627</v>
      </c>
      <c r="P223" s="821"/>
      <c r="Q223" s="828">
        <f t="shared" si="9"/>
        <v>0</v>
      </c>
      <c r="R223" s="519"/>
      <c r="S223" s="82"/>
      <c r="T223" s="82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</row>
    <row r="224" spans="1:31" s="83" customFormat="1" ht="30" hidden="1" outlineLevel="1">
      <c r="A224" s="222"/>
      <c r="B224" s="115">
        <f t="shared" si="11"/>
        <v>204</v>
      </c>
      <c r="C224" s="70" t="s">
        <v>58</v>
      </c>
      <c r="D224" s="50" t="s">
        <v>65</v>
      </c>
      <c r="E224" s="148">
        <v>437</v>
      </c>
      <c r="F224" s="38"/>
      <c r="G224" s="380"/>
      <c r="H224" s="381"/>
      <c r="I224" s="380"/>
      <c r="J224" s="306">
        <f t="shared" si="10"/>
        <v>0</v>
      </c>
      <c r="K224" s="325"/>
      <c r="L224" s="403">
        <v>45802</v>
      </c>
      <c r="M224" s="772"/>
      <c r="N224" s="317"/>
      <c r="O224" s="859" t="s">
        <v>3627</v>
      </c>
      <c r="P224" s="821"/>
      <c r="Q224" s="828">
        <f t="shared" si="9"/>
        <v>0</v>
      </c>
      <c r="R224" s="519"/>
      <c r="S224" s="82"/>
      <c r="T224" s="82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</row>
    <row r="225" spans="1:31" s="83" customFormat="1" ht="30" hidden="1" outlineLevel="1">
      <c r="A225" s="222"/>
      <c r="B225" s="115">
        <f t="shared" si="11"/>
        <v>205</v>
      </c>
      <c r="C225" s="70" t="s">
        <v>1386</v>
      </c>
      <c r="D225" s="50" t="s">
        <v>65</v>
      </c>
      <c r="E225" s="148">
        <v>480.7</v>
      </c>
      <c r="F225" s="38"/>
      <c r="G225" s="380"/>
      <c r="H225" s="381"/>
      <c r="I225" s="380"/>
      <c r="J225" s="306">
        <f t="shared" si="10"/>
        <v>0</v>
      </c>
      <c r="K225" s="325"/>
      <c r="L225" s="403">
        <v>45802</v>
      </c>
      <c r="M225" s="772"/>
      <c r="N225" s="317"/>
      <c r="O225" s="859" t="s">
        <v>3627</v>
      </c>
      <c r="P225" s="821"/>
      <c r="Q225" s="828">
        <f t="shared" si="9"/>
        <v>0</v>
      </c>
      <c r="R225" s="519"/>
      <c r="S225" s="82"/>
      <c r="T225" s="82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</row>
    <row r="226" spans="1:31" s="83" customFormat="1" hidden="1" outlineLevel="1">
      <c r="A226" s="222"/>
      <c r="B226" s="115">
        <f t="shared" si="11"/>
        <v>206</v>
      </c>
      <c r="C226" s="70" t="s">
        <v>1388</v>
      </c>
      <c r="D226" s="50" t="s">
        <v>40</v>
      </c>
      <c r="E226" s="148">
        <v>0.96140000000000003</v>
      </c>
      <c r="F226" s="38"/>
      <c r="G226" s="380"/>
      <c r="H226" s="381"/>
      <c r="I226" s="380"/>
      <c r="J226" s="306">
        <f t="shared" si="10"/>
        <v>0</v>
      </c>
      <c r="K226" s="325"/>
      <c r="L226" s="403">
        <v>45802</v>
      </c>
      <c r="M226" s="772"/>
      <c r="N226" s="317"/>
      <c r="O226" s="859" t="s">
        <v>3627</v>
      </c>
      <c r="P226" s="821"/>
      <c r="Q226" s="828">
        <f t="shared" si="9"/>
        <v>0</v>
      </c>
      <c r="R226" s="519"/>
      <c r="S226" s="82"/>
      <c r="T226" s="82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</row>
    <row r="227" spans="1:31" s="83" customFormat="1" hidden="1" outlineLevel="1">
      <c r="A227" s="222"/>
      <c r="B227" s="115">
        <f t="shared" si="11"/>
        <v>207</v>
      </c>
      <c r="C227" s="70" t="s">
        <v>1389</v>
      </c>
      <c r="D227" s="50" t="s">
        <v>266</v>
      </c>
      <c r="E227" s="148">
        <v>3.4959999999999998E-2</v>
      </c>
      <c r="F227" s="38"/>
      <c r="G227" s="380"/>
      <c r="H227" s="381"/>
      <c r="I227" s="380"/>
      <c r="J227" s="306">
        <f t="shared" si="10"/>
        <v>0</v>
      </c>
      <c r="K227" s="325"/>
      <c r="L227" s="403">
        <v>45802</v>
      </c>
      <c r="M227" s="772"/>
      <c r="N227" s="317"/>
      <c r="O227" s="859" t="s">
        <v>3627</v>
      </c>
      <c r="P227" s="821"/>
      <c r="Q227" s="828">
        <f t="shared" si="9"/>
        <v>0</v>
      </c>
      <c r="R227" s="519"/>
      <c r="S227" s="82"/>
      <c r="T227" s="82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</row>
    <row r="228" spans="1:31" s="83" customFormat="1" hidden="1" outlineLevel="1">
      <c r="A228" s="222"/>
      <c r="B228" s="115">
        <f t="shared" si="11"/>
        <v>208</v>
      </c>
      <c r="C228" s="70" t="s">
        <v>1425</v>
      </c>
      <c r="D228" s="50" t="s">
        <v>60</v>
      </c>
      <c r="E228" s="148">
        <v>94.46</v>
      </c>
      <c r="F228" s="38"/>
      <c r="G228" s="380"/>
      <c r="H228" s="381"/>
      <c r="I228" s="380"/>
      <c r="J228" s="306">
        <f t="shared" si="10"/>
        <v>0</v>
      </c>
      <c r="K228" s="325"/>
      <c r="L228" s="403">
        <v>45802</v>
      </c>
      <c r="M228" s="772"/>
      <c r="N228" s="317"/>
      <c r="O228" s="859" t="s">
        <v>3627</v>
      </c>
      <c r="P228" s="821"/>
      <c r="Q228" s="828">
        <f t="shared" si="9"/>
        <v>0</v>
      </c>
      <c r="R228" s="519"/>
      <c r="S228" s="82"/>
      <c r="T228" s="82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</row>
    <row r="229" spans="1:31" s="83" customFormat="1" ht="60" hidden="1" outlineLevel="1">
      <c r="A229" s="222"/>
      <c r="B229" s="115">
        <f t="shared" si="11"/>
        <v>209</v>
      </c>
      <c r="C229" s="76" t="s">
        <v>1421</v>
      </c>
      <c r="D229" s="92" t="s">
        <v>63</v>
      </c>
      <c r="E229" s="153" t="s">
        <v>3057</v>
      </c>
      <c r="F229" s="38"/>
      <c r="G229" s="380"/>
      <c r="H229" s="381"/>
      <c r="I229" s="380"/>
      <c r="J229" s="306">
        <f t="shared" si="10"/>
        <v>0</v>
      </c>
      <c r="K229" s="325"/>
      <c r="L229" s="403">
        <v>45802</v>
      </c>
      <c r="M229" s="772"/>
      <c r="N229" s="317"/>
      <c r="O229" s="859" t="s">
        <v>3627</v>
      </c>
      <c r="P229" s="821"/>
      <c r="Q229" s="828">
        <f t="shared" si="9"/>
        <v>0</v>
      </c>
      <c r="R229" s="519"/>
      <c r="S229" s="82"/>
      <c r="T229" s="82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</row>
    <row r="230" spans="1:31" s="83" customFormat="1" hidden="1" outlineLevel="1">
      <c r="A230" s="222"/>
      <c r="B230" s="115">
        <f t="shared" si="11"/>
        <v>210</v>
      </c>
      <c r="C230" s="76" t="s">
        <v>3058</v>
      </c>
      <c r="D230" s="92"/>
      <c r="E230" s="153"/>
      <c r="F230" s="38"/>
      <c r="G230" s="380"/>
      <c r="H230" s="381"/>
      <c r="I230" s="380"/>
      <c r="J230" s="306">
        <f t="shared" si="10"/>
        <v>0</v>
      </c>
      <c r="K230" s="325"/>
      <c r="L230" s="403">
        <v>45802</v>
      </c>
      <c r="M230" s="772"/>
      <c r="N230" s="317"/>
      <c r="O230" s="859" t="s">
        <v>3627</v>
      </c>
      <c r="P230" s="821"/>
      <c r="Q230" s="828">
        <f t="shared" si="9"/>
        <v>0</v>
      </c>
      <c r="R230" s="519"/>
      <c r="S230" s="82"/>
      <c r="T230" s="82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</row>
    <row r="231" spans="1:31" s="83" customFormat="1" ht="30" hidden="1" outlineLevel="1">
      <c r="A231" s="222"/>
      <c r="B231" s="115">
        <f t="shared" si="11"/>
        <v>211</v>
      </c>
      <c r="C231" s="76" t="s">
        <v>1432</v>
      </c>
      <c r="D231" s="92" t="s">
        <v>63</v>
      </c>
      <c r="E231" s="153">
        <v>8.84</v>
      </c>
      <c r="F231" s="38"/>
      <c r="G231" s="380"/>
      <c r="H231" s="381"/>
      <c r="I231" s="380"/>
      <c r="J231" s="306">
        <f t="shared" si="10"/>
        <v>0</v>
      </c>
      <c r="K231" s="325"/>
      <c r="L231" s="403">
        <v>45802</v>
      </c>
      <c r="M231" s="772"/>
      <c r="N231" s="317"/>
      <c r="O231" s="859" t="s">
        <v>3627</v>
      </c>
      <c r="P231" s="821"/>
      <c r="Q231" s="828">
        <f t="shared" si="9"/>
        <v>0</v>
      </c>
      <c r="R231" s="519"/>
      <c r="S231" s="82"/>
      <c r="T231" s="82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</row>
    <row r="232" spans="1:31" s="83" customFormat="1" hidden="1" outlineLevel="1">
      <c r="A232" s="222"/>
      <c r="B232" s="115">
        <f t="shared" si="11"/>
        <v>212</v>
      </c>
      <c r="C232" s="76" t="s">
        <v>1433</v>
      </c>
      <c r="D232" s="74" t="s">
        <v>40</v>
      </c>
      <c r="E232" s="198">
        <v>0.16300000000000001</v>
      </c>
      <c r="F232" s="38"/>
      <c r="G232" s="380"/>
      <c r="H232" s="381"/>
      <c r="I232" s="380"/>
      <c r="J232" s="306">
        <f t="shared" si="10"/>
        <v>0</v>
      </c>
      <c r="K232" s="325"/>
      <c r="L232" s="403">
        <v>45802</v>
      </c>
      <c r="M232" s="772"/>
      <c r="N232" s="317"/>
      <c r="O232" s="859" t="s">
        <v>3627</v>
      </c>
      <c r="P232" s="821"/>
      <c r="Q232" s="828">
        <f t="shared" si="9"/>
        <v>0</v>
      </c>
      <c r="R232" s="519"/>
      <c r="S232" s="82"/>
      <c r="T232" s="82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</row>
    <row r="233" spans="1:31" s="83" customFormat="1" hidden="1" outlineLevel="1">
      <c r="A233" s="222"/>
      <c r="B233" s="115">
        <f t="shared" si="11"/>
        <v>213</v>
      </c>
      <c r="C233" s="76" t="s">
        <v>1434</v>
      </c>
      <c r="D233" s="74" t="s">
        <v>40</v>
      </c>
      <c r="E233" s="198">
        <v>2.1000000000000001E-2</v>
      </c>
      <c r="F233" s="38"/>
      <c r="G233" s="380"/>
      <c r="H233" s="381"/>
      <c r="I233" s="380"/>
      <c r="J233" s="306">
        <f t="shared" si="10"/>
        <v>0</v>
      </c>
      <c r="K233" s="325"/>
      <c r="L233" s="403">
        <v>45802</v>
      </c>
      <c r="M233" s="772"/>
      <c r="N233" s="317"/>
      <c r="O233" s="859" t="s">
        <v>3627</v>
      </c>
      <c r="P233" s="821"/>
      <c r="Q233" s="828">
        <f t="shared" ref="Q233:Q296" si="12">I233</f>
        <v>0</v>
      </c>
      <c r="R233" s="519"/>
      <c r="S233" s="82"/>
      <c r="T233" s="82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</row>
    <row r="234" spans="1:31" s="83" customFormat="1" hidden="1" outlineLevel="1">
      <c r="A234" s="222"/>
      <c r="B234" s="115">
        <f t="shared" si="11"/>
        <v>214</v>
      </c>
      <c r="C234" s="76" t="s">
        <v>1435</v>
      </c>
      <c r="D234" s="92" t="s">
        <v>40</v>
      </c>
      <c r="E234" s="153">
        <v>1.7999999999999999E-2</v>
      </c>
      <c r="F234" s="38"/>
      <c r="G234" s="380"/>
      <c r="H234" s="381"/>
      <c r="I234" s="380"/>
      <c r="J234" s="306">
        <f t="shared" si="10"/>
        <v>0</v>
      </c>
      <c r="K234" s="325"/>
      <c r="L234" s="403">
        <v>45802</v>
      </c>
      <c r="M234" s="772"/>
      <c r="N234" s="317"/>
      <c r="O234" s="859" t="s">
        <v>3627</v>
      </c>
      <c r="P234" s="821"/>
      <c r="Q234" s="828">
        <f t="shared" si="12"/>
        <v>0</v>
      </c>
      <c r="R234" s="519"/>
      <c r="S234" s="82"/>
      <c r="T234" s="82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</row>
    <row r="235" spans="1:31" s="83" customFormat="1" hidden="1" outlineLevel="1">
      <c r="A235" s="222"/>
      <c r="B235" s="115">
        <f t="shared" si="11"/>
        <v>215</v>
      </c>
      <c r="C235" s="76" t="s">
        <v>1436</v>
      </c>
      <c r="D235" s="92" t="s">
        <v>40</v>
      </c>
      <c r="E235" s="153">
        <v>2.3E-2</v>
      </c>
      <c r="F235" s="38"/>
      <c r="G235" s="380"/>
      <c r="H235" s="381"/>
      <c r="I235" s="380"/>
      <c r="J235" s="306">
        <f t="shared" si="10"/>
        <v>0</v>
      </c>
      <c r="K235" s="325"/>
      <c r="L235" s="403">
        <v>45802</v>
      </c>
      <c r="M235" s="772"/>
      <c r="N235" s="317"/>
      <c r="O235" s="859" t="s">
        <v>3627</v>
      </c>
      <c r="P235" s="821"/>
      <c r="Q235" s="828">
        <f t="shared" si="12"/>
        <v>0</v>
      </c>
      <c r="R235" s="519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</row>
    <row r="236" spans="1:31" s="83" customFormat="1" ht="30" hidden="1" outlineLevel="1">
      <c r="A236" s="222"/>
      <c r="B236" s="115">
        <f t="shared" si="11"/>
        <v>216</v>
      </c>
      <c r="C236" s="76" t="s">
        <v>1437</v>
      </c>
      <c r="D236" s="92" t="s">
        <v>63</v>
      </c>
      <c r="E236" s="153">
        <v>3.08</v>
      </c>
      <c r="F236" s="38"/>
      <c r="G236" s="380"/>
      <c r="H236" s="381"/>
      <c r="I236" s="380"/>
      <c r="J236" s="306">
        <f t="shared" si="10"/>
        <v>0</v>
      </c>
      <c r="K236" s="325"/>
      <c r="L236" s="403">
        <v>45802</v>
      </c>
      <c r="M236" s="772"/>
      <c r="N236" s="317"/>
      <c r="O236" s="859" t="s">
        <v>3627</v>
      </c>
      <c r="P236" s="821"/>
      <c r="Q236" s="828">
        <f t="shared" si="12"/>
        <v>0</v>
      </c>
      <c r="R236" s="519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</row>
    <row r="237" spans="1:31" s="83" customFormat="1" hidden="1" outlineLevel="1">
      <c r="A237" s="222"/>
      <c r="B237" s="115">
        <f t="shared" si="11"/>
        <v>217</v>
      </c>
      <c r="C237" s="76" t="s">
        <v>1438</v>
      </c>
      <c r="D237" s="92" t="s">
        <v>40</v>
      </c>
      <c r="E237" s="153">
        <v>9.6000000000000002E-2</v>
      </c>
      <c r="F237" s="38"/>
      <c r="G237" s="380"/>
      <c r="H237" s="381"/>
      <c r="I237" s="380"/>
      <c r="J237" s="306">
        <f t="shared" si="10"/>
        <v>0</v>
      </c>
      <c r="K237" s="325"/>
      <c r="L237" s="403">
        <v>45802</v>
      </c>
      <c r="M237" s="772"/>
      <c r="N237" s="317"/>
      <c r="O237" s="859" t="s">
        <v>3627</v>
      </c>
      <c r="P237" s="821"/>
      <c r="Q237" s="828">
        <f t="shared" si="12"/>
        <v>0</v>
      </c>
      <c r="R237" s="519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</row>
    <row r="238" spans="1:31" s="83" customFormat="1" hidden="1" outlineLevel="1">
      <c r="A238" s="222"/>
      <c r="B238" s="115">
        <f t="shared" si="11"/>
        <v>218</v>
      </c>
      <c r="C238" s="76" t="s">
        <v>1435</v>
      </c>
      <c r="D238" s="92" t="s">
        <v>40</v>
      </c>
      <c r="E238" s="198">
        <v>1.4E-2</v>
      </c>
      <c r="F238" s="38"/>
      <c r="G238" s="380"/>
      <c r="H238" s="381"/>
      <c r="I238" s="380"/>
      <c r="J238" s="306">
        <f t="shared" si="10"/>
        <v>0</v>
      </c>
      <c r="K238" s="325"/>
      <c r="L238" s="403">
        <v>45802</v>
      </c>
      <c r="M238" s="772"/>
      <c r="N238" s="317"/>
      <c r="O238" s="859" t="s">
        <v>3627</v>
      </c>
      <c r="P238" s="821"/>
      <c r="Q238" s="828">
        <f t="shared" si="12"/>
        <v>0</v>
      </c>
      <c r="R238" s="519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</row>
    <row r="239" spans="1:31" s="83" customFormat="1" ht="30" hidden="1" outlineLevel="1">
      <c r="A239" s="222"/>
      <c r="B239" s="115">
        <f t="shared" si="11"/>
        <v>219</v>
      </c>
      <c r="C239" s="76" t="s">
        <v>1454</v>
      </c>
      <c r="D239" s="92" t="s">
        <v>40</v>
      </c>
      <c r="E239" s="198">
        <v>8.9999999999999993E-3</v>
      </c>
      <c r="F239" s="38"/>
      <c r="G239" s="380"/>
      <c r="H239" s="381"/>
      <c r="I239" s="380"/>
      <c r="J239" s="306">
        <f t="shared" si="10"/>
        <v>0</v>
      </c>
      <c r="K239" s="325"/>
      <c r="L239" s="403">
        <v>45802</v>
      </c>
      <c r="M239" s="772"/>
      <c r="N239" s="317"/>
      <c r="O239" s="859" t="s">
        <v>3627</v>
      </c>
      <c r="P239" s="821"/>
      <c r="Q239" s="828">
        <f t="shared" si="12"/>
        <v>0</v>
      </c>
      <c r="R239" s="519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</row>
    <row r="240" spans="1:31" s="83" customFormat="1" hidden="1" outlineLevel="1">
      <c r="A240" s="222"/>
      <c r="B240" s="115">
        <f t="shared" si="11"/>
        <v>220</v>
      </c>
      <c r="C240" s="76" t="s">
        <v>3086</v>
      </c>
      <c r="D240" s="92" t="s">
        <v>40</v>
      </c>
      <c r="E240" s="153">
        <v>0.04</v>
      </c>
      <c r="F240" s="38"/>
      <c r="G240" s="380"/>
      <c r="H240" s="381"/>
      <c r="I240" s="380"/>
      <c r="J240" s="306">
        <f t="shared" si="10"/>
        <v>0</v>
      </c>
      <c r="K240" s="325"/>
      <c r="L240" s="403">
        <v>45802</v>
      </c>
      <c r="M240" s="772"/>
      <c r="N240" s="317"/>
      <c r="O240" s="859" t="s">
        <v>3627</v>
      </c>
      <c r="P240" s="821"/>
      <c r="Q240" s="828">
        <f t="shared" si="12"/>
        <v>0</v>
      </c>
      <c r="R240" s="519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</row>
    <row r="241" spans="1:31" s="83" customFormat="1" hidden="1" outlineLevel="1">
      <c r="A241" s="222"/>
      <c r="B241" s="115">
        <f t="shared" si="11"/>
        <v>221</v>
      </c>
      <c r="C241" s="76" t="s">
        <v>3059</v>
      </c>
      <c r="D241" s="92" t="s">
        <v>31</v>
      </c>
      <c r="E241" s="153">
        <v>1</v>
      </c>
      <c r="F241" s="38"/>
      <c r="G241" s="380"/>
      <c r="H241" s="381"/>
      <c r="I241" s="380"/>
      <c r="J241" s="306">
        <f t="shared" si="10"/>
        <v>0</v>
      </c>
      <c r="K241" s="325"/>
      <c r="L241" s="403">
        <v>45802</v>
      </c>
      <c r="M241" s="772"/>
      <c r="N241" s="317"/>
      <c r="O241" s="859" t="s">
        <v>3627</v>
      </c>
      <c r="P241" s="821"/>
      <c r="Q241" s="828">
        <f t="shared" si="12"/>
        <v>0</v>
      </c>
      <c r="R241" s="519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</row>
    <row r="242" spans="1:31" s="83" customFormat="1" ht="30" hidden="1" outlineLevel="1">
      <c r="A242" s="222"/>
      <c r="B242" s="115">
        <f t="shared" si="11"/>
        <v>222</v>
      </c>
      <c r="C242" s="76" t="s">
        <v>45</v>
      </c>
      <c r="D242" s="92" t="s">
        <v>63</v>
      </c>
      <c r="E242" s="153">
        <v>0.17</v>
      </c>
      <c r="F242" s="38"/>
      <c r="G242" s="380"/>
      <c r="H242" s="381"/>
      <c r="I242" s="380"/>
      <c r="J242" s="306">
        <f t="shared" si="10"/>
        <v>0</v>
      </c>
      <c r="K242" s="325"/>
      <c r="L242" s="403">
        <v>45802</v>
      </c>
      <c r="M242" s="772"/>
      <c r="N242" s="317"/>
      <c r="O242" s="859" t="s">
        <v>3627</v>
      </c>
      <c r="P242" s="821"/>
      <c r="Q242" s="828">
        <f t="shared" si="12"/>
        <v>0</v>
      </c>
      <c r="R242" s="519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</row>
    <row r="243" spans="1:31" s="83" customFormat="1" ht="30" hidden="1" outlineLevel="1">
      <c r="A243" s="222"/>
      <c r="B243" s="115">
        <f t="shared" si="11"/>
        <v>223</v>
      </c>
      <c r="C243" s="76" t="s">
        <v>1439</v>
      </c>
      <c r="D243" s="92" t="s">
        <v>63</v>
      </c>
      <c r="E243" s="153">
        <v>0.89</v>
      </c>
      <c r="F243" s="38"/>
      <c r="G243" s="380"/>
      <c r="H243" s="381"/>
      <c r="I243" s="380"/>
      <c r="J243" s="306">
        <f t="shared" si="10"/>
        <v>0</v>
      </c>
      <c r="K243" s="325"/>
      <c r="L243" s="403">
        <v>45802</v>
      </c>
      <c r="M243" s="772"/>
      <c r="N243" s="317"/>
      <c r="O243" s="859" t="s">
        <v>3627</v>
      </c>
      <c r="P243" s="821"/>
      <c r="Q243" s="828">
        <f t="shared" si="12"/>
        <v>0</v>
      </c>
      <c r="R243" s="519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</row>
    <row r="244" spans="1:31" s="83" customFormat="1" hidden="1" outlineLevel="1">
      <c r="A244" s="222"/>
      <c r="B244" s="115">
        <f t="shared" si="11"/>
        <v>224</v>
      </c>
      <c r="C244" s="76" t="s">
        <v>1417</v>
      </c>
      <c r="D244" s="92" t="s">
        <v>40</v>
      </c>
      <c r="E244" s="198">
        <v>0.128</v>
      </c>
      <c r="F244" s="38"/>
      <c r="G244" s="380"/>
      <c r="H244" s="381"/>
      <c r="I244" s="380"/>
      <c r="J244" s="306">
        <f t="shared" si="10"/>
        <v>0</v>
      </c>
      <c r="K244" s="325"/>
      <c r="L244" s="403">
        <v>45802</v>
      </c>
      <c r="M244" s="772"/>
      <c r="N244" s="317"/>
      <c r="O244" s="859" t="s">
        <v>3627</v>
      </c>
      <c r="P244" s="821"/>
      <c r="Q244" s="828">
        <f t="shared" si="12"/>
        <v>0</v>
      </c>
      <c r="R244" s="519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</row>
    <row r="245" spans="1:31" s="83" customFormat="1" hidden="1" outlineLevel="1">
      <c r="A245" s="222"/>
      <c r="B245" s="115">
        <f t="shared" si="11"/>
        <v>225</v>
      </c>
      <c r="C245" s="76" t="s">
        <v>1414</v>
      </c>
      <c r="D245" s="92" t="s">
        <v>40</v>
      </c>
      <c r="E245" s="198">
        <v>2E-3</v>
      </c>
      <c r="F245" s="38"/>
      <c r="G245" s="380"/>
      <c r="H245" s="381"/>
      <c r="I245" s="380"/>
      <c r="J245" s="306">
        <f t="shared" si="10"/>
        <v>0</v>
      </c>
      <c r="K245" s="325"/>
      <c r="L245" s="403">
        <v>45802</v>
      </c>
      <c r="M245" s="772"/>
      <c r="N245" s="317"/>
      <c r="O245" s="859" t="s">
        <v>3627</v>
      </c>
      <c r="P245" s="821"/>
      <c r="Q245" s="828">
        <f t="shared" si="12"/>
        <v>0</v>
      </c>
      <c r="R245" s="519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</row>
    <row r="246" spans="1:31" s="83" customFormat="1" ht="30" hidden="1" outlineLevel="1">
      <c r="A246" s="222"/>
      <c r="B246" s="115">
        <f t="shared" si="11"/>
        <v>226</v>
      </c>
      <c r="C246" s="76" t="s">
        <v>1455</v>
      </c>
      <c r="D246" s="92" t="s">
        <v>40</v>
      </c>
      <c r="E246" s="198">
        <v>3.0000000000000001E-3</v>
      </c>
      <c r="F246" s="38"/>
      <c r="G246" s="380"/>
      <c r="H246" s="381"/>
      <c r="I246" s="380"/>
      <c r="J246" s="306">
        <f t="shared" si="10"/>
        <v>0</v>
      </c>
      <c r="K246" s="325"/>
      <c r="L246" s="403">
        <v>45802</v>
      </c>
      <c r="M246" s="772"/>
      <c r="N246" s="317"/>
      <c r="O246" s="859" t="s">
        <v>3627</v>
      </c>
      <c r="P246" s="821"/>
      <c r="Q246" s="828">
        <f t="shared" si="12"/>
        <v>0</v>
      </c>
      <c r="R246" s="519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</row>
    <row r="247" spans="1:31" s="83" customFormat="1" hidden="1" outlineLevel="1">
      <c r="A247" s="222"/>
      <c r="B247" s="115">
        <f t="shared" si="11"/>
        <v>227</v>
      </c>
      <c r="C247" s="76" t="s">
        <v>1420</v>
      </c>
      <c r="D247" s="92" t="s">
        <v>2</v>
      </c>
      <c r="E247" s="153">
        <v>2.84</v>
      </c>
      <c r="F247" s="38"/>
      <c r="G247" s="380"/>
      <c r="H247" s="381"/>
      <c r="I247" s="380"/>
      <c r="J247" s="306">
        <f t="shared" si="10"/>
        <v>0</v>
      </c>
      <c r="K247" s="325"/>
      <c r="L247" s="403">
        <v>45802</v>
      </c>
      <c r="M247" s="772"/>
      <c r="N247" s="317"/>
      <c r="O247" s="859" t="s">
        <v>3627</v>
      </c>
      <c r="P247" s="821"/>
      <c r="Q247" s="828">
        <f t="shared" si="12"/>
        <v>0</v>
      </c>
      <c r="R247" s="519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</row>
    <row r="248" spans="1:31" s="83" customFormat="1" ht="30" hidden="1" outlineLevel="1">
      <c r="A248" s="222"/>
      <c r="B248" s="115">
        <f t="shared" si="11"/>
        <v>228</v>
      </c>
      <c r="C248" s="76" t="s">
        <v>1440</v>
      </c>
      <c r="D248" s="92" t="s">
        <v>3051</v>
      </c>
      <c r="E248" s="153">
        <v>0.02</v>
      </c>
      <c r="F248" s="38"/>
      <c r="G248" s="380"/>
      <c r="H248" s="381"/>
      <c r="I248" s="380"/>
      <c r="J248" s="306">
        <f t="shared" si="10"/>
        <v>0</v>
      </c>
      <c r="K248" s="325"/>
      <c r="L248" s="403">
        <v>45802</v>
      </c>
      <c r="M248" s="772"/>
      <c r="N248" s="317"/>
      <c r="O248" s="859" t="s">
        <v>3627</v>
      </c>
      <c r="P248" s="821"/>
      <c r="Q248" s="828">
        <f t="shared" si="12"/>
        <v>0</v>
      </c>
      <c r="R248" s="519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</row>
    <row r="249" spans="1:31" s="83" customFormat="1" ht="30" hidden="1" outlineLevel="1">
      <c r="A249" s="222"/>
      <c r="B249" s="115">
        <f t="shared" si="11"/>
        <v>229</v>
      </c>
      <c r="C249" s="76" t="s">
        <v>64</v>
      </c>
      <c r="D249" s="92" t="s">
        <v>65</v>
      </c>
      <c r="E249" s="153">
        <v>5.4</v>
      </c>
      <c r="F249" s="38"/>
      <c r="G249" s="380"/>
      <c r="H249" s="381"/>
      <c r="I249" s="380"/>
      <c r="J249" s="306">
        <f t="shared" si="10"/>
        <v>0</v>
      </c>
      <c r="K249" s="325"/>
      <c r="L249" s="403">
        <v>45802</v>
      </c>
      <c r="M249" s="772"/>
      <c r="N249" s="317"/>
      <c r="O249" s="859" t="s">
        <v>3627</v>
      </c>
      <c r="P249" s="821"/>
      <c r="Q249" s="828">
        <f t="shared" si="12"/>
        <v>0</v>
      </c>
      <c r="R249" s="519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</row>
    <row r="250" spans="1:31" s="83" customFormat="1" hidden="1" outlineLevel="1">
      <c r="A250" s="222"/>
      <c r="B250" s="115">
        <f t="shared" si="11"/>
        <v>230</v>
      </c>
      <c r="C250" s="76" t="s">
        <v>1389</v>
      </c>
      <c r="D250" s="92" t="s">
        <v>266</v>
      </c>
      <c r="E250" s="198">
        <v>1.1120000000000001</v>
      </c>
      <c r="F250" s="38"/>
      <c r="G250" s="380"/>
      <c r="H250" s="381"/>
      <c r="I250" s="380"/>
      <c r="J250" s="306">
        <f t="shared" si="10"/>
        <v>0</v>
      </c>
      <c r="K250" s="325"/>
      <c r="L250" s="403">
        <v>45802</v>
      </c>
      <c r="M250" s="772"/>
      <c r="N250" s="317"/>
      <c r="O250" s="859" t="s">
        <v>3627</v>
      </c>
      <c r="P250" s="821"/>
      <c r="Q250" s="828">
        <f t="shared" si="12"/>
        <v>0</v>
      </c>
      <c r="R250" s="519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</row>
    <row r="251" spans="1:31" s="83" customFormat="1" hidden="1" outlineLevel="1">
      <c r="A251" s="222"/>
      <c r="B251" s="115">
        <f t="shared" si="11"/>
        <v>231</v>
      </c>
      <c r="C251" s="76" t="s">
        <v>1388</v>
      </c>
      <c r="D251" s="92" t="s">
        <v>40</v>
      </c>
      <c r="E251" s="153">
        <v>3.0000000000000001E-3</v>
      </c>
      <c r="F251" s="38"/>
      <c r="G251" s="380"/>
      <c r="H251" s="381"/>
      <c r="I251" s="380"/>
      <c r="J251" s="306">
        <f t="shared" si="10"/>
        <v>0</v>
      </c>
      <c r="K251" s="325"/>
      <c r="L251" s="403">
        <v>45802</v>
      </c>
      <c r="M251" s="772"/>
      <c r="N251" s="317"/>
      <c r="O251" s="859" t="s">
        <v>3627</v>
      </c>
      <c r="P251" s="821"/>
      <c r="Q251" s="828">
        <f t="shared" si="12"/>
        <v>0</v>
      </c>
      <c r="R251" s="519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</row>
    <row r="252" spans="1:31" s="83" customFormat="1" hidden="1" outlineLevel="1">
      <c r="A252" s="222"/>
      <c r="B252" s="115">
        <f t="shared" si="11"/>
        <v>232</v>
      </c>
      <c r="C252" s="76" t="s">
        <v>3060</v>
      </c>
      <c r="D252" s="74" t="s">
        <v>31</v>
      </c>
      <c r="E252" s="198">
        <v>1</v>
      </c>
      <c r="F252" s="38"/>
      <c r="G252" s="380"/>
      <c r="H252" s="381"/>
      <c r="I252" s="380"/>
      <c r="J252" s="306">
        <f t="shared" si="10"/>
        <v>0</v>
      </c>
      <c r="K252" s="325"/>
      <c r="L252" s="403">
        <v>45802</v>
      </c>
      <c r="M252" s="772"/>
      <c r="N252" s="317"/>
      <c r="O252" s="859" t="s">
        <v>3627</v>
      </c>
      <c r="P252" s="821"/>
      <c r="Q252" s="828">
        <f t="shared" si="12"/>
        <v>0</v>
      </c>
      <c r="R252" s="519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</row>
    <row r="253" spans="1:31" s="83" customFormat="1" ht="30" hidden="1" outlineLevel="1">
      <c r="A253" s="222"/>
      <c r="B253" s="115">
        <f t="shared" si="11"/>
        <v>233</v>
      </c>
      <c r="C253" s="76" t="s">
        <v>45</v>
      </c>
      <c r="D253" s="100" t="s">
        <v>63</v>
      </c>
      <c r="E253" s="153">
        <v>0.18</v>
      </c>
      <c r="F253" s="38"/>
      <c r="G253" s="380"/>
      <c r="H253" s="381"/>
      <c r="I253" s="380"/>
      <c r="J253" s="306">
        <f t="shared" si="10"/>
        <v>0</v>
      </c>
      <c r="K253" s="325"/>
      <c r="L253" s="403">
        <v>45802</v>
      </c>
      <c r="M253" s="772"/>
      <c r="N253" s="317"/>
      <c r="O253" s="859" t="s">
        <v>3627</v>
      </c>
      <c r="P253" s="821"/>
      <c r="Q253" s="828">
        <f t="shared" si="12"/>
        <v>0</v>
      </c>
      <c r="R253" s="519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</row>
    <row r="254" spans="1:31" s="83" customFormat="1" ht="30" hidden="1" outlineLevel="1">
      <c r="A254" s="222"/>
      <c r="B254" s="115">
        <f t="shared" si="11"/>
        <v>234</v>
      </c>
      <c r="C254" s="70" t="s">
        <v>1439</v>
      </c>
      <c r="D254" s="50" t="s">
        <v>63</v>
      </c>
      <c r="E254" s="148">
        <v>1.02</v>
      </c>
      <c r="F254" s="38"/>
      <c r="G254" s="380"/>
      <c r="H254" s="381"/>
      <c r="I254" s="380"/>
      <c r="J254" s="306">
        <f t="shared" si="10"/>
        <v>0</v>
      </c>
      <c r="K254" s="325"/>
      <c r="L254" s="403">
        <v>45802</v>
      </c>
      <c r="M254" s="772"/>
      <c r="N254" s="317"/>
      <c r="O254" s="859" t="s">
        <v>3627</v>
      </c>
      <c r="P254" s="821"/>
      <c r="Q254" s="828">
        <f t="shared" si="12"/>
        <v>0</v>
      </c>
      <c r="R254" s="519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</row>
    <row r="255" spans="1:31" s="83" customFormat="1" hidden="1" outlineLevel="1">
      <c r="A255" s="222"/>
      <c r="B255" s="115">
        <f t="shared" si="11"/>
        <v>235</v>
      </c>
      <c r="C255" s="70" t="s">
        <v>1417</v>
      </c>
      <c r="D255" s="50" t="s">
        <v>40</v>
      </c>
      <c r="E255" s="148">
        <v>0.14499999999999999</v>
      </c>
      <c r="F255" s="38"/>
      <c r="G255" s="380"/>
      <c r="H255" s="381"/>
      <c r="I255" s="380"/>
      <c r="J255" s="306">
        <f t="shared" si="10"/>
        <v>0</v>
      </c>
      <c r="K255" s="325"/>
      <c r="L255" s="403">
        <v>45802</v>
      </c>
      <c r="M255" s="772"/>
      <c r="N255" s="317"/>
      <c r="O255" s="859" t="s">
        <v>3627</v>
      </c>
      <c r="P255" s="821"/>
      <c r="Q255" s="828">
        <f t="shared" si="12"/>
        <v>0</v>
      </c>
      <c r="R255" s="519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</row>
    <row r="256" spans="1:31" s="83" customFormat="1" hidden="1" outlineLevel="1">
      <c r="A256" s="222"/>
      <c r="B256" s="115">
        <f t="shared" si="11"/>
        <v>236</v>
      </c>
      <c r="C256" s="70" t="s">
        <v>1414</v>
      </c>
      <c r="D256" s="50" t="s">
        <v>40</v>
      </c>
      <c r="E256" s="148">
        <v>3.0000000000000001E-3</v>
      </c>
      <c r="F256" s="38"/>
      <c r="G256" s="380"/>
      <c r="H256" s="381"/>
      <c r="I256" s="380"/>
      <c r="J256" s="306">
        <f t="shared" si="10"/>
        <v>0</v>
      </c>
      <c r="K256" s="325"/>
      <c r="L256" s="403">
        <v>45802</v>
      </c>
      <c r="M256" s="772"/>
      <c r="N256" s="317"/>
      <c r="O256" s="859" t="s">
        <v>3627</v>
      </c>
      <c r="P256" s="821"/>
      <c r="Q256" s="828">
        <f t="shared" si="12"/>
        <v>0</v>
      </c>
      <c r="R256" s="519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</row>
    <row r="257" spans="1:31" s="83" customFormat="1" ht="30" hidden="1" outlineLevel="1">
      <c r="A257" s="222"/>
      <c r="B257" s="115">
        <f t="shared" si="11"/>
        <v>237</v>
      </c>
      <c r="C257" s="70" t="s">
        <v>1455</v>
      </c>
      <c r="D257" s="50" t="s">
        <v>40</v>
      </c>
      <c r="E257" s="204">
        <v>8.9999999999999993E-3</v>
      </c>
      <c r="F257" s="38"/>
      <c r="G257" s="380"/>
      <c r="H257" s="381"/>
      <c r="I257" s="380"/>
      <c r="J257" s="306">
        <f t="shared" si="10"/>
        <v>0</v>
      </c>
      <c r="K257" s="325"/>
      <c r="L257" s="403">
        <v>45802</v>
      </c>
      <c r="M257" s="772"/>
      <c r="N257" s="317"/>
      <c r="O257" s="859" t="s">
        <v>3627</v>
      </c>
      <c r="P257" s="821"/>
      <c r="Q257" s="828">
        <f t="shared" si="12"/>
        <v>0</v>
      </c>
      <c r="R257" s="519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</row>
    <row r="258" spans="1:31" s="83" customFormat="1" hidden="1" outlineLevel="1">
      <c r="A258" s="222"/>
      <c r="B258" s="115">
        <f t="shared" si="11"/>
        <v>238</v>
      </c>
      <c r="C258" s="70" t="s">
        <v>1420</v>
      </c>
      <c r="D258" s="50" t="s">
        <v>2</v>
      </c>
      <c r="E258" s="204">
        <v>4</v>
      </c>
      <c r="F258" s="38"/>
      <c r="G258" s="380"/>
      <c r="H258" s="381"/>
      <c r="I258" s="380"/>
      <c r="J258" s="306">
        <f t="shared" si="10"/>
        <v>0</v>
      </c>
      <c r="K258" s="325"/>
      <c r="L258" s="403">
        <v>45802</v>
      </c>
      <c r="M258" s="772"/>
      <c r="N258" s="317"/>
      <c r="O258" s="859" t="s">
        <v>3627</v>
      </c>
      <c r="P258" s="821"/>
      <c r="Q258" s="828">
        <f t="shared" si="12"/>
        <v>0</v>
      </c>
      <c r="R258" s="519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</row>
    <row r="259" spans="1:31" s="83" customFormat="1" ht="30" hidden="1" outlineLevel="1">
      <c r="A259" s="222"/>
      <c r="B259" s="115">
        <f t="shared" si="11"/>
        <v>239</v>
      </c>
      <c r="C259" s="76" t="s">
        <v>1441</v>
      </c>
      <c r="D259" s="92" t="s">
        <v>3051</v>
      </c>
      <c r="E259" s="198">
        <v>0.01</v>
      </c>
      <c r="F259" s="38"/>
      <c r="G259" s="380"/>
      <c r="H259" s="381"/>
      <c r="I259" s="380"/>
      <c r="J259" s="306">
        <f t="shared" si="10"/>
        <v>0</v>
      </c>
      <c r="K259" s="325"/>
      <c r="L259" s="403">
        <v>45802</v>
      </c>
      <c r="M259" s="772"/>
      <c r="N259" s="317"/>
      <c r="O259" s="859" t="s">
        <v>3627</v>
      </c>
      <c r="P259" s="821"/>
      <c r="Q259" s="828">
        <f t="shared" si="12"/>
        <v>0</v>
      </c>
      <c r="R259" s="519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</row>
    <row r="260" spans="1:31" s="83" customFormat="1" ht="30" hidden="1" outlineLevel="1">
      <c r="A260" s="222"/>
      <c r="B260" s="115">
        <f t="shared" si="11"/>
        <v>240</v>
      </c>
      <c r="C260" s="76" t="s">
        <v>1442</v>
      </c>
      <c r="D260" s="92" t="s">
        <v>65</v>
      </c>
      <c r="E260" s="198">
        <v>7.1</v>
      </c>
      <c r="F260" s="38"/>
      <c r="G260" s="380"/>
      <c r="H260" s="381"/>
      <c r="I260" s="380"/>
      <c r="J260" s="306">
        <f t="shared" si="10"/>
        <v>0</v>
      </c>
      <c r="K260" s="325"/>
      <c r="L260" s="403">
        <v>45802</v>
      </c>
      <c r="M260" s="772"/>
      <c r="N260" s="317"/>
      <c r="O260" s="859" t="s">
        <v>3627</v>
      </c>
      <c r="P260" s="821"/>
      <c r="Q260" s="828">
        <f t="shared" si="12"/>
        <v>0</v>
      </c>
      <c r="R260" s="519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</row>
    <row r="261" spans="1:31" s="83" customFormat="1" hidden="1" outlineLevel="1">
      <c r="A261" s="222"/>
      <c r="B261" s="115">
        <f t="shared" si="11"/>
        <v>241</v>
      </c>
      <c r="C261" s="76" t="s">
        <v>1389</v>
      </c>
      <c r="D261" s="92" t="s">
        <v>266</v>
      </c>
      <c r="E261" s="198">
        <v>1.4625999999999999</v>
      </c>
      <c r="F261" s="38"/>
      <c r="G261" s="380"/>
      <c r="H261" s="381"/>
      <c r="I261" s="380"/>
      <c r="J261" s="306">
        <f t="shared" si="10"/>
        <v>0</v>
      </c>
      <c r="K261" s="325"/>
      <c r="L261" s="403">
        <v>45802</v>
      </c>
      <c r="M261" s="772"/>
      <c r="N261" s="317"/>
      <c r="O261" s="859" t="s">
        <v>3627</v>
      </c>
      <c r="P261" s="821"/>
      <c r="Q261" s="828">
        <f t="shared" si="12"/>
        <v>0</v>
      </c>
      <c r="R261" s="519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</row>
    <row r="262" spans="1:31" s="83" customFormat="1" hidden="1" outlineLevel="1">
      <c r="A262" s="222"/>
      <c r="B262" s="115">
        <f t="shared" si="11"/>
        <v>242</v>
      </c>
      <c r="C262" s="76" t="s">
        <v>1388</v>
      </c>
      <c r="D262" s="92" t="s">
        <v>40</v>
      </c>
      <c r="E262" s="153">
        <v>3.8999999999999998E-3</v>
      </c>
      <c r="F262" s="38"/>
      <c r="G262" s="380"/>
      <c r="H262" s="381"/>
      <c r="I262" s="380"/>
      <c r="J262" s="306">
        <f t="shared" si="10"/>
        <v>0</v>
      </c>
      <c r="K262" s="325"/>
      <c r="L262" s="403">
        <v>45802</v>
      </c>
      <c r="M262" s="772"/>
      <c r="N262" s="317"/>
      <c r="O262" s="859" t="s">
        <v>3627</v>
      </c>
      <c r="P262" s="821"/>
      <c r="Q262" s="828">
        <f t="shared" si="12"/>
        <v>0</v>
      </c>
      <c r="R262" s="519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</row>
    <row r="263" spans="1:31" s="83" customFormat="1" hidden="1" outlineLevel="1">
      <c r="A263" s="222"/>
      <c r="B263" s="115">
        <f t="shared" si="11"/>
        <v>243</v>
      </c>
      <c r="C263" s="76" t="s">
        <v>3061</v>
      </c>
      <c r="D263" s="74" t="s">
        <v>31</v>
      </c>
      <c r="E263" s="198">
        <v>1</v>
      </c>
      <c r="F263" s="38"/>
      <c r="G263" s="380"/>
      <c r="H263" s="381"/>
      <c r="I263" s="380"/>
      <c r="J263" s="306">
        <f t="shared" si="10"/>
        <v>0</v>
      </c>
      <c r="K263" s="325"/>
      <c r="L263" s="403">
        <v>45802</v>
      </c>
      <c r="M263" s="772"/>
      <c r="N263" s="317"/>
      <c r="O263" s="859" t="s">
        <v>3627</v>
      </c>
      <c r="P263" s="821"/>
      <c r="Q263" s="828">
        <f t="shared" si="12"/>
        <v>0</v>
      </c>
      <c r="R263" s="519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</row>
    <row r="264" spans="1:31" s="83" customFormat="1" ht="30" hidden="1" outlineLevel="1">
      <c r="A264" s="222"/>
      <c r="B264" s="115">
        <f t="shared" si="11"/>
        <v>244</v>
      </c>
      <c r="C264" s="76" t="s">
        <v>45</v>
      </c>
      <c r="D264" s="92" t="s">
        <v>63</v>
      </c>
      <c r="E264" s="153">
        <v>8.82</v>
      </c>
      <c r="F264" s="38"/>
      <c r="G264" s="380"/>
      <c r="H264" s="381"/>
      <c r="I264" s="380"/>
      <c r="J264" s="306">
        <f t="shared" si="10"/>
        <v>0</v>
      </c>
      <c r="K264" s="325"/>
      <c r="L264" s="403">
        <v>45802</v>
      </c>
      <c r="M264" s="772"/>
      <c r="N264" s="317"/>
      <c r="O264" s="859" t="s">
        <v>3627</v>
      </c>
      <c r="P264" s="821"/>
      <c r="Q264" s="828">
        <f t="shared" si="12"/>
        <v>0</v>
      </c>
      <c r="R264" s="519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</row>
    <row r="265" spans="1:31" s="83" customFormat="1" ht="30" hidden="1" outlineLevel="1">
      <c r="A265" s="222"/>
      <c r="B265" s="115">
        <f t="shared" si="11"/>
        <v>245</v>
      </c>
      <c r="C265" s="76" t="s">
        <v>1443</v>
      </c>
      <c r="D265" s="92" t="s">
        <v>63</v>
      </c>
      <c r="E265" s="153">
        <v>59.95</v>
      </c>
      <c r="F265" s="38"/>
      <c r="G265" s="380"/>
      <c r="H265" s="381"/>
      <c r="I265" s="380"/>
      <c r="J265" s="306">
        <f t="shared" si="10"/>
        <v>0</v>
      </c>
      <c r="K265" s="325"/>
      <c r="L265" s="403">
        <v>45802</v>
      </c>
      <c r="M265" s="772"/>
      <c r="N265" s="317"/>
      <c r="O265" s="859" t="s">
        <v>3627</v>
      </c>
      <c r="P265" s="821"/>
      <c r="Q265" s="828">
        <f t="shared" si="12"/>
        <v>0</v>
      </c>
      <c r="R265" s="519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</row>
    <row r="266" spans="1:31" s="83" customFormat="1" hidden="1" outlineLevel="1">
      <c r="A266" s="222"/>
      <c r="B266" s="115">
        <f t="shared" si="11"/>
        <v>246</v>
      </c>
      <c r="C266" s="76" t="s">
        <v>1429</v>
      </c>
      <c r="D266" s="92" t="s">
        <v>40</v>
      </c>
      <c r="E266" s="153">
        <v>0.56000000000000005</v>
      </c>
      <c r="F266" s="38"/>
      <c r="G266" s="380"/>
      <c r="H266" s="381"/>
      <c r="I266" s="380"/>
      <c r="J266" s="306">
        <f t="shared" si="10"/>
        <v>0</v>
      </c>
      <c r="K266" s="325"/>
      <c r="L266" s="403">
        <v>45802</v>
      </c>
      <c r="M266" s="772"/>
      <c r="N266" s="317"/>
      <c r="O266" s="859" t="s">
        <v>3627</v>
      </c>
      <c r="P266" s="821"/>
      <c r="Q266" s="828">
        <f t="shared" si="12"/>
        <v>0</v>
      </c>
      <c r="R266" s="519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</row>
    <row r="267" spans="1:31" s="83" customFormat="1" hidden="1" outlineLevel="1">
      <c r="A267" s="222"/>
      <c r="B267" s="115">
        <f t="shared" si="11"/>
        <v>247</v>
      </c>
      <c r="C267" s="76" t="s">
        <v>1444</v>
      </c>
      <c r="D267" s="92" t="s">
        <v>40</v>
      </c>
      <c r="E267" s="153">
        <v>0.33900000000000002</v>
      </c>
      <c r="F267" s="38"/>
      <c r="G267" s="380"/>
      <c r="H267" s="381"/>
      <c r="I267" s="380"/>
      <c r="J267" s="306">
        <f t="shared" si="10"/>
        <v>0</v>
      </c>
      <c r="K267" s="325"/>
      <c r="L267" s="403">
        <v>45802</v>
      </c>
      <c r="M267" s="772"/>
      <c r="N267" s="317"/>
      <c r="O267" s="859" t="s">
        <v>3627</v>
      </c>
      <c r="P267" s="821"/>
      <c r="Q267" s="828">
        <f t="shared" si="12"/>
        <v>0</v>
      </c>
      <c r="R267" s="519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</row>
    <row r="268" spans="1:31" s="83" customFormat="1" hidden="1" outlineLevel="1">
      <c r="A268" s="222"/>
      <c r="B268" s="115">
        <f t="shared" si="11"/>
        <v>248</v>
      </c>
      <c r="C268" s="76" t="s">
        <v>1418</v>
      </c>
      <c r="D268" s="92" t="s">
        <v>40</v>
      </c>
      <c r="E268" s="153">
        <v>1.4339999999999999</v>
      </c>
      <c r="F268" s="38"/>
      <c r="G268" s="380"/>
      <c r="H268" s="381"/>
      <c r="I268" s="380"/>
      <c r="J268" s="306">
        <f t="shared" si="10"/>
        <v>0</v>
      </c>
      <c r="K268" s="325"/>
      <c r="L268" s="403">
        <v>45802</v>
      </c>
      <c r="M268" s="772"/>
      <c r="N268" s="317"/>
      <c r="O268" s="859" t="s">
        <v>3627</v>
      </c>
      <c r="P268" s="821"/>
      <c r="Q268" s="828">
        <f t="shared" si="12"/>
        <v>0</v>
      </c>
      <c r="R268" s="519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</row>
    <row r="269" spans="1:31" s="83" customFormat="1" hidden="1" outlineLevel="1">
      <c r="A269" s="222"/>
      <c r="B269" s="115">
        <f t="shared" si="11"/>
        <v>249</v>
      </c>
      <c r="C269" s="76" t="s">
        <v>1417</v>
      </c>
      <c r="D269" s="92" t="s">
        <v>40</v>
      </c>
      <c r="E269" s="153">
        <v>3.7389999999999999</v>
      </c>
      <c r="F269" s="38"/>
      <c r="G269" s="380"/>
      <c r="H269" s="381"/>
      <c r="I269" s="380"/>
      <c r="J269" s="306">
        <f t="shared" si="10"/>
        <v>0</v>
      </c>
      <c r="K269" s="325"/>
      <c r="L269" s="403">
        <v>45802</v>
      </c>
      <c r="M269" s="772"/>
      <c r="N269" s="317"/>
      <c r="O269" s="859" t="s">
        <v>3627</v>
      </c>
      <c r="P269" s="821"/>
      <c r="Q269" s="828">
        <f t="shared" si="12"/>
        <v>0</v>
      </c>
      <c r="R269" s="519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</row>
    <row r="270" spans="1:31" s="83" customFormat="1" hidden="1" outlineLevel="1">
      <c r="A270" s="222"/>
      <c r="B270" s="115">
        <f t="shared" si="11"/>
        <v>250</v>
      </c>
      <c r="C270" s="76" t="s">
        <v>1445</v>
      </c>
      <c r="D270" s="92" t="s">
        <v>40</v>
      </c>
      <c r="E270" s="153">
        <v>5.3999999999999999E-2</v>
      </c>
      <c r="F270" s="38"/>
      <c r="G270" s="380"/>
      <c r="H270" s="381"/>
      <c r="I270" s="380"/>
      <c r="J270" s="306">
        <f t="shared" si="10"/>
        <v>0</v>
      </c>
      <c r="K270" s="325"/>
      <c r="L270" s="403">
        <v>45802</v>
      </c>
      <c r="M270" s="772"/>
      <c r="N270" s="317"/>
      <c r="O270" s="859" t="s">
        <v>3627</v>
      </c>
      <c r="P270" s="821"/>
      <c r="Q270" s="828">
        <f t="shared" si="12"/>
        <v>0</v>
      </c>
      <c r="R270" s="519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</row>
    <row r="271" spans="1:31" s="83" customFormat="1" hidden="1" outlineLevel="1">
      <c r="A271" s="222"/>
      <c r="B271" s="115">
        <f t="shared" si="11"/>
        <v>251</v>
      </c>
      <c r="C271" s="76" t="s">
        <v>1414</v>
      </c>
      <c r="D271" s="92" t="s">
        <v>40</v>
      </c>
      <c r="E271" s="153">
        <v>7.8E-2</v>
      </c>
      <c r="F271" s="38"/>
      <c r="G271" s="380"/>
      <c r="H271" s="381"/>
      <c r="I271" s="380"/>
      <c r="J271" s="306">
        <f t="shared" si="10"/>
        <v>0</v>
      </c>
      <c r="K271" s="325"/>
      <c r="L271" s="403">
        <v>45802</v>
      </c>
      <c r="M271" s="772"/>
      <c r="N271" s="317"/>
      <c r="O271" s="859" t="s">
        <v>3627</v>
      </c>
      <c r="P271" s="821"/>
      <c r="Q271" s="828">
        <f t="shared" si="12"/>
        <v>0</v>
      </c>
      <c r="R271" s="519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</row>
    <row r="272" spans="1:31" s="83" customFormat="1" hidden="1" outlineLevel="1">
      <c r="A272" s="222"/>
      <c r="B272" s="115">
        <f t="shared" si="11"/>
        <v>252</v>
      </c>
      <c r="C272" s="76" t="s">
        <v>1446</v>
      </c>
      <c r="D272" s="92" t="s">
        <v>2</v>
      </c>
      <c r="E272" s="153">
        <v>46.5</v>
      </c>
      <c r="F272" s="38"/>
      <c r="G272" s="380"/>
      <c r="H272" s="381"/>
      <c r="I272" s="380"/>
      <c r="J272" s="306">
        <f t="shared" si="10"/>
        <v>0</v>
      </c>
      <c r="K272" s="325"/>
      <c r="L272" s="403">
        <v>45802</v>
      </c>
      <c r="M272" s="772"/>
      <c r="N272" s="317"/>
      <c r="O272" s="859" t="s">
        <v>3627</v>
      </c>
      <c r="P272" s="821"/>
      <c r="Q272" s="828">
        <f t="shared" si="12"/>
        <v>0</v>
      </c>
      <c r="R272" s="519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</row>
    <row r="273" spans="1:31" s="83" customFormat="1" ht="30" hidden="1" outlineLevel="1">
      <c r="A273" s="222"/>
      <c r="B273" s="115">
        <f t="shared" si="11"/>
        <v>253</v>
      </c>
      <c r="C273" s="76" t="s">
        <v>1441</v>
      </c>
      <c r="D273" s="92" t="s">
        <v>3051</v>
      </c>
      <c r="E273" s="153">
        <v>0.17</v>
      </c>
      <c r="F273" s="38"/>
      <c r="G273" s="380"/>
      <c r="H273" s="381"/>
      <c r="I273" s="380"/>
      <c r="J273" s="306">
        <f t="shared" si="10"/>
        <v>0</v>
      </c>
      <c r="K273" s="325"/>
      <c r="L273" s="403">
        <v>45802</v>
      </c>
      <c r="M273" s="772"/>
      <c r="N273" s="317"/>
      <c r="O273" s="859" t="s">
        <v>3627</v>
      </c>
      <c r="P273" s="821"/>
      <c r="Q273" s="828">
        <f t="shared" si="12"/>
        <v>0</v>
      </c>
      <c r="R273" s="519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</row>
    <row r="274" spans="1:31" s="83" customFormat="1" ht="30" hidden="1" outlineLevel="1">
      <c r="A274" s="222"/>
      <c r="B274" s="115">
        <f t="shared" si="11"/>
        <v>254</v>
      </c>
      <c r="C274" s="76" t="s">
        <v>1442</v>
      </c>
      <c r="D274" s="100" t="s">
        <v>65</v>
      </c>
      <c r="E274" s="153">
        <v>195</v>
      </c>
      <c r="F274" s="38"/>
      <c r="G274" s="380"/>
      <c r="H274" s="381"/>
      <c r="I274" s="380"/>
      <c r="J274" s="306">
        <f t="shared" si="10"/>
        <v>0</v>
      </c>
      <c r="K274" s="325"/>
      <c r="L274" s="403">
        <v>45802</v>
      </c>
      <c r="M274" s="772"/>
      <c r="N274" s="317"/>
      <c r="O274" s="859" t="s">
        <v>3627</v>
      </c>
      <c r="P274" s="821"/>
      <c r="Q274" s="828">
        <f t="shared" si="12"/>
        <v>0</v>
      </c>
      <c r="R274" s="519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</row>
    <row r="275" spans="1:31" s="83" customFormat="1" hidden="1" outlineLevel="1">
      <c r="A275" s="222"/>
      <c r="B275" s="115">
        <f t="shared" si="11"/>
        <v>255</v>
      </c>
      <c r="C275" s="76" t="s">
        <v>1389</v>
      </c>
      <c r="D275" s="92" t="s">
        <v>266</v>
      </c>
      <c r="E275" s="153">
        <v>40.17</v>
      </c>
      <c r="F275" s="38"/>
      <c r="G275" s="380"/>
      <c r="H275" s="381"/>
      <c r="I275" s="380"/>
      <c r="J275" s="306">
        <f t="shared" ref="J275:J338" si="13">G275+I275</f>
        <v>0</v>
      </c>
      <c r="K275" s="325"/>
      <c r="L275" s="403">
        <v>45802</v>
      </c>
      <c r="M275" s="772"/>
      <c r="N275" s="317"/>
      <c r="O275" s="859" t="s">
        <v>3627</v>
      </c>
      <c r="P275" s="821"/>
      <c r="Q275" s="828">
        <f t="shared" si="12"/>
        <v>0</v>
      </c>
      <c r="R275" s="519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</row>
    <row r="276" spans="1:31" s="83" customFormat="1" hidden="1" outlineLevel="1">
      <c r="A276" s="222"/>
      <c r="B276" s="115">
        <f t="shared" si="11"/>
        <v>256</v>
      </c>
      <c r="C276" s="76" t="s">
        <v>1388</v>
      </c>
      <c r="D276" s="100" t="s">
        <v>40</v>
      </c>
      <c r="E276" s="153">
        <v>0.1084</v>
      </c>
      <c r="F276" s="38"/>
      <c r="G276" s="380"/>
      <c r="H276" s="381"/>
      <c r="I276" s="380"/>
      <c r="J276" s="306">
        <f t="shared" si="13"/>
        <v>0</v>
      </c>
      <c r="K276" s="325"/>
      <c r="L276" s="403">
        <v>45802</v>
      </c>
      <c r="M276" s="772"/>
      <c r="N276" s="317"/>
      <c r="O276" s="859" t="s">
        <v>3627</v>
      </c>
      <c r="P276" s="821"/>
      <c r="Q276" s="828">
        <f t="shared" si="12"/>
        <v>0</v>
      </c>
      <c r="R276" s="519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</row>
    <row r="277" spans="1:31" s="83" customFormat="1" hidden="1" outlineLevel="1">
      <c r="A277" s="222"/>
      <c r="B277" s="115">
        <f t="shared" si="11"/>
        <v>257</v>
      </c>
      <c r="C277" s="76" t="s">
        <v>3062</v>
      </c>
      <c r="D277" s="100" t="s">
        <v>31</v>
      </c>
      <c r="E277" s="153">
        <v>1</v>
      </c>
      <c r="F277" s="38"/>
      <c r="G277" s="380"/>
      <c r="H277" s="381"/>
      <c r="I277" s="380"/>
      <c r="J277" s="306">
        <f t="shared" si="13"/>
        <v>0</v>
      </c>
      <c r="K277" s="325"/>
      <c r="L277" s="403">
        <v>45802</v>
      </c>
      <c r="M277" s="772"/>
      <c r="N277" s="317"/>
      <c r="O277" s="859" t="s">
        <v>3627</v>
      </c>
      <c r="P277" s="821"/>
      <c r="Q277" s="828">
        <f t="shared" si="12"/>
        <v>0</v>
      </c>
      <c r="R277" s="519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</row>
    <row r="278" spans="1:31" s="83" customFormat="1" ht="30" hidden="1" outlineLevel="1">
      <c r="A278" s="222"/>
      <c r="B278" s="115">
        <f t="shared" si="11"/>
        <v>258</v>
      </c>
      <c r="C278" s="76" t="s">
        <v>1447</v>
      </c>
      <c r="D278" s="92" t="s">
        <v>63</v>
      </c>
      <c r="E278" s="153">
        <v>0.08</v>
      </c>
      <c r="F278" s="38"/>
      <c r="G278" s="380"/>
      <c r="H278" s="381"/>
      <c r="I278" s="380"/>
      <c r="J278" s="306">
        <f t="shared" si="13"/>
        <v>0</v>
      </c>
      <c r="K278" s="325"/>
      <c r="L278" s="403">
        <v>45802</v>
      </c>
      <c r="M278" s="772"/>
      <c r="N278" s="317"/>
      <c r="O278" s="859" t="s">
        <v>3627</v>
      </c>
      <c r="P278" s="821"/>
      <c r="Q278" s="828">
        <f t="shared" si="12"/>
        <v>0</v>
      </c>
      <c r="R278" s="519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</row>
    <row r="279" spans="1:31" s="83" customFormat="1" hidden="1" outlineLevel="1">
      <c r="A279" s="222"/>
      <c r="B279" s="115">
        <f t="shared" ref="B279:B342" si="14">B278+1</f>
        <v>259</v>
      </c>
      <c r="C279" s="70" t="s">
        <v>1448</v>
      </c>
      <c r="D279" s="50" t="s">
        <v>2</v>
      </c>
      <c r="E279" s="148">
        <v>2.82</v>
      </c>
      <c r="F279" s="38"/>
      <c r="G279" s="380"/>
      <c r="H279" s="381"/>
      <c r="I279" s="380"/>
      <c r="J279" s="306">
        <f t="shared" si="13"/>
        <v>0</v>
      </c>
      <c r="K279" s="325"/>
      <c r="L279" s="403">
        <v>45802</v>
      </c>
      <c r="M279" s="772"/>
      <c r="N279" s="317"/>
      <c r="O279" s="859" t="s">
        <v>3627</v>
      </c>
      <c r="P279" s="821"/>
      <c r="Q279" s="828">
        <f t="shared" si="12"/>
        <v>0</v>
      </c>
      <c r="R279" s="519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</row>
    <row r="280" spans="1:31" s="83" customFormat="1" ht="30" hidden="1" outlineLevel="1">
      <c r="A280" s="222"/>
      <c r="B280" s="115">
        <f t="shared" si="14"/>
        <v>260</v>
      </c>
      <c r="C280" s="76" t="s">
        <v>64</v>
      </c>
      <c r="D280" s="92" t="s">
        <v>65</v>
      </c>
      <c r="E280" s="153">
        <v>7.38</v>
      </c>
      <c r="F280" s="38"/>
      <c r="G280" s="380"/>
      <c r="H280" s="381"/>
      <c r="I280" s="380"/>
      <c r="J280" s="306">
        <f t="shared" si="13"/>
        <v>0</v>
      </c>
      <c r="K280" s="325"/>
      <c r="L280" s="403">
        <v>45802</v>
      </c>
      <c r="M280" s="772"/>
      <c r="N280" s="317"/>
      <c r="O280" s="859" t="s">
        <v>3627</v>
      </c>
      <c r="P280" s="821"/>
      <c r="Q280" s="828">
        <f t="shared" si="12"/>
        <v>0</v>
      </c>
      <c r="R280" s="519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</row>
    <row r="281" spans="1:31" s="83" customFormat="1" hidden="1" outlineLevel="1">
      <c r="A281" s="222"/>
      <c r="B281" s="115">
        <f t="shared" si="14"/>
        <v>261</v>
      </c>
      <c r="C281" s="76" t="s">
        <v>1389</v>
      </c>
      <c r="D281" s="92" t="s">
        <v>266</v>
      </c>
      <c r="E281" s="153">
        <v>1.52</v>
      </c>
      <c r="F281" s="38"/>
      <c r="G281" s="380"/>
      <c r="H281" s="381"/>
      <c r="I281" s="380"/>
      <c r="J281" s="306">
        <f t="shared" si="13"/>
        <v>0</v>
      </c>
      <c r="K281" s="325"/>
      <c r="L281" s="403">
        <v>45802</v>
      </c>
      <c r="M281" s="772"/>
      <c r="N281" s="317"/>
      <c r="O281" s="859" t="s">
        <v>3627</v>
      </c>
      <c r="P281" s="821"/>
      <c r="Q281" s="828">
        <f t="shared" si="12"/>
        <v>0</v>
      </c>
      <c r="R281" s="519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</row>
    <row r="282" spans="1:31" s="83" customFormat="1" hidden="1" outlineLevel="1">
      <c r="A282" s="222"/>
      <c r="B282" s="115">
        <f t="shared" si="14"/>
        <v>262</v>
      </c>
      <c r="C282" s="76" t="s">
        <v>1388</v>
      </c>
      <c r="D282" s="92" t="s">
        <v>40</v>
      </c>
      <c r="E282" s="153">
        <v>4.0000000000000001E-3</v>
      </c>
      <c r="F282" s="38"/>
      <c r="G282" s="380"/>
      <c r="H282" s="381"/>
      <c r="I282" s="380"/>
      <c r="J282" s="306">
        <f t="shared" si="13"/>
        <v>0</v>
      </c>
      <c r="K282" s="325"/>
      <c r="L282" s="403">
        <v>45802</v>
      </c>
      <c r="M282" s="772"/>
      <c r="N282" s="317"/>
      <c r="O282" s="859" t="s">
        <v>3627</v>
      </c>
      <c r="P282" s="821"/>
      <c r="Q282" s="828">
        <f t="shared" si="12"/>
        <v>0</v>
      </c>
      <c r="R282" s="519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</row>
    <row r="283" spans="1:31" s="83" customFormat="1" hidden="1" outlineLevel="1">
      <c r="A283" s="222"/>
      <c r="B283" s="115">
        <f t="shared" si="14"/>
        <v>263</v>
      </c>
      <c r="C283" s="76" t="s">
        <v>3063</v>
      </c>
      <c r="D283" s="92" t="s">
        <v>31</v>
      </c>
      <c r="E283" s="153">
        <v>10</v>
      </c>
      <c r="F283" s="38"/>
      <c r="G283" s="380"/>
      <c r="H283" s="381"/>
      <c r="I283" s="380"/>
      <c r="J283" s="306">
        <f t="shared" si="13"/>
        <v>0</v>
      </c>
      <c r="K283" s="325"/>
      <c r="L283" s="403">
        <v>45802</v>
      </c>
      <c r="M283" s="772"/>
      <c r="N283" s="317"/>
      <c r="O283" s="859" t="s">
        <v>3627</v>
      </c>
      <c r="P283" s="821"/>
      <c r="Q283" s="828">
        <f t="shared" si="12"/>
        <v>0</v>
      </c>
      <c r="R283" s="519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</row>
    <row r="284" spans="1:31" s="83" customFormat="1" ht="30" hidden="1" outlineLevel="1">
      <c r="A284" s="222"/>
      <c r="B284" s="115">
        <f t="shared" si="14"/>
        <v>264</v>
      </c>
      <c r="C284" s="76" t="s">
        <v>45</v>
      </c>
      <c r="D284" s="92" t="s">
        <v>63</v>
      </c>
      <c r="E284" s="153">
        <f>0.56*10</f>
        <v>5.6000000000000005</v>
      </c>
      <c r="F284" s="38"/>
      <c r="G284" s="380"/>
      <c r="H284" s="381"/>
      <c r="I284" s="380"/>
      <c r="J284" s="306">
        <f t="shared" si="13"/>
        <v>0</v>
      </c>
      <c r="K284" s="325"/>
      <c r="L284" s="403">
        <v>45802</v>
      </c>
      <c r="M284" s="772"/>
      <c r="N284" s="317"/>
      <c r="O284" s="859" t="s">
        <v>3627</v>
      </c>
      <c r="P284" s="821"/>
      <c r="Q284" s="828">
        <f t="shared" si="12"/>
        <v>0</v>
      </c>
      <c r="R284" s="519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</row>
    <row r="285" spans="1:31" s="83" customFormat="1" ht="30" hidden="1" outlineLevel="1">
      <c r="A285" s="222"/>
      <c r="B285" s="115">
        <f t="shared" si="14"/>
        <v>265</v>
      </c>
      <c r="C285" s="76" t="s">
        <v>1439</v>
      </c>
      <c r="D285" s="92" t="s">
        <v>63</v>
      </c>
      <c r="E285" s="153">
        <f>2.24*10</f>
        <v>22.400000000000002</v>
      </c>
      <c r="F285" s="38"/>
      <c r="G285" s="380"/>
      <c r="H285" s="381"/>
      <c r="I285" s="380"/>
      <c r="J285" s="306">
        <f t="shared" si="13"/>
        <v>0</v>
      </c>
      <c r="K285" s="325"/>
      <c r="L285" s="403">
        <v>45802</v>
      </c>
      <c r="M285" s="772"/>
      <c r="N285" s="317"/>
      <c r="O285" s="859" t="s">
        <v>3627</v>
      </c>
      <c r="P285" s="821"/>
      <c r="Q285" s="828">
        <f t="shared" si="12"/>
        <v>0</v>
      </c>
      <c r="R285" s="519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</row>
    <row r="286" spans="1:31" s="83" customFormat="1" hidden="1" outlineLevel="1">
      <c r="A286" s="222"/>
      <c r="B286" s="115">
        <f t="shared" si="14"/>
        <v>266</v>
      </c>
      <c r="C286" s="76" t="s">
        <v>1417</v>
      </c>
      <c r="D286" s="92" t="s">
        <v>40</v>
      </c>
      <c r="E286" s="198">
        <f>0.33*10</f>
        <v>3.3000000000000003</v>
      </c>
      <c r="F286" s="38"/>
      <c r="G286" s="380"/>
      <c r="H286" s="381"/>
      <c r="I286" s="380"/>
      <c r="J286" s="306">
        <f t="shared" si="13"/>
        <v>0</v>
      </c>
      <c r="K286" s="325"/>
      <c r="L286" s="403">
        <v>45802</v>
      </c>
      <c r="M286" s="772"/>
      <c r="N286" s="317"/>
      <c r="O286" s="859" t="s">
        <v>3627</v>
      </c>
      <c r="P286" s="821"/>
      <c r="Q286" s="828">
        <f t="shared" si="12"/>
        <v>0</v>
      </c>
      <c r="R286" s="519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</row>
    <row r="287" spans="1:31" s="83" customFormat="1" hidden="1" outlineLevel="1">
      <c r="A287" s="222"/>
      <c r="B287" s="115">
        <f t="shared" si="14"/>
        <v>267</v>
      </c>
      <c r="C287" s="76" t="s">
        <v>1414</v>
      </c>
      <c r="D287" s="92" t="s">
        <v>40</v>
      </c>
      <c r="E287" s="153">
        <f>0.01*10</f>
        <v>0.1</v>
      </c>
      <c r="F287" s="38"/>
      <c r="G287" s="380"/>
      <c r="H287" s="381"/>
      <c r="I287" s="380"/>
      <c r="J287" s="306">
        <f t="shared" si="13"/>
        <v>0</v>
      </c>
      <c r="K287" s="325"/>
      <c r="L287" s="403">
        <v>45802</v>
      </c>
      <c r="M287" s="772"/>
      <c r="N287" s="317"/>
      <c r="O287" s="859" t="s">
        <v>3627</v>
      </c>
      <c r="P287" s="821"/>
      <c r="Q287" s="828">
        <f t="shared" si="12"/>
        <v>0</v>
      </c>
      <c r="R287" s="519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</row>
    <row r="288" spans="1:31" s="83" customFormat="1" hidden="1" outlineLevel="1">
      <c r="A288" s="222"/>
      <c r="B288" s="115">
        <f t="shared" si="14"/>
        <v>268</v>
      </c>
      <c r="C288" s="76" t="s">
        <v>1425</v>
      </c>
      <c r="D288" s="92" t="s">
        <v>2</v>
      </c>
      <c r="E288" s="153">
        <f>8.1*10</f>
        <v>81</v>
      </c>
      <c r="F288" s="38"/>
      <c r="G288" s="380"/>
      <c r="H288" s="381"/>
      <c r="I288" s="380"/>
      <c r="J288" s="306">
        <f t="shared" si="13"/>
        <v>0</v>
      </c>
      <c r="K288" s="325"/>
      <c r="L288" s="403">
        <v>45802</v>
      </c>
      <c r="M288" s="772"/>
      <c r="N288" s="317"/>
      <c r="O288" s="859" t="s">
        <v>3627</v>
      </c>
      <c r="P288" s="821"/>
      <c r="Q288" s="828">
        <f t="shared" si="12"/>
        <v>0</v>
      </c>
      <c r="R288" s="519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</row>
    <row r="289" spans="1:31" s="83" customFormat="1" ht="30" hidden="1" outlineLevel="1">
      <c r="A289" s="222"/>
      <c r="B289" s="115">
        <f t="shared" si="14"/>
        <v>269</v>
      </c>
      <c r="C289" s="76" t="s">
        <v>1442</v>
      </c>
      <c r="D289" s="92" t="s">
        <v>65</v>
      </c>
      <c r="E289" s="198">
        <f>8.9*10</f>
        <v>89</v>
      </c>
      <c r="F289" s="38"/>
      <c r="G289" s="380"/>
      <c r="H289" s="381"/>
      <c r="I289" s="380"/>
      <c r="J289" s="306">
        <f t="shared" si="13"/>
        <v>0</v>
      </c>
      <c r="K289" s="325"/>
      <c r="L289" s="403">
        <v>45802</v>
      </c>
      <c r="M289" s="772"/>
      <c r="N289" s="317"/>
      <c r="O289" s="859" t="s">
        <v>3627</v>
      </c>
      <c r="P289" s="821"/>
      <c r="Q289" s="828">
        <f t="shared" si="12"/>
        <v>0</v>
      </c>
      <c r="R289" s="519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</row>
    <row r="290" spans="1:31" s="83" customFormat="1" hidden="1" outlineLevel="1">
      <c r="A290" s="222"/>
      <c r="B290" s="115">
        <f t="shared" si="14"/>
        <v>270</v>
      </c>
      <c r="C290" s="76" t="s">
        <v>1389</v>
      </c>
      <c r="D290" s="92" t="s">
        <v>266</v>
      </c>
      <c r="E290" s="198">
        <f>1.833*10</f>
        <v>18.329999999999998</v>
      </c>
      <c r="F290" s="38"/>
      <c r="G290" s="380"/>
      <c r="H290" s="381"/>
      <c r="I290" s="380"/>
      <c r="J290" s="306">
        <f t="shared" si="13"/>
        <v>0</v>
      </c>
      <c r="K290" s="325"/>
      <c r="L290" s="403">
        <v>45802</v>
      </c>
      <c r="M290" s="772"/>
      <c r="N290" s="317"/>
      <c r="O290" s="859" t="s">
        <v>3627</v>
      </c>
      <c r="P290" s="821"/>
      <c r="Q290" s="828">
        <f t="shared" si="12"/>
        <v>0</v>
      </c>
      <c r="R290" s="519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</row>
    <row r="291" spans="1:31" s="83" customFormat="1" hidden="1" outlineLevel="1">
      <c r="A291" s="222"/>
      <c r="B291" s="115">
        <f t="shared" si="14"/>
        <v>271</v>
      </c>
      <c r="C291" s="76" t="s">
        <v>1388</v>
      </c>
      <c r="D291" s="92" t="s">
        <v>40</v>
      </c>
      <c r="E291" s="198">
        <f>0.0049*10</f>
        <v>4.9000000000000002E-2</v>
      </c>
      <c r="F291" s="38"/>
      <c r="G291" s="380"/>
      <c r="H291" s="381"/>
      <c r="I291" s="380"/>
      <c r="J291" s="306">
        <f t="shared" si="13"/>
        <v>0</v>
      </c>
      <c r="K291" s="325"/>
      <c r="L291" s="403">
        <v>45802</v>
      </c>
      <c r="M291" s="772"/>
      <c r="N291" s="317"/>
      <c r="O291" s="859" t="s">
        <v>3627</v>
      </c>
      <c r="P291" s="821"/>
      <c r="Q291" s="828">
        <f t="shared" si="12"/>
        <v>0</v>
      </c>
      <c r="R291" s="519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</row>
    <row r="292" spans="1:31" s="83" customFormat="1" hidden="1" outlineLevel="1">
      <c r="A292" s="222"/>
      <c r="B292" s="115">
        <f t="shared" si="14"/>
        <v>272</v>
      </c>
      <c r="C292" s="76" t="s">
        <v>3064</v>
      </c>
      <c r="D292" s="92" t="s">
        <v>31</v>
      </c>
      <c r="E292" s="198">
        <v>1</v>
      </c>
      <c r="F292" s="38"/>
      <c r="G292" s="380"/>
      <c r="H292" s="381"/>
      <c r="I292" s="380"/>
      <c r="J292" s="306">
        <f t="shared" si="13"/>
        <v>0</v>
      </c>
      <c r="K292" s="325"/>
      <c r="L292" s="403">
        <v>45802</v>
      </c>
      <c r="M292" s="772"/>
      <c r="N292" s="317"/>
      <c r="O292" s="859" t="s">
        <v>3627</v>
      </c>
      <c r="P292" s="821"/>
      <c r="Q292" s="828">
        <f t="shared" si="12"/>
        <v>0</v>
      </c>
      <c r="R292" s="519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</row>
    <row r="293" spans="1:31" s="83" customFormat="1" ht="30" hidden="1" outlineLevel="1">
      <c r="A293" s="222"/>
      <c r="B293" s="115">
        <f t="shared" si="14"/>
        <v>273</v>
      </c>
      <c r="C293" s="76" t="s">
        <v>45</v>
      </c>
      <c r="D293" s="92" t="s">
        <v>63</v>
      </c>
      <c r="E293" s="153">
        <v>0.57999999999999996</v>
      </c>
      <c r="F293" s="38"/>
      <c r="G293" s="380"/>
      <c r="H293" s="381"/>
      <c r="I293" s="380"/>
      <c r="J293" s="306">
        <f t="shared" si="13"/>
        <v>0</v>
      </c>
      <c r="K293" s="325"/>
      <c r="L293" s="403">
        <v>45802</v>
      </c>
      <c r="M293" s="772"/>
      <c r="N293" s="317"/>
      <c r="O293" s="859" t="s">
        <v>3627</v>
      </c>
      <c r="P293" s="821"/>
      <c r="Q293" s="828">
        <f t="shared" si="12"/>
        <v>0</v>
      </c>
      <c r="R293" s="519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</row>
    <row r="294" spans="1:31" s="83" customFormat="1" ht="30" hidden="1" outlineLevel="1">
      <c r="A294" s="222"/>
      <c r="B294" s="115">
        <f t="shared" si="14"/>
        <v>274</v>
      </c>
      <c r="C294" s="76" t="s">
        <v>1439</v>
      </c>
      <c r="D294" s="92" t="s">
        <v>63</v>
      </c>
      <c r="E294" s="153">
        <v>2.2400000000000002</v>
      </c>
      <c r="F294" s="38"/>
      <c r="G294" s="380"/>
      <c r="H294" s="381"/>
      <c r="I294" s="380"/>
      <c r="J294" s="306">
        <f t="shared" si="13"/>
        <v>0</v>
      </c>
      <c r="K294" s="325"/>
      <c r="L294" s="403">
        <v>45802</v>
      </c>
      <c r="M294" s="772"/>
      <c r="N294" s="317"/>
      <c r="O294" s="859" t="s">
        <v>3627</v>
      </c>
      <c r="P294" s="821"/>
      <c r="Q294" s="828">
        <f t="shared" si="12"/>
        <v>0</v>
      </c>
      <c r="R294" s="519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</row>
    <row r="295" spans="1:31" s="83" customFormat="1" hidden="1" outlineLevel="1">
      <c r="A295" s="222"/>
      <c r="B295" s="115">
        <f t="shared" si="14"/>
        <v>275</v>
      </c>
      <c r="C295" s="76" t="s">
        <v>1417</v>
      </c>
      <c r="D295" s="92" t="s">
        <v>40</v>
      </c>
      <c r="E295" s="198">
        <v>0.25</v>
      </c>
      <c r="F295" s="38"/>
      <c r="G295" s="380"/>
      <c r="H295" s="381"/>
      <c r="I295" s="380"/>
      <c r="J295" s="306">
        <f t="shared" si="13"/>
        <v>0</v>
      </c>
      <c r="K295" s="325"/>
      <c r="L295" s="403">
        <v>45802</v>
      </c>
      <c r="M295" s="772"/>
      <c r="N295" s="317"/>
      <c r="O295" s="859" t="s">
        <v>3627</v>
      </c>
      <c r="P295" s="821"/>
      <c r="Q295" s="828">
        <f t="shared" si="12"/>
        <v>0</v>
      </c>
      <c r="R295" s="519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</row>
    <row r="296" spans="1:31" s="83" customFormat="1" hidden="1" outlineLevel="1">
      <c r="A296" s="222"/>
      <c r="B296" s="115">
        <f t="shared" si="14"/>
        <v>276</v>
      </c>
      <c r="C296" s="76" t="s">
        <v>1414</v>
      </c>
      <c r="D296" s="92" t="s">
        <v>40</v>
      </c>
      <c r="E296" s="153">
        <v>0.01</v>
      </c>
      <c r="F296" s="38"/>
      <c r="G296" s="380"/>
      <c r="H296" s="381"/>
      <c r="I296" s="380"/>
      <c r="J296" s="306">
        <f t="shared" si="13"/>
        <v>0</v>
      </c>
      <c r="K296" s="325"/>
      <c r="L296" s="403">
        <v>45802</v>
      </c>
      <c r="M296" s="772"/>
      <c r="N296" s="317"/>
      <c r="O296" s="859" t="s">
        <v>3627</v>
      </c>
      <c r="P296" s="821"/>
      <c r="Q296" s="828">
        <f t="shared" si="12"/>
        <v>0</v>
      </c>
      <c r="R296" s="519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</row>
    <row r="297" spans="1:31" s="83" customFormat="1" hidden="1" outlineLevel="1">
      <c r="A297" s="222"/>
      <c r="B297" s="115">
        <f t="shared" si="14"/>
        <v>277</v>
      </c>
      <c r="C297" s="76" t="s">
        <v>1449</v>
      </c>
      <c r="D297" s="92" t="s">
        <v>40</v>
      </c>
      <c r="E297" s="198">
        <v>0.04</v>
      </c>
      <c r="F297" s="38"/>
      <c r="G297" s="380"/>
      <c r="H297" s="381"/>
      <c r="I297" s="380"/>
      <c r="J297" s="306">
        <f t="shared" si="13"/>
        <v>0</v>
      </c>
      <c r="K297" s="325"/>
      <c r="L297" s="403">
        <v>45802</v>
      </c>
      <c r="M297" s="772"/>
      <c r="N297" s="317"/>
      <c r="O297" s="859" t="s">
        <v>3627</v>
      </c>
      <c r="P297" s="821"/>
      <c r="Q297" s="828">
        <f t="shared" ref="Q297:Q360" si="15">I297</f>
        <v>0</v>
      </c>
      <c r="R297" s="519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</row>
    <row r="298" spans="1:31" s="83" customFormat="1" hidden="1" outlineLevel="1">
      <c r="A298" s="222"/>
      <c r="B298" s="115">
        <f t="shared" si="14"/>
        <v>278</v>
      </c>
      <c r="C298" s="76" t="s">
        <v>1425</v>
      </c>
      <c r="D298" s="92" t="s">
        <v>2</v>
      </c>
      <c r="E298" s="153">
        <v>8.1</v>
      </c>
      <c r="F298" s="38"/>
      <c r="G298" s="380"/>
      <c r="H298" s="381"/>
      <c r="I298" s="380"/>
      <c r="J298" s="306">
        <f t="shared" si="13"/>
        <v>0</v>
      </c>
      <c r="K298" s="325"/>
      <c r="L298" s="403">
        <v>45802</v>
      </c>
      <c r="M298" s="772"/>
      <c r="N298" s="317"/>
      <c r="O298" s="859" t="s">
        <v>3627</v>
      </c>
      <c r="P298" s="821"/>
      <c r="Q298" s="828">
        <f t="shared" si="15"/>
        <v>0</v>
      </c>
      <c r="R298" s="519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</row>
    <row r="299" spans="1:31" s="83" customFormat="1" ht="30" hidden="1" outlineLevel="1">
      <c r="A299" s="222"/>
      <c r="B299" s="115">
        <f t="shared" si="14"/>
        <v>279</v>
      </c>
      <c r="C299" s="76" t="s">
        <v>1442</v>
      </c>
      <c r="D299" s="92" t="s">
        <v>65</v>
      </c>
      <c r="E299" s="153">
        <v>8.9</v>
      </c>
      <c r="F299" s="38"/>
      <c r="G299" s="380"/>
      <c r="H299" s="381"/>
      <c r="I299" s="380"/>
      <c r="J299" s="306">
        <f t="shared" si="13"/>
        <v>0</v>
      </c>
      <c r="K299" s="325"/>
      <c r="L299" s="403">
        <v>45802</v>
      </c>
      <c r="M299" s="772"/>
      <c r="N299" s="317"/>
      <c r="O299" s="859" t="s">
        <v>3627</v>
      </c>
      <c r="P299" s="821"/>
      <c r="Q299" s="828">
        <f t="shared" si="15"/>
        <v>0</v>
      </c>
      <c r="R299" s="519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</row>
    <row r="300" spans="1:31" s="83" customFormat="1" hidden="1" outlineLevel="1">
      <c r="A300" s="222"/>
      <c r="B300" s="115">
        <f t="shared" si="14"/>
        <v>280</v>
      </c>
      <c r="C300" s="76" t="s">
        <v>1389</v>
      </c>
      <c r="D300" s="92" t="s">
        <v>266</v>
      </c>
      <c r="E300" s="153">
        <v>1.52</v>
      </c>
      <c r="F300" s="38"/>
      <c r="G300" s="380"/>
      <c r="H300" s="381"/>
      <c r="I300" s="380"/>
      <c r="J300" s="306">
        <f t="shared" si="13"/>
        <v>0</v>
      </c>
      <c r="K300" s="325"/>
      <c r="L300" s="403">
        <v>45802</v>
      </c>
      <c r="M300" s="772"/>
      <c r="N300" s="317"/>
      <c r="O300" s="859" t="s">
        <v>3627</v>
      </c>
      <c r="P300" s="821"/>
      <c r="Q300" s="828">
        <f t="shared" si="15"/>
        <v>0</v>
      </c>
      <c r="R300" s="519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</row>
    <row r="301" spans="1:31" s="83" customFormat="1" hidden="1" outlineLevel="1">
      <c r="A301" s="222"/>
      <c r="B301" s="115">
        <f t="shared" si="14"/>
        <v>281</v>
      </c>
      <c r="C301" s="76" t="s">
        <v>1388</v>
      </c>
      <c r="D301" s="92" t="s">
        <v>40</v>
      </c>
      <c r="E301" s="153">
        <v>4.0000000000000001E-3</v>
      </c>
      <c r="F301" s="38"/>
      <c r="G301" s="380"/>
      <c r="H301" s="381"/>
      <c r="I301" s="380"/>
      <c r="J301" s="306">
        <f t="shared" si="13"/>
        <v>0</v>
      </c>
      <c r="K301" s="325"/>
      <c r="L301" s="403">
        <v>45802</v>
      </c>
      <c r="M301" s="772"/>
      <c r="N301" s="317"/>
      <c r="O301" s="859" t="s">
        <v>3627</v>
      </c>
      <c r="P301" s="821"/>
      <c r="Q301" s="828">
        <f t="shared" si="15"/>
        <v>0</v>
      </c>
      <c r="R301" s="519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</row>
    <row r="302" spans="1:31" s="83" customFormat="1" hidden="1" outlineLevel="1">
      <c r="A302" s="222"/>
      <c r="B302" s="115">
        <f t="shared" si="14"/>
        <v>282</v>
      </c>
      <c r="C302" s="70" t="s">
        <v>1456</v>
      </c>
      <c r="D302" s="50"/>
      <c r="E302" s="204"/>
      <c r="F302" s="38"/>
      <c r="G302" s="380"/>
      <c r="H302" s="381"/>
      <c r="I302" s="380"/>
      <c r="J302" s="306">
        <f t="shared" si="13"/>
        <v>0</v>
      </c>
      <c r="K302" s="325"/>
      <c r="L302" s="403">
        <v>45802</v>
      </c>
      <c r="M302" s="772"/>
      <c r="N302" s="317"/>
      <c r="O302" s="859" t="s">
        <v>3627</v>
      </c>
      <c r="P302" s="821"/>
      <c r="Q302" s="828">
        <f t="shared" si="15"/>
        <v>0</v>
      </c>
      <c r="R302" s="519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</row>
    <row r="303" spans="1:31" s="83" customFormat="1" hidden="1" outlineLevel="1">
      <c r="A303" s="222"/>
      <c r="B303" s="115">
        <f t="shared" si="14"/>
        <v>283</v>
      </c>
      <c r="C303" s="70" t="s">
        <v>1457</v>
      </c>
      <c r="D303" s="50" t="s">
        <v>266</v>
      </c>
      <c r="E303" s="148">
        <v>17.600000000000001</v>
      </c>
      <c r="F303" s="38"/>
      <c r="G303" s="380"/>
      <c r="H303" s="381"/>
      <c r="I303" s="380"/>
      <c r="J303" s="306">
        <f t="shared" si="13"/>
        <v>0</v>
      </c>
      <c r="K303" s="325"/>
      <c r="L303" s="403">
        <v>45802</v>
      </c>
      <c r="M303" s="772"/>
      <c r="N303" s="317"/>
      <c r="O303" s="859" t="s">
        <v>3627</v>
      </c>
      <c r="P303" s="821"/>
      <c r="Q303" s="828">
        <f t="shared" si="15"/>
        <v>0</v>
      </c>
      <c r="R303" s="519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</row>
    <row r="304" spans="1:31" s="83" customFormat="1" hidden="1" outlineLevel="1">
      <c r="A304" s="222"/>
      <c r="B304" s="115">
        <f t="shared" si="14"/>
        <v>284</v>
      </c>
      <c r="C304" s="70" t="s">
        <v>1458</v>
      </c>
      <c r="D304" s="50" t="s">
        <v>266</v>
      </c>
      <c r="E304" s="148">
        <v>9.5</v>
      </c>
      <c r="F304" s="38"/>
      <c r="G304" s="380"/>
      <c r="H304" s="381"/>
      <c r="I304" s="380"/>
      <c r="J304" s="306">
        <f t="shared" si="13"/>
        <v>0</v>
      </c>
      <c r="K304" s="325"/>
      <c r="L304" s="403">
        <v>45802</v>
      </c>
      <c r="M304" s="772"/>
      <c r="N304" s="317"/>
      <c r="O304" s="859" t="s">
        <v>3627</v>
      </c>
      <c r="P304" s="821"/>
      <c r="Q304" s="828">
        <f t="shared" si="15"/>
        <v>0</v>
      </c>
      <c r="R304" s="519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</row>
    <row r="305" spans="1:31" s="83" customFormat="1" hidden="1" outlineLevel="1">
      <c r="A305" s="222"/>
      <c r="B305" s="115">
        <f t="shared" si="14"/>
        <v>285</v>
      </c>
      <c r="C305" s="70" t="s">
        <v>1459</v>
      </c>
      <c r="D305" s="50"/>
      <c r="E305" s="204"/>
      <c r="F305" s="38"/>
      <c r="G305" s="380"/>
      <c r="H305" s="381"/>
      <c r="I305" s="380"/>
      <c r="J305" s="306">
        <f t="shared" si="13"/>
        <v>0</v>
      </c>
      <c r="K305" s="325"/>
      <c r="L305" s="403">
        <v>45802</v>
      </c>
      <c r="M305" s="772"/>
      <c r="N305" s="317"/>
      <c r="O305" s="859" t="s">
        <v>3627</v>
      </c>
      <c r="P305" s="821"/>
      <c r="Q305" s="828">
        <f t="shared" si="15"/>
        <v>0</v>
      </c>
      <c r="R305" s="519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</row>
    <row r="306" spans="1:31" s="83" customFormat="1" hidden="1" outlineLevel="1">
      <c r="A306" s="222"/>
      <c r="B306" s="115">
        <f t="shared" si="14"/>
        <v>286</v>
      </c>
      <c r="C306" s="70" t="s">
        <v>1460</v>
      </c>
      <c r="D306" s="50" t="s">
        <v>266</v>
      </c>
      <c r="E306" s="148">
        <v>11.44</v>
      </c>
      <c r="F306" s="38"/>
      <c r="G306" s="380"/>
      <c r="H306" s="381"/>
      <c r="I306" s="380"/>
      <c r="J306" s="306">
        <f t="shared" si="13"/>
        <v>0</v>
      </c>
      <c r="K306" s="325"/>
      <c r="L306" s="403">
        <v>45802</v>
      </c>
      <c r="M306" s="772"/>
      <c r="N306" s="317"/>
      <c r="O306" s="859" t="s">
        <v>3627</v>
      </c>
      <c r="P306" s="821"/>
      <c r="Q306" s="828">
        <f t="shared" si="15"/>
        <v>0</v>
      </c>
      <c r="R306" s="519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</row>
    <row r="307" spans="1:31" s="83" customFormat="1" hidden="1" outlineLevel="1">
      <c r="A307" s="222"/>
      <c r="B307" s="115">
        <f t="shared" si="14"/>
        <v>287</v>
      </c>
      <c r="C307" s="70" t="s">
        <v>1458</v>
      </c>
      <c r="D307" s="50" t="s">
        <v>266</v>
      </c>
      <c r="E307" s="148">
        <v>6.14</v>
      </c>
      <c r="F307" s="38"/>
      <c r="G307" s="380"/>
      <c r="H307" s="381"/>
      <c r="I307" s="380"/>
      <c r="J307" s="306">
        <f t="shared" si="13"/>
        <v>0</v>
      </c>
      <c r="K307" s="325"/>
      <c r="L307" s="403">
        <v>45802</v>
      </c>
      <c r="M307" s="772"/>
      <c r="N307" s="317"/>
      <c r="O307" s="859" t="s">
        <v>3627</v>
      </c>
      <c r="P307" s="821"/>
      <c r="Q307" s="828">
        <f t="shared" si="15"/>
        <v>0</v>
      </c>
      <c r="R307" s="519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</row>
    <row r="308" spans="1:31" s="83" customFormat="1" hidden="1" outlineLevel="1">
      <c r="A308" s="222"/>
      <c r="B308" s="115">
        <f t="shared" si="14"/>
        <v>288</v>
      </c>
      <c r="C308" s="70" t="s">
        <v>1461</v>
      </c>
      <c r="D308" s="50"/>
      <c r="E308" s="204"/>
      <c r="F308" s="38"/>
      <c r="G308" s="380"/>
      <c r="H308" s="381"/>
      <c r="I308" s="380"/>
      <c r="J308" s="306">
        <f t="shared" si="13"/>
        <v>0</v>
      </c>
      <c r="K308" s="325"/>
      <c r="L308" s="403">
        <v>45802</v>
      </c>
      <c r="M308" s="772"/>
      <c r="N308" s="317"/>
      <c r="O308" s="859" t="s">
        <v>3627</v>
      </c>
      <c r="P308" s="821"/>
      <c r="Q308" s="828">
        <f t="shared" si="15"/>
        <v>0</v>
      </c>
      <c r="R308" s="519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</row>
    <row r="309" spans="1:31" s="83" customFormat="1" hidden="1" outlineLevel="1">
      <c r="A309" s="222"/>
      <c r="B309" s="115">
        <f t="shared" si="14"/>
        <v>289</v>
      </c>
      <c r="C309" s="70" t="s">
        <v>1457</v>
      </c>
      <c r="D309" s="50" t="s">
        <v>266</v>
      </c>
      <c r="E309" s="204">
        <v>25.2</v>
      </c>
      <c r="F309" s="38"/>
      <c r="G309" s="380"/>
      <c r="H309" s="381"/>
      <c r="I309" s="380"/>
      <c r="J309" s="306">
        <f t="shared" si="13"/>
        <v>0</v>
      </c>
      <c r="K309" s="325"/>
      <c r="L309" s="403">
        <v>45802</v>
      </c>
      <c r="M309" s="772"/>
      <c r="N309" s="317"/>
      <c r="O309" s="859" t="s">
        <v>3627</v>
      </c>
      <c r="P309" s="821"/>
      <c r="Q309" s="828">
        <f t="shared" si="15"/>
        <v>0</v>
      </c>
      <c r="R309" s="519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</row>
    <row r="310" spans="1:31" s="83" customFormat="1" hidden="1" outlineLevel="1">
      <c r="A310" s="222"/>
      <c r="B310" s="115">
        <f t="shared" si="14"/>
        <v>290</v>
      </c>
      <c r="C310" s="70" t="s">
        <v>1458</v>
      </c>
      <c r="D310" s="50" t="s">
        <v>266</v>
      </c>
      <c r="E310" s="148">
        <v>9.5</v>
      </c>
      <c r="F310" s="38"/>
      <c r="G310" s="380"/>
      <c r="H310" s="381"/>
      <c r="I310" s="380"/>
      <c r="J310" s="306">
        <f t="shared" si="13"/>
        <v>0</v>
      </c>
      <c r="K310" s="325"/>
      <c r="L310" s="403">
        <v>45802</v>
      </c>
      <c r="M310" s="772"/>
      <c r="N310" s="317"/>
      <c r="O310" s="859" t="s">
        <v>3627</v>
      </c>
      <c r="P310" s="821"/>
      <c r="Q310" s="828">
        <f t="shared" si="15"/>
        <v>0</v>
      </c>
      <c r="R310" s="519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</row>
    <row r="311" spans="1:31" s="83" customFormat="1" hidden="1" outlineLevel="1">
      <c r="A311" s="222"/>
      <c r="B311" s="115">
        <f t="shared" si="14"/>
        <v>291</v>
      </c>
      <c r="C311" s="70" t="s">
        <v>1462</v>
      </c>
      <c r="D311" s="50"/>
      <c r="E311" s="204"/>
      <c r="F311" s="38"/>
      <c r="G311" s="380"/>
      <c r="H311" s="381"/>
      <c r="I311" s="380"/>
      <c r="J311" s="306">
        <f t="shared" si="13"/>
        <v>0</v>
      </c>
      <c r="K311" s="325"/>
      <c r="L311" s="403">
        <v>45802</v>
      </c>
      <c r="M311" s="772"/>
      <c r="N311" s="317"/>
      <c r="O311" s="859" t="s">
        <v>3627</v>
      </c>
      <c r="P311" s="821"/>
      <c r="Q311" s="828">
        <f t="shared" si="15"/>
        <v>0</v>
      </c>
      <c r="R311" s="519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</row>
    <row r="312" spans="1:31" s="83" customFormat="1" hidden="1" outlineLevel="1">
      <c r="A312" s="222"/>
      <c r="B312" s="115">
        <f t="shared" si="14"/>
        <v>292</v>
      </c>
      <c r="C312" s="76" t="s">
        <v>1457</v>
      </c>
      <c r="D312" s="92" t="s">
        <v>266</v>
      </c>
      <c r="E312" s="153">
        <v>16.38</v>
      </c>
      <c r="F312" s="38"/>
      <c r="G312" s="380"/>
      <c r="H312" s="381"/>
      <c r="I312" s="380"/>
      <c r="J312" s="306">
        <f t="shared" si="13"/>
        <v>0</v>
      </c>
      <c r="K312" s="325"/>
      <c r="L312" s="403">
        <v>45802</v>
      </c>
      <c r="M312" s="772"/>
      <c r="N312" s="317"/>
      <c r="O312" s="859" t="s">
        <v>3627</v>
      </c>
      <c r="P312" s="821"/>
      <c r="Q312" s="828">
        <f t="shared" si="15"/>
        <v>0</v>
      </c>
      <c r="R312" s="519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</row>
    <row r="313" spans="1:31" s="83" customFormat="1" hidden="1" outlineLevel="1">
      <c r="A313" s="222"/>
      <c r="B313" s="115">
        <f t="shared" si="14"/>
        <v>293</v>
      </c>
      <c r="C313" s="76" t="s">
        <v>1458</v>
      </c>
      <c r="D313" s="92" t="s">
        <v>266</v>
      </c>
      <c r="E313" s="198">
        <v>6.14</v>
      </c>
      <c r="F313" s="38"/>
      <c r="G313" s="380"/>
      <c r="H313" s="381"/>
      <c r="I313" s="380"/>
      <c r="J313" s="306">
        <f t="shared" si="13"/>
        <v>0</v>
      </c>
      <c r="K313" s="325"/>
      <c r="L313" s="403">
        <v>45802</v>
      </c>
      <c r="M313" s="772"/>
      <c r="N313" s="317"/>
      <c r="O313" s="859" t="s">
        <v>3627</v>
      </c>
      <c r="P313" s="821"/>
      <c r="Q313" s="828">
        <f t="shared" si="15"/>
        <v>0</v>
      </c>
      <c r="R313" s="519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</row>
    <row r="314" spans="1:31" s="83" customFormat="1" ht="30" hidden="1" outlineLevel="1">
      <c r="A314" s="222"/>
      <c r="B314" s="115">
        <f t="shared" si="14"/>
        <v>294</v>
      </c>
      <c r="C314" s="76" t="s">
        <v>3065</v>
      </c>
      <c r="D314" s="92" t="s">
        <v>3</v>
      </c>
      <c r="E314" s="153">
        <v>7</v>
      </c>
      <c r="F314" s="38"/>
      <c r="G314" s="380"/>
      <c r="H314" s="381"/>
      <c r="I314" s="380"/>
      <c r="J314" s="306">
        <f t="shared" si="13"/>
        <v>0</v>
      </c>
      <c r="K314" s="325"/>
      <c r="L314" s="403">
        <v>45802</v>
      </c>
      <c r="M314" s="772"/>
      <c r="N314" s="317"/>
      <c r="O314" s="859" t="s">
        <v>3627</v>
      </c>
      <c r="P314" s="821"/>
      <c r="Q314" s="828">
        <f t="shared" si="15"/>
        <v>0</v>
      </c>
      <c r="R314" s="519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</row>
    <row r="315" spans="1:31" s="83" customFormat="1" ht="30" hidden="1" outlineLevel="1">
      <c r="A315" s="222"/>
      <c r="B315" s="115">
        <f t="shared" si="14"/>
        <v>295</v>
      </c>
      <c r="C315" s="76" t="s">
        <v>1463</v>
      </c>
      <c r="D315" s="74" t="s">
        <v>63</v>
      </c>
      <c r="E315" s="198">
        <v>5.95</v>
      </c>
      <c r="F315" s="38"/>
      <c r="G315" s="380"/>
      <c r="H315" s="381"/>
      <c r="I315" s="380"/>
      <c r="J315" s="306">
        <f t="shared" si="13"/>
        <v>0</v>
      </c>
      <c r="K315" s="325"/>
      <c r="L315" s="403">
        <v>45802</v>
      </c>
      <c r="M315" s="772"/>
      <c r="N315" s="317"/>
      <c r="O315" s="859" t="s">
        <v>3627</v>
      </c>
      <c r="P315" s="821"/>
      <c r="Q315" s="828">
        <f t="shared" si="15"/>
        <v>0</v>
      </c>
      <c r="R315" s="519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</row>
    <row r="316" spans="1:31" s="83" customFormat="1" hidden="1" outlineLevel="1">
      <c r="A316" s="222"/>
      <c r="B316" s="115">
        <f t="shared" si="14"/>
        <v>296</v>
      </c>
      <c r="C316" s="76" t="s">
        <v>1417</v>
      </c>
      <c r="D316" s="92" t="s">
        <v>40</v>
      </c>
      <c r="E316" s="153">
        <v>0.81599999999999995</v>
      </c>
      <c r="F316" s="38"/>
      <c r="G316" s="380"/>
      <c r="H316" s="381"/>
      <c r="I316" s="380"/>
      <c r="J316" s="306">
        <f t="shared" si="13"/>
        <v>0</v>
      </c>
      <c r="K316" s="325"/>
      <c r="L316" s="403">
        <v>45802</v>
      </c>
      <c r="M316" s="772"/>
      <c r="N316" s="317"/>
      <c r="O316" s="859" t="s">
        <v>3627</v>
      </c>
      <c r="P316" s="821"/>
      <c r="Q316" s="828">
        <f t="shared" si="15"/>
        <v>0</v>
      </c>
      <c r="R316" s="519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</row>
    <row r="317" spans="1:31" s="83" customFormat="1" hidden="1" outlineLevel="1">
      <c r="A317" s="222"/>
      <c r="B317" s="115">
        <f t="shared" si="14"/>
        <v>297</v>
      </c>
      <c r="C317" s="76" t="s">
        <v>1416</v>
      </c>
      <c r="D317" s="92" t="s">
        <v>40</v>
      </c>
      <c r="E317" s="153">
        <v>0.01</v>
      </c>
      <c r="F317" s="38"/>
      <c r="G317" s="380"/>
      <c r="H317" s="381"/>
      <c r="I317" s="380"/>
      <c r="J317" s="306">
        <f t="shared" si="13"/>
        <v>0</v>
      </c>
      <c r="K317" s="325"/>
      <c r="L317" s="403">
        <v>45802</v>
      </c>
      <c r="M317" s="772"/>
      <c r="N317" s="317"/>
      <c r="O317" s="859" t="s">
        <v>3627</v>
      </c>
      <c r="P317" s="821"/>
      <c r="Q317" s="828">
        <f t="shared" si="15"/>
        <v>0</v>
      </c>
      <c r="R317" s="519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</row>
    <row r="318" spans="1:31" s="83" customFormat="1" hidden="1" outlineLevel="1">
      <c r="A318" s="222"/>
      <c r="B318" s="115">
        <f t="shared" si="14"/>
        <v>298</v>
      </c>
      <c r="C318" s="76" t="s">
        <v>1423</v>
      </c>
      <c r="D318" s="92" t="s">
        <v>40</v>
      </c>
      <c r="E318" s="153">
        <v>0.10299999999999999</v>
      </c>
      <c r="F318" s="38"/>
      <c r="G318" s="380"/>
      <c r="H318" s="381"/>
      <c r="I318" s="380"/>
      <c r="J318" s="306">
        <f t="shared" si="13"/>
        <v>0</v>
      </c>
      <c r="K318" s="325"/>
      <c r="L318" s="403">
        <v>45802</v>
      </c>
      <c r="M318" s="772"/>
      <c r="N318" s="317"/>
      <c r="O318" s="859" t="s">
        <v>3627</v>
      </c>
      <c r="P318" s="821"/>
      <c r="Q318" s="828">
        <f t="shared" si="15"/>
        <v>0</v>
      </c>
      <c r="R318" s="519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</row>
    <row r="319" spans="1:31" s="83" customFormat="1" hidden="1" outlineLevel="1">
      <c r="A319" s="222"/>
      <c r="B319" s="115">
        <f t="shared" si="14"/>
        <v>299</v>
      </c>
      <c r="C319" s="76" t="s">
        <v>1464</v>
      </c>
      <c r="D319" s="92" t="s">
        <v>31</v>
      </c>
      <c r="E319" s="198">
        <v>56</v>
      </c>
      <c r="F319" s="38"/>
      <c r="G319" s="380"/>
      <c r="H319" s="381"/>
      <c r="I319" s="380"/>
      <c r="J319" s="306">
        <f t="shared" si="13"/>
        <v>0</v>
      </c>
      <c r="K319" s="325"/>
      <c r="L319" s="403">
        <v>45802</v>
      </c>
      <c r="M319" s="772"/>
      <c r="N319" s="317"/>
      <c r="O319" s="859" t="s">
        <v>3627</v>
      </c>
      <c r="P319" s="821"/>
      <c r="Q319" s="828">
        <f t="shared" si="15"/>
        <v>0</v>
      </c>
      <c r="R319" s="519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</row>
    <row r="320" spans="1:31" s="83" customFormat="1" hidden="1" outlineLevel="1">
      <c r="A320" s="222"/>
      <c r="B320" s="115">
        <f t="shared" si="14"/>
        <v>300</v>
      </c>
      <c r="C320" s="338" t="s">
        <v>3087</v>
      </c>
      <c r="D320" s="118"/>
      <c r="E320" s="163"/>
      <c r="F320" s="38"/>
      <c r="G320" s="380"/>
      <c r="H320" s="381"/>
      <c r="I320" s="380"/>
      <c r="J320" s="306">
        <f t="shared" si="13"/>
        <v>0</v>
      </c>
      <c r="K320" s="325"/>
      <c r="L320" s="403">
        <v>45802</v>
      </c>
      <c r="M320" s="772"/>
      <c r="N320" s="317"/>
      <c r="O320" s="859" t="s">
        <v>3627</v>
      </c>
      <c r="P320" s="821"/>
      <c r="Q320" s="828">
        <f t="shared" si="15"/>
        <v>0</v>
      </c>
      <c r="R320" s="519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</row>
    <row r="321" spans="1:31" s="83" customFormat="1" hidden="1" outlineLevel="1">
      <c r="A321" s="222"/>
      <c r="B321" s="115">
        <f t="shared" si="14"/>
        <v>301</v>
      </c>
      <c r="C321" s="338" t="s">
        <v>3085</v>
      </c>
      <c r="D321" s="118"/>
      <c r="E321" s="163"/>
      <c r="F321" s="38"/>
      <c r="G321" s="380"/>
      <c r="H321" s="381"/>
      <c r="I321" s="380"/>
      <c r="J321" s="306">
        <f t="shared" si="13"/>
        <v>0</v>
      </c>
      <c r="K321" s="325"/>
      <c r="L321" s="403">
        <v>45802</v>
      </c>
      <c r="M321" s="772"/>
      <c r="N321" s="317"/>
      <c r="O321" s="859" t="s">
        <v>3627</v>
      </c>
      <c r="P321" s="821"/>
      <c r="Q321" s="828">
        <f t="shared" si="15"/>
        <v>0</v>
      </c>
      <c r="R321" s="519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</row>
    <row r="322" spans="1:31" s="83" customFormat="1" hidden="1" outlineLevel="1">
      <c r="A322" s="222"/>
      <c r="B322" s="115">
        <f t="shared" si="14"/>
        <v>302</v>
      </c>
      <c r="C322" s="338" t="s">
        <v>3085</v>
      </c>
      <c r="D322" s="119"/>
      <c r="E322" s="164"/>
      <c r="F322" s="38"/>
      <c r="G322" s="380"/>
      <c r="H322" s="381"/>
      <c r="I322" s="380"/>
      <c r="J322" s="306">
        <f t="shared" si="13"/>
        <v>0</v>
      </c>
      <c r="K322" s="325"/>
      <c r="L322" s="403">
        <v>45802</v>
      </c>
      <c r="M322" s="772"/>
      <c r="N322" s="317"/>
      <c r="O322" s="859" t="s">
        <v>3627</v>
      </c>
      <c r="P322" s="821"/>
      <c r="Q322" s="828">
        <f t="shared" si="15"/>
        <v>0</v>
      </c>
      <c r="R322" s="519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</row>
    <row r="323" spans="1:31" s="83" customFormat="1" hidden="1" outlineLevel="1">
      <c r="A323" s="222"/>
      <c r="B323" s="115">
        <f t="shared" si="14"/>
        <v>303</v>
      </c>
      <c r="C323" s="338" t="s">
        <v>3085</v>
      </c>
      <c r="D323" s="119"/>
      <c r="E323" s="164"/>
      <c r="F323" s="38"/>
      <c r="G323" s="380"/>
      <c r="H323" s="381"/>
      <c r="I323" s="380"/>
      <c r="J323" s="306">
        <f t="shared" si="13"/>
        <v>0</v>
      </c>
      <c r="K323" s="325"/>
      <c r="L323" s="403">
        <v>45802</v>
      </c>
      <c r="M323" s="772"/>
      <c r="N323" s="317"/>
      <c r="O323" s="859" t="s">
        <v>3627</v>
      </c>
      <c r="P323" s="821"/>
      <c r="Q323" s="828">
        <f t="shared" si="15"/>
        <v>0</v>
      </c>
      <c r="R323" s="519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</row>
    <row r="324" spans="1:31" s="83" customFormat="1" hidden="1" outlineLevel="1">
      <c r="A324" s="222"/>
      <c r="B324" s="115">
        <f t="shared" si="14"/>
        <v>304</v>
      </c>
      <c r="C324" s="338" t="s">
        <v>3085</v>
      </c>
      <c r="D324" s="119"/>
      <c r="E324" s="164"/>
      <c r="F324" s="38"/>
      <c r="G324" s="380"/>
      <c r="H324" s="381"/>
      <c r="I324" s="380"/>
      <c r="J324" s="306">
        <f t="shared" si="13"/>
        <v>0</v>
      </c>
      <c r="K324" s="325"/>
      <c r="L324" s="403">
        <v>45802</v>
      </c>
      <c r="M324" s="772"/>
      <c r="N324" s="317"/>
      <c r="O324" s="859" t="s">
        <v>3627</v>
      </c>
      <c r="P324" s="821"/>
      <c r="Q324" s="828">
        <f t="shared" si="15"/>
        <v>0</v>
      </c>
      <c r="R324" s="519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</row>
    <row r="325" spans="1:31" s="83" customFormat="1" hidden="1" outlineLevel="1">
      <c r="A325" s="222"/>
      <c r="B325" s="115">
        <f t="shared" si="14"/>
        <v>305</v>
      </c>
      <c r="C325" s="338" t="s">
        <v>3085</v>
      </c>
      <c r="D325" s="119"/>
      <c r="E325" s="164"/>
      <c r="F325" s="38"/>
      <c r="G325" s="380"/>
      <c r="H325" s="381"/>
      <c r="I325" s="380"/>
      <c r="J325" s="306">
        <f t="shared" si="13"/>
        <v>0</v>
      </c>
      <c r="K325" s="325"/>
      <c r="L325" s="403">
        <v>45802</v>
      </c>
      <c r="M325" s="772"/>
      <c r="N325" s="317"/>
      <c r="O325" s="859" t="s">
        <v>3627</v>
      </c>
      <c r="P325" s="821"/>
      <c r="Q325" s="828">
        <f t="shared" si="15"/>
        <v>0</v>
      </c>
      <c r="R325" s="519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</row>
    <row r="326" spans="1:31" s="83" customFormat="1" hidden="1" outlineLevel="1">
      <c r="A326" s="222"/>
      <c r="B326" s="115">
        <f t="shared" si="14"/>
        <v>306</v>
      </c>
      <c r="C326" s="338" t="s">
        <v>3085</v>
      </c>
      <c r="D326" s="119"/>
      <c r="E326" s="164"/>
      <c r="F326" s="38"/>
      <c r="G326" s="380"/>
      <c r="H326" s="381"/>
      <c r="I326" s="380"/>
      <c r="J326" s="306">
        <f t="shared" si="13"/>
        <v>0</v>
      </c>
      <c r="K326" s="325"/>
      <c r="L326" s="403">
        <v>45802</v>
      </c>
      <c r="M326" s="772"/>
      <c r="N326" s="317"/>
      <c r="O326" s="859" t="s">
        <v>3627</v>
      </c>
      <c r="P326" s="821"/>
      <c r="Q326" s="828">
        <f t="shared" si="15"/>
        <v>0</v>
      </c>
      <c r="R326" s="519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</row>
    <row r="327" spans="1:31" s="83" customFormat="1" hidden="1" outlineLevel="1">
      <c r="A327" s="222"/>
      <c r="B327" s="115">
        <f t="shared" si="14"/>
        <v>307</v>
      </c>
      <c r="C327" s="338" t="s">
        <v>3085</v>
      </c>
      <c r="D327" s="119"/>
      <c r="E327" s="164"/>
      <c r="F327" s="38"/>
      <c r="G327" s="380"/>
      <c r="H327" s="381"/>
      <c r="I327" s="380"/>
      <c r="J327" s="306">
        <f t="shared" si="13"/>
        <v>0</v>
      </c>
      <c r="K327" s="325"/>
      <c r="L327" s="403">
        <v>45802</v>
      </c>
      <c r="M327" s="772"/>
      <c r="N327" s="317"/>
      <c r="O327" s="859" t="s">
        <v>3627</v>
      </c>
      <c r="P327" s="821"/>
      <c r="Q327" s="828">
        <f t="shared" si="15"/>
        <v>0</v>
      </c>
      <c r="R327" s="519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</row>
    <row r="328" spans="1:31" s="83" customFormat="1" hidden="1" outlineLevel="1">
      <c r="A328" s="222"/>
      <c r="B328" s="115">
        <f t="shared" si="14"/>
        <v>308</v>
      </c>
      <c r="C328" s="338" t="s">
        <v>3085</v>
      </c>
      <c r="D328" s="119"/>
      <c r="E328" s="164"/>
      <c r="F328" s="38"/>
      <c r="G328" s="380"/>
      <c r="H328" s="381"/>
      <c r="I328" s="380"/>
      <c r="J328" s="306">
        <f t="shared" si="13"/>
        <v>0</v>
      </c>
      <c r="K328" s="325"/>
      <c r="L328" s="403">
        <v>45802</v>
      </c>
      <c r="M328" s="772"/>
      <c r="N328" s="317"/>
      <c r="O328" s="859" t="s">
        <v>3627</v>
      </c>
      <c r="P328" s="821"/>
      <c r="Q328" s="828">
        <f t="shared" si="15"/>
        <v>0</v>
      </c>
      <c r="R328" s="519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</row>
    <row r="329" spans="1:31" s="83" customFormat="1" hidden="1" outlineLevel="1">
      <c r="A329" s="222"/>
      <c r="B329" s="115">
        <f t="shared" si="14"/>
        <v>309</v>
      </c>
      <c r="C329" s="338" t="s">
        <v>3085</v>
      </c>
      <c r="D329" s="120"/>
      <c r="E329" s="165"/>
      <c r="F329" s="38"/>
      <c r="G329" s="380"/>
      <c r="H329" s="381"/>
      <c r="I329" s="380"/>
      <c r="J329" s="306">
        <f t="shared" si="13"/>
        <v>0</v>
      </c>
      <c r="K329" s="325"/>
      <c r="L329" s="403">
        <v>45802</v>
      </c>
      <c r="M329" s="772"/>
      <c r="N329" s="317"/>
      <c r="O329" s="859" t="s">
        <v>3627</v>
      </c>
      <c r="P329" s="821"/>
      <c r="Q329" s="828">
        <f t="shared" si="15"/>
        <v>0</v>
      </c>
      <c r="R329" s="519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</row>
    <row r="330" spans="1:31" s="83" customFormat="1" hidden="1" outlineLevel="1">
      <c r="A330" s="222"/>
      <c r="B330" s="115">
        <f t="shared" si="14"/>
        <v>310</v>
      </c>
      <c r="C330" s="338" t="s">
        <v>3085</v>
      </c>
      <c r="D330" s="120"/>
      <c r="E330" s="165"/>
      <c r="F330" s="38"/>
      <c r="G330" s="380"/>
      <c r="H330" s="381"/>
      <c r="I330" s="380"/>
      <c r="J330" s="306">
        <f t="shared" si="13"/>
        <v>0</v>
      </c>
      <c r="K330" s="325"/>
      <c r="L330" s="403">
        <v>45802</v>
      </c>
      <c r="M330" s="772"/>
      <c r="N330" s="317"/>
      <c r="O330" s="859" t="s">
        <v>3627</v>
      </c>
      <c r="P330" s="821"/>
      <c r="Q330" s="828">
        <f t="shared" si="15"/>
        <v>0</v>
      </c>
      <c r="R330" s="519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</row>
    <row r="331" spans="1:31" s="83" customFormat="1" hidden="1" outlineLevel="1">
      <c r="A331" s="222"/>
      <c r="B331" s="115">
        <f t="shared" si="14"/>
        <v>311</v>
      </c>
      <c r="C331" s="338" t="s">
        <v>3085</v>
      </c>
      <c r="D331" s="120"/>
      <c r="E331" s="165"/>
      <c r="F331" s="38"/>
      <c r="G331" s="380"/>
      <c r="H331" s="381"/>
      <c r="I331" s="380"/>
      <c r="J331" s="306">
        <f t="shared" si="13"/>
        <v>0</v>
      </c>
      <c r="K331" s="325"/>
      <c r="L331" s="403">
        <v>45802</v>
      </c>
      <c r="M331" s="772"/>
      <c r="N331" s="317"/>
      <c r="O331" s="859" t="s">
        <v>3627</v>
      </c>
      <c r="P331" s="821"/>
      <c r="Q331" s="828">
        <f t="shared" si="15"/>
        <v>0</v>
      </c>
      <c r="R331" s="519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</row>
    <row r="332" spans="1:31" s="83" customFormat="1" hidden="1" outlineLevel="1">
      <c r="A332" s="222"/>
      <c r="B332" s="115">
        <f t="shared" si="14"/>
        <v>312</v>
      </c>
      <c r="C332" s="338" t="s">
        <v>3085</v>
      </c>
      <c r="D332" s="119"/>
      <c r="E332" s="166"/>
      <c r="F332" s="38"/>
      <c r="G332" s="380"/>
      <c r="H332" s="381"/>
      <c r="I332" s="380"/>
      <c r="J332" s="306">
        <f t="shared" si="13"/>
        <v>0</v>
      </c>
      <c r="K332" s="325"/>
      <c r="L332" s="403">
        <v>45802</v>
      </c>
      <c r="M332" s="772"/>
      <c r="N332" s="317"/>
      <c r="O332" s="859" t="s">
        <v>3627</v>
      </c>
      <c r="P332" s="821"/>
      <c r="Q332" s="828">
        <f t="shared" si="15"/>
        <v>0</v>
      </c>
      <c r="R332" s="519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</row>
    <row r="333" spans="1:31" s="83" customFormat="1" hidden="1" outlineLevel="1">
      <c r="A333" s="222"/>
      <c r="B333" s="115">
        <f t="shared" si="14"/>
        <v>313</v>
      </c>
      <c r="C333" s="338" t="s">
        <v>3085</v>
      </c>
      <c r="D333" s="119"/>
      <c r="E333" s="164"/>
      <c r="F333" s="38"/>
      <c r="G333" s="380"/>
      <c r="H333" s="381"/>
      <c r="I333" s="380"/>
      <c r="J333" s="306">
        <f t="shared" si="13"/>
        <v>0</v>
      </c>
      <c r="K333" s="325"/>
      <c r="L333" s="403">
        <v>45802</v>
      </c>
      <c r="M333" s="772"/>
      <c r="N333" s="317"/>
      <c r="O333" s="859" t="s">
        <v>3627</v>
      </c>
      <c r="P333" s="821"/>
      <c r="Q333" s="828">
        <f t="shared" si="15"/>
        <v>0</v>
      </c>
      <c r="R333" s="519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</row>
    <row r="334" spans="1:31" s="83" customFormat="1" hidden="1" outlineLevel="1">
      <c r="A334" s="222"/>
      <c r="B334" s="115">
        <f t="shared" si="14"/>
        <v>314</v>
      </c>
      <c r="C334" s="338" t="s">
        <v>3085</v>
      </c>
      <c r="D334" s="119"/>
      <c r="E334" s="164"/>
      <c r="F334" s="38"/>
      <c r="G334" s="380"/>
      <c r="H334" s="381"/>
      <c r="I334" s="380"/>
      <c r="J334" s="306">
        <f t="shared" si="13"/>
        <v>0</v>
      </c>
      <c r="K334" s="325"/>
      <c r="L334" s="403">
        <v>45802</v>
      </c>
      <c r="M334" s="772"/>
      <c r="N334" s="317"/>
      <c r="O334" s="859" t="s">
        <v>3627</v>
      </c>
      <c r="P334" s="821"/>
      <c r="Q334" s="828">
        <f t="shared" si="15"/>
        <v>0</v>
      </c>
      <c r="R334" s="519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</row>
    <row r="335" spans="1:31" s="83" customFormat="1" hidden="1" outlineLevel="1">
      <c r="A335" s="222"/>
      <c r="B335" s="115">
        <f t="shared" si="14"/>
        <v>315</v>
      </c>
      <c r="C335" s="338" t="s">
        <v>3085</v>
      </c>
      <c r="D335" s="119"/>
      <c r="E335" s="164"/>
      <c r="F335" s="38"/>
      <c r="G335" s="380"/>
      <c r="H335" s="381"/>
      <c r="I335" s="380"/>
      <c r="J335" s="306">
        <f t="shared" si="13"/>
        <v>0</v>
      </c>
      <c r="K335" s="325"/>
      <c r="L335" s="403">
        <v>45802</v>
      </c>
      <c r="M335" s="772"/>
      <c r="N335" s="317"/>
      <c r="O335" s="859" t="s">
        <v>3627</v>
      </c>
      <c r="P335" s="821"/>
      <c r="Q335" s="828">
        <f t="shared" si="15"/>
        <v>0</v>
      </c>
      <c r="R335" s="519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</row>
    <row r="336" spans="1:31" s="83" customFormat="1" hidden="1" outlineLevel="1">
      <c r="A336" s="222"/>
      <c r="B336" s="115">
        <f t="shared" si="14"/>
        <v>316</v>
      </c>
      <c r="C336" s="338" t="s">
        <v>3085</v>
      </c>
      <c r="D336" s="119"/>
      <c r="E336" s="164"/>
      <c r="F336" s="38"/>
      <c r="G336" s="380"/>
      <c r="H336" s="381"/>
      <c r="I336" s="380"/>
      <c r="J336" s="306">
        <f t="shared" si="13"/>
        <v>0</v>
      </c>
      <c r="K336" s="325"/>
      <c r="L336" s="403">
        <v>45802</v>
      </c>
      <c r="M336" s="772"/>
      <c r="N336" s="317"/>
      <c r="O336" s="859" t="s">
        <v>3627</v>
      </c>
      <c r="P336" s="821"/>
      <c r="Q336" s="828">
        <f t="shared" si="15"/>
        <v>0</v>
      </c>
      <c r="R336" s="519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</row>
    <row r="337" spans="1:31" s="83" customFormat="1" hidden="1" outlineLevel="1">
      <c r="A337" s="222"/>
      <c r="B337" s="115">
        <f t="shared" si="14"/>
        <v>317</v>
      </c>
      <c r="C337" s="338" t="s">
        <v>3085</v>
      </c>
      <c r="D337" s="120"/>
      <c r="E337" s="165"/>
      <c r="F337" s="38"/>
      <c r="G337" s="380"/>
      <c r="H337" s="381"/>
      <c r="I337" s="380"/>
      <c r="J337" s="306">
        <f t="shared" si="13"/>
        <v>0</v>
      </c>
      <c r="K337" s="325"/>
      <c r="L337" s="403">
        <v>45802</v>
      </c>
      <c r="M337" s="772"/>
      <c r="N337" s="317"/>
      <c r="O337" s="859" t="s">
        <v>3627</v>
      </c>
      <c r="P337" s="821"/>
      <c r="Q337" s="828">
        <f t="shared" si="15"/>
        <v>0</v>
      </c>
      <c r="R337" s="519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</row>
    <row r="338" spans="1:31" s="83" customFormat="1" hidden="1" outlineLevel="1">
      <c r="A338" s="222"/>
      <c r="B338" s="115">
        <f t="shared" si="14"/>
        <v>318</v>
      </c>
      <c r="C338" s="338" t="s">
        <v>3085</v>
      </c>
      <c r="D338" s="119"/>
      <c r="E338" s="164"/>
      <c r="F338" s="38"/>
      <c r="G338" s="380"/>
      <c r="H338" s="381"/>
      <c r="I338" s="380"/>
      <c r="J338" s="306">
        <f t="shared" si="13"/>
        <v>0</v>
      </c>
      <c r="K338" s="325"/>
      <c r="L338" s="403">
        <v>45802</v>
      </c>
      <c r="M338" s="772"/>
      <c r="N338" s="317"/>
      <c r="O338" s="859" t="s">
        <v>3627</v>
      </c>
      <c r="P338" s="821"/>
      <c r="Q338" s="828">
        <f t="shared" si="15"/>
        <v>0</v>
      </c>
      <c r="R338" s="519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</row>
    <row r="339" spans="1:31" s="83" customFormat="1" hidden="1" outlineLevel="1">
      <c r="A339" s="222"/>
      <c r="B339" s="115">
        <f t="shared" si="14"/>
        <v>319</v>
      </c>
      <c r="C339" s="338" t="s">
        <v>3085</v>
      </c>
      <c r="D339" s="119"/>
      <c r="E339" s="166"/>
      <c r="F339" s="38"/>
      <c r="G339" s="380"/>
      <c r="H339" s="381"/>
      <c r="I339" s="380"/>
      <c r="J339" s="306">
        <f t="shared" ref="J339:J402" si="16">G339+I339</f>
        <v>0</v>
      </c>
      <c r="K339" s="325"/>
      <c r="L339" s="403">
        <v>45802</v>
      </c>
      <c r="M339" s="772"/>
      <c r="N339" s="317"/>
      <c r="O339" s="859" t="s">
        <v>3627</v>
      </c>
      <c r="P339" s="821"/>
      <c r="Q339" s="828">
        <f t="shared" si="15"/>
        <v>0</v>
      </c>
      <c r="R339" s="519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</row>
    <row r="340" spans="1:31" s="83" customFormat="1" hidden="1" outlineLevel="1">
      <c r="A340" s="222"/>
      <c r="B340" s="115">
        <f t="shared" si="14"/>
        <v>320</v>
      </c>
      <c r="C340" s="338" t="s">
        <v>3085</v>
      </c>
      <c r="D340" s="119"/>
      <c r="E340" s="166"/>
      <c r="F340" s="38"/>
      <c r="G340" s="380"/>
      <c r="H340" s="381"/>
      <c r="I340" s="380"/>
      <c r="J340" s="306">
        <f t="shared" si="16"/>
        <v>0</v>
      </c>
      <c r="K340" s="325"/>
      <c r="L340" s="403">
        <v>45802</v>
      </c>
      <c r="M340" s="772"/>
      <c r="N340" s="317"/>
      <c r="O340" s="859" t="s">
        <v>3627</v>
      </c>
      <c r="P340" s="821"/>
      <c r="Q340" s="828">
        <f t="shared" si="15"/>
        <v>0</v>
      </c>
      <c r="R340" s="519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</row>
    <row r="341" spans="1:31" s="83" customFormat="1" hidden="1" outlineLevel="1">
      <c r="A341" s="222"/>
      <c r="B341" s="115">
        <f t="shared" si="14"/>
        <v>321</v>
      </c>
      <c r="C341" s="96" t="s">
        <v>3066</v>
      </c>
      <c r="D341" s="50" t="s">
        <v>3</v>
      </c>
      <c r="E341" s="167" t="s">
        <v>1</v>
      </c>
      <c r="F341" s="38"/>
      <c r="G341" s="380"/>
      <c r="H341" s="381"/>
      <c r="I341" s="380"/>
      <c r="J341" s="306">
        <f t="shared" si="16"/>
        <v>0</v>
      </c>
      <c r="K341" s="325"/>
      <c r="L341" s="403">
        <v>45802</v>
      </c>
      <c r="M341" s="772"/>
      <c r="N341" s="317"/>
      <c r="O341" s="859" t="s">
        <v>3627</v>
      </c>
      <c r="P341" s="821"/>
      <c r="Q341" s="828">
        <f t="shared" si="15"/>
        <v>0</v>
      </c>
      <c r="R341" s="519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</row>
    <row r="342" spans="1:31" s="83" customFormat="1" ht="30" hidden="1" outlineLevel="1">
      <c r="A342" s="222"/>
      <c r="B342" s="115">
        <f t="shared" si="14"/>
        <v>322</v>
      </c>
      <c r="C342" s="76" t="s">
        <v>33</v>
      </c>
      <c r="D342" s="104" t="s">
        <v>63</v>
      </c>
      <c r="E342" s="148">
        <v>248.67</v>
      </c>
      <c r="F342" s="38"/>
      <c r="G342" s="380"/>
      <c r="H342" s="381"/>
      <c r="I342" s="380"/>
      <c r="J342" s="306">
        <f t="shared" si="16"/>
        <v>0</v>
      </c>
      <c r="K342" s="325"/>
      <c r="L342" s="403">
        <v>45802</v>
      </c>
      <c r="M342" s="772"/>
      <c r="N342" s="317"/>
      <c r="O342" s="859" t="s">
        <v>3627</v>
      </c>
      <c r="P342" s="821"/>
      <c r="Q342" s="828">
        <f t="shared" si="15"/>
        <v>0</v>
      </c>
      <c r="R342" s="519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</row>
    <row r="343" spans="1:31" s="83" customFormat="1" hidden="1" outlineLevel="1">
      <c r="A343" s="222"/>
      <c r="B343" s="115">
        <f t="shared" ref="B343:B406" si="17">B342+1</f>
        <v>323</v>
      </c>
      <c r="C343" s="76" t="s">
        <v>1410</v>
      </c>
      <c r="D343" s="50" t="s">
        <v>63</v>
      </c>
      <c r="E343" s="168" t="s">
        <v>1465</v>
      </c>
      <c r="F343" s="38"/>
      <c r="G343" s="380"/>
      <c r="H343" s="381"/>
      <c r="I343" s="380"/>
      <c r="J343" s="306">
        <f t="shared" si="16"/>
        <v>0</v>
      </c>
      <c r="K343" s="325"/>
      <c r="L343" s="403">
        <v>45802</v>
      </c>
      <c r="M343" s="772"/>
      <c r="N343" s="317"/>
      <c r="O343" s="859" t="s">
        <v>3627</v>
      </c>
      <c r="P343" s="821"/>
      <c r="Q343" s="828">
        <f t="shared" si="15"/>
        <v>0</v>
      </c>
      <c r="R343" s="519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</row>
    <row r="344" spans="1:31" s="83" customFormat="1" ht="30" hidden="1" outlineLevel="1">
      <c r="A344" s="222"/>
      <c r="B344" s="115">
        <f t="shared" si="17"/>
        <v>324</v>
      </c>
      <c r="C344" s="76" t="s">
        <v>37</v>
      </c>
      <c r="D344" s="50" t="s">
        <v>40</v>
      </c>
      <c r="E344" s="168" t="s">
        <v>3067</v>
      </c>
      <c r="F344" s="38"/>
      <c r="G344" s="380"/>
      <c r="H344" s="381"/>
      <c r="I344" s="380"/>
      <c r="J344" s="306">
        <f t="shared" si="16"/>
        <v>0</v>
      </c>
      <c r="K344" s="325"/>
      <c r="L344" s="403">
        <v>45802</v>
      </c>
      <c r="M344" s="772"/>
      <c r="N344" s="317"/>
      <c r="O344" s="859" t="s">
        <v>3627</v>
      </c>
      <c r="P344" s="821"/>
      <c r="Q344" s="828">
        <f t="shared" si="15"/>
        <v>0</v>
      </c>
      <c r="R344" s="519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</row>
    <row r="345" spans="1:31" s="83" customFormat="1" ht="30" hidden="1" outlineLevel="1">
      <c r="A345" s="222"/>
      <c r="B345" s="115">
        <f t="shared" si="17"/>
        <v>325</v>
      </c>
      <c r="C345" s="105" t="s">
        <v>38</v>
      </c>
      <c r="D345" s="50" t="s">
        <v>40</v>
      </c>
      <c r="E345" s="168" t="s">
        <v>3068</v>
      </c>
      <c r="F345" s="38"/>
      <c r="G345" s="380"/>
      <c r="H345" s="381"/>
      <c r="I345" s="380"/>
      <c r="J345" s="306">
        <f t="shared" si="16"/>
        <v>0</v>
      </c>
      <c r="K345" s="325"/>
      <c r="L345" s="403">
        <v>45802</v>
      </c>
      <c r="M345" s="772"/>
      <c r="N345" s="317"/>
      <c r="O345" s="859" t="s">
        <v>3627</v>
      </c>
      <c r="P345" s="821"/>
      <c r="Q345" s="828">
        <f t="shared" si="15"/>
        <v>0</v>
      </c>
      <c r="R345" s="519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</row>
    <row r="346" spans="1:31" s="83" customFormat="1" hidden="1" outlineLevel="1">
      <c r="A346" s="222"/>
      <c r="B346" s="115">
        <f t="shared" si="17"/>
        <v>326</v>
      </c>
      <c r="C346" s="105" t="s">
        <v>39</v>
      </c>
      <c r="D346" s="50" t="s">
        <v>63</v>
      </c>
      <c r="E346" s="168" t="s">
        <v>1466</v>
      </c>
      <c r="F346" s="38"/>
      <c r="G346" s="380"/>
      <c r="H346" s="381"/>
      <c r="I346" s="380"/>
      <c r="J346" s="306">
        <f t="shared" si="16"/>
        <v>0</v>
      </c>
      <c r="K346" s="325"/>
      <c r="L346" s="403">
        <v>45802</v>
      </c>
      <c r="M346" s="772"/>
      <c r="N346" s="317"/>
      <c r="O346" s="859" t="s">
        <v>3627</v>
      </c>
      <c r="P346" s="821"/>
      <c r="Q346" s="828">
        <f t="shared" si="15"/>
        <v>0</v>
      </c>
      <c r="R346" s="519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</row>
    <row r="347" spans="1:31" s="83" customFormat="1" hidden="1" outlineLevel="1">
      <c r="A347" s="222"/>
      <c r="B347" s="115">
        <f t="shared" si="17"/>
        <v>327</v>
      </c>
      <c r="C347" s="105" t="s">
        <v>43</v>
      </c>
      <c r="D347" s="50" t="s">
        <v>65</v>
      </c>
      <c r="E347" s="168" t="s">
        <v>1467</v>
      </c>
      <c r="F347" s="38"/>
      <c r="G347" s="380"/>
      <c r="H347" s="381"/>
      <c r="I347" s="380"/>
      <c r="J347" s="306">
        <f t="shared" si="16"/>
        <v>0</v>
      </c>
      <c r="K347" s="325"/>
      <c r="L347" s="403">
        <v>45802</v>
      </c>
      <c r="M347" s="772"/>
      <c r="N347" s="317"/>
      <c r="O347" s="859" t="s">
        <v>3627</v>
      </c>
      <c r="P347" s="821"/>
      <c r="Q347" s="828">
        <f t="shared" si="15"/>
        <v>0</v>
      </c>
      <c r="R347" s="519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</row>
    <row r="348" spans="1:31" s="83" customFormat="1" hidden="1" outlineLevel="1">
      <c r="A348" s="222"/>
      <c r="B348" s="115">
        <f t="shared" si="17"/>
        <v>328</v>
      </c>
      <c r="C348" s="105" t="s">
        <v>1468</v>
      </c>
      <c r="D348" s="104" t="s">
        <v>63</v>
      </c>
      <c r="E348" s="168" t="s">
        <v>3069</v>
      </c>
      <c r="F348" s="38"/>
      <c r="G348" s="380"/>
      <c r="H348" s="381"/>
      <c r="I348" s="380"/>
      <c r="J348" s="306">
        <f t="shared" si="16"/>
        <v>0</v>
      </c>
      <c r="K348" s="325"/>
      <c r="L348" s="403">
        <v>45802</v>
      </c>
      <c r="M348" s="772"/>
      <c r="N348" s="317"/>
      <c r="O348" s="859" t="s">
        <v>3627</v>
      </c>
      <c r="P348" s="821"/>
      <c r="Q348" s="828">
        <f t="shared" si="15"/>
        <v>0</v>
      </c>
      <c r="R348" s="519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</row>
    <row r="349" spans="1:31" s="83" customFormat="1" ht="30" hidden="1" outlineLevel="1">
      <c r="A349" s="222"/>
      <c r="B349" s="115">
        <f t="shared" si="17"/>
        <v>329</v>
      </c>
      <c r="C349" s="76" t="s">
        <v>45</v>
      </c>
      <c r="D349" s="203" t="s">
        <v>63</v>
      </c>
      <c r="E349" s="204">
        <v>8.1</v>
      </c>
      <c r="F349" s="38"/>
      <c r="G349" s="380"/>
      <c r="H349" s="381"/>
      <c r="I349" s="380"/>
      <c r="J349" s="306">
        <f t="shared" si="16"/>
        <v>0</v>
      </c>
      <c r="K349" s="325"/>
      <c r="L349" s="403">
        <v>45802</v>
      </c>
      <c r="M349" s="772"/>
      <c r="N349" s="317"/>
      <c r="O349" s="859" t="s">
        <v>3627</v>
      </c>
      <c r="P349" s="821"/>
      <c r="Q349" s="828">
        <f t="shared" si="15"/>
        <v>0</v>
      </c>
      <c r="R349" s="519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</row>
    <row r="350" spans="1:31" s="83" customFormat="1" ht="45" hidden="1" outlineLevel="1">
      <c r="A350" s="222"/>
      <c r="B350" s="115">
        <f t="shared" si="17"/>
        <v>330</v>
      </c>
      <c r="C350" s="76" t="s">
        <v>1469</v>
      </c>
      <c r="D350" s="203" t="s">
        <v>63</v>
      </c>
      <c r="E350" s="204">
        <v>43.8</v>
      </c>
      <c r="F350" s="38"/>
      <c r="G350" s="380"/>
      <c r="H350" s="381"/>
      <c r="I350" s="380"/>
      <c r="J350" s="306">
        <f t="shared" si="16"/>
        <v>0</v>
      </c>
      <c r="K350" s="325"/>
      <c r="L350" s="403">
        <v>45802</v>
      </c>
      <c r="M350" s="772"/>
      <c r="N350" s="317"/>
      <c r="O350" s="859" t="s">
        <v>3627</v>
      </c>
      <c r="P350" s="821"/>
      <c r="Q350" s="828">
        <f t="shared" si="15"/>
        <v>0</v>
      </c>
      <c r="R350" s="519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</row>
    <row r="351" spans="1:31" s="83" customFormat="1" hidden="1" outlineLevel="1">
      <c r="A351" s="222"/>
      <c r="B351" s="115">
        <f t="shared" si="17"/>
        <v>331</v>
      </c>
      <c r="C351" s="76" t="s">
        <v>1414</v>
      </c>
      <c r="D351" s="104" t="s">
        <v>40</v>
      </c>
      <c r="E351" s="168" t="s">
        <v>1470</v>
      </c>
      <c r="F351" s="38"/>
      <c r="G351" s="380"/>
      <c r="H351" s="381"/>
      <c r="I351" s="380"/>
      <c r="J351" s="306">
        <f t="shared" si="16"/>
        <v>0</v>
      </c>
      <c r="K351" s="325"/>
      <c r="L351" s="403">
        <v>45802</v>
      </c>
      <c r="M351" s="772"/>
      <c r="N351" s="317"/>
      <c r="O351" s="859" t="s">
        <v>3627</v>
      </c>
      <c r="P351" s="821"/>
      <c r="Q351" s="828">
        <f t="shared" si="15"/>
        <v>0</v>
      </c>
      <c r="R351" s="519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</row>
    <row r="352" spans="1:31" s="83" customFormat="1" hidden="1" outlineLevel="1">
      <c r="A352" s="222"/>
      <c r="B352" s="115">
        <f t="shared" si="17"/>
        <v>332</v>
      </c>
      <c r="C352" s="76" t="s">
        <v>1445</v>
      </c>
      <c r="D352" s="104" t="s">
        <v>40</v>
      </c>
      <c r="E352" s="168" t="s">
        <v>1471</v>
      </c>
      <c r="F352" s="38"/>
      <c r="G352" s="380"/>
      <c r="H352" s="381"/>
      <c r="I352" s="380"/>
      <c r="J352" s="306">
        <f t="shared" si="16"/>
        <v>0</v>
      </c>
      <c r="K352" s="325"/>
      <c r="L352" s="403">
        <v>45802</v>
      </c>
      <c r="M352" s="772"/>
      <c r="N352" s="317"/>
      <c r="O352" s="859" t="s">
        <v>3627</v>
      </c>
      <c r="P352" s="821"/>
      <c r="Q352" s="828">
        <f t="shared" si="15"/>
        <v>0</v>
      </c>
      <c r="R352" s="519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</row>
    <row r="353" spans="1:31" s="83" customFormat="1" hidden="1" outlineLevel="1">
      <c r="A353" s="222"/>
      <c r="B353" s="115">
        <f t="shared" si="17"/>
        <v>333</v>
      </c>
      <c r="C353" s="76" t="s">
        <v>1426</v>
      </c>
      <c r="D353" s="104" t="s">
        <v>40</v>
      </c>
      <c r="E353" s="168" t="s">
        <v>1472</v>
      </c>
      <c r="F353" s="38"/>
      <c r="G353" s="380"/>
      <c r="H353" s="381"/>
      <c r="I353" s="380"/>
      <c r="J353" s="306">
        <f t="shared" si="16"/>
        <v>0</v>
      </c>
      <c r="K353" s="325"/>
      <c r="L353" s="403">
        <v>45802</v>
      </c>
      <c r="M353" s="772"/>
      <c r="N353" s="317"/>
      <c r="O353" s="859" t="s">
        <v>3627</v>
      </c>
      <c r="P353" s="821"/>
      <c r="Q353" s="828">
        <f t="shared" si="15"/>
        <v>0</v>
      </c>
      <c r="R353" s="519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</row>
    <row r="354" spans="1:31" s="83" customFormat="1" hidden="1" outlineLevel="1">
      <c r="A354" s="222"/>
      <c r="B354" s="115">
        <f t="shared" si="17"/>
        <v>334</v>
      </c>
      <c r="C354" s="105" t="s">
        <v>1416</v>
      </c>
      <c r="D354" s="104" t="s">
        <v>40</v>
      </c>
      <c r="E354" s="169">
        <v>1.9379999999999999</v>
      </c>
      <c r="F354" s="38"/>
      <c r="G354" s="380"/>
      <c r="H354" s="381"/>
      <c r="I354" s="380"/>
      <c r="J354" s="306">
        <f t="shared" si="16"/>
        <v>0</v>
      </c>
      <c r="K354" s="325"/>
      <c r="L354" s="403">
        <v>45802</v>
      </c>
      <c r="M354" s="772"/>
      <c r="N354" s="317"/>
      <c r="O354" s="859" t="s">
        <v>3627</v>
      </c>
      <c r="P354" s="821"/>
      <c r="Q354" s="828">
        <f t="shared" si="15"/>
        <v>0</v>
      </c>
      <c r="R354" s="519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</row>
    <row r="355" spans="1:31" s="83" customFormat="1" hidden="1" outlineLevel="1">
      <c r="A355" s="222"/>
      <c r="B355" s="115">
        <f t="shared" si="17"/>
        <v>335</v>
      </c>
      <c r="C355" s="105" t="s">
        <v>1417</v>
      </c>
      <c r="D355" s="104" t="s">
        <v>40</v>
      </c>
      <c r="E355" s="148">
        <v>1.694</v>
      </c>
      <c r="F355" s="38"/>
      <c r="G355" s="380"/>
      <c r="H355" s="381"/>
      <c r="I355" s="380"/>
      <c r="J355" s="306">
        <f t="shared" si="16"/>
        <v>0</v>
      </c>
      <c r="K355" s="325"/>
      <c r="L355" s="403">
        <v>45802</v>
      </c>
      <c r="M355" s="772"/>
      <c r="N355" s="317"/>
      <c r="O355" s="859" t="s">
        <v>3627</v>
      </c>
      <c r="P355" s="821"/>
      <c r="Q355" s="828">
        <f t="shared" si="15"/>
        <v>0</v>
      </c>
      <c r="R355" s="519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</row>
    <row r="356" spans="1:31" s="83" customFormat="1" hidden="1" outlineLevel="1">
      <c r="A356" s="222"/>
      <c r="B356" s="115">
        <f t="shared" si="17"/>
        <v>336</v>
      </c>
      <c r="C356" s="105" t="s">
        <v>1418</v>
      </c>
      <c r="D356" s="104" t="s">
        <v>40</v>
      </c>
      <c r="E356" s="168" t="s">
        <v>1473</v>
      </c>
      <c r="F356" s="38"/>
      <c r="G356" s="380"/>
      <c r="H356" s="381"/>
      <c r="I356" s="380"/>
      <c r="J356" s="306">
        <f t="shared" si="16"/>
        <v>0</v>
      </c>
      <c r="K356" s="325"/>
      <c r="L356" s="403">
        <v>45802</v>
      </c>
      <c r="M356" s="772"/>
      <c r="N356" s="317"/>
      <c r="O356" s="859" t="s">
        <v>3627</v>
      </c>
      <c r="P356" s="821"/>
      <c r="Q356" s="828">
        <f t="shared" si="15"/>
        <v>0</v>
      </c>
      <c r="R356" s="519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</row>
    <row r="357" spans="1:31" s="83" customFormat="1" hidden="1" outlineLevel="1">
      <c r="A357" s="222"/>
      <c r="B357" s="115">
        <f t="shared" si="17"/>
        <v>337</v>
      </c>
      <c r="C357" s="76" t="s">
        <v>1429</v>
      </c>
      <c r="D357" s="104" t="s">
        <v>40</v>
      </c>
      <c r="E357" s="168" t="s">
        <v>1474</v>
      </c>
      <c r="F357" s="38"/>
      <c r="G357" s="380"/>
      <c r="H357" s="381"/>
      <c r="I357" s="380"/>
      <c r="J357" s="306">
        <f t="shared" si="16"/>
        <v>0</v>
      </c>
      <c r="K357" s="325"/>
      <c r="L357" s="403">
        <v>45802</v>
      </c>
      <c r="M357" s="772"/>
      <c r="N357" s="317"/>
      <c r="O357" s="859" t="s">
        <v>3627</v>
      </c>
      <c r="P357" s="821"/>
      <c r="Q357" s="828">
        <f t="shared" si="15"/>
        <v>0</v>
      </c>
      <c r="R357" s="519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</row>
    <row r="358" spans="1:31" s="83" customFormat="1" hidden="1" outlineLevel="1">
      <c r="A358" s="222"/>
      <c r="B358" s="115">
        <f t="shared" si="17"/>
        <v>338</v>
      </c>
      <c r="C358" s="76" t="s">
        <v>1475</v>
      </c>
      <c r="D358" s="104" t="s">
        <v>3</v>
      </c>
      <c r="E358" s="169">
        <v>6</v>
      </c>
      <c r="F358" s="38"/>
      <c r="G358" s="380"/>
      <c r="H358" s="381"/>
      <c r="I358" s="380"/>
      <c r="J358" s="306">
        <f t="shared" si="16"/>
        <v>0</v>
      </c>
      <c r="K358" s="325"/>
      <c r="L358" s="403">
        <v>45802</v>
      </c>
      <c r="M358" s="772"/>
      <c r="N358" s="317"/>
      <c r="O358" s="859" t="s">
        <v>3627</v>
      </c>
      <c r="P358" s="821"/>
      <c r="Q358" s="828">
        <f t="shared" si="15"/>
        <v>0</v>
      </c>
      <c r="R358" s="519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</row>
    <row r="359" spans="1:31" s="83" customFormat="1" hidden="1" outlineLevel="1">
      <c r="A359" s="222"/>
      <c r="B359" s="115">
        <f t="shared" si="17"/>
        <v>339</v>
      </c>
      <c r="C359" s="76" t="s">
        <v>1476</v>
      </c>
      <c r="D359" s="104" t="s">
        <v>40</v>
      </c>
      <c r="E359" s="169">
        <v>3.1E-2</v>
      </c>
      <c r="F359" s="38"/>
      <c r="G359" s="380"/>
      <c r="H359" s="381"/>
      <c r="I359" s="380"/>
      <c r="J359" s="306">
        <f t="shared" si="16"/>
        <v>0</v>
      </c>
      <c r="K359" s="325"/>
      <c r="L359" s="403">
        <v>45802</v>
      </c>
      <c r="M359" s="772"/>
      <c r="N359" s="317"/>
      <c r="O359" s="859" t="s">
        <v>3627</v>
      </c>
      <c r="P359" s="821"/>
      <c r="Q359" s="828">
        <f t="shared" si="15"/>
        <v>0</v>
      </c>
      <c r="R359" s="519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</row>
    <row r="360" spans="1:31" s="83" customFormat="1" hidden="1" outlineLevel="1">
      <c r="A360" s="222"/>
      <c r="B360" s="115">
        <f t="shared" si="17"/>
        <v>340</v>
      </c>
      <c r="C360" s="76" t="s">
        <v>1477</v>
      </c>
      <c r="D360" s="104" t="s">
        <v>40</v>
      </c>
      <c r="E360" s="168" t="s">
        <v>1478</v>
      </c>
      <c r="F360" s="38"/>
      <c r="G360" s="380"/>
      <c r="H360" s="381"/>
      <c r="I360" s="380"/>
      <c r="J360" s="306">
        <f t="shared" si="16"/>
        <v>0</v>
      </c>
      <c r="K360" s="325"/>
      <c r="L360" s="403">
        <v>45802</v>
      </c>
      <c r="M360" s="772"/>
      <c r="N360" s="317"/>
      <c r="O360" s="859" t="s">
        <v>3627</v>
      </c>
      <c r="P360" s="821"/>
      <c r="Q360" s="828">
        <f t="shared" si="15"/>
        <v>0</v>
      </c>
      <c r="R360" s="519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</row>
    <row r="361" spans="1:31" s="83" customFormat="1" hidden="1" outlineLevel="1">
      <c r="A361" s="222"/>
      <c r="B361" s="115">
        <f t="shared" si="17"/>
        <v>341</v>
      </c>
      <c r="C361" s="76" t="s">
        <v>1479</v>
      </c>
      <c r="D361" s="104" t="s">
        <v>3</v>
      </c>
      <c r="E361" s="168" t="s">
        <v>4</v>
      </c>
      <c r="F361" s="38"/>
      <c r="G361" s="380"/>
      <c r="H361" s="381"/>
      <c r="I361" s="380"/>
      <c r="J361" s="306">
        <f t="shared" si="16"/>
        <v>0</v>
      </c>
      <c r="K361" s="325"/>
      <c r="L361" s="403">
        <v>45802</v>
      </c>
      <c r="M361" s="772"/>
      <c r="N361" s="317"/>
      <c r="O361" s="859" t="s">
        <v>3627</v>
      </c>
      <c r="P361" s="821"/>
      <c r="Q361" s="828">
        <f t="shared" ref="Q361:Q424" si="18">I361</f>
        <v>0</v>
      </c>
      <c r="R361" s="519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</row>
    <row r="362" spans="1:31" s="83" customFormat="1" hidden="1" outlineLevel="1">
      <c r="A362" s="222"/>
      <c r="B362" s="115">
        <f t="shared" si="17"/>
        <v>342</v>
      </c>
      <c r="C362" s="76" t="s">
        <v>1480</v>
      </c>
      <c r="D362" s="104" t="s">
        <v>65</v>
      </c>
      <c r="E362" s="168" t="s">
        <v>101</v>
      </c>
      <c r="F362" s="38"/>
      <c r="G362" s="380"/>
      <c r="H362" s="381"/>
      <c r="I362" s="380"/>
      <c r="J362" s="306">
        <f t="shared" si="16"/>
        <v>0</v>
      </c>
      <c r="K362" s="325"/>
      <c r="L362" s="403">
        <v>45802</v>
      </c>
      <c r="M362" s="772"/>
      <c r="N362" s="317"/>
      <c r="O362" s="859" t="s">
        <v>3627</v>
      </c>
      <c r="P362" s="821"/>
      <c r="Q362" s="828">
        <f t="shared" si="18"/>
        <v>0</v>
      </c>
      <c r="R362" s="519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</row>
    <row r="363" spans="1:31" s="83" customFormat="1" hidden="1" outlineLevel="1">
      <c r="A363" s="222"/>
      <c r="B363" s="115">
        <f t="shared" si="17"/>
        <v>343</v>
      </c>
      <c r="C363" s="76" t="s">
        <v>1448</v>
      </c>
      <c r="D363" s="104" t="s">
        <v>2</v>
      </c>
      <c r="E363" s="168" t="s">
        <v>1481</v>
      </c>
      <c r="F363" s="38"/>
      <c r="G363" s="380"/>
      <c r="H363" s="381"/>
      <c r="I363" s="380"/>
      <c r="J363" s="306">
        <f t="shared" si="16"/>
        <v>0</v>
      </c>
      <c r="K363" s="325"/>
      <c r="L363" s="403">
        <v>45802</v>
      </c>
      <c r="M363" s="772"/>
      <c r="N363" s="317"/>
      <c r="O363" s="859" t="s">
        <v>3627</v>
      </c>
      <c r="P363" s="821"/>
      <c r="Q363" s="828">
        <f t="shared" si="18"/>
        <v>0</v>
      </c>
      <c r="R363" s="519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</row>
    <row r="364" spans="1:31" s="83" customFormat="1" hidden="1" outlineLevel="1">
      <c r="A364" s="222"/>
      <c r="B364" s="115">
        <f t="shared" si="17"/>
        <v>344</v>
      </c>
      <c r="C364" s="76" t="s">
        <v>1482</v>
      </c>
      <c r="D364" s="104" t="s">
        <v>65</v>
      </c>
      <c r="E364" s="168" t="s">
        <v>1483</v>
      </c>
      <c r="F364" s="38"/>
      <c r="G364" s="380"/>
      <c r="H364" s="381"/>
      <c r="I364" s="380"/>
      <c r="J364" s="306">
        <f t="shared" si="16"/>
        <v>0</v>
      </c>
      <c r="K364" s="325"/>
      <c r="L364" s="403">
        <v>45802</v>
      </c>
      <c r="M364" s="772"/>
      <c r="N364" s="317"/>
      <c r="O364" s="859" t="s">
        <v>3627</v>
      </c>
      <c r="P364" s="821"/>
      <c r="Q364" s="828">
        <f t="shared" si="18"/>
        <v>0</v>
      </c>
      <c r="R364" s="519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</row>
    <row r="365" spans="1:31" s="83" customFormat="1" hidden="1" outlineLevel="1">
      <c r="A365" s="222"/>
      <c r="B365" s="115">
        <f t="shared" si="17"/>
        <v>345</v>
      </c>
      <c r="C365" s="76" t="s">
        <v>3070</v>
      </c>
      <c r="D365" s="104"/>
      <c r="E365" s="168"/>
      <c r="F365" s="38"/>
      <c r="G365" s="380"/>
      <c r="H365" s="381"/>
      <c r="I365" s="380"/>
      <c r="J365" s="306">
        <f t="shared" si="16"/>
        <v>0</v>
      </c>
      <c r="K365" s="325"/>
      <c r="L365" s="403">
        <v>45802</v>
      </c>
      <c r="M365" s="772"/>
      <c r="N365" s="317"/>
      <c r="O365" s="859" t="s">
        <v>3627</v>
      </c>
      <c r="P365" s="821"/>
      <c r="Q365" s="828">
        <f t="shared" si="18"/>
        <v>0</v>
      </c>
      <c r="R365" s="519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</row>
    <row r="366" spans="1:31" s="83" customFormat="1" ht="30" hidden="1" outlineLevel="1">
      <c r="A366" s="222"/>
      <c r="B366" s="115">
        <f t="shared" si="17"/>
        <v>346</v>
      </c>
      <c r="C366" s="76" t="s">
        <v>33</v>
      </c>
      <c r="D366" s="104" t="s">
        <v>63</v>
      </c>
      <c r="E366" s="168" t="s">
        <v>1484</v>
      </c>
      <c r="F366" s="38"/>
      <c r="G366" s="380"/>
      <c r="H366" s="381"/>
      <c r="I366" s="380"/>
      <c r="J366" s="306">
        <f t="shared" si="16"/>
        <v>0</v>
      </c>
      <c r="K366" s="325"/>
      <c r="L366" s="403">
        <v>45802</v>
      </c>
      <c r="M366" s="772"/>
      <c r="N366" s="317"/>
      <c r="O366" s="859" t="s">
        <v>3627</v>
      </c>
      <c r="P366" s="821"/>
      <c r="Q366" s="828">
        <f t="shared" si="18"/>
        <v>0</v>
      </c>
      <c r="R366" s="519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</row>
    <row r="367" spans="1:31" s="83" customFormat="1" hidden="1" outlineLevel="1">
      <c r="A367" s="222"/>
      <c r="B367" s="115">
        <f t="shared" si="17"/>
        <v>347</v>
      </c>
      <c r="C367" s="70" t="s">
        <v>1410</v>
      </c>
      <c r="D367" s="104" t="s">
        <v>63</v>
      </c>
      <c r="E367" s="168" t="s">
        <v>1485</v>
      </c>
      <c r="F367" s="38"/>
      <c r="G367" s="380"/>
      <c r="H367" s="381"/>
      <c r="I367" s="380"/>
      <c r="J367" s="306">
        <f t="shared" si="16"/>
        <v>0</v>
      </c>
      <c r="K367" s="325"/>
      <c r="L367" s="403">
        <v>45802</v>
      </c>
      <c r="M367" s="772"/>
      <c r="N367" s="317"/>
      <c r="O367" s="859" t="s">
        <v>3627</v>
      </c>
      <c r="P367" s="821"/>
      <c r="Q367" s="828">
        <f t="shared" si="18"/>
        <v>0</v>
      </c>
      <c r="R367" s="519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</row>
    <row r="368" spans="1:31" s="83" customFormat="1" ht="30" hidden="1" outlineLevel="1">
      <c r="A368" s="222"/>
      <c r="B368" s="115">
        <f t="shared" si="17"/>
        <v>348</v>
      </c>
      <c r="C368" s="13" t="s">
        <v>37</v>
      </c>
      <c r="D368" s="104" t="s">
        <v>40</v>
      </c>
      <c r="E368" s="168" t="s">
        <v>3071</v>
      </c>
      <c r="F368" s="38"/>
      <c r="G368" s="380"/>
      <c r="H368" s="381"/>
      <c r="I368" s="380"/>
      <c r="J368" s="306">
        <f t="shared" si="16"/>
        <v>0</v>
      </c>
      <c r="K368" s="325"/>
      <c r="L368" s="403">
        <v>45802</v>
      </c>
      <c r="M368" s="772"/>
      <c r="N368" s="317"/>
      <c r="O368" s="859" t="s">
        <v>3627</v>
      </c>
      <c r="P368" s="821"/>
      <c r="Q368" s="828">
        <f t="shared" si="18"/>
        <v>0</v>
      </c>
      <c r="R368" s="519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</row>
    <row r="369" spans="1:31" s="83" customFormat="1" ht="30" hidden="1" outlineLevel="1">
      <c r="A369" s="222"/>
      <c r="B369" s="115">
        <f t="shared" si="17"/>
        <v>349</v>
      </c>
      <c r="C369" s="13" t="s">
        <v>38</v>
      </c>
      <c r="D369" s="104" t="s">
        <v>40</v>
      </c>
      <c r="E369" s="168" t="s">
        <v>3072</v>
      </c>
      <c r="F369" s="38"/>
      <c r="G369" s="380"/>
      <c r="H369" s="381"/>
      <c r="I369" s="380"/>
      <c r="J369" s="306">
        <f t="shared" si="16"/>
        <v>0</v>
      </c>
      <c r="K369" s="325"/>
      <c r="L369" s="403">
        <v>45802</v>
      </c>
      <c r="M369" s="772"/>
      <c r="N369" s="317"/>
      <c r="O369" s="859" t="s">
        <v>3627</v>
      </c>
      <c r="P369" s="821"/>
      <c r="Q369" s="828">
        <f t="shared" si="18"/>
        <v>0</v>
      </c>
      <c r="R369" s="519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</row>
    <row r="370" spans="1:31" s="83" customFormat="1" hidden="1" outlineLevel="1">
      <c r="A370" s="222"/>
      <c r="B370" s="115">
        <f t="shared" si="17"/>
        <v>350</v>
      </c>
      <c r="C370" s="13" t="s">
        <v>39</v>
      </c>
      <c r="D370" s="104" t="s">
        <v>63</v>
      </c>
      <c r="E370" s="168" t="s">
        <v>1486</v>
      </c>
      <c r="F370" s="38"/>
      <c r="G370" s="380"/>
      <c r="H370" s="381"/>
      <c r="I370" s="380"/>
      <c r="J370" s="306">
        <f t="shared" si="16"/>
        <v>0</v>
      </c>
      <c r="K370" s="325"/>
      <c r="L370" s="403">
        <v>45802</v>
      </c>
      <c r="M370" s="772"/>
      <c r="N370" s="317"/>
      <c r="O370" s="859" t="s">
        <v>3627</v>
      </c>
      <c r="P370" s="821"/>
      <c r="Q370" s="828">
        <f t="shared" si="18"/>
        <v>0</v>
      </c>
      <c r="R370" s="519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</row>
    <row r="371" spans="1:31" s="83" customFormat="1" hidden="1" outlineLevel="1">
      <c r="A371" s="222"/>
      <c r="B371" s="115">
        <f t="shared" si="17"/>
        <v>351</v>
      </c>
      <c r="C371" s="13" t="s">
        <v>43</v>
      </c>
      <c r="D371" s="104" t="s">
        <v>65</v>
      </c>
      <c r="E371" s="168" t="s">
        <v>1487</v>
      </c>
      <c r="F371" s="38"/>
      <c r="G371" s="380"/>
      <c r="H371" s="381"/>
      <c r="I371" s="380"/>
      <c r="J371" s="306">
        <f t="shared" si="16"/>
        <v>0</v>
      </c>
      <c r="K371" s="325"/>
      <c r="L371" s="403">
        <v>45802</v>
      </c>
      <c r="M371" s="772"/>
      <c r="N371" s="317"/>
      <c r="O371" s="859" t="s">
        <v>3627</v>
      </c>
      <c r="P371" s="821"/>
      <c r="Q371" s="828">
        <f t="shared" si="18"/>
        <v>0</v>
      </c>
      <c r="R371" s="519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</row>
    <row r="372" spans="1:31" s="83" customFormat="1" ht="45" hidden="1" outlineLevel="1">
      <c r="A372" s="222"/>
      <c r="B372" s="115">
        <f t="shared" si="17"/>
        <v>352</v>
      </c>
      <c r="C372" s="13" t="s">
        <v>1488</v>
      </c>
      <c r="D372" s="104" t="s">
        <v>63</v>
      </c>
      <c r="E372" s="170">
        <v>94.82</v>
      </c>
      <c r="F372" s="38"/>
      <c r="G372" s="380"/>
      <c r="H372" s="381"/>
      <c r="I372" s="380"/>
      <c r="J372" s="306">
        <f t="shared" si="16"/>
        <v>0</v>
      </c>
      <c r="K372" s="325"/>
      <c r="L372" s="403">
        <v>45802</v>
      </c>
      <c r="M372" s="772"/>
      <c r="N372" s="317"/>
      <c r="O372" s="859" t="s">
        <v>3627</v>
      </c>
      <c r="P372" s="821"/>
      <c r="Q372" s="828">
        <f t="shared" si="18"/>
        <v>0</v>
      </c>
      <c r="R372" s="519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</row>
    <row r="373" spans="1:31" s="83" customFormat="1" ht="30" hidden="1" outlineLevel="1">
      <c r="A373" s="222"/>
      <c r="B373" s="115">
        <f t="shared" si="17"/>
        <v>353</v>
      </c>
      <c r="C373" s="105" t="s">
        <v>45</v>
      </c>
      <c r="D373" s="104" t="s">
        <v>63</v>
      </c>
      <c r="E373" s="148">
        <v>2.5</v>
      </c>
      <c r="F373" s="38"/>
      <c r="G373" s="380"/>
      <c r="H373" s="381"/>
      <c r="I373" s="380"/>
      <c r="J373" s="306">
        <f t="shared" si="16"/>
        <v>0</v>
      </c>
      <c r="K373" s="325"/>
      <c r="L373" s="403">
        <v>45802</v>
      </c>
      <c r="M373" s="772"/>
      <c r="N373" s="317"/>
      <c r="O373" s="859" t="s">
        <v>3627</v>
      </c>
      <c r="P373" s="821"/>
      <c r="Q373" s="828">
        <f t="shared" si="18"/>
        <v>0</v>
      </c>
      <c r="R373" s="519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</row>
    <row r="374" spans="1:31" s="83" customFormat="1" ht="30" hidden="1" outlineLevel="1">
      <c r="A374" s="222"/>
      <c r="B374" s="115">
        <f t="shared" si="17"/>
        <v>354</v>
      </c>
      <c r="C374" s="76" t="s">
        <v>1489</v>
      </c>
      <c r="D374" s="203" t="s">
        <v>63</v>
      </c>
      <c r="E374" s="204">
        <v>7.09</v>
      </c>
      <c r="F374" s="38"/>
      <c r="G374" s="380"/>
      <c r="H374" s="381"/>
      <c r="I374" s="380"/>
      <c r="J374" s="306">
        <f t="shared" si="16"/>
        <v>0</v>
      </c>
      <c r="K374" s="325"/>
      <c r="L374" s="403">
        <v>45802</v>
      </c>
      <c r="M374" s="772"/>
      <c r="N374" s="317"/>
      <c r="O374" s="859" t="s">
        <v>3627</v>
      </c>
      <c r="P374" s="821"/>
      <c r="Q374" s="828">
        <f t="shared" si="18"/>
        <v>0</v>
      </c>
      <c r="R374" s="519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</row>
    <row r="375" spans="1:31" s="83" customFormat="1" hidden="1" outlineLevel="1">
      <c r="A375" s="222"/>
      <c r="B375" s="115">
        <f t="shared" si="17"/>
        <v>355</v>
      </c>
      <c r="C375" s="105" t="s">
        <v>1418</v>
      </c>
      <c r="D375" s="104" t="s">
        <v>40</v>
      </c>
      <c r="E375" s="168" t="s">
        <v>1490</v>
      </c>
      <c r="F375" s="38"/>
      <c r="G375" s="380"/>
      <c r="H375" s="381"/>
      <c r="I375" s="380"/>
      <c r="J375" s="306">
        <f t="shared" si="16"/>
        <v>0</v>
      </c>
      <c r="K375" s="325"/>
      <c r="L375" s="403">
        <v>45802</v>
      </c>
      <c r="M375" s="772"/>
      <c r="N375" s="317"/>
      <c r="O375" s="859" t="s">
        <v>3627</v>
      </c>
      <c r="P375" s="821"/>
      <c r="Q375" s="828">
        <f t="shared" si="18"/>
        <v>0</v>
      </c>
      <c r="R375" s="519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</row>
    <row r="376" spans="1:31" s="83" customFormat="1" hidden="1" outlineLevel="1">
      <c r="A376" s="222"/>
      <c r="B376" s="115">
        <f t="shared" si="17"/>
        <v>356</v>
      </c>
      <c r="C376" s="76" t="s">
        <v>1426</v>
      </c>
      <c r="D376" s="203" t="s">
        <v>40</v>
      </c>
      <c r="E376" s="204">
        <v>1.0999999999999999E-2</v>
      </c>
      <c r="F376" s="38"/>
      <c r="G376" s="380"/>
      <c r="H376" s="381"/>
      <c r="I376" s="380"/>
      <c r="J376" s="306">
        <f t="shared" si="16"/>
        <v>0</v>
      </c>
      <c r="K376" s="325"/>
      <c r="L376" s="403">
        <v>45802</v>
      </c>
      <c r="M376" s="772"/>
      <c r="N376" s="317"/>
      <c r="O376" s="859" t="s">
        <v>3627</v>
      </c>
      <c r="P376" s="821"/>
      <c r="Q376" s="828">
        <f t="shared" si="18"/>
        <v>0</v>
      </c>
      <c r="R376" s="519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</row>
    <row r="377" spans="1:31" s="83" customFormat="1" ht="30" hidden="1" outlineLevel="1">
      <c r="A377" s="222"/>
      <c r="B377" s="115">
        <f t="shared" si="17"/>
        <v>357</v>
      </c>
      <c r="C377" s="105" t="s">
        <v>64</v>
      </c>
      <c r="D377" s="104" t="s">
        <v>65</v>
      </c>
      <c r="E377" s="168" t="s">
        <v>1491</v>
      </c>
      <c r="F377" s="38"/>
      <c r="G377" s="380"/>
      <c r="H377" s="381"/>
      <c r="I377" s="380"/>
      <c r="J377" s="306">
        <f t="shared" si="16"/>
        <v>0</v>
      </c>
      <c r="K377" s="325"/>
      <c r="L377" s="403">
        <v>45802</v>
      </c>
      <c r="M377" s="772"/>
      <c r="N377" s="317"/>
      <c r="O377" s="859" t="s">
        <v>3627</v>
      </c>
      <c r="P377" s="821"/>
      <c r="Q377" s="828">
        <f t="shared" si="18"/>
        <v>0</v>
      </c>
      <c r="R377" s="519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</row>
    <row r="378" spans="1:31" s="83" customFormat="1" hidden="1" outlineLevel="1">
      <c r="A378" s="222"/>
      <c r="B378" s="115">
        <f t="shared" si="17"/>
        <v>358</v>
      </c>
      <c r="C378" s="106" t="s">
        <v>3073</v>
      </c>
      <c r="D378" s="104"/>
      <c r="E378" s="168"/>
      <c r="F378" s="38"/>
      <c r="G378" s="380"/>
      <c r="H378" s="381"/>
      <c r="I378" s="380"/>
      <c r="J378" s="306">
        <f t="shared" si="16"/>
        <v>0</v>
      </c>
      <c r="K378" s="325"/>
      <c r="L378" s="403">
        <v>45802</v>
      </c>
      <c r="M378" s="772"/>
      <c r="N378" s="317"/>
      <c r="O378" s="859" t="s">
        <v>3627</v>
      </c>
      <c r="P378" s="821"/>
      <c r="Q378" s="828">
        <f t="shared" si="18"/>
        <v>0</v>
      </c>
      <c r="R378" s="519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</row>
    <row r="379" spans="1:31" s="83" customFormat="1" ht="31.2" hidden="1" outlineLevel="1">
      <c r="A379" s="222"/>
      <c r="B379" s="115">
        <f t="shared" si="17"/>
        <v>359</v>
      </c>
      <c r="C379" s="124" t="s">
        <v>3088</v>
      </c>
      <c r="D379" s="119" t="s">
        <v>60</v>
      </c>
      <c r="E379" s="171">
        <f>723-98.08</f>
        <v>624.91999999999996</v>
      </c>
      <c r="F379" s="38"/>
      <c r="G379" s="380"/>
      <c r="H379" s="381"/>
      <c r="I379" s="380"/>
      <c r="J379" s="306">
        <f t="shared" si="16"/>
        <v>0</v>
      </c>
      <c r="K379" s="325"/>
      <c r="L379" s="403">
        <v>45802</v>
      </c>
      <c r="M379" s="772"/>
      <c r="N379" s="317"/>
      <c r="O379" s="859" t="s">
        <v>3627</v>
      </c>
      <c r="P379" s="821"/>
      <c r="Q379" s="828">
        <f t="shared" si="18"/>
        <v>0</v>
      </c>
      <c r="R379" s="519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</row>
    <row r="380" spans="1:31" s="83" customFormat="1" ht="30" hidden="1" outlineLevel="1">
      <c r="A380" s="222"/>
      <c r="B380" s="115">
        <f t="shared" si="17"/>
        <v>360</v>
      </c>
      <c r="C380" s="105" t="s">
        <v>1492</v>
      </c>
      <c r="D380" s="104" t="s">
        <v>40</v>
      </c>
      <c r="E380" s="168" t="s">
        <v>3040</v>
      </c>
      <c r="F380" s="38"/>
      <c r="G380" s="380"/>
      <c r="H380" s="381"/>
      <c r="I380" s="380"/>
      <c r="J380" s="306">
        <f t="shared" si="16"/>
        <v>0</v>
      </c>
      <c r="K380" s="325"/>
      <c r="L380" s="403">
        <v>45802</v>
      </c>
      <c r="M380" s="772"/>
      <c r="N380" s="317"/>
      <c r="O380" s="859" t="s">
        <v>3627</v>
      </c>
      <c r="P380" s="821"/>
      <c r="Q380" s="828">
        <f t="shared" si="18"/>
        <v>0</v>
      </c>
      <c r="R380" s="519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</row>
    <row r="381" spans="1:31" s="83" customFormat="1" ht="30" hidden="1" outlineLevel="1">
      <c r="A381" s="222"/>
      <c r="B381" s="115">
        <f t="shared" si="17"/>
        <v>361</v>
      </c>
      <c r="C381" s="106" t="s">
        <v>3074</v>
      </c>
      <c r="D381" s="104" t="s">
        <v>3</v>
      </c>
      <c r="E381" s="168" t="s">
        <v>15</v>
      </c>
      <c r="F381" s="38"/>
      <c r="G381" s="380"/>
      <c r="H381" s="381"/>
      <c r="I381" s="380"/>
      <c r="J381" s="306">
        <f t="shared" si="16"/>
        <v>0</v>
      </c>
      <c r="K381" s="325"/>
      <c r="L381" s="403">
        <v>45802</v>
      </c>
      <c r="M381" s="772"/>
      <c r="N381" s="317"/>
      <c r="O381" s="859" t="s">
        <v>3627</v>
      </c>
      <c r="P381" s="821"/>
      <c r="Q381" s="828">
        <f t="shared" si="18"/>
        <v>0</v>
      </c>
      <c r="R381" s="519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</row>
    <row r="382" spans="1:31" s="83" customFormat="1" ht="30" hidden="1" outlineLevel="1">
      <c r="A382" s="222"/>
      <c r="B382" s="115">
        <f t="shared" si="17"/>
        <v>362</v>
      </c>
      <c r="C382" s="105" t="s">
        <v>45</v>
      </c>
      <c r="D382" s="104" t="s">
        <v>63</v>
      </c>
      <c r="E382" s="168" t="s">
        <v>1493</v>
      </c>
      <c r="F382" s="38"/>
      <c r="G382" s="380"/>
      <c r="H382" s="381"/>
      <c r="I382" s="380"/>
      <c r="J382" s="306">
        <f t="shared" si="16"/>
        <v>0</v>
      </c>
      <c r="K382" s="325"/>
      <c r="L382" s="403">
        <v>45802</v>
      </c>
      <c r="M382" s="772"/>
      <c r="N382" s="317"/>
      <c r="O382" s="859" t="s">
        <v>3627</v>
      </c>
      <c r="P382" s="821"/>
      <c r="Q382" s="828">
        <f t="shared" si="18"/>
        <v>0</v>
      </c>
      <c r="R382" s="519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</row>
    <row r="383" spans="1:31" s="83" customFormat="1" ht="30" hidden="1" outlineLevel="1">
      <c r="A383" s="222"/>
      <c r="B383" s="115">
        <f t="shared" si="17"/>
        <v>363</v>
      </c>
      <c r="C383" s="105" t="s">
        <v>1494</v>
      </c>
      <c r="D383" s="104" t="s">
        <v>63</v>
      </c>
      <c r="E383" s="168" t="s">
        <v>1495</v>
      </c>
      <c r="F383" s="38"/>
      <c r="G383" s="380"/>
      <c r="H383" s="381"/>
      <c r="I383" s="380"/>
      <c r="J383" s="306">
        <f t="shared" si="16"/>
        <v>0</v>
      </c>
      <c r="K383" s="325"/>
      <c r="L383" s="403">
        <v>45802</v>
      </c>
      <c r="M383" s="772"/>
      <c r="N383" s="317"/>
      <c r="O383" s="859" t="s">
        <v>3627</v>
      </c>
      <c r="P383" s="821"/>
      <c r="Q383" s="828">
        <f t="shared" si="18"/>
        <v>0</v>
      </c>
      <c r="R383" s="519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</row>
    <row r="384" spans="1:31" s="83" customFormat="1" hidden="1" outlineLevel="1">
      <c r="A384" s="222"/>
      <c r="B384" s="115">
        <f t="shared" si="17"/>
        <v>364</v>
      </c>
      <c r="C384" s="107" t="s">
        <v>1416</v>
      </c>
      <c r="D384" s="104" t="s">
        <v>40</v>
      </c>
      <c r="E384" s="168" t="s">
        <v>1496</v>
      </c>
      <c r="F384" s="38"/>
      <c r="G384" s="380"/>
      <c r="H384" s="381"/>
      <c r="I384" s="380"/>
      <c r="J384" s="306">
        <f t="shared" si="16"/>
        <v>0</v>
      </c>
      <c r="K384" s="325"/>
      <c r="L384" s="403">
        <v>45802</v>
      </c>
      <c r="M384" s="772"/>
      <c r="N384" s="317"/>
      <c r="O384" s="859" t="s">
        <v>3627</v>
      </c>
      <c r="P384" s="821"/>
      <c r="Q384" s="828">
        <f t="shared" si="18"/>
        <v>0</v>
      </c>
      <c r="R384" s="519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</row>
    <row r="385" spans="1:31" s="83" customFormat="1" ht="30" hidden="1" outlineLevel="1">
      <c r="A385" s="222"/>
      <c r="B385" s="115">
        <f t="shared" si="17"/>
        <v>365</v>
      </c>
      <c r="C385" s="76" t="s">
        <v>1497</v>
      </c>
      <c r="D385" s="50" t="s">
        <v>65</v>
      </c>
      <c r="E385" s="167" t="s">
        <v>100</v>
      </c>
      <c r="F385" s="38"/>
      <c r="G385" s="380"/>
      <c r="H385" s="381"/>
      <c r="I385" s="380"/>
      <c r="J385" s="306">
        <f t="shared" si="16"/>
        <v>0</v>
      </c>
      <c r="K385" s="325"/>
      <c r="L385" s="403">
        <v>45802</v>
      </c>
      <c r="M385" s="772"/>
      <c r="N385" s="317"/>
      <c r="O385" s="859" t="s">
        <v>3627</v>
      </c>
      <c r="P385" s="821"/>
      <c r="Q385" s="828">
        <f t="shared" si="18"/>
        <v>0</v>
      </c>
      <c r="R385" s="519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</row>
    <row r="386" spans="1:31" s="83" customFormat="1" hidden="1" outlineLevel="1">
      <c r="A386" s="222"/>
      <c r="B386" s="115">
        <f t="shared" si="17"/>
        <v>366</v>
      </c>
      <c r="C386" s="108" t="s">
        <v>1498</v>
      </c>
      <c r="D386" s="50" t="s">
        <v>3</v>
      </c>
      <c r="E386" s="167" t="s">
        <v>15</v>
      </c>
      <c r="F386" s="38"/>
      <c r="G386" s="380"/>
      <c r="H386" s="381"/>
      <c r="I386" s="380"/>
      <c r="J386" s="306">
        <f t="shared" si="16"/>
        <v>0</v>
      </c>
      <c r="K386" s="325"/>
      <c r="L386" s="403">
        <v>45802</v>
      </c>
      <c r="M386" s="772"/>
      <c r="N386" s="317"/>
      <c r="O386" s="859" t="s">
        <v>3627</v>
      </c>
      <c r="P386" s="821"/>
      <c r="Q386" s="828">
        <f t="shared" si="18"/>
        <v>0</v>
      </c>
      <c r="R386" s="519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</row>
    <row r="387" spans="1:31" s="83" customFormat="1" hidden="1" outlineLevel="1">
      <c r="A387" s="222"/>
      <c r="B387" s="115">
        <f t="shared" si="17"/>
        <v>367</v>
      </c>
      <c r="C387" s="75" t="s">
        <v>1499</v>
      </c>
      <c r="D387" s="109" t="s">
        <v>40</v>
      </c>
      <c r="E387" s="172" t="s">
        <v>1500</v>
      </c>
      <c r="F387" s="38"/>
      <c r="G387" s="380"/>
      <c r="H387" s="381"/>
      <c r="I387" s="380"/>
      <c r="J387" s="306">
        <f t="shared" si="16"/>
        <v>0</v>
      </c>
      <c r="K387" s="325"/>
      <c r="L387" s="403">
        <v>45802</v>
      </c>
      <c r="M387" s="772"/>
      <c r="N387" s="317"/>
      <c r="O387" s="859" t="s">
        <v>3627</v>
      </c>
      <c r="P387" s="821"/>
      <c r="Q387" s="828">
        <f t="shared" si="18"/>
        <v>0</v>
      </c>
      <c r="R387" s="519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</row>
    <row r="388" spans="1:31" s="83" customFormat="1" hidden="1" outlineLevel="1">
      <c r="A388" s="222"/>
      <c r="B388" s="115">
        <f t="shared" si="17"/>
        <v>368</v>
      </c>
      <c r="C388" s="105" t="s">
        <v>66</v>
      </c>
      <c r="D388" s="104" t="s">
        <v>40</v>
      </c>
      <c r="E388" s="173">
        <v>1.48</v>
      </c>
      <c r="F388" s="38"/>
      <c r="G388" s="380"/>
      <c r="H388" s="381"/>
      <c r="I388" s="380"/>
      <c r="J388" s="306">
        <f t="shared" si="16"/>
        <v>0</v>
      </c>
      <c r="K388" s="325"/>
      <c r="L388" s="403">
        <v>45802</v>
      </c>
      <c r="M388" s="772"/>
      <c r="N388" s="317"/>
      <c r="O388" s="859" t="s">
        <v>3627</v>
      </c>
      <c r="P388" s="821"/>
      <c r="Q388" s="828">
        <f t="shared" si="18"/>
        <v>0</v>
      </c>
      <c r="R388" s="519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</row>
    <row r="389" spans="1:31" s="83" customFormat="1" hidden="1" outlineLevel="1">
      <c r="A389" s="222"/>
      <c r="B389" s="115">
        <f t="shared" si="17"/>
        <v>369</v>
      </c>
      <c r="C389" s="76" t="s">
        <v>1501</v>
      </c>
      <c r="D389" s="203" t="s">
        <v>40</v>
      </c>
      <c r="E389" s="204">
        <v>0.83</v>
      </c>
      <c r="F389" s="38"/>
      <c r="G389" s="380"/>
      <c r="H389" s="381"/>
      <c r="I389" s="380"/>
      <c r="J389" s="306">
        <f t="shared" si="16"/>
        <v>0</v>
      </c>
      <c r="K389" s="325"/>
      <c r="L389" s="403">
        <v>45802</v>
      </c>
      <c r="M389" s="772"/>
      <c r="N389" s="317"/>
      <c r="O389" s="859" t="s">
        <v>3627</v>
      </c>
      <c r="P389" s="821"/>
      <c r="Q389" s="828">
        <f t="shared" si="18"/>
        <v>0</v>
      </c>
      <c r="R389" s="519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</row>
    <row r="390" spans="1:31" s="83" customFormat="1" hidden="1" outlineLevel="1">
      <c r="A390" s="222"/>
      <c r="B390" s="115">
        <f t="shared" si="17"/>
        <v>370</v>
      </c>
      <c r="C390" s="76" t="s">
        <v>1502</v>
      </c>
      <c r="D390" s="203" t="s">
        <v>40</v>
      </c>
      <c r="E390" s="204">
        <v>0.02</v>
      </c>
      <c r="F390" s="38"/>
      <c r="G390" s="380"/>
      <c r="H390" s="381"/>
      <c r="I390" s="380"/>
      <c r="J390" s="306">
        <f t="shared" si="16"/>
        <v>0</v>
      </c>
      <c r="K390" s="325"/>
      <c r="L390" s="403">
        <v>45802</v>
      </c>
      <c r="M390" s="772"/>
      <c r="N390" s="317"/>
      <c r="O390" s="859" t="s">
        <v>3627</v>
      </c>
      <c r="P390" s="821"/>
      <c r="Q390" s="828">
        <f t="shared" si="18"/>
        <v>0</v>
      </c>
      <c r="R390" s="519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</row>
    <row r="391" spans="1:31" s="83" customFormat="1" hidden="1" outlineLevel="1">
      <c r="A391" s="222"/>
      <c r="B391" s="115">
        <f t="shared" si="17"/>
        <v>371</v>
      </c>
      <c r="C391" s="76" t="s">
        <v>1503</v>
      </c>
      <c r="D391" s="203" t="s">
        <v>40</v>
      </c>
      <c r="E391" s="204">
        <v>0.18</v>
      </c>
      <c r="F391" s="38"/>
      <c r="G391" s="380"/>
      <c r="H391" s="381"/>
      <c r="I391" s="380"/>
      <c r="J391" s="306">
        <f t="shared" si="16"/>
        <v>0</v>
      </c>
      <c r="K391" s="325"/>
      <c r="L391" s="403">
        <v>45802</v>
      </c>
      <c r="M391" s="772"/>
      <c r="N391" s="317"/>
      <c r="O391" s="859" t="s">
        <v>3627</v>
      </c>
      <c r="P391" s="821"/>
      <c r="Q391" s="828">
        <f t="shared" si="18"/>
        <v>0</v>
      </c>
      <c r="R391" s="519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</row>
    <row r="392" spans="1:31" s="83" customFormat="1" hidden="1" outlineLevel="1">
      <c r="A392" s="222"/>
      <c r="B392" s="115">
        <f t="shared" si="17"/>
        <v>372</v>
      </c>
      <c r="C392" s="76" t="s">
        <v>1504</v>
      </c>
      <c r="D392" s="203" t="s">
        <v>3</v>
      </c>
      <c r="E392" s="204">
        <v>192</v>
      </c>
      <c r="F392" s="38"/>
      <c r="G392" s="380"/>
      <c r="H392" s="381"/>
      <c r="I392" s="380"/>
      <c r="J392" s="306">
        <f t="shared" si="16"/>
        <v>0</v>
      </c>
      <c r="K392" s="325"/>
      <c r="L392" s="403">
        <v>45802</v>
      </c>
      <c r="M392" s="772"/>
      <c r="N392" s="317"/>
      <c r="O392" s="859" t="s">
        <v>3627</v>
      </c>
      <c r="P392" s="821"/>
      <c r="Q392" s="828">
        <f t="shared" si="18"/>
        <v>0</v>
      </c>
      <c r="R392" s="519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</row>
    <row r="393" spans="1:31" s="83" customFormat="1" hidden="1" outlineLevel="1">
      <c r="A393" s="222"/>
      <c r="B393" s="115">
        <f t="shared" si="17"/>
        <v>373</v>
      </c>
      <c r="C393" s="335" t="s">
        <v>3075</v>
      </c>
      <c r="D393" s="203"/>
      <c r="E393" s="204"/>
      <c r="F393" s="38"/>
      <c r="G393" s="380"/>
      <c r="H393" s="381"/>
      <c r="I393" s="380"/>
      <c r="J393" s="306">
        <f t="shared" si="16"/>
        <v>0</v>
      </c>
      <c r="K393" s="325"/>
      <c r="L393" s="403">
        <v>45802</v>
      </c>
      <c r="M393" s="772"/>
      <c r="N393" s="317"/>
      <c r="O393" s="859" t="s">
        <v>3627</v>
      </c>
      <c r="P393" s="821"/>
      <c r="Q393" s="828">
        <f t="shared" si="18"/>
        <v>0</v>
      </c>
      <c r="R393" s="519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</row>
    <row r="394" spans="1:31" s="83" customFormat="1" hidden="1" outlineLevel="1">
      <c r="A394" s="222"/>
      <c r="B394" s="115">
        <f t="shared" si="17"/>
        <v>374</v>
      </c>
      <c r="C394" s="76" t="s">
        <v>68</v>
      </c>
      <c r="D394" s="203" t="s">
        <v>3</v>
      </c>
      <c r="E394" s="204">
        <v>6</v>
      </c>
      <c r="F394" s="38"/>
      <c r="G394" s="380"/>
      <c r="H394" s="381"/>
      <c r="I394" s="380"/>
      <c r="J394" s="306">
        <f t="shared" si="16"/>
        <v>0</v>
      </c>
      <c r="K394" s="325"/>
      <c r="L394" s="403">
        <v>45802</v>
      </c>
      <c r="M394" s="772"/>
      <c r="N394" s="317"/>
      <c r="O394" s="859" t="s">
        <v>3627</v>
      </c>
      <c r="P394" s="821"/>
      <c r="Q394" s="828">
        <f t="shared" si="18"/>
        <v>0</v>
      </c>
      <c r="R394" s="519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</row>
    <row r="395" spans="1:31" s="83" customFormat="1" ht="30" hidden="1" outlineLevel="1">
      <c r="A395" s="222"/>
      <c r="B395" s="115">
        <f t="shared" si="17"/>
        <v>375</v>
      </c>
      <c r="C395" s="76" t="s">
        <v>69</v>
      </c>
      <c r="D395" s="203" t="s">
        <v>3</v>
      </c>
      <c r="E395" s="204">
        <v>2</v>
      </c>
      <c r="F395" s="38"/>
      <c r="G395" s="380"/>
      <c r="H395" s="381"/>
      <c r="I395" s="380"/>
      <c r="J395" s="306">
        <f t="shared" si="16"/>
        <v>0</v>
      </c>
      <c r="K395" s="325"/>
      <c r="L395" s="403">
        <v>45802</v>
      </c>
      <c r="M395" s="772"/>
      <c r="N395" s="317"/>
      <c r="O395" s="859" t="s">
        <v>3627</v>
      </c>
      <c r="P395" s="821"/>
      <c r="Q395" s="828">
        <f t="shared" si="18"/>
        <v>0</v>
      </c>
      <c r="R395" s="519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</row>
    <row r="396" spans="1:31" s="83" customFormat="1" hidden="1" outlineLevel="1">
      <c r="A396" s="222"/>
      <c r="B396" s="115">
        <f t="shared" si="17"/>
        <v>376</v>
      </c>
      <c r="C396" s="70" t="s">
        <v>70</v>
      </c>
      <c r="D396" s="203" t="s">
        <v>3</v>
      </c>
      <c r="E396" s="204">
        <v>14</v>
      </c>
      <c r="F396" s="38"/>
      <c r="G396" s="380"/>
      <c r="H396" s="381"/>
      <c r="I396" s="380"/>
      <c r="J396" s="306">
        <f t="shared" si="16"/>
        <v>0</v>
      </c>
      <c r="K396" s="325"/>
      <c r="L396" s="403">
        <v>45802</v>
      </c>
      <c r="M396" s="772"/>
      <c r="N396" s="317"/>
      <c r="O396" s="859" t="s">
        <v>3627</v>
      </c>
      <c r="P396" s="821"/>
      <c r="Q396" s="828">
        <f t="shared" si="18"/>
        <v>0</v>
      </c>
      <c r="R396" s="519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</row>
    <row r="397" spans="1:31" s="83" customFormat="1" hidden="1" outlineLevel="1">
      <c r="A397" s="222"/>
      <c r="B397" s="115">
        <f t="shared" si="17"/>
        <v>377</v>
      </c>
      <c r="C397" s="70" t="s">
        <v>77</v>
      </c>
      <c r="D397" s="203" t="s">
        <v>40</v>
      </c>
      <c r="E397" s="204" t="s">
        <v>71</v>
      </c>
      <c r="F397" s="38"/>
      <c r="G397" s="380"/>
      <c r="H397" s="381"/>
      <c r="I397" s="380"/>
      <c r="J397" s="306">
        <f t="shared" si="16"/>
        <v>0</v>
      </c>
      <c r="K397" s="325"/>
      <c r="L397" s="403">
        <v>45802</v>
      </c>
      <c r="M397" s="772"/>
      <c r="N397" s="317"/>
      <c r="O397" s="859" t="s">
        <v>3627</v>
      </c>
      <c r="P397" s="821"/>
      <c r="Q397" s="828">
        <f t="shared" si="18"/>
        <v>0</v>
      </c>
      <c r="R397" s="519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</row>
    <row r="398" spans="1:31" s="83" customFormat="1" hidden="1" outlineLevel="1">
      <c r="A398" s="222"/>
      <c r="B398" s="115">
        <f t="shared" si="17"/>
        <v>378</v>
      </c>
      <c r="C398" s="70" t="s">
        <v>74</v>
      </c>
      <c r="D398" s="203" t="s">
        <v>40</v>
      </c>
      <c r="E398" s="204">
        <v>1.2E-2</v>
      </c>
      <c r="F398" s="38"/>
      <c r="G398" s="380"/>
      <c r="H398" s="381"/>
      <c r="I398" s="380"/>
      <c r="J398" s="306">
        <f t="shared" si="16"/>
        <v>0</v>
      </c>
      <c r="K398" s="325"/>
      <c r="L398" s="403">
        <v>45802</v>
      </c>
      <c r="M398" s="772"/>
      <c r="N398" s="317"/>
      <c r="O398" s="859" t="s">
        <v>3627</v>
      </c>
      <c r="P398" s="821"/>
      <c r="Q398" s="828">
        <f t="shared" si="18"/>
        <v>0</v>
      </c>
      <c r="R398" s="519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</row>
    <row r="399" spans="1:31" s="83" customFormat="1" hidden="1" outlineLevel="1">
      <c r="A399" s="222"/>
      <c r="B399" s="115">
        <f t="shared" si="17"/>
        <v>379</v>
      </c>
      <c r="C399" s="70" t="s">
        <v>1505</v>
      </c>
      <c r="D399" s="203" t="s">
        <v>63</v>
      </c>
      <c r="E399" s="204" t="s">
        <v>1506</v>
      </c>
      <c r="F399" s="38"/>
      <c r="G399" s="380"/>
      <c r="H399" s="381"/>
      <c r="I399" s="380"/>
      <c r="J399" s="306">
        <f t="shared" si="16"/>
        <v>0</v>
      </c>
      <c r="K399" s="325"/>
      <c r="L399" s="403">
        <v>45802</v>
      </c>
      <c r="M399" s="772"/>
      <c r="N399" s="317"/>
      <c r="O399" s="859" t="s">
        <v>3627</v>
      </c>
      <c r="P399" s="821"/>
      <c r="Q399" s="828">
        <f t="shared" si="18"/>
        <v>0</v>
      </c>
      <c r="R399" s="519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</row>
    <row r="400" spans="1:31" s="83" customFormat="1" ht="30" hidden="1" outlineLevel="1">
      <c r="A400" s="222"/>
      <c r="B400" s="115">
        <f t="shared" si="17"/>
        <v>380</v>
      </c>
      <c r="C400" s="70" t="s">
        <v>1507</v>
      </c>
      <c r="D400" s="203" t="s">
        <v>65</v>
      </c>
      <c r="E400" s="204">
        <v>347</v>
      </c>
      <c r="F400" s="38"/>
      <c r="G400" s="380"/>
      <c r="H400" s="381"/>
      <c r="I400" s="380"/>
      <c r="J400" s="306">
        <f t="shared" si="16"/>
        <v>0</v>
      </c>
      <c r="K400" s="325"/>
      <c r="L400" s="403">
        <v>45802</v>
      </c>
      <c r="M400" s="772"/>
      <c r="N400" s="317"/>
      <c r="O400" s="859" t="s">
        <v>3627</v>
      </c>
      <c r="P400" s="821"/>
      <c r="Q400" s="828">
        <f t="shared" si="18"/>
        <v>0</v>
      </c>
      <c r="R400" s="519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</row>
    <row r="401" spans="1:31" s="83" customFormat="1" hidden="1" outlineLevel="1">
      <c r="A401" s="222"/>
      <c r="B401" s="115">
        <f t="shared" si="17"/>
        <v>381</v>
      </c>
      <c r="C401" s="70" t="s">
        <v>72</v>
      </c>
      <c r="D401" s="203" t="s">
        <v>63</v>
      </c>
      <c r="E401" s="204" t="s">
        <v>73</v>
      </c>
      <c r="F401" s="38"/>
      <c r="G401" s="380"/>
      <c r="H401" s="381"/>
      <c r="I401" s="380"/>
      <c r="J401" s="306">
        <f t="shared" si="16"/>
        <v>0</v>
      </c>
      <c r="K401" s="325"/>
      <c r="L401" s="403">
        <v>45802</v>
      </c>
      <c r="M401" s="772"/>
      <c r="N401" s="317"/>
      <c r="O401" s="859" t="s">
        <v>3627</v>
      </c>
      <c r="P401" s="821"/>
      <c r="Q401" s="828">
        <f t="shared" si="18"/>
        <v>0</v>
      </c>
      <c r="R401" s="519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</row>
    <row r="402" spans="1:31" s="83" customFormat="1" ht="30" hidden="1" outlineLevel="1">
      <c r="A402" s="222"/>
      <c r="B402" s="115">
        <f t="shared" si="17"/>
        <v>382</v>
      </c>
      <c r="C402" s="70" t="s">
        <v>1508</v>
      </c>
      <c r="D402" s="203" t="s">
        <v>63</v>
      </c>
      <c r="E402" s="204">
        <v>4.9000000000000004</v>
      </c>
      <c r="F402" s="38"/>
      <c r="G402" s="380"/>
      <c r="H402" s="381"/>
      <c r="I402" s="380"/>
      <c r="J402" s="306">
        <f t="shared" si="16"/>
        <v>0</v>
      </c>
      <c r="K402" s="325"/>
      <c r="L402" s="403">
        <v>45802</v>
      </c>
      <c r="M402" s="772"/>
      <c r="N402" s="317"/>
      <c r="O402" s="859" t="s">
        <v>3627</v>
      </c>
      <c r="P402" s="821"/>
      <c r="Q402" s="828">
        <f t="shared" si="18"/>
        <v>0</v>
      </c>
      <c r="R402" s="519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</row>
    <row r="403" spans="1:31" s="83" customFormat="1" hidden="1" outlineLevel="1">
      <c r="A403" s="222"/>
      <c r="B403" s="115">
        <f t="shared" si="17"/>
        <v>383</v>
      </c>
      <c r="C403" s="70" t="s">
        <v>1509</v>
      </c>
      <c r="D403" s="203" t="s">
        <v>3</v>
      </c>
      <c r="E403" s="204">
        <v>5</v>
      </c>
      <c r="F403" s="38"/>
      <c r="G403" s="380"/>
      <c r="H403" s="381"/>
      <c r="I403" s="380"/>
      <c r="J403" s="306">
        <f t="shared" ref="J403:J466" si="19">G403+I403</f>
        <v>0</v>
      </c>
      <c r="K403" s="325"/>
      <c r="L403" s="403">
        <v>45802</v>
      </c>
      <c r="M403" s="772"/>
      <c r="N403" s="317"/>
      <c r="O403" s="859" t="s">
        <v>3627</v>
      </c>
      <c r="P403" s="821"/>
      <c r="Q403" s="828">
        <f t="shared" si="18"/>
        <v>0</v>
      </c>
      <c r="R403" s="519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</row>
    <row r="404" spans="1:31" s="83" customFormat="1" hidden="1" outlineLevel="1">
      <c r="A404" s="222"/>
      <c r="B404" s="115">
        <f t="shared" si="17"/>
        <v>384</v>
      </c>
      <c r="C404" s="70" t="s">
        <v>1510</v>
      </c>
      <c r="D404" s="203" t="s">
        <v>63</v>
      </c>
      <c r="E404" s="204">
        <v>0.5</v>
      </c>
      <c r="F404" s="38"/>
      <c r="G404" s="380"/>
      <c r="H404" s="381"/>
      <c r="I404" s="380"/>
      <c r="J404" s="306">
        <f t="shared" si="19"/>
        <v>0</v>
      </c>
      <c r="K404" s="325"/>
      <c r="L404" s="403">
        <v>45802</v>
      </c>
      <c r="M404" s="772"/>
      <c r="N404" s="317"/>
      <c r="O404" s="859" t="s">
        <v>3627</v>
      </c>
      <c r="P404" s="821"/>
      <c r="Q404" s="828">
        <f t="shared" si="18"/>
        <v>0</v>
      </c>
      <c r="R404" s="519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</row>
    <row r="405" spans="1:31" s="83" customFormat="1" hidden="1" outlineLevel="1">
      <c r="A405" s="222"/>
      <c r="B405" s="115">
        <f t="shared" si="17"/>
        <v>385</v>
      </c>
      <c r="C405" s="70" t="s">
        <v>1511</v>
      </c>
      <c r="D405" s="203" t="s">
        <v>40</v>
      </c>
      <c r="E405" s="204">
        <v>0.05</v>
      </c>
      <c r="F405" s="38"/>
      <c r="G405" s="380"/>
      <c r="H405" s="381"/>
      <c r="I405" s="380"/>
      <c r="J405" s="306">
        <f t="shared" si="19"/>
        <v>0</v>
      </c>
      <c r="K405" s="325"/>
      <c r="L405" s="403">
        <v>45802</v>
      </c>
      <c r="M405" s="772"/>
      <c r="N405" s="317"/>
      <c r="O405" s="859" t="s">
        <v>3627</v>
      </c>
      <c r="P405" s="821"/>
      <c r="Q405" s="828">
        <f t="shared" si="18"/>
        <v>0</v>
      </c>
      <c r="R405" s="519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</row>
    <row r="406" spans="1:31" s="83" customFormat="1" hidden="1" outlineLevel="1">
      <c r="A406" s="222"/>
      <c r="B406" s="115">
        <f t="shared" si="17"/>
        <v>386</v>
      </c>
      <c r="C406" s="70" t="s">
        <v>1512</v>
      </c>
      <c r="D406" s="203" t="s">
        <v>40</v>
      </c>
      <c r="E406" s="204">
        <v>1.0999999999999999E-2</v>
      </c>
      <c r="F406" s="38"/>
      <c r="G406" s="380"/>
      <c r="H406" s="381"/>
      <c r="I406" s="380"/>
      <c r="J406" s="306">
        <f t="shared" si="19"/>
        <v>0</v>
      </c>
      <c r="K406" s="325"/>
      <c r="L406" s="403">
        <v>45802</v>
      </c>
      <c r="M406" s="772"/>
      <c r="N406" s="317"/>
      <c r="O406" s="859" t="s">
        <v>3627</v>
      </c>
      <c r="P406" s="821"/>
      <c r="Q406" s="828">
        <f t="shared" si="18"/>
        <v>0</v>
      </c>
      <c r="R406" s="519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</row>
    <row r="407" spans="1:31" s="83" customFormat="1" hidden="1" outlineLevel="1">
      <c r="A407" s="222"/>
      <c r="B407" s="115">
        <f t="shared" ref="B407:B470" si="20">B406+1</f>
        <v>387</v>
      </c>
      <c r="C407" s="70" t="s">
        <v>1513</v>
      </c>
      <c r="D407" s="203" t="s">
        <v>3</v>
      </c>
      <c r="E407" s="204">
        <v>3</v>
      </c>
      <c r="F407" s="38"/>
      <c r="G407" s="380"/>
      <c r="H407" s="381"/>
      <c r="I407" s="380"/>
      <c r="J407" s="306">
        <f t="shared" si="19"/>
        <v>0</v>
      </c>
      <c r="K407" s="325"/>
      <c r="L407" s="403">
        <v>45802</v>
      </c>
      <c r="M407" s="772"/>
      <c r="N407" s="317"/>
      <c r="O407" s="859" t="s">
        <v>3627</v>
      </c>
      <c r="P407" s="821"/>
      <c r="Q407" s="828">
        <f t="shared" si="18"/>
        <v>0</v>
      </c>
      <c r="R407" s="519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</row>
    <row r="408" spans="1:31" s="83" customFormat="1" hidden="1" outlineLevel="1">
      <c r="A408" s="222"/>
      <c r="B408" s="115">
        <f t="shared" si="20"/>
        <v>388</v>
      </c>
      <c r="C408" s="70" t="s">
        <v>1514</v>
      </c>
      <c r="D408" s="203" t="s">
        <v>63</v>
      </c>
      <c r="E408" s="204">
        <v>1.38</v>
      </c>
      <c r="F408" s="38"/>
      <c r="G408" s="380"/>
      <c r="H408" s="381"/>
      <c r="I408" s="380"/>
      <c r="J408" s="306">
        <f t="shared" si="19"/>
        <v>0</v>
      </c>
      <c r="K408" s="325"/>
      <c r="L408" s="403">
        <v>45802</v>
      </c>
      <c r="M408" s="772"/>
      <c r="N408" s="317"/>
      <c r="O408" s="859" t="s">
        <v>3627</v>
      </c>
      <c r="P408" s="821"/>
      <c r="Q408" s="828">
        <f t="shared" si="18"/>
        <v>0</v>
      </c>
      <c r="R408" s="519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</row>
    <row r="409" spans="1:31" s="83" customFormat="1" ht="30" hidden="1" outlineLevel="1">
      <c r="A409" s="222"/>
      <c r="B409" s="115">
        <f t="shared" si="20"/>
        <v>389</v>
      </c>
      <c r="C409" s="70" t="s">
        <v>45</v>
      </c>
      <c r="D409" s="203" t="s">
        <v>63</v>
      </c>
      <c r="E409" s="204">
        <v>0.3</v>
      </c>
      <c r="F409" s="38"/>
      <c r="G409" s="380"/>
      <c r="H409" s="381"/>
      <c r="I409" s="380"/>
      <c r="J409" s="306">
        <f t="shared" si="19"/>
        <v>0</v>
      </c>
      <c r="K409" s="325"/>
      <c r="L409" s="403">
        <v>45802</v>
      </c>
      <c r="M409" s="772"/>
      <c r="N409" s="317"/>
      <c r="O409" s="859" t="s">
        <v>3627</v>
      </c>
      <c r="P409" s="821"/>
      <c r="Q409" s="828">
        <f t="shared" si="18"/>
        <v>0</v>
      </c>
      <c r="R409" s="519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</row>
    <row r="410" spans="1:31" s="83" customFormat="1" ht="30" hidden="1" outlineLevel="1">
      <c r="A410" s="222"/>
      <c r="B410" s="115">
        <f t="shared" si="20"/>
        <v>390</v>
      </c>
      <c r="C410" s="70" t="s">
        <v>1515</v>
      </c>
      <c r="D410" s="203" t="s">
        <v>63</v>
      </c>
      <c r="E410" s="204">
        <v>4.5</v>
      </c>
      <c r="F410" s="38"/>
      <c r="G410" s="380"/>
      <c r="H410" s="381"/>
      <c r="I410" s="380"/>
      <c r="J410" s="306">
        <f t="shared" si="19"/>
        <v>0</v>
      </c>
      <c r="K410" s="325"/>
      <c r="L410" s="403">
        <v>45802</v>
      </c>
      <c r="M410" s="772"/>
      <c r="N410" s="317"/>
      <c r="O410" s="859" t="s">
        <v>3627</v>
      </c>
      <c r="P410" s="821"/>
      <c r="Q410" s="828">
        <f t="shared" si="18"/>
        <v>0</v>
      </c>
      <c r="R410" s="519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</row>
    <row r="411" spans="1:31" s="83" customFormat="1" hidden="1" outlineLevel="1">
      <c r="A411" s="222"/>
      <c r="B411" s="115">
        <f t="shared" si="20"/>
        <v>391</v>
      </c>
      <c r="C411" s="70" t="s">
        <v>1417</v>
      </c>
      <c r="D411" s="203" t="s">
        <v>40</v>
      </c>
      <c r="E411" s="204">
        <v>0.32</v>
      </c>
      <c r="F411" s="38"/>
      <c r="G411" s="380"/>
      <c r="H411" s="381"/>
      <c r="I411" s="380"/>
      <c r="J411" s="306">
        <f t="shared" si="19"/>
        <v>0</v>
      </c>
      <c r="K411" s="325"/>
      <c r="L411" s="403">
        <v>45802</v>
      </c>
      <c r="M411" s="772"/>
      <c r="N411" s="317"/>
      <c r="O411" s="859" t="s">
        <v>3627</v>
      </c>
      <c r="P411" s="821"/>
      <c r="Q411" s="828">
        <f t="shared" si="18"/>
        <v>0</v>
      </c>
      <c r="R411" s="519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</row>
    <row r="412" spans="1:31" s="83" customFormat="1" hidden="1" outlineLevel="1">
      <c r="A412" s="222"/>
      <c r="B412" s="115">
        <f t="shared" si="20"/>
        <v>392</v>
      </c>
      <c r="C412" s="70" t="s">
        <v>1516</v>
      </c>
      <c r="D412" s="203" t="s">
        <v>40</v>
      </c>
      <c r="E412" s="204">
        <v>0.02</v>
      </c>
      <c r="F412" s="38"/>
      <c r="G412" s="380"/>
      <c r="H412" s="381"/>
      <c r="I412" s="380"/>
      <c r="J412" s="306">
        <f t="shared" si="19"/>
        <v>0</v>
      </c>
      <c r="K412" s="325"/>
      <c r="L412" s="403">
        <v>45802</v>
      </c>
      <c r="M412" s="772"/>
      <c r="N412" s="317"/>
      <c r="O412" s="859" t="s">
        <v>3627</v>
      </c>
      <c r="P412" s="821"/>
      <c r="Q412" s="828">
        <f t="shared" si="18"/>
        <v>0</v>
      </c>
      <c r="R412" s="519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</row>
    <row r="413" spans="1:31" s="83" customFormat="1" hidden="1" outlineLevel="1">
      <c r="A413" s="222"/>
      <c r="B413" s="115">
        <f t="shared" si="20"/>
        <v>393</v>
      </c>
      <c r="C413" s="70" t="s">
        <v>77</v>
      </c>
      <c r="D413" s="203" t="s">
        <v>40</v>
      </c>
      <c r="E413" s="204">
        <v>0.25</v>
      </c>
      <c r="F413" s="38"/>
      <c r="G413" s="380"/>
      <c r="H413" s="381"/>
      <c r="I413" s="380"/>
      <c r="J413" s="306">
        <f t="shared" si="19"/>
        <v>0</v>
      </c>
      <c r="K413" s="325"/>
      <c r="L413" s="403">
        <v>45802</v>
      </c>
      <c r="M413" s="772"/>
      <c r="N413" s="317"/>
      <c r="O413" s="859" t="s">
        <v>3627</v>
      </c>
      <c r="P413" s="821"/>
      <c r="Q413" s="828">
        <f t="shared" si="18"/>
        <v>0</v>
      </c>
      <c r="R413" s="519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</row>
    <row r="414" spans="1:31" s="83" customFormat="1" hidden="1" outlineLevel="1">
      <c r="A414" s="222"/>
      <c r="B414" s="115">
        <f t="shared" si="20"/>
        <v>394</v>
      </c>
      <c r="C414" s="70" t="s">
        <v>74</v>
      </c>
      <c r="D414" s="203" t="s">
        <v>40</v>
      </c>
      <c r="E414" s="204">
        <v>0.03</v>
      </c>
      <c r="F414" s="38"/>
      <c r="G414" s="380"/>
      <c r="H414" s="381"/>
      <c r="I414" s="380"/>
      <c r="J414" s="306">
        <f t="shared" si="19"/>
        <v>0</v>
      </c>
      <c r="K414" s="325"/>
      <c r="L414" s="403">
        <v>45802</v>
      </c>
      <c r="M414" s="772"/>
      <c r="N414" s="317"/>
      <c r="O414" s="859" t="s">
        <v>3627</v>
      </c>
      <c r="P414" s="821"/>
      <c r="Q414" s="828">
        <f t="shared" si="18"/>
        <v>0</v>
      </c>
      <c r="R414" s="519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</row>
    <row r="415" spans="1:31" s="83" customFormat="1" ht="30" hidden="1" outlineLevel="1">
      <c r="A415" s="222"/>
      <c r="B415" s="115">
        <f t="shared" si="20"/>
        <v>395</v>
      </c>
      <c r="C415" s="70" t="s">
        <v>1497</v>
      </c>
      <c r="D415" s="203" t="s">
        <v>65</v>
      </c>
      <c r="E415" s="204">
        <v>64.2</v>
      </c>
      <c r="F415" s="38"/>
      <c r="G415" s="380"/>
      <c r="H415" s="381"/>
      <c r="I415" s="380"/>
      <c r="J415" s="306">
        <f t="shared" si="19"/>
        <v>0</v>
      </c>
      <c r="K415" s="325"/>
      <c r="L415" s="403">
        <v>45802</v>
      </c>
      <c r="M415" s="772"/>
      <c r="N415" s="317"/>
      <c r="O415" s="859" t="s">
        <v>3627</v>
      </c>
      <c r="P415" s="821"/>
      <c r="Q415" s="828">
        <f t="shared" si="18"/>
        <v>0</v>
      </c>
      <c r="R415" s="519"/>
      <c r="S415" s="82"/>
      <c r="T415" s="82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</row>
    <row r="416" spans="1:31" s="83" customFormat="1" hidden="1" outlineLevel="1">
      <c r="A416" s="222"/>
      <c r="B416" s="115">
        <f t="shared" si="20"/>
        <v>396</v>
      </c>
      <c r="C416" s="70" t="s">
        <v>1517</v>
      </c>
      <c r="D416" s="203" t="s">
        <v>3</v>
      </c>
      <c r="E416" s="204">
        <v>1</v>
      </c>
      <c r="F416" s="38"/>
      <c r="G416" s="380"/>
      <c r="H416" s="381"/>
      <c r="I416" s="380"/>
      <c r="J416" s="306">
        <f t="shared" si="19"/>
        <v>0</v>
      </c>
      <c r="K416" s="325"/>
      <c r="L416" s="403">
        <v>45802</v>
      </c>
      <c r="M416" s="772"/>
      <c r="N416" s="317"/>
      <c r="O416" s="859" t="s">
        <v>3627</v>
      </c>
      <c r="P416" s="821"/>
      <c r="Q416" s="828">
        <f t="shared" si="18"/>
        <v>0</v>
      </c>
      <c r="R416" s="519"/>
      <c r="S416" s="82"/>
      <c r="T416" s="82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</row>
    <row r="417" spans="1:31" s="83" customFormat="1" ht="30" hidden="1" outlineLevel="1">
      <c r="A417" s="222"/>
      <c r="B417" s="115">
        <f t="shared" si="20"/>
        <v>397</v>
      </c>
      <c r="C417" s="70" t="s">
        <v>45</v>
      </c>
      <c r="D417" s="203" t="s">
        <v>63</v>
      </c>
      <c r="E417" s="204">
        <v>0.39</v>
      </c>
      <c r="F417" s="38"/>
      <c r="G417" s="380"/>
      <c r="H417" s="381"/>
      <c r="I417" s="380"/>
      <c r="J417" s="306">
        <f t="shared" si="19"/>
        <v>0</v>
      </c>
      <c r="K417" s="325"/>
      <c r="L417" s="403">
        <v>45802</v>
      </c>
      <c r="M417" s="772"/>
      <c r="N417" s="317"/>
      <c r="O417" s="859" t="s">
        <v>3627</v>
      </c>
      <c r="P417" s="821"/>
      <c r="Q417" s="828">
        <f t="shared" si="18"/>
        <v>0</v>
      </c>
      <c r="R417" s="519"/>
      <c r="S417" s="82"/>
      <c r="T417" s="82"/>
      <c r="U417" s="82"/>
      <c r="V417" s="82"/>
      <c r="W417" s="82"/>
      <c r="X417" s="82"/>
      <c r="Y417" s="82"/>
      <c r="Z417" s="82"/>
      <c r="AA417" s="82"/>
      <c r="AB417" s="82"/>
      <c r="AC417" s="82"/>
      <c r="AD417" s="82"/>
      <c r="AE417" s="82"/>
    </row>
    <row r="418" spans="1:31" s="83" customFormat="1" ht="30" hidden="1" outlineLevel="1">
      <c r="A418" s="222"/>
      <c r="B418" s="115">
        <f t="shared" si="20"/>
        <v>398</v>
      </c>
      <c r="C418" s="70" t="s">
        <v>1518</v>
      </c>
      <c r="D418" s="203" t="s">
        <v>63</v>
      </c>
      <c r="E418" s="204">
        <v>0.8</v>
      </c>
      <c r="F418" s="38"/>
      <c r="G418" s="380"/>
      <c r="H418" s="381"/>
      <c r="I418" s="380"/>
      <c r="J418" s="306">
        <f t="shared" si="19"/>
        <v>0</v>
      </c>
      <c r="K418" s="325"/>
      <c r="L418" s="403">
        <v>45802</v>
      </c>
      <c r="M418" s="772"/>
      <c r="N418" s="317"/>
      <c r="O418" s="859" t="s">
        <v>3627</v>
      </c>
      <c r="P418" s="821"/>
      <c r="Q418" s="828">
        <f t="shared" si="18"/>
        <v>0</v>
      </c>
      <c r="R418" s="519"/>
      <c r="S418" s="82"/>
      <c r="T418" s="82"/>
      <c r="U418" s="82"/>
      <c r="V418" s="82"/>
      <c r="W418" s="82"/>
      <c r="X418" s="82"/>
      <c r="Y418" s="82"/>
      <c r="Z418" s="82"/>
      <c r="AA418" s="82"/>
      <c r="AB418" s="82"/>
      <c r="AC418" s="82"/>
      <c r="AD418" s="82"/>
      <c r="AE418" s="82"/>
    </row>
    <row r="419" spans="1:31" s="83" customFormat="1" hidden="1" outlineLevel="1">
      <c r="A419" s="222"/>
      <c r="B419" s="115">
        <f t="shared" si="20"/>
        <v>399</v>
      </c>
      <c r="C419" s="70" t="s">
        <v>1417</v>
      </c>
      <c r="D419" s="203" t="s">
        <v>40</v>
      </c>
      <c r="E419" s="204">
        <v>0.05</v>
      </c>
      <c r="F419" s="38"/>
      <c r="G419" s="380"/>
      <c r="H419" s="381"/>
      <c r="I419" s="380"/>
      <c r="J419" s="306">
        <f t="shared" si="19"/>
        <v>0</v>
      </c>
      <c r="K419" s="325"/>
      <c r="L419" s="403">
        <v>45802</v>
      </c>
      <c r="M419" s="772"/>
      <c r="N419" s="317"/>
      <c r="O419" s="859" t="s">
        <v>3627</v>
      </c>
      <c r="P419" s="821"/>
      <c r="Q419" s="828">
        <f t="shared" si="18"/>
        <v>0</v>
      </c>
      <c r="R419" s="519"/>
      <c r="S419" s="82"/>
      <c r="T419" s="82"/>
      <c r="U419" s="82"/>
      <c r="V419" s="82"/>
      <c r="W419" s="82"/>
      <c r="X419" s="82"/>
      <c r="Y419" s="82"/>
      <c r="Z419" s="82"/>
      <c r="AA419" s="82"/>
      <c r="AB419" s="82"/>
      <c r="AC419" s="82"/>
      <c r="AD419" s="82"/>
      <c r="AE419" s="82"/>
    </row>
    <row r="420" spans="1:31" s="83" customFormat="1" hidden="1" outlineLevel="1">
      <c r="A420" s="222"/>
      <c r="B420" s="115">
        <f t="shared" si="20"/>
        <v>400</v>
      </c>
      <c r="C420" s="70" t="s">
        <v>1519</v>
      </c>
      <c r="D420" s="203" t="s">
        <v>40</v>
      </c>
      <c r="E420" s="204">
        <v>0.01</v>
      </c>
      <c r="F420" s="38"/>
      <c r="G420" s="380"/>
      <c r="H420" s="381"/>
      <c r="I420" s="380"/>
      <c r="J420" s="306">
        <f t="shared" si="19"/>
        <v>0</v>
      </c>
      <c r="K420" s="325"/>
      <c r="L420" s="403">
        <v>45802</v>
      </c>
      <c r="M420" s="772"/>
      <c r="N420" s="317"/>
      <c r="O420" s="859" t="s">
        <v>3627</v>
      </c>
      <c r="P420" s="821"/>
      <c r="Q420" s="828">
        <f t="shared" si="18"/>
        <v>0</v>
      </c>
      <c r="R420" s="519"/>
      <c r="S420" s="82"/>
      <c r="T420" s="82"/>
      <c r="U420" s="82"/>
      <c r="V420" s="82"/>
      <c r="W420" s="82"/>
      <c r="X420" s="82"/>
      <c r="Y420" s="82"/>
      <c r="Z420" s="82"/>
      <c r="AA420" s="82"/>
      <c r="AB420" s="82"/>
      <c r="AC420" s="82"/>
      <c r="AD420" s="82"/>
      <c r="AE420" s="82"/>
    </row>
    <row r="421" spans="1:31" s="83" customFormat="1" hidden="1" outlineLevel="1">
      <c r="A421" s="222"/>
      <c r="B421" s="115">
        <f t="shared" si="20"/>
        <v>401</v>
      </c>
      <c r="C421" s="76" t="s">
        <v>75</v>
      </c>
      <c r="D421" s="203" t="s">
        <v>40</v>
      </c>
      <c r="E421" s="204">
        <v>0.04</v>
      </c>
      <c r="F421" s="38"/>
      <c r="G421" s="380"/>
      <c r="H421" s="381"/>
      <c r="I421" s="380"/>
      <c r="J421" s="306">
        <f t="shared" si="19"/>
        <v>0</v>
      </c>
      <c r="K421" s="325"/>
      <c r="L421" s="403">
        <v>45802</v>
      </c>
      <c r="M421" s="772"/>
      <c r="N421" s="317"/>
      <c r="O421" s="859" t="s">
        <v>3627</v>
      </c>
      <c r="P421" s="821"/>
      <c r="Q421" s="828">
        <f t="shared" si="18"/>
        <v>0</v>
      </c>
      <c r="R421" s="519"/>
      <c r="S421" s="82"/>
      <c r="T421" s="82"/>
      <c r="U421" s="82"/>
      <c r="V421" s="82"/>
      <c r="W421" s="82"/>
      <c r="X421" s="82"/>
      <c r="Y421" s="82"/>
      <c r="Z421" s="82"/>
      <c r="AA421" s="82"/>
      <c r="AB421" s="82"/>
      <c r="AC421" s="82"/>
      <c r="AD421" s="82"/>
      <c r="AE421" s="82"/>
    </row>
    <row r="422" spans="1:31" s="83" customFormat="1" hidden="1" outlineLevel="1">
      <c r="A422" s="222"/>
      <c r="B422" s="115">
        <f t="shared" si="20"/>
        <v>402</v>
      </c>
      <c r="C422" s="76" t="s">
        <v>1520</v>
      </c>
      <c r="D422" s="74" t="s">
        <v>63</v>
      </c>
      <c r="E422" s="198">
        <v>0.01</v>
      </c>
      <c r="F422" s="38"/>
      <c r="G422" s="380"/>
      <c r="H422" s="381"/>
      <c r="I422" s="380"/>
      <c r="J422" s="306">
        <f t="shared" si="19"/>
        <v>0</v>
      </c>
      <c r="K422" s="325"/>
      <c r="L422" s="403">
        <v>45802</v>
      </c>
      <c r="M422" s="772"/>
      <c r="N422" s="317"/>
      <c r="O422" s="859" t="s">
        <v>3627</v>
      </c>
      <c r="P422" s="821"/>
      <c r="Q422" s="828">
        <f t="shared" si="18"/>
        <v>0</v>
      </c>
      <c r="R422" s="519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</row>
    <row r="423" spans="1:31" s="83" customFormat="1" ht="30" hidden="1" outlineLevel="1">
      <c r="A423" s="222"/>
      <c r="B423" s="115">
        <f t="shared" si="20"/>
        <v>403</v>
      </c>
      <c r="C423" s="105" t="s">
        <v>1497</v>
      </c>
      <c r="D423" s="104" t="s">
        <v>65</v>
      </c>
      <c r="E423" s="170">
        <v>7</v>
      </c>
      <c r="F423" s="38"/>
      <c r="G423" s="380"/>
      <c r="H423" s="381"/>
      <c r="I423" s="380"/>
      <c r="J423" s="306">
        <f t="shared" si="19"/>
        <v>0</v>
      </c>
      <c r="K423" s="325"/>
      <c r="L423" s="403">
        <v>45802</v>
      </c>
      <c r="M423" s="772"/>
      <c r="N423" s="317"/>
      <c r="O423" s="859" t="s">
        <v>3627</v>
      </c>
      <c r="P423" s="821"/>
      <c r="Q423" s="828">
        <f t="shared" si="18"/>
        <v>0</v>
      </c>
      <c r="R423" s="519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</row>
    <row r="424" spans="1:31" s="83" customFormat="1" hidden="1" outlineLevel="1">
      <c r="A424" s="222"/>
      <c r="B424" s="115">
        <f t="shared" si="20"/>
        <v>404</v>
      </c>
      <c r="C424" s="76" t="s">
        <v>1521</v>
      </c>
      <c r="D424" s="50" t="s">
        <v>40</v>
      </c>
      <c r="E424" s="146">
        <v>0.08</v>
      </c>
      <c r="F424" s="38"/>
      <c r="G424" s="380"/>
      <c r="H424" s="381"/>
      <c r="I424" s="380"/>
      <c r="J424" s="306">
        <f t="shared" si="19"/>
        <v>0</v>
      </c>
      <c r="K424" s="325"/>
      <c r="L424" s="403">
        <v>45802</v>
      </c>
      <c r="M424" s="772"/>
      <c r="N424" s="317"/>
      <c r="O424" s="859" t="s">
        <v>3627</v>
      </c>
      <c r="P424" s="821"/>
      <c r="Q424" s="828">
        <f t="shared" si="18"/>
        <v>0</v>
      </c>
      <c r="R424" s="519"/>
      <c r="S424" s="82"/>
      <c r="T424" s="82"/>
      <c r="U424" s="82"/>
      <c r="V424" s="82"/>
      <c r="W424" s="82"/>
      <c r="X424" s="82"/>
      <c r="Y424" s="82"/>
      <c r="Z424" s="82"/>
      <c r="AA424" s="82"/>
      <c r="AB424" s="82"/>
      <c r="AC424" s="82"/>
      <c r="AD424" s="82"/>
      <c r="AE424" s="82"/>
    </row>
    <row r="425" spans="1:31" s="83" customFormat="1" hidden="1" outlineLevel="1">
      <c r="A425" s="222"/>
      <c r="B425" s="115">
        <f t="shared" si="20"/>
        <v>405</v>
      </c>
      <c r="C425" s="75" t="s">
        <v>76</v>
      </c>
      <c r="D425" s="50" t="s">
        <v>40</v>
      </c>
      <c r="E425" s="146">
        <v>0.06</v>
      </c>
      <c r="F425" s="38"/>
      <c r="G425" s="380"/>
      <c r="H425" s="381"/>
      <c r="I425" s="380"/>
      <c r="J425" s="306">
        <f t="shared" si="19"/>
        <v>0</v>
      </c>
      <c r="K425" s="325"/>
      <c r="L425" s="403">
        <v>45802</v>
      </c>
      <c r="M425" s="772"/>
      <c r="N425" s="317"/>
      <c r="O425" s="859" t="s">
        <v>3627</v>
      </c>
      <c r="P425" s="821"/>
      <c r="Q425" s="828">
        <f t="shared" ref="Q425:Q486" si="21">I425</f>
        <v>0</v>
      </c>
      <c r="R425" s="519"/>
      <c r="S425" s="82"/>
      <c r="T425" s="82"/>
      <c r="U425" s="82"/>
      <c r="V425" s="82"/>
      <c r="W425" s="82"/>
      <c r="X425" s="82"/>
      <c r="Y425" s="82"/>
      <c r="Z425" s="82"/>
      <c r="AA425" s="82"/>
      <c r="AB425" s="82"/>
      <c r="AC425" s="82"/>
      <c r="AD425" s="82"/>
      <c r="AE425" s="82"/>
    </row>
    <row r="426" spans="1:31" s="83" customFormat="1" hidden="1" outlineLevel="1">
      <c r="A426" s="222"/>
      <c r="B426" s="115">
        <f t="shared" si="20"/>
        <v>406</v>
      </c>
      <c r="C426" s="106" t="s">
        <v>3076</v>
      </c>
      <c r="D426" s="104" t="s">
        <v>3</v>
      </c>
      <c r="E426" s="170">
        <v>1</v>
      </c>
      <c r="F426" s="38"/>
      <c r="G426" s="380"/>
      <c r="H426" s="381"/>
      <c r="I426" s="380"/>
      <c r="J426" s="306">
        <f t="shared" si="19"/>
        <v>0</v>
      </c>
      <c r="K426" s="325"/>
      <c r="L426" s="403">
        <v>45802</v>
      </c>
      <c r="M426" s="772"/>
      <c r="N426" s="317"/>
      <c r="O426" s="859" t="s">
        <v>3627</v>
      </c>
      <c r="P426" s="821"/>
      <c r="Q426" s="828">
        <f t="shared" si="21"/>
        <v>0</v>
      </c>
      <c r="R426" s="519"/>
      <c r="S426" s="82"/>
      <c r="T426" s="82"/>
      <c r="U426" s="82"/>
      <c r="V426" s="82"/>
      <c r="W426" s="82"/>
      <c r="X426" s="82"/>
      <c r="Y426" s="82"/>
      <c r="Z426" s="82"/>
      <c r="AA426" s="82"/>
      <c r="AB426" s="82"/>
      <c r="AC426" s="82"/>
      <c r="AD426" s="82"/>
      <c r="AE426" s="82"/>
    </row>
    <row r="427" spans="1:31" s="83" customFormat="1" ht="30" hidden="1" outlineLevel="1">
      <c r="A427" s="222"/>
      <c r="B427" s="115">
        <f t="shared" si="20"/>
        <v>407</v>
      </c>
      <c r="C427" s="105" t="s">
        <v>45</v>
      </c>
      <c r="D427" s="104" t="s">
        <v>63</v>
      </c>
      <c r="E427" s="170">
        <v>1.7</v>
      </c>
      <c r="F427" s="38"/>
      <c r="G427" s="380"/>
      <c r="H427" s="381"/>
      <c r="I427" s="380"/>
      <c r="J427" s="306">
        <f t="shared" si="19"/>
        <v>0</v>
      </c>
      <c r="K427" s="325"/>
      <c r="L427" s="403">
        <v>45802</v>
      </c>
      <c r="M427" s="772"/>
      <c r="N427" s="317"/>
      <c r="O427" s="859" t="s">
        <v>3627</v>
      </c>
      <c r="P427" s="821"/>
      <c r="Q427" s="828">
        <f t="shared" si="21"/>
        <v>0</v>
      </c>
      <c r="R427" s="519"/>
      <c r="S427" s="82"/>
      <c r="T427" s="82"/>
      <c r="U427" s="82"/>
      <c r="V427" s="82"/>
      <c r="W427" s="82"/>
      <c r="X427" s="82"/>
      <c r="Y427" s="82"/>
      <c r="Z427" s="82"/>
      <c r="AA427" s="82"/>
      <c r="AB427" s="82"/>
      <c r="AC427" s="82"/>
      <c r="AD427" s="82"/>
      <c r="AE427" s="82"/>
    </row>
    <row r="428" spans="1:31" s="83" customFormat="1" ht="30" hidden="1" outlineLevel="1">
      <c r="A428" s="222"/>
      <c r="B428" s="115">
        <f t="shared" si="20"/>
        <v>408</v>
      </c>
      <c r="C428" s="76" t="s">
        <v>1522</v>
      </c>
      <c r="D428" s="104" t="s">
        <v>63</v>
      </c>
      <c r="E428" s="174">
        <v>13.8</v>
      </c>
      <c r="F428" s="38"/>
      <c r="G428" s="380"/>
      <c r="H428" s="381"/>
      <c r="I428" s="380"/>
      <c r="J428" s="306">
        <f t="shared" si="19"/>
        <v>0</v>
      </c>
      <c r="K428" s="325"/>
      <c r="L428" s="403">
        <v>45802</v>
      </c>
      <c r="M428" s="772"/>
      <c r="N428" s="317"/>
      <c r="O428" s="859" t="s">
        <v>3627</v>
      </c>
      <c r="P428" s="821"/>
      <c r="Q428" s="828">
        <f t="shared" si="21"/>
        <v>0</v>
      </c>
      <c r="R428" s="519"/>
      <c r="S428" s="82"/>
      <c r="T428" s="82"/>
      <c r="U428" s="82"/>
      <c r="V428" s="82"/>
      <c r="W428" s="82"/>
      <c r="X428" s="82"/>
      <c r="Y428" s="82"/>
      <c r="Z428" s="82"/>
      <c r="AA428" s="82"/>
      <c r="AB428" s="82"/>
      <c r="AC428" s="82"/>
      <c r="AD428" s="82"/>
      <c r="AE428" s="82"/>
    </row>
    <row r="429" spans="1:31" s="83" customFormat="1" hidden="1" outlineLevel="1">
      <c r="A429" s="222"/>
      <c r="B429" s="115">
        <f t="shared" si="20"/>
        <v>409</v>
      </c>
      <c r="C429" s="105" t="s">
        <v>1417</v>
      </c>
      <c r="D429" s="104" t="s">
        <v>40</v>
      </c>
      <c r="E429" s="170">
        <v>1.36</v>
      </c>
      <c r="F429" s="38"/>
      <c r="G429" s="380"/>
      <c r="H429" s="381"/>
      <c r="I429" s="380"/>
      <c r="J429" s="306">
        <f t="shared" si="19"/>
        <v>0</v>
      </c>
      <c r="K429" s="325"/>
      <c r="L429" s="403">
        <v>45802</v>
      </c>
      <c r="M429" s="772"/>
      <c r="N429" s="317"/>
      <c r="O429" s="859" t="s">
        <v>3627</v>
      </c>
      <c r="P429" s="821"/>
      <c r="Q429" s="828">
        <f t="shared" si="21"/>
        <v>0</v>
      </c>
      <c r="R429" s="519"/>
      <c r="S429" s="82"/>
      <c r="T429" s="82"/>
      <c r="U429" s="82"/>
      <c r="V429" s="82"/>
      <c r="W429" s="82"/>
      <c r="X429" s="82"/>
      <c r="Y429" s="82"/>
      <c r="Z429" s="82"/>
      <c r="AA429" s="82"/>
      <c r="AB429" s="82"/>
      <c r="AC429" s="82"/>
      <c r="AD429" s="82"/>
      <c r="AE429" s="82"/>
    </row>
    <row r="430" spans="1:31" s="83" customFormat="1" hidden="1" outlineLevel="1">
      <c r="A430" s="222"/>
      <c r="B430" s="115">
        <f t="shared" si="20"/>
        <v>410</v>
      </c>
      <c r="C430" s="105" t="s">
        <v>1516</v>
      </c>
      <c r="D430" s="89" t="s">
        <v>40</v>
      </c>
      <c r="E430" s="170">
        <v>0.05</v>
      </c>
      <c r="F430" s="38"/>
      <c r="G430" s="380"/>
      <c r="H430" s="381"/>
      <c r="I430" s="380"/>
      <c r="J430" s="306">
        <f t="shared" si="19"/>
        <v>0</v>
      </c>
      <c r="K430" s="325"/>
      <c r="L430" s="403">
        <v>45802</v>
      </c>
      <c r="M430" s="772"/>
      <c r="N430" s="317"/>
      <c r="O430" s="859" t="s">
        <v>3627</v>
      </c>
      <c r="P430" s="821"/>
      <c r="Q430" s="828">
        <f t="shared" si="21"/>
        <v>0</v>
      </c>
      <c r="R430" s="519"/>
      <c r="S430" s="82"/>
      <c r="T430" s="82"/>
      <c r="U430" s="82"/>
      <c r="V430" s="82"/>
      <c r="W430" s="82"/>
      <c r="X430" s="82"/>
      <c r="Y430" s="82"/>
      <c r="Z430" s="82"/>
      <c r="AA430" s="82"/>
      <c r="AB430" s="82"/>
      <c r="AC430" s="82"/>
      <c r="AD430" s="82"/>
      <c r="AE430" s="82"/>
    </row>
    <row r="431" spans="1:31" s="83" customFormat="1" hidden="1" outlineLevel="1">
      <c r="A431" s="222"/>
      <c r="B431" s="115">
        <f t="shared" si="20"/>
        <v>411</v>
      </c>
      <c r="C431" s="105" t="s">
        <v>77</v>
      </c>
      <c r="D431" s="104" t="s">
        <v>40</v>
      </c>
      <c r="E431" s="170">
        <v>0.1</v>
      </c>
      <c r="F431" s="38"/>
      <c r="G431" s="380"/>
      <c r="H431" s="381"/>
      <c r="I431" s="380"/>
      <c r="J431" s="306">
        <f t="shared" si="19"/>
        <v>0</v>
      </c>
      <c r="K431" s="325"/>
      <c r="L431" s="403">
        <v>45802</v>
      </c>
      <c r="M431" s="772"/>
      <c r="N431" s="317"/>
      <c r="O431" s="859" t="s">
        <v>3627</v>
      </c>
      <c r="P431" s="821"/>
      <c r="Q431" s="828">
        <f t="shared" si="21"/>
        <v>0</v>
      </c>
      <c r="R431" s="519"/>
      <c r="S431" s="82"/>
      <c r="T431" s="82"/>
      <c r="U431" s="82"/>
      <c r="V431" s="82"/>
      <c r="W431" s="82"/>
      <c r="X431" s="82"/>
      <c r="Y431" s="82"/>
      <c r="Z431" s="82"/>
      <c r="AA431" s="82"/>
      <c r="AB431" s="82"/>
      <c r="AC431" s="82"/>
      <c r="AD431" s="82"/>
      <c r="AE431" s="82"/>
    </row>
    <row r="432" spans="1:31" s="83" customFormat="1" hidden="1" outlineLevel="1">
      <c r="A432" s="222"/>
      <c r="B432" s="115">
        <f t="shared" si="20"/>
        <v>412</v>
      </c>
      <c r="C432" s="105" t="s">
        <v>74</v>
      </c>
      <c r="D432" s="104" t="s">
        <v>40</v>
      </c>
      <c r="E432" s="170">
        <v>0.04</v>
      </c>
      <c r="F432" s="38"/>
      <c r="G432" s="380"/>
      <c r="H432" s="381"/>
      <c r="I432" s="380"/>
      <c r="J432" s="306">
        <f t="shared" si="19"/>
        <v>0</v>
      </c>
      <c r="K432" s="325"/>
      <c r="L432" s="403">
        <v>45802</v>
      </c>
      <c r="M432" s="772"/>
      <c r="N432" s="317"/>
      <c r="O432" s="859" t="s">
        <v>3627</v>
      </c>
      <c r="P432" s="821"/>
      <c r="Q432" s="828">
        <f t="shared" si="21"/>
        <v>0</v>
      </c>
      <c r="R432" s="519"/>
      <c r="S432" s="82"/>
      <c r="T432" s="82"/>
      <c r="U432" s="82"/>
      <c r="V432" s="82"/>
      <c r="W432" s="82"/>
      <c r="X432" s="82"/>
      <c r="Y432" s="82"/>
      <c r="Z432" s="82"/>
      <c r="AA432" s="82"/>
      <c r="AB432" s="82"/>
      <c r="AC432" s="82"/>
      <c r="AD432" s="82"/>
      <c r="AE432" s="82"/>
    </row>
    <row r="433" spans="1:31" s="83" customFormat="1" ht="45" hidden="1" outlineLevel="1">
      <c r="A433" s="222"/>
      <c r="B433" s="115">
        <f t="shared" si="20"/>
        <v>413</v>
      </c>
      <c r="C433" s="105" t="s">
        <v>78</v>
      </c>
      <c r="D433" s="104" t="s">
        <v>65</v>
      </c>
      <c r="E433" s="175">
        <v>181.5</v>
      </c>
      <c r="F433" s="38"/>
      <c r="G433" s="380"/>
      <c r="H433" s="381"/>
      <c r="I433" s="380"/>
      <c r="J433" s="306">
        <f t="shared" si="19"/>
        <v>0</v>
      </c>
      <c r="K433" s="325"/>
      <c r="L433" s="403">
        <v>45802</v>
      </c>
      <c r="M433" s="772"/>
      <c r="N433" s="317"/>
      <c r="O433" s="859" t="s">
        <v>3627</v>
      </c>
      <c r="P433" s="821"/>
      <c r="Q433" s="828">
        <f t="shared" si="21"/>
        <v>0</v>
      </c>
      <c r="R433" s="519"/>
      <c r="S433" s="82"/>
      <c r="T433" s="82"/>
      <c r="U433" s="82"/>
      <c r="V433" s="82"/>
      <c r="W433" s="82"/>
      <c r="X433" s="82"/>
      <c r="Y433" s="82"/>
      <c r="Z433" s="82"/>
      <c r="AA433" s="82"/>
      <c r="AB433" s="82"/>
      <c r="AC433" s="82"/>
      <c r="AD433" s="82"/>
      <c r="AE433" s="82"/>
    </row>
    <row r="434" spans="1:31" s="83" customFormat="1" ht="30" hidden="1" outlineLevel="1">
      <c r="A434" s="222"/>
      <c r="B434" s="115">
        <f t="shared" si="20"/>
        <v>414</v>
      </c>
      <c r="C434" s="105" t="s">
        <v>1523</v>
      </c>
      <c r="D434" s="104" t="s">
        <v>63</v>
      </c>
      <c r="E434" s="175">
        <v>2.1</v>
      </c>
      <c r="F434" s="38"/>
      <c r="G434" s="380"/>
      <c r="H434" s="381"/>
      <c r="I434" s="380"/>
      <c r="J434" s="306">
        <f t="shared" si="19"/>
        <v>0</v>
      </c>
      <c r="K434" s="325"/>
      <c r="L434" s="403">
        <v>45802</v>
      </c>
      <c r="M434" s="772"/>
      <c r="N434" s="317"/>
      <c r="O434" s="859" t="s">
        <v>3627</v>
      </c>
      <c r="P434" s="821"/>
      <c r="Q434" s="828">
        <f t="shared" si="21"/>
        <v>0</v>
      </c>
      <c r="R434" s="519"/>
      <c r="S434" s="82"/>
      <c r="T434" s="82"/>
      <c r="U434" s="82"/>
      <c r="V434" s="82"/>
      <c r="W434" s="82"/>
      <c r="X434" s="82"/>
      <c r="Y434" s="82"/>
      <c r="Z434" s="82"/>
      <c r="AA434" s="82"/>
      <c r="AB434" s="82"/>
      <c r="AC434" s="82"/>
      <c r="AD434" s="82"/>
      <c r="AE434" s="82"/>
    </row>
    <row r="435" spans="1:31" s="83" customFormat="1" hidden="1" outlineLevel="1">
      <c r="A435" s="222"/>
      <c r="B435" s="115">
        <f t="shared" si="20"/>
        <v>415</v>
      </c>
      <c r="C435" s="105" t="s">
        <v>79</v>
      </c>
      <c r="D435" s="104" t="s">
        <v>81</v>
      </c>
      <c r="E435" s="175">
        <v>14.5</v>
      </c>
      <c r="F435" s="38"/>
      <c r="G435" s="380"/>
      <c r="H435" s="381"/>
      <c r="I435" s="380"/>
      <c r="J435" s="306">
        <f t="shared" si="19"/>
        <v>0</v>
      </c>
      <c r="K435" s="325"/>
      <c r="L435" s="403">
        <v>45802</v>
      </c>
      <c r="M435" s="772"/>
      <c r="N435" s="317"/>
      <c r="O435" s="859" t="s">
        <v>3627</v>
      </c>
      <c r="P435" s="821"/>
      <c r="Q435" s="828">
        <f t="shared" si="21"/>
        <v>0</v>
      </c>
      <c r="R435" s="519"/>
      <c r="S435" s="82"/>
      <c r="T435" s="82"/>
      <c r="U435" s="82"/>
      <c r="V435" s="82"/>
      <c r="W435" s="82"/>
      <c r="X435" s="82"/>
      <c r="Y435" s="82"/>
      <c r="Z435" s="82"/>
      <c r="AA435" s="82"/>
      <c r="AB435" s="82"/>
      <c r="AC435" s="82"/>
      <c r="AD435" s="82"/>
      <c r="AE435" s="82"/>
    </row>
    <row r="436" spans="1:31" s="83" customFormat="1" hidden="1" outlineLevel="1">
      <c r="A436" s="222"/>
      <c r="B436" s="115">
        <f t="shared" si="20"/>
        <v>416</v>
      </c>
      <c r="C436" s="96" t="s">
        <v>1524</v>
      </c>
      <c r="D436" s="104" t="s">
        <v>81</v>
      </c>
      <c r="E436" s="175">
        <v>9.6</v>
      </c>
      <c r="F436" s="38"/>
      <c r="G436" s="380"/>
      <c r="H436" s="381"/>
      <c r="I436" s="380"/>
      <c r="J436" s="306">
        <f t="shared" si="19"/>
        <v>0</v>
      </c>
      <c r="K436" s="325"/>
      <c r="L436" s="403">
        <v>45802</v>
      </c>
      <c r="M436" s="772"/>
      <c r="N436" s="317"/>
      <c r="O436" s="859" t="s">
        <v>3627</v>
      </c>
      <c r="P436" s="821"/>
      <c r="Q436" s="828">
        <f t="shared" si="21"/>
        <v>0</v>
      </c>
      <c r="R436" s="519"/>
      <c r="S436" s="82"/>
      <c r="T436" s="82"/>
      <c r="U436" s="82"/>
      <c r="V436" s="82"/>
      <c r="W436" s="82"/>
      <c r="X436" s="82"/>
      <c r="Y436" s="82"/>
      <c r="Z436" s="82"/>
      <c r="AA436" s="82"/>
      <c r="AB436" s="82"/>
      <c r="AC436" s="82"/>
      <c r="AD436" s="82"/>
      <c r="AE436" s="82"/>
    </row>
    <row r="437" spans="1:31" s="83" customFormat="1" hidden="1" outlineLevel="1">
      <c r="A437" s="222"/>
      <c r="B437" s="115">
        <f t="shared" si="20"/>
        <v>417</v>
      </c>
      <c r="C437" s="105" t="s">
        <v>82</v>
      </c>
      <c r="D437" s="104" t="s">
        <v>3</v>
      </c>
      <c r="E437" s="175">
        <v>4</v>
      </c>
      <c r="F437" s="38"/>
      <c r="G437" s="380"/>
      <c r="H437" s="381"/>
      <c r="I437" s="380"/>
      <c r="J437" s="306">
        <f t="shared" si="19"/>
        <v>0</v>
      </c>
      <c r="K437" s="325"/>
      <c r="L437" s="403">
        <v>45802</v>
      </c>
      <c r="M437" s="772"/>
      <c r="N437" s="317"/>
      <c r="O437" s="859" t="s">
        <v>3627</v>
      </c>
      <c r="P437" s="821"/>
      <c r="Q437" s="828">
        <f t="shared" si="21"/>
        <v>0</v>
      </c>
      <c r="R437" s="519"/>
      <c r="S437" s="82"/>
      <c r="T437" s="82"/>
      <c r="U437" s="82"/>
      <c r="V437" s="82"/>
      <c r="W437" s="82"/>
      <c r="X437" s="82"/>
      <c r="Y437" s="82"/>
      <c r="Z437" s="82"/>
      <c r="AA437" s="82"/>
      <c r="AB437" s="82"/>
      <c r="AC437" s="82"/>
      <c r="AD437" s="82"/>
      <c r="AE437" s="82"/>
    </row>
    <row r="438" spans="1:31" s="83" customFormat="1" hidden="1" outlineLevel="1">
      <c r="A438" s="222"/>
      <c r="B438" s="115">
        <f t="shared" si="20"/>
        <v>418</v>
      </c>
      <c r="C438" s="105" t="s">
        <v>1525</v>
      </c>
      <c r="D438" s="104" t="s">
        <v>3</v>
      </c>
      <c r="E438" s="175">
        <v>4</v>
      </c>
      <c r="F438" s="38"/>
      <c r="G438" s="380"/>
      <c r="H438" s="381"/>
      <c r="I438" s="380"/>
      <c r="J438" s="306">
        <f t="shared" si="19"/>
        <v>0</v>
      </c>
      <c r="K438" s="325"/>
      <c r="L438" s="403">
        <v>45802</v>
      </c>
      <c r="M438" s="772"/>
      <c r="N438" s="317"/>
      <c r="O438" s="859" t="s">
        <v>3627</v>
      </c>
      <c r="P438" s="821"/>
      <c r="Q438" s="828">
        <f t="shared" si="21"/>
        <v>0</v>
      </c>
      <c r="R438" s="519"/>
      <c r="S438" s="82"/>
      <c r="T438" s="82"/>
      <c r="U438" s="82"/>
      <c r="V438" s="82"/>
      <c r="W438" s="82"/>
      <c r="X438" s="82"/>
      <c r="Y438" s="82"/>
      <c r="Z438" s="82"/>
      <c r="AA438" s="82"/>
      <c r="AB438" s="82"/>
      <c r="AC438" s="82"/>
      <c r="AD438" s="82"/>
      <c r="AE438" s="82"/>
    </row>
    <row r="439" spans="1:31" s="83" customFormat="1" hidden="1" outlineLevel="1">
      <c r="A439" s="222"/>
      <c r="B439" s="115">
        <f t="shared" si="20"/>
        <v>419</v>
      </c>
      <c r="C439" s="105" t="s">
        <v>1526</v>
      </c>
      <c r="D439" s="104" t="s">
        <v>3</v>
      </c>
      <c r="E439" s="148">
        <v>36</v>
      </c>
      <c r="F439" s="38"/>
      <c r="G439" s="380"/>
      <c r="H439" s="381"/>
      <c r="I439" s="380"/>
      <c r="J439" s="306">
        <f t="shared" si="19"/>
        <v>0</v>
      </c>
      <c r="K439" s="325"/>
      <c r="L439" s="403">
        <v>45802</v>
      </c>
      <c r="M439" s="772"/>
      <c r="N439" s="317"/>
      <c r="O439" s="859" t="s">
        <v>3627</v>
      </c>
      <c r="P439" s="821"/>
      <c r="Q439" s="828">
        <f t="shared" si="21"/>
        <v>0</v>
      </c>
      <c r="R439" s="519"/>
      <c r="S439" s="82"/>
      <c r="T439" s="82"/>
      <c r="U439" s="82"/>
      <c r="V439" s="82"/>
      <c r="W439" s="82"/>
      <c r="X439" s="82"/>
      <c r="Y439" s="82"/>
      <c r="Z439" s="82"/>
      <c r="AA439" s="82"/>
      <c r="AB439" s="82"/>
      <c r="AC439" s="82"/>
      <c r="AD439" s="82"/>
      <c r="AE439" s="82"/>
    </row>
    <row r="440" spans="1:31" s="83" customFormat="1" hidden="1" outlineLevel="1">
      <c r="A440" s="222"/>
      <c r="B440" s="115">
        <f t="shared" si="20"/>
        <v>420</v>
      </c>
      <c r="C440" s="105" t="s">
        <v>1527</v>
      </c>
      <c r="D440" s="104" t="s">
        <v>3</v>
      </c>
      <c r="E440" s="168" t="s">
        <v>99</v>
      </c>
      <c r="F440" s="38"/>
      <c r="G440" s="380"/>
      <c r="H440" s="381"/>
      <c r="I440" s="380"/>
      <c r="J440" s="306">
        <f t="shared" si="19"/>
        <v>0</v>
      </c>
      <c r="K440" s="325"/>
      <c r="L440" s="403">
        <v>45802</v>
      </c>
      <c r="M440" s="772"/>
      <c r="N440" s="317"/>
      <c r="O440" s="859" t="s">
        <v>3627</v>
      </c>
      <c r="P440" s="821"/>
      <c r="Q440" s="828">
        <f t="shared" si="21"/>
        <v>0</v>
      </c>
      <c r="R440" s="519"/>
      <c r="S440" s="82"/>
      <c r="T440" s="82"/>
      <c r="U440" s="82"/>
      <c r="V440" s="82"/>
      <c r="W440" s="82"/>
      <c r="X440" s="82"/>
      <c r="Y440" s="82"/>
      <c r="Z440" s="82"/>
      <c r="AA440" s="82"/>
      <c r="AB440" s="82"/>
      <c r="AC440" s="82"/>
      <c r="AD440" s="82"/>
      <c r="AE440" s="82"/>
    </row>
    <row r="441" spans="1:31" s="83" customFormat="1" hidden="1" outlineLevel="1">
      <c r="A441" s="222"/>
      <c r="B441" s="115">
        <f t="shared" si="20"/>
        <v>421</v>
      </c>
      <c r="C441" s="105" t="s">
        <v>1499</v>
      </c>
      <c r="D441" s="104" t="s">
        <v>40</v>
      </c>
      <c r="E441" s="168" t="s">
        <v>1528</v>
      </c>
      <c r="F441" s="38"/>
      <c r="G441" s="380"/>
      <c r="H441" s="381"/>
      <c r="I441" s="380"/>
      <c r="J441" s="306">
        <f t="shared" si="19"/>
        <v>0</v>
      </c>
      <c r="K441" s="325"/>
      <c r="L441" s="403">
        <v>45802</v>
      </c>
      <c r="M441" s="772"/>
      <c r="N441" s="317"/>
      <c r="O441" s="859" t="s">
        <v>3627</v>
      </c>
      <c r="P441" s="821"/>
      <c r="Q441" s="828">
        <f t="shared" si="21"/>
        <v>0</v>
      </c>
      <c r="R441" s="519"/>
      <c r="S441" s="82"/>
      <c r="T441" s="82"/>
      <c r="U441" s="82"/>
      <c r="V441" s="82"/>
      <c r="W441" s="82"/>
      <c r="X441" s="82"/>
      <c r="Y441" s="82"/>
      <c r="Z441" s="82"/>
      <c r="AA441" s="82"/>
      <c r="AB441" s="82"/>
      <c r="AC441" s="82"/>
      <c r="AD441" s="82"/>
      <c r="AE441" s="82"/>
    </row>
    <row r="442" spans="1:31" s="83" customFormat="1" hidden="1" outlineLevel="1">
      <c r="A442" s="222"/>
      <c r="B442" s="115">
        <f t="shared" si="20"/>
        <v>422</v>
      </c>
      <c r="C442" s="105" t="s">
        <v>83</v>
      </c>
      <c r="D442" s="104" t="s">
        <v>40</v>
      </c>
      <c r="E442" s="175">
        <v>0.08</v>
      </c>
      <c r="F442" s="38"/>
      <c r="G442" s="380"/>
      <c r="H442" s="381"/>
      <c r="I442" s="380"/>
      <c r="J442" s="306">
        <f t="shared" si="19"/>
        <v>0</v>
      </c>
      <c r="K442" s="325"/>
      <c r="L442" s="403">
        <v>45802</v>
      </c>
      <c r="M442" s="772"/>
      <c r="N442" s="317"/>
      <c r="O442" s="859" t="s">
        <v>3627</v>
      </c>
      <c r="P442" s="821"/>
      <c r="Q442" s="828">
        <f t="shared" si="21"/>
        <v>0</v>
      </c>
      <c r="R442" s="519"/>
      <c r="S442" s="82"/>
      <c r="T442" s="82"/>
      <c r="U442" s="82"/>
      <c r="V442" s="82"/>
      <c r="W442" s="82"/>
      <c r="X442" s="82"/>
      <c r="Y442" s="82"/>
      <c r="Z442" s="82"/>
      <c r="AA442" s="82"/>
      <c r="AB442" s="82"/>
      <c r="AC442" s="82"/>
      <c r="AD442" s="82"/>
      <c r="AE442" s="82"/>
    </row>
    <row r="443" spans="1:31" s="83" customFormat="1" hidden="1" outlineLevel="1">
      <c r="A443" s="222"/>
      <c r="B443" s="115">
        <f t="shared" si="20"/>
        <v>423</v>
      </c>
      <c r="C443" s="106" t="s">
        <v>3077</v>
      </c>
      <c r="D443" s="104" t="s">
        <v>3</v>
      </c>
      <c r="E443" s="175">
        <v>1</v>
      </c>
      <c r="F443" s="38"/>
      <c r="G443" s="380"/>
      <c r="H443" s="381"/>
      <c r="I443" s="380"/>
      <c r="J443" s="306">
        <f t="shared" si="19"/>
        <v>0</v>
      </c>
      <c r="K443" s="325"/>
      <c r="L443" s="403">
        <v>45802</v>
      </c>
      <c r="M443" s="772"/>
      <c r="N443" s="317"/>
      <c r="O443" s="859" t="s">
        <v>3627</v>
      </c>
      <c r="P443" s="821"/>
      <c r="Q443" s="828">
        <f t="shared" si="21"/>
        <v>0</v>
      </c>
      <c r="R443" s="519"/>
      <c r="S443" s="82"/>
      <c r="T443" s="82"/>
      <c r="U443" s="82"/>
      <c r="V443" s="82"/>
      <c r="W443" s="82"/>
      <c r="X443" s="82"/>
      <c r="Y443" s="82"/>
      <c r="Z443" s="82"/>
      <c r="AA443" s="82"/>
      <c r="AB443" s="82"/>
      <c r="AC443" s="82"/>
      <c r="AD443" s="82"/>
      <c r="AE443" s="82"/>
    </row>
    <row r="444" spans="1:31" s="83" customFormat="1" ht="30" hidden="1" outlineLevel="1">
      <c r="A444" s="222"/>
      <c r="B444" s="115">
        <f t="shared" si="20"/>
        <v>424</v>
      </c>
      <c r="C444" s="105" t="s">
        <v>45</v>
      </c>
      <c r="D444" s="104" t="s">
        <v>63</v>
      </c>
      <c r="E444" s="170">
        <v>0.8</v>
      </c>
      <c r="F444" s="38"/>
      <c r="G444" s="380"/>
      <c r="H444" s="381"/>
      <c r="I444" s="380"/>
      <c r="J444" s="306">
        <f t="shared" si="19"/>
        <v>0</v>
      </c>
      <c r="K444" s="325"/>
      <c r="L444" s="403">
        <v>45802</v>
      </c>
      <c r="M444" s="772"/>
      <c r="N444" s="317"/>
      <c r="O444" s="859" t="s">
        <v>3627</v>
      </c>
      <c r="P444" s="821"/>
      <c r="Q444" s="828">
        <f t="shared" si="21"/>
        <v>0</v>
      </c>
      <c r="R444" s="519"/>
      <c r="S444" s="82"/>
      <c r="T444" s="82"/>
      <c r="U444" s="82"/>
      <c r="V444" s="82"/>
      <c r="W444" s="82"/>
      <c r="X444" s="82"/>
      <c r="Y444" s="82"/>
      <c r="Z444" s="82"/>
      <c r="AA444" s="82"/>
      <c r="AB444" s="82"/>
      <c r="AC444" s="82"/>
      <c r="AD444" s="82"/>
      <c r="AE444" s="82"/>
    </row>
    <row r="445" spans="1:31" s="83" customFormat="1" ht="30" hidden="1" outlineLevel="1">
      <c r="A445" s="222"/>
      <c r="B445" s="115">
        <f t="shared" si="20"/>
        <v>425</v>
      </c>
      <c r="C445" s="105" t="s">
        <v>1529</v>
      </c>
      <c r="D445" s="104" t="s">
        <v>63</v>
      </c>
      <c r="E445" s="148">
        <v>4.9000000000000004</v>
      </c>
      <c r="F445" s="38"/>
      <c r="G445" s="380"/>
      <c r="H445" s="381"/>
      <c r="I445" s="380"/>
      <c r="J445" s="306">
        <f t="shared" si="19"/>
        <v>0</v>
      </c>
      <c r="K445" s="325"/>
      <c r="L445" s="403">
        <v>45802</v>
      </c>
      <c r="M445" s="772"/>
      <c r="N445" s="317"/>
      <c r="O445" s="859" t="s">
        <v>3627</v>
      </c>
      <c r="P445" s="821"/>
      <c r="Q445" s="828">
        <f t="shared" si="21"/>
        <v>0</v>
      </c>
      <c r="R445" s="519"/>
      <c r="S445" s="82"/>
      <c r="T445" s="82"/>
      <c r="U445" s="82"/>
      <c r="V445" s="82"/>
      <c r="W445" s="82"/>
      <c r="X445" s="82"/>
      <c r="Y445" s="82"/>
      <c r="Z445" s="82"/>
      <c r="AA445" s="82"/>
      <c r="AB445" s="82"/>
      <c r="AC445" s="82"/>
      <c r="AD445" s="82"/>
      <c r="AE445" s="82"/>
    </row>
    <row r="446" spans="1:31" s="83" customFormat="1" hidden="1" outlineLevel="1">
      <c r="A446" s="222"/>
      <c r="B446" s="115">
        <f t="shared" si="20"/>
        <v>426</v>
      </c>
      <c r="C446" s="13" t="s">
        <v>1417</v>
      </c>
      <c r="D446" s="104" t="s">
        <v>40</v>
      </c>
      <c r="E446" s="170">
        <v>0.71</v>
      </c>
      <c r="F446" s="38"/>
      <c r="G446" s="380"/>
      <c r="H446" s="381"/>
      <c r="I446" s="380"/>
      <c r="J446" s="306">
        <f t="shared" si="19"/>
        <v>0</v>
      </c>
      <c r="K446" s="325"/>
      <c r="L446" s="403">
        <v>45802</v>
      </c>
      <c r="M446" s="772"/>
      <c r="N446" s="317"/>
      <c r="O446" s="859" t="s">
        <v>3627</v>
      </c>
      <c r="P446" s="821"/>
      <c r="Q446" s="828">
        <f t="shared" si="21"/>
        <v>0</v>
      </c>
      <c r="R446" s="519"/>
      <c r="S446" s="82"/>
      <c r="T446" s="82"/>
      <c r="U446" s="82"/>
      <c r="V446" s="82"/>
      <c r="W446" s="82"/>
      <c r="X446" s="82"/>
      <c r="Y446" s="82"/>
      <c r="Z446" s="82"/>
      <c r="AA446" s="82"/>
      <c r="AB446" s="82"/>
      <c r="AC446" s="82"/>
      <c r="AD446" s="82"/>
      <c r="AE446" s="82"/>
    </row>
    <row r="447" spans="1:31" s="83" customFormat="1" hidden="1" outlineLevel="1">
      <c r="A447" s="222"/>
      <c r="B447" s="115">
        <f t="shared" si="20"/>
        <v>427</v>
      </c>
      <c r="C447" s="13" t="s">
        <v>1516</v>
      </c>
      <c r="D447" s="104" t="s">
        <v>40</v>
      </c>
      <c r="E447" s="170">
        <v>0.02</v>
      </c>
      <c r="F447" s="38"/>
      <c r="G447" s="380"/>
      <c r="H447" s="381"/>
      <c r="I447" s="380"/>
      <c r="J447" s="306">
        <f t="shared" si="19"/>
        <v>0</v>
      </c>
      <c r="K447" s="325"/>
      <c r="L447" s="403">
        <v>45802</v>
      </c>
      <c r="M447" s="772"/>
      <c r="N447" s="317"/>
      <c r="O447" s="859" t="s">
        <v>3627</v>
      </c>
      <c r="P447" s="821"/>
      <c r="Q447" s="828">
        <f t="shared" si="21"/>
        <v>0</v>
      </c>
      <c r="R447" s="519"/>
      <c r="S447" s="82"/>
      <c r="T447" s="82"/>
      <c r="U447" s="82"/>
      <c r="V447" s="82"/>
      <c r="W447" s="82"/>
      <c r="X447" s="82"/>
      <c r="Y447" s="82"/>
      <c r="Z447" s="82"/>
      <c r="AA447" s="82"/>
      <c r="AB447" s="82"/>
      <c r="AC447" s="82"/>
      <c r="AD447" s="82"/>
      <c r="AE447" s="82"/>
    </row>
    <row r="448" spans="1:31" s="83" customFormat="1" hidden="1" outlineLevel="1">
      <c r="A448" s="222"/>
      <c r="B448" s="115">
        <f t="shared" si="20"/>
        <v>428</v>
      </c>
      <c r="C448" s="13" t="s">
        <v>84</v>
      </c>
      <c r="D448" s="104" t="s">
        <v>40</v>
      </c>
      <c r="E448" s="170">
        <v>0.03</v>
      </c>
      <c r="F448" s="38"/>
      <c r="G448" s="380"/>
      <c r="H448" s="381"/>
      <c r="I448" s="380"/>
      <c r="J448" s="306">
        <f t="shared" si="19"/>
        <v>0</v>
      </c>
      <c r="K448" s="325"/>
      <c r="L448" s="403">
        <v>45802</v>
      </c>
      <c r="M448" s="772"/>
      <c r="N448" s="317"/>
      <c r="O448" s="859" t="s">
        <v>3627</v>
      </c>
      <c r="P448" s="821"/>
      <c r="Q448" s="828">
        <f t="shared" si="21"/>
        <v>0</v>
      </c>
      <c r="R448" s="519"/>
      <c r="S448" s="82"/>
      <c r="T448" s="82"/>
      <c r="U448" s="82"/>
      <c r="V448" s="82"/>
      <c r="W448" s="82"/>
      <c r="X448" s="82"/>
      <c r="Y448" s="82"/>
      <c r="Z448" s="82"/>
      <c r="AA448" s="82"/>
      <c r="AB448" s="82"/>
      <c r="AC448" s="82"/>
      <c r="AD448" s="82"/>
      <c r="AE448" s="82"/>
    </row>
    <row r="449" spans="1:31" s="83" customFormat="1" hidden="1" outlineLevel="1">
      <c r="A449" s="222"/>
      <c r="B449" s="115">
        <f t="shared" si="20"/>
        <v>429</v>
      </c>
      <c r="C449" s="37" t="s">
        <v>1530</v>
      </c>
      <c r="D449" s="104" t="s">
        <v>40</v>
      </c>
      <c r="E449" s="170">
        <v>0.06</v>
      </c>
      <c r="F449" s="38"/>
      <c r="G449" s="380"/>
      <c r="H449" s="381"/>
      <c r="I449" s="380"/>
      <c r="J449" s="306">
        <f t="shared" si="19"/>
        <v>0</v>
      </c>
      <c r="K449" s="325"/>
      <c r="L449" s="403">
        <v>45802</v>
      </c>
      <c r="M449" s="772"/>
      <c r="N449" s="317"/>
      <c r="O449" s="859" t="s">
        <v>3627</v>
      </c>
      <c r="P449" s="821"/>
      <c r="Q449" s="828">
        <f t="shared" si="21"/>
        <v>0</v>
      </c>
      <c r="R449" s="519"/>
      <c r="S449" s="82"/>
      <c r="T449" s="82"/>
      <c r="U449" s="82"/>
      <c r="V449" s="82"/>
      <c r="W449" s="82"/>
      <c r="X449" s="82"/>
      <c r="Y449" s="82"/>
      <c r="Z449" s="82"/>
      <c r="AA449" s="82"/>
      <c r="AB449" s="82"/>
      <c r="AC449" s="82"/>
      <c r="AD449" s="82"/>
      <c r="AE449" s="82"/>
    </row>
    <row r="450" spans="1:31" s="83" customFormat="1" hidden="1" outlineLevel="1">
      <c r="A450" s="222"/>
      <c r="B450" s="115">
        <f t="shared" si="20"/>
        <v>430</v>
      </c>
      <c r="C450" s="13" t="s">
        <v>85</v>
      </c>
      <c r="D450" s="104" t="s">
        <v>63</v>
      </c>
      <c r="E450" s="170">
        <v>0.14000000000000001</v>
      </c>
      <c r="F450" s="38"/>
      <c r="G450" s="380"/>
      <c r="H450" s="381"/>
      <c r="I450" s="380"/>
      <c r="J450" s="306">
        <f t="shared" si="19"/>
        <v>0</v>
      </c>
      <c r="K450" s="325"/>
      <c r="L450" s="403">
        <v>45802</v>
      </c>
      <c r="M450" s="772"/>
      <c r="N450" s="317"/>
      <c r="O450" s="859" t="s">
        <v>3627</v>
      </c>
      <c r="P450" s="821"/>
      <c r="Q450" s="828">
        <f t="shared" si="21"/>
        <v>0</v>
      </c>
      <c r="R450" s="519"/>
      <c r="S450" s="82"/>
      <c r="T450" s="82"/>
      <c r="U450" s="82"/>
      <c r="V450" s="82"/>
      <c r="W450" s="82"/>
      <c r="X450" s="82"/>
      <c r="Y450" s="82"/>
      <c r="Z450" s="82"/>
      <c r="AA450" s="82"/>
      <c r="AB450" s="82"/>
      <c r="AC450" s="82"/>
      <c r="AD450" s="82"/>
      <c r="AE450" s="82"/>
    </row>
    <row r="451" spans="1:31" s="83" customFormat="1" ht="45" hidden="1" outlineLevel="1">
      <c r="A451" s="222"/>
      <c r="B451" s="115">
        <f t="shared" si="20"/>
        <v>431</v>
      </c>
      <c r="C451" s="105" t="s">
        <v>78</v>
      </c>
      <c r="D451" s="111" t="s">
        <v>65</v>
      </c>
      <c r="E451" s="176">
        <v>85</v>
      </c>
      <c r="F451" s="38"/>
      <c r="G451" s="380"/>
      <c r="H451" s="381"/>
      <c r="I451" s="380"/>
      <c r="J451" s="306">
        <f t="shared" si="19"/>
        <v>0</v>
      </c>
      <c r="K451" s="325"/>
      <c r="L451" s="403">
        <v>45802</v>
      </c>
      <c r="M451" s="772"/>
      <c r="N451" s="317"/>
      <c r="O451" s="859" t="s">
        <v>3627</v>
      </c>
      <c r="P451" s="821"/>
      <c r="Q451" s="828">
        <f t="shared" si="21"/>
        <v>0</v>
      </c>
      <c r="R451" s="519"/>
      <c r="S451" s="82"/>
      <c r="T451" s="82"/>
      <c r="U451" s="82"/>
      <c r="V451" s="82"/>
      <c r="W451" s="82"/>
      <c r="X451" s="82"/>
      <c r="Y451" s="82"/>
      <c r="Z451" s="82"/>
      <c r="AA451" s="82"/>
      <c r="AB451" s="82"/>
      <c r="AC451" s="82"/>
      <c r="AD451" s="82"/>
      <c r="AE451" s="82"/>
    </row>
    <row r="452" spans="1:31" s="83" customFormat="1" ht="30" hidden="1" outlineLevel="1">
      <c r="A452" s="222"/>
      <c r="B452" s="115">
        <f t="shared" si="20"/>
        <v>432</v>
      </c>
      <c r="C452" s="105" t="s">
        <v>1531</v>
      </c>
      <c r="D452" s="111" t="s">
        <v>63</v>
      </c>
      <c r="E452" s="176">
        <v>0.8</v>
      </c>
      <c r="F452" s="38"/>
      <c r="G452" s="380"/>
      <c r="H452" s="381"/>
      <c r="I452" s="380"/>
      <c r="J452" s="306">
        <f t="shared" si="19"/>
        <v>0</v>
      </c>
      <c r="K452" s="325"/>
      <c r="L452" s="403">
        <v>45802</v>
      </c>
      <c r="M452" s="772"/>
      <c r="N452" s="317"/>
      <c r="O452" s="859" t="s">
        <v>3627</v>
      </c>
      <c r="P452" s="821"/>
      <c r="Q452" s="828">
        <f t="shared" si="21"/>
        <v>0</v>
      </c>
      <c r="R452" s="519"/>
      <c r="S452" s="82"/>
      <c r="T452" s="82"/>
      <c r="U452" s="82"/>
      <c r="V452" s="82"/>
      <c r="W452" s="82"/>
      <c r="X452" s="82"/>
      <c r="Y452" s="82"/>
      <c r="Z452" s="82"/>
      <c r="AA452" s="82"/>
      <c r="AB452" s="82"/>
      <c r="AC452" s="82"/>
      <c r="AD452" s="82"/>
      <c r="AE452" s="82"/>
    </row>
    <row r="453" spans="1:31" s="83" customFormat="1" hidden="1" outlineLevel="1">
      <c r="A453" s="222"/>
      <c r="B453" s="115">
        <f t="shared" si="20"/>
        <v>433</v>
      </c>
      <c r="C453" s="105" t="s">
        <v>79</v>
      </c>
      <c r="D453" s="111" t="s">
        <v>81</v>
      </c>
      <c r="E453" s="176">
        <v>9.8000000000000007</v>
      </c>
      <c r="F453" s="38"/>
      <c r="G453" s="380"/>
      <c r="H453" s="381"/>
      <c r="I453" s="380"/>
      <c r="J453" s="306">
        <f t="shared" si="19"/>
        <v>0</v>
      </c>
      <c r="K453" s="325"/>
      <c r="L453" s="403">
        <v>45802</v>
      </c>
      <c r="M453" s="772"/>
      <c r="N453" s="317"/>
      <c r="O453" s="859" t="s">
        <v>3627</v>
      </c>
      <c r="P453" s="821"/>
      <c r="Q453" s="828">
        <f t="shared" si="21"/>
        <v>0</v>
      </c>
      <c r="R453" s="519"/>
      <c r="S453" s="82"/>
      <c r="T453" s="82"/>
      <c r="U453" s="82"/>
      <c r="V453" s="82"/>
      <c r="W453" s="82"/>
      <c r="X453" s="82"/>
      <c r="Y453" s="82"/>
      <c r="Z453" s="82"/>
      <c r="AA453" s="82"/>
      <c r="AB453" s="82"/>
      <c r="AC453" s="82"/>
      <c r="AD453" s="82"/>
      <c r="AE453" s="82"/>
    </row>
    <row r="454" spans="1:31" s="83" customFormat="1" hidden="1" outlineLevel="1">
      <c r="A454" s="222"/>
      <c r="B454" s="115">
        <f t="shared" si="20"/>
        <v>434</v>
      </c>
      <c r="C454" s="105" t="s">
        <v>80</v>
      </c>
      <c r="D454" s="111" t="s">
        <v>81</v>
      </c>
      <c r="E454" s="176">
        <v>5.4</v>
      </c>
      <c r="F454" s="38"/>
      <c r="G454" s="380"/>
      <c r="H454" s="381"/>
      <c r="I454" s="380"/>
      <c r="J454" s="306">
        <f t="shared" si="19"/>
        <v>0</v>
      </c>
      <c r="K454" s="325"/>
      <c r="L454" s="403">
        <v>45802</v>
      </c>
      <c r="M454" s="772"/>
      <c r="N454" s="317"/>
      <c r="O454" s="859" t="s">
        <v>3627</v>
      </c>
      <c r="P454" s="821"/>
      <c r="Q454" s="828">
        <f t="shared" si="21"/>
        <v>0</v>
      </c>
      <c r="R454" s="519"/>
      <c r="S454" s="82"/>
      <c r="T454" s="82"/>
      <c r="U454" s="82"/>
      <c r="V454" s="82"/>
      <c r="W454" s="82"/>
      <c r="X454" s="82"/>
      <c r="Y454" s="82"/>
      <c r="Z454" s="82"/>
      <c r="AA454" s="82"/>
      <c r="AB454" s="82"/>
      <c r="AC454" s="82"/>
      <c r="AD454" s="82"/>
      <c r="AE454" s="82"/>
    </row>
    <row r="455" spans="1:31" s="83" customFormat="1" hidden="1" outlineLevel="1">
      <c r="A455" s="222"/>
      <c r="B455" s="115">
        <f t="shared" si="20"/>
        <v>435</v>
      </c>
      <c r="C455" s="105" t="s">
        <v>82</v>
      </c>
      <c r="D455" s="111" t="s">
        <v>3</v>
      </c>
      <c r="E455" s="153">
        <v>4</v>
      </c>
      <c r="F455" s="38"/>
      <c r="G455" s="380"/>
      <c r="H455" s="381"/>
      <c r="I455" s="380"/>
      <c r="J455" s="306">
        <f t="shared" si="19"/>
        <v>0</v>
      </c>
      <c r="K455" s="325"/>
      <c r="L455" s="403">
        <v>45802</v>
      </c>
      <c r="M455" s="772"/>
      <c r="N455" s="317"/>
      <c r="O455" s="859" t="s">
        <v>3627</v>
      </c>
      <c r="P455" s="821"/>
      <c r="Q455" s="828">
        <f t="shared" si="21"/>
        <v>0</v>
      </c>
      <c r="R455" s="519"/>
      <c r="S455" s="82"/>
      <c r="T455" s="82"/>
      <c r="U455" s="82"/>
      <c r="V455" s="82"/>
      <c r="W455" s="82"/>
      <c r="X455" s="82"/>
      <c r="Y455" s="82"/>
      <c r="Z455" s="82"/>
      <c r="AA455" s="82"/>
      <c r="AB455" s="82"/>
      <c r="AC455" s="82"/>
      <c r="AD455" s="82"/>
      <c r="AE455" s="82"/>
    </row>
    <row r="456" spans="1:31" s="83" customFormat="1" hidden="1" outlineLevel="1">
      <c r="A456" s="222"/>
      <c r="B456" s="115">
        <f t="shared" si="20"/>
        <v>436</v>
      </c>
      <c r="C456" s="105" t="s">
        <v>1525</v>
      </c>
      <c r="D456" s="111" t="s">
        <v>3</v>
      </c>
      <c r="E456" s="176">
        <v>1</v>
      </c>
      <c r="F456" s="38"/>
      <c r="G456" s="380"/>
      <c r="H456" s="381"/>
      <c r="I456" s="380"/>
      <c r="J456" s="306">
        <f t="shared" si="19"/>
        <v>0</v>
      </c>
      <c r="K456" s="325"/>
      <c r="L456" s="403">
        <v>45802</v>
      </c>
      <c r="M456" s="772"/>
      <c r="N456" s="317"/>
      <c r="O456" s="859" t="s">
        <v>3627</v>
      </c>
      <c r="P456" s="821"/>
      <c r="Q456" s="828">
        <f t="shared" si="21"/>
        <v>0</v>
      </c>
      <c r="R456" s="519"/>
      <c r="S456" s="82"/>
      <c r="T456" s="82"/>
      <c r="U456" s="82"/>
      <c r="V456" s="82"/>
      <c r="W456" s="82"/>
      <c r="X456" s="82"/>
      <c r="Y456" s="82"/>
      <c r="Z456" s="82"/>
      <c r="AA456" s="82"/>
      <c r="AB456" s="82"/>
      <c r="AC456" s="82"/>
      <c r="AD456" s="82"/>
      <c r="AE456" s="82"/>
    </row>
    <row r="457" spans="1:31" s="83" customFormat="1" hidden="1" outlineLevel="1">
      <c r="A457" s="222"/>
      <c r="B457" s="115">
        <f t="shared" si="20"/>
        <v>437</v>
      </c>
      <c r="C457" s="105" t="s">
        <v>1532</v>
      </c>
      <c r="D457" s="111" t="s">
        <v>3</v>
      </c>
      <c r="E457" s="176">
        <v>7</v>
      </c>
      <c r="F457" s="38"/>
      <c r="G457" s="380"/>
      <c r="H457" s="381"/>
      <c r="I457" s="380"/>
      <c r="J457" s="306">
        <f t="shared" si="19"/>
        <v>0</v>
      </c>
      <c r="K457" s="325"/>
      <c r="L457" s="403">
        <v>45802</v>
      </c>
      <c r="M457" s="772"/>
      <c r="N457" s="317"/>
      <c r="O457" s="859" t="s">
        <v>3627</v>
      </c>
      <c r="P457" s="821"/>
      <c r="Q457" s="828">
        <f t="shared" si="21"/>
        <v>0</v>
      </c>
      <c r="R457" s="519"/>
      <c r="S457" s="82"/>
      <c r="T457" s="82"/>
      <c r="U457" s="82"/>
      <c r="V457" s="82"/>
      <c r="W457" s="82"/>
      <c r="X457" s="82"/>
      <c r="Y457" s="82"/>
      <c r="Z457" s="82"/>
      <c r="AA457" s="82"/>
      <c r="AB457" s="82"/>
      <c r="AC457" s="82"/>
      <c r="AD457" s="82"/>
      <c r="AE457" s="82"/>
    </row>
    <row r="458" spans="1:31" s="83" customFormat="1" hidden="1" outlineLevel="1">
      <c r="A458" s="222"/>
      <c r="B458" s="115">
        <f t="shared" si="20"/>
        <v>438</v>
      </c>
      <c r="C458" s="335" t="s">
        <v>3078</v>
      </c>
      <c r="D458" s="74" t="s">
        <v>3</v>
      </c>
      <c r="E458" s="198">
        <v>2</v>
      </c>
      <c r="F458" s="38"/>
      <c r="G458" s="380"/>
      <c r="H458" s="381"/>
      <c r="I458" s="380"/>
      <c r="J458" s="306">
        <f t="shared" si="19"/>
        <v>0</v>
      </c>
      <c r="K458" s="325"/>
      <c r="L458" s="403">
        <v>45802</v>
      </c>
      <c r="M458" s="772"/>
      <c r="N458" s="317"/>
      <c r="O458" s="859" t="s">
        <v>3627</v>
      </c>
      <c r="P458" s="821"/>
      <c r="Q458" s="828">
        <f t="shared" si="21"/>
        <v>0</v>
      </c>
      <c r="R458" s="519"/>
      <c r="S458" s="82"/>
      <c r="T458" s="82"/>
      <c r="U458" s="82"/>
      <c r="V458" s="82"/>
      <c r="W458" s="82"/>
      <c r="X458" s="82"/>
      <c r="Y458" s="82"/>
      <c r="Z458" s="82"/>
      <c r="AA458" s="82"/>
      <c r="AB458" s="82"/>
      <c r="AC458" s="82"/>
      <c r="AD458" s="82"/>
      <c r="AE458" s="82"/>
    </row>
    <row r="459" spans="1:31" s="83" customFormat="1" ht="30" hidden="1" outlineLevel="1">
      <c r="A459" s="222"/>
      <c r="B459" s="115">
        <f t="shared" si="20"/>
        <v>439</v>
      </c>
      <c r="C459" s="105" t="s">
        <v>1533</v>
      </c>
      <c r="D459" s="111" t="s">
        <v>63</v>
      </c>
      <c r="E459" s="177">
        <v>3.8</v>
      </c>
      <c r="F459" s="38"/>
      <c r="G459" s="380"/>
      <c r="H459" s="381"/>
      <c r="I459" s="380"/>
      <c r="J459" s="306">
        <f t="shared" si="19"/>
        <v>0</v>
      </c>
      <c r="K459" s="325"/>
      <c r="L459" s="403">
        <v>45802</v>
      </c>
      <c r="M459" s="772"/>
      <c r="N459" s="317"/>
      <c r="O459" s="859" t="s">
        <v>3627</v>
      </c>
      <c r="P459" s="821"/>
      <c r="Q459" s="828">
        <f t="shared" si="21"/>
        <v>0</v>
      </c>
      <c r="R459" s="519"/>
      <c r="S459" s="82"/>
      <c r="T459" s="82"/>
      <c r="U459" s="82"/>
      <c r="V459" s="82"/>
      <c r="W459" s="82"/>
      <c r="X459" s="82"/>
      <c r="Y459" s="82"/>
      <c r="Z459" s="82"/>
      <c r="AA459" s="82"/>
      <c r="AB459" s="82"/>
      <c r="AC459" s="82"/>
      <c r="AD459" s="82"/>
      <c r="AE459" s="82"/>
    </row>
    <row r="460" spans="1:31" s="83" customFormat="1" hidden="1" outlineLevel="1">
      <c r="A460" s="222"/>
      <c r="B460" s="115">
        <f t="shared" si="20"/>
        <v>440</v>
      </c>
      <c r="C460" s="105" t="s">
        <v>1417</v>
      </c>
      <c r="D460" s="111" t="s">
        <v>40</v>
      </c>
      <c r="E460" s="176">
        <v>0.45</v>
      </c>
      <c r="F460" s="38"/>
      <c r="G460" s="380"/>
      <c r="H460" s="381"/>
      <c r="I460" s="380"/>
      <c r="J460" s="306">
        <f t="shared" si="19"/>
        <v>0</v>
      </c>
      <c r="K460" s="325"/>
      <c r="L460" s="403">
        <v>45802</v>
      </c>
      <c r="M460" s="772"/>
      <c r="N460" s="317"/>
      <c r="O460" s="859" t="s">
        <v>3627</v>
      </c>
      <c r="P460" s="821"/>
      <c r="Q460" s="828">
        <f t="shared" si="21"/>
        <v>0</v>
      </c>
      <c r="R460" s="519"/>
      <c r="S460" s="82"/>
      <c r="T460" s="82"/>
      <c r="U460" s="82"/>
      <c r="V460" s="82"/>
      <c r="W460" s="82"/>
      <c r="X460" s="82"/>
      <c r="Y460" s="82"/>
      <c r="Z460" s="82"/>
      <c r="AA460" s="82"/>
      <c r="AB460" s="82"/>
      <c r="AC460" s="82"/>
      <c r="AD460" s="82"/>
      <c r="AE460" s="82"/>
    </row>
    <row r="461" spans="1:31" s="83" customFormat="1" hidden="1" outlineLevel="1">
      <c r="A461" s="222"/>
      <c r="B461" s="115">
        <f t="shared" si="20"/>
        <v>441</v>
      </c>
      <c r="C461" s="105" t="s">
        <v>1534</v>
      </c>
      <c r="D461" s="111" t="s">
        <v>40</v>
      </c>
      <c r="E461" s="176">
        <v>0.02</v>
      </c>
      <c r="F461" s="38"/>
      <c r="G461" s="380"/>
      <c r="H461" s="381"/>
      <c r="I461" s="380"/>
      <c r="J461" s="306">
        <f t="shared" si="19"/>
        <v>0</v>
      </c>
      <c r="K461" s="325"/>
      <c r="L461" s="403">
        <v>45802</v>
      </c>
      <c r="M461" s="772"/>
      <c r="N461" s="317"/>
      <c r="O461" s="859" t="s">
        <v>3627</v>
      </c>
      <c r="P461" s="821"/>
      <c r="Q461" s="828">
        <f t="shared" si="21"/>
        <v>0</v>
      </c>
      <c r="R461" s="519"/>
      <c r="S461" s="82"/>
      <c r="T461" s="82"/>
      <c r="U461" s="82"/>
      <c r="V461" s="82"/>
      <c r="W461" s="82"/>
      <c r="X461" s="82"/>
      <c r="Y461" s="82"/>
      <c r="Z461" s="82"/>
      <c r="AA461" s="82"/>
      <c r="AB461" s="82"/>
      <c r="AC461" s="82"/>
      <c r="AD461" s="82"/>
      <c r="AE461" s="82"/>
    </row>
    <row r="462" spans="1:31" s="83" customFormat="1" hidden="1" outlineLevel="1">
      <c r="A462" s="222"/>
      <c r="B462" s="115">
        <f t="shared" si="20"/>
        <v>442</v>
      </c>
      <c r="C462" s="105" t="s">
        <v>1535</v>
      </c>
      <c r="D462" s="111" t="s">
        <v>40</v>
      </c>
      <c r="E462" s="176">
        <v>0.01</v>
      </c>
      <c r="F462" s="38"/>
      <c r="G462" s="380"/>
      <c r="H462" s="381"/>
      <c r="I462" s="380"/>
      <c r="J462" s="306">
        <f t="shared" si="19"/>
        <v>0</v>
      </c>
      <c r="K462" s="325"/>
      <c r="L462" s="403">
        <v>45802</v>
      </c>
      <c r="M462" s="772"/>
      <c r="N462" s="317"/>
      <c r="O462" s="859" t="s">
        <v>3627</v>
      </c>
      <c r="P462" s="821"/>
      <c r="Q462" s="828">
        <f t="shared" si="21"/>
        <v>0</v>
      </c>
      <c r="R462" s="519"/>
      <c r="S462" s="82"/>
      <c r="T462" s="82"/>
      <c r="U462" s="82"/>
      <c r="V462" s="82"/>
      <c r="W462" s="82"/>
      <c r="X462" s="82"/>
      <c r="Y462" s="82"/>
      <c r="Z462" s="82"/>
      <c r="AA462" s="82"/>
      <c r="AB462" s="82"/>
      <c r="AC462" s="82"/>
      <c r="AD462" s="82"/>
      <c r="AE462" s="82"/>
    </row>
    <row r="463" spans="1:31" s="83" customFormat="1" hidden="1" outlineLevel="1">
      <c r="A463" s="222"/>
      <c r="B463" s="115">
        <f t="shared" si="20"/>
        <v>443</v>
      </c>
      <c r="C463" s="106" t="s">
        <v>3079</v>
      </c>
      <c r="D463" s="111" t="s">
        <v>3</v>
      </c>
      <c r="E463" s="178">
        <v>1</v>
      </c>
      <c r="F463" s="38"/>
      <c r="G463" s="380"/>
      <c r="H463" s="381"/>
      <c r="I463" s="380"/>
      <c r="J463" s="306">
        <f t="shared" si="19"/>
        <v>0</v>
      </c>
      <c r="K463" s="325"/>
      <c r="L463" s="403">
        <v>45802</v>
      </c>
      <c r="M463" s="772"/>
      <c r="N463" s="317"/>
      <c r="O463" s="859" t="s">
        <v>3627</v>
      </c>
      <c r="P463" s="821"/>
      <c r="Q463" s="828">
        <f t="shared" si="21"/>
        <v>0</v>
      </c>
      <c r="R463" s="519"/>
      <c r="S463" s="82"/>
      <c r="T463" s="82"/>
      <c r="U463" s="82"/>
      <c r="V463" s="82"/>
      <c r="W463" s="82"/>
      <c r="X463" s="82"/>
      <c r="Y463" s="82"/>
      <c r="Z463" s="82"/>
      <c r="AA463" s="82"/>
      <c r="AB463" s="82"/>
      <c r="AC463" s="82"/>
      <c r="AD463" s="82"/>
      <c r="AE463" s="82"/>
    </row>
    <row r="464" spans="1:31" s="83" customFormat="1" ht="30" hidden="1" outlineLevel="1">
      <c r="A464" s="222"/>
      <c r="B464" s="115">
        <f t="shared" si="20"/>
        <v>444</v>
      </c>
      <c r="C464" s="105" t="s">
        <v>1533</v>
      </c>
      <c r="D464" s="111" t="s">
        <v>63</v>
      </c>
      <c r="E464" s="176">
        <v>1.3</v>
      </c>
      <c r="F464" s="38"/>
      <c r="G464" s="380"/>
      <c r="H464" s="381"/>
      <c r="I464" s="380"/>
      <c r="J464" s="306">
        <f t="shared" si="19"/>
        <v>0</v>
      </c>
      <c r="K464" s="325"/>
      <c r="L464" s="403">
        <v>45802</v>
      </c>
      <c r="M464" s="772"/>
      <c r="N464" s="317"/>
      <c r="O464" s="859" t="s">
        <v>3627</v>
      </c>
      <c r="P464" s="821"/>
      <c r="Q464" s="828">
        <f t="shared" si="21"/>
        <v>0</v>
      </c>
      <c r="R464" s="519"/>
      <c r="S464" s="82"/>
      <c r="T464" s="82"/>
      <c r="U464" s="82"/>
      <c r="V464" s="82"/>
      <c r="W464" s="82"/>
      <c r="X464" s="82"/>
      <c r="Y464" s="82"/>
      <c r="Z464" s="82"/>
      <c r="AA464" s="82"/>
      <c r="AB464" s="82"/>
      <c r="AC464" s="82"/>
      <c r="AD464" s="82"/>
      <c r="AE464" s="82"/>
    </row>
    <row r="465" spans="1:31" s="83" customFormat="1" hidden="1" outlineLevel="1">
      <c r="A465" s="222"/>
      <c r="B465" s="115">
        <f t="shared" si="20"/>
        <v>445</v>
      </c>
      <c r="C465" s="105" t="s">
        <v>1417</v>
      </c>
      <c r="D465" s="111" t="s">
        <v>40</v>
      </c>
      <c r="E465" s="176">
        <v>0.21</v>
      </c>
      <c r="F465" s="38"/>
      <c r="G465" s="380"/>
      <c r="H465" s="381"/>
      <c r="I465" s="380"/>
      <c r="J465" s="306">
        <f t="shared" si="19"/>
        <v>0</v>
      </c>
      <c r="K465" s="325"/>
      <c r="L465" s="403">
        <v>45802</v>
      </c>
      <c r="M465" s="772"/>
      <c r="N465" s="317"/>
      <c r="O465" s="859" t="s">
        <v>3627</v>
      </c>
      <c r="P465" s="821"/>
      <c r="Q465" s="828">
        <f t="shared" si="21"/>
        <v>0</v>
      </c>
      <c r="R465" s="519"/>
      <c r="S465" s="82"/>
      <c r="T465" s="82"/>
      <c r="U465" s="82"/>
      <c r="V465" s="82"/>
      <c r="W465" s="82"/>
      <c r="X465" s="82"/>
      <c r="Y465" s="82"/>
      <c r="Z465" s="82"/>
      <c r="AA465" s="82"/>
      <c r="AB465" s="82"/>
      <c r="AC465" s="82"/>
      <c r="AD465" s="82"/>
      <c r="AE465" s="82"/>
    </row>
    <row r="466" spans="1:31" s="83" customFormat="1" hidden="1" outlineLevel="1">
      <c r="A466" s="222"/>
      <c r="B466" s="115">
        <f t="shared" si="20"/>
        <v>446</v>
      </c>
      <c r="C466" s="105" t="s">
        <v>1536</v>
      </c>
      <c r="D466" s="111" t="s">
        <v>40</v>
      </c>
      <c r="E466" s="176">
        <v>0.01</v>
      </c>
      <c r="F466" s="38"/>
      <c r="G466" s="380"/>
      <c r="H466" s="381"/>
      <c r="I466" s="380"/>
      <c r="J466" s="306">
        <f t="shared" si="19"/>
        <v>0</v>
      </c>
      <c r="K466" s="325"/>
      <c r="L466" s="403">
        <v>45802</v>
      </c>
      <c r="M466" s="772"/>
      <c r="N466" s="317"/>
      <c r="O466" s="859" t="s">
        <v>3627</v>
      </c>
      <c r="P466" s="821"/>
      <c r="Q466" s="828">
        <f t="shared" si="21"/>
        <v>0</v>
      </c>
      <c r="R466" s="519"/>
      <c r="S466" s="82"/>
      <c r="T466" s="82"/>
      <c r="U466" s="82"/>
      <c r="V466" s="82"/>
      <c r="W466" s="82"/>
      <c r="X466" s="82"/>
      <c r="Y466" s="82"/>
      <c r="Z466" s="82"/>
      <c r="AA466" s="82"/>
      <c r="AB466" s="82"/>
      <c r="AC466" s="82"/>
      <c r="AD466" s="82"/>
      <c r="AE466" s="82"/>
    </row>
    <row r="467" spans="1:31" s="83" customFormat="1" hidden="1" outlineLevel="1">
      <c r="A467" s="222"/>
      <c r="B467" s="115">
        <f t="shared" si="20"/>
        <v>447</v>
      </c>
      <c r="C467" s="105" t="s">
        <v>1516</v>
      </c>
      <c r="D467" s="111" t="s">
        <v>40</v>
      </c>
      <c r="E467" s="176">
        <v>2E-3</v>
      </c>
      <c r="F467" s="38"/>
      <c r="G467" s="380"/>
      <c r="H467" s="381"/>
      <c r="I467" s="380"/>
      <c r="J467" s="306">
        <f t="shared" ref="J467:J530" si="22">G467+I467</f>
        <v>0</v>
      </c>
      <c r="K467" s="325"/>
      <c r="L467" s="403">
        <v>45802</v>
      </c>
      <c r="M467" s="772"/>
      <c r="N467" s="317"/>
      <c r="O467" s="859" t="s">
        <v>3627</v>
      </c>
      <c r="P467" s="821"/>
      <c r="Q467" s="828">
        <f t="shared" si="21"/>
        <v>0</v>
      </c>
      <c r="R467" s="519"/>
      <c r="S467" s="82"/>
      <c r="T467" s="82"/>
      <c r="U467" s="82"/>
      <c r="V467" s="82"/>
      <c r="W467" s="82"/>
      <c r="X467" s="82"/>
      <c r="Y467" s="82"/>
      <c r="Z467" s="82"/>
      <c r="AA467" s="82"/>
      <c r="AB467" s="82"/>
      <c r="AC467" s="82"/>
      <c r="AD467" s="82"/>
      <c r="AE467" s="82"/>
    </row>
    <row r="468" spans="1:31" s="83" customFormat="1" hidden="1" outlineLevel="1">
      <c r="A468" s="222"/>
      <c r="B468" s="115">
        <f t="shared" si="20"/>
        <v>448</v>
      </c>
      <c r="C468" s="105" t="s">
        <v>3080</v>
      </c>
      <c r="D468" s="111"/>
      <c r="E468" s="176"/>
      <c r="F468" s="38"/>
      <c r="G468" s="380"/>
      <c r="H468" s="381"/>
      <c r="I468" s="380"/>
      <c r="J468" s="306">
        <f t="shared" si="22"/>
        <v>0</v>
      </c>
      <c r="K468" s="325"/>
      <c r="L468" s="403">
        <v>45802</v>
      </c>
      <c r="M468" s="772"/>
      <c r="N468" s="317"/>
      <c r="O468" s="859" t="s">
        <v>3627</v>
      </c>
      <c r="P468" s="821"/>
      <c r="Q468" s="828">
        <f t="shared" si="21"/>
        <v>0</v>
      </c>
      <c r="R468" s="519"/>
      <c r="S468" s="82"/>
      <c r="T468" s="82"/>
      <c r="U468" s="82"/>
      <c r="V468" s="82"/>
      <c r="W468" s="82"/>
      <c r="X468" s="82"/>
      <c r="Y468" s="82"/>
      <c r="Z468" s="82"/>
      <c r="AA468" s="82"/>
      <c r="AB468" s="82"/>
      <c r="AC468" s="82"/>
      <c r="AD468" s="82"/>
      <c r="AE468" s="82"/>
    </row>
    <row r="469" spans="1:31" s="83" customFormat="1" ht="30" hidden="1" outlineLevel="1">
      <c r="A469" s="222"/>
      <c r="B469" s="115">
        <f t="shared" si="20"/>
        <v>449</v>
      </c>
      <c r="C469" s="105" t="s">
        <v>1537</v>
      </c>
      <c r="D469" s="111" t="s">
        <v>3081</v>
      </c>
      <c r="E469" s="177">
        <v>10</v>
      </c>
      <c r="F469" s="38"/>
      <c r="G469" s="380"/>
      <c r="H469" s="381"/>
      <c r="I469" s="380"/>
      <c r="J469" s="306">
        <f t="shared" si="22"/>
        <v>0</v>
      </c>
      <c r="K469" s="325"/>
      <c r="L469" s="403">
        <v>45802</v>
      </c>
      <c r="M469" s="772"/>
      <c r="N469" s="317"/>
      <c r="O469" s="859" t="s">
        <v>3627</v>
      </c>
      <c r="P469" s="821"/>
      <c r="Q469" s="828">
        <f t="shared" si="21"/>
        <v>0</v>
      </c>
      <c r="R469" s="519"/>
      <c r="S469" s="82"/>
      <c r="T469" s="82"/>
      <c r="U469" s="82"/>
      <c r="V469" s="82"/>
      <c r="W469" s="82"/>
      <c r="X469" s="82"/>
      <c r="Y469" s="82"/>
      <c r="Z469" s="82"/>
      <c r="AA469" s="82"/>
      <c r="AB469" s="82"/>
      <c r="AC469" s="82"/>
      <c r="AD469" s="82"/>
      <c r="AE469" s="82"/>
    </row>
    <row r="470" spans="1:31" s="83" customFormat="1" hidden="1" outlineLevel="1">
      <c r="A470" s="222"/>
      <c r="B470" s="115">
        <f t="shared" si="20"/>
        <v>450</v>
      </c>
      <c r="C470" s="105" t="s">
        <v>1538</v>
      </c>
      <c r="D470" s="111" t="s">
        <v>63</v>
      </c>
      <c r="E470" s="179">
        <v>3.26</v>
      </c>
      <c r="F470" s="38"/>
      <c r="G470" s="380"/>
      <c r="H470" s="381"/>
      <c r="I470" s="380"/>
      <c r="J470" s="306">
        <f t="shared" si="22"/>
        <v>0</v>
      </c>
      <c r="K470" s="325"/>
      <c r="L470" s="403">
        <v>45802</v>
      </c>
      <c r="M470" s="772"/>
      <c r="N470" s="317"/>
      <c r="O470" s="859" t="s">
        <v>3627</v>
      </c>
      <c r="P470" s="821"/>
      <c r="Q470" s="828">
        <f t="shared" si="21"/>
        <v>0</v>
      </c>
      <c r="R470" s="519"/>
      <c r="S470" s="82"/>
      <c r="T470" s="82"/>
      <c r="U470" s="82"/>
      <c r="V470" s="82"/>
      <c r="W470" s="82"/>
      <c r="X470" s="82"/>
      <c r="Y470" s="82"/>
      <c r="Z470" s="82"/>
      <c r="AA470" s="82"/>
      <c r="AB470" s="82"/>
      <c r="AC470" s="82"/>
      <c r="AD470" s="82"/>
      <c r="AE470" s="82"/>
    </row>
    <row r="471" spans="1:31" s="83" customFormat="1" hidden="1" outlineLevel="1">
      <c r="A471" s="222"/>
      <c r="B471" s="115">
        <f t="shared" ref="B471:B488" si="23">B470+1</f>
        <v>451</v>
      </c>
      <c r="C471" s="106" t="s">
        <v>3082</v>
      </c>
      <c r="D471" s="111" t="s">
        <v>2</v>
      </c>
      <c r="E471" s="179">
        <v>393.4</v>
      </c>
      <c r="F471" s="38"/>
      <c r="G471" s="380"/>
      <c r="H471" s="381"/>
      <c r="I471" s="380"/>
      <c r="J471" s="306">
        <f t="shared" si="22"/>
        <v>0</v>
      </c>
      <c r="K471" s="325"/>
      <c r="L471" s="403">
        <v>45802</v>
      </c>
      <c r="M471" s="772"/>
      <c r="N471" s="317"/>
      <c r="O471" s="859" t="s">
        <v>3627</v>
      </c>
      <c r="P471" s="821"/>
      <c r="Q471" s="828">
        <f t="shared" si="21"/>
        <v>0</v>
      </c>
      <c r="R471" s="519"/>
      <c r="S471" s="82"/>
      <c r="T471" s="82"/>
      <c r="U471" s="82"/>
      <c r="V471" s="82"/>
      <c r="W471" s="82"/>
      <c r="X471" s="82"/>
      <c r="Y471" s="82"/>
      <c r="Z471" s="82"/>
      <c r="AA471" s="82"/>
      <c r="AB471" s="82"/>
      <c r="AC471" s="82"/>
      <c r="AD471" s="82"/>
      <c r="AE471" s="82"/>
    </row>
    <row r="472" spans="1:31" s="83" customFormat="1" hidden="1" outlineLevel="1">
      <c r="A472" s="222"/>
      <c r="B472" s="115">
        <f t="shared" si="23"/>
        <v>452</v>
      </c>
      <c r="C472" s="105" t="s">
        <v>1539</v>
      </c>
      <c r="D472" s="111" t="s">
        <v>40</v>
      </c>
      <c r="E472" s="176">
        <v>51.05</v>
      </c>
      <c r="F472" s="38"/>
      <c r="G472" s="380"/>
      <c r="H472" s="381"/>
      <c r="I472" s="380"/>
      <c r="J472" s="306">
        <f t="shared" si="22"/>
        <v>0</v>
      </c>
      <c r="K472" s="325"/>
      <c r="L472" s="403">
        <v>45802</v>
      </c>
      <c r="M472" s="772"/>
      <c r="N472" s="317"/>
      <c r="O472" s="859" t="s">
        <v>3627</v>
      </c>
      <c r="P472" s="821"/>
      <c r="Q472" s="828">
        <f t="shared" si="21"/>
        <v>0</v>
      </c>
      <c r="R472" s="519"/>
      <c r="S472" s="82"/>
      <c r="T472" s="82"/>
      <c r="U472" s="82"/>
      <c r="V472" s="82"/>
      <c r="W472" s="82"/>
      <c r="X472" s="82"/>
      <c r="Y472" s="82"/>
      <c r="Z472" s="82"/>
      <c r="AA472" s="82"/>
      <c r="AB472" s="82"/>
      <c r="AC472" s="82"/>
      <c r="AD472" s="82"/>
      <c r="AE472" s="82"/>
    </row>
    <row r="473" spans="1:31" s="83" customFormat="1" hidden="1" outlineLevel="1">
      <c r="A473" s="222"/>
      <c r="B473" s="115">
        <f t="shared" si="23"/>
        <v>453</v>
      </c>
      <c r="C473" s="105" t="s">
        <v>1540</v>
      </c>
      <c r="D473" s="111" t="s">
        <v>3</v>
      </c>
      <c r="E473" s="176">
        <v>44</v>
      </c>
      <c r="F473" s="38"/>
      <c r="G473" s="380"/>
      <c r="H473" s="381"/>
      <c r="I473" s="380"/>
      <c r="J473" s="306">
        <f t="shared" si="22"/>
        <v>0</v>
      </c>
      <c r="K473" s="325"/>
      <c r="L473" s="403">
        <v>45802</v>
      </c>
      <c r="M473" s="772"/>
      <c r="N473" s="317"/>
      <c r="O473" s="859" t="s">
        <v>3627</v>
      </c>
      <c r="P473" s="821"/>
      <c r="Q473" s="828">
        <f t="shared" si="21"/>
        <v>0</v>
      </c>
      <c r="R473" s="519"/>
      <c r="S473" s="82"/>
      <c r="T473" s="82"/>
      <c r="U473" s="82"/>
      <c r="V473" s="82"/>
      <c r="W473" s="82"/>
      <c r="X473" s="82"/>
      <c r="Y473" s="82"/>
      <c r="Z473" s="82"/>
      <c r="AA473" s="82"/>
      <c r="AB473" s="82"/>
      <c r="AC473" s="82"/>
      <c r="AD473" s="82"/>
      <c r="AE473" s="82"/>
    </row>
    <row r="474" spans="1:31" s="83" customFormat="1" hidden="1" outlineLevel="1">
      <c r="A474" s="222"/>
      <c r="B474" s="115">
        <f t="shared" si="23"/>
        <v>454</v>
      </c>
      <c r="C474" s="105" t="s">
        <v>1541</v>
      </c>
      <c r="D474" s="111" t="s">
        <v>3</v>
      </c>
      <c r="E474" s="178">
        <v>132</v>
      </c>
      <c r="F474" s="38"/>
      <c r="G474" s="380"/>
      <c r="H474" s="381"/>
      <c r="I474" s="380"/>
      <c r="J474" s="306">
        <f t="shared" si="22"/>
        <v>0</v>
      </c>
      <c r="K474" s="325"/>
      <c r="L474" s="403">
        <v>45802</v>
      </c>
      <c r="M474" s="772"/>
      <c r="N474" s="317"/>
      <c r="O474" s="859" t="s">
        <v>3627</v>
      </c>
      <c r="P474" s="821"/>
      <c r="Q474" s="828">
        <f t="shared" si="21"/>
        <v>0</v>
      </c>
      <c r="R474" s="519"/>
      <c r="S474" s="82"/>
      <c r="T474" s="82"/>
      <c r="U474" s="82"/>
      <c r="V474" s="82"/>
      <c r="W474" s="82"/>
      <c r="X474" s="82"/>
      <c r="Y474" s="82"/>
      <c r="Z474" s="82"/>
      <c r="AA474" s="82"/>
      <c r="AB474" s="82"/>
      <c r="AC474" s="82"/>
      <c r="AD474" s="82"/>
      <c r="AE474" s="82"/>
    </row>
    <row r="475" spans="1:31" s="83" customFormat="1" ht="30" hidden="1" outlineLevel="1">
      <c r="A475" s="222"/>
      <c r="B475" s="115">
        <f t="shared" si="23"/>
        <v>455</v>
      </c>
      <c r="C475" s="105" t="s">
        <v>1542</v>
      </c>
      <c r="D475" s="111"/>
      <c r="E475" s="176"/>
      <c r="F475" s="38"/>
      <c r="G475" s="380"/>
      <c r="H475" s="381"/>
      <c r="I475" s="380"/>
      <c r="J475" s="306">
        <f t="shared" si="22"/>
        <v>0</v>
      </c>
      <c r="K475" s="325"/>
      <c r="L475" s="403">
        <v>45802</v>
      </c>
      <c r="M475" s="772"/>
      <c r="N475" s="317"/>
      <c r="O475" s="859" t="s">
        <v>3627</v>
      </c>
      <c r="P475" s="821"/>
      <c r="Q475" s="828">
        <f t="shared" si="21"/>
        <v>0</v>
      </c>
      <c r="R475" s="519"/>
      <c r="S475" s="82"/>
      <c r="T475" s="82"/>
      <c r="U475" s="82"/>
      <c r="V475" s="82"/>
      <c r="W475" s="82"/>
      <c r="X475" s="82"/>
      <c r="Y475" s="82"/>
      <c r="Z475" s="82"/>
      <c r="AA475" s="82"/>
      <c r="AB475" s="82"/>
      <c r="AC475" s="82"/>
      <c r="AD475" s="82"/>
      <c r="AE475" s="82"/>
    </row>
    <row r="476" spans="1:31" s="83" customFormat="1" hidden="1" outlineLevel="1">
      <c r="A476" s="222"/>
      <c r="B476" s="115">
        <f t="shared" si="23"/>
        <v>456</v>
      </c>
      <c r="C476" s="105" t="s">
        <v>1543</v>
      </c>
      <c r="D476" s="111" t="s">
        <v>3</v>
      </c>
      <c r="E476" s="176">
        <v>1607</v>
      </c>
      <c r="F476" s="38"/>
      <c r="G476" s="380"/>
      <c r="H476" s="381"/>
      <c r="I476" s="380"/>
      <c r="J476" s="306">
        <f t="shared" si="22"/>
        <v>0</v>
      </c>
      <c r="K476" s="325"/>
      <c r="L476" s="403">
        <v>45802</v>
      </c>
      <c r="M476" s="772"/>
      <c r="N476" s="317"/>
      <c r="O476" s="859" t="s">
        <v>3627</v>
      </c>
      <c r="P476" s="821"/>
      <c r="Q476" s="828">
        <f t="shared" si="21"/>
        <v>0</v>
      </c>
      <c r="R476" s="519"/>
      <c r="S476" s="82"/>
      <c r="T476" s="82"/>
      <c r="U476" s="82"/>
      <c r="V476" s="82"/>
      <c r="W476" s="82"/>
      <c r="X476" s="82"/>
      <c r="Y476" s="82"/>
      <c r="Z476" s="82"/>
      <c r="AA476" s="82"/>
      <c r="AB476" s="82"/>
      <c r="AC476" s="82"/>
      <c r="AD476" s="82"/>
      <c r="AE476" s="82"/>
    </row>
    <row r="477" spans="1:31" s="83" customFormat="1" hidden="1" outlineLevel="1">
      <c r="A477" s="222"/>
      <c r="B477" s="115">
        <f t="shared" si="23"/>
        <v>457</v>
      </c>
      <c r="C477" s="105" t="s">
        <v>1544</v>
      </c>
      <c r="D477" s="111" t="s">
        <v>3</v>
      </c>
      <c r="E477" s="178">
        <v>1607</v>
      </c>
      <c r="F477" s="38"/>
      <c r="G477" s="380"/>
      <c r="H477" s="381"/>
      <c r="I477" s="380"/>
      <c r="J477" s="306">
        <f t="shared" si="22"/>
        <v>0</v>
      </c>
      <c r="K477" s="325"/>
      <c r="L477" s="403">
        <v>45802</v>
      </c>
      <c r="M477" s="772"/>
      <c r="N477" s="317"/>
      <c r="O477" s="859" t="s">
        <v>3627</v>
      </c>
      <c r="P477" s="821"/>
      <c r="Q477" s="828">
        <f t="shared" si="21"/>
        <v>0</v>
      </c>
      <c r="R477" s="519"/>
      <c r="S477" s="82"/>
      <c r="T477" s="82"/>
      <c r="U477" s="82"/>
      <c r="V477" s="82"/>
      <c r="W477" s="82"/>
      <c r="X477" s="82"/>
      <c r="Y477" s="82"/>
      <c r="Z477" s="82"/>
      <c r="AA477" s="82"/>
      <c r="AB477" s="82"/>
      <c r="AC477" s="82"/>
      <c r="AD477" s="82"/>
      <c r="AE477" s="82"/>
    </row>
    <row r="478" spans="1:31" s="83" customFormat="1" hidden="1" outlineLevel="1">
      <c r="A478" s="222"/>
      <c r="B478" s="115">
        <f t="shared" si="23"/>
        <v>458</v>
      </c>
      <c r="C478" s="105" t="s">
        <v>1545</v>
      </c>
      <c r="D478" s="111" t="s">
        <v>3</v>
      </c>
      <c r="E478" s="178">
        <v>1607</v>
      </c>
      <c r="F478" s="38"/>
      <c r="G478" s="380"/>
      <c r="H478" s="381"/>
      <c r="I478" s="380"/>
      <c r="J478" s="306">
        <f t="shared" si="22"/>
        <v>0</v>
      </c>
      <c r="K478" s="325"/>
      <c r="L478" s="403">
        <v>45802</v>
      </c>
      <c r="M478" s="772"/>
      <c r="N478" s="317"/>
      <c r="O478" s="859" t="s">
        <v>3627</v>
      </c>
      <c r="P478" s="821"/>
      <c r="Q478" s="828">
        <f t="shared" si="21"/>
        <v>0</v>
      </c>
      <c r="R478" s="519"/>
      <c r="S478" s="82"/>
      <c r="T478" s="82"/>
      <c r="U478" s="82"/>
      <c r="V478" s="82"/>
      <c r="W478" s="82"/>
      <c r="X478" s="82"/>
      <c r="Y478" s="82"/>
      <c r="Z478" s="82"/>
      <c r="AA478" s="82"/>
      <c r="AB478" s="82"/>
      <c r="AC478" s="82"/>
      <c r="AD478" s="82"/>
      <c r="AE478" s="82"/>
    </row>
    <row r="479" spans="1:31" s="83" customFormat="1" hidden="1" outlineLevel="1">
      <c r="A479" s="222"/>
      <c r="B479" s="115">
        <f t="shared" si="23"/>
        <v>459</v>
      </c>
      <c r="C479" s="105" t="s">
        <v>1546</v>
      </c>
      <c r="D479" s="111" t="s">
        <v>3</v>
      </c>
      <c r="E479" s="178">
        <v>3214</v>
      </c>
      <c r="F479" s="38"/>
      <c r="G479" s="380"/>
      <c r="H479" s="381"/>
      <c r="I479" s="380"/>
      <c r="J479" s="306">
        <f t="shared" si="22"/>
        <v>0</v>
      </c>
      <c r="K479" s="325"/>
      <c r="L479" s="403">
        <v>45802</v>
      </c>
      <c r="M479" s="772"/>
      <c r="N479" s="317"/>
      <c r="O479" s="859" t="s">
        <v>3627</v>
      </c>
      <c r="P479" s="821"/>
      <c r="Q479" s="828">
        <f t="shared" si="21"/>
        <v>0</v>
      </c>
      <c r="R479" s="519"/>
      <c r="S479" s="82"/>
      <c r="T479" s="82"/>
      <c r="U479" s="82"/>
      <c r="V479" s="82"/>
      <c r="W479" s="82"/>
      <c r="X479" s="82"/>
      <c r="Y479" s="82"/>
      <c r="Z479" s="82"/>
      <c r="AA479" s="82"/>
      <c r="AB479" s="82"/>
      <c r="AC479" s="82"/>
      <c r="AD479" s="82"/>
      <c r="AE479" s="82"/>
    </row>
    <row r="480" spans="1:31" s="83" customFormat="1" hidden="1" outlineLevel="1">
      <c r="A480" s="222"/>
      <c r="B480" s="115">
        <f t="shared" si="23"/>
        <v>460</v>
      </c>
      <c r="C480" s="105" t="s">
        <v>1547</v>
      </c>
      <c r="D480" s="111" t="s">
        <v>3</v>
      </c>
      <c r="E480" s="178">
        <v>3214</v>
      </c>
      <c r="F480" s="38"/>
      <c r="G480" s="380"/>
      <c r="H480" s="381"/>
      <c r="I480" s="380"/>
      <c r="J480" s="306">
        <f t="shared" si="22"/>
        <v>0</v>
      </c>
      <c r="K480" s="325"/>
      <c r="L480" s="403">
        <v>45802</v>
      </c>
      <c r="M480" s="772"/>
      <c r="N480" s="317"/>
      <c r="O480" s="859" t="s">
        <v>3627</v>
      </c>
      <c r="P480" s="821"/>
      <c r="Q480" s="828">
        <f t="shared" si="21"/>
        <v>0</v>
      </c>
      <c r="R480" s="519"/>
      <c r="S480" s="82"/>
      <c r="T480" s="82"/>
      <c r="U480" s="82"/>
      <c r="V480" s="82"/>
      <c r="W480" s="82"/>
      <c r="X480" s="82"/>
      <c r="Y480" s="82"/>
      <c r="Z480" s="82"/>
      <c r="AA480" s="82"/>
      <c r="AB480" s="82"/>
      <c r="AC480" s="82"/>
      <c r="AD480" s="82"/>
      <c r="AE480" s="82"/>
    </row>
    <row r="481" spans="1:31" s="83" customFormat="1" hidden="1" outlineLevel="1">
      <c r="A481" s="222"/>
      <c r="B481" s="115">
        <f t="shared" si="23"/>
        <v>461</v>
      </c>
      <c r="C481" s="105" t="s">
        <v>1548</v>
      </c>
      <c r="D481" s="111" t="s">
        <v>3</v>
      </c>
      <c r="E481" s="176">
        <v>3214</v>
      </c>
      <c r="F481" s="38"/>
      <c r="G481" s="380"/>
      <c r="H481" s="381"/>
      <c r="I481" s="380"/>
      <c r="J481" s="306">
        <f t="shared" si="22"/>
        <v>0</v>
      </c>
      <c r="K481" s="325"/>
      <c r="L481" s="403">
        <v>45802</v>
      </c>
      <c r="M481" s="772"/>
      <c r="N481" s="317"/>
      <c r="O481" s="859" t="s">
        <v>3627</v>
      </c>
      <c r="P481" s="821"/>
      <c r="Q481" s="828">
        <f t="shared" si="21"/>
        <v>0</v>
      </c>
      <c r="R481" s="519"/>
      <c r="S481" s="82"/>
      <c r="T481" s="82"/>
      <c r="U481" s="82"/>
      <c r="V481" s="82"/>
      <c r="W481" s="82"/>
      <c r="X481" s="82"/>
      <c r="Y481" s="82"/>
      <c r="Z481" s="82"/>
      <c r="AA481" s="82"/>
      <c r="AB481" s="82"/>
      <c r="AC481" s="82"/>
      <c r="AD481" s="82"/>
      <c r="AE481" s="82"/>
    </row>
    <row r="482" spans="1:31" s="83" customFormat="1" hidden="1" outlineLevel="1">
      <c r="A482" s="222"/>
      <c r="B482" s="115">
        <f t="shared" si="23"/>
        <v>462</v>
      </c>
      <c r="C482" s="105" t="s">
        <v>1549</v>
      </c>
      <c r="D482" s="111" t="s">
        <v>3</v>
      </c>
      <c r="E482" s="176">
        <v>3214</v>
      </c>
      <c r="F482" s="38"/>
      <c r="G482" s="380"/>
      <c r="H482" s="381"/>
      <c r="I482" s="380"/>
      <c r="J482" s="306">
        <f t="shared" si="22"/>
        <v>0</v>
      </c>
      <c r="K482" s="325"/>
      <c r="L482" s="403">
        <v>45802</v>
      </c>
      <c r="M482" s="772"/>
      <c r="N482" s="317"/>
      <c r="O482" s="859" t="s">
        <v>3627</v>
      </c>
      <c r="P482" s="821"/>
      <c r="Q482" s="828">
        <f t="shared" si="21"/>
        <v>0</v>
      </c>
      <c r="R482" s="519"/>
      <c r="S482" s="82"/>
      <c r="T482" s="82"/>
      <c r="U482" s="82"/>
      <c r="V482" s="82"/>
      <c r="W482" s="82"/>
      <c r="X482" s="82"/>
      <c r="Y482" s="82"/>
      <c r="Z482" s="82"/>
      <c r="AA482" s="82"/>
      <c r="AB482" s="82"/>
      <c r="AC482" s="82"/>
      <c r="AD482" s="82"/>
      <c r="AE482" s="82"/>
    </row>
    <row r="483" spans="1:31" s="83" customFormat="1" hidden="1" outlineLevel="1">
      <c r="A483" s="222"/>
      <c r="B483" s="115">
        <f t="shared" si="23"/>
        <v>463</v>
      </c>
      <c r="C483" s="105" t="s">
        <v>1550</v>
      </c>
      <c r="D483" s="111" t="s">
        <v>3</v>
      </c>
      <c r="E483" s="176">
        <v>185</v>
      </c>
      <c r="F483" s="38"/>
      <c r="G483" s="380"/>
      <c r="H483" s="381"/>
      <c r="I483" s="380"/>
      <c r="J483" s="306">
        <f t="shared" si="22"/>
        <v>0</v>
      </c>
      <c r="K483" s="325"/>
      <c r="L483" s="403">
        <v>45802</v>
      </c>
      <c r="M483" s="772"/>
      <c r="N483" s="317"/>
      <c r="O483" s="859" t="s">
        <v>3627</v>
      </c>
      <c r="P483" s="821"/>
      <c r="Q483" s="828">
        <f t="shared" si="21"/>
        <v>0</v>
      </c>
      <c r="R483" s="519"/>
      <c r="S483" s="82"/>
      <c r="T483" s="82"/>
      <c r="U483" s="82"/>
      <c r="V483" s="82"/>
      <c r="W483" s="82"/>
      <c r="X483" s="82"/>
      <c r="Y483" s="82"/>
      <c r="Z483" s="82"/>
      <c r="AA483" s="82"/>
      <c r="AB483" s="82"/>
      <c r="AC483" s="82"/>
      <c r="AD483" s="82"/>
      <c r="AE483" s="82"/>
    </row>
    <row r="484" spans="1:31" s="83" customFormat="1" hidden="1" outlineLevel="1">
      <c r="A484" s="222"/>
      <c r="B484" s="115">
        <f t="shared" si="23"/>
        <v>464</v>
      </c>
      <c r="C484" s="105" t="s">
        <v>1551</v>
      </c>
      <c r="D484" s="111" t="s">
        <v>3</v>
      </c>
      <c r="E484" s="176">
        <v>3017</v>
      </c>
      <c r="F484" s="38"/>
      <c r="G484" s="380"/>
      <c r="H484" s="381"/>
      <c r="I484" s="380"/>
      <c r="J484" s="306">
        <f t="shared" si="22"/>
        <v>0</v>
      </c>
      <c r="K484" s="325"/>
      <c r="L484" s="403">
        <v>45802</v>
      </c>
      <c r="M484" s="772"/>
      <c r="N484" s="317"/>
      <c r="O484" s="859" t="s">
        <v>3627</v>
      </c>
      <c r="P484" s="821"/>
      <c r="Q484" s="828">
        <f t="shared" si="21"/>
        <v>0</v>
      </c>
      <c r="R484" s="519"/>
      <c r="S484" s="82"/>
      <c r="T484" s="82"/>
      <c r="U484" s="82"/>
      <c r="V484" s="82"/>
      <c r="W484" s="82"/>
      <c r="X484" s="82"/>
      <c r="Y484" s="82"/>
      <c r="Z484" s="82"/>
      <c r="AA484" s="82"/>
      <c r="AB484" s="82"/>
      <c r="AC484" s="82"/>
      <c r="AD484" s="82"/>
      <c r="AE484" s="82"/>
    </row>
    <row r="485" spans="1:31" s="83" customFormat="1" hidden="1" outlineLevel="1">
      <c r="A485" s="222"/>
      <c r="B485" s="115">
        <f t="shared" si="23"/>
        <v>465</v>
      </c>
      <c r="C485" s="112" t="s">
        <v>1552</v>
      </c>
      <c r="D485" s="111" t="s">
        <v>3</v>
      </c>
      <c r="E485" s="176">
        <v>12</v>
      </c>
      <c r="F485" s="38"/>
      <c r="G485" s="380"/>
      <c r="H485" s="381"/>
      <c r="I485" s="380"/>
      <c r="J485" s="306">
        <f t="shared" si="22"/>
        <v>0</v>
      </c>
      <c r="K485" s="325"/>
      <c r="L485" s="403">
        <v>45802</v>
      </c>
      <c r="M485" s="772"/>
      <c r="N485" s="317"/>
      <c r="O485" s="859" t="s">
        <v>3627</v>
      </c>
      <c r="P485" s="821"/>
      <c r="Q485" s="828">
        <f t="shared" si="21"/>
        <v>0</v>
      </c>
      <c r="R485" s="519"/>
      <c r="S485" s="82"/>
      <c r="T485" s="82"/>
      <c r="U485" s="82"/>
      <c r="V485" s="82"/>
      <c r="W485" s="82"/>
      <c r="X485" s="82"/>
      <c r="Y485" s="82"/>
      <c r="Z485" s="82"/>
      <c r="AA485" s="82"/>
      <c r="AB485" s="82"/>
      <c r="AC485" s="82"/>
      <c r="AD485" s="82"/>
      <c r="AE485" s="82"/>
    </row>
    <row r="486" spans="1:31" s="83" customFormat="1" collapsed="1">
      <c r="A486" s="222">
        <v>3</v>
      </c>
      <c r="B486" s="382">
        <f t="shared" si="23"/>
        <v>466</v>
      </c>
      <c r="C486" s="934" t="s">
        <v>3041</v>
      </c>
      <c r="D486" s="934"/>
      <c r="E486" s="935"/>
      <c r="F486" s="425"/>
      <c r="G486" s="426">
        <f>КМ!F157</f>
        <v>83687167.480000019</v>
      </c>
      <c r="H486" s="427"/>
      <c r="I486" s="426">
        <f>КМ!H157</f>
        <v>47575022.919999994</v>
      </c>
      <c r="J486" s="428">
        <f t="shared" si="22"/>
        <v>131262190.40000001</v>
      </c>
      <c r="K486" s="429" t="s">
        <v>3624</v>
      </c>
      <c r="L486" s="790" t="s">
        <v>3631</v>
      </c>
      <c r="M486" s="772">
        <v>0</v>
      </c>
      <c r="N486" s="317">
        <v>0</v>
      </c>
      <c r="O486" s="859" t="s">
        <v>3627</v>
      </c>
      <c r="P486" s="821">
        <v>59763513.990000002</v>
      </c>
      <c r="Q486" s="828">
        <f t="shared" si="21"/>
        <v>47575022.919999994</v>
      </c>
      <c r="R486" s="519" t="s">
        <v>3972</v>
      </c>
      <c r="S486" s="82"/>
      <c r="T486" s="82"/>
      <c r="U486" s="82"/>
      <c r="V486" s="82"/>
      <c r="W486" s="82"/>
      <c r="X486" s="82"/>
      <c r="Y486" s="82"/>
      <c r="Z486" s="82"/>
      <c r="AA486" s="82"/>
      <c r="AB486" s="82"/>
      <c r="AC486" s="82"/>
      <c r="AD486" s="82"/>
      <c r="AE486" s="82"/>
    </row>
    <row r="487" spans="1:31" s="83" customFormat="1" ht="90" hidden="1" outlineLevel="1">
      <c r="A487" s="222"/>
      <c r="B487" s="115">
        <f t="shared" si="23"/>
        <v>467</v>
      </c>
      <c r="C487" s="14" t="s">
        <v>3042</v>
      </c>
      <c r="D487" s="9" t="s">
        <v>40</v>
      </c>
      <c r="E487" s="180">
        <f>5.577+0.022</f>
        <v>5.5990000000000002</v>
      </c>
      <c r="F487" s="38"/>
      <c r="G487" s="380"/>
      <c r="H487" s="381"/>
      <c r="I487" s="380"/>
      <c r="J487" s="306">
        <f t="shared" si="22"/>
        <v>0</v>
      </c>
      <c r="K487" s="325"/>
      <c r="L487" s="353"/>
      <c r="M487" s="772"/>
      <c r="N487" s="317"/>
      <c r="O487" s="859" t="s">
        <v>3627</v>
      </c>
      <c r="P487" s="821"/>
      <c r="Q487" s="828"/>
      <c r="R487" s="519" t="s">
        <v>3972</v>
      </c>
      <c r="S487" s="82"/>
      <c r="T487" s="82"/>
      <c r="U487" s="82"/>
      <c r="V487" s="82"/>
      <c r="W487" s="82"/>
      <c r="X487" s="82"/>
      <c r="Y487" s="82"/>
      <c r="Z487" s="82"/>
      <c r="AA487" s="82"/>
      <c r="AB487" s="82"/>
      <c r="AC487" s="82"/>
      <c r="AD487" s="82"/>
      <c r="AE487" s="82"/>
    </row>
    <row r="488" spans="1:31" s="83" customFormat="1" ht="315" hidden="1" outlineLevel="1">
      <c r="A488" s="222"/>
      <c r="B488" s="115">
        <f t="shared" si="23"/>
        <v>468</v>
      </c>
      <c r="C488" s="14" t="s">
        <v>3043</v>
      </c>
      <c r="D488" s="9" t="s">
        <v>40</v>
      </c>
      <c r="E488" s="180">
        <f>44.527+0.157+0.25+1.29+0.909+0.996+0.221+1.816+0.014+3.889</f>
        <v>54.069000000000003</v>
      </c>
      <c r="F488" s="38"/>
      <c r="G488" s="380"/>
      <c r="H488" s="381"/>
      <c r="I488" s="380"/>
      <c r="J488" s="306">
        <f t="shared" si="22"/>
        <v>0</v>
      </c>
      <c r="K488" s="325"/>
      <c r="L488" s="353"/>
      <c r="M488" s="772"/>
      <c r="N488" s="317"/>
      <c r="O488" s="859" t="s">
        <v>3627</v>
      </c>
      <c r="P488" s="821"/>
      <c r="Q488" s="828"/>
      <c r="R488" s="519" t="s">
        <v>3972</v>
      </c>
      <c r="S488" s="82"/>
      <c r="T488" s="82"/>
      <c r="U488" s="82"/>
      <c r="V488" s="82"/>
      <c r="W488" s="82"/>
      <c r="X488" s="82"/>
      <c r="Y488" s="82"/>
      <c r="Z488" s="82"/>
      <c r="AA488" s="82"/>
      <c r="AB488" s="82"/>
      <c r="AC488" s="82"/>
      <c r="AD488" s="82"/>
      <c r="AE488" s="82"/>
    </row>
    <row r="489" spans="1:31" s="83" customFormat="1" ht="30" hidden="1" outlineLevel="1">
      <c r="A489" s="222"/>
      <c r="B489" s="114">
        <f>B488+1</f>
        <v>469</v>
      </c>
      <c r="C489" s="70" t="s">
        <v>1553</v>
      </c>
      <c r="D489" s="203"/>
      <c r="E489" s="204"/>
      <c r="F489" s="38"/>
      <c r="G489" s="380"/>
      <c r="H489" s="381"/>
      <c r="I489" s="380"/>
      <c r="J489" s="306">
        <f t="shared" si="22"/>
        <v>0</v>
      </c>
      <c r="K489" s="325"/>
      <c r="L489" s="353"/>
      <c r="M489" s="772"/>
      <c r="N489" s="317"/>
      <c r="O489" s="859" t="s">
        <v>3627</v>
      </c>
      <c r="P489" s="821"/>
      <c r="Q489" s="828"/>
      <c r="R489" s="519" t="s">
        <v>3972</v>
      </c>
      <c r="S489" s="82"/>
      <c r="T489" s="82"/>
      <c r="U489" s="82"/>
      <c r="V489" s="82"/>
      <c r="W489" s="82"/>
      <c r="X489" s="82"/>
      <c r="Y489" s="82"/>
      <c r="Z489" s="82"/>
      <c r="AA489" s="82"/>
      <c r="AB489" s="82"/>
      <c r="AC489" s="82"/>
      <c r="AD489" s="82"/>
      <c r="AE489" s="82"/>
    </row>
    <row r="490" spans="1:31" s="83" customFormat="1" ht="30" hidden="1" outlineLevel="1">
      <c r="A490" s="222"/>
      <c r="B490" s="114">
        <f t="shared" ref="B490:B553" si="24">B489+1</f>
        <v>470</v>
      </c>
      <c r="C490" s="70" t="s">
        <v>273</v>
      </c>
      <c r="D490" s="203" t="s">
        <v>40</v>
      </c>
      <c r="E490" s="204">
        <v>0.79300000000000004</v>
      </c>
      <c r="F490" s="38"/>
      <c r="G490" s="380"/>
      <c r="H490" s="381"/>
      <c r="I490" s="380"/>
      <c r="J490" s="306">
        <f t="shared" si="22"/>
        <v>0</v>
      </c>
      <c r="K490" s="325"/>
      <c r="L490" s="353"/>
      <c r="M490" s="772"/>
      <c r="N490" s="317"/>
      <c r="O490" s="859" t="s">
        <v>3627</v>
      </c>
      <c r="P490" s="821"/>
      <c r="Q490" s="828"/>
      <c r="R490" s="519" t="s">
        <v>3972</v>
      </c>
      <c r="S490" s="82"/>
      <c r="T490" s="82"/>
      <c r="U490" s="82"/>
      <c r="V490" s="82"/>
      <c r="W490" s="82"/>
      <c r="X490" s="82"/>
      <c r="Y490" s="82"/>
      <c r="Z490" s="82"/>
      <c r="AA490" s="82"/>
      <c r="AB490" s="82"/>
      <c r="AC490" s="82"/>
      <c r="AD490" s="82"/>
      <c r="AE490" s="82"/>
    </row>
    <row r="491" spans="1:31" s="83" customFormat="1" ht="30" hidden="1" outlineLevel="1">
      <c r="A491" s="222"/>
      <c r="B491" s="114">
        <f t="shared" si="24"/>
        <v>471</v>
      </c>
      <c r="C491" s="70" t="s">
        <v>274</v>
      </c>
      <c r="D491" s="203" t="s">
        <v>40</v>
      </c>
      <c r="E491" s="204">
        <v>0.442</v>
      </c>
      <c r="F491" s="38"/>
      <c r="G491" s="380"/>
      <c r="H491" s="381"/>
      <c r="I491" s="380"/>
      <c r="J491" s="306">
        <f t="shared" si="22"/>
        <v>0</v>
      </c>
      <c r="K491" s="325"/>
      <c r="L491" s="353"/>
      <c r="M491" s="772"/>
      <c r="N491" s="317"/>
      <c r="O491" s="859" t="s">
        <v>3627</v>
      </c>
      <c r="P491" s="821"/>
      <c r="Q491" s="828"/>
      <c r="R491" s="519" t="s">
        <v>3972</v>
      </c>
      <c r="S491" s="82"/>
      <c r="T491" s="82"/>
      <c r="U491" s="82"/>
      <c r="V491" s="82"/>
      <c r="W491" s="82"/>
      <c r="X491" s="82"/>
      <c r="Y491" s="82"/>
      <c r="Z491" s="82"/>
      <c r="AA491" s="82"/>
      <c r="AB491" s="82"/>
      <c r="AC491" s="82"/>
      <c r="AD491" s="82"/>
      <c r="AE491" s="82"/>
    </row>
    <row r="492" spans="1:31" s="83" customFormat="1" ht="30" hidden="1" outlineLevel="1">
      <c r="A492" s="222"/>
      <c r="B492" s="114">
        <f t="shared" si="24"/>
        <v>472</v>
      </c>
      <c r="C492" s="70" t="s">
        <v>275</v>
      </c>
      <c r="D492" s="203" t="s">
        <v>40</v>
      </c>
      <c r="E492" s="204">
        <v>8.5000000000000006E-2</v>
      </c>
      <c r="F492" s="38"/>
      <c r="G492" s="380"/>
      <c r="H492" s="381"/>
      <c r="I492" s="380"/>
      <c r="J492" s="306">
        <f t="shared" si="22"/>
        <v>0</v>
      </c>
      <c r="K492" s="325"/>
      <c r="L492" s="353"/>
      <c r="M492" s="772"/>
      <c r="N492" s="317"/>
      <c r="O492" s="859" t="s">
        <v>3627</v>
      </c>
      <c r="P492" s="821"/>
      <c r="Q492" s="828"/>
      <c r="R492" s="519" t="s">
        <v>3972</v>
      </c>
      <c r="S492" s="82"/>
      <c r="T492" s="82"/>
      <c r="U492" s="82"/>
      <c r="V492" s="82"/>
      <c r="W492" s="82"/>
      <c r="X492" s="82"/>
      <c r="Y492" s="82"/>
      <c r="Z492" s="82"/>
      <c r="AA492" s="82"/>
      <c r="AB492" s="82"/>
      <c r="AC492" s="82"/>
      <c r="AD492" s="82"/>
      <c r="AE492" s="82"/>
    </row>
    <row r="493" spans="1:31" s="83" customFormat="1" ht="30" hidden="1" outlineLevel="1">
      <c r="A493" s="222"/>
      <c r="B493" s="114">
        <f t="shared" si="24"/>
        <v>473</v>
      </c>
      <c r="C493" s="70" t="s">
        <v>276</v>
      </c>
      <c r="D493" s="203" t="s">
        <v>40</v>
      </c>
      <c r="E493" s="204">
        <v>0.92500000000000004</v>
      </c>
      <c r="F493" s="38"/>
      <c r="G493" s="380"/>
      <c r="H493" s="381"/>
      <c r="I493" s="380"/>
      <c r="J493" s="306">
        <f t="shared" si="22"/>
        <v>0</v>
      </c>
      <c r="K493" s="325"/>
      <c r="L493" s="353"/>
      <c r="M493" s="772"/>
      <c r="N493" s="317"/>
      <c r="O493" s="859" t="s">
        <v>3627</v>
      </c>
      <c r="P493" s="821"/>
      <c r="Q493" s="828"/>
      <c r="R493" s="519" t="s">
        <v>3972</v>
      </c>
      <c r="S493" s="82"/>
      <c r="T493" s="82"/>
      <c r="U493" s="82"/>
      <c r="V493" s="82"/>
      <c r="W493" s="82"/>
      <c r="X493" s="82"/>
      <c r="Y493" s="82"/>
      <c r="Z493" s="82"/>
      <c r="AA493" s="82"/>
      <c r="AB493" s="82"/>
      <c r="AC493" s="82"/>
      <c r="AD493" s="82"/>
      <c r="AE493" s="82"/>
    </row>
    <row r="494" spans="1:31" s="83" customFormat="1" ht="30" hidden="1" outlineLevel="1">
      <c r="A494" s="222"/>
      <c r="B494" s="114">
        <f t="shared" si="24"/>
        <v>474</v>
      </c>
      <c r="C494" s="70" t="s">
        <v>277</v>
      </c>
      <c r="D494" s="203" t="s">
        <v>40</v>
      </c>
      <c r="E494" s="204">
        <v>28.111999999999998</v>
      </c>
      <c r="F494" s="38"/>
      <c r="G494" s="380"/>
      <c r="H494" s="381"/>
      <c r="I494" s="380"/>
      <c r="J494" s="306">
        <f t="shared" si="22"/>
        <v>0</v>
      </c>
      <c r="K494" s="325"/>
      <c r="L494" s="353"/>
      <c r="M494" s="772"/>
      <c r="N494" s="917"/>
      <c r="O494" s="859" t="s">
        <v>3627</v>
      </c>
      <c r="P494" s="821"/>
      <c r="Q494" s="965"/>
      <c r="R494" s="519" t="s">
        <v>3972</v>
      </c>
      <c r="S494" s="82"/>
      <c r="T494" s="82"/>
      <c r="U494" s="82"/>
      <c r="V494" s="82"/>
      <c r="W494" s="82"/>
      <c r="X494" s="82"/>
      <c r="Y494" s="82"/>
      <c r="Z494" s="82"/>
      <c r="AA494" s="82"/>
      <c r="AB494" s="82"/>
      <c r="AC494" s="82"/>
      <c r="AD494" s="82"/>
      <c r="AE494" s="82"/>
    </row>
    <row r="495" spans="1:31" s="83" customFormat="1" ht="30" hidden="1" outlineLevel="1">
      <c r="A495" s="222"/>
      <c r="B495" s="114">
        <f t="shared" si="24"/>
        <v>475</v>
      </c>
      <c r="C495" s="70" t="s">
        <v>278</v>
      </c>
      <c r="D495" s="203" t="s">
        <v>40</v>
      </c>
      <c r="E495" s="204">
        <v>4.9569999999999999</v>
      </c>
      <c r="F495" s="38"/>
      <c r="G495" s="380"/>
      <c r="H495" s="381"/>
      <c r="I495" s="380"/>
      <c r="J495" s="306">
        <f t="shared" si="22"/>
        <v>0</v>
      </c>
      <c r="K495" s="325"/>
      <c r="L495" s="353"/>
      <c r="M495" s="772"/>
      <c r="N495" s="917"/>
      <c r="O495" s="859" t="s">
        <v>3627</v>
      </c>
      <c r="P495" s="821"/>
      <c r="Q495" s="965"/>
      <c r="R495" s="519" t="s">
        <v>3972</v>
      </c>
      <c r="S495" s="82"/>
      <c r="T495" s="82"/>
      <c r="U495" s="82"/>
      <c r="V495" s="82"/>
      <c r="W495" s="82"/>
      <c r="X495" s="82"/>
      <c r="Y495" s="82"/>
      <c r="Z495" s="82"/>
      <c r="AA495" s="82"/>
      <c r="AB495" s="82"/>
      <c r="AC495" s="82"/>
      <c r="AD495" s="82"/>
      <c r="AE495" s="82"/>
    </row>
    <row r="496" spans="1:31" s="83" customFormat="1" ht="30" hidden="1" outlineLevel="1">
      <c r="A496" s="222"/>
      <c r="B496" s="114">
        <f t="shared" si="24"/>
        <v>476</v>
      </c>
      <c r="C496" s="70" t="s">
        <v>279</v>
      </c>
      <c r="D496" s="203" t="s">
        <v>40</v>
      </c>
      <c r="E496" s="204">
        <v>0.04</v>
      </c>
      <c r="F496" s="38"/>
      <c r="G496" s="380"/>
      <c r="H496" s="381"/>
      <c r="I496" s="380"/>
      <c r="J496" s="306">
        <f t="shared" si="22"/>
        <v>0</v>
      </c>
      <c r="K496" s="325"/>
      <c r="L496" s="353"/>
      <c r="M496" s="772"/>
      <c r="N496" s="917"/>
      <c r="O496" s="859" t="s">
        <v>3627</v>
      </c>
      <c r="P496" s="821"/>
      <c r="Q496" s="965"/>
      <c r="R496" s="519" t="s">
        <v>3972</v>
      </c>
      <c r="S496" s="82"/>
      <c r="T496" s="82"/>
      <c r="U496" s="82"/>
      <c r="V496" s="82"/>
      <c r="W496" s="82"/>
      <c r="X496" s="82"/>
      <c r="Y496" s="82"/>
      <c r="Z496" s="82"/>
      <c r="AA496" s="82"/>
      <c r="AB496" s="82"/>
      <c r="AC496" s="82"/>
      <c r="AD496" s="82"/>
      <c r="AE496" s="82"/>
    </row>
    <row r="497" spans="1:31" s="83" customFormat="1" ht="30" hidden="1" outlineLevel="1">
      <c r="A497" s="222"/>
      <c r="B497" s="114">
        <f t="shared" si="24"/>
        <v>477</v>
      </c>
      <c r="C497" s="70" t="s">
        <v>280</v>
      </c>
      <c r="D497" s="203" t="s">
        <v>40</v>
      </c>
      <c r="E497" s="204">
        <v>1.0999999999999999E-2</v>
      </c>
      <c r="F497" s="38"/>
      <c r="G497" s="380"/>
      <c r="H497" s="381"/>
      <c r="I497" s="380"/>
      <c r="J497" s="306">
        <f t="shared" si="22"/>
        <v>0</v>
      </c>
      <c r="K497" s="325"/>
      <c r="L497" s="353"/>
      <c r="M497" s="772"/>
      <c r="N497" s="917"/>
      <c r="O497" s="859" t="s">
        <v>3627</v>
      </c>
      <c r="P497" s="821"/>
      <c r="Q497" s="965"/>
      <c r="R497" s="519" t="s">
        <v>3972</v>
      </c>
      <c r="S497" s="82"/>
      <c r="T497" s="82"/>
      <c r="U497" s="82"/>
      <c r="V497" s="82"/>
      <c r="W497" s="82"/>
      <c r="X497" s="82"/>
      <c r="Y497" s="82"/>
      <c r="Z497" s="82"/>
      <c r="AA497" s="82"/>
      <c r="AB497" s="82"/>
      <c r="AC497" s="82"/>
      <c r="AD497" s="82"/>
      <c r="AE497" s="82"/>
    </row>
    <row r="498" spans="1:31" s="83" customFormat="1" ht="30" hidden="1" outlineLevel="1">
      <c r="A498" s="222"/>
      <c r="B498" s="114">
        <f t="shared" si="24"/>
        <v>478</v>
      </c>
      <c r="C498" s="70" t="s">
        <v>281</v>
      </c>
      <c r="D498" s="203" t="s">
        <v>40</v>
      </c>
      <c r="E498" s="204">
        <v>6.0000000000000001E-3</v>
      </c>
      <c r="F498" s="38"/>
      <c r="G498" s="380"/>
      <c r="H498" s="381"/>
      <c r="I498" s="380"/>
      <c r="J498" s="306">
        <f t="shared" si="22"/>
        <v>0</v>
      </c>
      <c r="K498" s="325"/>
      <c r="L498" s="353"/>
      <c r="M498" s="772"/>
      <c r="N498" s="917"/>
      <c r="O498" s="859" t="s">
        <v>3627</v>
      </c>
      <c r="P498" s="821"/>
      <c r="Q498" s="965"/>
      <c r="R498" s="519" t="s">
        <v>3972</v>
      </c>
      <c r="S498" s="82"/>
      <c r="T498" s="82"/>
      <c r="U498" s="82"/>
      <c r="V498" s="82"/>
      <c r="W498" s="82"/>
      <c r="X498" s="82"/>
      <c r="Y498" s="82"/>
      <c r="Z498" s="82"/>
      <c r="AA498" s="82"/>
      <c r="AB498" s="82"/>
      <c r="AC498" s="82"/>
      <c r="AD498" s="82"/>
      <c r="AE498" s="82"/>
    </row>
    <row r="499" spans="1:31" s="83" customFormat="1" ht="30" hidden="1" outlineLevel="1">
      <c r="A499" s="222"/>
      <c r="B499" s="114">
        <f t="shared" si="24"/>
        <v>479</v>
      </c>
      <c r="C499" s="70" t="s">
        <v>282</v>
      </c>
      <c r="D499" s="203" t="s">
        <v>40</v>
      </c>
      <c r="E499" s="204">
        <v>8.5000000000000006E-2</v>
      </c>
      <c r="F499" s="38"/>
      <c r="G499" s="380"/>
      <c r="H499" s="381"/>
      <c r="I499" s="380"/>
      <c r="J499" s="306">
        <f t="shared" si="22"/>
        <v>0</v>
      </c>
      <c r="K499" s="325"/>
      <c r="L499" s="353"/>
      <c r="M499" s="772"/>
      <c r="N499" s="917"/>
      <c r="O499" s="859" t="s">
        <v>3627</v>
      </c>
      <c r="P499" s="821"/>
      <c r="Q499" s="965"/>
      <c r="R499" s="519" t="s">
        <v>3972</v>
      </c>
      <c r="S499" s="82"/>
      <c r="T499" s="82"/>
      <c r="U499" s="82"/>
      <c r="V499" s="82"/>
      <c r="W499" s="82"/>
      <c r="X499" s="82"/>
      <c r="Y499" s="82"/>
      <c r="Z499" s="82"/>
      <c r="AA499" s="82"/>
      <c r="AB499" s="82"/>
      <c r="AC499" s="82"/>
      <c r="AD499" s="82"/>
      <c r="AE499" s="82"/>
    </row>
    <row r="500" spans="1:31" s="83" customFormat="1" ht="30" hidden="1" outlineLevel="1">
      <c r="A500" s="222"/>
      <c r="B500" s="114">
        <f t="shared" si="24"/>
        <v>480</v>
      </c>
      <c r="C500" s="70" t="s">
        <v>269</v>
      </c>
      <c r="D500" s="203" t="s">
        <v>40</v>
      </c>
      <c r="E500" s="204">
        <v>0.4</v>
      </c>
      <c r="F500" s="38"/>
      <c r="G500" s="380"/>
      <c r="H500" s="381"/>
      <c r="I500" s="380"/>
      <c r="J500" s="306">
        <f t="shared" si="22"/>
        <v>0</v>
      </c>
      <c r="K500" s="325"/>
      <c r="L500" s="353"/>
      <c r="M500" s="772"/>
      <c r="N500" s="917"/>
      <c r="O500" s="859" t="s">
        <v>3627</v>
      </c>
      <c r="P500" s="821"/>
      <c r="Q500" s="965"/>
      <c r="R500" s="519" t="s">
        <v>3972</v>
      </c>
      <c r="S500" s="82"/>
      <c r="T500" s="82"/>
      <c r="U500" s="82"/>
      <c r="V500" s="82"/>
      <c r="W500" s="82"/>
      <c r="X500" s="82"/>
      <c r="Y500" s="82"/>
      <c r="Z500" s="82"/>
      <c r="AA500" s="82"/>
      <c r="AB500" s="82"/>
      <c r="AC500" s="82"/>
      <c r="AD500" s="82"/>
      <c r="AE500" s="82"/>
    </row>
    <row r="501" spans="1:31" s="83" customFormat="1" ht="30" hidden="1" outlineLevel="1">
      <c r="A501" s="222"/>
      <c r="B501" s="114">
        <f t="shared" si="24"/>
        <v>481</v>
      </c>
      <c r="C501" s="70" t="s">
        <v>283</v>
      </c>
      <c r="D501" s="203" t="s">
        <v>40</v>
      </c>
      <c r="E501" s="204">
        <v>6.8000000000000005E-2</v>
      </c>
      <c r="F501" s="38"/>
      <c r="G501" s="380"/>
      <c r="H501" s="381"/>
      <c r="I501" s="380"/>
      <c r="J501" s="306">
        <f t="shared" si="22"/>
        <v>0</v>
      </c>
      <c r="K501" s="325"/>
      <c r="L501" s="353"/>
      <c r="M501" s="772"/>
      <c r="N501" s="917"/>
      <c r="O501" s="859" t="s">
        <v>3627</v>
      </c>
      <c r="P501" s="821"/>
      <c r="Q501" s="965"/>
      <c r="R501" s="519" t="s">
        <v>3972</v>
      </c>
      <c r="S501" s="82"/>
      <c r="T501" s="82"/>
      <c r="U501" s="82"/>
      <c r="V501" s="82"/>
      <c r="W501" s="82"/>
      <c r="X501" s="82"/>
      <c r="Y501" s="82"/>
      <c r="Z501" s="82"/>
      <c r="AA501" s="82"/>
      <c r="AB501" s="82"/>
      <c r="AC501" s="82"/>
      <c r="AD501" s="82"/>
      <c r="AE501" s="82"/>
    </row>
    <row r="502" spans="1:31" s="83" customFormat="1" ht="30" hidden="1" outlineLevel="1">
      <c r="A502" s="222"/>
      <c r="B502" s="114">
        <f t="shared" si="24"/>
        <v>482</v>
      </c>
      <c r="C502" s="70" t="s">
        <v>284</v>
      </c>
      <c r="D502" s="203" t="s">
        <v>40</v>
      </c>
      <c r="E502" s="204">
        <v>0.33600000000000002</v>
      </c>
      <c r="F502" s="38"/>
      <c r="G502" s="380"/>
      <c r="H502" s="381"/>
      <c r="I502" s="380"/>
      <c r="J502" s="306">
        <f t="shared" si="22"/>
        <v>0</v>
      </c>
      <c r="K502" s="325"/>
      <c r="L502" s="353"/>
      <c r="M502" s="772"/>
      <c r="N502" s="917"/>
      <c r="O502" s="859" t="s">
        <v>3627</v>
      </c>
      <c r="P502" s="821"/>
      <c r="Q502" s="965"/>
      <c r="R502" s="519" t="s">
        <v>3972</v>
      </c>
      <c r="S502" s="82"/>
      <c r="T502" s="82"/>
      <c r="U502" s="82"/>
      <c r="V502" s="82"/>
      <c r="W502" s="82"/>
      <c r="X502" s="82"/>
      <c r="Y502" s="82"/>
      <c r="Z502" s="82"/>
      <c r="AA502" s="82"/>
      <c r="AB502" s="82"/>
      <c r="AC502" s="82"/>
      <c r="AD502" s="82"/>
      <c r="AE502" s="82"/>
    </row>
    <row r="503" spans="1:31" s="83" customFormat="1" ht="30" hidden="1" outlineLevel="1">
      <c r="A503" s="222"/>
      <c r="B503" s="114">
        <f t="shared" si="24"/>
        <v>483</v>
      </c>
      <c r="C503" s="70" t="s">
        <v>271</v>
      </c>
      <c r="D503" s="203" t="s">
        <v>40</v>
      </c>
      <c r="E503" s="204">
        <v>0.47399999999999998</v>
      </c>
      <c r="F503" s="38"/>
      <c r="G503" s="380"/>
      <c r="H503" s="381"/>
      <c r="I503" s="380"/>
      <c r="J503" s="306">
        <f t="shared" si="22"/>
        <v>0</v>
      </c>
      <c r="K503" s="325"/>
      <c r="L503" s="353"/>
      <c r="M503" s="772"/>
      <c r="N503" s="917"/>
      <c r="O503" s="859" t="s">
        <v>3627</v>
      </c>
      <c r="P503" s="821"/>
      <c r="Q503" s="965"/>
      <c r="R503" s="519" t="s">
        <v>3972</v>
      </c>
      <c r="S503" s="82"/>
      <c r="T503" s="82"/>
      <c r="U503" s="82"/>
      <c r="V503" s="82"/>
      <c r="W503" s="82"/>
      <c r="X503" s="82"/>
      <c r="Y503" s="82"/>
      <c r="Z503" s="82"/>
      <c r="AA503" s="82"/>
      <c r="AB503" s="82"/>
      <c r="AC503" s="82"/>
      <c r="AD503" s="82"/>
      <c r="AE503" s="82"/>
    </row>
    <row r="504" spans="1:31" s="83" customFormat="1" ht="30" hidden="1" outlineLevel="1">
      <c r="A504" s="222"/>
      <c r="B504" s="114">
        <f t="shared" si="24"/>
        <v>484</v>
      </c>
      <c r="C504" s="70" t="s">
        <v>285</v>
      </c>
      <c r="D504" s="203"/>
      <c r="E504" s="204"/>
      <c r="F504" s="38"/>
      <c r="G504" s="380"/>
      <c r="H504" s="381"/>
      <c r="I504" s="380"/>
      <c r="J504" s="306">
        <f t="shared" si="22"/>
        <v>0</v>
      </c>
      <c r="K504" s="325"/>
      <c r="L504" s="353"/>
      <c r="M504" s="772"/>
      <c r="N504" s="917"/>
      <c r="O504" s="859" t="s">
        <v>3627</v>
      </c>
      <c r="P504" s="821"/>
      <c r="Q504" s="965"/>
      <c r="R504" s="519" t="s">
        <v>3972</v>
      </c>
      <c r="S504" s="82"/>
      <c r="T504" s="82"/>
      <c r="U504" s="82"/>
      <c r="V504" s="82"/>
      <c r="W504" s="82"/>
      <c r="X504" s="82"/>
      <c r="Y504" s="82"/>
      <c r="Z504" s="82"/>
      <c r="AA504" s="82"/>
      <c r="AB504" s="82"/>
      <c r="AC504" s="82"/>
      <c r="AD504" s="82"/>
      <c r="AE504" s="82"/>
    </row>
    <row r="505" spans="1:31" s="83" customFormat="1" ht="30" hidden="1" outlineLevel="1">
      <c r="A505" s="222"/>
      <c r="B505" s="114">
        <f t="shared" si="24"/>
        <v>485</v>
      </c>
      <c r="C505" s="70" t="s">
        <v>286</v>
      </c>
      <c r="D505" s="203" t="s">
        <v>40</v>
      </c>
      <c r="E505" s="204">
        <v>5.3230000000000004</v>
      </c>
      <c r="F505" s="38"/>
      <c r="G505" s="380"/>
      <c r="H505" s="381"/>
      <c r="I505" s="380"/>
      <c r="J505" s="306">
        <f t="shared" si="22"/>
        <v>0</v>
      </c>
      <c r="K505" s="325"/>
      <c r="L505" s="353"/>
      <c r="M505" s="772"/>
      <c r="N505" s="917"/>
      <c r="O505" s="859" t="s">
        <v>3627</v>
      </c>
      <c r="P505" s="821"/>
      <c r="Q505" s="965"/>
      <c r="R505" s="519" t="s">
        <v>3972</v>
      </c>
      <c r="S505" s="82"/>
      <c r="T505" s="82"/>
      <c r="U505" s="82"/>
      <c r="V505" s="82"/>
      <c r="W505" s="82"/>
      <c r="X505" s="82"/>
      <c r="Y505" s="82"/>
      <c r="Z505" s="82"/>
      <c r="AA505" s="82"/>
      <c r="AB505" s="82"/>
      <c r="AC505" s="82"/>
      <c r="AD505" s="82"/>
      <c r="AE505" s="82"/>
    </row>
    <row r="506" spans="1:31" s="83" customFormat="1" ht="30" hidden="1" outlineLevel="1">
      <c r="A506" s="222"/>
      <c r="B506" s="114">
        <f t="shared" si="24"/>
        <v>486</v>
      </c>
      <c r="C506" s="70" t="s">
        <v>282</v>
      </c>
      <c r="D506" s="203" t="s">
        <v>40</v>
      </c>
      <c r="E506" s="204">
        <v>0.152</v>
      </c>
      <c r="F506" s="38"/>
      <c r="G506" s="380"/>
      <c r="H506" s="381"/>
      <c r="I506" s="380"/>
      <c r="J506" s="306">
        <f t="shared" si="22"/>
        <v>0</v>
      </c>
      <c r="K506" s="325"/>
      <c r="L506" s="353"/>
      <c r="M506" s="772"/>
      <c r="N506" s="917"/>
      <c r="O506" s="859" t="s">
        <v>3627</v>
      </c>
      <c r="P506" s="821"/>
      <c r="Q506" s="965"/>
      <c r="R506" s="519" t="s">
        <v>3972</v>
      </c>
      <c r="S506" s="82"/>
      <c r="T506" s="82"/>
      <c r="U506" s="82"/>
      <c r="V506" s="82"/>
      <c r="W506" s="82"/>
      <c r="X506" s="82"/>
      <c r="Y506" s="82"/>
      <c r="Z506" s="82"/>
      <c r="AA506" s="82"/>
      <c r="AB506" s="82"/>
      <c r="AC506" s="82"/>
      <c r="AD506" s="82"/>
      <c r="AE506" s="82"/>
    </row>
    <row r="507" spans="1:31" s="83" customFormat="1" ht="30" hidden="1" outlineLevel="1">
      <c r="A507" s="222"/>
      <c r="B507" s="114">
        <f t="shared" si="24"/>
        <v>487</v>
      </c>
      <c r="C507" s="70" t="s">
        <v>269</v>
      </c>
      <c r="D507" s="203" t="s">
        <v>40</v>
      </c>
      <c r="E507" s="204">
        <v>1.71</v>
      </c>
      <c r="F507" s="38"/>
      <c r="G507" s="380"/>
      <c r="H507" s="381"/>
      <c r="I507" s="380"/>
      <c r="J507" s="306">
        <f t="shared" si="22"/>
        <v>0</v>
      </c>
      <c r="K507" s="325"/>
      <c r="L507" s="353"/>
      <c r="M507" s="772"/>
      <c r="N507" s="917"/>
      <c r="O507" s="859" t="s">
        <v>3627</v>
      </c>
      <c r="P507" s="821"/>
      <c r="Q507" s="965"/>
      <c r="R507" s="519" t="s">
        <v>3972</v>
      </c>
      <c r="S507" s="82"/>
      <c r="T507" s="82"/>
      <c r="U507" s="82"/>
      <c r="V507" s="82"/>
      <c r="W507" s="82"/>
      <c r="X507" s="82"/>
      <c r="Y507" s="82"/>
      <c r="Z507" s="82"/>
      <c r="AA507" s="82"/>
      <c r="AB507" s="82"/>
      <c r="AC507" s="82"/>
      <c r="AD507" s="82"/>
      <c r="AE507" s="82"/>
    </row>
    <row r="508" spans="1:31" s="83" customFormat="1" hidden="1" outlineLevel="1">
      <c r="A508" s="222"/>
      <c r="B508" s="114">
        <f t="shared" si="24"/>
        <v>488</v>
      </c>
      <c r="C508" s="70" t="s">
        <v>287</v>
      </c>
      <c r="D508" s="203"/>
      <c r="E508" s="204"/>
      <c r="F508" s="38"/>
      <c r="G508" s="380"/>
      <c r="H508" s="381"/>
      <c r="I508" s="380"/>
      <c r="J508" s="306">
        <f t="shared" si="22"/>
        <v>0</v>
      </c>
      <c r="K508" s="325"/>
      <c r="L508" s="353"/>
      <c r="M508" s="772"/>
      <c r="N508" s="917"/>
      <c r="O508" s="859" t="s">
        <v>3627</v>
      </c>
      <c r="P508" s="821"/>
      <c r="Q508" s="965"/>
      <c r="R508" s="519" t="s">
        <v>3972</v>
      </c>
      <c r="S508" s="82"/>
      <c r="T508" s="82"/>
      <c r="U508" s="82"/>
      <c r="V508" s="82"/>
      <c r="W508" s="82"/>
      <c r="X508" s="82"/>
      <c r="Y508" s="82"/>
      <c r="Z508" s="82"/>
      <c r="AA508" s="82"/>
      <c r="AB508" s="82"/>
      <c r="AC508" s="82"/>
      <c r="AD508" s="82"/>
      <c r="AE508" s="82"/>
    </row>
    <row r="509" spans="1:31" s="83" customFormat="1" ht="30" hidden="1" outlineLevel="1">
      <c r="A509" s="222"/>
      <c r="B509" s="114">
        <f t="shared" si="24"/>
        <v>489</v>
      </c>
      <c r="C509" s="70" t="s">
        <v>288</v>
      </c>
      <c r="D509" s="203" t="s">
        <v>40</v>
      </c>
      <c r="E509" s="204">
        <v>9.3719999999999999</v>
      </c>
      <c r="F509" s="38"/>
      <c r="G509" s="380"/>
      <c r="H509" s="381"/>
      <c r="I509" s="380"/>
      <c r="J509" s="306">
        <f t="shared" si="22"/>
        <v>0</v>
      </c>
      <c r="K509" s="325"/>
      <c r="L509" s="353"/>
      <c r="M509" s="772"/>
      <c r="N509" s="917"/>
      <c r="O509" s="859" t="s">
        <v>3627</v>
      </c>
      <c r="P509" s="821"/>
      <c r="Q509" s="965"/>
      <c r="R509" s="519" t="s">
        <v>3972</v>
      </c>
      <c r="S509" s="82"/>
      <c r="T509" s="82"/>
      <c r="U509" s="82"/>
      <c r="V509" s="82"/>
      <c r="W509" s="82"/>
      <c r="X509" s="82"/>
      <c r="Y509" s="82"/>
      <c r="Z509" s="82"/>
      <c r="AA509" s="82"/>
      <c r="AB509" s="82"/>
      <c r="AC509" s="82"/>
      <c r="AD509" s="82"/>
      <c r="AE509" s="82"/>
    </row>
    <row r="510" spans="1:31" s="83" customFormat="1" ht="30" hidden="1" outlineLevel="1">
      <c r="A510" s="222"/>
      <c r="B510" s="114">
        <f t="shared" si="24"/>
        <v>490</v>
      </c>
      <c r="C510" s="70" t="s">
        <v>280</v>
      </c>
      <c r="D510" s="203" t="s">
        <v>40</v>
      </c>
      <c r="E510" s="204">
        <v>0.2</v>
      </c>
      <c r="F510" s="38"/>
      <c r="G510" s="380"/>
      <c r="H510" s="381"/>
      <c r="I510" s="380"/>
      <c r="J510" s="306">
        <f t="shared" si="22"/>
        <v>0</v>
      </c>
      <c r="K510" s="325"/>
      <c r="L510" s="353"/>
      <c r="M510" s="772"/>
      <c r="N510" s="917"/>
      <c r="O510" s="859" t="s">
        <v>3627</v>
      </c>
      <c r="P510" s="821"/>
      <c r="Q510" s="965"/>
      <c r="R510" s="519" t="s">
        <v>3972</v>
      </c>
      <c r="S510" s="82"/>
      <c r="T510" s="82"/>
      <c r="U510" s="82"/>
      <c r="V510" s="82"/>
      <c r="W510" s="82"/>
      <c r="X510" s="82"/>
      <c r="Y510" s="82"/>
      <c r="Z510" s="82"/>
      <c r="AA510" s="82"/>
      <c r="AB510" s="82"/>
      <c r="AC510" s="82"/>
      <c r="AD510" s="82"/>
      <c r="AE510" s="82"/>
    </row>
    <row r="511" spans="1:31" s="83" customFormat="1" ht="30" hidden="1" outlineLevel="1">
      <c r="A511" s="222"/>
      <c r="B511" s="114">
        <f t="shared" si="24"/>
        <v>491</v>
      </c>
      <c r="C511" s="70" t="s">
        <v>269</v>
      </c>
      <c r="D511" s="203" t="s">
        <v>40</v>
      </c>
      <c r="E511" s="204">
        <v>6.2E-2</v>
      </c>
      <c r="F511" s="38"/>
      <c r="G511" s="380"/>
      <c r="H511" s="381"/>
      <c r="I511" s="380"/>
      <c r="J511" s="306">
        <f t="shared" si="22"/>
        <v>0</v>
      </c>
      <c r="K511" s="325"/>
      <c r="L511" s="353"/>
      <c r="M511" s="772"/>
      <c r="N511" s="917"/>
      <c r="O511" s="859" t="s">
        <v>3627</v>
      </c>
      <c r="P511" s="821"/>
      <c r="Q511" s="965"/>
      <c r="R511" s="519" t="s">
        <v>3972</v>
      </c>
      <c r="S511" s="82"/>
      <c r="T511" s="82"/>
      <c r="U511" s="82"/>
      <c r="V511" s="82"/>
      <c r="W511" s="82"/>
      <c r="X511" s="82"/>
      <c r="Y511" s="82"/>
      <c r="Z511" s="82"/>
      <c r="AA511" s="82"/>
      <c r="AB511" s="82"/>
      <c r="AC511" s="82"/>
      <c r="AD511" s="82"/>
      <c r="AE511" s="82"/>
    </row>
    <row r="512" spans="1:31" s="83" customFormat="1" hidden="1" outlineLevel="1">
      <c r="A512" s="222"/>
      <c r="B512" s="114">
        <f t="shared" si="24"/>
        <v>492</v>
      </c>
      <c r="C512" s="70" t="s">
        <v>289</v>
      </c>
      <c r="D512" s="203"/>
      <c r="E512" s="204"/>
      <c r="F512" s="38"/>
      <c r="G512" s="380"/>
      <c r="H512" s="381"/>
      <c r="I512" s="380"/>
      <c r="J512" s="306">
        <f t="shared" si="22"/>
        <v>0</v>
      </c>
      <c r="K512" s="325"/>
      <c r="L512" s="353"/>
      <c r="M512" s="772"/>
      <c r="N512" s="917"/>
      <c r="O512" s="859" t="s">
        <v>3627</v>
      </c>
      <c r="P512" s="821"/>
      <c r="Q512" s="965"/>
      <c r="R512" s="519" t="s">
        <v>3972</v>
      </c>
      <c r="S512" s="82"/>
      <c r="T512" s="82"/>
      <c r="U512" s="82"/>
      <c r="V512" s="82"/>
      <c r="W512" s="82"/>
      <c r="X512" s="82"/>
      <c r="Y512" s="82"/>
      <c r="Z512" s="82"/>
      <c r="AA512" s="82"/>
      <c r="AB512" s="82"/>
      <c r="AC512" s="82"/>
      <c r="AD512" s="82"/>
      <c r="AE512" s="82"/>
    </row>
    <row r="513" spans="1:31" s="83" customFormat="1" ht="30" hidden="1" outlineLevel="1">
      <c r="A513" s="222"/>
      <c r="B513" s="114">
        <f t="shared" si="24"/>
        <v>493</v>
      </c>
      <c r="C513" s="70" t="s">
        <v>290</v>
      </c>
      <c r="D513" s="203" t="s">
        <v>40</v>
      </c>
      <c r="E513" s="204">
        <v>2.7890000000000001</v>
      </c>
      <c r="F513" s="38"/>
      <c r="G513" s="380"/>
      <c r="H513" s="381"/>
      <c r="I513" s="380"/>
      <c r="J513" s="306">
        <f t="shared" si="22"/>
        <v>0</v>
      </c>
      <c r="K513" s="325"/>
      <c r="L513" s="353"/>
      <c r="M513" s="772"/>
      <c r="N513" s="917"/>
      <c r="O513" s="859" t="s">
        <v>3627</v>
      </c>
      <c r="P513" s="821"/>
      <c r="Q513" s="965"/>
      <c r="R513" s="519" t="s">
        <v>3972</v>
      </c>
      <c r="S513" s="82"/>
      <c r="T513" s="82"/>
      <c r="U513" s="82"/>
      <c r="V513" s="82"/>
      <c r="W513" s="82"/>
      <c r="X513" s="82"/>
      <c r="Y513" s="82"/>
      <c r="Z513" s="82"/>
      <c r="AA513" s="82"/>
      <c r="AB513" s="82"/>
      <c r="AC513" s="82"/>
      <c r="AD513" s="82"/>
      <c r="AE513" s="82"/>
    </row>
    <row r="514" spans="1:31" s="83" customFormat="1" ht="30" hidden="1" outlineLevel="1">
      <c r="A514" s="222"/>
      <c r="B514" s="114">
        <f t="shared" si="24"/>
        <v>494</v>
      </c>
      <c r="C514" s="70" t="s">
        <v>291</v>
      </c>
      <c r="D514" s="203" t="s">
        <v>40</v>
      </c>
      <c r="E514" s="204">
        <v>3.6999999999999998E-2</v>
      </c>
      <c r="F514" s="38"/>
      <c r="G514" s="380"/>
      <c r="H514" s="381"/>
      <c r="I514" s="380"/>
      <c r="J514" s="306">
        <f t="shared" si="22"/>
        <v>0</v>
      </c>
      <c r="K514" s="325"/>
      <c r="L514" s="353"/>
      <c r="M514" s="772"/>
      <c r="N514" s="917"/>
      <c r="O514" s="859" t="s">
        <v>3627</v>
      </c>
      <c r="P514" s="821"/>
      <c r="Q514" s="965"/>
      <c r="R514" s="519" t="s">
        <v>3972</v>
      </c>
      <c r="S514" s="82"/>
      <c r="T514" s="82"/>
      <c r="U514" s="82"/>
      <c r="V514" s="82"/>
      <c r="W514" s="82"/>
      <c r="X514" s="82"/>
      <c r="Y514" s="82"/>
      <c r="Z514" s="82"/>
      <c r="AA514" s="82"/>
      <c r="AB514" s="82"/>
      <c r="AC514" s="82"/>
      <c r="AD514" s="82"/>
      <c r="AE514" s="82"/>
    </row>
    <row r="515" spans="1:31" s="83" customFormat="1" ht="30" hidden="1" outlineLevel="1">
      <c r="A515" s="222"/>
      <c r="B515" s="114">
        <f t="shared" si="24"/>
        <v>495</v>
      </c>
      <c r="C515" s="70" t="s">
        <v>279</v>
      </c>
      <c r="D515" s="203" t="s">
        <v>40</v>
      </c>
      <c r="E515" s="204">
        <v>0.56499999999999995</v>
      </c>
      <c r="F515" s="38"/>
      <c r="G515" s="380"/>
      <c r="H515" s="381"/>
      <c r="I515" s="380"/>
      <c r="J515" s="306">
        <f t="shared" si="22"/>
        <v>0</v>
      </c>
      <c r="K515" s="325"/>
      <c r="L515" s="353"/>
      <c r="M515" s="772"/>
      <c r="N515" s="917"/>
      <c r="O515" s="859" t="s">
        <v>3627</v>
      </c>
      <c r="P515" s="821"/>
      <c r="Q515" s="965"/>
      <c r="R515" s="519" t="s">
        <v>3972</v>
      </c>
      <c r="S515" s="82"/>
      <c r="T515" s="82"/>
      <c r="U515" s="82"/>
      <c r="V515" s="82"/>
      <c r="W515" s="82"/>
      <c r="X515" s="82"/>
      <c r="Y515" s="82"/>
      <c r="Z515" s="82"/>
      <c r="AA515" s="82"/>
      <c r="AB515" s="82"/>
      <c r="AC515" s="82"/>
      <c r="AD515" s="82"/>
      <c r="AE515" s="82"/>
    </row>
    <row r="516" spans="1:31" s="83" customFormat="1" ht="30" hidden="1" outlineLevel="1">
      <c r="A516" s="222"/>
      <c r="B516" s="114">
        <f t="shared" si="24"/>
        <v>496</v>
      </c>
      <c r="C516" s="70" t="s">
        <v>292</v>
      </c>
      <c r="D516" s="203" t="s">
        <v>40</v>
      </c>
      <c r="E516" s="204">
        <v>6.0000000000000001E-3</v>
      </c>
      <c r="F516" s="38"/>
      <c r="G516" s="380"/>
      <c r="H516" s="381"/>
      <c r="I516" s="380"/>
      <c r="J516" s="306">
        <f t="shared" si="22"/>
        <v>0</v>
      </c>
      <c r="K516" s="325"/>
      <c r="L516" s="353"/>
      <c r="M516" s="772"/>
      <c r="N516" s="917"/>
      <c r="O516" s="859" t="s">
        <v>3627</v>
      </c>
      <c r="P516" s="821"/>
      <c r="Q516" s="965"/>
      <c r="R516" s="519" t="s">
        <v>3972</v>
      </c>
      <c r="S516" s="82"/>
      <c r="T516" s="82"/>
      <c r="U516" s="82"/>
      <c r="V516" s="82"/>
      <c r="W516" s="82"/>
      <c r="X516" s="82"/>
      <c r="Y516" s="82"/>
      <c r="Z516" s="82"/>
      <c r="AA516" s="82"/>
      <c r="AB516" s="82"/>
      <c r="AC516" s="82"/>
      <c r="AD516" s="82"/>
      <c r="AE516" s="82"/>
    </row>
    <row r="517" spans="1:31" s="83" customFormat="1" ht="30" hidden="1" outlineLevel="1">
      <c r="A517" s="222"/>
      <c r="B517" s="114">
        <f t="shared" si="24"/>
        <v>497</v>
      </c>
      <c r="C517" s="70" t="s">
        <v>293</v>
      </c>
      <c r="D517" s="203" t="s">
        <v>40</v>
      </c>
      <c r="E517" s="204">
        <v>1.7999999999999999E-2</v>
      </c>
      <c r="F517" s="38"/>
      <c r="G517" s="380"/>
      <c r="H517" s="381"/>
      <c r="I517" s="380"/>
      <c r="J517" s="306">
        <f t="shared" si="22"/>
        <v>0</v>
      </c>
      <c r="K517" s="325"/>
      <c r="L517" s="353"/>
      <c r="M517" s="772"/>
      <c r="N517" s="917"/>
      <c r="O517" s="859" t="s">
        <v>3627</v>
      </c>
      <c r="P517" s="821"/>
      <c r="Q517" s="965"/>
      <c r="R517" s="519" t="s">
        <v>3972</v>
      </c>
      <c r="S517" s="82"/>
      <c r="T517" s="82"/>
      <c r="U517" s="82"/>
      <c r="V517" s="82"/>
      <c r="W517" s="82"/>
      <c r="X517" s="82"/>
      <c r="Y517" s="82"/>
      <c r="Z517" s="82"/>
      <c r="AA517" s="82"/>
      <c r="AB517" s="82"/>
      <c r="AC517" s="82"/>
      <c r="AD517" s="82"/>
      <c r="AE517" s="82"/>
    </row>
    <row r="518" spans="1:31" s="83" customFormat="1" ht="30" hidden="1" outlineLevel="1">
      <c r="A518" s="222"/>
      <c r="B518" s="114">
        <f t="shared" si="24"/>
        <v>498</v>
      </c>
      <c r="C518" s="70" t="s">
        <v>294</v>
      </c>
      <c r="D518" s="203" t="s">
        <v>40</v>
      </c>
      <c r="E518" s="204">
        <v>0.66600000000000004</v>
      </c>
      <c r="F518" s="38"/>
      <c r="G518" s="380"/>
      <c r="H518" s="381"/>
      <c r="I518" s="380"/>
      <c r="J518" s="306">
        <f t="shared" si="22"/>
        <v>0</v>
      </c>
      <c r="K518" s="325"/>
      <c r="L518" s="353"/>
      <c r="M518" s="772"/>
      <c r="N518" s="917"/>
      <c r="O518" s="859" t="s">
        <v>3627</v>
      </c>
      <c r="P518" s="821"/>
      <c r="Q518" s="965"/>
      <c r="R518" s="519" t="s">
        <v>3972</v>
      </c>
      <c r="S518" s="82"/>
      <c r="T518" s="82"/>
      <c r="U518" s="82"/>
      <c r="V518" s="82"/>
      <c r="W518" s="82"/>
      <c r="X518" s="82"/>
      <c r="Y518" s="82"/>
      <c r="Z518" s="82"/>
      <c r="AA518" s="82"/>
      <c r="AB518" s="82"/>
      <c r="AC518" s="82"/>
      <c r="AD518" s="82"/>
      <c r="AE518" s="82"/>
    </row>
    <row r="519" spans="1:31" s="83" customFormat="1" ht="30" hidden="1" outlineLevel="1">
      <c r="A519" s="222"/>
      <c r="B519" s="114">
        <f t="shared" si="24"/>
        <v>499</v>
      </c>
      <c r="C519" s="70" t="s">
        <v>295</v>
      </c>
      <c r="D519" s="203" t="s">
        <v>40</v>
      </c>
      <c r="E519" s="204">
        <v>7.1999999999999995E-2</v>
      </c>
      <c r="F519" s="38"/>
      <c r="G519" s="380"/>
      <c r="H519" s="381"/>
      <c r="I519" s="380"/>
      <c r="J519" s="306">
        <f t="shared" si="22"/>
        <v>0</v>
      </c>
      <c r="K519" s="325"/>
      <c r="L519" s="353"/>
      <c r="M519" s="772"/>
      <c r="N519" s="917"/>
      <c r="O519" s="859" t="s">
        <v>3627</v>
      </c>
      <c r="P519" s="821"/>
      <c r="Q519" s="965"/>
      <c r="R519" s="519" t="s">
        <v>3972</v>
      </c>
      <c r="S519" s="82"/>
      <c r="T519" s="82"/>
      <c r="U519" s="82"/>
      <c r="V519" s="82"/>
      <c r="W519" s="82"/>
      <c r="X519" s="82"/>
      <c r="Y519" s="82"/>
      <c r="Z519" s="82"/>
      <c r="AA519" s="82"/>
      <c r="AB519" s="82"/>
      <c r="AC519" s="82"/>
      <c r="AD519" s="82"/>
      <c r="AE519" s="82"/>
    </row>
    <row r="520" spans="1:31" s="83" customFormat="1" ht="30" hidden="1" outlineLevel="1">
      <c r="A520" s="222"/>
      <c r="B520" s="114">
        <f t="shared" si="24"/>
        <v>500</v>
      </c>
      <c r="C520" s="70" t="s">
        <v>296</v>
      </c>
      <c r="D520" s="203" t="s">
        <v>40</v>
      </c>
      <c r="E520" s="204">
        <v>6.0999999999999999E-2</v>
      </c>
      <c r="F520" s="38"/>
      <c r="G520" s="380"/>
      <c r="H520" s="381"/>
      <c r="I520" s="380"/>
      <c r="J520" s="306">
        <f t="shared" si="22"/>
        <v>0</v>
      </c>
      <c r="K520" s="325"/>
      <c r="L520" s="353"/>
      <c r="M520" s="772"/>
      <c r="N520" s="917"/>
      <c r="O520" s="859" t="s">
        <v>3627</v>
      </c>
      <c r="P520" s="821"/>
      <c r="Q520" s="965"/>
      <c r="R520" s="519" t="s">
        <v>3972</v>
      </c>
      <c r="S520" s="82"/>
      <c r="T520" s="82"/>
      <c r="U520" s="82"/>
      <c r="V520" s="82"/>
      <c r="W520" s="82"/>
      <c r="X520" s="82"/>
      <c r="Y520" s="82"/>
      <c r="Z520" s="82"/>
      <c r="AA520" s="82"/>
      <c r="AB520" s="82"/>
      <c r="AC520" s="82"/>
      <c r="AD520" s="82"/>
      <c r="AE520" s="82"/>
    </row>
    <row r="521" spans="1:31" s="83" customFormat="1" ht="30" hidden="1" outlineLevel="1">
      <c r="A521" s="222"/>
      <c r="B521" s="114">
        <f t="shared" si="24"/>
        <v>501</v>
      </c>
      <c r="C521" s="70" t="s">
        <v>297</v>
      </c>
      <c r="D521" s="203" t="s">
        <v>40</v>
      </c>
      <c r="E521" s="204">
        <v>0.01</v>
      </c>
      <c r="F521" s="38"/>
      <c r="G521" s="380"/>
      <c r="H521" s="381"/>
      <c r="I521" s="380"/>
      <c r="J521" s="306">
        <f t="shared" si="22"/>
        <v>0</v>
      </c>
      <c r="K521" s="325"/>
      <c r="L521" s="353"/>
      <c r="M521" s="772"/>
      <c r="N521" s="917"/>
      <c r="O521" s="859" t="s">
        <v>3627</v>
      </c>
      <c r="P521" s="821"/>
      <c r="Q521" s="965"/>
      <c r="R521" s="519" t="s">
        <v>3972</v>
      </c>
      <c r="S521" s="82"/>
      <c r="T521" s="82"/>
      <c r="U521" s="82"/>
      <c r="V521" s="82"/>
      <c r="W521" s="82"/>
      <c r="X521" s="82"/>
      <c r="Y521" s="82"/>
      <c r="Z521" s="82"/>
      <c r="AA521" s="82"/>
      <c r="AB521" s="82"/>
      <c r="AC521" s="82"/>
      <c r="AD521" s="82"/>
      <c r="AE521" s="82"/>
    </row>
    <row r="522" spans="1:31" s="83" customFormat="1" ht="30" hidden="1" outlineLevel="1">
      <c r="A522" s="222"/>
      <c r="B522" s="114">
        <f t="shared" si="24"/>
        <v>502</v>
      </c>
      <c r="C522" s="70" t="s">
        <v>280</v>
      </c>
      <c r="D522" s="203" t="s">
        <v>40</v>
      </c>
      <c r="E522" s="204">
        <v>0.57799999999999996</v>
      </c>
      <c r="F522" s="38"/>
      <c r="G522" s="380"/>
      <c r="H522" s="381"/>
      <c r="I522" s="380"/>
      <c r="J522" s="306">
        <f t="shared" si="22"/>
        <v>0</v>
      </c>
      <c r="K522" s="325"/>
      <c r="L522" s="353"/>
      <c r="M522" s="772"/>
      <c r="N522" s="917"/>
      <c r="O522" s="859" t="s">
        <v>3627</v>
      </c>
      <c r="P522" s="821"/>
      <c r="Q522" s="965"/>
      <c r="R522" s="519" t="s">
        <v>3972</v>
      </c>
      <c r="S522" s="82"/>
      <c r="T522" s="82"/>
      <c r="U522" s="82"/>
      <c r="V522" s="82"/>
      <c r="W522" s="82"/>
      <c r="X522" s="82"/>
      <c r="Y522" s="82"/>
      <c r="Z522" s="82"/>
      <c r="AA522" s="82"/>
      <c r="AB522" s="82"/>
      <c r="AC522" s="82"/>
      <c r="AD522" s="82"/>
      <c r="AE522" s="82"/>
    </row>
    <row r="523" spans="1:31" s="83" customFormat="1" ht="30" hidden="1" outlineLevel="1">
      <c r="A523" s="222"/>
      <c r="B523" s="114">
        <f t="shared" si="24"/>
        <v>503</v>
      </c>
      <c r="C523" s="70" t="s">
        <v>268</v>
      </c>
      <c r="D523" s="203" t="s">
        <v>40</v>
      </c>
      <c r="E523" s="204">
        <v>6.7000000000000004E-2</v>
      </c>
      <c r="F523" s="38"/>
      <c r="G523" s="380"/>
      <c r="H523" s="381"/>
      <c r="I523" s="380"/>
      <c r="J523" s="306">
        <f t="shared" si="22"/>
        <v>0</v>
      </c>
      <c r="K523" s="325"/>
      <c r="L523" s="353"/>
      <c r="M523" s="772"/>
      <c r="N523" s="917"/>
      <c r="O523" s="859" t="s">
        <v>3627</v>
      </c>
      <c r="P523" s="821"/>
      <c r="Q523" s="965"/>
      <c r="R523" s="519" t="s">
        <v>3972</v>
      </c>
      <c r="S523" s="82"/>
      <c r="T523" s="82"/>
      <c r="U523" s="82"/>
      <c r="V523" s="82"/>
      <c r="W523" s="82"/>
      <c r="X523" s="82"/>
      <c r="Y523" s="82"/>
      <c r="Z523" s="82"/>
      <c r="AA523" s="82"/>
      <c r="AB523" s="82"/>
      <c r="AC523" s="82"/>
      <c r="AD523" s="82"/>
      <c r="AE523" s="82"/>
    </row>
    <row r="524" spans="1:31" s="83" customFormat="1" ht="30" hidden="1" outlineLevel="1">
      <c r="A524" s="222"/>
      <c r="B524" s="114">
        <f t="shared" si="24"/>
        <v>504</v>
      </c>
      <c r="C524" s="70" t="s">
        <v>282</v>
      </c>
      <c r="D524" s="203" t="s">
        <v>40</v>
      </c>
      <c r="E524" s="204">
        <v>0.47399999999999998</v>
      </c>
      <c r="F524" s="38"/>
      <c r="G524" s="380"/>
      <c r="H524" s="381"/>
      <c r="I524" s="380"/>
      <c r="J524" s="306">
        <f t="shared" si="22"/>
        <v>0</v>
      </c>
      <c r="K524" s="325"/>
      <c r="L524" s="353"/>
      <c r="M524" s="772"/>
      <c r="N524" s="917"/>
      <c r="O524" s="859" t="s">
        <v>3627</v>
      </c>
      <c r="P524" s="821"/>
      <c r="Q524" s="965"/>
      <c r="R524" s="519" t="s">
        <v>3972</v>
      </c>
      <c r="S524" s="82"/>
      <c r="T524" s="82"/>
      <c r="U524" s="82"/>
      <c r="V524" s="82"/>
      <c r="W524" s="82"/>
      <c r="X524" s="82"/>
      <c r="Y524" s="82"/>
      <c r="Z524" s="82"/>
      <c r="AA524" s="82"/>
      <c r="AB524" s="82"/>
      <c r="AC524" s="82"/>
      <c r="AD524" s="82"/>
      <c r="AE524" s="82"/>
    </row>
    <row r="525" spans="1:31" s="83" customFormat="1" ht="30" hidden="1" outlineLevel="1">
      <c r="A525" s="222"/>
      <c r="B525" s="114">
        <f t="shared" si="24"/>
        <v>505</v>
      </c>
      <c r="C525" s="70" t="s">
        <v>269</v>
      </c>
      <c r="D525" s="203" t="s">
        <v>40</v>
      </c>
      <c r="E525" s="204">
        <v>0.53200000000000003</v>
      </c>
      <c r="F525" s="38"/>
      <c r="G525" s="380"/>
      <c r="H525" s="381"/>
      <c r="I525" s="380"/>
      <c r="J525" s="306">
        <f t="shared" si="22"/>
        <v>0</v>
      </c>
      <c r="K525" s="325"/>
      <c r="L525" s="353"/>
      <c r="M525" s="772"/>
      <c r="N525" s="917"/>
      <c r="O525" s="859" t="s">
        <v>3627</v>
      </c>
      <c r="P525" s="821"/>
      <c r="Q525" s="965"/>
      <c r="R525" s="519" t="s">
        <v>3972</v>
      </c>
      <c r="S525" s="82"/>
      <c r="T525" s="82"/>
      <c r="U525" s="82"/>
      <c r="V525" s="82"/>
      <c r="W525" s="82"/>
      <c r="X525" s="82"/>
      <c r="Y525" s="82"/>
      <c r="Z525" s="82"/>
      <c r="AA525" s="82"/>
      <c r="AB525" s="82"/>
      <c r="AC525" s="82"/>
      <c r="AD525" s="82"/>
      <c r="AE525" s="82"/>
    </row>
    <row r="526" spans="1:31" s="83" customFormat="1" ht="30" hidden="1" outlineLevel="1">
      <c r="A526" s="222"/>
      <c r="B526" s="114">
        <f t="shared" si="24"/>
        <v>506</v>
      </c>
      <c r="C526" s="70" t="s">
        <v>270</v>
      </c>
      <c r="D526" s="203" t="s">
        <v>40</v>
      </c>
      <c r="E526" s="204">
        <v>3.5000000000000003E-2</v>
      </c>
      <c r="F526" s="38"/>
      <c r="G526" s="380"/>
      <c r="H526" s="381"/>
      <c r="I526" s="380"/>
      <c r="J526" s="306">
        <f t="shared" si="22"/>
        <v>0</v>
      </c>
      <c r="K526" s="325"/>
      <c r="L526" s="353"/>
      <c r="M526" s="772"/>
      <c r="N526" s="917"/>
      <c r="O526" s="859" t="s">
        <v>3627</v>
      </c>
      <c r="P526" s="821"/>
      <c r="Q526" s="965"/>
      <c r="R526" s="519" t="s">
        <v>3972</v>
      </c>
      <c r="S526" s="82"/>
      <c r="T526" s="82"/>
      <c r="U526" s="82"/>
      <c r="V526" s="82"/>
      <c r="W526" s="82"/>
      <c r="X526" s="82"/>
      <c r="Y526" s="82"/>
      <c r="Z526" s="82"/>
      <c r="AA526" s="82"/>
      <c r="AB526" s="82"/>
      <c r="AC526" s="82"/>
      <c r="AD526" s="82"/>
      <c r="AE526" s="82"/>
    </row>
    <row r="527" spans="1:31" s="83" customFormat="1" ht="30" hidden="1" outlineLevel="1">
      <c r="A527" s="222"/>
      <c r="B527" s="114">
        <f t="shared" si="24"/>
        <v>507</v>
      </c>
      <c r="C527" s="70" t="s">
        <v>298</v>
      </c>
      <c r="D527" s="203" t="s">
        <v>40</v>
      </c>
      <c r="E527" s="204">
        <v>4.1669999999999998</v>
      </c>
      <c r="F527" s="38"/>
      <c r="G527" s="380"/>
      <c r="H527" s="381"/>
      <c r="I527" s="380"/>
      <c r="J527" s="306">
        <f t="shared" si="22"/>
        <v>0</v>
      </c>
      <c r="K527" s="325"/>
      <c r="L527" s="353"/>
      <c r="M527" s="772"/>
      <c r="N527" s="917"/>
      <c r="O527" s="859" t="s">
        <v>3627</v>
      </c>
      <c r="P527" s="821"/>
      <c r="Q527" s="965"/>
      <c r="R527" s="519" t="s">
        <v>3972</v>
      </c>
      <c r="S527" s="82"/>
      <c r="T527" s="82"/>
      <c r="U527" s="82"/>
      <c r="V527" s="82"/>
      <c r="W527" s="82"/>
      <c r="X527" s="82"/>
      <c r="Y527" s="82"/>
      <c r="Z527" s="82"/>
      <c r="AA527" s="82"/>
      <c r="AB527" s="82"/>
      <c r="AC527" s="82"/>
      <c r="AD527" s="82"/>
      <c r="AE527" s="82"/>
    </row>
    <row r="528" spans="1:31" s="83" customFormat="1" ht="30" hidden="1" outlineLevel="1">
      <c r="A528" s="222"/>
      <c r="B528" s="114">
        <f t="shared" si="24"/>
        <v>508</v>
      </c>
      <c r="C528" s="70" t="s">
        <v>286</v>
      </c>
      <c r="D528" s="203" t="s">
        <v>40</v>
      </c>
      <c r="E528" s="204">
        <v>7.1920000000000002</v>
      </c>
      <c r="F528" s="38"/>
      <c r="G528" s="380"/>
      <c r="H528" s="381"/>
      <c r="I528" s="380"/>
      <c r="J528" s="306">
        <f t="shared" si="22"/>
        <v>0</v>
      </c>
      <c r="K528" s="325"/>
      <c r="L528" s="353"/>
      <c r="M528" s="772"/>
      <c r="N528" s="917"/>
      <c r="O528" s="859" t="s">
        <v>3627</v>
      </c>
      <c r="P528" s="821"/>
      <c r="Q528" s="965"/>
      <c r="R528" s="519" t="s">
        <v>3972</v>
      </c>
      <c r="S528" s="82"/>
      <c r="T528" s="82"/>
      <c r="U528" s="82"/>
      <c r="V528" s="82"/>
      <c r="W528" s="82"/>
      <c r="X528" s="82"/>
      <c r="Y528" s="82"/>
      <c r="Z528" s="82"/>
      <c r="AA528" s="82"/>
      <c r="AB528" s="82"/>
      <c r="AC528" s="82"/>
      <c r="AD528" s="82"/>
      <c r="AE528" s="82"/>
    </row>
    <row r="529" spans="1:31" s="83" customFormat="1" ht="30" hidden="1" outlineLevel="1">
      <c r="A529" s="222"/>
      <c r="B529" s="114">
        <f t="shared" si="24"/>
        <v>509</v>
      </c>
      <c r="C529" s="70" t="s">
        <v>299</v>
      </c>
      <c r="D529" s="203" t="s">
        <v>40</v>
      </c>
      <c r="E529" s="204">
        <v>12.135999999999999</v>
      </c>
      <c r="F529" s="38"/>
      <c r="G529" s="380"/>
      <c r="H529" s="381"/>
      <c r="I529" s="380"/>
      <c r="J529" s="306">
        <f t="shared" si="22"/>
        <v>0</v>
      </c>
      <c r="K529" s="325"/>
      <c r="L529" s="353"/>
      <c r="M529" s="772"/>
      <c r="N529" s="917"/>
      <c r="O529" s="859" t="s">
        <v>3627</v>
      </c>
      <c r="P529" s="821"/>
      <c r="Q529" s="965"/>
      <c r="R529" s="519" t="s">
        <v>3972</v>
      </c>
      <c r="S529" s="82"/>
      <c r="T529" s="82"/>
      <c r="U529" s="82"/>
      <c r="V529" s="82"/>
      <c r="W529" s="82"/>
      <c r="X529" s="82"/>
      <c r="Y529" s="82"/>
      <c r="Z529" s="82"/>
      <c r="AA529" s="82"/>
      <c r="AB529" s="82"/>
      <c r="AC529" s="82"/>
      <c r="AD529" s="82"/>
      <c r="AE529" s="82"/>
    </row>
    <row r="530" spans="1:31" s="83" customFormat="1" ht="30" hidden="1" outlineLevel="1">
      <c r="A530" s="222"/>
      <c r="B530" s="114">
        <f t="shared" si="24"/>
        <v>510</v>
      </c>
      <c r="C530" s="70" t="s">
        <v>300</v>
      </c>
      <c r="D530" s="203" t="s">
        <v>40</v>
      </c>
      <c r="E530" s="204">
        <v>6.8170000000000002</v>
      </c>
      <c r="F530" s="38"/>
      <c r="G530" s="380"/>
      <c r="H530" s="381"/>
      <c r="I530" s="380"/>
      <c r="J530" s="306">
        <f t="shared" si="22"/>
        <v>0</v>
      </c>
      <c r="K530" s="325"/>
      <c r="L530" s="353"/>
      <c r="M530" s="772"/>
      <c r="N530" s="917"/>
      <c r="O530" s="859" t="s">
        <v>3627</v>
      </c>
      <c r="P530" s="821"/>
      <c r="Q530" s="965"/>
      <c r="R530" s="519" t="s">
        <v>3972</v>
      </c>
      <c r="S530" s="82"/>
      <c r="T530" s="82"/>
      <c r="U530" s="82"/>
      <c r="V530" s="82"/>
      <c r="W530" s="82"/>
      <c r="X530" s="82"/>
      <c r="Y530" s="82"/>
      <c r="Z530" s="82"/>
      <c r="AA530" s="82"/>
      <c r="AB530" s="82"/>
      <c r="AC530" s="82"/>
      <c r="AD530" s="82"/>
      <c r="AE530" s="82"/>
    </row>
    <row r="531" spans="1:31" s="83" customFormat="1" hidden="1" outlineLevel="1">
      <c r="A531" s="222"/>
      <c r="B531" s="114">
        <f t="shared" si="24"/>
        <v>511</v>
      </c>
      <c r="C531" s="70" t="s">
        <v>301</v>
      </c>
      <c r="D531" s="203" t="s">
        <v>31</v>
      </c>
      <c r="E531" s="204">
        <v>367</v>
      </c>
      <c r="F531" s="38"/>
      <c r="G531" s="380"/>
      <c r="H531" s="381"/>
      <c r="I531" s="380"/>
      <c r="J531" s="306">
        <f t="shared" ref="J531:J594" si="25">G531+I531</f>
        <v>0</v>
      </c>
      <c r="K531" s="325"/>
      <c r="L531" s="353"/>
      <c r="M531" s="772"/>
      <c r="N531" s="917"/>
      <c r="O531" s="859" t="s">
        <v>3627</v>
      </c>
      <c r="P531" s="821"/>
      <c r="Q531" s="965"/>
      <c r="R531" s="519" t="s">
        <v>3972</v>
      </c>
      <c r="S531" s="82"/>
      <c r="T531" s="82"/>
      <c r="U531" s="82"/>
      <c r="V531" s="82"/>
      <c r="W531" s="82"/>
      <c r="X531" s="82"/>
      <c r="Y531" s="82"/>
      <c r="Z531" s="82"/>
      <c r="AA531" s="82"/>
      <c r="AB531" s="82"/>
      <c r="AC531" s="82"/>
      <c r="AD531" s="82"/>
      <c r="AE531" s="82"/>
    </row>
    <row r="532" spans="1:31" s="83" customFormat="1" hidden="1" outlineLevel="1">
      <c r="A532" s="222"/>
      <c r="B532" s="114">
        <f t="shared" si="24"/>
        <v>512</v>
      </c>
      <c r="C532" s="70" t="s">
        <v>302</v>
      </c>
      <c r="D532" s="203" t="s">
        <v>31</v>
      </c>
      <c r="E532" s="204">
        <v>455</v>
      </c>
      <c r="F532" s="38"/>
      <c r="G532" s="380"/>
      <c r="H532" s="381"/>
      <c r="I532" s="380"/>
      <c r="J532" s="306">
        <f t="shared" si="25"/>
        <v>0</v>
      </c>
      <c r="K532" s="325"/>
      <c r="L532" s="353"/>
      <c r="M532" s="772"/>
      <c r="N532" s="917"/>
      <c r="O532" s="859" t="s">
        <v>3627</v>
      </c>
      <c r="P532" s="821"/>
      <c r="Q532" s="965"/>
      <c r="R532" s="519" t="s">
        <v>3972</v>
      </c>
      <c r="S532" s="82"/>
      <c r="T532" s="82"/>
      <c r="U532" s="82"/>
      <c r="V532" s="82"/>
      <c r="W532" s="82"/>
      <c r="X532" s="82"/>
      <c r="Y532" s="82"/>
      <c r="Z532" s="82"/>
      <c r="AA532" s="82"/>
      <c r="AB532" s="82"/>
      <c r="AC532" s="82"/>
      <c r="AD532" s="82"/>
      <c r="AE532" s="82"/>
    </row>
    <row r="533" spans="1:31" s="83" customFormat="1" hidden="1" outlineLevel="1">
      <c r="A533" s="222"/>
      <c r="B533" s="114">
        <f t="shared" si="24"/>
        <v>513</v>
      </c>
      <c r="C533" s="70" t="s">
        <v>303</v>
      </c>
      <c r="D533" s="203" t="s">
        <v>40</v>
      </c>
      <c r="E533" s="204">
        <v>0.157</v>
      </c>
      <c r="F533" s="38"/>
      <c r="G533" s="380"/>
      <c r="H533" s="381"/>
      <c r="I533" s="380"/>
      <c r="J533" s="306">
        <f t="shared" si="25"/>
        <v>0</v>
      </c>
      <c r="K533" s="325"/>
      <c r="L533" s="353"/>
      <c r="M533" s="772"/>
      <c r="N533" s="917"/>
      <c r="O533" s="859" t="s">
        <v>3627</v>
      </c>
      <c r="P533" s="821"/>
      <c r="Q533" s="965"/>
      <c r="R533" s="519" t="s">
        <v>3972</v>
      </c>
      <c r="S533" s="82"/>
      <c r="T533" s="82"/>
      <c r="U533" s="82"/>
      <c r="V533" s="82"/>
      <c r="W533" s="82"/>
      <c r="X533" s="82"/>
      <c r="Y533" s="82"/>
      <c r="Z533" s="82"/>
      <c r="AA533" s="82"/>
      <c r="AB533" s="82"/>
      <c r="AC533" s="82"/>
      <c r="AD533" s="82"/>
      <c r="AE533" s="82"/>
    </row>
    <row r="534" spans="1:31" s="83" customFormat="1" hidden="1" outlineLevel="1">
      <c r="A534" s="222"/>
      <c r="B534" s="114">
        <f t="shared" si="24"/>
        <v>514</v>
      </c>
      <c r="C534" s="70" t="s">
        <v>1554</v>
      </c>
      <c r="D534" s="203" t="s">
        <v>65</v>
      </c>
      <c r="E534" s="204">
        <v>243.03</v>
      </c>
      <c r="F534" s="38"/>
      <c r="G534" s="380"/>
      <c r="H534" s="381"/>
      <c r="I534" s="380"/>
      <c r="J534" s="306">
        <f t="shared" si="25"/>
        <v>0</v>
      </c>
      <c r="K534" s="325"/>
      <c r="L534" s="353"/>
      <c r="M534" s="772"/>
      <c r="N534" s="917"/>
      <c r="O534" s="859" t="s">
        <v>3627</v>
      </c>
      <c r="P534" s="821"/>
      <c r="Q534" s="965"/>
      <c r="R534" s="519" t="s">
        <v>3972</v>
      </c>
      <c r="S534" s="82"/>
      <c r="T534" s="82"/>
      <c r="U534" s="82"/>
      <c r="V534" s="82"/>
      <c r="W534" s="82"/>
      <c r="X534" s="82"/>
      <c r="Y534" s="82"/>
      <c r="Z534" s="82"/>
      <c r="AA534" s="82"/>
      <c r="AB534" s="82"/>
      <c r="AC534" s="82"/>
      <c r="AD534" s="82"/>
      <c r="AE534" s="82"/>
    </row>
    <row r="535" spans="1:31" s="83" customFormat="1" hidden="1" outlineLevel="1">
      <c r="A535" s="222"/>
      <c r="B535" s="114">
        <f t="shared" si="24"/>
        <v>515</v>
      </c>
      <c r="C535" s="70" t="s">
        <v>1555</v>
      </c>
      <c r="D535" s="203"/>
      <c r="E535" s="204"/>
      <c r="F535" s="38"/>
      <c r="G535" s="380"/>
      <c r="H535" s="381"/>
      <c r="I535" s="380"/>
      <c r="J535" s="306">
        <f t="shared" si="25"/>
        <v>0</v>
      </c>
      <c r="K535" s="325"/>
      <c r="L535" s="353"/>
      <c r="M535" s="772"/>
      <c r="N535" s="917"/>
      <c r="O535" s="859" t="s">
        <v>3627</v>
      </c>
      <c r="P535" s="821"/>
      <c r="Q535" s="965"/>
      <c r="R535" s="519" t="s">
        <v>3972</v>
      </c>
      <c r="S535" s="82"/>
      <c r="T535" s="82"/>
      <c r="U535" s="82"/>
      <c r="V535" s="82"/>
      <c r="W535" s="82"/>
      <c r="X535" s="82"/>
      <c r="Y535" s="82"/>
      <c r="Z535" s="82"/>
      <c r="AA535" s="82"/>
      <c r="AB535" s="82"/>
      <c r="AC535" s="82"/>
      <c r="AD535" s="82"/>
      <c r="AE535" s="82"/>
    </row>
    <row r="536" spans="1:31" s="83" customFormat="1" ht="30" hidden="1" outlineLevel="1">
      <c r="A536" s="222"/>
      <c r="B536" s="114">
        <f t="shared" si="24"/>
        <v>516</v>
      </c>
      <c r="C536" s="70" t="s">
        <v>290</v>
      </c>
      <c r="D536" s="203" t="s">
        <v>40</v>
      </c>
      <c r="E536" s="204">
        <v>2.1000000000000001E-2</v>
      </c>
      <c r="F536" s="38"/>
      <c r="G536" s="380"/>
      <c r="H536" s="381"/>
      <c r="I536" s="380"/>
      <c r="J536" s="306">
        <f t="shared" si="25"/>
        <v>0</v>
      </c>
      <c r="K536" s="325"/>
      <c r="L536" s="353"/>
      <c r="M536" s="772"/>
      <c r="N536" s="917"/>
      <c r="O536" s="859" t="s">
        <v>3627</v>
      </c>
      <c r="P536" s="821"/>
      <c r="Q536" s="965"/>
      <c r="R536" s="519" t="s">
        <v>3972</v>
      </c>
      <c r="S536" s="82"/>
      <c r="T536" s="82"/>
      <c r="U536" s="82"/>
      <c r="V536" s="82"/>
      <c r="W536" s="82"/>
      <c r="X536" s="82"/>
      <c r="Y536" s="82"/>
      <c r="Z536" s="82"/>
      <c r="AA536" s="82"/>
      <c r="AB536" s="82"/>
      <c r="AC536" s="82"/>
      <c r="AD536" s="82"/>
      <c r="AE536" s="82"/>
    </row>
    <row r="537" spans="1:31" s="83" customFormat="1" ht="30" hidden="1" outlineLevel="1">
      <c r="A537" s="222"/>
      <c r="B537" s="114">
        <f t="shared" si="24"/>
        <v>517</v>
      </c>
      <c r="C537" s="70" t="s">
        <v>291</v>
      </c>
      <c r="D537" s="203" t="s">
        <v>40</v>
      </c>
      <c r="E537" s="204">
        <v>0.376</v>
      </c>
      <c r="F537" s="38"/>
      <c r="G537" s="380"/>
      <c r="H537" s="381"/>
      <c r="I537" s="380"/>
      <c r="J537" s="306">
        <f t="shared" si="25"/>
        <v>0</v>
      </c>
      <c r="K537" s="325"/>
      <c r="L537" s="353"/>
      <c r="M537" s="772"/>
      <c r="N537" s="917"/>
      <c r="O537" s="859" t="s">
        <v>3627</v>
      </c>
      <c r="P537" s="821"/>
      <c r="Q537" s="965"/>
      <c r="R537" s="519" t="s">
        <v>3972</v>
      </c>
      <c r="S537" s="82"/>
      <c r="T537" s="82"/>
      <c r="U537" s="82"/>
      <c r="V537" s="82"/>
      <c r="W537" s="82"/>
      <c r="X537" s="82"/>
      <c r="Y537" s="82"/>
      <c r="Z537" s="82"/>
      <c r="AA537" s="82"/>
      <c r="AB537" s="82"/>
      <c r="AC537" s="82"/>
      <c r="AD537" s="82"/>
      <c r="AE537" s="82"/>
    </row>
    <row r="538" spans="1:31" s="83" customFormat="1" ht="30" hidden="1" outlineLevel="1">
      <c r="A538" s="222"/>
      <c r="B538" s="114">
        <f t="shared" si="24"/>
        <v>518</v>
      </c>
      <c r="C538" s="70" t="s">
        <v>279</v>
      </c>
      <c r="D538" s="203" t="s">
        <v>40</v>
      </c>
      <c r="E538" s="204">
        <v>0.11799999999999999</v>
      </c>
      <c r="F538" s="38"/>
      <c r="G538" s="380"/>
      <c r="H538" s="381"/>
      <c r="I538" s="380"/>
      <c r="J538" s="306">
        <f t="shared" si="25"/>
        <v>0</v>
      </c>
      <c r="K538" s="325"/>
      <c r="L538" s="353"/>
      <c r="M538" s="772"/>
      <c r="N538" s="917"/>
      <c r="O538" s="859" t="s">
        <v>3627</v>
      </c>
      <c r="P538" s="821"/>
      <c r="Q538" s="965"/>
      <c r="R538" s="519" t="s">
        <v>3972</v>
      </c>
      <c r="S538" s="82"/>
      <c r="T538" s="82"/>
      <c r="U538" s="82"/>
      <c r="V538" s="82"/>
      <c r="W538" s="82"/>
      <c r="X538" s="82"/>
      <c r="Y538" s="82"/>
      <c r="Z538" s="82"/>
      <c r="AA538" s="82"/>
      <c r="AB538" s="82"/>
      <c r="AC538" s="82"/>
      <c r="AD538" s="82"/>
      <c r="AE538" s="82"/>
    </row>
    <row r="539" spans="1:31" s="83" customFormat="1" ht="30" hidden="1" outlineLevel="1">
      <c r="A539" s="222"/>
      <c r="B539" s="114">
        <f t="shared" si="24"/>
        <v>519</v>
      </c>
      <c r="C539" s="70" t="s">
        <v>292</v>
      </c>
      <c r="D539" s="203" t="s">
        <v>40</v>
      </c>
      <c r="E539" s="204">
        <v>1.7999999999999999E-2</v>
      </c>
      <c r="F539" s="38"/>
      <c r="G539" s="380"/>
      <c r="H539" s="381"/>
      <c r="I539" s="380"/>
      <c r="J539" s="306">
        <f t="shared" si="25"/>
        <v>0</v>
      </c>
      <c r="K539" s="325"/>
      <c r="L539" s="353"/>
      <c r="M539" s="772"/>
      <c r="N539" s="917"/>
      <c r="O539" s="859" t="s">
        <v>3627</v>
      </c>
      <c r="P539" s="821"/>
      <c r="Q539" s="965"/>
      <c r="R539" s="519" t="s">
        <v>3972</v>
      </c>
      <c r="S539" s="82"/>
      <c r="T539" s="82"/>
      <c r="U539" s="82"/>
      <c r="V539" s="82"/>
      <c r="W539" s="82"/>
      <c r="X539" s="82"/>
      <c r="Y539" s="82"/>
      <c r="Z539" s="82"/>
      <c r="AA539" s="82"/>
      <c r="AB539" s="82"/>
      <c r="AC539" s="82"/>
      <c r="AD539" s="82"/>
      <c r="AE539" s="82"/>
    </row>
    <row r="540" spans="1:31" s="83" customFormat="1" ht="30" hidden="1" outlineLevel="1">
      <c r="A540" s="222"/>
      <c r="B540" s="114">
        <f t="shared" si="24"/>
        <v>520</v>
      </c>
      <c r="C540" s="70" t="s">
        <v>304</v>
      </c>
      <c r="D540" s="203" t="s">
        <v>40</v>
      </c>
      <c r="E540" s="204">
        <v>3.5999999999999997E-2</v>
      </c>
      <c r="F540" s="38"/>
      <c r="G540" s="380"/>
      <c r="H540" s="381"/>
      <c r="I540" s="380"/>
      <c r="J540" s="306">
        <f t="shared" si="25"/>
        <v>0</v>
      </c>
      <c r="K540" s="325"/>
      <c r="L540" s="353"/>
      <c r="M540" s="772"/>
      <c r="N540" s="917"/>
      <c r="O540" s="859" t="s">
        <v>3627</v>
      </c>
      <c r="P540" s="821"/>
      <c r="Q540" s="965"/>
      <c r="R540" s="519" t="s">
        <v>3972</v>
      </c>
      <c r="S540" s="82"/>
      <c r="T540" s="82"/>
      <c r="U540" s="82"/>
      <c r="V540" s="82"/>
      <c r="W540" s="82"/>
      <c r="X540" s="82"/>
      <c r="Y540" s="82"/>
      <c r="Z540" s="82"/>
      <c r="AA540" s="82"/>
      <c r="AB540" s="82"/>
      <c r="AC540" s="82"/>
      <c r="AD540" s="82"/>
      <c r="AE540" s="82"/>
    </row>
    <row r="541" spans="1:31" s="83" customFormat="1" ht="30" hidden="1" outlineLevel="1">
      <c r="A541" s="222"/>
      <c r="B541" s="114">
        <f t="shared" si="24"/>
        <v>521</v>
      </c>
      <c r="C541" s="70" t="s">
        <v>305</v>
      </c>
      <c r="D541" s="203" t="s">
        <v>40</v>
      </c>
      <c r="E541" s="204">
        <v>0.13</v>
      </c>
      <c r="F541" s="38"/>
      <c r="G541" s="380"/>
      <c r="H541" s="381"/>
      <c r="I541" s="380"/>
      <c r="J541" s="306">
        <f t="shared" si="25"/>
        <v>0</v>
      </c>
      <c r="K541" s="325"/>
      <c r="L541" s="353"/>
      <c r="M541" s="772"/>
      <c r="N541" s="917"/>
      <c r="O541" s="859" t="s">
        <v>3627</v>
      </c>
      <c r="P541" s="821"/>
      <c r="Q541" s="965"/>
      <c r="R541" s="519" t="s">
        <v>3972</v>
      </c>
      <c r="S541" s="82"/>
      <c r="T541" s="82"/>
      <c r="U541" s="82"/>
      <c r="V541" s="82"/>
      <c r="W541" s="82"/>
      <c r="X541" s="82"/>
      <c r="Y541" s="82"/>
      <c r="Z541" s="82"/>
      <c r="AA541" s="82"/>
      <c r="AB541" s="82"/>
      <c r="AC541" s="82"/>
      <c r="AD541" s="82"/>
      <c r="AE541" s="82"/>
    </row>
    <row r="542" spans="1:31" s="83" customFormat="1" ht="30" hidden="1" outlineLevel="1">
      <c r="A542" s="222"/>
      <c r="B542" s="114">
        <f t="shared" si="24"/>
        <v>522</v>
      </c>
      <c r="C542" s="70" t="s">
        <v>306</v>
      </c>
      <c r="D542" s="203" t="s">
        <v>40</v>
      </c>
      <c r="E542" s="204">
        <v>3.7909999999999999</v>
      </c>
      <c r="F542" s="38"/>
      <c r="G542" s="380"/>
      <c r="H542" s="381"/>
      <c r="I542" s="380"/>
      <c r="J542" s="306">
        <f t="shared" si="25"/>
        <v>0</v>
      </c>
      <c r="K542" s="325"/>
      <c r="L542" s="353"/>
      <c r="M542" s="772"/>
      <c r="N542" s="917"/>
      <c r="O542" s="859" t="s">
        <v>3627</v>
      </c>
      <c r="P542" s="821"/>
      <c r="Q542" s="965"/>
      <c r="R542" s="519" t="s">
        <v>3972</v>
      </c>
      <c r="S542" s="82"/>
      <c r="T542" s="82"/>
      <c r="U542" s="82"/>
      <c r="V542" s="82"/>
      <c r="W542" s="82"/>
      <c r="X542" s="82"/>
      <c r="Y542" s="82"/>
      <c r="Z542" s="82"/>
      <c r="AA542" s="82"/>
      <c r="AB542" s="82"/>
      <c r="AC542" s="82"/>
      <c r="AD542" s="82"/>
      <c r="AE542" s="82"/>
    </row>
    <row r="543" spans="1:31" s="83" customFormat="1" ht="30" hidden="1" outlineLevel="1">
      <c r="A543" s="222"/>
      <c r="B543" s="114">
        <f t="shared" si="24"/>
        <v>523</v>
      </c>
      <c r="C543" s="70" t="s">
        <v>307</v>
      </c>
      <c r="D543" s="203" t="s">
        <v>40</v>
      </c>
      <c r="E543" s="204">
        <v>0.127</v>
      </c>
      <c r="F543" s="38"/>
      <c r="G543" s="380"/>
      <c r="H543" s="381"/>
      <c r="I543" s="380"/>
      <c r="J543" s="306">
        <f t="shared" si="25"/>
        <v>0</v>
      </c>
      <c r="K543" s="325"/>
      <c r="L543" s="353"/>
      <c r="M543" s="772"/>
      <c r="N543" s="917"/>
      <c r="O543" s="859" t="s">
        <v>3627</v>
      </c>
      <c r="P543" s="821"/>
      <c r="Q543" s="965"/>
      <c r="R543" s="519" t="s">
        <v>3972</v>
      </c>
      <c r="S543" s="82"/>
      <c r="T543" s="82"/>
      <c r="U543" s="82"/>
      <c r="V543" s="82"/>
      <c r="W543" s="82"/>
      <c r="X543" s="82"/>
      <c r="Y543" s="82"/>
      <c r="Z543" s="82"/>
      <c r="AA543" s="82"/>
      <c r="AB543" s="82"/>
      <c r="AC543" s="82"/>
      <c r="AD543" s="82"/>
      <c r="AE543" s="82"/>
    </row>
    <row r="544" spans="1:31" s="83" customFormat="1" ht="30" hidden="1" outlineLevel="1">
      <c r="A544" s="222"/>
      <c r="B544" s="114">
        <f t="shared" si="24"/>
        <v>524</v>
      </c>
      <c r="C544" s="70" t="s">
        <v>280</v>
      </c>
      <c r="D544" s="203" t="s">
        <v>40</v>
      </c>
      <c r="E544" s="204">
        <v>13.113</v>
      </c>
      <c r="F544" s="38"/>
      <c r="G544" s="380"/>
      <c r="H544" s="381"/>
      <c r="I544" s="380"/>
      <c r="J544" s="306">
        <f t="shared" si="25"/>
        <v>0</v>
      </c>
      <c r="K544" s="325"/>
      <c r="L544" s="353"/>
      <c r="M544" s="772"/>
      <c r="N544" s="917"/>
      <c r="O544" s="859" t="s">
        <v>3627</v>
      </c>
      <c r="P544" s="821"/>
      <c r="Q544" s="965"/>
      <c r="R544" s="519" t="s">
        <v>3972</v>
      </c>
      <c r="S544" s="82"/>
      <c r="T544" s="82"/>
      <c r="U544" s="82"/>
      <c r="V544" s="82"/>
      <c r="W544" s="82"/>
      <c r="X544" s="82"/>
      <c r="Y544" s="82"/>
      <c r="Z544" s="82"/>
      <c r="AA544" s="82"/>
      <c r="AB544" s="82"/>
      <c r="AC544" s="82"/>
      <c r="AD544" s="82"/>
      <c r="AE544" s="82"/>
    </row>
    <row r="545" spans="1:31" s="83" customFormat="1" ht="30" hidden="1" outlineLevel="1">
      <c r="A545" s="222"/>
      <c r="B545" s="114">
        <f t="shared" si="24"/>
        <v>525</v>
      </c>
      <c r="C545" s="70" t="s">
        <v>268</v>
      </c>
      <c r="D545" s="203" t="s">
        <v>40</v>
      </c>
      <c r="E545" s="204">
        <v>0.13600000000000001</v>
      </c>
      <c r="F545" s="38"/>
      <c r="G545" s="380"/>
      <c r="H545" s="381"/>
      <c r="I545" s="380"/>
      <c r="J545" s="306">
        <f t="shared" si="25"/>
        <v>0</v>
      </c>
      <c r="K545" s="325"/>
      <c r="L545" s="353"/>
      <c r="M545" s="772"/>
      <c r="N545" s="917"/>
      <c r="O545" s="859" t="s">
        <v>3627</v>
      </c>
      <c r="P545" s="821"/>
      <c r="Q545" s="965"/>
      <c r="R545" s="519" t="s">
        <v>3972</v>
      </c>
      <c r="S545" s="82"/>
      <c r="T545" s="82"/>
      <c r="U545" s="82"/>
      <c r="V545" s="82"/>
      <c r="W545" s="82"/>
      <c r="X545" s="82"/>
      <c r="Y545" s="82"/>
      <c r="Z545" s="82"/>
      <c r="AA545" s="82"/>
      <c r="AB545" s="82"/>
      <c r="AC545" s="82"/>
      <c r="AD545" s="82"/>
      <c r="AE545" s="82"/>
    </row>
    <row r="546" spans="1:31" s="83" customFormat="1" ht="30" hidden="1" outlineLevel="1">
      <c r="A546" s="222"/>
      <c r="B546" s="114">
        <f t="shared" si="24"/>
        <v>526</v>
      </c>
      <c r="C546" s="70" t="s">
        <v>282</v>
      </c>
      <c r="D546" s="203" t="s">
        <v>40</v>
      </c>
      <c r="E546" s="204">
        <v>0.29499999999999998</v>
      </c>
      <c r="F546" s="38"/>
      <c r="G546" s="380"/>
      <c r="H546" s="381"/>
      <c r="I546" s="380"/>
      <c r="J546" s="306">
        <f t="shared" si="25"/>
        <v>0</v>
      </c>
      <c r="K546" s="325"/>
      <c r="L546" s="353"/>
      <c r="M546" s="772"/>
      <c r="N546" s="917"/>
      <c r="O546" s="859" t="s">
        <v>3627</v>
      </c>
      <c r="P546" s="821"/>
      <c r="Q546" s="965"/>
      <c r="R546" s="519" t="s">
        <v>3972</v>
      </c>
      <c r="S546" s="82"/>
      <c r="T546" s="82"/>
      <c r="U546" s="82"/>
      <c r="V546" s="82"/>
      <c r="W546" s="82"/>
      <c r="X546" s="82"/>
      <c r="Y546" s="82"/>
      <c r="Z546" s="82"/>
      <c r="AA546" s="82"/>
      <c r="AB546" s="82"/>
      <c r="AC546" s="82"/>
      <c r="AD546" s="82"/>
      <c r="AE546" s="82"/>
    </row>
    <row r="547" spans="1:31" s="83" customFormat="1" ht="30" hidden="1" outlineLevel="1">
      <c r="A547" s="222"/>
      <c r="B547" s="114">
        <f t="shared" si="24"/>
        <v>527</v>
      </c>
      <c r="C547" s="70" t="s">
        <v>269</v>
      </c>
      <c r="D547" s="203" t="s">
        <v>40</v>
      </c>
      <c r="E547" s="204">
        <v>0.83</v>
      </c>
      <c r="F547" s="38"/>
      <c r="G547" s="380"/>
      <c r="H547" s="381"/>
      <c r="I547" s="380"/>
      <c r="J547" s="306">
        <f t="shared" si="25"/>
        <v>0</v>
      </c>
      <c r="K547" s="325"/>
      <c r="L547" s="353"/>
      <c r="M547" s="772"/>
      <c r="N547" s="917"/>
      <c r="O547" s="859" t="s">
        <v>3627</v>
      </c>
      <c r="P547" s="821"/>
      <c r="Q547" s="965"/>
      <c r="R547" s="519" t="s">
        <v>3972</v>
      </c>
      <c r="S547" s="82"/>
      <c r="T547" s="82"/>
      <c r="U547" s="82"/>
      <c r="V547" s="82"/>
      <c r="W547" s="82"/>
      <c r="X547" s="82"/>
      <c r="Y547" s="82"/>
      <c r="Z547" s="82"/>
      <c r="AA547" s="82"/>
      <c r="AB547" s="82"/>
      <c r="AC547" s="82"/>
      <c r="AD547" s="82"/>
      <c r="AE547" s="82"/>
    </row>
    <row r="548" spans="1:31" s="83" customFormat="1" ht="30" hidden="1" outlineLevel="1">
      <c r="A548" s="222"/>
      <c r="B548" s="114">
        <f t="shared" si="24"/>
        <v>528</v>
      </c>
      <c r="C548" s="70" t="s">
        <v>270</v>
      </c>
      <c r="D548" s="203" t="s">
        <v>40</v>
      </c>
      <c r="E548" s="204">
        <v>5.1999999999999998E-2</v>
      </c>
      <c r="F548" s="38"/>
      <c r="G548" s="380"/>
      <c r="H548" s="381"/>
      <c r="I548" s="380"/>
      <c r="J548" s="306">
        <f t="shared" si="25"/>
        <v>0</v>
      </c>
      <c r="K548" s="325"/>
      <c r="L548" s="353"/>
      <c r="M548" s="772"/>
      <c r="N548" s="917"/>
      <c r="O548" s="859" t="s">
        <v>3627</v>
      </c>
      <c r="P548" s="821"/>
      <c r="Q548" s="965"/>
      <c r="R548" s="519" t="s">
        <v>3972</v>
      </c>
      <c r="S548" s="82"/>
      <c r="T548" s="82"/>
      <c r="U548" s="82"/>
      <c r="V548" s="82"/>
      <c r="W548" s="82"/>
      <c r="X548" s="82"/>
      <c r="Y548" s="82"/>
      <c r="Z548" s="82"/>
      <c r="AA548" s="82"/>
      <c r="AB548" s="82"/>
      <c r="AC548" s="82"/>
      <c r="AD548" s="82"/>
      <c r="AE548" s="82"/>
    </row>
    <row r="549" spans="1:31" s="83" customFormat="1" ht="30" hidden="1" outlineLevel="1">
      <c r="A549" s="222"/>
      <c r="B549" s="114">
        <f t="shared" si="24"/>
        <v>529</v>
      </c>
      <c r="C549" s="70" t="s">
        <v>310</v>
      </c>
      <c r="D549" s="203" t="s">
        <v>40</v>
      </c>
      <c r="E549" s="204">
        <v>0.70499999999999996</v>
      </c>
      <c r="F549" s="38"/>
      <c r="G549" s="380"/>
      <c r="H549" s="381"/>
      <c r="I549" s="380"/>
      <c r="J549" s="306">
        <f t="shared" si="25"/>
        <v>0</v>
      </c>
      <c r="K549" s="325"/>
      <c r="L549" s="353"/>
      <c r="M549" s="772"/>
      <c r="N549" s="917"/>
      <c r="O549" s="859" t="s">
        <v>3627</v>
      </c>
      <c r="P549" s="821"/>
      <c r="Q549" s="965"/>
      <c r="R549" s="519" t="s">
        <v>3972</v>
      </c>
      <c r="S549" s="82"/>
      <c r="T549" s="82"/>
      <c r="U549" s="82"/>
      <c r="V549" s="82"/>
      <c r="W549" s="82"/>
      <c r="X549" s="82"/>
      <c r="Y549" s="82"/>
      <c r="Z549" s="82"/>
      <c r="AA549" s="82"/>
      <c r="AB549" s="82"/>
      <c r="AC549" s="82"/>
      <c r="AD549" s="82"/>
      <c r="AE549" s="82"/>
    </row>
    <row r="550" spans="1:31" s="83" customFormat="1" ht="30" hidden="1" outlineLevel="1">
      <c r="A550" s="222"/>
      <c r="B550" s="114">
        <f t="shared" si="24"/>
        <v>530</v>
      </c>
      <c r="C550" s="70" t="s">
        <v>311</v>
      </c>
      <c r="D550" s="203" t="s">
        <v>40</v>
      </c>
      <c r="E550" s="204">
        <v>7.9749999999999996</v>
      </c>
      <c r="F550" s="38"/>
      <c r="G550" s="380"/>
      <c r="H550" s="381"/>
      <c r="I550" s="380"/>
      <c r="J550" s="306">
        <f t="shared" si="25"/>
        <v>0</v>
      </c>
      <c r="K550" s="325"/>
      <c r="L550" s="353"/>
      <c r="M550" s="772"/>
      <c r="N550" s="917"/>
      <c r="O550" s="859" t="s">
        <v>3627</v>
      </c>
      <c r="P550" s="821"/>
      <c r="Q550" s="965"/>
      <c r="R550" s="519" t="s">
        <v>3972</v>
      </c>
      <c r="S550" s="82"/>
      <c r="T550" s="82"/>
      <c r="U550" s="82"/>
      <c r="V550" s="82"/>
      <c r="W550" s="82"/>
      <c r="X550" s="82"/>
      <c r="Y550" s="82"/>
      <c r="Z550" s="82"/>
      <c r="AA550" s="82"/>
      <c r="AB550" s="82"/>
      <c r="AC550" s="82"/>
      <c r="AD550" s="82"/>
      <c r="AE550" s="82"/>
    </row>
    <row r="551" spans="1:31" s="83" customFormat="1" ht="30" hidden="1" outlineLevel="1">
      <c r="A551" s="222"/>
      <c r="B551" s="114">
        <f t="shared" si="24"/>
        <v>531</v>
      </c>
      <c r="C551" s="70" t="s">
        <v>298</v>
      </c>
      <c r="D551" s="203" t="s">
        <v>40</v>
      </c>
      <c r="E551" s="204">
        <v>2.7250000000000001</v>
      </c>
      <c r="F551" s="38"/>
      <c r="G551" s="380"/>
      <c r="H551" s="381"/>
      <c r="I551" s="380"/>
      <c r="J551" s="306">
        <f t="shared" si="25"/>
        <v>0</v>
      </c>
      <c r="K551" s="325"/>
      <c r="L551" s="353"/>
      <c r="M551" s="772"/>
      <c r="N551" s="917"/>
      <c r="O551" s="859" t="s">
        <v>3627</v>
      </c>
      <c r="P551" s="821"/>
      <c r="Q551" s="965"/>
      <c r="R551" s="519" t="s">
        <v>3972</v>
      </c>
      <c r="S551" s="82"/>
      <c r="T551" s="82"/>
      <c r="U551" s="82"/>
      <c r="V551" s="82"/>
      <c r="W551" s="82"/>
      <c r="X551" s="82"/>
      <c r="Y551" s="82"/>
      <c r="Z551" s="82"/>
      <c r="AA551" s="82"/>
      <c r="AB551" s="82"/>
      <c r="AC551" s="82"/>
      <c r="AD551" s="82"/>
      <c r="AE551" s="82"/>
    </row>
    <row r="552" spans="1:31" s="83" customFormat="1" ht="30" hidden="1" outlineLevel="1">
      <c r="A552" s="222"/>
      <c r="B552" s="114">
        <f t="shared" si="24"/>
        <v>532</v>
      </c>
      <c r="C552" s="70" t="s">
        <v>286</v>
      </c>
      <c r="D552" s="203" t="s">
        <v>40</v>
      </c>
      <c r="E552" s="204">
        <v>0.76600000000000001</v>
      </c>
      <c r="F552" s="38"/>
      <c r="G552" s="380"/>
      <c r="H552" s="381"/>
      <c r="I552" s="380"/>
      <c r="J552" s="306">
        <f t="shared" si="25"/>
        <v>0</v>
      </c>
      <c r="K552" s="325"/>
      <c r="L552" s="353"/>
      <c r="M552" s="772"/>
      <c r="N552" s="917"/>
      <c r="O552" s="859" t="s">
        <v>3627</v>
      </c>
      <c r="P552" s="821"/>
      <c r="Q552" s="965"/>
      <c r="R552" s="519" t="s">
        <v>3972</v>
      </c>
      <c r="S552" s="82"/>
      <c r="T552" s="82"/>
      <c r="U552" s="82"/>
      <c r="V552" s="82"/>
      <c r="W552" s="82"/>
      <c r="X552" s="82"/>
      <c r="Y552" s="82"/>
      <c r="Z552" s="82"/>
      <c r="AA552" s="82"/>
      <c r="AB552" s="82"/>
      <c r="AC552" s="82"/>
      <c r="AD552" s="82"/>
      <c r="AE552" s="82"/>
    </row>
    <row r="553" spans="1:31" s="83" customFormat="1" ht="30" hidden="1" outlineLevel="1">
      <c r="A553" s="222"/>
      <c r="B553" s="114">
        <f t="shared" si="24"/>
        <v>533</v>
      </c>
      <c r="C553" s="70" t="s">
        <v>299</v>
      </c>
      <c r="D553" s="203" t="s">
        <v>40</v>
      </c>
      <c r="E553" s="204">
        <v>6.1470000000000002</v>
      </c>
      <c r="F553" s="38"/>
      <c r="G553" s="380"/>
      <c r="H553" s="381"/>
      <c r="I553" s="380"/>
      <c r="J553" s="306">
        <f t="shared" si="25"/>
        <v>0</v>
      </c>
      <c r="K553" s="325"/>
      <c r="L553" s="353"/>
      <c r="M553" s="772"/>
      <c r="N553" s="917"/>
      <c r="O553" s="859" t="s">
        <v>3627</v>
      </c>
      <c r="P553" s="821"/>
      <c r="Q553" s="965"/>
      <c r="R553" s="519" t="s">
        <v>3972</v>
      </c>
      <c r="S553" s="82"/>
      <c r="T553" s="82"/>
      <c r="U553" s="82"/>
      <c r="V553" s="82"/>
      <c r="W553" s="82"/>
      <c r="X553" s="82"/>
      <c r="Y553" s="82"/>
      <c r="Z553" s="82"/>
      <c r="AA553" s="82"/>
      <c r="AB553" s="82"/>
      <c r="AC553" s="82"/>
      <c r="AD553" s="82"/>
      <c r="AE553" s="82"/>
    </row>
    <row r="554" spans="1:31" s="83" customFormat="1" hidden="1" outlineLevel="1">
      <c r="A554" s="222"/>
      <c r="B554" s="114">
        <f t="shared" ref="B554:B617" si="26">B553+1</f>
        <v>534</v>
      </c>
      <c r="C554" s="70" t="s">
        <v>315</v>
      </c>
      <c r="D554" s="203" t="s">
        <v>40</v>
      </c>
      <c r="E554" s="204">
        <v>17.222000000000001</v>
      </c>
      <c r="F554" s="38"/>
      <c r="G554" s="380"/>
      <c r="H554" s="381"/>
      <c r="I554" s="380"/>
      <c r="J554" s="306">
        <f t="shared" si="25"/>
        <v>0</v>
      </c>
      <c r="K554" s="325"/>
      <c r="L554" s="353"/>
      <c r="M554" s="772"/>
      <c r="N554" s="917"/>
      <c r="O554" s="859" t="s">
        <v>3627</v>
      </c>
      <c r="P554" s="821"/>
      <c r="Q554" s="965"/>
      <c r="R554" s="519" t="s">
        <v>3972</v>
      </c>
      <c r="S554" s="82"/>
      <c r="T554" s="82"/>
      <c r="U554" s="82"/>
      <c r="V554" s="82"/>
      <c r="W554" s="82"/>
      <c r="X554" s="82"/>
      <c r="Y554" s="82"/>
      <c r="Z554" s="82"/>
      <c r="AA554" s="82"/>
      <c r="AB554" s="82"/>
      <c r="AC554" s="82"/>
      <c r="AD554" s="82"/>
      <c r="AE554" s="82"/>
    </row>
    <row r="555" spans="1:31" s="83" customFormat="1" hidden="1" outlineLevel="1">
      <c r="A555" s="222"/>
      <c r="B555" s="114">
        <f t="shared" si="26"/>
        <v>535</v>
      </c>
      <c r="C555" s="70" t="s">
        <v>302</v>
      </c>
      <c r="D555" s="203" t="s">
        <v>31</v>
      </c>
      <c r="E555" s="204">
        <v>1709</v>
      </c>
      <c r="F555" s="38"/>
      <c r="G555" s="380"/>
      <c r="H555" s="381"/>
      <c r="I555" s="380"/>
      <c r="J555" s="306">
        <f t="shared" si="25"/>
        <v>0</v>
      </c>
      <c r="K555" s="325"/>
      <c r="L555" s="353"/>
      <c r="M555" s="772"/>
      <c r="N555" s="917"/>
      <c r="O555" s="859" t="s">
        <v>3627</v>
      </c>
      <c r="P555" s="821"/>
      <c r="Q555" s="965"/>
      <c r="R555" s="519" t="s">
        <v>3972</v>
      </c>
      <c r="S555" s="82"/>
      <c r="T555" s="82"/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</row>
    <row r="556" spans="1:31" s="83" customFormat="1" hidden="1" outlineLevel="1">
      <c r="A556" s="222"/>
      <c r="B556" s="114">
        <f t="shared" si="26"/>
        <v>536</v>
      </c>
      <c r="C556" s="70" t="s">
        <v>1556</v>
      </c>
      <c r="D556" s="203"/>
      <c r="E556" s="204"/>
      <c r="F556" s="38"/>
      <c r="G556" s="380"/>
      <c r="H556" s="381"/>
      <c r="I556" s="380"/>
      <c r="J556" s="306">
        <f t="shared" si="25"/>
        <v>0</v>
      </c>
      <c r="K556" s="325"/>
      <c r="L556" s="353"/>
      <c r="M556" s="772"/>
      <c r="N556" s="917"/>
      <c r="O556" s="859" t="s">
        <v>3627</v>
      </c>
      <c r="P556" s="821"/>
      <c r="Q556" s="965"/>
      <c r="R556" s="519" t="s">
        <v>3972</v>
      </c>
      <c r="S556" s="82"/>
      <c r="T556" s="82"/>
      <c r="U556" s="82"/>
      <c r="V556" s="82"/>
      <c r="W556" s="82"/>
      <c r="X556" s="82"/>
      <c r="Y556" s="82"/>
      <c r="Z556" s="82"/>
      <c r="AA556" s="82"/>
      <c r="AB556" s="82"/>
      <c r="AC556" s="82"/>
      <c r="AD556" s="82"/>
      <c r="AE556" s="82"/>
    </row>
    <row r="557" spans="1:31" s="83" customFormat="1" ht="30" hidden="1" outlineLevel="1">
      <c r="A557" s="222"/>
      <c r="B557" s="114">
        <f t="shared" si="26"/>
        <v>537</v>
      </c>
      <c r="C557" s="70" t="s">
        <v>293</v>
      </c>
      <c r="D557" s="203" t="s">
        <v>40</v>
      </c>
      <c r="E557" s="204">
        <v>0.106</v>
      </c>
      <c r="F557" s="38"/>
      <c r="G557" s="380"/>
      <c r="H557" s="381"/>
      <c r="I557" s="380"/>
      <c r="J557" s="306">
        <f t="shared" si="25"/>
        <v>0</v>
      </c>
      <c r="K557" s="325"/>
      <c r="L557" s="353"/>
      <c r="M557" s="772"/>
      <c r="N557" s="917"/>
      <c r="O557" s="859" t="s">
        <v>3627</v>
      </c>
      <c r="P557" s="821"/>
      <c r="Q557" s="965"/>
      <c r="R557" s="519" t="s">
        <v>3972</v>
      </c>
      <c r="S557" s="82"/>
      <c r="T557" s="82"/>
      <c r="U557" s="82"/>
      <c r="V557" s="82"/>
      <c r="W557" s="82"/>
      <c r="X557" s="82"/>
      <c r="Y557" s="82"/>
      <c r="Z557" s="82"/>
      <c r="AA557" s="82"/>
      <c r="AB557" s="82"/>
      <c r="AC557" s="82"/>
      <c r="AD557" s="82"/>
      <c r="AE557" s="82"/>
    </row>
    <row r="558" spans="1:31" s="83" customFormat="1" ht="30" hidden="1" outlineLevel="1">
      <c r="A558" s="222"/>
      <c r="B558" s="114">
        <f t="shared" si="26"/>
        <v>538</v>
      </c>
      <c r="C558" s="70" t="s">
        <v>312</v>
      </c>
      <c r="D558" s="203" t="s">
        <v>40</v>
      </c>
      <c r="E558" s="204">
        <v>1.7000000000000001E-2</v>
      </c>
      <c r="F558" s="38"/>
      <c r="G558" s="380"/>
      <c r="H558" s="381"/>
      <c r="I558" s="380"/>
      <c r="J558" s="306">
        <f t="shared" si="25"/>
        <v>0</v>
      </c>
      <c r="K558" s="325"/>
      <c r="L558" s="353"/>
      <c r="M558" s="772"/>
      <c r="N558" s="917"/>
      <c r="O558" s="859" t="s">
        <v>3627</v>
      </c>
      <c r="P558" s="821"/>
      <c r="Q558" s="965"/>
      <c r="R558" s="519" t="s">
        <v>3972</v>
      </c>
      <c r="S558" s="82"/>
      <c r="T558" s="82"/>
      <c r="U558" s="82"/>
      <c r="V558" s="82"/>
      <c r="W558" s="82"/>
      <c r="X558" s="82"/>
      <c r="Y558" s="82"/>
      <c r="Z558" s="82"/>
      <c r="AA558" s="82"/>
      <c r="AB558" s="82"/>
      <c r="AC558" s="82"/>
      <c r="AD558" s="82"/>
      <c r="AE558" s="82"/>
    </row>
    <row r="559" spans="1:31" s="83" customFormat="1" ht="30" hidden="1" outlineLevel="1">
      <c r="A559" s="222"/>
      <c r="B559" s="114">
        <f t="shared" si="26"/>
        <v>539</v>
      </c>
      <c r="C559" s="70" t="s">
        <v>298</v>
      </c>
      <c r="D559" s="203" t="s">
        <v>40</v>
      </c>
      <c r="E559" s="204">
        <v>7.8E-2</v>
      </c>
      <c r="F559" s="38"/>
      <c r="G559" s="380"/>
      <c r="H559" s="381"/>
      <c r="I559" s="380"/>
      <c r="J559" s="306">
        <f t="shared" si="25"/>
        <v>0</v>
      </c>
      <c r="K559" s="325"/>
      <c r="L559" s="353"/>
      <c r="M559" s="772"/>
      <c r="N559" s="917"/>
      <c r="O559" s="859" t="s">
        <v>3627</v>
      </c>
      <c r="P559" s="821"/>
      <c r="Q559" s="965"/>
      <c r="R559" s="519" t="s">
        <v>3972</v>
      </c>
      <c r="S559" s="82"/>
      <c r="T559" s="82"/>
      <c r="U559" s="82"/>
      <c r="V559" s="82"/>
      <c r="W559" s="82"/>
      <c r="X559" s="82"/>
      <c r="Y559" s="82"/>
      <c r="Z559" s="82"/>
      <c r="AA559" s="82"/>
      <c r="AB559" s="82"/>
      <c r="AC559" s="82"/>
      <c r="AD559" s="82"/>
      <c r="AE559" s="82"/>
    </row>
    <row r="560" spans="1:31" s="83" customFormat="1" ht="30" hidden="1" outlineLevel="1">
      <c r="A560" s="222"/>
      <c r="B560" s="114">
        <f t="shared" si="26"/>
        <v>540</v>
      </c>
      <c r="C560" s="70" t="s">
        <v>313</v>
      </c>
      <c r="D560" s="203" t="s">
        <v>40</v>
      </c>
      <c r="E560" s="204">
        <v>0.67800000000000005</v>
      </c>
      <c r="F560" s="38"/>
      <c r="G560" s="380"/>
      <c r="H560" s="381"/>
      <c r="I560" s="380"/>
      <c r="J560" s="306">
        <f t="shared" si="25"/>
        <v>0</v>
      </c>
      <c r="K560" s="325"/>
      <c r="L560" s="353"/>
      <c r="M560" s="772"/>
      <c r="N560" s="917"/>
      <c r="O560" s="859" t="s">
        <v>3627</v>
      </c>
      <c r="P560" s="821"/>
      <c r="Q560" s="965"/>
      <c r="R560" s="519" t="s">
        <v>3972</v>
      </c>
      <c r="S560" s="82"/>
      <c r="T560" s="82"/>
      <c r="U560" s="82"/>
      <c r="V560" s="82"/>
      <c r="W560" s="82"/>
      <c r="X560" s="82"/>
      <c r="Y560" s="82"/>
      <c r="Z560" s="82"/>
      <c r="AA560" s="82"/>
      <c r="AB560" s="82"/>
      <c r="AC560" s="82"/>
      <c r="AD560" s="82"/>
      <c r="AE560" s="82"/>
    </row>
    <row r="561" spans="1:31" s="83" customFormat="1" ht="30" hidden="1" outlineLevel="1">
      <c r="A561" s="222"/>
      <c r="B561" s="114">
        <f t="shared" si="26"/>
        <v>541</v>
      </c>
      <c r="C561" s="70" t="s">
        <v>268</v>
      </c>
      <c r="D561" s="203" t="s">
        <v>40</v>
      </c>
      <c r="E561" s="204">
        <v>1E-3</v>
      </c>
      <c r="F561" s="38"/>
      <c r="G561" s="380"/>
      <c r="H561" s="381"/>
      <c r="I561" s="380"/>
      <c r="J561" s="306">
        <f t="shared" si="25"/>
        <v>0</v>
      </c>
      <c r="K561" s="325"/>
      <c r="L561" s="353"/>
      <c r="M561" s="772"/>
      <c r="N561" s="917"/>
      <c r="O561" s="859" t="s">
        <v>3627</v>
      </c>
      <c r="P561" s="821"/>
      <c r="Q561" s="965"/>
      <c r="R561" s="519" t="s">
        <v>3972</v>
      </c>
      <c r="S561" s="82"/>
      <c r="T561" s="82"/>
      <c r="U561" s="82"/>
      <c r="V561" s="82"/>
      <c r="W561" s="82"/>
      <c r="X561" s="82"/>
      <c r="Y561" s="82"/>
      <c r="Z561" s="82"/>
      <c r="AA561" s="82"/>
      <c r="AB561" s="82"/>
      <c r="AC561" s="82"/>
      <c r="AD561" s="82"/>
      <c r="AE561" s="82"/>
    </row>
    <row r="562" spans="1:31" s="83" customFormat="1" ht="30" hidden="1" outlineLevel="1">
      <c r="A562" s="222"/>
      <c r="B562" s="114">
        <f t="shared" si="26"/>
        <v>542</v>
      </c>
      <c r="C562" s="70" t="s">
        <v>270</v>
      </c>
      <c r="D562" s="203" t="s">
        <v>40</v>
      </c>
      <c r="E562" s="204">
        <v>3.0000000000000001E-3</v>
      </c>
      <c r="F562" s="38"/>
      <c r="G562" s="380"/>
      <c r="H562" s="381"/>
      <c r="I562" s="380"/>
      <c r="J562" s="306">
        <f t="shared" si="25"/>
        <v>0</v>
      </c>
      <c r="K562" s="325"/>
      <c r="L562" s="353"/>
      <c r="M562" s="772"/>
      <c r="N562" s="917"/>
      <c r="O562" s="859" t="s">
        <v>3627</v>
      </c>
      <c r="P562" s="821"/>
      <c r="Q562" s="965"/>
      <c r="R562" s="519" t="s">
        <v>3972</v>
      </c>
      <c r="S562" s="82"/>
      <c r="T562" s="82"/>
      <c r="U562" s="82"/>
      <c r="V562" s="82"/>
      <c r="W562" s="82"/>
      <c r="X562" s="82"/>
      <c r="Y562" s="82"/>
      <c r="Z562" s="82"/>
      <c r="AA562" s="82"/>
      <c r="AB562" s="82"/>
      <c r="AC562" s="82"/>
      <c r="AD562" s="82"/>
      <c r="AE562" s="82"/>
    </row>
    <row r="563" spans="1:31" s="83" customFormat="1" hidden="1" outlineLevel="1">
      <c r="A563" s="222"/>
      <c r="B563" s="114">
        <f t="shared" si="26"/>
        <v>543</v>
      </c>
      <c r="C563" s="70" t="s">
        <v>302</v>
      </c>
      <c r="D563" s="203" t="s">
        <v>31</v>
      </c>
      <c r="E563" s="204">
        <v>16</v>
      </c>
      <c r="F563" s="38"/>
      <c r="G563" s="380"/>
      <c r="H563" s="381"/>
      <c r="I563" s="380"/>
      <c r="J563" s="306">
        <f t="shared" si="25"/>
        <v>0</v>
      </c>
      <c r="K563" s="325"/>
      <c r="L563" s="353"/>
      <c r="M563" s="772"/>
      <c r="N563" s="917"/>
      <c r="O563" s="859" t="s">
        <v>3627</v>
      </c>
      <c r="P563" s="821"/>
      <c r="Q563" s="965"/>
      <c r="R563" s="519" t="s">
        <v>3972</v>
      </c>
      <c r="S563" s="82"/>
      <c r="T563" s="82"/>
      <c r="U563" s="82"/>
      <c r="V563" s="82"/>
      <c r="W563" s="82"/>
      <c r="X563" s="82"/>
      <c r="Y563" s="82"/>
      <c r="Z563" s="82"/>
      <c r="AA563" s="82"/>
      <c r="AB563" s="82"/>
      <c r="AC563" s="82"/>
      <c r="AD563" s="82"/>
      <c r="AE563" s="82"/>
    </row>
    <row r="564" spans="1:31" s="83" customFormat="1" hidden="1" outlineLevel="1">
      <c r="A564" s="222"/>
      <c r="B564" s="114">
        <f t="shared" si="26"/>
        <v>544</v>
      </c>
      <c r="C564" s="70" t="s">
        <v>1557</v>
      </c>
      <c r="D564" s="203"/>
      <c r="E564" s="204"/>
      <c r="F564" s="38"/>
      <c r="G564" s="380"/>
      <c r="H564" s="381"/>
      <c r="I564" s="380"/>
      <c r="J564" s="306">
        <f t="shared" si="25"/>
        <v>0</v>
      </c>
      <c r="K564" s="325"/>
      <c r="L564" s="353"/>
      <c r="M564" s="772"/>
      <c r="N564" s="917"/>
      <c r="O564" s="859" t="s">
        <v>3627</v>
      </c>
      <c r="P564" s="821"/>
      <c r="Q564" s="965"/>
      <c r="R564" s="519" t="s">
        <v>3972</v>
      </c>
      <c r="S564" s="82"/>
      <c r="T564" s="82"/>
      <c r="U564" s="82"/>
      <c r="V564" s="82"/>
      <c r="W564" s="82"/>
      <c r="X564" s="82"/>
      <c r="Y564" s="82"/>
      <c r="Z564" s="82"/>
      <c r="AA564" s="82"/>
      <c r="AB564" s="82"/>
      <c r="AC564" s="82"/>
      <c r="AD564" s="82"/>
      <c r="AE564" s="82"/>
    </row>
    <row r="565" spans="1:31" s="83" customFormat="1" ht="30" hidden="1" outlineLevel="1">
      <c r="A565" s="222"/>
      <c r="B565" s="114">
        <f t="shared" si="26"/>
        <v>545</v>
      </c>
      <c r="C565" s="70" t="s">
        <v>290</v>
      </c>
      <c r="D565" s="203" t="s">
        <v>40</v>
      </c>
      <c r="E565" s="204">
        <v>0.53700000000000003</v>
      </c>
      <c r="F565" s="38"/>
      <c r="G565" s="380"/>
      <c r="H565" s="381"/>
      <c r="I565" s="380"/>
      <c r="J565" s="306">
        <f t="shared" si="25"/>
        <v>0</v>
      </c>
      <c r="K565" s="325"/>
      <c r="L565" s="353"/>
      <c r="M565" s="772"/>
      <c r="N565" s="917"/>
      <c r="O565" s="859" t="s">
        <v>3627</v>
      </c>
      <c r="P565" s="821"/>
      <c r="Q565" s="965"/>
      <c r="R565" s="519" t="s">
        <v>3972</v>
      </c>
      <c r="S565" s="82"/>
      <c r="T565" s="82"/>
      <c r="U565" s="82"/>
      <c r="V565" s="82"/>
      <c r="W565" s="82"/>
      <c r="X565" s="82"/>
      <c r="Y565" s="82"/>
      <c r="Z565" s="82"/>
      <c r="AA565" s="82"/>
      <c r="AB565" s="82"/>
      <c r="AC565" s="82"/>
      <c r="AD565" s="82"/>
      <c r="AE565" s="82"/>
    </row>
    <row r="566" spans="1:31" s="83" customFormat="1" ht="30" hidden="1" outlineLevel="1">
      <c r="A566" s="222"/>
      <c r="B566" s="114">
        <f t="shared" si="26"/>
        <v>546</v>
      </c>
      <c r="C566" s="70" t="s">
        <v>279</v>
      </c>
      <c r="D566" s="203" t="s">
        <v>40</v>
      </c>
      <c r="E566" s="204">
        <v>5.0000000000000001E-3</v>
      </c>
      <c r="F566" s="38"/>
      <c r="G566" s="380"/>
      <c r="H566" s="381"/>
      <c r="I566" s="380"/>
      <c r="J566" s="306">
        <f t="shared" si="25"/>
        <v>0</v>
      </c>
      <c r="K566" s="325"/>
      <c r="L566" s="353"/>
      <c r="M566" s="772"/>
      <c r="N566" s="917"/>
      <c r="O566" s="859" t="s">
        <v>3627</v>
      </c>
      <c r="P566" s="821"/>
      <c r="Q566" s="965"/>
      <c r="R566" s="519" t="s">
        <v>3972</v>
      </c>
      <c r="S566" s="82"/>
      <c r="T566" s="82"/>
      <c r="U566" s="82"/>
      <c r="V566" s="82"/>
      <c r="W566" s="82"/>
      <c r="X566" s="82"/>
      <c r="Y566" s="82"/>
      <c r="Z566" s="82"/>
      <c r="AA566" s="82"/>
      <c r="AB566" s="82"/>
      <c r="AC566" s="82"/>
      <c r="AD566" s="82"/>
      <c r="AE566" s="82"/>
    </row>
    <row r="567" spans="1:31" s="83" customFormat="1" ht="30" hidden="1" outlineLevel="1">
      <c r="A567" s="222"/>
      <c r="B567" s="114">
        <f t="shared" si="26"/>
        <v>547</v>
      </c>
      <c r="C567" s="70" t="s">
        <v>295</v>
      </c>
      <c r="D567" s="203" t="s">
        <v>40</v>
      </c>
      <c r="E567" s="204">
        <v>8.7319999999999993</v>
      </c>
      <c r="F567" s="38"/>
      <c r="G567" s="380"/>
      <c r="H567" s="381"/>
      <c r="I567" s="380"/>
      <c r="J567" s="306">
        <f t="shared" si="25"/>
        <v>0</v>
      </c>
      <c r="K567" s="325"/>
      <c r="L567" s="353"/>
      <c r="M567" s="772"/>
      <c r="N567" s="917"/>
      <c r="O567" s="859" t="s">
        <v>3627</v>
      </c>
      <c r="P567" s="821"/>
      <c r="Q567" s="965"/>
      <c r="R567" s="519" t="s">
        <v>3972</v>
      </c>
      <c r="S567" s="82"/>
      <c r="T567" s="82"/>
      <c r="U567" s="82"/>
      <c r="V567" s="82"/>
      <c r="W567" s="82"/>
      <c r="X567" s="82"/>
      <c r="Y567" s="82"/>
      <c r="Z567" s="82"/>
      <c r="AA567" s="82"/>
      <c r="AB567" s="82"/>
      <c r="AC567" s="82"/>
      <c r="AD567" s="82"/>
      <c r="AE567" s="82"/>
    </row>
    <row r="568" spans="1:31" s="83" customFormat="1" hidden="1" outlineLevel="1">
      <c r="A568" s="222"/>
      <c r="B568" s="114">
        <f t="shared" si="26"/>
        <v>548</v>
      </c>
      <c r="C568" s="70"/>
      <c r="D568" s="203"/>
      <c r="E568" s="204"/>
      <c r="F568" s="38"/>
      <c r="G568" s="380"/>
      <c r="H568" s="381"/>
      <c r="I568" s="380"/>
      <c r="J568" s="306">
        <f t="shared" si="25"/>
        <v>0</v>
      </c>
      <c r="K568" s="325"/>
      <c r="L568" s="353"/>
      <c r="M568" s="772"/>
      <c r="N568" s="917"/>
      <c r="O568" s="859" t="s">
        <v>3627</v>
      </c>
      <c r="P568" s="821"/>
      <c r="Q568" s="965"/>
      <c r="R568" s="519" t="s">
        <v>3972</v>
      </c>
      <c r="S568" s="82"/>
      <c r="T568" s="82"/>
      <c r="U568" s="82"/>
      <c r="V568" s="82"/>
      <c r="W568" s="82"/>
      <c r="X568" s="82"/>
      <c r="Y568" s="82"/>
      <c r="Z568" s="82"/>
      <c r="AA568" s="82"/>
      <c r="AB568" s="82"/>
      <c r="AC568" s="82"/>
      <c r="AD568" s="82"/>
      <c r="AE568" s="82"/>
    </row>
    <row r="569" spans="1:31" s="83" customFormat="1" ht="30" hidden="1" outlineLevel="1">
      <c r="A569" s="222"/>
      <c r="B569" s="114">
        <f t="shared" si="26"/>
        <v>549</v>
      </c>
      <c r="C569" s="70" t="s">
        <v>308</v>
      </c>
      <c r="D569" s="203" t="s">
        <v>40</v>
      </c>
      <c r="E569" s="204">
        <v>1.105</v>
      </c>
      <c r="F569" s="38"/>
      <c r="G569" s="380"/>
      <c r="H569" s="381"/>
      <c r="I569" s="380"/>
      <c r="J569" s="306">
        <f t="shared" si="25"/>
        <v>0</v>
      </c>
      <c r="K569" s="325"/>
      <c r="L569" s="353"/>
      <c r="M569" s="772"/>
      <c r="N569" s="917"/>
      <c r="O569" s="859" t="s">
        <v>3627</v>
      </c>
      <c r="P569" s="821"/>
      <c r="Q569" s="965"/>
      <c r="R569" s="519" t="s">
        <v>3972</v>
      </c>
      <c r="S569" s="82"/>
      <c r="T569" s="82"/>
      <c r="U569" s="82"/>
      <c r="V569" s="82"/>
      <c r="W569" s="82"/>
      <c r="X569" s="82"/>
      <c r="Y569" s="82"/>
      <c r="Z569" s="82"/>
      <c r="AA569" s="82"/>
      <c r="AB569" s="82"/>
      <c r="AC569" s="82"/>
      <c r="AD569" s="82"/>
      <c r="AE569" s="82"/>
    </row>
    <row r="570" spans="1:31" s="83" customFormat="1" ht="30" hidden="1" outlineLevel="1">
      <c r="A570" s="222"/>
      <c r="B570" s="114">
        <f t="shared" si="26"/>
        <v>550</v>
      </c>
      <c r="C570" s="70" t="s">
        <v>296</v>
      </c>
      <c r="D570" s="203" t="s">
        <v>40</v>
      </c>
      <c r="E570" s="204">
        <v>1.2589999999999999</v>
      </c>
      <c r="F570" s="38"/>
      <c r="G570" s="380"/>
      <c r="H570" s="381"/>
      <c r="I570" s="380"/>
      <c r="J570" s="306">
        <f t="shared" si="25"/>
        <v>0</v>
      </c>
      <c r="K570" s="325"/>
      <c r="L570" s="353"/>
      <c r="M570" s="772"/>
      <c r="N570" s="917"/>
      <c r="O570" s="859" t="s">
        <v>3627</v>
      </c>
      <c r="P570" s="821"/>
      <c r="Q570" s="965"/>
      <c r="R570" s="519" t="s">
        <v>3972</v>
      </c>
      <c r="S570" s="82"/>
      <c r="T570" s="82"/>
      <c r="U570" s="82"/>
      <c r="V570" s="82"/>
      <c r="W570" s="82"/>
      <c r="X570" s="82"/>
      <c r="Y570" s="82"/>
      <c r="Z570" s="82"/>
      <c r="AA570" s="82"/>
      <c r="AB570" s="82"/>
      <c r="AC570" s="82"/>
      <c r="AD570" s="82"/>
      <c r="AE570" s="82"/>
    </row>
    <row r="571" spans="1:31" s="83" customFormat="1" ht="30" hidden="1" outlineLevel="1">
      <c r="A571" s="222"/>
      <c r="B571" s="114">
        <f t="shared" si="26"/>
        <v>551</v>
      </c>
      <c r="C571" s="70" t="s">
        <v>268</v>
      </c>
      <c r="D571" s="203" t="s">
        <v>40</v>
      </c>
      <c r="E571" s="204">
        <v>1.2E-2</v>
      </c>
      <c r="F571" s="38"/>
      <c r="G571" s="380"/>
      <c r="H571" s="381"/>
      <c r="I571" s="380"/>
      <c r="J571" s="306">
        <f t="shared" si="25"/>
        <v>0</v>
      </c>
      <c r="K571" s="325"/>
      <c r="L571" s="353"/>
      <c r="M571" s="772"/>
      <c r="N571" s="917"/>
      <c r="O571" s="859" t="s">
        <v>3627</v>
      </c>
      <c r="P571" s="821"/>
      <c r="Q571" s="965"/>
      <c r="R571" s="519" t="s">
        <v>3972</v>
      </c>
      <c r="S571" s="82"/>
      <c r="T571" s="82"/>
      <c r="U571" s="82"/>
      <c r="V571" s="82"/>
      <c r="W571" s="82"/>
      <c r="X571" s="82"/>
      <c r="Y571" s="82"/>
      <c r="Z571" s="82"/>
      <c r="AA571" s="82"/>
      <c r="AB571" s="82"/>
      <c r="AC571" s="82"/>
      <c r="AD571" s="82"/>
      <c r="AE571" s="82"/>
    </row>
    <row r="572" spans="1:31" s="83" customFormat="1" ht="30" hidden="1" outlineLevel="1">
      <c r="A572" s="222"/>
      <c r="B572" s="114">
        <f t="shared" si="26"/>
        <v>552</v>
      </c>
      <c r="C572" s="70" t="s">
        <v>309</v>
      </c>
      <c r="D572" s="203" t="s">
        <v>40</v>
      </c>
      <c r="E572" s="204">
        <v>2.1999999999999999E-2</v>
      </c>
      <c r="F572" s="38"/>
      <c r="G572" s="380"/>
      <c r="H572" s="381"/>
      <c r="I572" s="380"/>
      <c r="J572" s="306">
        <f t="shared" si="25"/>
        <v>0</v>
      </c>
      <c r="K572" s="325"/>
      <c r="L572" s="353"/>
      <c r="M572" s="772"/>
      <c r="N572" s="917"/>
      <c r="O572" s="859" t="s">
        <v>3627</v>
      </c>
      <c r="P572" s="821"/>
      <c r="Q572" s="965"/>
      <c r="R572" s="519" t="s">
        <v>3972</v>
      </c>
      <c r="S572" s="82"/>
      <c r="T572" s="82"/>
      <c r="U572" s="82"/>
      <c r="V572" s="82"/>
      <c r="W572" s="82"/>
      <c r="X572" s="82"/>
      <c r="Y572" s="82"/>
      <c r="Z572" s="82"/>
      <c r="AA572" s="82"/>
      <c r="AB572" s="82"/>
      <c r="AC572" s="82"/>
      <c r="AD572" s="82"/>
      <c r="AE572" s="82"/>
    </row>
    <row r="573" spans="1:31" s="83" customFormat="1" ht="30" hidden="1" outlineLevel="1">
      <c r="A573" s="222"/>
      <c r="B573" s="114">
        <f t="shared" si="26"/>
        <v>553</v>
      </c>
      <c r="C573" s="70" t="s">
        <v>269</v>
      </c>
      <c r="D573" s="203" t="s">
        <v>40</v>
      </c>
      <c r="E573" s="204">
        <v>4.2000000000000003E-2</v>
      </c>
      <c r="F573" s="38"/>
      <c r="G573" s="380"/>
      <c r="H573" s="381"/>
      <c r="I573" s="380"/>
      <c r="J573" s="306">
        <f t="shared" si="25"/>
        <v>0</v>
      </c>
      <c r="K573" s="325"/>
      <c r="L573" s="353"/>
      <c r="M573" s="772"/>
      <c r="N573" s="917"/>
      <c r="O573" s="859" t="s">
        <v>3627</v>
      </c>
      <c r="P573" s="821"/>
      <c r="Q573" s="965"/>
      <c r="R573" s="519" t="s">
        <v>3972</v>
      </c>
      <c r="S573" s="82"/>
      <c r="T573" s="82"/>
      <c r="U573" s="82"/>
      <c r="V573" s="82"/>
      <c r="W573" s="82"/>
      <c r="X573" s="82"/>
      <c r="Y573" s="82"/>
      <c r="Z573" s="82"/>
      <c r="AA573" s="82"/>
      <c r="AB573" s="82"/>
      <c r="AC573" s="82"/>
      <c r="AD573" s="82"/>
      <c r="AE573" s="82"/>
    </row>
    <row r="574" spans="1:31" s="83" customFormat="1" ht="30" hidden="1" outlineLevel="1">
      <c r="A574" s="222"/>
      <c r="B574" s="114">
        <f t="shared" si="26"/>
        <v>554</v>
      </c>
      <c r="C574" s="70" t="s">
        <v>311</v>
      </c>
      <c r="D574" s="203" t="s">
        <v>40</v>
      </c>
      <c r="E574" s="204">
        <v>2.8000000000000001E-2</v>
      </c>
      <c r="F574" s="38"/>
      <c r="G574" s="380"/>
      <c r="H574" s="381"/>
      <c r="I574" s="380"/>
      <c r="J574" s="306">
        <f t="shared" si="25"/>
        <v>0</v>
      </c>
      <c r="K574" s="325"/>
      <c r="L574" s="353"/>
      <c r="M574" s="772"/>
      <c r="N574" s="917"/>
      <c r="O574" s="859" t="s">
        <v>3627</v>
      </c>
      <c r="P574" s="821"/>
      <c r="Q574" s="965"/>
      <c r="R574" s="519" t="s">
        <v>3972</v>
      </c>
      <c r="S574" s="82"/>
      <c r="T574" s="82"/>
      <c r="U574" s="82"/>
      <c r="V574" s="82"/>
      <c r="W574" s="82"/>
      <c r="X574" s="82"/>
      <c r="Y574" s="82"/>
      <c r="Z574" s="82"/>
      <c r="AA574" s="82"/>
      <c r="AB574" s="82"/>
      <c r="AC574" s="82"/>
      <c r="AD574" s="82"/>
      <c r="AE574" s="82"/>
    </row>
    <row r="575" spans="1:31" s="83" customFormat="1" ht="30" hidden="1" outlineLevel="1">
      <c r="A575" s="222"/>
      <c r="B575" s="114">
        <f t="shared" si="26"/>
        <v>555</v>
      </c>
      <c r="C575" s="70" t="s">
        <v>298</v>
      </c>
      <c r="D575" s="203" t="s">
        <v>40</v>
      </c>
      <c r="E575" s="204">
        <v>0.17699999999999999</v>
      </c>
      <c r="F575" s="38"/>
      <c r="G575" s="380"/>
      <c r="H575" s="381"/>
      <c r="I575" s="380"/>
      <c r="J575" s="306">
        <f t="shared" si="25"/>
        <v>0</v>
      </c>
      <c r="K575" s="325"/>
      <c r="L575" s="353"/>
      <c r="M575" s="772"/>
      <c r="N575" s="917"/>
      <c r="O575" s="859" t="s">
        <v>3627</v>
      </c>
      <c r="P575" s="821"/>
      <c r="Q575" s="965"/>
      <c r="R575" s="519" t="s">
        <v>3972</v>
      </c>
      <c r="S575" s="82"/>
      <c r="T575" s="82"/>
      <c r="U575" s="82"/>
      <c r="V575" s="82"/>
      <c r="W575" s="82"/>
      <c r="X575" s="82"/>
      <c r="Y575" s="82"/>
      <c r="Z575" s="82"/>
      <c r="AA575" s="82"/>
      <c r="AB575" s="82"/>
      <c r="AC575" s="82"/>
      <c r="AD575" s="82"/>
      <c r="AE575" s="82"/>
    </row>
    <row r="576" spans="1:31" s="83" customFormat="1" ht="30" hidden="1" outlineLevel="1">
      <c r="A576" s="222"/>
      <c r="B576" s="114">
        <f t="shared" si="26"/>
        <v>556</v>
      </c>
      <c r="C576" s="70" t="s">
        <v>286</v>
      </c>
      <c r="D576" s="203" t="s">
        <v>40</v>
      </c>
      <c r="E576" s="204">
        <v>2.4510000000000001</v>
      </c>
      <c r="F576" s="38"/>
      <c r="G576" s="380"/>
      <c r="H576" s="381"/>
      <c r="I576" s="380"/>
      <c r="J576" s="306">
        <f t="shared" si="25"/>
        <v>0</v>
      </c>
      <c r="K576" s="325"/>
      <c r="L576" s="353"/>
      <c r="M576" s="772"/>
      <c r="N576" s="917"/>
      <c r="O576" s="859" t="s">
        <v>3627</v>
      </c>
      <c r="P576" s="821"/>
      <c r="Q576" s="965"/>
      <c r="R576" s="519" t="s">
        <v>3972</v>
      </c>
      <c r="S576" s="82"/>
      <c r="T576" s="82"/>
      <c r="U576" s="82"/>
      <c r="V576" s="82"/>
      <c r="W576" s="82"/>
      <c r="X576" s="82"/>
      <c r="Y576" s="82"/>
      <c r="Z576" s="82"/>
      <c r="AA576" s="82"/>
      <c r="AB576" s="82"/>
      <c r="AC576" s="82"/>
      <c r="AD576" s="82"/>
      <c r="AE576" s="82"/>
    </row>
    <row r="577" spans="1:31" s="83" customFormat="1" hidden="1" outlineLevel="1">
      <c r="A577" s="222"/>
      <c r="B577" s="114">
        <f t="shared" si="26"/>
        <v>557</v>
      </c>
      <c r="C577" s="70" t="s">
        <v>302</v>
      </c>
      <c r="D577" s="203" t="s">
        <v>31</v>
      </c>
      <c r="E577" s="204">
        <v>32</v>
      </c>
      <c r="F577" s="38"/>
      <c r="G577" s="380"/>
      <c r="H577" s="381"/>
      <c r="I577" s="380"/>
      <c r="J577" s="306">
        <f t="shared" si="25"/>
        <v>0</v>
      </c>
      <c r="K577" s="325"/>
      <c r="L577" s="353"/>
      <c r="M577" s="772"/>
      <c r="N577" s="917"/>
      <c r="O577" s="859" t="s">
        <v>3627</v>
      </c>
      <c r="P577" s="821"/>
      <c r="Q577" s="965"/>
      <c r="R577" s="519" t="s">
        <v>3972</v>
      </c>
      <c r="S577" s="82"/>
      <c r="T577" s="82"/>
      <c r="U577" s="82"/>
      <c r="V577" s="82"/>
      <c r="W577" s="82"/>
      <c r="X577" s="82"/>
      <c r="Y577" s="82"/>
      <c r="Z577" s="82"/>
      <c r="AA577" s="82"/>
      <c r="AB577" s="82"/>
      <c r="AC577" s="82"/>
      <c r="AD577" s="82"/>
      <c r="AE577" s="82"/>
    </row>
    <row r="578" spans="1:31" s="83" customFormat="1" hidden="1" outlineLevel="1">
      <c r="A578" s="222"/>
      <c r="B578" s="114">
        <f t="shared" si="26"/>
        <v>558</v>
      </c>
      <c r="C578" s="70" t="s">
        <v>1558</v>
      </c>
      <c r="D578" s="203"/>
      <c r="E578" s="204"/>
      <c r="F578" s="38"/>
      <c r="G578" s="380"/>
      <c r="H578" s="381"/>
      <c r="I578" s="380"/>
      <c r="J578" s="306">
        <f t="shared" si="25"/>
        <v>0</v>
      </c>
      <c r="K578" s="325"/>
      <c r="L578" s="353"/>
      <c r="M578" s="772"/>
      <c r="N578" s="917"/>
      <c r="O578" s="859" t="s">
        <v>3627</v>
      </c>
      <c r="P578" s="821"/>
      <c r="Q578" s="965"/>
      <c r="R578" s="519" t="s">
        <v>3972</v>
      </c>
      <c r="S578" s="82"/>
      <c r="T578" s="82"/>
      <c r="U578" s="82"/>
      <c r="V578" s="82"/>
      <c r="W578" s="82"/>
      <c r="X578" s="82"/>
      <c r="Y578" s="82"/>
      <c r="Z578" s="82"/>
      <c r="AA578" s="82"/>
      <c r="AB578" s="82"/>
      <c r="AC578" s="82"/>
      <c r="AD578" s="82"/>
      <c r="AE578" s="82"/>
    </row>
    <row r="579" spans="1:31" s="83" customFormat="1" ht="30" hidden="1" outlineLevel="1">
      <c r="A579" s="222"/>
      <c r="B579" s="114">
        <f t="shared" si="26"/>
        <v>559</v>
      </c>
      <c r="C579" s="70" t="s">
        <v>304</v>
      </c>
      <c r="D579" s="203" t="s">
        <v>40</v>
      </c>
      <c r="E579" s="204">
        <v>0.40300000000000002</v>
      </c>
      <c r="F579" s="38"/>
      <c r="G579" s="380"/>
      <c r="H579" s="381"/>
      <c r="I579" s="380"/>
      <c r="J579" s="306">
        <f t="shared" si="25"/>
        <v>0</v>
      </c>
      <c r="K579" s="325"/>
      <c r="L579" s="353"/>
      <c r="M579" s="772"/>
      <c r="N579" s="917"/>
      <c r="O579" s="859" t="s">
        <v>3627</v>
      </c>
      <c r="P579" s="821"/>
      <c r="Q579" s="965"/>
      <c r="R579" s="519" t="s">
        <v>3972</v>
      </c>
      <c r="S579" s="82"/>
      <c r="T579" s="82"/>
      <c r="U579" s="82"/>
      <c r="V579" s="82"/>
      <c r="W579" s="82"/>
      <c r="X579" s="82"/>
      <c r="Y579" s="82"/>
      <c r="Z579" s="82"/>
      <c r="AA579" s="82"/>
      <c r="AB579" s="82"/>
      <c r="AC579" s="82"/>
      <c r="AD579" s="82"/>
      <c r="AE579" s="82"/>
    </row>
    <row r="580" spans="1:31" s="83" customFormat="1" ht="30" hidden="1" outlineLevel="1">
      <c r="A580" s="222"/>
      <c r="B580" s="114">
        <f t="shared" si="26"/>
        <v>560</v>
      </c>
      <c r="C580" s="70" t="s">
        <v>314</v>
      </c>
      <c r="D580" s="203" t="s">
        <v>40</v>
      </c>
      <c r="E580" s="204">
        <v>5.08</v>
      </c>
      <c r="F580" s="38"/>
      <c r="G580" s="380"/>
      <c r="H580" s="381"/>
      <c r="I580" s="380"/>
      <c r="J580" s="306">
        <f t="shared" si="25"/>
        <v>0</v>
      </c>
      <c r="K580" s="325"/>
      <c r="L580" s="353"/>
      <c r="M580" s="772"/>
      <c r="N580" s="917"/>
      <c r="O580" s="859" t="s">
        <v>3627</v>
      </c>
      <c r="P580" s="821"/>
      <c r="Q580" s="965"/>
      <c r="R580" s="519" t="s">
        <v>3972</v>
      </c>
      <c r="S580" s="82"/>
      <c r="T580" s="82"/>
      <c r="U580" s="82"/>
      <c r="V580" s="82"/>
      <c r="W580" s="82"/>
      <c r="X580" s="82"/>
      <c r="Y580" s="82"/>
      <c r="Z580" s="82"/>
      <c r="AA580" s="82"/>
      <c r="AB580" s="82"/>
      <c r="AC580" s="82"/>
      <c r="AD580" s="82"/>
      <c r="AE580" s="82"/>
    </row>
    <row r="581" spans="1:31" s="83" customFormat="1" hidden="1" outlineLevel="1">
      <c r="A581" s="222"/>
      <c r="B581" s="114">
        <f t="shared" si="26"/>
        <v>561</v>
      </c>
      <c r="C581" s="70" t="s">
        <v>315</v>
      </c>
      <c r="D581" s="203" t="s">
        <v>40</v>
      </c>
      <c r="E581" s="204">
        <v>17.222000000000001</v>
      </c>
      <c r="F581" s="38"/>
      <c r="G581" s="380"/>
      <c r="H581" s="381"/>
      <c r="I581" s="380"/>
      <c r="J581" s="306">
        <f t="shared" si="25"/>
        <v>0</v>
      </c>
      <c r="K581" s="325"/>
      <c r="L581" s="353"/>
      <c r="M581" s="772"/>
      <c r="N581" s="917"/>
      <c r="O581" s="859" t="s">
        <v>3627</v>
      </c>
      <c r="P581" s="821"/>
      <c r="Q581" s="965"/>
      <c r="R581" s="519" t="s">
        <v>3972</v>
      </c>
      <c r="S581" s="82"/>
      <c r="T581" s="82"/>
      <c r="U581" s="82"/>
      <c r="V581" s="82"/>
      <c r="W581" s="82"/>
      <c r="X581" s="82"/>
      <c r="Y581" s="82"/>
      <c r="Z581" s="82"/>
      <c r="AA581" s="82"/>
      <c r="AB581" s="82"/>
      <c r="AC581" s="82"/>
      <c r="AD581" s="82"/>
      <c r="AE581" s="82"/>
    </row>
    <row r="582" spans="1:31" s="83" customFormat="1" hidden="1" outlineLevel="1">
      <c r="A582" s="222"/>
      <c r="B582" s="114">
        <f t="shared" si="26"/>
        <v>562</v>
      </c>
      <c r="C582" s="70" t="s">
        <v>302</v>
      </c>
      <c r="D582" s="203" t="s">
        <v>31</v>
      </c>
      <c r="E582" s="204">
        <v>88</v>
      </c>
      <c r="F582" s="38"/>
      <c r="G582" s="380"/>
      <c r="H582" s="381"/>
      <c r="I582" s="380"/>
      <c r="J582" s="306">
        <f t="shared" si="25"/>
        <v>0</v>
      </c>
      <c r="K582" s="325"/>
      <c r="L582" s="353"/>
      <c r="M582" s="772"/>
      <c r="N582" s="917"/>
      <c r="O582" s="859" t="s">
        <v>3627</v>
      </c>
      <c r="P582" s="821"/>
      <c r="Q582" s="965"/>
      <c r="R582" s="519" t="s">
        <v>3972</v>
      </c>
      <c r="S582" s="82"/>
      <c r="T582" s="82"/>
      <c r="U582" s="82"/>
      <c r="V582" s="82"/>
      <c r="W582" s="82"/>
      <c r="X582" s="82"/>
      <c r="Y582" s="82"/>
      <c r="Z582" s="82"/>
      <c r="AA582" s="82"/>
      <c r="AB582" s="82"/>
      <c r="AC582" s="82"/>
      <c r="AD582" s="82"/>
      <c r="AE582" s="82"/>
    </row>
    <row r="583" spans="1:31" s="83" customFormat="1" hidden="1" outlineLevel="1">
      <c r="A583" s="222"/>
      <c r="B583" s="114">
        <f t="shared" si="26"/>
        <v>563</v>
      </c>
      <c r="C583" s="70" t="s">
        <v>67</v>
      </c>
      <c r="D583" s="203" t="s">
        <v>31</v>
      </c>
      <c r="E583" s="204">
        <v>10</v>
      </c>
      <c r="F583" s="38"/>
      <c r="G583" s="380"/>
      <c r="H583" s="381"/>
      <c r="I583" s="380"/>
      <c r="J583" s="306">
        <f t="shared" si="25"/>
        <v>0</v>
      </c>
      <c r="K583" s="325"/>
      <c r="L583" s="353"/>
      <c r="M583" s="772"/>
      <c r="N583" s="917"/>
      <c r="O583" s="859" t="s">
        <v>3627</v>
      </c>
      <c r="P583" s="821"/>
      <c r="Q583" s="965"/>
      <c r="R583" s="519" t="s">
        <v>3972</v>
      </c>
      <c r="S583" s="82"/>
      <c r="T583" s="82"/>
      <c r="U583" s="82"/>
      <c r="V583" s="82"/>
      <c r="W583" s="82"/>
      <c r="X583" s="82"/>
      <c r="Y583" s="82"/>
      <c r="Z583" s="82"/>
      <c r="AA583" s="82"/>
      <c r="AB583" s="82"/>
      <c r="AC583" s="82"/>
      <c r="AD583" s="82"/>
      <c r="AE583" s="82"/>
    </row>
    <row r="584" spans="1:31" s="83" customFormat="1" hidden="1" outlineLevel="1">
      <c r="A584" s="222"/>
      <c r="B584" s="114">
        <f t="shared" si="26"/>
        <v>564</v>
      </c>
      <c r="C584" s="70" t="s">
        <v>316</v>
      </c>
      <c r="D584" s="203"/>
      <c r="E584" s="204"/>
      <c r="F584" s="38"/>
      <c r="G584" s="380"/>
      <c r="H584" s="381"/>
      <c r="I584" s="380"/>
      <c r="J584" s="306">
        <f t="shared" si="25"/>
        <v>0</v>
      </c>
      <c r="K584" s="325"/>
      <c r="L584" s="353"/>
      <c r="M584" s="772"/>
      <c r="N584" s="917"/>
      <c r="O584" s="859" t="s">
        <v>3627</v>
      </c>
      <c r="P584" s="821"/>
      <c r="Q584" s="965"/>
      <c r="R584" s="519" t="s">
        <v>3972</v>
      </c>
      <c r="S584" s="82"/>
      <c r="T584" s="82"/>
      <c r="U584" s="82"/>
      <c r="V584" s="82"/>
      <c r="W584" s="82"/>
      <c r="X584" s="82"/>
      <c r="Y584" s="82"/>
      <c r="Z584" s="82"/>
      <c r="AA584" s="82"/>
      <c r="AB584" s="82"/>
      <c r="AC584" s="82"/>
      <c r="AD584" s="82"/>
      <c r="AE584" s="82"/>
    </row>
    <row r="585" spans="1:31" s="83" customFormat="1" ht="30" hidden="1" outlineLevel="1">
      <c r="A585" s="222"/>
      <c r="B585" s="114">
        <f t="shared" si="26"/>
        <v>565</v>
      </c>
      <c r="C585" s="70" t="s">
        <v>317</v>
      </c>
      <c r="D585" s="203" t="s">
        <v>40</v>
      </c>
      <c r="E585" s="204">
        <v>1.6E-2</v>
      </c>
      <c r="F585" s="38"/>
      <c r="G585" s="380"/>
      <c r="H585" s="381"/>
      <c r="I585" s="380"/>
      <c r="J585" s="306">
        <f t="shared" si="25"/>
        <v>0</v>
      </c>
      <c r="K585" s="325"/>
      <c r="L585" s="353"/>
      <c r="M585" s="772"/>
      <c r="N585" s="917"/>
      <c r="O585" s="859" t="s">
        <v>3627</v>
      </c>
      <c r="P585" s="821"/>
      <c r="Q585" s="965"/>
      <c r="R585" s="519" t="s">
        <v>3972</v>
      </c>
      <c r="S585" s="82"/>
      <c r="T585" s="82"/>
      <c r="U585" s="82"/>
      <c r="V585" s="82"/>
      <c r="W585" s="82"/>
      <c r="X585" s="82"/>
      <c r="Y585" s="82"/>
      <c r="Z585" s="82"/>
      <c r="AA585" s="82"/>
      <c r="AB585" s="82"/>
      <c r="AC585" s="82"/>
      <c r="AD585" s="82"/>
      <c r="AE585" s="82"/>
    </row>
    <row r="586" spans="1:31" s="83" customFormat="1" ht="30" hidden="1" outlineLevel="1">
      <c r="A586" s="222"/>
      <c r="B586" s="114">
        <f t="shared" si="26"/>
        <v>566</v>
      </c>
      <c r="C586" s="70" t="s">
        <v>290</v>
      </c>
      <c r="D586" s="203" t="s">
        <v>40</v>
      </c>
      <c r="E586" s="204">
        <v>0.64900000000000002</v>
      </c>
      <c r="F586" s="38"/>
      <c r="G586" s="380"/>
      <c r="H586" s="381"/>
      <c r="I586" s="380"/>
      <c r="J586" s="306">
        <f t="shared" si="25"/>
        <v>0</v>
      </c>
      <c r="K586" s="325"/>
      <c r="L586" s="353"/>
      <c r="M586" s="772"/>
      <c r="N586" s="917"/>
      <c r="O586" s="859" t="s">
        <v>3627</v>
      </c>
      <c r="P586" s="821"/>
      <c r="Q586" s="965"/>
      <c r="R586" s="519" t="s">
        <v>3972</v>
      </c>
      <c r="S586" s="82"/>
      <c r="T586" s="82"/>
      <c r="U586" s="82"/>
      <c r="V586" s="82"/>
      <c r="W586" s="82"/>
      <c r="X586" s="82"/>
      <c r="Y586" s="82"/>
      <c r="Z586" s="82"/>
      <c r="AA586" s="82"/>
      <c r="AB586" s="82"/>
      <c r="AC586" s="82"/>
      <c r="AD586" s="82"/>
      <c r="AE586" s="82"/>
    </row>
    <row r="587" spans="1:31" s="83" customFormat="1" ht="30" hidden="1" outlineLevel="1">
      <c r="A587" s="222"/>
      <c r="B587" s="114">
        <f t="shared" si="26"/>
        <v>567</v>
      </c>
      <c r="C587" s="70" t="s">
        <v>291</v>
      </c>
      <c r="D587" s="203" t="s">
        <v>40</v>
      </c>
      <c r="E587" s="204">
        <v>1.8160000000000001</v>
      </c>
      <c r="F587" s="38"/>
      <c r="G587" s="380"/>
      <c r="H587" s="381"/>
      <c r="I587" s="380"/>
      <c r="J587" s="306">
        <f t="shared" si="25"/>
        <v>0</v>
      </c>
      <c r="K587" s="325"/>
      <c r="L587" s="353"/>
      <c r="M587" s="772"/>
      <c r="N587" s="917"/>
      <c r="O587" s="859" t="s">
        <v>3627</v>
      </c>
      <c r="P587" s="821"/>
      <c r="Q587" s="965"/>
      <c r="R587" s="519" t="s">
        <v>3972</v>
      </c>
      <c r="S587" s="82"/>
      <c r="T587" s="82"/>
      <c r="U587" s="82"/>
      <c r="V587" s="82"/>
      <c r="W587" s="82"/>
      <c r="X587" s="82"/>
      <c r="Y587" s="82"/>
      <c r="Z587" s="82"/>
      <c r="AA587" s="82"/>
      <c r="AB587" s="82"/>
      <c r="AC587" s="82"/>
      <c r="AD587" s="82"/>
      <c r="AE587" s="82"/>
    </row>
    <row r="588" spans="1:31" s="83" customFormat="1" ht="30" hidden="1" outlineLevel="1">
      <c r="A588" s="222"/>
      <c r="B588" s="114">
        <f t="shared" si="26"/>
        <v>568</v>
      </c>
      <c r="C588" s="70" t="s">
        <v>292</v>
      </c>
      <c r="D588" s="203" t="s">
        <v>40</v>
      </c>
      <c r="E588" s="204">
        <v>2.3340000000000001</v>
      </c>
      <c r="F588" s="38"/>
      <c r="G588" s="380"/>
      <c r="H588" s="381"/>
      <c r="I588" s="380"/>
      <c r="J588" s="306">
        <f t="shared" si="25"/>
        <v>0</v>
      </c>
      <c r="K588" s="325"/>
      <c r="L588" s="353"/>
      <c r="M588" s="772"/>
      <c r="N588" s="917"/>
      <c r="O588" s="859" t="s">
        <v>3627</v>
      </c>
      <c r="P588" s="821"/>
      <c r="Q588" s="965"/>
      <c r="R588" s="519" t="s">
        <v>3972</v>
      </c>
      <c r="S588" s="82"/>
      <c r="T588" s="82"/>
      <c r="U588" s="82"/>
      <c r="V588" s="82"/>
      <c r="W588" s="82"/>
      <c r="X588" s="82"/>
      <c r="Y588" s="82"/>
      <c r="Z588" s="82"/>
      <c r="AA588" s="82"/>
      <c r="AB588" s="82"/>
      <c r="AC588" s="82"/>
      <c r="AD588" s="82"/>
      <c r="AE588" s="82"/>
    </row>
    <row r="589" spans="1:31" s="83" customFormat="1" hidden="1" outlineLevel="1">
      <c r="A589" s="222"/>
      <c r="B589" s="114">
        <f t="shared" si="26"/>
        <v>569</v>
      </c>
      <c r="C589" s="70"/>
      <c r="D589" s="203"/>
      <c r="E589" s="204"/>
      <c r="F589" s="38"/>
      <c r="G589" s="380"/>
      <c r="H589" s="381"/>
      <c r="I589" s="380"/>
      <c r="J589" s="306">
        <f t="shared" si="25"/>
        <v>0</v>
      </c>
      <c r="K589" s="325"/>
      <c r="L589" s="353"/>
      <c r="M589" s="772"/>
      <c r="N589" s="917"/>
      <c r="O589" s="859" t="s">
        <v>3627</v>
      </c>
      <c r="P589" s="821"/>
      <c r="Q589" s="965"/>
      <c r="R589" s="519" t="s">
        <v>3972</v>
      </c>
      <c r="S589" s="82"/>
      <c r="T589" s="82"/>
      <c r="U589" s="82"/>
      <c r="V589" s="82"/>
      <c r="W589" s="82"/>
      <c r="X589" s="82"/>
      <c r="Y589" s="82"/>
      <c r="Z589" s="82"/>
      <c r="AA589" s="82"/>
      <c r="AB589" s="82"/>
      <c r="AC589" s="82"/>
      <c r="AD589" s="82"/>
      <c r="AE589" s="82"/>
    </row>
    <row r="590" spans="1:31" s="83" customFormat="1" ht="30" hidden="1" outlineLevel="1">
      <c r="A590" s="222"/>
      <c r="B590" s="114">
        <f t="shared" si="26"/>
        <v>570</v>
      </c>
      <c r="C590" s="70" t="s">
        <v>306</v>
      </c>
      <c r="D590" s="203" t="s">
        <v>40</v>
      </c>
      <c r="E590" s="204">
        <v>1.2E-2</v>
      </c>
      <c r="F590" s="38"/>
      <c r="G590" s="380"/>
      <c r="H590" s="381"/>
      <c r="I590" s="380"/>
      <c r="J590" s="306">
        <f t="shared" si="25"/>
        <v>0</v>
      </c>
      <c r="K590" s="325"/>
      <c r="L590" s="353"/>
      <c r="M590" s="772"/>
      <c r="N590" s="917"/>
      <c r="O590" s="859" t="s">
        <v>3627</v>
      </c>
      <c r="P590" s="821"/>
      <c r="Q590" s="965"/>
      <c r="R590" s="519" t="s">
        <v>3972</v>
      </c>
      <c r="S590" s="82"/>
      <c r="T590" s="82"/>
      <c r="U590" s="82"/>
      <c r="V590" s="82"/>
      <c r="W590" s="82"/>
      <c r="X590" s="82"/>
      <c r="Y590" s="82"/>
      <c r="Z590" s="82"/>
      <c r="AA590" s="82"/>
      <c r="AB590" s="82"/>
      <c r="AC590" s="82"/>
      <c r="AD590" s="82"/>
      <c r="AE590" s="82"/>
    </row>
    <row r="591" spans="1:31" s="83" customFormat="1" ht="30" hidden="1" outlineLevel="1">
      <c r="A591" s="222"/>
      <c r="B591" s="114">
        <f t="shared" si="26"/>
        <v>571</v>
      </c>
      <c r="C591" s="70" t="s">
        <v>307</v>
      </c>
      <c r="D591" s="203" t="s">
        <v>40</v>
      </c>
      <c r="E591" s="204">
        <v>1.4750000000000001</v>
      </c>
      <c r="F591" s="38"/>
      <c r="G591" s="380"/>
      <c r="H591" s="381"/>
      <c r="I591" s="380"/>
      <c r="J591" s="306">
        <f t="shared" si="25"/>
        <v>0</v>
      </c>
      <c r="K591" s="325"/>
      <c r="L591" s="353"/>
      <c r="M591" s="772"/>
      <c r="N591" s="917"/>
      <c r="O591" s="859" t="s">
        <v>3627</v>
      </c>
      <c r="P591" s="821"/>
      <c r="Q591" s="965"/>
      <c r="R591" s="519" t="s">
        <v>3972</v>
      </c>
      <c r="S591" s="82"/>
      <c r="T591" s="82"/>
      <c r="U591" s="82"/>
      <c r="V591" s="82"/>
      <c r="W591" s="82"/>
      <c r="X591" s="82"/>
      <c r="Y591" s="82"/>
      <c r="Z591" s="82"/>
      <c r="AA591" s="82"/>
      <c r="AB591" s="82"/>
      <c r="AC591" s="82"/>
      <c r="AD591" s="82"/>
      <c r="AE591" s="82"/>
    </row>
    <row r="592" spans="1:31" s="83" customFormat="1" ht="30" hidden="1" outlineLevel="1">
      <c r="A592" s="222"/>
      <c r="B592" s="114">
        <f t="shared" si="26"/>
        <v>572</v>
      </c>
      <c r="C592" s="70" t="s">
        <v>318</v>
      </c>
      <c r="D592" s="203" t="s">
        <v>40</v>
      </c>
      <c r="E592" s="204">
        <v>0.22500000000000001</v>
      </c>
      <c r="F592" s="38"/>
      <c r="G592" s="380"/>
      <c r="H592" s="381"/>
      <c r="I592" s="380"/>
      <c r="J592" s="306">
        <f t="shared" si="25"/>
        <v>0</v>
      </c>
      <c r="K592" s="325"/>
      <c r="L592" s="353"/>
      <c r="M592" s="772"/>
      <c r="N592" s="917"/>
      <c r="O592" s="859" t="s">
        <v>3627</v>
      </c>
      <c r="P592" s="821"/>
      <c r="Q592" s="965"/>
      <c r="R592" s="519" t="s">
        <v>3972</v>
      </c>
      <c r="S592" s="82"/>
      <c r="T592" s="82"/>
      <c r="U592" s="82"/>
      <c r="V592" s="82"/>
      <c r="W592" s="82"/>
      <c r="X592" s="82"/>
      <c r="Y592" s="82"/>
      <c r="Z592" s="82"/>
      <c r="AA592" s="82"/>
      <c r="AB592" s="82"/>
      <c r="AC592" s="82"/>
      <c r="AD592" s="82"/>
      <c r="AE592" s="82"/>
    </row>
    <row r="593" spans="1:31" s="83" customFormat="1" hidden="1" outlineLevel="1">
      <c r="A593" s="222"/>
      <c r="B593" s="114">
        <f t="shared" si="26"/>
        <v>573</v>
      </c>
      <c r="C593" s="70"/>
      <c r="D593" s="203"/>
      <c r="E593" s="204"/>
      <c r="F593" s="38"/>
      <c r="G593" s="380"/>
      <c r="H593" s="381"/>
      <c r="I593" s="380"/>
      <c r="J593" s="306">
        <f t="shared" si="25"/>
        <v>0</v>
      </c>
      <c r="K593" s="325"/>
      <c r="L593" s="353"/>
      <c r="M593" s="772"/>
      <c r="N593" s="917"/>
      <c r="O593" s="859" t="s">
        <v>3627</v>
      </c>
      <c r="P593" s="821"/>
      <c r="Q593" s="965"/>
      <c r="R593" s="519" t="s">
        <v>3972</v>
      </c>
      <c r="S593" s="82"/>
      <c r="T593" s="82"/>
      <c r="U593" s="82"/>
      <c r="V593" s="82"/>
      <c r="W593" s="82"/>
      <c r="X593" s="82"/>
      <c r="Y593" s="82"/>
      <c r="Z593" s="82"/>
      <c r="AA593" s="82"/>
      <c r="AB593" s="82"/>
      <c r="AC593" s="82"/>
      <c r="AD593" s="82"/>
      <c r="AE593" s="82"/>
    </row>
    <row r="594" spans="1:31" s="83" customFormat="1" ht="30" hidden="1" outlineLevel="1">
      <c r="A594" s="222"/>
      <c r="B594" s="114">
        <f t="shared" si="26"/>
        <v>574</v>
      </c>
      <c r="C594" s="70" t="s">
        <v>319</v>
      </c>
      <c r="D594" s="203" t="s">
        <v>40</v>
      </c>
      <c r="E594" s="204">
        <v>0.112</v>
      </c>
      <c r="F594" s="38"/>
      <c r="G594" s="380"/>
      <c r="H594" s="381"/>
      <c r="I594" s="380"/>
      <c r="J594" s="306">
        <f t="shared" si="25"/>
        <v>0</v>
      </c>
      <c r="K594" s="325"/>
      <c r="L594" s="353"/>
      <c r="M594" s="772"/>
      <c r="N594" s="917"/>
      <c r="O594" s="859" t="s">
        <v>3627</v>
      </c>
      <c r="P594" s="821"/>
      <c r="Q594" s="965"/>
      <c r="R594" s="519" t="s">
        <v>3972</v>
      </c>
      <c r="S594" s="82"/>
      <c r="T594" s="82"/>
      <c r="U594" s="82"/>
      <c r="V594" s="82"/>
      <c r="W594" s="82"/>
      <c r="X594" s="82"/>
      <c r="Y594" s="82"/>
      <c r="Z594" s="82"/>
      <c r="AA594" s="82"/>
      <c r="AB594" s="82"/>
      <c r="AC594" s="82"/>
      <c r="AD594" s="82"/>
      <c r="AE594" s="82"/>
    </row>
    <row r="595" spans="1:31" s="83" customFormat="1" hidden="1" outlineLevel="1">
      <c r="A595" s="222"/>
      <c r="B595" s="114">
        <f t="shared" si="26"/>
        <v>575</v>
      </c>
      <c r="C595" s="70"/>
      <c r="D595" s="203"/>
      <c r="E595" s="204"/>
      <c r="F595" s="67"/>
      <c r="G595" s="420"/>
      <c r="H595" s="421"/>
      <c r="I595" s="420"/>
      <c r="J595" s="306">
        <f t="shared" ref="J595:J658" si="27">G595+I595</f>
        <v>0</v>
      </c>
      <c r="K595" s="326"/>
      <c r="L595" s="354"/>
      <c r="M595" s="773"/>
      <c r="N595" s="917"/>
      <c r="O595" s="859" t="s">
        <v>3627</v>
      </c>
      <c r="P595" s="822"/>
      <c r="Q595" s="965"/>
      <c r="R595" s="519" t="s">
        <v>3972</v>
      </c>
      <c r="S595" s="82"/>
      <c r="T595" s="82"/>
      <c r="U595" s="82"/>
      <c r="V595" s="82"/>
      <c r="W595" s="82"/>
      <c r="X595" s="82"/>
      <c r="Y595" s="82"/>
      <c r="Z595" s="82"/>
      <c r="AA595" s="82"/>
      <c r="AB595" s="82"/>
      <c r="AC595" s="82"/>
      <c r="AD595" s="82"/>
      <c r="AE595" s="82"/>
    </row>
    <row r="596" spans="1:31" s="83" customFormat="1" ht="30" hidden="1" outlineLevel="1">
      <c r="A596" s="222"/>
      <c r="B596" s="114">
        <f t="shared" si="26"/>
        <v>576</v>
      </c>
      <c r="C596" s="70" t="s">
        <v>308</v>
      </c>
      <c r="D596" s="203" t="s">
        <v>40</v>
      </c>
      <c r="E596" s="204">
        <v>2.0779999999999998</v>
      </c>
      <c r="F596" s="67"/>
      <c r="G596" s="420"/>
      <c r="H596" s="421"/>
      <c r="I596" s="420"/>
      <c r="J596" s="306">
        <f t="shared" si="27"/>
        <v>0</v>
      </c>
      <c r="K596" s="326"/>
      <c r="L596" s="354"/>
      <c r="M596" s="773"/>
      <c r="N596" s="917"/>
      <c r="O596" s="859" t="s">
        <v>3627</v>
      </c>
      <c r="P596" s="822"/>
      <c r="Q596" s="965"/>
      <c r="R596" s="519" t="s">
        <v>3972</v>
      </c>
      <c r="S596" s="82"/>
      <c r="T596" s="82"/>
      <c r="U596" s="82"/>
      <c r="V596" s="82"/>
      <c r="W596" s="82"/>
      <c r="X596" s="82"/>
      <c r="Y596" s="82"/>
      <c r="Z596" s="82"/>
      <c r="AA596" s="82"/>
      <c r="AB596" s="82"/>
      <c r="AC596" s="82"/>
      <c r="AD596" s="82"/>
      <c r="AE596" s="82"/>
    </row>
    <row r="597" spans="1:31" s="83" customFormat="1" ht="30" hidden="1" outlineLevel="1">
      <c r="A597" s="222"/>
      <c r="B597" s="114">
        <f t="shared" si="26"/>
        <v>577</v>
      </c>
      <c r="C597" s="70" t="s">
        <v>296</v>
      </c>
      <c r="D597" s="203" t="s">
        <v>40</v>
      </c>
      <c r="E597" s="204">
        <v>6.2E-2</v>
      </c>
      <c r="F597" s="67"/>
      <c r="G597" s="420"/>
      <c r="H597" s="421"/>
      <c r="I597" s="420"/>
      <c r="J597" s="306">
        <f t="shared" si="27"/>
        <v>0</v>
      </c>
      <c r="K597" s="326"/>
      <c r="L597" s="354"/>
      <c r="M597" s="773"/>
      <c r="N597" s="917"/>
      <c r="O597" s="859" t="s">
        <v>3627</v>
      </c>
      <c r="P597" s="822"/>
      <c r="Q597" s="965"/>
      <c r="R597" s="519" t="s">
        <v>3972</v>
      </c>
      <c r="S597" s="82"/>
      <c r="T597" s="82"/>
      <c r="U597" s="82"/>
      <c r="V597" s="82"/>
      <c r="W597" s="82"/>
      <c r="X597" s="82"/>
      <c r="Y597" s="82"/>
      <c r="Z597" s="82"/>
      <c r="AA597" s="82"/>
      <c r="AB597" s="82"/>
      <c r="AC597" s="82"/>
      <c r="AD597" s="82"/>
      <c r="AE597" s="82"/>
    </row>
    <row r="598" spans="1:31" s="83" customFormat="1" ht="30" hidden="1" outlineLevel="1">
      <c r="A598" s="222"/>
      <c r="B598" s="114">
        <f t="shared" si="26"/>
        <v>578</v>
      </c>
      <c r="C598" s="70" t="s">
        <v>280</v>
      </c>
      <c r="D598" s="203" t="s">
        <v>40</v>
      </c>
      <c r="E598" s="204">
        <v>1.4999999999999999E-2</v>
      </c>
      <c r="F598" s="67"/>
      <c r="G598" s="420"/>
      <c r="H598" s="421"/>
      <c r="I598" s="420"/>
      <c r="J598" s="306">
        <f t="shared" si="27"/>
        <v>0</v>
      </c>
      <c r="K598" s="326"/>
      <c r="L598" s="354"/>
      <c r="M598" s="773"/>
      <c r="N598" s="917"/>
      <c r="O598" s="859" t="s">
        <v>3627</v>
      </c>
      <c r="P598" s="822"/>
      <c r="Q598" s="965"/>
      <c r="R598" s="519" t="s">
        <v>3972</v>
      </c>
      <c r="S598" s="82"/>
      <c r="T598" s="82"/>
      <c r="U598" s="82"/>
      <c r="V598" s="82"/>
      <c r="W598" s="82"/>
      <c r="X598" s="82"/>
      <c r="Y598" s="82"/>
      <c r="Z598" s="82"/>
      <c r="AA598" s="82"/>
      <c r="AB598" s="82"/>
      <c r="AC598" s="82"/>
      <c r="AD598" s="82"/>
      <c r="AE598" s="82"/>
    </row>
    <row r="599" spans="1:31" s="83" customFormat="1" ht="30" hidden="1" outlineLevel="1">
      <c r="A599" s="222"/>
      <c r="B599" s="114">
        <f t="shared" si="26"/>
        <v>579</v>
      </c>
      <c r="C599" s="70" t="s">
        <v>268</v>
      </c>
      <c r="D599" s="203" t="s">
        <v>40</v>
      </c>
      <c r="E599" s="204">
        <v>1.4510000000000001</v>
      </c>
      <c r="F599" s="67"/>
      <c r="G599" s="420"/>
      <c r="H599" s="421"/>
      <c r="I599" s="420"/>
      <c r="J599" s="306">
        <f t="shared" si="27"/>
        <v>0</v>
      </c>
      <c r="K599" s="326"/>
      <c r="L599" s="354"/>
      <c r="M599" s="773"/>
      <c r="N599" s="917"/>
      <c r="O599" s="859" t="s">
        <v>3627</v>
      </c>
      <c r="P599" s="822"/>
      <c r="Q599" s="965"/>
      <c r="R599" s="519" t="s">
        <v>3972</v>
      </c>
      <c r="S599" s="82"/>
      <c r="T599" s="82"/>
      <c r="U599" s="82"/>
      <c r="V599" s="82"/>
      <c r="W599" s="82"/>
      <c r="X599" s="82"/>
      <c r="Y599" s="82"/>
      <c r="Z599" s="82"/>
      <c r="AA599" s="82"/>
      <c r="AB599" s="82"/>
      <c r="AC599" s="82"/>
      <c r="AD599" s="82"/>
      <c r="AE599" s="82"/>
    </row>
    <row r="600" spans="1:31" s="83" customFormat="1" ht="30" hidden="1" outlineLevel="1">
      <c r="A600" s="222"/>
      <c r="B600" s="114">
        <f t="shared" si="26"/>
        <v>580</v>
      </c>
      <c r="C600" s="70" t="s">
        <v>282</v>
      </c>
      <c r="D600" s="203" t="s">
        <v>40</v>
      </c>
      <c r="E600" s="204">
        <v>0.372</v>
      </c>
      <c r="F600" s="67"/>
      <c r="G600" s="420"/>
      <c r="H600" s="421"/>
      <c r="I600" s="420"/>
      <c r="J600" s="306">
        <f t="shared" si="27"/>
        <v>0</v>
      </c>
      <c r="K600" s="326"/>
      <c r="L600" s="354"/>
      <c r="M600" s="773"/>
      <c r="N600" s="917"/>
      <c r="O600" s="859" t="s">
        <v>3627</v>
      </c>
      <c r="P600" s="822"/>
      <c r="Q600" s="965"/>
      <c r="R600" s="519" t="s">
        <v>3972</v>
      </c>
      <c r="S600" s="82"/>
      <c r="T600" s="82"/>
      <c r="U600" s="82"/>
      <c r="V600" s="82"/>
      <c r="W600" s="82"/>
      <c r="X600" s="82"/>
      <c r="Y600" s="82"/>
      <c r="Z600" s="82"/>
      <c r="AA600" s="82"/>
      <c r="AB600" s="82"/>
      <c r="AC600" s="82"/>
      <c r="AD600" s="82"/>
      <c r="AE600" s="82"/>
    </row>
    <row r="601" spans="1:31" s="83" customFormat="1" ht="30" hidden="1" outlineLevel="1">
      <c r="A601" s="222"/>
      <c r="B601" s="114">
        <f t="shared" si="26"/>
        <v>581</v>
      </c>
      <c r="C601" s="70" t="s">
        <v>269</v>
      </c>
      <c r="D601" s="203" t="s">
        <v>40</v>
      </c>
      <c r="E601" s="204">
        <v>0.53800000000000003</v>
      </c>
      <c r="F601" s="67"/>
      <c r="G601" s="420"/>
      <c r="H601" s="421"/>
      <c r="I601" s="420"/>
      <c r="J601" s="306">
        <f t="shared" si="27"/>
        <v>0</v>
      </c>
      <c r="K601" s="326"/>
      <c r="L601" s="354"/>
      <c r="M601" s="773"/>
      <c r="N601" s="917"/>
      <c r="O601" s="859" t="s">
        <v>3627</v>
      </c>
      <c r="P601" s="822"/>
      <c r="Q601" s="965"/>
      <c r="R601" s="519" t="s">
        <v>3972</v>
      </c>
      <c r="S601" s="82"/>
      <c r="T601" s="82"/>
      <c r="U601" s="82"/>
      <c r="V601" s="82"/>
      <c r="W601" s="82"/>
      <c r="X601" s="82"/>
      <c r="Y601" s="82"/>
      <c r="Z601" s="82"/>
      <c r="AA601" s="82"/>
      <c r="AB601" s="82"/>
      <c r="AC601" s="82"/>
      <c r="AD601" s="82"/>
      <c r="AE601" s="82"/>
    </row>
    <row r="602" spans="1:31" s="83" customFormat="1" ht="30" hidden="1" outlineLevel="1">
      <c r="A602" s="222"/>
      <c r="B602" s="114">
        <f t="shared" si="26"/>
        <v>582</v>
      </c>
      <c r="C602" s="70" t="s">
        <v>271</v>
      </c>
      <c r="D602" s="203" t="s">
        <v>40</v>
      </c>
      <c r="E602" s="204">
        <v>8.9999999999999993E-3</v>
      </c>
      <c r="F602" s="67"/>
      <c r="G602" s="420"/>
      <c r="H602" s="421"/>
      <c r="I602" s="420"/>
      <c r="J602" s="306">
        <f t="shared" si="27"/>
        <v>0</v>
      </c>
      <c r="K602" s="326"/>
      <c r="L602" s="354"/>
      <c r="M602" s="773"/>
      <c r="N602" s="917"/>
      <c r="O602" s="859" t="s">
        <v>3627</v>
      </c>
      <c r="P602" s="822"/>
      <c r="Q602" s="965"/>
      <c r="R602" s="519" t="s">
        <v>3972</v>
      </c>
      <c r="S602" s="82"/>
      <c r="T602" s="82"/>
      <c r="U602" s="82"/>
      <c r="V602" s="82"/>
      <c r="W602" s="82"/>
      <c r="X602" s="82"/>
      <c r="Y602" s="82"/>
      <c r="Z602" s="82"/>
      <c r="AA602" s="82"/>
      <c r="AB602" s="82"/>
      <c r="AC602" s="82"/>
      <c r="AD602" s="82"/>
      <c r="AE602" s="82"/>
    </row>
    <row r="603" spans="1:31" s="83" customFormat="1" ht="30" hidden="1" outlineLevel="1">
      <c r="A603" s="222"/>
      <c r="B603" s="114">
        <f t="shared" si="26"/>
        <v>583</v>
      </c>
      <c r="C603" s="70" t="s">
        <v>272</v>
      </c>
      <c r="D603" s="203" t="s">
        <v>40</v>
      </c>
      <c r="E603" s="204">
        <v>5.7000000000000002E-2</v>
      </c>
      <c r="F603" s="67"/>
      <c r="G603" s="420"/>
      <c r="H603" s="421"/>
      <c r="I603" s="420"/>
      <c r="J603" s="306">
        <f t="shared" si="27"/>
        <v>0</v>
      </c>
      <c r="K603" s="326"/>
      <c r="L603" s="354"/>
      <c r="M603" s="773"/>
      <c r="N603" s="917"/>
      <c r="O603" s="859" t="s">
        <v>3627</v>
      </c>
      <c r="P603" s="822"/>
      <c r="Q603" s="965"/>
      <c r="R603" s="519" t="s">
        <v>3972</v>
      </c>
      <c r="S603" s="82"/>
      <c r="T603" s="82"/>
      <c r="U603" s="82"/>
      <c r="V603" s="82"/>
      <c r="W603" s="82"/>
      <c r="X603" s="82"/>
      <c r="Y603" s="82"/>
      <c r="Z603" s="82"/>
      <c r="AA603" s="82"/>
      <c r="AB603" s="82"/>
      <c r="AC603" s="82"/>
      <c r="AD603" s="82"/>
      <c r="AE603" s="82"/>
    </row>
    <row r="604" spans="1:31" s="83" customFormat="1" ht="30" hidden="1" outlineLevel="1">
      <c r="A604" s="222"/>
      <c r="B604" s="114">
        <f t="shared" si="26"/>
        <v>584</v>
      </c>
      <c r="C604" s="70" t="s">
        <v>283</v>
      </c>
      <c r="D604" s="203" t="s">
        <v>40</v>
      </c>
      <c r="E604" s="204">
        <v>0.14599999999999999</v>
      </c>
      <c r="F604" s="67"/>
      <c r="G604" s="420"/>
      <c r="H604" s="421"/>
      <c r="I604" s="420"/>
      <c r="J604" s="306">
        <f t="shared" si="27"/>
        <v>0</v>
      </c>
      <c r="K604" s="326"/>
      <c r="L604" s="354"/>
      <c r="M604" s="773"/>
      <c r="N604" s="917"/>
      <c r="O604" s="859" t="s">
        <v>3627</v>
      </c>
      <c r="P604" s="822"/>
      <c r="Q604" s="965"/>
      <c r="R604" s="519" t="s">
        <v>3972</v>
      </c>
      <c r="S604" s="82"/>
      <c r="T604" s="82"/>
      <c r="U604" s="82"/>
      <c r="V604" s="82"/>
      <c r="W604" s="82"/>
      <c r="X604" s="82"/>
      <c r="Y604" s="82"/>
      <c r="Z604" s="82"/>
      <c r="AA604" s="82"/>
      <c r="AB604" s="82"/>
      <c r="AC604" s="82"/>
      <c r="AD604" s="82"/>
      <c r="AE604" s="82"/>
    </row>
    <row r="605" spans="1:31" s="83" customFormat="1" ht="30" hidden="1" outlineLevel="1">
      <c r="A605" s="222"/>
      <c r="B605" s="114">
        <f t="shared" si="26"/>
        <v>585</v>
      </c>
      <c r="C605" s="70" t="s">
        <v>320</v>
      </c>
      <c r="D605" s="203" t="s">
        <v>40</v>
      </c>
      <c r="E605" s="204">
        <v>1.3520000000000001</v>
      </c>
      <c r="F605" s="67"/>
      <c r="G605" s="420"/>
      <c r="H605" s="421"/>
      <c r="I605" s="420"/>
      <c r="J605" s="306">
        <f t="shared" si="27"/>
        <v>0</v>
      </c>
      <c r="K605" s="326"/>
      <c r="L605" s="354"/>
      <c r="M605" s="773"/>
      <c r="N605" s="917"/>
      <c r="O605" s="859" t="s">
        <v>3627</v>
      </c>
      <c r="P605" s="822"/>
      <c r="Q605" s="965"/>
      <c r="R605" s="519" t="s">
        <v>3972</v>
      </c>
      <c r="S605" s="82"/>
      <c r="T605" s="82"/>
      <c r="U605" s="82"/>
      <c r="V605" s="82"/>
      <c r="W605" s="82"/>
      <c r="X605" s="82"/>
      <c r="Y605" s="82"/>
      <c r="Z605" s="82"/>
      <c r="AA605" s="82"/>
      <c r="AB605" s="82"/>
      <c r="AC605" s="82"/>
      <c r="AD605" s="82"/>
      <c r="AE605" s="82"/>
    </row>
    <row r="606" spans="1:31" s="83" customFormat="1" ht="30" hidden="1" outlineLevel="1">
      <c r="A606" s="222"/>
      <c r="B606" s="114">
        <f t="shared" si="26"/>
        <v>586</v>
      </c>
      <c r="C606" s="70" t="s">
        <v>321</v>
      </c>
      <c r="D606" s="203" t="s">
        <v>40</v>
      </c>
      <c r="E606" s="204">
        <v>0.55300000000000005</v>
      </c>
      <c r="F606" s="67"/>
      <c r="G606" s="420"/>
      <c r="H606" s="421"/>
      <c r="I606" s="420"/>
      <c r="J606" s="306">
        <f t="shared" si="27"/>
        <v>0</v>
      </c>
      <c r="K606" s="326"/>
      <c r="L606" s="354"/>
      <c r="M606" s="773"/>
      <c r="N606" s="917"/>
      <c r="O606" s="859" t="s">
        <v>3627</v>
      </c>
      <c r="P606" s="822"/>
      <c r="Q606" s="965"/>
      <c r="R606" s="519" t="s">
        <v>3972</v>
      </c>
      <c r="S606" s="82"/>
      <c r="T606" s="82"/>
      <c r="U606" s="82"/>
      <c r="V606" s="82"/>
      <c r="W606" s="82"/>
      <c r="X606" s="82"/>
      <c r="Y606" s="82"/>
      <c r="Z606" s="82"/>
      <c r="AA606" s="82"/>
      <c r="AB606" s="82"/>
      <c r="AC606" s="82"/>
      <c r="AD606" s="82"/>
      <c r="AE606" s="82"/>
    </row>
    <row r="607" spans="1:31" s="83" customFormat="1" ht="30" hidden="1" outlineLevel="1">
      <c r="A607" s="222"/>
      <c r="B607" s="114">
        <f t="shared" si="26"/>
        <v>587</v>
      </c>
      <c r="C607" s="70" t="s">
        <v>311</v>
      </c>
      <c r="D607" s="203" t="s">
        <v>40</v>
      </c>
      <c r="E607" s="204">
        <v>1.0720000000000001</v>
      </c>
      <c r="F607" s="67"/>
      <c r="G607" s="420"/>
      <c r="H607" s="421"/>
      <c r="I607" s="420"/>
      <c r="J607" s="306">
        <f t="shared" si="27"/>
        <v>0</v>
      </c>
      <c r="K607" s="326"/>
      <c r="L607" s="354"/>
      <c r="M607" s="773"/>
      <c r="N607" s="917"/>
      <c r="O607" s="859" t="s">
        <v>3627</v>
      </c>
      <c r="P607" s="822"/>
      <c r="Q607" s="965"/>
      <c r="R607" s="519" t="s">
        <v>3972</v>
      </c>
      <c r="S607" s="82"/>
      <c r="T607" s="82"/>
      <c r="U607" s="82"/>
      <c r="V607" s="82"/>
      <c r="W607" s="82"/>
      <c r="X607" s="82"/>
      <c r="Y607" s="82"/>
      <c r="Z607" s="82"/>
      <c r="AA607" s="82"/>
      <c r="AB607" s="82"/>
      <c r="AC607" s="82"/>
      <c r="AD607" s="82"/>
      <c r="AE607" s="82"/>
    </row>
    <row r="608" spans="1:31" s="83" customFormat="1" ht="30" hidden="1" outlineLevel="1">
      <c r="A608" s="222"/>
      <c r="B608" s="114">
        <f t="shared" si="26"/>
        <v>588</v>
      </c>
      <c r="C608" s="70" t="s">
        <v>312</v>
      </c>
      <c r="D608" s="203" t="s">
        <v>40</v>
      </c>
      <c r="E608" s="204">
        <v>1.52</v>
      </c>
      <c r="F608" s="67"/>
      <c r="G608" s="420"/>
      <c r="H608" s="421"/>
      <c r="I608" s="420"/>
      <c r="J608" s="306">
        <f t="shared" si="27"/>
        <v>0</v>
      </c>
      <c r="K608" s="326"/>
      <c r="L608" s="354"/>
      <c r="M608" s="773"/>
      <c r="N608" s="917"/>
      <c r="O608" s="859" t="s">
        <v>3627</v>
      </c>
      <c r="P608" s="822"/>
      <c r="Q608" s="965"/>
      <c r="R608" s="519" t="s">
        <v>3972</v>
      </c>
      <c r="S608" s="82"/>
      <c r="T608" s="82"/>
      <c r="U608" s="82"/>
      <c r="V608" s="82"/>
      <c r="W608" s="82"/>
      <c r="X608" s="82"/>
      <c r="Y608" s="82"/>
      <c r="Z608" s="82"/>
      <c r="AA608" s="82"/>
      <c r="AB608" s="82"/>
      <c r="AC608" s="82"/>
      <c r="AD608" s="82"/>
      <c r="AE608" s="82"/>
    </row>
    <row r="609" spans="1:31" s="83" customFormat="1" ht="30" hidden="1" outlineLevel="1">
      <c r="A609" s="222"/>
      <c r="B609" s="114">
        <f t="shared" si="26"/>
        <v>589</v>
      </c>
      <c r="C609" s="70" t="s">
        <v>298</v>
      </c>
      <c r="D609" s="203" t="s">
        <v>40</v>
      </c>
      <c r="E609" s="204">
        <v>0.499</v>
      </c>
      <c r="F609" s="67"/>
      <c r="G609" s="420"/>
      <c r="H609" s="421"/>
      <c r="I609" s="420"/>
      <c r="J609" s="306">
        <f t="shared" si="27"/>
        <v>0</v>
      </c>
      <c r="K609" s="326"/>
      <c r="L609" s="354"/>
      <c r="M609" s="773"/>
      <c r="N609" s="917"/>
      <c r="O609" s="859" t="s">
        <v>3627</v>
      </c>
      <c r="P609" s="822"/>
      <c r="Q609" s="965"/>
      <c r="R609" s="519" t="s">
        <v>3972</v>
      </c>
      <c r="S609" s="82"/>
      <c r="T609" s="82"/>
      <c r="U609" s="82"/>
      <c r="V609" s="82"/>
      <c r="W609" s="82"/>
      <c r="X609" s="82"/>
      <c r="Y609" s="82"/>
      <c r="Z609" s="82"/>
      <c r="AA609" s="82"/>
      <c r="AB609" s="82"/>
      <c r="AC609" s="82"/>
      <c r="AD609" s="82"/>
      <c r="AE609" s="82"/>
    </row>
    <row r="610" spans="1:31" s="83" customFormat="1" ht="30" hidden="1" outlineLevel="1">
      <c r="A610" s="222"/>
      <c r="B610" s="114">
        <f t="shared" si="26"/>
        <v>590</v>
      </c>
      <c r="C610" s="70" t="s">
        <v>286</v>
      </c>
      <c r="D610" s="203" t="s">
        <v>40</v>
      </c>
      <c r="E610" s="204">
        <v>4.3460000000000001</v>
      </c>
      <c r="F610" s="67"/>
      <c r="G610" s="420"/>
      <c r="H610" s="421"/>
      <c r="I610" s="420"/>
      <c r="J610" s="306">
        <f t="shared" si="27"/>
        <v>0</v>
      </c>
      <c r="K610" s="326"/>
      <c r="L610" s="354"/>
      <c r="M610" s="773"/>
      <c r="N610" s="917"/>
      <c r="O610" s="859" t="s">
        <v>3627</v>
      </c>
      <c r="P610" s="822"/>
      <c r="Q610" s="965"/>
      <c r="R610" s="519" t="s">
        <v>3972</v>
      </c>
      <c r="S610" s="82"/>
      <c r="T610" s="82"/>
      <c r="U610" s="82"/>
      <c r="V610" s="82"/>
      <c r="W610" s="82"/>
      <c r="X610" s="82"/>
      <c r="Y610" s="82"/>
      <c r="Z610" s="82"/>
      <c r="AA610" s="82"/>
      <c r="AB610" s="82"/>
      <c r="AC610" s="82"/>
      <c r="AD610" s="82"/>
      <c r="AE610" s="82"/>
    </row>
    <row r="611" spans="1:31" s="83" customFormat="1" ht="30" hidden="1" outlineLevel="1">
      <c r="A611" s="222"/>
      <c r="B611" s="114">
        <f t="shared" si="26"/>
        <v>591</v>
      </c>
      <c r="C611" s="70" t="s">
        <v>322</v>
      </c>
      <c r="D611" s="203"/>
      <c r="E611" s="204">
        <v>1.163</v>
      </c>
      <c r="F611" s="67"/>
      <c r="G611" s="420"/>
      <c r="H611" s="421"/>
      <c r="I611" s="420"/>
      <c r="J611" s="306">
        <f t="shared" si="27"/>
        <v>0</v>
      </c>
      <c r="K611" s="326"/>
      <c r="L611" s="354"/>
      <c r="M611" s="773"/>
      <c r="N611" s="317"/>
      <c r="O611" s="859" t="s">
        <v>3627</v>
      </c>
      <c r="P611" s="822"/>
      <c r="Q611" s="828"/>
      <c r="R611" s="519" t="s">
        <v>3972</v>
      </c>
      <c r="S611" s="82"/>
      <c r="T611" s="82"/>
      <c r="U611" s="82"/>
      <c r="V611" s="82"/>
      <c r="W611" s="82"/>
      <c r="X611" s="82"/>
      <c r="Y611" s="82"/>
      <c r="Z611" s="82"/>
      <c r="AA611" s="82"/>
      <c r="AB611" s="82"/>
      <c r="AC611" s="82"/>
      <c r="AD611" s="82"/>
      <c r="AE611" s="82"/>
    </row>
    <row r="612" spans="1:31" s="83" customFormat="1" ht="30" hidden="1" outlineLevel="1">
      <c r="A612" s="222"/>
      <c r="B612" s="114">
        <f t="shared" si="26"/>
        <v>592</v>
      </c>
      <c r="C612" s="70" t="s">
        <v>277</v>
      </c>
      <c r="D612" s="203" t="s">
        <v>40</v>
      </c>
      <c r="E612" s="204">
        <v>0.76600000000000001</v>
      </c>
      <c r="F612" s="67"/>
      <c r="G612" s="420"/>
      <c r="H612" s="421"/>
      <c r="I612" s="420"/>
      <c r="J612" s="306">
        <f t="shared" si="27"/>
        <v>0</v>
      </c>
      <c r="K612" s="326"/>
      <c r="L612" s="354"/>
      <c r="M612" s="773"/>
      <c r="N612" s="317"/>
      <c r="O612" s="859" t="s">
        <v>3627</v>
      </c>
      <c r="P612" s="822"/>
      <c r="Q612" s="828"/>
      <c r="R612" s="519" t="s">
        <v>3972</v>
      </c>
      <c r="S612" s="82"/>
      <c r="T612" s="82"/>
      <c r="U612" s="82"/>
      <c r="V612" s="82"/>
      <c r="W612" s="82"/>
      <c r="X612" s="82"/>
      <c r="Y612" s="82"/>
      <c r="Z612" s="82"/>
      <c r="AA612" s="82"/>
      <c r="AB612" s="82"/>
      <c r="AC612" s="82"/>
      <c r="AD612" s="82"/>
      <c r="AE612" s="82"/>
    </row>
    <row r="613" spans="1:31" s="83" customFormat="1" hidden="1" outlineLevel="1">
      <c r="A613" s="222"/>
      <c r="B613" s="114">
        <f t="shared" si="26"/>
        <v>593</v>
      </c>
      <c r="C613" s="70" t="s">
        <v>315</v>
      </c>
      <c r="D613" s="203" t="s">
        <v>40</v>
      </c>
      <c r="E613" s="204">
        <v>1.5189999999999999</v>
      </c>
      <c r="F613" s="67"/>
      <c r="G613" s="420"/>
      <c r="H613" s="421"/>
      <c r="I613" s="420"/>
      <c r="J613" s="306">
        <f t="shared" si="27"/>
        <v>0</v>
      </c>
      <c r="K613" s="326"/>
      <c r="L613" s="354"/>
      <c r="M613" s="773"/>
      <c r="N613" s="317"/>
      <c r="O613" s="859" t="s">
        <v>3627</v>
      </c>
      <c r="P613" s="822"/>
      <c r="Q613" s="828"/>
      <c r="R613" s="519" t="s">
        <v>3972</v>
      </c>
      <c r="S613" s="82"/>
      <c r="T613" s="82"/>
      <c r="U613" s="82"/>
      <c r="V613" s="82"/>
      <c r="W613" s="82"/>
      <c r="X613" s="82"/>
      <c r="Y613" s="82"/>
      <c r="Z613" s="82"/>
      <c r="AA613" s="82"/>
      <c r="AB613" s="82"/>
      <c r="AC613" s="82"/>
      <c r="AD613" s="82"/>
      <c r="AE613" s="82"/>
    </row>
    <row r="614" spans="1:31" s="83" customFormat="1" hidden="1" outlineLevel="1">
      <c r="A614" s="222"/>
      <c r="B614" s="114">
        <f t="shared" si="26"/>
        <v>594</v>
      </c>
      <c r="C614" s="70" t="s">
        <v>323</v>
      </c>
      <c r="D614" s="203" t="s">
        <v>40</v>
      </c>
      <c r="E614" s="204">
        <v>1.575</v>
      </c>
      <c r="F614" s="67"/>
      <c r="G614" s="420"/>
      <c r="H614" s="421"/>
      <c r="I614" s="420"/>
      <c r="J614" s="306">
        <f t="shared" si="27"/>
        <v>0</v>
      </c>
      <c r="K614" s="326"/>
      <c r="L614" s="354"/>
      <c r="M614" s="773"/>
      <c r="N614" s="317"/>
      <c r="O614" s="859" t="s">
        <v>3627</v>
      </c>
      <c r="P614" s="822"/>
      <c r="Q614" s="828"/>
      <c r="R614" s="519" t="s">
        <v>3972</v>
      </c>
      <c r="S614" s="82"/>
      <c r="T614" s="82"/>
      <c r="U614" s="82"/>
      <c r="V614" s="82"/>
      <c r="W614" s="82"/>
      <c r="X614" s="82"/>
      <c r="Y614" s="82"/>
      <c r="Z614" s="82"/>
      <c r="AA614" s="82"/>
      <c r="AB614" s="82"/>
      <c r="AC614" s="82"/>
      <c r="AD614" s="82"/>
      <c r="AE614" s="82"/>
    </row>
    <row r="615" spans="1:31" s="83" customFormat="1" hidden="1" outlineLevel="1">
      <c r="A615" s="222"/>
      <c r="B615" s="114">
        <f t="shared" si="26"/>
        <v>595</v>
      </c>
      <c r="C615" s="70" t="s">
        <v>324</v>
      </c>
      <c r="D615" s="203"/>
      <c r="E615" s="204"/>
      <c r="F615" s="67"/>
      <c r="G615" s="420"/>
      <c r="H615" s="421"/>
      <c r="I615" s="420"/>
      <c r="J615" s="306">
        <f t="shared" si="27"/>
        <v>0</v>
      </c>
      <c r="K615" s="326"/>
      <c r="L615" s="354"/>
      <c r="M615" s="773"/>
      <c r="N615" s="317"/>
      <c r="O615" s="859" t="s">
        <v>3627</v>
      </c>
      <c r="P615" s="822"/>
      <c r="Q615" s="828"/>
      <c r="R615" s="519" t="s">
        <v>3972</v>
      </c>
      <c r="S615" s="82"/>
      <c r="T615" s="82"/>
      <c r="U615" s="82"/>
      <c r="V615" s="82"/>
      <c r="W615" s="82"/>
      <c r="X615" s="82"/>
      <c r="Y615" s="82"/>
      <c r="Z615" s="82"/>
      <c r="AA615" s="82"/>
      <c r="AB615" s="82"/>
      <c r="AC615" s="82"/>
      <c r="AD615" s="82"/>
      <c r="AE615" s="82"/>
    </row>
    <row r="616" spans="1:31" s="83" customFormat="1" ht="30" hidden="1" outlineLevel="1">
      <c r="A616" s="222"/>
      <c r="B616" s="114">
        <f t="shared" si="26"/>
        <v>596</v>
      </c>
      <c r="C616" s="70" t="s">
        <v>1564</v>
      </c>
      <c r="D616" s="203" t="s">
        <v>40</v>
      </c>
      <c r="E616" s="204">
        <v>32.938000000000002</v>
      </c>
      <c r="F616" s="67"/>
      <c r="G616" s="420"/>
      <c r="H616" s="421"/>
      <c r="I616" s="420"/>
      <c r="J616" s="306">
        <f t="shared" si="27"/>
        <v>0</v>
      </c>
      <c r="K616" s="326"/>
      <c r="L616" s="354"/>
      <c r="M616" s="773"/>
      <c r="N616" s="317"/>
      <c r="O616" s="859" t="s">
        <v>3627</v>
      </c>
      <c r="P616" s="822"/>
      <c r="Q616" s="828"/>
      <c r="R616" s="519" t="s">
        <v>3972</v>
      </c>
      <c r="S616" s="82"/>
      <c r="T616" s="82"/>
      <c r="U616" s="82"/>
      <c r="V616" s="82"/>
      <c r="W616" s="82"/>
      <c r="X616" s="82"/>
      <c r="Y616" s="82"/>
      <c r="Z616" s="82"/>
      <c r="AA616" s="82"/>
      <c r="AB616" s="82"/>
      <c r="AC616" s="82"/>
      <c r="AD616" s="82"/>
      <c r="AE616" s="82"/>
    </row>
    <row r="617" spans="1:31" s="83" customFormat="1" hidden="1" outlineLevel="1">
      <c r="A617" s="222"/>
      <c r="B617" s="114">
        <f t="shared" si="26"/>
        <v>597</v>
      </c>
      <c r="C617" s="70" t="s">
        <v>1559</v>
      </c>
      <c r="D617" s="203" t="s">
        <v>65</v>
      </c>
      <c r="E617" s="204">
        <v>629.34</v>
      </c>
      <c r="F617" s="67"/>
      <c r="G617" s="420"/>
      <c r="H617" s="421"/>
      <c r="I617" s="420"/>
      <c r="J617" s="306">
        <f t="shared" si="27"/>
        <v>0</v>
      </c>
      <c r="K617" s="326"/>
      <c r="L617" s="354"/>
      <c r="M617" s="773"/>
      <c r="N617" s="317"/>
      <c r="O617" s="859" t="s">
        <v>3627</v>
      </c>
      <c r="P617" s="822"/>
      <c r="Q617" s="828"/>
      <c r="R617" s="519" t="s">
        <v>3972</v>
      </c>
      <c r="S617" s="82"/>
      <c r="T617" s="82"/>
      <c r="U617" s="82"/>
      <c r="V617" s="82"/>
      <c r="W617" s="82"/>
      <c r="X617" s="82"/>
      <c r="Y617" s="82"/>
      <c r="Z617" s="82"/>
      <c r="AA617" s="82"/>
      <c r="AB617" s="82"/>
      <c r="AC617" s="82"/>
      <c r="AD617" s="82"/>
      <c r="AE617" s="82"/>
    </row>
    <row r="618" spans="1:31" s="83" customFormat="1" ht="30" hidden="1" outlineLevel="1">
      <c r="A618" s="222"/>
      <c r="B618" s="114">
        <f t="shared" ref="B618:B622" si="28">B617+1</f>
        <v>598</v>
      </c>
      <c r="C618" s="70" t="s">
        <v>1560</v>
      </c>
      <c r="D618" s="203" t="s">
        <v>65</v>
      </c>
      <c r="E618" s="204">
        <v>629.34</v>
      </c>
      <c r="F618" s="67"/>
      <c r="G618" s="420"/>
      <c r="H618" s="421"/>
      <c r="I618" s="420"/>
      <c r="J618" s="306">
        <f t="shared" si="27"/>
        <v>0</v>
      </c>
      <c r="K618" s="326"/>
      <c r="L618" s="354"/>
      <c r="M618" s="773"/>
      <c r="N618" s="317"/>
      <c r="O618" s="859" t="s">
        <v>3627</v>
      </c>
      <c r="P618" s="822"/>
      <c r="Q618" s="828"/>
      <c r="R618" s="519" t="s">
        <v>3972</v>
      </c>
      <c r="S618" s="82"/>
      <c r="T618" s="82"/>
      <c r="U618" s="82"/>
      <c r="V618" s="82"/>
      <c r="W618" s="82"/>
      <c r="X618" s="82"/>
      <c r="Y618" s="82"/>
      <c r="Z618" s="82"/>
      <c r="AA618" s="82"/>
      <c r="AB618" s="82"/>
      <c r="AC618" s="82"/>
      <c r="AD618" s="82"/>
      <c r="AE618" s="82"/>
    </row>
    <row r="619" spans="1:31" s="83" customFormat="1" ht="30" hidden="1" outlineLevel="1">
      <c r="A619" s="222"/>
      <c r="B619" s="114">
        <f t="shared" si="28"/>
        <v>599</v>
      </c>
      <c r="C619" s="13" t="s">
        <v>1561</v>
      </c>
      <c r="D619" s="89" t="s">
        <v>65</v>
      </c>
      <c r="E619" s="181" t="s">
        <v>1562</v>
      </c>
      <c r="F619" s="67"/>
      <c r="G619" s="420"/>
      <c r="H619" s="421"/>
      <c r="I619" s="420"/>
      <c r="J619" s="306">
        <f t="shared" si="27"/>
        <v>0</v>
      </c>
      <c r="K619" s="326"/>
      <c r="L619" s="354"/>
      <c r="M619" s="773"/>
      <c r="N619" s="317"/>
      <c r="O619" s="859" t="s">
        <v>3627</v>
      </c>
      <c r="P619" s="822"/>
      <c r="Q619" s="828"/>
      <c r="R619" s="519" t="s">
        <v>3972</v>
      </c>
      <c r="S619" s="82"/>
      <c r="T619" s="82"/>
      <c r="U619" s="82"/>
      <c r="V619" s="82"/>
      <c r="W619" s="82"/>
      <c r="X619" s="82"/>
      <c r="Y619" s="82"/>
      <c r="Z619" s="82"/>
      <c r="AA619" s="82"/>
      <c r="AB619" s="82"/>
      <c r="AC619" s="82"/>
      <c r="AD619" s="82"/>
      <c r="AE619" s="82"/>
    </row>
    <row r="620" spans="1:31" s="83" customFormat="1" ht="45" hidden="1" outlineLevel="1">
      <c r="A620" s="222"/>
      <c r="B620" s="114">
        <f t="shared" si="28"/>
        <v>600</v>
      </c>
      <c r="C620" s="70" t="s">
        <v>1563</v>
      </c>
      <c r="D620" s="203" t="s">
        <v>65</v>
      </c>
      <c r="E620" s="204">
        <v>3673.08</v>
      </c>
      <c r="F620" s="67"/>
      <c r="G620" s="420"/>
      <c r="H620" s="421"/>
      <c r="I620" s="420"/>
      <c r="J620" s="306">
        <f t="shared" si="27"/>
        <v>0</v>
      </c>
      <c r="K620" s="326"/>
      <c r="L620" s="354"/>
      <c r="M620" s="773"/>
      <c r="N620" s="317"/>
      <c r="O620" s="859" t="s">
        <v>3627</v>
      </c>
      <c r="P620" s="822"/>
      <c r="Q620" s="828"/>
      <c r="R620" s="519" t="s">
        <v>3972</v>
      </c>
      <c r="S620" s="82"/>
      <c r="T620" s="82"/>
      <c r="U620" s="82"/>
      <c r="V620" s="82"/>
      <c r="W620" s="82"/>
      <c r="X620" s="82"/>
      <c r="Y620" s="82"/>
      <c r="Z620" s="82"/>
      <c r="AA620" s="82"/>
      <c r="AB620" s="82"/>
      <c r="AC620" s="82"/>
      <c r="AD620" s="82"/>
      <c r="AE620" s="82"/>
    </row>
    <row r="621" spans="1:31" s="83" customFormat="1" hidden="1" outlineLevel="1">
      <c r="A621" s="222"/>
      <c r="B621" s="114">
        <f t="shared" si="28"/>
        <v>601</v>
      </c>
      <c r="C621" s="70" t="s">
        <v>1565</v>
      </c>
      <c r="D621" s="203" t="s">
        <v>1566</v>
      </c>
      <c r="E621" s="204">
        <v>1</v>
      </c>
      <c r="F621" s="67"/>
      <c r="G621" s="420"/>
      <c r="H621" s="421"/>
      <c r="I621" s="420"/>
      <c r="J621" s="306">
        <f t="shared" si="27"/>
        <v>0</v>
      </c>
      <c r="K621" s="326"/>
      <c r="L621" s="354"/>
      <c r="M621" s="773"/>
      <c r="N621" s="317"/>
      <c r="O621" s="859" t="s">
        <v>3627</v>
      </c>
      <c r="P621" s="822"/>
      <c r="Q621" s="828"/>
      <c r="R621" s="519" t="s">
        <v>3972</v>
      </c>
      <c r="S621" s="82"/>
      <c r="T621" s="82"/>
      <c r="U621" s="82"/>
      <c r="V621" s="82"/>
      <c r="W621" s="82"/>
      <c r="X621" s="82"/>
      <c r="Y621" s="82"/>
      <c r="Z621" s="82"/>
      <c r="AA621" s="82"/>
      <c r="AB621" s="82"/>
      <c r="AC621" s="82"/>
      <c r="AD621" s="82"/>
      <c r="AE621" s="82"/>
    </row>
    <row r="622" spans="1:31" s="83" customFormat="1" ht="30" hidden="1" outlineLevel="1">
      <c r="A622" s="222"/>
      <c r="B622" s="114">
        <f t="shared" si="28"/>
        <v>602</v>
      </c>
      <c r="C622" s="70" t="s">
        <v>1567</v>
      </c>
      <c r="D622" s="203" t="s">
        <v>65</v>
      </c>
      <c r="E622" s="204">
        <v>6293.42</v>
      </c>
      <c r="F622" s="67"/>
      <c r="G622" s="420"/>
      <c r="H622" s="421"/>
      <c r="I622" s="420"/>
      <c r="J622" s="306">
        <f t="shared" si="27"/>
        <v>0</v>
      </c>
      <c r="K622" s="326"/>
      <c r="L622" s="354"/>
      <c r="M622" s="773"/>
      <c r="N622" s="317"/>
      <c r="O622" s="859" t="s">
        <v>3627</v>
      </c>
      <c r="P622" s="822"/>
      <c r="Q622" s="828"/>
      <c r="R622" s="519" t="s">
        <v>3972</v>
      </c>
      <c r="S622" s="82"/>
      <c r="T622" s="82"/>
      <c r="U622" s="82"/>
      <c r="V622" s="82"/>
      <c r="W622" s="82"/>
      <c r="X622" s="82"/>
      <c r="Y622" s="82"/>
      <c r="Z622" s="82"/>
      <c r="AA622" s="82"/>
      <c r="AB622" s="82"/>
      <c r="AC622" s="82"/>
      <c r="AD622" s="82"/>
      <c r="AE622" s="82"/>
    </row>
    <row r="623" spans="1:31" s="83" customFormat="1" collapsed="1">
      <c r="A623" s="222">
        <v>4</v>
      </c>
      <c r="B623" s="382">
        <f>B622+1</f>
        <v>603</v>
      </c>
      <c r="C623" s="948" t="s">
        <v>1568</v>
      </c>
      <c r="D623" s="948"/>
      <c r="E623" s="940"/>
      <c r="F623" s="425"/>
      <c r="G623" s="426">
        <f>СОУЭ!F82</f>
        <v>10236141.1</v>
      </c>
      <c r="H623" s="427"/>
      <c r="I623" s="426">
        <f>СОУЭ!H82</f>
        <v>18943384</v>
      </c>
      <c r="J623" s="428">
        <f t="shared" si="27"/>
        <v>29179525.100000001</v>
      </c>
      <c r="K623" s="429" t="s">
        <v>3625</v>
      </c>
      <c r="L623" s="355" t="s">
        <v>3605</v>
      </c>
      <c r="M623" s="773">
        <v>0</v>
      </c>
      <c r="N623" s="317">
        <v>29379834</v>
      </c>
      <c r="O623" s="844" t="s">
        <v>3979</v>
      </c>
      <c r="P623" s="822">
        <v>4751751.12</v>
      </c>
      <c r="Q623" s="828">
        <f>I623</f>
        <v>18943384</v>
      </c>
      <c r="R623" s="519" t="s">
        <v>3972</v>
      </c>
      <c r="S623" s="82"/>
      <c r="T623" s="82"/>
      <c r="U623" s="82"/>
      <c r="V623" s="82"/>
      <c r="W623" s="82"/>
      <c r="X623" s="82"/>
      <c r="Y623" s="82"/>
      <c r="Z623" s="82"/>
      <c r="AA623" s="82"/>
      <c r="AB623" s="82"/>
      <c r="AC623" s="82"/>
      <c r="AD623" s="82"/>
      <c r="AE623" s="82"/>
    </row>
    <row r="624" spans="1:31" s="83" customFormat="1" ht="30" hidden="1" outlineLevel="1">
      <c r="A624" s="222"/>
      <c r="B624" s="115">
        <f t="shared" ref="B624:B687" si="29">B623+1</f>
        <v>604</v>
      </c>
      <c r="C624" s="70" t="s">
        <v>1569</v>
      </c>
      <c r="D624" s="203" t="s">
        <v>31</v>
      </c>
      <c r="E624" s="204">
        <v>1</v>
      </c>
      <c r="F624" s="67"/>
      <c r="G624" s="420"/>
      <c r="H624" s="421"/>
      <c r="I624" s="420"/>
      <c r="J624" s="306">
        <f t="shared" si="27"/>
        <v>0</v>
      </c>
      <c r="K624" s="326"/>
      <c r="L624" s="355" t="s">
        <v>3605</v>
      </c>
      <c r="M624" s="773"/>
      <c r="N624" s="317"/>
      <c r="O624" s="859" t="s">
        <v>3627</v>
      </c>
      <c r="P624" s="822"/>
      <c r="Q624" s="828"/>
      <c r="R624" s="519"/>
      <c r="S624" s="82"/>
      <c r="T624" s="82"/>
      <c r="U624" s="82"/>
      <c r="V624" s="82"/>
      <c r="W624" s="82"/>
      <c r="X624" s="82"/>
      <c r="Y624" s="82"/>
      <c r="Z624" s="82"/>
      <c r="AA624" s="82"/>
      <c r="AB624" s="82"/>
      <c r="AC624" s="82"/>
      <c r="AD624" s="82"/>
      <c r="AE624" s="82"/>
    </row>
    <row r="625" spans="1:31" s="83" customFormat="1" ht="30" hidden="1" outlineLevel="1">
      <c r="A625" s="222"/>
      <c r="B625" s="115">
        <f t="shared" si="29"/>
        <v>605</v>
      </c>
      <c r="C625" s="70" t="s">
        <v>1570</v>
      </c>
      <c r="D625" s="203" t="s">
        <v>31</v>
      </c>
      <c r="E625" s="204">
        <v>7</v>
      </c>
      <c r="F625" s="67"/>
      <c r="G625" s="420"/>
      <c r="H625" s="421"/>
      <c r="I625" s="420"/>
      <c r="J625" s="306">
        <f t="shared" si="27"/>
        <v>0</v>
      </c>
      <c r="K625" s="326"/>
      <c r="L625" s="355" t="s">
        <v>3605</v>
      </c>
      <c r="M625" s="773"/>
      <c r="N625" s="317"/>
      <c r="O625" s="859" t="s">
        <v>3627</v>
      </c>
      <c r="P625" s="822"/>
      <c r="Q625" s="828"/>
      <c r="R625" s="519"/>
      <c r="S625" s="82"/>
      <c r="T625" s="82"/>
      <c r="U625" s="82"/>
      <c r="V625" s="82"/>
      <c r="W625" s="82"/>
      <c r="X625" s="82"/>
      <c r="Y625" s="82"/>
      <c r="Z625" s="82"/>
      <c r="AA625" s="82"/>
      <c r="AB625" s="82"/>
      <c r="AC625" s="82"/>
      <c r="AD625" s="82"/>
      <c r="AE625" s="82"/>
    </row>
    <row r="626" spans="1:31" s="83" customFormat="1" hidden="1" outlineLevel="1">
      <c r="A626" s="222"/>
      <c r="B626" s="115">
        <f t="shared" si="29"/>
        <v>606</v>
      </c>
      <c r="C626" s="70" t="s">
        <v>86</v>
      </c>
      <c r="D626" s="203" t="s">
        <v>31</v>
      </c>
      <c r="E626" s="204">
        <v>2</v>
      </c>
      <c r="F626" s="67"/>
      <c r="G626" s="420"/>
      <c r="H626" s="421"/>
      <c r="I626" s="420"/>
      <c r="J626" s="306">
        <f t="shared" si="27"/>
        <v>0</v>
      </c>
      <c r="K626" s="326"/>
      <c r="L626" s="355" t="s">
        <v>3605</v>
      </c>
      <c r="M626" s="773"/>
      <c r="N626" s="317"/>
      <c r="O626" s="859" t="s">
        <v>3627</v>
      </c>
      <c r="P626" s="822"/>
      <c r="Q626" s="828"/>
      <c r="R626" s="519"/>
      <c r="S626" s="82"/>
      <c r="T626" s="82"/>
      <c r="U626" s="82"/>
      <c r="V626" s="82"/>
      <c r="W626" s="82"/>
      <c r="X626" s="82"/>
      <c r="Y626" s="82"/>
      <c r="Z626" s="82"/>
      <c r="AA626" s="82"/>
      <c r="AB626" s="82"/>
      <c r="AC626" s="82"/>
      <c r="AD626" s="82"/>
      <c r="AE626" s="82"/>
    </row>
    <row r="627" spans="1:31" s="83" customFormat="1" ht="30" hidden="1" outlineLevel="1">
      <c r="A627" s="222"/>
      <c r="B627" s="115">
        <f t="shared" si="29"/>
        <v>607</v>
      </c>
      <c r="C627" s="70" t="s">
        <v>1571</v>
      </c>
      <c r="D627" s="203" t="s">
        <v>31</v>
      </c>
      <c r="E627" s="204">
        <v>8</v>
      </c>
      <c r="F627" s="67"/>
      <c r="G627" s="420"/>
      <c r="H627" s="421"/>
      <c r="I627" s="420"/>
      <c r="J627" s="306">
        <f t="shared" si="27"/>
        <v>0</v>
      </c>
      <c r="K627" s="326"/>
      <c r="L627" s="355" t="s">
        <v>3605</v>
      </c>
      <c r="M627" s="773"/>
      <c r="N627" s="317"/>
      <c r="O627" s="859" t="s">
        <v>3627</v>
      </c>
      <c r="P627" s="822"/>
      <c r="Q627" s="828"/>
      <c r="R627" s="519"/>
      <c r="S627" s="82"/>
      <c r="T627" s="82"/>
      <c r="U627" s="82"/>
      <c r="V627" s="82"/>
      <c r="W627" s="82"/>
      <c r="X627" s="82"/>
      <c r="Y627" s="82"/>
      <c r="Z627" s="82"/>
      <c r="AA627" s="82"/>
      <c r="AB627" s="82"/>
      <c r="AC627" s="82"/>
      <c r="AD627" s="82"/>
      <c r="AE627" s="82"/>
    </row>
    <row r="628" spans="1:31" s="83" customFormat="1" ht="30" hidden="1" outlineLevel="1">
      <c r="A628" s="222"/>
      <c r="B628" s="115">
        <f t="shared" si="29"/>
        <v>608</v>
      </c>
      <c r="C628" s="70" t="s">
        <v>1572</v>
      </c>
      <c r="D628" s="203" t="s">
        <v>31</v>
      </c>
      <c r="E628" s="204">
        <v>7</v>
      </c>
      <c r="F628" s="67"/>
      <c r="G628" s="420"/>
      <c r="H628" s="421"/>
      <c r="I628" s="420"/>
      <c r="J628" s="306">
        <f t="shared" si="27"/>
        <v>0</v>
      </c>
      <c r="K628" s="326"/>
      <c r="L628" s="355" t="s">
        <v>3605</v>
      </c>
      <c r="M628" s="773"/>
      <c r="N628" s="317"/>
      <c r="O628" s="859" t="s">
        <v>3627</v>
      </c>
      <c r="P628" s="822"/>
      <c r="Q628" s="828"/>
      <c r="R628" s="519"/>
      <c r="S628" s="82"/>
      <c r="T628" s="82"/>
      <c r="U628" s="82"/>
      <c r="V628" s="82"/>
      <c r="W628" s="82"/>
      <c r="X628" s="82"/>
      <c r="Y628" s="82"/>
      <c r="Z628" s="82"/>
      <c r="AA628" s="82"/>
      <c r="AB628" s="82"/>
      <c r="AC628" s="82"/>
      <c r="AD628" s="82"/>
      <c r="AE628" s="82"/>
    </row>
    <row r="629" spans="1:31" s="83" customFormat="1" ht="30" hidden="1" outlineLevel="1">
      <c r="A629" s="222"/>
      <c r="B629" s="115">
        <f t="shared" si="29"/>
        <v>609</v>
      </c>
      <c r="C629" s="70" t="s">
        <v>1573</v>
      </c>
      <c r="D629" s="203" t="s">
        <v>31</v>
      </c>
      <c r="E629" s="204">
        <v>10</v>
      </c>
      <c r="F629" s="67"/>
      <c r="G629" s="420"/>
      <c r="H629" s="421"/>
      <c r="I629" s="420"/>
      <c r="J629" s="306">
        <f t="shared" si="27"/>
        <v>0</v>
      </c>
      <c r="K629" s="326"/>
      <c r="L629" s="355" t="s">
        <v>3605</v>
      </c>
      <c r="M629" s="773"/>
      <c r="N629" s="317"/>
      <c r="O629" s="859" t="s">
        <v>3627</v>
      </c>
      <c r="P629" s="822"/>
      <c r="Q629" s="828"/>
      <c r="R629" s="519"/>
      <c r="S629" s="82"/>
      <c r="T629" s="82"/>
      <c r="U629" s="82"/>
      <c r="V629" s="82"/>
      <c r="W629" s="82"/>
      <c r="X629" s="82"/>
      <c r="Y629" s="82"/>
      <c r="Z629" s="82"/>
      <c r="AA629" s="82"/>
      <c r="AB629" s="82"/>
      <c r="AC629" s="82"/>
      <c r="AD629" s="82"/>
      <c r="AE629" s="82"/>
    </row>
    <row r="630" spans="1:31" s="83" customFormat="1" ht="30" hidden="1" outlineLevel="1">
      <c r="A630" s="222"/>
      <c r="B630" s="115">
        <f t="shared" si="29"/>
        <v>610</v>
      </c>
      <c r="C630" s="70" t="s">
        <v>1574</v>
      </c>
      <c r="D630" s="203" t="s">
        <v>31</v>
      </c>
      <c r="E630" s="204">
        <v>2</v>
      </c>
      <c r="F630" s="67"/>
      <c r="G630" s="420"/>
      <c r="H630" s="421"/>
      <c r="I630" s="420"/>
      <c r="J630" s="306">
        <f t="shared" si="27"/>
        <v>0</v>
      </c>
      <c r="K630" s="326"/>
      <c r="L630" s="355" t="s">
        <v>3605</v>
      </c>
      <c r="M630" s="773"/>
      <c r="N630" s="317"/>
      <c r="O630" s="859" t="s">
        <v>3627</v>
      </c>
      <c r="P630" s="822"/>
      <c r="Q630" s="828"/>
      <c r="R630" s="519"/>
      <c r="S630" s="82"/>
      <c r="T630" s="82"/>
      <c r="U630" s="82"/>
      <c r="V630" s="82"/>
      <c r="W630" s="82"/>
      <c r="X630" s="82"/>
      <c r="Y630" s="82"/>
      <c r="Z630" s="82"/>
      <c r="AA630" s="82"/>
      <c r="AB630" s="82"/>
      <c r="AC630" s="82"/>
      <c r="AD630" s="82"/>
      <c r="AE630" s="82"/>
    </row>
    <row r="631" spans="1:31" s="83" customFormat="1" ht="30" hidden="1" outlineLevel="1">
      <c r="A631" s="222"/>
      <c r="B631" s="115">
        <f t="shared" si="29"/>
        <v>611</v>
      </c>
      <c r="C631" s="70" t="s">
        <v>1575</v>
      </c>
      <c r="D631" s="203" t="s">
        <v>31</v>
      </c>
      <c r="E631" s="204">
        <v>1</v>
      </c>
      <c r="F631" s="67"/>
      <c r="G631" s="420"/>
      <c r="H631" s="421"/>
      <c r="I631" s="420"/>
      <c r="J631" s="306">
        <f t="shared" si="27"/>
        <v>0</v>
      </c>
      <c r="K631" s="326"/>
      <c r="L631" s="355" t="s">
        <v>3605</v>
      </c>
      <c r="M631" s="773"/>
      <c r="N631" s="317"/>
      <c r="O631" s="859" t="s">
        <v>3627</v>
      </c>
      <c r="P631" s="822"/>
      <c r="Q631" s="828"/>
      <c r="R631" s="519"/>
      <c r="S631" s="82"/>
      <c r="T631" s="82"/>
      <c r="U631" s="82"/>
      <c r="V631" s="82"/>
      <c r="W631" s="82"/>
      <c r="X631" s="82"/>
      <c r="Y631" s="82"/>
      <c r="Z631" s="82"/>
      <c r="AA631" s="82"/>
      <c r="AB631" s="82"/>
      <c r="AC631" s="82"/>
      <c r="AD631" s="82"/>
      <c r="AE631" s="82"/>
    </row>
    <row r="632" spans="1:31" s="83" customFormat="1" ht="30" hidden="1" outlineLevel="1">
      <c r="A632" s="222"/>
      <c r="B632" s="115">
        <f t="shared" si="29"/>
        <v>612</v>
      </c>
      <c r="C632" s="70" t="s">
        <v>1576</v>
      </c>
      <c r="D632" s="203" t="s">
        <v>31</v>
      </c>
      <c r="E632" s="204">
        <v>2</v>
      </c>
      <c r="F632" s="67"/>
      <c r="G632" s="420"/>
      <c r="H632" s="421"/>
      <c r="I632" s="420"/>
      <c r="J632" s="306">
        <f t="shared" si="27"/>
        <v>0</v>
      </c>
      <c r="K632" s="326"/>
      <c r="L632" s="355" t="s">
        <v>3605</v>
      </c>
      <c r="M632" s="773"/>
      <c r="N632" s="317"/>
      <c r="O632" s="859" t="s">
        <v>3627</v>
      </c>
      <c r="P632" s="822"/>
      <c r="Q632" s="828"/>
      <c r="R632" s="519"/>
      <c r="S632" s="82"/>
      <c r="T632" s="82"/>
      <c r="U632" s="82"/>
      <c r="V632" s="82"/>
      <c r="W632" s="82"/>
      <c r="X632" s="82"/>
      <c r="Y632" s="82"/>
      <c r="Z632" s="82"/>
      <c r="AA632" s="82"/>
      <c r="AB632" s="82"/>
      <c r="AC632" s="82"/>
      <c r="AD632" s="82"/>
      <c r="AE632" s="82"/>
    </row>
    <row r="633" spans="1:31" s="83" customFormat="1" hidden="1" outlineLevel="1">
      <c r="A633" s="222"/>
      <c r="B633" s="115">
        <f t="shared" si="29"/>
        <v>613</v>
      </c>
      <c r="C633" s="70" t="s">
        <v>87</v>
      </c>
      <c r="D633" s="203" t="s">
        <v>31</v>
      </c>
      <c r="E633" s="204">
        <v>18</v>
      </c>
      <c r="F633" s="67"/>
      <c r="G633" s="420"/>
      <c r="H633" s="421"/>
      <c r="I633" s="420"/>
      <c r="J633" s="306">
        <f t="shared" si="27"/>
        <v>0</v>
      </c>
      <c r="K633" s="326"/>
      <c r="L633" s="355" t="s">
        <v>3605</v>
      </c>
      <c r="M633" s="773"/>
      <c r="N633" s="317"/>
      <c r="O633" s="859" t="s">
        <v>3627</v>
      </c>
      <c r="P633" s="822"/>
      <c r="Q633" s="828"/>
      <c r="R633" s="519"/>
      <c r="S633" s="82"/>
      <c r="T633" s="82"/>
      <c r="U633" s="82"/>
      <c r="V633" s="82"/>
      <c r="W633" s="82"/>
      <c r="X633" s="82"/>
      <c r="Y633" s="82"/>
      <c r="Z633" s="82"/>
      <c r="AA633" s="82"/>
      <c r="AB633" s="82"/>
      <c r="AC633" s="82"/>
      <c r="AD633" s="82"/>
      <c r="AE633" s="82"/>
    </row>
    <row r="634" spans="1:31" s="83" customFormat="1" hidden="1" outlineLevel="1">
      <c r="A634" s="222"/>
      <c r="B634" s="115">
        <f t="shared" si="29"/>
        <v>614</v>
      </c>
      <c r="C634" s="70" t="s">
        <v>1577</v>
      </c>
      <c r="D634" s="203" t="s">
        <v>31</v>
      </c>
      <c r="E634" s="204">
        <v>4</v>
      </c>
      <c r="F634" s="67"/>
      <c r="G634" s="420"/>
      <c r="H634" s="421"/>
      <c r="I634" s="420"/>
      <c r="J634" s="306">
        <f t="shared" si="27"/>
        <v>0</v>
      </c>
      <c r="K634" s="326"/>
      <c r="L634" s="355" t="s">
        <v>3605</v>
      </c>
      <c r="M634" s="773"/>
      <c r="N634" s="317"/>
      <c r="O634" s="859" t="s">
        <v>3627</v>
      </c>
      <c r="P634" s="822"/>
      <c r="Q634" s="828"/>
      <c r="R634" s="519"/>
      <c r="S634" s="82"/>
      <c r="T634" s="82"/>
      <c r="U634" s="82"/>
      <c r="V634" s="82"/>
      <c r="W634" s="82"/>
      <c r="X634" s="82"/>
      <c r="Y634" s="82"/>
      <c r="Z634" s="82"/>
      <c r="AA634" s="82"/>
      <c r="AB634" s="82"/>
      <c r="AC634" s="82"/>
      <c r="AD634" s="82"/>
      <c r="AE634" s="82"/>
    </row>
    <row r="635" spans="1:31" s="83" customFormat="1" ht="30" hidden="1" outlineLevel="1">
      <c r="A635" s="222"/>
      <c r="B635" s="115">
        <f t="shared" si="29"/>
        <v>615</v>
      </c>
      <c r="C635" s="70" t="s">
        <v>1578</v>
      </c>
      <c r="D635" s="203" t="s">
        <v>31</v>
      </c>
      <c r="E635" s="204">
        <v>6</v>
      </c>
      <c r="F635" s="67"/>
      <c r="G635" s="420"/>
      <c r="H635" s="421"/>
      <c r="I635" s="420"/>
      <c r="J635" s="306">
        <f t="shared" si="27"/>
        <v>0</v>
      </c>
      <c r="K635" s="326"/>
      <c r="L635" s="355" t="s">
        <v>3605</v>
      </c>
      <c r="M635" s="773"/>
      <c r="N635" s="317"/>
      <c r="O635" s="859" t="s">
        <v>3627</v>
      </c>
      <c r="P635" s="822"/>
      <c r="Q635" s="828"/>
      <c r="R635" s="519"/>
      <c r="S635" s="82"/>
      <c r="T635" s="82"/>
      <c r="U635" s="82"/>
      <c r="V635" s="82"/>
      <c r="W635" s="82"/>
      <c r="X635" s="82"/>
      <c r="Y635" s="82"/>
      <c r="Z635" s="82"/>
      <c r="AA635" s="82"/>
      <c r="AB635" s="82"/>
      <c r="AC635" s="82"/>
      <c r="AD635" s="82"/>
      <c r="AE635" s="82"/>
    </row>
    <row r="636" spans="1:31" s="83" customFormat="1" ht="30" hidden="1" outlineLevel="1">
      <c r="A636" s="222"/>
      <c r="B636" s="115">
        <f t="shared" si="29"/>
        <v>616</v>
      </c>
      <c r="C636" s="70" t="s">
        <v>1579</v>
      </c>
      <c r="D636" s="203" t="s">
        <v>31</v>
      </c>
      <c r="E636" s="204">
        <v>13</v>
      </c>
      <c r="F636" s="67"/>
      <c r="G636" s="420"/>
      <c r="H636" s="421"/>
      <c r="I636" s="420"/>
      <c r="J636" s="306">
        <f t="shared" si="27"/>
        <v>0</v>
      </c>
      <c r="K636" s="326"/>
      <c r="L636" s="355" t="s">
        <v>3605</v>
      </c>
      <c r="M636" s="773"/>
      <c r="N636" s="317"/>
      <c r="O636" s="859" t="s">
        <v>3627</v>
      </c>
      <c r="P636" s="822"/>
      <c r="Q636" s="828"/>
      <c r="R636" s="519"/>
      <c r="S636" s="82"/>
      <c r="T636" s="82"/>
      <c r="U636" s="82"/>
      <c r="V636" s="82"/>
      <c r="W636" s="82"/>
      <c r="X636" s="82"/>
      <c r="Y636" s="82"/>
      <c r="Z636" s="82"/>
      <c r="AA636" s="82"/>
      <c r="AB636" s="82"/>
      <c r="AC636" s="82"/>
      <c r="AD636" s="82"/>
      <c r="AE636" s="82"/>
    </row>
    <row r="637" spans="1:31" s="83" customFormat="1" hidden="1" outlineLevel="1">
      <c r="A637" s="222"/>
      <c r="B637" s="115">
        <f t="shared" si="29"/>
        <v>617</v>
      </c>
      <c r="C637" s="70" t="s">
        <v>1580</v>
      </c>
      <c r="D637" s="203" t="s">
        <v>31</v>
      </c>
      <c r="E637" s="204">
        <v>23</v>
      </c>
      <c r="F637" s="67"/>
      <c r="G637" s="420"/>
      <c r="H637" s="421"/>
      <c r="I637" s="420"/>
      <c r="J637" s="306">
        <f t="shared" si="27"/>
        <v>0</v>
      </c>
      <c r="K637" s="326"/>
      <c r="L637" s="355" t="s">
        <v>3605</v>
      </c>
      <c r="M637" s="773"/>
      <c r="N637" s="317"/>
      <c r="O637" s="859" t="s">
        <v>3627</v>
      </c>
      <c r="P637" s="822"/>
      <c r="Q637" s="828"/>
      <c r="R637" s="519"/>
      <c r="S637" s="82"/>
      <c r="T637" s="82"/>
      <c r="U637" s="82"/>
      <c r="V637" s="82"/>
      <c r="W637" s="82"/>
      <c r="X637" s="82"/>
      <c r="Y637" s="82"/>
      <c r="Z637" s="82"/>
      <c r="AA637" s="82"/>
      <c r="AB637" s="82"/>
      <c r="AC637" s="82"/>
      <c r="AD637" s="82"/>
      <c r="AE637" s="82"/>
    </row>
    <row r="638" spans="1:31" s="83" customFormat="1" hidden="1" outlineLevel="1">
      <c r="A638" s="222"/>
      <c r="B638" s="115">
        <f t="shared" si="29"/>
        <v>618</v>
      </c>
      <c r="C638" s="70" t="s">
        <v>1581</v>
      </c>
      <c r="D638" s="203" t="s">
        <v>31</v>
      </c>
      <c r="E638" s="204">
        <v>9</v>
      </c>
      <c r="F638" s="67"/>
      <c r="G638" s="420"/>
      <c r="H638" s="421"/>
      <c r="I638" s="420"/>
      <c r="J638" s="306">
        <f t="shared" si="27"/>
        <v>0</v>
      </c>
      <c r="K638" s="326"/>
      <c r="L638" s="355" t="s">
        <v>3605</v>
      </c>
      <c r="M638" s="773"/>
      <c r="N638" s="317"/>
      <c r="O638" s="859" t="s">
        <v>3627</v>
      </c>
      <c r="P638" s="822"/>
      <c r="Q638" s="828"/>
      <c r="R638" s="519"/>
      <c r="S638" s="82"/>
      <c r="T638" s="82"/>
      <c r="U638" s="82"/>
      <c r="V638" s="82"/>
      <c r="W638" s="82"/>
      <c r="X638" s="82"/>
      <c r="Y638" s="82"/>
      <c r="Z638" s="82"/>
      <c r="AA638" s="82"/>
      <c r="AB638" s="82"/>
      <c r="AC638" s="82"/>
      <c r="AD638" s="82"/>
      <c r="AE638" s="82"/>
    </row>
    <row r="639" spans="1:31" s="83" customFormat="1" hidden="1" outlineLevel="1">
      <c r="A639" s="222"/>
      <c r="B639" s="115">
        <f t="shared" si="29"/>
        <v>619</v>
      </c>
      <c r="C639" s="70" t="s">
        <v>1582</v>
      </c>
      <c r="D639" s="203" t="s">
        <v>31</v>
      </c>
      <c r="E639" s="204">
        <v>25</v>
      </c>
      <c r="F639" s="67"/>
      <c r="G639" s="420"/>
      <c r="H639" s="421"/>
      <c r="I639" s="420"/>
      <c r="J639" s="306">
        <f t="shared" si="27"/>
        <v>0</v>
      </c>
      <c r="K639" s="326"/>
      <c r="L639" s="355" t="s">
        <v>3605</v>
      </c>
      <c r="M639" s="773"/>
      <c r="N639" s="317"/>
      <c r="O639" s="859" t="s">
        <v>3627</v>
      </c>
      <c r="P639" s="822"/>
      <c r="Q639" s="828"/>
      <c r="R639" s="519"/>
      <c r="S639" s="82"/>
      <c r="T639" s="82"/>
      <c r="U639" s="82"/>
      <c r="V639" s="82"/>
      <c r="W639" s="82"/>
      <c r="X639" s="82"/>
      <c r="Y639" s="82"/>
      <c r="Z639" s="82"/>
      <c r="AA639" s="82"/>
      <c r="AB639" s="82"/>
      <c r="AC639" s="82"/>
      <c r="AD639" s="82"/>
      <c r="AE639" s="82"/>
    </row>
    <row r="640" spans="1:31" s="83" customFormat="1" hidden="1" outlineLevel="1">
      <c r="A640" s="222"/>
      <c r="B640" s="115">
        <f t="shared" si="29"/>
        <v>620</v>
      </c>
      <c r="C640" s="70" t="s">
        <v>88</v>
      </c>
      <c r="D640" s="203" t="s">
        <v>31</v>
      </c>
      <c r="E640" s="204">
        <v>13</v>
      </c>
      <c r="F640" s="67"/>
      <c r="G640" s="420"/>
      <c r="H640" s="421"/>
      <c r="I640" s="420"/>
      <c r="J640" s="306">
        <f t="shared" si="27"/>
        <v>0</v>
      </c>
      <c r="K640" s="326"/>
      <c r="L640" s="355" t="s">
        <v>3605</v>
      </c>
      <c r="M640" s="773"/>
      <c r="N640" s="317"/>
      <c r="O640" s="859" t="s">
        <v>3627</v>
      </c>
      <c r="P640" s="822"/>
      <c r="Q640" s="828"/>
      <c r="R640" s="519"/>
      <c r="S640" s="82"/>
      <c r="T640" s="82"/>
      <c r="U640" s="82"/>
      <c r="V640" s="82"/>
      <c r="W640" s="82"/>
      <c r="X640" s="82"/>
      <c r="Y640" s="82"/>
      <c r="Z640" s="82"/>
      <c r="AA640" s="82"/>
      <c r="AB640" s="82"/>
      <c r="AC640" s="82"/>
      <c r="AD640" s="82"/>
      <c r="AE640" s="82"/>
    </row>
    <row r="641" spans="1:31" s="83" customFormat="1" hidden="1" outlineLevel="1">
      <c r="A641" s="222"/>
      <c r="B641" s="115">
        <f t="shared" si="29"/>
        <v>621</v>
      </c>
      <c r="C641" s="70" t="s">
        <v>89</v>
      </c>
      <c r="D641" s="203" t="s">
        <v>31</v>
      </c>
      <c r="E641" s="204">
        <v>62</v>
      </c>
      <c r="F641" s="67"/>
      <c r="G641" s="420"/>
      <c r="H641" s="421"/>
      <c r="I641" s="420"/>
      <c r="J641" s="306">
        <f t="shared" si="27"/>
        <v>0</v>
      </c>
      <c r="K641" s="326"/>
      <c r="L641" s="355" t="s">
        <v>3605</v>
      </c>
      <c r="M641" s="773"/>
      <c r="N641" s="317"/>
      <c r="O641" s="859" t="s">
        <v>3627</v>
      </c>
      <c r="P641" s="822"/>
      <c r="Q641" s="828"/>
      <c r="R641" s="519"/>
      <c r="S641" s="82"/>
      <c r="T641" s="82"/>
      <c r="U641" s="82"/>
      <c r="V641" s="82"/>
      <c r="W641" s="82"/>
      <c r="X641" s="82"/>
      <c r="Y641" s="82"/>
      <c r="Z641" s="82"/>
      <c r="AA641" s="82"/>
      <c r="AB641" s="82"/>
      <c r="AC641" s="82"/>
      <c r="AD641" s="82"/>
      <c r="AE641" s="82"/>
    </row>
    <row r="642" spans="1:31" s="83" customFormat="1" ht="30" hidden="1" outlineLevel="1">
      <c r="A642" s="222"/>
      <c r="B642" s="115">
        <f t="shared" si="29"/>
        <v>622</v>
      </c>
      <c r="C642" s="70" t="s">
        <v>1583</v>
      </c>
      <c r="D642" s="203" t="s">
        <v>31</v>
      </c>
      <c r="E642" s="204">
        <v>1</v>
      </c>
      <c r="F642" s="67"/>
      <c r="G642" s="420"/>
      <c r="H642" s="421"/>
      <c r="I642" s="420"/>
      <c r="J642" s="306">
        <f t="shared" si="27"/>
        <v>0</v>
      </c>
      <c r="K642" s="326"/>
      <c r="L642" s="355" t="s">
        <v>3605</v>
      </c>
      <c r="M642" s="773"/>
      <c r="N642" s="317"/>
      <c r="O642" s="859" t="s">
        <v>3627</v>
      </c>
      <c r="P642" s="822"/>
      <c r="Q642" s="828"/>
      <c r="R642" s="519"/>
      <c r="S642" s="82"/>
      <c r="T642" s="82"/>
      <c r="U642" s="82"/>
      <c r="V642" s="82"/>
      <c r="W642" s="82"/>
      <c r="X642" s="82"/>
      <c r="Y642" s="82"/>
      <c r="Z642" s="82"/>
      <c r="AA642" s="82"/>
      <c r="AB642" s="82"/>
      <c r="AC642" s="82"/>
      <c r="AD642" s="82"/>
      <c r="AE642" s="82"/>
    </row>
    <row r="643" spans="1:31" s="83" customFormat="1" ht="30" hidden="1" outlineLevel="1">
      <c r="A643" s="222"/>
      <c r="B643" s="115">
        <f t="shared" si="29"/>
        <v>623</v>
      </c>
      <c r="C643" s="70" t="s">
        <v>1584</v>
      </c>
      <c r="D643" s="203" t="s">
        <v>31</v>
      </c>
      <c r="E643" s="204">
        <v>64</v>
      </c>
      <c r="F643" s="67"/>
      <c r="G643" s="420"/>
      <c r="H643" s="421"/>
      <c r="I643" s="420"/>
      <c r="J643" s="306">
        <f t="shared" si="27"/>
        <v>0</v>
      </c>
      <c r="K643" s="326"/>
      <c r="L643" s="355" t="s">
        <v>3605</v>
      </c>
      <c r="M643" s="773"/>
      <c r="N643" s="317"/>
      <c r="O643" s="859" t="s">
        <v>3627</v>
      </c>
      <c r="P643" s="822"/>
      <c r="Q643" s="828"/>
      <c r="R643" s="519"/>
      <c r="S643" s="82"/>
      <c r="T643" s="82"/>
      <c r="U643" s="82"/>
      <c r="V643" s="82"/>
      <c r="W643" s="82"/>
      <c r="X643" s="82"/>
      <c r="Y643" s="82"/>
      <c r="Z643" s="82"/>
      <c r="AA643" s="82"/>
      <c r="AB643" s="82"/>
      <c r="AC643" s="82"/>
      <c r="AD643" s="82"/>
      <c r="AE643" s="82"/>
    </row>
    <row r="644" spans="1:31" s="83" customFormat="1" hidden="1" outlineLevel="1">
      <c r="A644" s="222"/>
      <c r="B644" s="115">
        <f t="shared" si="29"/>
        <v>624</v>
      </c>
      <c r="C644" s="70" t="s">
        <v>1585</v>
      </c>
      <c r="D644" s="203" t="s">
        <v>31</v>
      </c>
      <c r="E644" s="204">
        <v>50</v>
      </c>
      <c r="F644" s="67"/>
      <c r="G644" s="420"/>
      <c r="H644" s="421"/>
      <c r="I644" s="420"/>
      <c r="J644" s="306">
        <f t="shared" si="27"/>
        <v>0</v>
      </c>
      <c r="K644" s="326"/>
      <c r="L644" s="355" t="s">
        <v>3605</v>
      </c>
      <c r="M644" s="773"/>
      <c r="N644" s="317"/>
      <c r="O644" s="859" t="s">
        <v>3627</v>
      </c>
      <c r="P644" s="822"/>
      <c r="Q644" s="828"/>
      <c r="R644" s="519"/>
      <c r="S644" s="82"/>
      <c r="T644" s="82"/>
      <c r="U644" s="82"/>
      <c r="V644" s="82"/>
      <c r="W644" s="82"/>
      <c r="X644" s="82"/>
      <c r="Y644" s="82"/>
      <c r="Z644" s="82"/>
      <c r="AA644" s="82"/>
      <c r="AB644" s="82"/>
      <c r="AC644" s="82"/>
      <c r="AD644" s="82"/>
      <c r="AE644" s="82"/>
    </row>
    <row r="645" spans="1:31" s="83" customFormat="1" hidden="1" outlineLevel="1">
      <c r="A645" s="222"/>
      <c r="B645" s="115">
        <f t="shared" si="29"/>
        <v>625</v>
      </c>
      <c r="C645" s="70" t="s">
        <v>90</v>
      </c>
      <c r="D645" s="203" t="s">
        <v>31</v>
      </c>
      <c r="E645" s="204">
        <v>18</v>
      </c>
      <c r="F645" s="67"/>
      <c r="G645" s="420"/>
      <c r="H645" s="421"/>
      <c r="I645" s="420"/>
      <c r="J645" s="306">
        <f t="shared" si="27"/>
        <v>0</v>
      </c>
      <c r="K645" s="326"/>
      <c r="L645" s="355" t="s">
        <v>3605</v>
      </c>
      <c r="M645" s="773"/>
      <c r="N645" s="317"/>
      <c r="O645" s="859" t="s">
        <v>3627</v>
      </c>
      <c r="P645" s="822"/>
      <c r="Q645" s="828"/>
      <c r="R645" s="519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</row>
    <row r="646" spans="1:31" s="83" customFormat="1" hidden="1" outlineLevel="1">
      <c r="A646" s="222"/>
      <c r="B646" s="115">
        <f t="shared" si="29"/>
        <v>626</v>
      </c>
      <c r="C646" s="70" t="s">
        <v>1586</v>
      </c>
      <c r="D646" s="203" t="s">
        <v>31</v>
      </c>
      <c r="E646" s="204">
        <v>18</v>
      </c>
      <c r="F646" s="67"/>
      <c r="G646" s="420"/>
      <c r="H646" s="421"/>
      <c r="I646" s="420"/>
      <c r="J646" s="306">
        <f t="shared" si="27"/>
        <v>0</v>
      </c>
      <c r="K646" s="326"/>
      <c r="L646" s="355" t="s">
        <v>3605</v>
      </c>
      <c r="M646" s="773"/>
      <c r="N646" s="317"/>
      <c r="O646" s="859" t="s">
        <v>3627</v>
      </c>
      <c r="P646" s="822"/>
      <c r="Q646" s="828"/>
      <c r="R646" s="519"/>
      <c r="S646" s="82"/>
      <c r="T646" s="82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</row>
    <row r="647" spans="1:31" s="83" customFormat="1" ht="45" hidden="1" outlineLevel="1">
      <c r="A647" s="222"/>
      <c r="B647" s="115">
        <f t="shared" si="29"/>
        <v>627</v>
      </c>
      <c r="C647" s="70" t="s">
        <v>1587</v>
      </c>
      <c r="D647" s="203" t="s">
        <v>31</v>
      </c>
      <c r="E647" s="204">
        <v>22</v>
      </c>
      <c r="F647" s="67"/>
      <c r="G647" s="420"/>
      <c r="H647" s="421"/>
      <c r="I647" s="420"/>
      <c r="J647" s="306">
        <f t="shared" si="27"/>
        <v>0</v>
      </c>
      <c r="K647" s="326"/>
      <c r="L647" s="355" t="s">
        <v>3605</v>
      </c>
      <c r="M647" s="773"/>
      <c r="N647" s="317"/>
      <c r="O647" s="859" t="s">
        <v>3627</v>
      </c>
      <c r="P647" s="822"/>
      <c r="Q647" s="828"/>
      <c r="R647" s="519"/>
      <c r="S647" s="82"/>
      <c r="T647" s="82"/>
      <c r="U647" s="82"/>
      <c r="V647" s="82"/>
      <c r="W647" s="82"/>
      <c r="X647" s="82"/>
      <c r="Y647" s="82"/>
      <c r="Z647" s="82"/>
      <c r="AA647" s="82"/>
      <c r="AB647" s="82"/>
      <c r="AC647" s="82"/>
      <c r="AD647" s="82"/>
      <c r="AE647" s="82"/>
    </row>
    <row r="648" spans="1:31" s="83" customFormat="1" ht="45" hidden="1" outlineLevel="1">
      <c r="A648" s="222"/>
      <c r="B648" s="115">
        <f t="shared" si="29"/>
        <v>628</v>
      </c>
      <c r="C648" s="70" t="s">
        <v>91</v>
      </c>
      <c r="D648" s="203" t="s">
        <v>31</v>
      </c>
      <c r="E648" s="204">
        <v>10</v>
      </c>
      <c r="F648" s="67"/>
      <c r="G648" s="420"/>
      <c r="H648" s="421"/>
      <c r="I648" s="420"/>
      <c r="J648" s="306">
        <f t="shared" si="27"/>
        <v>0</v>
      </c>
      <c r="K648" s="326"/>
      <c r="L648" s="355" t="s">
        <v>3605</v>
      </c>
      <c r="M648" s="773"/>
      <c r="N648" s="317"/>
      <c r="O648" s="859" t="s">
        <v>3627</v>
      </c>
      <c r="P648" s="822"/>
      <c r="Q648" s="828"/>
      <c r="R648" s="519"/>
      <c r="S648" s="82"/>
      <c r="T648" s="82"/>
      <c r="U648" s="82"/>
      <c r="V648" s="82"/>
      <c r="W648" s="82"/>
      <c r="X648" s="82"/>
      <c r="Y648" s="82"/>
      <c r="Z648" s="82"/>
      <c r="AA648" s="82"/>
      <c r="AB648" s="82"/>
      <c r="AC648" s="82"/>
      <c r="AD648" s="82"/>
      <c r="AE648" s="82"/>
    </row>
    <row r="649" spans="1:31" s="83" customFormat="1" ht="30" hidden="1" outlineLevel="1">
      <c r="A649" s="222"/>
      <c r="B649" s="115">
        <f t="shared" si="29"/>
        <v>629</v>
      </c>
      <c r="C649" s="70" t="s">
        <v>92</v>
      </c>
      <c r="D649" s="203" t="s">
        <v>31</v>
      </c>
      <c r="E649" s="204">
        <v>2</v>
      </c>
      <c r="F649" s="67"/>
      <c r="G649" s="420"/>
      <c r="H649" s="421"/>
      <c r="I649" s="420"/>
      <c r="J649" s="306">
        <f t="shared" si="27"/>
        <v>0</v>
      </c>
      <c r="K649" s="326"/>
      <c r="L649" s="355" t="s">
        <v>3605</v>
      </c>
      <c r="M649" s="773"/>
      <c r="N649" s="317"/>
      <c r="O649" s="859" t="s">
        <v>3627</v>
      </c>
      <c r="P649" s="822"/>
      <c r="Q649" s="828"/>
      <c r="R649" s="519"/>
      <c r="S649" s="82"/>
      <c r="T649" s="82"/>
      <c r="U649" s="82"/>
      <c r="V649" s="82"/>
      <c r="W649" s="82"/>
      <c r="X649" s="82"/>
      <c r="Y649" s="82"/>
      <c r="Z649" s="82"/>
      <c r="AA649" s="82"/>
      <c r="AB649" s="82"/>
      <c r="AC649" s="82"/>
      <c r="AD649" s="82"/>
      <c r="AE649" s="82"/>
    </row>
    <row r="650" spans="1:31" s="83" customFormat="1" ht="45" hidden="1" outlineLevel="1">
      <c r="A650" s="222"/>
      <c r="B650" s="115">
        <f t="shared" si="29"/>
        <v>630</v>
      </c>
      <c r="C650" s="70" t="s">
        <v>93</v>
      </c>
      <c r="D650" s="203" t="s">
        <v>31</v>
      </c>
      <c r="E650" s="204">
        <v>1</v>
      </c>
      <c r="F650" s="67"/>
      <c r="G650" s="420"/>
      <c r="H650" s="421"/>
      <c r="I650" s="420"/>
      <c r="J650" s="306">
        <f t="shared" si="27"/>
        <v>0</v>
      </c>
      <c r="K650" s="326"/>
      <c r="L650" s="355" t="s">
        <v>3605</v>
      </c>
      <c r="M650" s="773"/>
      <c r="N650" s="317"/>
      <c r="O650" s="859" t="s">
        <v>3627</v>
      </c>
      <c r="P650" s="822"/>
      <c r="Q650" s="828"/>
      <c r="R650" s="519"/>
      <c r="S650" s="82"/>
      <c r="T650" s="82"/>
      <c r="U650" s="82"/>
      <c r="V650" s="82"/>
      <c r="W650" s="82"/>
      <c r="X650" s="82"/>
      <c r="Y650" s="82"/>
      <c r="Z650" s="82"/>
      <c r="AA650" s="82"/>
      <c r="AB650" s="82"/>
      <c r="AC650" s="82"/>
      <c r="AD650" s="82"/>
      <c r="AE650" s="82"/>
    </row>
    <row r="651" spans="1:31" s="83" customFormat="1" hidden="1" outlineLevel="1">
      <c r="A651" s="222"/>
      <c r="B651" s="115">
        <f t="shared" si="29"/>
        <v>631</v>
      </c>
      <c r="C651" s="70" t="s">
        <v>1588</v>
      </c>
      <c r="D651" s="203" t="s">
        <v>31</v>
      </c>
      <c r="E651" s="204">
        <v>8</v>
      </c>
      <c r="F651" s="67"/>
      <c r="G651" s="420"/>
      <c r="H651" s="421"/>
      <c r="I651" s="420"/>
      <c r="J651" s="306">
        <f t="shared" si="27"/>
        <v>0</v>
      </c>
      <c r="K651" s="326"/>
      <c r="L651" s="355" t="s">
        <v>3605</v>
      </c>
      <c r="M651" s="773"/>
      <c r="N651" s="317"/>
      <c r="O651" s="859" t="s">
        <v>3627</v>
      </c>
      <c r="P651" s="822"/>
      <c r="Q651" s="828"/>
      <c r="R651" s="519"/>
      <c r="S651" s="82"/>
      <c r="T651" s="82"/>
      <c r="U651" s="82"/>
      <c r="V651" s="82"/>
      <c r="W651" s="82"/>
      <c r="X651" s="82"/>
      <c r="Y651" s="82"/>
      <c r="Z651" s="82"/>
      <c r="AA651" s="82"/>
      <c r="AB651" s="82"/>
      <c r="AC651" s="82"/>
      <c r="AD651" s="82"/>
      <c r="AE651" s="82"/>
    </row>
    <row r="652" spans="1:31" s="83" customFormat="1" hidden="1" outlineLevel="1">
      <c r="A652" s="222"/>
      <c r="B652" s="115">
        <f t="shared" si="29"/>
        <v>632</v>
      </c>
      <c r="C652" s="70" t="s">
        <v>1589</v>
      </c>
      <c r="D652" s="203" t="s">
        <v>2</v>
      </c>
      <c r="E652" s="204">
        <v>1100</v>
      </c>
      <c r="F652" s="67"/>
      <c r="G652" s="420"/>
      <c r="H652" s="421"/>
      <c r="I652" s="420"/>
      <c r="J652" s="306">
        <f t="shared" si="27"/>
        <v>0</v>
      </c>
      <c r="K652" s="326"/>
      <c r="L652" s="355" t="s">
        <v>3605</v>
      </c>
      <c r="M652" s="773"/>
      <c r="N652" s="317"/>
      <c r="O652" s="859" t="s">
        <v>3627</v>
      </c>
      <c r="P652" s="822"/>
      <c r="Q652" s="828"/>
      <c r="R652" s="519"/>
      <c r="S652" s="82"/>
      <c r="T652" s="82"/>
      <c r="U652" s="82"/>
      <c r="V652" s="82"/>
      <c r="W652" s="82"/>
      <c r="X652" s="82"/>
      <c r="Y652" s="82"/>
      <c r="Z652" s="82"/>
      <c r="AA652" s="82"/>
      <c r="AB652" s="82"/>
      <c r="AC652" s="82"/>
      <c r="AD652" s="82"/>
      <c r="AE652" s="82"/>
    </row>
    <row r="653" spans="1:31" s="83" customFormat="1" hidden="1" outlineLevel="1">
      <c r="A653" s="222"/>
      <c r="B653" s="115">
        <f t="shared" si="29"/>
        <v>633</v>
      </c>
      <c r="C653" s="70" t="s">
        <v>1590</v>
      </c>
      <c r="D653" s="203" t="s">
        <v>31</v>
      </c>
      <c r="E653" s="204">
        <v>400</v>
      </c>
      <c r="F653" s="67"/>
      <c r="G653" s="420"/>
      <c r="H653" s="421"/>
      <c r="I653" s="420"/>
      <c r="J653" s="306">
        <f t="shared" si="27"/>
        <v>0</v>
      </c>
      <c r="K653" s="326"/>
      <c r="L653" s="355" t="s">
        <v>3605</v>
      </c>
      <c r="M653" s="773"/>
      <c r="N653" s="317"/>
      <c r="O653" s="859" t="s">
        <v>3627</v>
      </c>
      <c r="P653" s="822"/>
      <c r="Q653" s="828"/>
      <c r="R653" s="519"/>
      <c r="S653" s="82"/>
      <c r="T653" s="82"/>
      <c r="U653" s="82"/>
      <c r="V653" s="82"/>
      <c r="W653" s="82"/>
      <c r="X653" s="82"/>
      <c r="Y653" s="82"/>
      <c r="Z653" s="82"/>
      <c r="AA653" s="82"/>
      <c r="AB653" s="82"/>
      <c r="AC653" s="82"/>
      <c r="AD653" s="82"/>
      <c r="AE653" s="82"/>
    </row>
    <row r="654" spans="1:31" s="83" customFormat="1" hidden="1" outlineLevel="1">
      <c r="A654" s="222"/>
      <c r="B654" s="115">
        <f t="shared" si="29"/>
        <v>634</v>
      </c>
      <c r="C654" s="70" t="s">
        <v>1591</v>
      </c>
      <c r="D654" s="203" t="s">
        <v>31</v>
      </c>
      <c r="E654" s="204">
        <v>144</v>
      </c>
      <c r="F654" s="67"/>
      <c r="G654" s="420"/>
      <c r="H654" s="421"/>
      <c r="I654" s="420"/>
      <c r="J654" s="306">
        <f t="shared" si="27"/>
        <v>0</v>
      </c>
      <c r="K654" s="326"/>
      <c r="L654" s="355" t="s">
        <v>3605</v>
      </c>
      <c r="M654" s="773"/>
      <c r="N654" s="317"/>
      <c r="O654" s="859" t="s">
        <v>3627</v>
      </c>
      <c r="P654" s="822"/>
      <c r="Q654" s="828"/>
      <c r="R654" s="519"/>
      <c r="S654" s="82"/>
      <c r="T654" s="82"/>
      <c r="U654" s="82"/>
      <c r="V654" s="82"/>
      <c r="W654" s="82"/>
      <c r="X654" s="82"/>
      <c r="Y654" s="82"/>
      <c r="Z654" s="82"/>
      <c r="AA654" s="82"/>
      <c r="AB654" s="82"/>
      <c r="AC654" s="82"/>
      <c r="AD654" s="82"/>
      <c r="AE654" s="82"/>
    </row>
    <row r="655" spans="1:31" s="83" customFormat="1" ht="30" hidden="1" outlineLevel="1">
      <c r="A655" s="222"/>
      <c r="B655" s="115">
        <f t="shared" si="29"/>
        <v>635</v>
      </c>
      <c r="C655" s="70" t="s">
        <v>94</v>
      </c>
      <c r="D655" s="203" t="s">
        <v>31</v>
      </c>
      <c r="E655" s="204">
        <v>8</v>
      </c>
      <c r="F655" s="67"/>
      <c r="G655" s="420"/>
      <c r="H655" s="421"/>
      <c r="I655" s="420"/>
      <c r="J655" s="306">
        <f t="shared" si="27"/>
        <v>0</v>
      </c>
      <c r="K655" s="326"/>
      <c r="L655" s="355" t="s">
        <v>3605</v>
      </c>
      <c r="M655" s="773"/>
      <c r="N655" s="317"/>
      <c r="O655" s="859" t="s">
        <v>3627</v>
      </c>
      <c r="P655" s="822"/>
      <c r="Q655" s="828"/>
      <c r="R655" s="519"/>
      <c r="S655" s="82"/>
      <c r="T655" s="82"/>
      <c r="U655" s="82"/>
      <c r="V655" s="82"/>
      <c r="W655" s="82"/>
      <c r="X655" s="82"/>
      <c r="Y655" s="82"/>
      <c r="Z655" s="82"/>
      <c r="AA655" s="82"/>
      <c r="AB655" s="82"/>
      <c r="AC655" s="82"/>
      <c r="AD655" s="82"/>
      <c r="AE655" s="82"/>
    </row>
    <row r="656" spans="1:31" s="83" customFormat="1" hidden="1" outlineLevel="1">
      <c r="A656" s="222"/>
      <c r="B656" s="115">
        <f t="shared" si="29"/>
        <v>636</v>
      </c>
      <c r="C656" s="70" t="s">
        <v>1592</v>
      </c>
      <c r="D656" s="203" t="s">
        <v>31</v>
      </c>
      <c r="E656" s="204">
        <v>42</v>
      </c>
      <c r="F656" s="67"/>
      <c r="G656" s="420"/>
      <c r="H656" s="421"/>
      <c r="I656" s="420"/>
      <c r="J656" s="306">
        <f t="shared" si="27"/>
        <v>0</v>
      </c>
      <c r="K656" s="326"/>
      <c r="L656" s="355" t="s">
        <v>3605</v>
      </c>
      <c r="M656" s="773"/>
      <c r="N656" s="317"/>
      <c r="O656" s="859" t="s">
        <v>3627</v>
      </c>
      <c r="P656" s="822"/>
      <c r="Q656" s="828"/>
      <c r="R656" s="519"/>
      <c r="S656" s="82"/>
      <c r="T656" s="82"/>
      <c r="U656" s="82"/>
      <c r="V656" s="82"/>
      <c r="W656" s="82"/>
      <c r="X656" s="82"/>
      <c r="Y656" s="82"/>
      <c r="Z656" s="82"/>
      <c r="AA656" s="82"/>
      <c r="AB656" s="82"/>
      <c r="AC656" s="82"/>
      <c r="AD656" s="82"/>
      <c r="AE656" s="82"/>
    </row>
    <row r="657" spans="1:31" s="83" customFormat="1" ht="30" hidden="1" outlineLevel="1">
      <c r="A657" s="222"/>
      <c r="B657" s="115">
        <f t="shared" si="29"/>
        <v>637</v>
      </c>
      <c r="C657" s="70" t="s">
        <v>1593</v>
      </c>
      <c r="D657" s="203" t="s">
        <v>31</v>
      </c>
      <c r="E657" s="204">
        <v>21</v>
      </c>
      <c r="F657" s="67"/>
      <c r="G657" s="420"/>
      <c r="H657" s="421"/>
      <c r="I657" s="420"/>
      <c r="J657" s="306">
        <f t="shared" si="27"/>
        <v>0</v>
      </c>
      <c r="K657" s="326"/>
      <c r="L657" s="355" t="s">
        <v>3605</v>
      </c>
      <c r="M657" s="773"/>
      <c r="N657" s="317"/>
      <c r="O657" s="859" t="s">
        <v>3627</v>
      </c>
      <c r="P657" s="822"/>
      <c r="Q657" s="828"/>
      <c r="R657" s="519"/>
      <c r="S657" s="82"/>
      <c r="T657" s="82"/>
      <c r="U657" s="82"/>
      <c r="V657" s="82"/>
      <c r="W657" s="82"/>
      <c r="X657" s="82"/>
      <c r="Y657" s="82"/>
      <c r="Z657" s="82"/>
      <c r="AA657" s="82"/>
      <c r="AB657" s="82"/>
      <c r="AC657" s="82"/>
      <c r="AD657" s="82"/>
      <c r="AE657" s="82"/>
    </row>
    <row r="658" spans="1:31" s="83" customFormat="1" hidden="1" outlineLevel="1">
      <c r="A658" s="222"/>
      <c r="B658" s="115">
        <f t="shared" si="29"/>
        <v>638</v>
      </c>
      <c r="C658" s="70" t="s">
        <v>95</v>
      </c>
      <c r="D658" s="203" t="s">
        <v>31</v>
      </c>
      <c r="E658" s="204">
        <v>16</v>
      </c>
      <c r="F658" s="67"/>
      <c r="G658" s="420"/>
      <c r="H658" s="421"/>
      <c r="I658" s="420"/>
      <c r="J658" s="306">
        <f t="shared" si="27"/>
        <v>0</v>
      </c>
      <c r="K658" s="326"/>
      <c r="L658" s="355" t="s">
        <v>3605</v>
      </c>
      <c r="M658" s="773"/>
      <c r="N658" s="317"/>
      <c r="O658" s="859" t="s">
        <v>3627</v>
      </c>
      <c r="P658" s="822"/>
      <c r="Q658" s="828"/>
      <c r="R658" s="519"/>
      <c r="S658" s="82"/>
      <c r="T658" s="82"/>
      <c r="U658" s="82"/>
      <c r="V658" s="82"/>
      <c r="W658" s="82"/>
      <c r="X658" s="82"/>
      <c r="Y658" s="82"/>
      <c r="Z658" s="82"/>
      <c r="AA658" s="82"/>
      <c r="AB658" s="82"/>
      <c r="AC658" s="82"/>
      <c r="AD658" s="82"/>
      <c r="AE658" s="82"/>
    </row>
    <row r="659" spans="1:31" s="83" customFormat="1" ht="30" hidden="1" outlineLevel="1">
      <c r="A659" s="222"/>
      <c r="B659" s="115">
        <f t="shared" si="29"/>
        <v>639</v>
      </c>
      <c r="C659" s="70" t="s">
        <v>1594</v>
      </c>
      <c r="D659" s="203" t="s">
        <v>31</v>
      </c>
      <c r="E659" s="204">
        <v>1</v>
      </c>
      <c r="F659" s="67"/>
      <c r="G659" s="420"/>
      <c r="H659" s="421"/>
      <c r="I659" s="420"/>
      <c r="J659" s="306">
        <f t="shared" ref="J659:J722" si="30">G659+I659</f>
        <v>0</v>
      </c>
      <c r="K659" s="326"/>
      <c r="L659" s="355" t="s">
        <v>3605</v>
      </c>
      <c r="M659" s="773"/>
      <c r="N659" s="317"/>
      <c r="O659" s="859" t="s">
        <v>3627</v>
      </c>
      <c r="P659" s="822"/>
      <c r="Q659" s="828"/>
      <c r="R659" s="519"/>
      <c r="S659" s="82"/>
      <c r="T659" s="82"/>
      <c r="U659" s="82"/>
      <c r="V659" s="82"/>
      <c r="W659" s="82"/>
      <c r="X659" s="82"/>
      <c r="Y659" s="82"/>
      <c r="Z659" s="82"/>
      <c r="AA659" s="82"/>
      <c r="AB659" s="82"/>
      <c r="AC659" s="82"/>
      <c r="AD659" s="82"/>
      <c r="AE659" s="82"/>
    </row>
    <row r="660" spans="1:31" s="83" customFormat="1" ht="45" hidden="1" outlineLevel="1">
      <c r="A660" s="222"/>
      <c r="B660" s="115">
        <f t="shared" si="29"/>
        <v>640</v>
      </c>
      <c r="C660" s="70" t="s">
        <v>1595</v>
      </c>
      <c r="D660" s="203" t="s">
        <v>31</v>
      </c>
      <c r="E660" s="204">
        <v>1</v>
      </c>
      <c r="F660" s="67"/>
      <c r="G660" s="420"/>
      <c r="H660" s="421"/>
      <c r="I660" s="420"/>
      <c r="J660" s="306">
        <f t="shared" si="30"/>
        <v>0</v>
      </c>
      <c r="K660" s="326"/>
      <c r="L660" s="355" t="s">
        <v>3605</v>
      </c>
      <c r="M660" s="773"/>
      <c r="N660" s="317"/>
      <c r="O660" s="859" t="s">
        <v>3627</v>
      </c>
      <c r="P660" s="822"/>
      <c r="Q660" s="828"/>
      <c r="R660" s="519"/>
      <c r="S660" s="82"/>
      <c r="T660" s="82"/>
      <c r="U660" s="82"/>
      <c r="V660" s="82"/>
      <c r="W660" s="82"/>
      <c r="X660" s="82"/>
      <c r="Y660" s="82"/>
      <c r="Z660" s="82"/>
      <c r="AA660" s="82"/>
      <c r="AB660" s="82"/>
      <c r="AC660" s="82"/>
      <c r="AD660" s="82"/>
      <c r="AE660" s="82"/>
    </row>
    <row r="661" spans="1:31" s="83" customFormat="1" ht="45" hidden="1" outlineLevel="1">
      <c r="A661" s="222"/>
      <c r="B661" s="115">
        <f t="shared" si="29"/>
        <v>641</v>
      </c>
      <c r="C661" s="70" t="s">
        <v>1596</v>
      </c>
      <c r="D661" s="203" t="s">
        <v>31</v>
      </c>
      <c r="E661" s="204">
        <v>1</v>
      </c>
      <c r="F661" s="67"/>
      <c r="G661" s="420"/>
      <c r="H661" s="421"/>
      <c r="I661" s="420"/>
      <c r="J661" s="306">
        <f t="shared" si="30"/>
        <v>0</v>
      </c>
      <c r="K661" s="326"/>
      <c r="L661" s="355" t="s">
        <v>3605</v>
      </c>
      <c r="M661" s="773"/>
      <c r="N661" s="317"/>
      <c r="O661" s="859" t="s">
        <v>3627</v>
      </c>
      <c r="P661" s="822"/>
      <c r="Q661" s="828"/>
      <c r="R661" s="519"/>
      <c r="S661" s="82"/>
      <c r="T661" s="82"/>
      <c r="U661" s="82"/>
      <c r="V661" s="82"/>
      <c r="W661" s="82"/>
      <c r="X661" s="82"/>
      <c r="Y661" s="82"/>
      <c r="Z661" s="82"/>
      <c r="AA661" s="82"/>
      <c r="AB661" s="82"/>
      <c r="AC661" s="82"/>
      <c r="AD661" s="82"/>
      <c r="AE661" s="82"/>
    </row>
    <row r="662" spans="1:31" s="83" customFormat="1" ht="45" hidden="1" outlineLevel="1">
      <c r="A662" s="222"/>
      <c r="B662" s="115">
        <f t="shared" si="29"/>
        <v>642</v>
      </c>
      <c r="C662" s="70" t="s">
        <v>96</v>
      </c>
      <c r="D662" s="203" t="s">
        <v>31</v>
      </c>
      <c r="E662" s="204">
        <v>21</v>
      </c>
      <c r="F662" s="67"/>
      <c r="G662" s="420"/>
      <c r="H662" s="421"/>
      <c r="I662" s="420"/>
      <c r="J662" s="306">
        <f t="shared" si="30"/>
        <v>0</v>
      </c>
      <c r="K662" s="326"/>
      <c r="L662" s="355" t="s">
        <v>3605</v>
      </c>
      <c r="M662" s="773"/>
      <c r="N662" s="317"/>
      <c r="O662" s="859" t="s">
        <v>3627</v>
      </c>
      <c r="P662" s="822"/>
      <c r="Q662" s="828"/>
      <c r="R662" s="519"/>
      <c r="S662" s="82"/>
      <c r="T662" s="82"/>
      <c r="U662" s="82"/>
      <c r="V662" s="82"/>
      <c r="W662" s="82"/>
      <c r="X662" s="82"/>
      <c r="Y662" s="82"/>
      <c r="Z662" s="82"/>
      <c r="AA662" s="82"/>
      <c r="AB662" s="82"/>
      <c r="AC662" s="82"/>
      <c r="AD662" s="82"/>
      <c r="AE662" s="82"/>
    </row>
    <row r="663" spans="1:31" s="83" customFormat="1" ht="30" hidden="1" outlineLevel="1">
      <c r="A663" s="222"/>
      <c r="B663" s="115">
        <f t="shared" si="29"/>
        <v>643</v>
      </c>
      <c r="C663" s="70" t="s">
        <v>1597</v>
      </c>
      <c r="D663" s="203" t="s">
        <v>31</v>
      </c>
      <c r="E663" s="204">
        <v>15</v>
      </c>
      <c r="F663" s="67"/>
      <c r="G663" s="420"/>
      <c r="H663" s="421"/>
      <c r="I663" s="420"/>
      <c r="J663" s="306">
        <f t="shared" si="30"/>
        <v>0</v>
      </c>
      <c r="K663" s="326"/>
      <c r="L663" s="355" t="s">
        <v>3605</v>
      </c>
      <c r="M663" s="773"/>
      <c r="N663" s="317"/>
      <c r="O663" s="859" t="s">
        <v>3627</v>
      </c>
      <c r="P663" s="822"/>
      <c r="Q663" s="828"/>
      <c r="R663" s="519"/>
      <c r="S663" s="82"/>
      <c r="T663" s="82"/>
      <c r="U663" s="82"/>
      <c r="V663" s="82"/>
      <c r="W663" s="82"/>
      <c r="X663" s="82"/>
      <c r="Y663" s="82"/>
      <c r="Z663" s="82"/>
      <c r="AA663" s="82"/>
      <c r="AB663" s="82"/>
      <c r="AC663" s="82"/>
      <c r="AD663" s="82"/>
      <c r="AE663" s="82"/>
    </row>
    <row r="664" spans="1:31" s="83" customFormat="1" hidden="1" outlineLevel="1">
      <c r="A664" s="222"/>
      <c r="B664" s="115">
        <f t="shared" si="29"/>
        <v>644</v>
      </c>
      <c r="C664" s="70" t="s">
        <v>97</v>
      </c>
      <c r="D664" s="203" t="s">
        <v>1062</v>
      </c>
      <c r="E664" s="204">
        <v>1</v>
      </c>
      <c r="F664" s="67"/>
      <c r="G664" s="420"/>
      <c r="H664" s="421"/>
      <c r="I664" s="420"/>
      <c r="J664" s="306">
        <f t="shared" si="30"/>
        <v>0</v>
      </c>
      <c r="K664" s="326"/>
      <c r="L664" s="355" t="s">
        <v>3605</v>
      </c>
      <c r="M664" s="773"/>
      <c r="N664" s="317"/>
      <c r="O664" s="859" t="s">
        <v>3627</v>
      </c>
      <c r="P664" s="822"/>
      <c r="Q664" s="828"/>
      <c r="R664" s="519"/>
      <c r="S664" s="82"/>
      <c r="T664" s="82"/>
      <c r="U664" s="82"/>
      <c r="V664" s="82"/>
      <c r="W664" s="82"/>
      <c r="X664" s="82"/>
      <c r="Y664" s="82"/>
      <c r="Z664" s="82"/>
      <c r="AA664" s="82"/>
      <c r="AB664" s="82"/>
      <c r="AC664" s="82"/>
      <c r="AD664" s="82"/>
      <c r="AE664" s="82"/>
    </row>
    <row r="665" spans="1:31" s="83" customFormat="1" hidden="1" outlineLevel="1">
      <c r="A665" s="222"/>
      <c r="B665" s="115">
        <f t="shared" si="29"/>
        <v>645</v>
      </c>
      <c r="C665" s="70" t="s">
        <v>1598</v>
      </c>
      <c r="D665" s="203" t="s">
        <v>1062</v>
      </c>
      <c r="E665" s="204">
        <v>1</v>
      </c>
      <c r="F665" s="67"/>
      <c r="G665" s="420"/>
      <c r="H665" s="421"/>
      <c r="I665" s="420"/>
      <c r="J665" s="306">
        <f t="shared" si="30"/>
        <v>0</v>
      </c>
      <c r="K665" s="326"/>
      <c r="L665" s="355" t="s">
        <v>3605</v>
      </c>
      <c r="M665" s="773"/>
      <c r="N665" s="317"/>
      <c r="O665" s="859" t="s">
        <v>3627</v>
      </c>
      <c r="P665" s="822"/>
      <c r="Q665" s="828"/>
      <c r="R665" s="519"/>
      <c r="S665" s="82"/>
      <c r="T665" s="82"/>
      <c r="U665" s="82"/>
      <c r="V665" s="82"/>
      <c r="W665" s="82"/>
      <c r="X665" s="82"/>
      <c r="Y665" s="82"/>
      <c r="Z665" s="82"/>
      <c r="AA665" s="82"/>
      <c r="AB665" s="82"/>
      <c r="AC665" s="82"/>
      <c r="AD665" s="82"/>
      <c r="AE665" s="82"/>
    </row>
    <row r="666" spans="1:31" s="83" customFormat="1" hidden="1" outlineLevel="1">
      <c r="A666" s="222"/>
      <c r="B666" s="115">
        <f t="shared" si="29"/>
        <v>646</v>
      </c>
      <c r="C666" s="70" t="s">
        <v>98</v>
      </c>
      <c r="D666" s="203"/>
      <c r="E666" s="204"/>
      <c r="F666" s="67"/>
      <c r="G666" s="420"/>
      <c r="H666" s="421"/>
      <c r="I666" s="420"/>
      <c r="J666" s="306">
        <f t="shared" si="30"/>
        <v>0</v>
      </c>
      <c r="K666" s="326"/>
      <c r="L666" s="355" t="s">
        <v>3605</v>
      </c>
      <c r="M666" s="773"/>
      <c r="N666" s="317"/>
      <c r="O666" s="859" t="s">
        <v>3627</v>
      </c>
      <c r="P666" s="822"/>
      <c r="Q666" s="828"/>
      <c r="R666" s="519"/>
      <c r="S666" s="82"/>
      <c r="T666" s="82"/>
      <c r="U666" s="82"/>
      <c r="V666" s="82"/>
      <c r="W666" s="82"/>
      <c r="X666" s="82"/>
      <c r="Y666" s="82"/>
      <c r="Z666" s="82"/>
      <c r="AA666" s="82"/>
      <c r="AB666" s="82"/>
      <c r="AC666" s="82"/>
      <c r="AD666" s="82"/>
      <c r="AE666" s="82"/>
    </row>
    <row r="667" spans="1:31" s="83" customFormat="1" ht="30" hidden="1" outlineLevel="1">
      <c r="A667" s="222"/>
      <c r="B667" s="115">
        <f t="shared" si="29"/>
        <v>647</v>
      </c>
      <c r="C667" s="70" t="s">
        <v>1599</v>
      </c>
      <c r="D667" s="203" t="s">
        <v>2</v>
      </c>
      <c r="E667" s="204">
        <v>13273</v>
      </c>
      <c r="F667" s="67"/>
      <c r="G667" s="420"/>
      <c r="H667" s="421"/>
      <c r="I667" s="420"/>
      <c r="J667" s="306">
        <f t="shared" si="30"/>
        <v>0</v>
      </c>
      <c r="K667" s="326"/>
      <c r="L667" s="355" t="s">
        <v>3605</v>
      </c>
      <c r="M667" s="773"/>
      <c r="N667" s="317"/>
      <c r="O667" s="859" t="s">
        <v>3627</v>
      </c>
      <c r="P667" s="822"/>
      <c r="Q667" s="828"/>
      <c r="R667" s="519"/>
      <c r="S667" s="82"/>
      <c r="T667" s="82"/>
      <c r="U667" s="82"/>
      <c r="V667" s="82"/>
      <c r="W667" s="82"/>
      <c r="X667" s="82"/>
      <c r="Y667" s="82"/>
      <c r="Z667" s="82"/>
      <c r="AA667" s="82"/>
      <c r="AB667" s="82"/>
      <c r="AC667" s="82"/>
      <c r="AD667" s="82"/>
      <c r="AE667" s="82"/>
    </row>
    <row r="668" spans="1:31" s="83" customFormat="1" ht="30" hidden="1" outlineLevel="1">
      <c r="A668" s="222"/>
      <c r="B668" s="115">
        <f t="shared" si="29"/>
        <v>648</v>
      </c>
      <c r="C668" s="70" t="s">
        <v>1600</v>
      </c>
      <c r="D668" s="203" t="s">
        <v>2</v>
      </c>
      <c r="E668" s="204">
        <v>6265</v>
      </c>
      <c r="F668" s="67"/>
      <c r="G668" s="420"/>
      <c r="H668" s="421"/>
      <c r="I668" s="420"/>
      <c r="J668" s="306">
        <f t="shared" si="30"/>
        <v>0</v>
      </c>
      <c r="K668" s="326"/>
      <c r="L668" s="355" t="s">
        <v>3605</v>
      </c>
      <c r="M668" s="773"/>
      <c r="N668" s="317"/>
      <c r="O668" s="859" t="s">
        <v>3627</v>
      </c>
      <c r="P668" s="822"/>
      <c r="Q668" s="828"/>
      <c r="R668" s="519"/>
      <c r="S668" s="82"/>
      <c r="T668" s="82"/>
      <c r="U668" s="82"/>
      <c r="V668" s="82"/>
      <c r="W668" s="82"/>
      <c r="X668" s="82"/>
      <c r="Y668" s="82"/>
      <c r="Z668" s="82"/>
      <c r="AA668" s="82"/>
      <c r="AB668" s="82"/>
      <c r="AC668" s="82"/>
      <c r="AD668" s="82"/>
      <c r="AE668" s="82"/>
    </row>
    <row r="669" spans="1:31" s="83" customFormat="1" ht="30" hidden="1" outlineLevel="1">
      <c r="A669" s="222"/>
      <c r="B669" s="115">
        <f t="shared" si="29"/>
        <v>649</v>
      </c>
      <c r="C669" s="70" t="s">
        <v>1601</v>
      </c>
      <c r="D669" s="203" t="s">
        <v>2</v>
      </c>
      <c r="E669" s="204">
        <v>2449</v>
      </c>
      <c r="F669" s="67"/>
      <c r="G669" s="420"/>
      <c r="H669" s="421"/>
      <c r="I669" s="420"/>
      <c r="J669" s="306">
        <f t="shared" si="30"/>
        <v>0</v>
      </c>
      <c r="K669" s="326"/>
      <c r="L669" s="355" t="s">
        <v>3605</v>
      </c>
      <c r="M669" s="773"/>
      <c r="N669" s="317"/>
      <c r="O669" s="859" t="s">
        <v>3627</v>
      </c>
      <c r="P669" s="822"/>
      <c r="Q669" s="828"/>
      <c r="R669" s="519"/>
      <c r="S669" s="82"/>
      <c r="T669" s="82"/>
      <c r="U669" s="82"/>
      <c r="V669" s="82"/>
      <c r="W669" s="82"/>
      <c r="X669" s="82"/>
      <c r="Y669" s="82"/>
      <c r="Z669" s="82"/>
      <c r="AA669" s="82"/>
      <c r="AB669" s="82"/>
      <c r="AC669" s="82"/>
      <c r="AD669" s="82"/>
      <c r="AE669" s="82"/>
    </row>
    <row r="670" spans="1:31" s="83" customFormat="1" ht="30" hidden="1" outlineLevel="1">
      <c r="A670" s="222"/>
      <c r="B670" s="115">
        <f t="shared" si="29"/>
        <v>650</v>
      </c>
      <c r="C670" s="70" t="s">
        <v>1602</v>
      </c>
      <c r="D670" s="203" t="s">
        <v>2</v>
      </c>
      <c r="E670" s="204">
        <v>672</v>
      </c>
      <c r="F670" s="67"/>
      <c r="G670" s="420"/>
      <c r="H670" s="421"/>
      <c r="I670" s="420"/>
      <c r="J670" s="306">
        <f t="shared" si="30"/>
        <v>0</v>
      </c>
      <c r="K670" s="326"/>
      <c r="L670" s="355" t="s">
        <v>3605</v>
      </c>
      <c r="M670" s="773"/>
      <c r="N670" s="317"/>
      <c r="O670" s="859" t="s">
        <v>3627</v>
      </c>
      <c r="P670" s="822"/>
      <c r="Q670" s="828"/>
      <c r="R670" s="519"/>
      <c r="S670" s="82"/>
      <c r="T670" s="82"/>
      <c r="U670" s="82"/>
      <c r="V670" s="82"/>
      <c r="W670" s="82"/>
      <c r="X670" s="82"/>
      <c r="Y670" s="82"/>
      <c r="Z670" s="82"/>
      <c r="AA670" s="82"/>
      <c r="AB670" s="82"/>
      <c r="AC670" s="82"/>
      <c r="AD670" s="82"/>
      <c r="AE670" s="82"/>
    </row>
    <row r="671" spans="1:31" s="83" customFormat="1" ht="30" hidden="1" outlineLevel="1">
      <c r="A671" s="222"/>
      <c r="B671" s="115">
        <f t="shared" si="29"/>
        <v>651</v>
      </c>
      <c r="C671" s="70" t="s">
        <v>1603</v>
      </c>
      <c r="D671" s="203" t="s">
        <v>2</v>
      </c>
      <c r="E671" s="204">
        <v>2167</v>
      </c>
      <c r="F671" s="67"/>
      <c r="G671" s="420"/>
      <c r="H671" s="421"/>
      <c r="I671" s="420"/>
      <c r="J671" s="306">
        <f t="shared" si="30"/>
        <v>0</v>
      </c>
      <c r="K671" s="326"/>
      <c r="L671" s="355" t="s">
        <v>3605</v>
      </c>
      <c r="M671" s="773"/>
      <c r="N671" s="317"/>
      <c r="O671" s="859" t="s">
        <v>3627</v>
      </c>
      <c r="P671" s="822"/>
      <c r="Q671" s="828"/>
      <c r="R671" s="519"/>
      <c r="S671" s="82"/>
      <c r="T671" s="82"/>
      <c r="U671" s="82"/>
      <c r="V671" s="82"/>
      <c r="W671" s="82"/>
      <c r="X671" s="82"/>
      <c r="Y671" s="82"/>
      <c r="Z671" s="82"/>
      <c r="AA671" s="82"/>
      <c r="AB671" s="82"/>
      <c r="AC671" s="82"/>
      <c r="AD671" s="82"/>
      <c r="AE671" s="82"/>
    </row>
    <row r="672" spans="1:31" s="83" customFormat="1" ht="30" hidden="1" outlineLevel="1">
      <c r="A672" s="222"/>
      <c r="B672" s="115">
        <f t="shared" si="29"/>
        <v>652</v>
      </c>
      <c r="C672" s="70" t="s">
        <v>1604</v>
      </c>
      <c r="D672" s="203" t="s">
        <v>2</v>
      </c>
      <c r="E672" s="204">
        <v>1730</v>
      </c>
      <c r="F672" s="67"/>
      <c r="G672" s="420"/>
      <c r="H672" s="421"/>
      <c r="I672" s="420"/>
      <c r="J672" s="306">
        <f t="shared" si="30"/>
        <v>0</v>
      </c>
      <c r="K672" s="326"/>
      <c r="L672" s="355" t="s">
        <v>3605</v>
      </c>
      <c r="M672" s="773"/>
      <c r="N672" s="317"/>
      <c r="O672" s="859" t="s">
        <v>3627</v>
      </c>
      <c r="P672" s="822"/>
      <c r="Q672" s="828"/>
      <c r="R672" s="519"/>
      <c r="S672" s="82"/>
      <c r="T672" s="82"/>
      <c r="U672" s="82"/>
      <c r="V672" s="82"/>
      <c r="W672" s="82"/>
      <c r="X672" s="82"/>
      <c r="Y672" s="82"/>
      <c r="Z672" s="82"/>
      <c r="AA672" s="82"/>
      <c r="AB672" s="82"/>
      <c r="AC672" s="82"/>
      <c r="AD672" s="82"/>
      <c r="AE672" s="82"/>
    </row>
    <row r="673" spans="1:31" s="83" customFormat="1" ht="30" hidden="1" outlineLevel="1">
      <c r="A673" s="222"/>
      <c r="B673" s="115">
        <f t="shared" si="29"/>
        <v>653</v>
      </c>
      <c r="C673" s="70" t="s">
        <v>3393</v>
      </c>
      <c r="D673" s="203" t="s">
        <v>2</v>
      </c>
      <c r="E673" s="204">
        <v>662</v>
      </c>
      <c r="F673" s="67"/>
      <c r="G673" s="420"/>
      <c r="H673" s="421"/>
      <c r="I673" s="420"/>
      <c r="J673" s="306">
        <f t="shared" si="30"/>
        <v>0</v>
      </c>
      <c r="K673" s="326"/>
      <c r="L673" s="355" t="s">
        <v>3605</v>
      </c>
      <c r="M673" s="773"/>
      <c r="N673" s="317"/>
      <c r="O673" s="859" t="s">
        <v>3627</v>
      </c>
      <c r="P673" s="822"/>
      <c r="Q673" s="828"/>
      <c r="R673" s="519"/>
      <c r="S673" s="82"/>
      <c r="T673" s="82"/>
      <c r="U673" s="82"/>
      <c r="V673" s="82"/>
      <c r="W673" s="82"/>
      <c r="X673" s="82"/>
      <c r="Y673" s="82"/>
      <c r="Z673" s="82"/>
      <c r="AA673" s="82"/>
      <c r="AB673" s="82"/>
      <c r="AC673" s="82"/>
      <c r="AD673" s="82"/>
      <c r="AE673" s="82"/>
    </row>
    <row r="674" spans="1:31" s="83" customFormat="1" ht="30" hidden="1" outlineLevel="1">
      <c r="A674" s="222"/>
      <c r="B674" s="115">
        <f t="shared" si="29"/>
        <v>654</v>
      </c>
      <c r="C674" s="70" t="s">
        <v>1605</v>
      </c>
      <c r="D674" s="203" t="s">
        <v>2</v>
      </c>
      <c r="E674" s="204">
        <v>662</v>
      </c>
      <c r="F674" s="67"/>
      <c r="G674" s="420"/>
      <c r="H674" s="421"/>
      <c r="I674" s="420"/>
      <c r="J674" s="306">
        <f t="shared" si="30"/>
        <v>0</v>
      </c>
      <c r="K674" s="326"/>
      <c r="L674" s="355" t="s">
        <v>3605</v>
      </c>
      <c r="M674" s="773"/>
      <c r="N674" s="317"/>
      <c r="O674" s="859" t="s">
        <v>3627</v>
      </c>
      <c r="P674" s="822"/>
      <c r="Q674" s="828"/>
      <c r="R674" s="519"/>
      <c r="S674" s="82"/>
      <c r="T674" s="82"/>
      <c r="U674" s="82"/>
      <c r="V674" s="82"/>
      <c r="W674" s="82"/>
      <c r="X674" s="82"/>
      <c r="Y674" s="82"/>
      <c r="Z674" s="82"/>
      <c r="AA674" s="82"/>
      <c r="AB674" s="82"/>
      <c r="AC674" s="82"/>
      <c r="AD674" s="82"/>
      <c r="AE674" s="82"/>
    </row>
    <row r="675" spans="1:31" s="83" customFormat="1" ht="30" hidden="1" outlineLevel="1">
      <c r="A675" s="222"/>
      <c r="B675" s="115">
        <f t="shared" si="29"/>
        <v>655</v>
      </c>
      <c r="C675" s="70" t="s">
        <v>1606</v>
      </c>
      <c r="D675" s="203" t="s">
        <v>31</v>
      </c>
      <c r="E675" s="204">
        <v>14</v>
      </c>
      <c r="F675" s="67"/>
      <c r="G675" s="420"/>
      <c r="H675" s="421"/>
      <c r="I675" s="420"/>
      <c r="J675" s="306">
        <f t="shared" si="30"/>
        <v>0</v>
      </c>
      <c r="K675" s="326"/>
      <c r="L675" s="355" t="s">
        <v>3605</v>
      </c>
      <c r="M675" s="773"/>
      <c r="N675" s="317"/>
      <c r="O675" s="859" t="s">
        <v>3627</v>
      </c>
      <c r="P675" s="822"/>
      <c r="Q675" s="828"/>
      <c r="R675" s="519"/>
      <c r="S675" s="82"/>
      <c r="T675" s="82"/>
      <c r="U675" s="82"/>
      <c r="V675" s="82"/>
      <c r="W675" s="82"/>
      <c r="X675" s="82"/>
      <c r="Y675" s="82"/>
      <c r="Z675" s="82"/>
      <c r="AA675" s="82"/>
      <c r="AB675" s="82"/>
      <c r="AC675" s="82"/>
      <c r="AD675" s="82"/>
      <c r="AE675" s="82"/>
    </row>
    <row r="676" spans="1:31" s="83" customFormat="1" hidden="1" outlineLevel="1">
      <c r="A676" s="222"/>
      <c r="B676" s="115">
        <f t="shared" si="29"/>
        <v>656</v>
      </c>
      <c r="C676" s="70" t="s">
        <v>3394</v>
      </c>
      <c r="D676" s="203" t="s">
        <v>2</v>
      </c>
      <c r="E676" s="204">
        <v>20</v>
      </c>
      <c r="F676" s="67"/>
      <c r="G676" s="420"/>
      <c r="H676" s="421"/>
      <c r="I676" s="420"/>
      <c r="J676" s="306">
        <f t="shared" si="30"/>
        <v>0</v>
      </c>
      <c r="K676" s="326"/>
      <c r="L676" s="355" t="s">
        <v>3605</v>
      </c>
      <c r="M676" s="773"/>
      <c r="N676" s="317"/>
      <c r="O676" s="859" t="s">
        <v>3627</v>
      </c>
      <c r="P676" s="822"/>
      <c r="Q676" s="828"/>
      <c r="R676" s="519"/>
      <c r="S676" s="82"/>
      <c r="T676" s="82"/>
      <c r="U676" s="82"/>
      <c r="V676" s="82"/>
      <c r="W676" s="82"/>
      <c r="X676" s="82"/>
      <c r="Y676" s="82"/>
      <c r="Z676" s="82"/>
      <c r="AA676" s="82"/>
      <c r="AB676" s="82"/>
      <c r="AC676" s="82"/>
      <c r="AD676" s="82"/>
      <c r="AE676" s="82"/>
    </row>
    <row r="677" spans="1:31" s="83" customFormat="1" hidden="1" outlineLevel="1">
      <c r="A677" s="222"/>
      <c r="B677" s="115">
        <f t="shared" si="29"/>
        <v>657</v>
      </c>
      <c r="C677" s="70" t="s">
        <v>102</v>
      </c>
      <c r="D677" s="203" t="s">
        <v>2</v>
      </c>
      <c r="E677" s="204">
        <v>130</v>
      </c>
      <c r="F677" s="67"/>
      <c r="G677" s="420"/>
      <c r="H677" s="421"/>
      <c r="I677" s="420"/>
      <c r="J677" s="306">
        <f t="shared" si="30"/>
        <v>0</v>
      </c>
      <c r="K677" s="326"/>
      <c r="L677" s="355" t="s">
        <v>3605</v>
      </c>
      <c r="M677" s="773"/>
      <c r="N677" s="317"/>
      <c r="O677" s="859" t="s">
        <v>3627</v>
      </c>
      <c r="P677" s="822"/>
      <c r="Q677" s="828"/>
      <c r="R677" s="519"/>
      <c r="S677" s="82"/>
      <c r="T677" s="82"/>
      <c r="U677" s="82"/>
      <c r="V677" s="82"/>
      <c r="W677" s="82"/>
      <c r="X677" s="82"/>
      <c r="Y677" s="82"/>
      <c r="Z677" s="82"/>
      <c r="AA677" s="82"/>
      <c r="AB677" s="82"/>
      <c r="AC677" s="82"/>
      <c r="AD677" s="82"/>
      <c r="AE677" s="82"/>
    </row>
    <row r="678" spans="1:31" s="83" customFormat="1" hidden="1" outlineLevel="1">
      <c r="A678" s="222"/>
      <c r="B678" s="115">
        <f t="shared" si="29"/>
        <v>658</v>
      </c>
      <c r="C678" s="70" t="s">
        <v>1607</v>
      </c>
      <c r="D678" s="203"/>
      <c r="E678" s="204"/>
      <c r="F678" s="67"/>
      <c r="G678" s="420"/>
      <c r="H678" s="421"/>
      <c r="I678" s="420"/>
      <c r="J678" s="306">
        <f t="shared" si="30"/>
        <v>0</v>
      </c>
      <c r="K678" s="326"/>
      <c r="L678" s="355" t="s">
        <v>3605</v>
      </c>
      <c r="M678" s="773"/>
      <c r="N678" s="317"/>
      <c r="O678" s="859" t="s">
        <v>3627</v>
      </c>
      <c r="P678" s="822"/>
      <c r="Q678" s="828"/>
      <c r="R678" s="519"/>
      <c r="S678" s="82"/>
      <c r="T678" s="82"/>
      <c r="U678" s="82"/>
      <c r="V678" s="82"/>
      <c r="W678" s="82"/>
      <c r="X678" s="82"/>
      <c r="Y678" s="82"/>
      <c r="Z678" s="82"/>
      <c r="AA678" s="82"/>
      <c r="AB678" s="82"/>
      <c r="AC678" s="82"/>
      <c r="AD678" s="82"/>
      <c r="AE678" s="82"/>
    </row>
    <row r="679" spans="1:31" s="83" customFormat="1" ht="30" hidden="1" outlineLevel="1">
      <c r="A679" s="222"/>
      <c r="B679" s="115">
        <f t="shared" si="29"/>
        <v>659</v>
      </c>
      <c r="C679" s="70" t="s">
        <v>1599</v>
      </c>
      <c r="D679" s="203" t="s">
        <v>2</v>
      </c>
      <c r="E679" s="204">
        <v>1940</v>
      </c>
      <c r="F679" s="67"/>
      <c r="G679" s="420"/>
      <c r="H679" s="421"/>
      <c r="I679" s="420"/>
      <c r="J679" s="306">
        <f t="shared" si="30"/>
        <v>0</v>
      </c>
      <c r="K679" s="326"/>
      <c r="L679" s="355" t="s">
        <v>3605</v>
      </c>
      <c r="M679" s="773"/>
      <c r="N679" s="317"/>
      <c r="O679" s="859" t="s">
        <v>3627</v>
      </c>
      <c r="P679" s="822"/>
      <c r="Q679" s="828"/>
      <c r="R679" s="519"/>
      <c r="S679" s="82"/>
      <c r="T679" s="82"/>
      <c r="U679" s="82"/>
      <c r="V679" s="82"/>
      <c r="W679" s="82"/>
      <c r="X679" s="82"/>
      <c r="Y679" s="82"/>
      <c r="Z679" s="82"/>
      <c r="AA679" s="82"/>
      <c r="AB679" s="82"/>
      <c r="AC679" s="82"/>
      <c r="AD679" s="82"/>
      <c r="AE679" s="82"/>
    </row>
    <row r="680" spans="1:31" s="83" customFormat="1" ht="45" hidden="1" outlineLevel="1">
      <c r="A680" s="222"/>
      <c r="B680" s="115">
        <f t="shared" si="29"/>
        <v>660</v>
      </c>
      <c r="C680" s="70" t="s">
        <v>1608</v>
      </c>
      <c r="D680" s="203" t="s">
        <v>2</v>
      </c>
      <c r="E680" s="204">
        <v>1380</v>
      </c>
      <c r="F680" s="67"/>
      <c r="G680" s="420"/>
      <c r="H680" s="421"/>
      <c r="I680" s="420"/>
      <c r="J680" s="306">
        <f t="shared" si="30"/>
        <v>0</v>
      </c>
      <c r="K680" s="326"/>
      <c r="L680" s="355" t="s">
        <v>3605</v>
      </c>
      <c r="M680" s="773"/>
      <c r="N680" s="317"/>
      <c r="O680" s="859" t="s">
        <v>3627</v>
      </c>
      <c r="P680" s="822"/>
      <c r="Q680" s="828"/>
      <c r="R680" s="519"/>
      <c r="S680" s="82"/>
      <c r="T680" s="82"/>
      <c r="U680" s="82"/>
      <c r="V680" s="82"/>
      <c r="W680" s="82"/>
      <c r="X680" s="82"/>
      <c r="Y680" s="82"/>
      <c r="Z680" s="82"/>
      <c r="AA680" s="82"/>
      <c r="AB680" s="82"/>
      <c r="AC680" s="82"/>
      <c r="AD680" s="82"/>
      <c r="AE680" s="82"/>
    </row>
    <row r="681" spans="1:31" s="83" customFormat="1" ht="45" hidden="1" outlineLevel="1">
      <c r="A681" s="222"/>
      <c r="B681" s="115">
        <f t="shared" si="29"/>
        <v>661</v>
      </c>
      <c r="C681" s="70" t="s">
        <v>1609</v>
      </c>
      <c r="D681" s="203" t="s">
        <v>2</v>
      </c>
      <c r="E681" s="204">
        <v>210</v>
      </c>
      <c r="F681" s="67"/>
      <c r="G681" s="420"/>
      <c r="H681" s="421"/>
      <c r="I681" s="420"/>
      <c r="J681" s="306">
        <f t="shared" si="30"/>
        <v>0</v>
      </c>
      <c r="K681" s="326"/>
      <c r="L681" s="355" t="s">
        <v>3605</v>
      </c>
      <c r="M681" s="773"/>
      <c r="N681" s="317"/>
      <c r="O681" s="859" t="s">
        <v>3627</v>
      </c>
      <c r="P681" s="822"/>
      <c r="Q681" s="828"/>
      <c r="R681" s="519"/>
      <c r="S681" s="82"/>
      <c r="T681" s="82"/>
      <c r="U681" s="82"/>
      <c r="V681" s="82"/>
      <c r="W681" s="82"/>
      <c r="X681" s="82"/>
      <c r="Y681" s="82"/>
      <c r="Z681" s="82"/>
      <c r="AA681" s="82"/>
      <c r="AB681" s="82"/>
      <c r="AC681" s="82"/>
      <c r="AD681" s="82"/>
      <c r="AE681" s="82"/>
    </row>
    <row r="682" spans="1:31" s="83" customFormat="1" ht="30" hidden="1" outlineLevel="1">
      <c r="A682" s="222"/>
      <c r="B682" s="115">
        <f t="shared" si="29"/>
        <v>662</v>
      </c>
      <c r="C682" s="70" t="s">
        <v>1610</v>
      </c>
      <c r="D682" s="203" t="s">
        <v>2</v>
      </c>
      <c r="E682" s="204">
        <v>350</v>
      </c>
      <c r="F682" s="67"/>
      <c r="G682" s="420"/>
      <c r="H682" s="421"/>
      <c r="I682" s="420"/>
      <c r="J682" s="306">
        <f t="shared" si="30"/>
        <v>0</v>
      </c>
      <c r="K682" s="326"/>
      <c r="L682" s="355" t="s">
        <v>3605</v>
      </c>
      <c r="M682" s="773"/>
      <c r="N682" s="317"/>
      <c r="O682" s="859" t="s">
        <v>3627</v>
      </c>
      <c r="P682" s="822"/>
      <c r="Q682" s="828"/>
      <c r="R682" s="519"/>
      <c r="S682" s="82"/>
      <c r="T682" s="82"/>
      <c r="U682" s="82"/>
      <c r="V682" s="82"/>
      <c r="W682" s="82"/>
      <c r="X682" s="82"/>
      <c r="Y682" s="82"/>
      <c r="Z682" s="82"/>
      <c r="AA682" s="82"/>
      <c r="AB682" s="82"/>
      <c r="AC682" s="82"/>
      <c r="AD682" s="82"/>
      <c r="AE682" s="82"/>
    </row>
    <row r="683" spans="1:31" s="83" customFormat="1" ht="30" hidden="1" outlineLevel="1">
      <c r="A683" s="222"/>
      <c r="B683" s="115">
        <f t="shared" si="29"/>
        <v>663</v>
      </c>
      <c r="C683" s="70" t="s">
        <v>1611</v>
      </c>
      <c r="D683" s="203" t="s">
        <v>1612</v>
      </c>
      <c r="E683" s="204">
        <v>1</v>
      </c>
      <c r="F683" s="67"/>
      <c r="G683" s="420"/>
      <c r="H683" s="421"/>
      <c r="I683" s="420"/>
      <c r="J683" s="306">
        <f t="shared" si="30"/>
        <v>0</v>
      </c>
      <c r="K683" s="326"/>
      <c r="L683" s="355" t="s">
        <v>3605</v>
      </c>
      <c r="M683" s="773"/>
      <c r="N683" s="317"/>
      <c r="O683" s="859" t="s">
        <v>3627</v>
      </c>
      <c r="P683" s="822"/>
      <c r="Q683" s="828"/>
      <c r="R683" s="519"/>
      <c r="S683" s="82"/>
      <c r="T683" s="82"/>
      <c r="U683" s="82"/>
      <c r="V683" s="82"/>
      <c r="W683" s="82"/>
      <c r="X683" s="82"/>
      <c r="Y683" s="82"/>
      <c r="Z683" s="82"/>
      <c r="AA683" s="82"/>
      <c r="AB683" s="82"/>
      <c r="AC683" s="82"/>
      <c r="AD683" s="82"/>
      <c r="AE683" s="82"/>
    </row>
    <row r="684" spans="1:31" s="83" customFormat="1" hidden="1" outlineLevel="1">
      <c r="A684" s="222"/>
      <c r="B684" s="115">
        <f t="shared" si="29"/>
        <v>664</v>
      </c>
      <c r="C684" s="70" t="s">
        <v>102</v>
      </c>
      <c r="D684" s="203" t="s">
        <v>2</v>
      </c>
      <c r="E684" s="204">
        <v>40</v>
      </c>
      <c r="F684" s="67"/>
      <c r="G684" s="420"/>
      <c r="H684" s="421"/>
      <c r="I684" s="420"/>
      <c r="J684" s="306">
        <f t="shared" si="30"/>
        <v>0</v>
      </c>
      <c r="K684" s="326"/>
      <c r="L684" s="355" t="s">
        <v>3605</v>
      </c>
      <c r="M684" s="773"/>
      <c r="N684" s="317"/>
      <c r="O684" s="859" t="s">
        <v>3627</v>
      </c>
      <c r="P684" s="822"/>
      <c r="Q684" s="828"/>
      <c r="R684" s="519"/>
      <c r="S684" s="82"/>
      <c r="T684" s="82"/>
      <c r="U684" s="82"/>
      <c r="V684" s="82"/>
      <c r="W684" s="82"/>
      <c r="X684" s="82"/>
      <c r="Y684" s="82"/>
      <c r="Z684" s="82"/>
      <c r="AA684" s="82"/>
      <c r="AB684" s="82"/>
      <c r="AC684" s="82"/>
      <c r="AD684" s="82"/>
      <c r="AE684" s="82"/>
    </row>
    <row r="685" spans="1:31" s="83" customFormat="1" hidden="1" outlineLevel="1">
      <c r="A685" s="222"/>
      <c r="B685" s="115">
        <f t="shared" si="29"/>
        <v>665</v>
      </c>
      <c r="C685" s="70" t="s">
        <v>1613</v>
      </c>
      <c r="D685" s="203" t="s">
        <v>1614</v>
      </c>
      <c r="E685" s="204">
        <v>1</v>
      </c>
      <c r="F685" s="67"/>
      <c r="G685" s="420"/>
      <c r="H685" s="421"/>
      <c r="I685" s="420"/>
      <c r="J685" s="306">
        <f t="shared" si="30"/>
        <v>0</v>
      </c>
      <c r="K685" s="326"/>
      <c r="L685" s="355" t="s">
        <v>3605</v>
      </c>
      <c r="M685" s="773"/>
      <c r="N685" s="317"/>
      <c r="O685" s="859" t="s">
        <v>3627</v>
      </c>
      <c r="P685" s="822"/>
      <c r="Q685" s="828"/>
      <c r="R685" s="519"/>
      <c r="S685" s="82"/>
      <c r="T685" s="82"/>
      <c r="U685" s="82"/>
      <c r="V685" s="82"/>
      <c r="W685" s="82"/>
      <c r="X685" s="82"/>
      <c r="Y685" s="82"/>
      <c r="Z685" s="82"/>
      <c r="AA685" s="82"/>
      <c r="AB685" s="82"/>
      <c r="AC685" s="82"/>
      <c r="AD685" s="82"/>
      <c r="AE685" s="82"/>
    </row>
    <row r="686" spans="1:31" s="83" customFormat="1" ht="46.8" collapsed="1">
      <c r="A686" s="222">
        <v>5</v>
      </c>
      <c r="B686" s="382">
        <f t="shared" si="29"/>
        <v>666</v>
      </c>
      <c r="C686" s="948" t="s">
        <v>1615</v>
      </c>
      <c r="D686" s="948"/>
      <c r="E686" s="940"/>
      <c r="F686" s="425"/>
      <c r="G686" s="426">
        <f>'ВВ (Инсолюшн)'!G262</f>
        <v>2758808.0599999996</v>
      </c>
      <c r="H686" s="427"/>
      <c r="I686" s="426">
        <f>'ВВ (Инсолюшн)'!I262</f>
        <v>2579638.62</v>
      </c>
      <c r="J686" s="428">
        <f t="shared" si="30"/>
        <v>5338446.68</v>
      </c>
      <c r="K686" s="429" t="s">
        <v>3626</v>
      </c>
      <c r="L686" s="355" t="s">
        <v>3605</v>
      </c>
      <c r="M686" s="773">
        <v>4580000</v>
      </c>
      <c r="N686" s="317">
        <v>13532500</v>
      </c>
      <c r="O686" s="844" t="s">
        <v>3976</v>
      </c>
      <c r="P686" s="822">
        <v>3045041.58</v>
      </c>
      <c r="Q686" s="828">
        <f>I686</f>
        <v>2579638.62</v>
      </c>
      <c r="R686" s="519"/>
      <c r="S686" s="825"/>
      <c r="T686" s="82"/>
      <c r="U686" s="82"/>
      <c r="V686" s="82"/>
      <c r="W686" s="82"/>
      <c r="X686" s="82"/>
      <c r="Y686" s="82"/>
      <c r="Z686" s="82"/>
      <c r="AA686" s="82"/>
      <c r="AB686" s="82"/>
      <c r="AC686" s="82"/>
      <c r="AD686" s="82"/>
      <c r="AE686" s="82"/>
    </row>
    <row r="687" spans="1:31" s="83" customFormat="1" ht="60" hidden="1" outlineLevel="1">
      <c r="A687" s="222"/>
      <c r="B687" s="115">
        <f t="shared" si="29"/>
        <v>667</v>
      </c>
      <c r="C687" s="70" t="s">
        <v>117</v>
      </c>
      <c r="D687" s="203" t="s">
        <v>118</v>
      </c>
      <c r="E687" s="204">
        <v>1</v>
      </c>
      <c r="F687" s="67"/>
      <c r="G687" s="420"/>
      <c r="H687" s="421"/>
      <c r="I687" s="420"/>
      <c r="J687" s="306">
        <f t="shared" si="30"/>
        <v>0</v>
      </c>
      <c r="K687" s="326"/>
      <c r="L687" s="354"/>
      <c r="M687" s="773"/>
      <c r="N687" s="317"/>
      <c r="O687" s="844" t="s">
        <v>3976</v>
      </c>
      <c r="P687" s="822"/>
      <c r="Q687" s="828">
        <f t="shared" ref="Q687:Q750" si="31">I687</f>
        <v>0</v>
      </c>
      <c r="R687" s="519"/>
      <c r="S687" s="82"/>
      <c r="T687" s="82"/>
      <c r="U687" s="82"/>
      <c r="V687" s="82"/>
      <c r="W687" s="82"/>
      <c r="X687" s="82"/>
      <c r="Y687" s="82"/>
      <c r="Z687" s="82"/>
      <c r="AA687" s="82"/>
      <c r="AB687" s="82"/>
      <c r="AC687" s="82"/>
      <c r="AD687" s="82"/>
      <c r="AE687" s="82"/>
    </row>
    <row r="688" spans="1:31" s="83" customFormat="1" ht="46.8" hidden="1" outlineLevel="1">
      <c r="A688" s="222"/>
      <c r="B688" s="115">
        <f t="shared" ref="B688:B751" si="32">B687+1</f>
        <v>668</v>
      </c>
      <c r="C688" s="70" t="s">
        <v>119</v>
      </c>
      <c r="D688" s="203" t="s">
        <v>120</v>
      </c>
      <c r="E688" s="204">
        <v>1</v>
      </c>
      <c r="F688" s="67"/>
      <c r="G688" s="420"/>
      <c r="H688" s="421"/>
      <c r="I688" s="420"/>
      <c r="J688" s="306">
        <f t="shared" si="30"/>
        <v>0</v>
      </c>
      <c r="K688" s="326"/>
      <c r="L688" s="354"/>
      <c r="M688" s="773"/>
      <c r="N688" s="317"/>
      <c r="O688" s="844" t="s">
        <v>3976</v>
      </c>
      <c r="P688" s="822"/>
      <c r="Q688" s="828">
        <f t="shared" si="31"/>
        <v>0</v>
      </c>
      <c r="R688" s="519"/>
      <c r="S688" s="82"/>
      <c r="T688" s="82"/>
      <c r="U688" s="82"/>
      <c r="V688" s="82"/>
      <c r="W688" s="82"/>
      <c r="X688" s="82"/>
      <c r="Y688" s="82"/>
      <c r="Z688" s="82"/>
      <c r="AA688" s="82"/>
      <c r="AB688" s="82"/>
      <c r="AC688" s="82"/>
      <c r="AD688" s="82"/>
      <c r="AE688" s="82"/>
    </row>
    <row r="689" spans="1:31" s="83" customFormat="1" ht="46.8" hidden="1" outlineLevel="1">
      <c r="A689" s="222"/>
      <c r="B689" s="115">
        <f t="shared" si="32"/>
        <v>669</v>
      </c>
      <c r="C689" s="70" t="s">
        <v>121</v>
      </c>
      <c r="D689" s="203" t="s">
        <v>31</v>
      </c>
      <c r="E689" s="204">
        <v>6</v>
      </c>
      <c r="F689" s="67"/>
      <c r="G689" s="420"/>
      <c r="H689" s="421"/>
      <c r="I689" s="420"/>
      <c r="J689" s="306">
        <f t="shared" si="30"/>
        <v>0</v>
      </c>
      <c r="K689" s="326"/>
      <c r="L689" s="354"/>
      <c r="M689" s="773"/>
      <c r="N689" s="317"/>
      <c r="O689" s="844" t="s">
        <v>3976</v>
      </c>
      <c r="P689" s="822"/>
      <c r="Q689" s="828">
        <f t="shared" si="31"/>
        <v>0</v>
      </c>
      <c r="R689" s="519"/>
      <c r="S689" s="82"/>
      <c r="T689" s="82"/>
      <c r="U689" s="82"/>
      <c r="V689" s="82"/>
      <c r="W689" s="82"/>
      <c r="X689" s="82"/>
      <c r="Y689" s="82"/>
      <c r="Z689" s="82"/>
      <c r="AA689" s="82"/>
      <c r="AB689" s="82"/>
      <c r="AC689" s="82"/>
      <c r="AD689" s="82"/>
      <c r="AE689" s="82"/>
    </row>
    <row r="690" spans="1:31" s="83" customFormat="1" ht="46.8" hidden="1" outlineLevel="1">
      <c r="A690" s="222"/>
      <c r="B690" s="115">
        <f t="shared" si="32"/>
        <v>670</v>
      </c>
      <c r="C690" s="70" t="s">
        <v>122</v>
      </c>
      <c r="D690" s="203" t="s">
        <v>3</v>
      </c>
      <c r="E690" s="204">
        <v>3</v>
      </c>
      <c r="F690" s="67"/>
      <c r="G690" s="420"/>
      <c r="H690" s="421"/>
      <c r="I690" s="420"/>
      <c r="J690" s="306">
        <f t="shared" si="30"/>
        <v>0</v>
      </c>
      <c r="K690" s="326"/>
      <c r="L690" s="354"/>
      <c r="M690" s="773"/>
      <c r="N690" s="317"/>
      <c r="O690" s="844" t="s">
        <v>3976</v>
      </c>
      <c r="P690" s="822"/>
      <c r="Q690" s="828">
        <f t="shared" si="31"/>
        <v>0</v>
      </c>
      <c r="R690" s="519"/>
      <c r="S690" s="82"/>
      <c r="T690" s="82"/>
      <c r="U690" s="82"/>
      <c r="V690" s="82"/>
      <c r="W690" s="82"/>
      <c r="X690" s="82"/>
      <c r="Y690" s="82"/>
      <c r="Z690" s="82"/>
      <c r="AA690" s="82"/>
      <c r="AB690" s="82"/>
      <c r="AC690" s="82"/>
      <c r="AD690" s="82"/>
      <c r="AE690" s="82"/>
    </row>
    <row r="691" spans="1:31" s="83" customFormat="1" ht="46.8" hidden="1" outlineLevel="1">
      <c r="A691" s="222"/>
      <c r="B691" s="115">
        <f t="shared" si="32"/>
        <v>671</v>
      </c>
      <c r="C691" s="70" t="s">
        <v>123</v>
      </c>
      <c r="D691" s="203" t="s">
        <v>3</v>
      </c>
      <c r="E691" s="204">
        <v>4</v>
      </c>
      <c r="F691" s="67"/>
      <c r="G691" s="420"/>
      <c r="H691" s="421"/>
      <c r="I691" s="420"/>
      <c r="J691" s="306">
        <f t="shared" si="30"/>
        <v>0</v>
      </c>
      <c r="K691" s="326"/>
      <c r="L691" s="354"/>
      <c r="M691" s="773"/>
      <c r="N691" s="317"/>
      <c r="O691" s="844" t="s">
        <v>3976</v>
      </c>
      <c r="P691" s="822"/>
      <c r="Q691" s="828">
        <f t="shared" si="31"/>
        <v>0</v>
      </c>
      <c r="R691" s="519"/>
      <c r="S691" s="82"/>
      <c r="T691" s="82"/>
      <c r="U691" s="82"/>
      <c r="V691" s="82"/>
      <c r="W691" s="82"/>
      <c r="X691" s="82"/>
      <c r="Y691" s="82"/>
      <c r="Z691" s="82"/>
      <c r="AA691" s="82"/>
      <c r="AB691" s="82"/>
      <c r="AC691" s="82"/>
      <c r="AD691" s="82"/>
      <c r="AE691" s="82"/>
    </row>
    <row r="692" spans="1:31" s="83" customFormat="1" ht="46.8" hidden="1" outlineLevel="1">
      <c r="A692" s="222"/>
      <c r="B692" s="115">
        <f t="shared" si="32"/>
        <v>672</v>
      </c>
      <c r="C692" s="70" t="s">
        <v>124</v>
      </c>
      <c r="D692" s="203" t="s">
        <v>3</v>
      </c>
      <c r="E692" s="204">
        <v>3</v>
      </c>
      <c r="F692" s="67"/>
      <c r="G692" s="420"/>
      <c r="H692" s="421"/>
      <c r="I692" s="420"/>
      <c r="J692" s="306">
        <f t="shared" si="30"/>
        <v>0</v>
      </c>
      <c r="K692" s="326"/>
      <c r="L692" s="354"/>
      <c r="M692" s="773"/>
      <c r="N692" s="317"/>
      <c r="O692" s="844" t="s">
        <v>3976</v>
      </c>
      <c r="P692" s="822"/>
      <c r="Q692" s="828">
        <f t="shared" si="31"/>
        <v>0</v>
      </c>
      <c r="R692" s="519"/>
      <c r="S692" s="82"/>
      <c r="T692" s="82"/>
      <c r="U692" s="82"/>
      <c r="V692" s="82"/>
      <c r="W692" s="82"/>
      <c r="X692" s="82"/>
      <c r="Y692" s="82"/>
      <c r="Z692" s="82"/>
      <c r="AA692" s="82"/>
      <c r="AB692" s="82"/>
      <c r="AC692" s="82"/>
      <c r="AD692" s="82"/>
      <c r="AE692" s="82"/>
    </row>
    <row r="693" spans="1:31" s="83" customFormat="1" ht="46.8" hidden="1" outlineLevel="1">
      <c r="A693" s="222"/>
      <c r="B693" s="115">
        <f t="shared" si="32"/>
        <v>673</v>
      </c>
      <c r="C693" s="70" t="s">
        <v>125</v>
      </c>
      <c r="D693" s="203" t="s">
        <v>3</v>
      </c>
      <c r="E693" s="204">
        <v>2</v>
      </c>
      <c r="F693" s="67"/>
      <c r="G693" s="420"/>
      <c r="H693" s="421"/>
      <c r="I693" s="420"/>
      <c r="J693" s="306">
        <f t="shared" si="30"/>
        <v>0</v>
      </c>
      <c r="K693" s="326"/>
      <c r="L693" s="354"/>
      <c r="M693" s="773"/>
      <c r="N693" s="317"/>
      <c r="O693" s="844" t="s">
        <v>3976</v>
      </c>
      <c r="P693" s="822"/>
      <c r="Q693" s="828">
        <f t="shared" si="31"/>
        <v>0</v>
      </c>
      <c r="R693" s="519"/>
      <c r="S693" s="82"/>
      <c r="T693" s="82"/>
      <c r="U693" s="82"/>
      <c r="V693" s="82"/>
      <c r="W693" s="82"/>
      <c r="X693" s="82"/>
      <c r="Y693" s="82"/>
      <c r="Z693" s="82"/>
      <c r="AA693" s="82"/>
      <c r="AB693" s="82"/>
      <c r="AC693" s="82"/>
      <c r="AD693" s="82"/>
      <c r="AE693" s="82"/>
    </row>
    <row r="694" spans="1:31" s="83" customFormat="1" ht="46.8" hidden="1" outlineLevel="1">
      <c r="A694" s="222"/>
      <c r="B694" s="115">
        <f t="shared" si="32"/>
        <v>674</v>
      </c>
      <c r="C694" s="70" t="s">
        <v>126</v>
      </c>
      <c r="D694" s="203" t="s">
        <v>3</v>
      </c>
      <c r="E694" s="204">
        <v>1</v>
      </c>
      <c r="F694" s="67"/>
      <c r="G694" s="420"/>
      <c r="H694" s="421"/>
      <c r="I694" s="420"/>
      <c r="J694" s="306">
        <f t="shared" si="30"/>
        <v>0</v>
      </c>
      <c r="K694" s="326"/>
      <c r="L694" s="354"/>
      <c r="M694" s="773"/>
      <c r="N694" s="317"/>
      <c r="O694" s="844" t="s">
        <v>3976</v>
      </c>
      <c r="P694" s="822"/>
      <c r="Q694" s="828">
        <f t="shared" si="31"/>
        <v>0</v>
      </c>
      <c r="R694" s="519"/>
      <c r="S694" s="82"/>
      <c r="T694" s="82"/>
      <c r="U694" s="82"/>
      <c r="V694" s="82"/>
      <c r="W694" s="82"/>
      <c r="X694" s="82"/>
      <c r="Y694" s="82"/>
      <c r="Z694" s="82"/>
      <c r="AA694" s="82"/>
      <c r="AB694" s="82"/>
      <c r="AC694" s="82"/>
      <c r="AD694" s="82"/>
      <c r="AE694" s="82"/>
    </row>
    <row r="695" spans="1:31" s="83" customFormat="1" ht="46.8" hidden="1" outlineLevel="1">
      <c r="A695" s="222"/>
      <c r="B695" s="115">
        <f t="shared" si="32"/>
        <v>675</v>
      </c>
      <c r="C695" s="70" t="s">
        <v>127</v>
      </c>
      <c r="D695" s="203" t="s">
        <v>3</v>
      </c>
      <c r="E695" s="204">
        <v>1</v>
      </c>
      <c r="F695" s="67"/>
      <c r="G695" s="420"/>
      <c r="H695" s="421"/>
      <c r="I695" s="420"/>
      <c r="J695" s="306">
        <f t="shared" si="30"/>
        <v>0</v>
      </c>
      <c r="K695" s="326"/>
      <c r="L695" s="354"/>
      <c r="M695" s="773"/>
      <c r="N695" s="317"/>
      <c r="O695" s="844" t="s">
        <v>3976</v>
      </c>
      <c r="P695" s="822"/>
      <c r="Q695" s="828">
        <f t="shared" si="31"/>
        <v>0</v>
      </c>
      <c r="R695" s="519"/>
      <c r="S695" s="82"/>
      <c r="T695" s="82"/>
      <c r="U695" s="82"/>
      <c r="V695" s="82"/>
      <c r="W695" s="82"/>
      <c r="X695" s="82"/>
      <c r="Y695" s="82"/>
      <c r="Z695" s="82"/>
      <c r="AA695" s="82"/>
      <c r="AB695" s="82"/>
      <c r="AC695" s="82"/>
      <c r="AD695" s="82"/>
      <c r="AE695" s="82"/>
    </row>
    <row r="696" spans="1:31" s="83" customFormat="1" ht="46.8" hidden="1" outlineLevel="1">
      <c r="A696" s="222"/>
      <c r="B696" s="115">
        <f t="shared" si="32"/>
        <v>676</v>
      </c>
      <c r="C696" s="70" t="s">
        <v>128</v>
      </c>
      <c r="D696" s="203" t="s">
        <v>3</v>
      </c>
      <c r="E696" s="204">
        <v>3</v>
      </c>
      <c r="F696" s="67"/>
      <c r="G696" s="420"/>
      <c r="H696" s="421"/>
      <c r="I696" s="420"/>
      <c r="J696" s="306">
        <f t="shared" si="30"/>
        <v>0</v>
      </c>
      <c r="K696" s="326"/>
      <c r="L696" s="354"/>
      <c r="M696" s="773"/>
      <c r="N696" s="317"/>
      <c r="O696" s="844" t="s">
        <v>3976</v>
      </c>
      <c r="P696" s="822"/>
      <c r="Q696" s="828">
        <f t="shared" si="31"/>
        <v>0</v>
      </c>
      <c r="R696" s="519"/>
      <c r="S696" s="82"/>
      <c r="T696" s="82"/>
      <c r="U696" s="82"/>
      <c r="V696" s="82"/>
      <c r="W696" s="82"/>
      <c r="X696" s="82"/>
      <c r="Y696" s="82"/>
      <c r="Z696" s="82"/>
      <c r="AA696" s="82"/>
      <c r="AB696" s="82"/>
      <c r="AC696" s="82"/>
      <c r="AD696" s="82"/>
      <c r="AE696" s="82"/>
    </row>
    <row r="697" spans="1:31" s="83" customFormat="1" ht="46.8" hidden="1" outlineLevel="1">
      <c r="A697" s="222"/>
      <c r="B697" s="115">
        <f t="shared" si="32"/>
        <v>677</v>
      </c>
      <c r="C697" s="70" t="s">
        <v>129</v>
      </c>
      <c r="D697" s="203" t="s">
        <v>3</v>
      </c>
      <c r="E697" s="204">
        <v>12</v>
      </c>
      <c r="F697" s="67"/>
      <c r="G697" s="420"/>
      <c r="H697" s="421"/>
      <c r="I697" s="420"/>
      <c r="J697" s="306">
        <f t="shared" si="30"/>
        <v>0</v>
      </c>
      <c r="K697" s="326"/>
      <c r="L697" s="354"/>
      <c r="M697" s="773"/>
      <c r="N697" s="317"/>
      <c r="O697" s="844" t="s">
        <v>3976</v>
      </c>
      <c r="P697" s="822"/>
      <c r="Q697" s="828">
        <f t="shared" si="31"/>
        <v>0</v>
      </c>
      <c r="R697" s="519"/>
      <c r="S697" s="82"/>
      <c r="T697" s="82"/>
      <c r="U697" s="82"/>
      <c r="V697" s="82"/>
      <c r="W697" s="82"/>
      <c r="X697" s="82"/>
      <c r="Y697" s="82"/>
      <c r="Z697" s="82"/>
      <c r="AA697" s="82"/>
      <c r="AB697" s="82"/>
      <c r="AC697" s="82"/>
      <c r="AD697" s="82"/>
      <c r="AE697" s="82"/>
    </row>
    <row r="698" spans="1:31" s="83" customFormat="1" ht="46.8" hidden="1" outlineLevel="1">
      <c r="A698" s="222"/>
      <c r="B698" s="115">
        <f t="shared" si="32"/>
        <v>678</v>
      </c>
      <c r="C698" s="70" t="s">
        <v>130</v>
      </c>
      <c r="D698" s="203" t="s">
        <v>3</v>
      </c>
      <c r="E698" s="204">
        <v>8</v>
      </c>
      <c r="F698" s="67"/>
      <c r="G698" s="420"/>
      <c r="H698" s="421"/>
      <c r="I698" s="420"/>
      <c r="J698" s="306">
        <f t="shared" si="30"/>
        <v>0</v>
      </c>
      <c r="K698" s="326"/>
      <c r="L698" s="354"/>
      <c r="M698" s="773"/>
      <c r="N698" s="317"/>
      <c r="O698" s="844" t="s">
        <v>3976</v>
      </c>
      <c r="P698" s="822"/>
      <c r="Q698" s="828">
        <f t="shared" si="31"/>
        <v>0</v>
      </c>
      <c r="R698" s="519"/>
      <c r="S698" s="82"/>
      <c r="T698" s="82"/>
      <c r="U698" s="82"/>
      <c r="V698" s="82"/>
      <c r="W698" s="82"/>
      <c r="X698" s="82"/>
      <c r="Y698" s="82"/>
      <c r="Z698" s="82"/>
      <c r="AA698" s="82"/>
      <c r="AB698" s="82"/>
      <c r="AC698" s="82"/>
      <c r="AD698" s="82"/>
      <c r="AE698" s="82"/>
    </row>
    <row r="699" spans="1:31" s="83" customFormat="1" ht="46.8" hidden="1" outlineLevel="1">
      <c r="A699" s="222"/>
      <c r="B699" s="115">
        <f t="shared" si="32"/>
        <v>679</v>
      </c>
      <c r="C699" s="70" t="s">
        <v>131</v>
      </c>
      <c r="D699" s="203" t="s">
        <v>3</v>
      </c>
      <c r="E699" s="204">
        <v>2</v>
      </c>
      <c r="F699" s="67"/>
      <c r="G699" s="420"/>
      <c r="H699" s="421"/>
      <c r="I699" s="420"/>
      <c r="J699" s="306">
        <f t="shared" si="30"/>
        <v>0</v>
      </c>
      <c r="K699" s="326"/>
      <c r="L699" s="354"/>
      <c r="M699" s="773"/>
      <c r="N699" s="317"/>
      <c r="O699" s="844" t="s">
        <v>3976</v>
      </c>
      <c r="P699" s="822"/>
      <c r="Q699" s="828">
        <f t="shared" si="31"/>
        <v>0</v>
      </c>
      <c r="R699" s="519"/>
      <c r="S699" s="82"/>
      <c r="T699" s="82"/>
      <c r="U699" s="82"/>
      <c r="V699" s="82"/>
      <c r="W699" s="82"/>
      <c r="X699" s="82"/>
      <c r="Y699" s="82"/>
      <c r="Z699" s="82"/>
      <c r="AA699" s="82"/>
      <c r="AB699" s="82"/>
      <c r="AC699" s="82"/>
      <c r="AD699" s="82"/>
      <c r="AE699" s="82"/>
    </row>
    <row r="700" spans="1:31" s="83" customFormat="1" ht="46.8" hidden="1" outlineLevel="1">
      <c r="A700" s="222"/>
      <c r="B700" s="115">
        <f t="shared" si="32"/>
        <v>680</v>
      </c>
      <c r="C700" s="70" t="s">
        <v>132</v>
      </c>
      <c r="D700" s="203" t="s">
        <v>3</v>
      </c>
      <c r="E700" s="204">
        <v>2</v>
      </c>
      <c r="F700" s="67"/>
      <c r="G700" s="420"/>
      <c r="H700" s="421"/>
      <c r="I700" s="420"/>
      <c r="J700" s="306">
        <f t="shared" si="30"/>
        <v>0</v>
      </c>
      <c r="K700" s="326"/>
      <c r="L700" s="354"/>
      <c r="M700" s="773"/>
      <c r="N700" s="317"/>
      <c r="O700" s="844" t="s">
        <v>3976</v>
      </c>
      <c r="P700" s="822"/>
      <c r="Q700" s="828">
        <f t="shared" si="31"/>
        <v>0</v>
      </c>
      <c r="R700" s="519"/>
      <c r="S700" s="82"/>
      <c r="T700" s="82"/>
      <c r="U700" s="82"/>
      <c r="V700" s="82"/>
      <c r="W700" s="82"/>
      <c r="X700" s="82"/>
      <c r="Y700" s="82"/>
      <c r="Z700" s="82"/>
      <c r="AA700" s="82"/>
      <c r="AB700" s="82"/>
      <c r="AC700" s="82"/>
      <c r="AD700" s="82"/>
      <c r="AE700" s="82"/>
    </row>
    <row r="701" spans="1:31" s="83" customFormat="1" ht="46.8" hidden="1" outlineLevel="1">
      <c r="A701" s="222"/>
      <c r="B701" s="115">
        <f t="shared" si="32"/>
        <v>681</v>
      </c>
      <c r="C701" s="70" t="s">
        <v>133</v>
      </c>
      <c r="D701" s="203" t="s">
        <v>2</v>
      </c>
      <c r="E701" s="204">
        <v>70.2</v>
      </c>
      <c r="F701" s="67"/>
      <c r="G701" s="420"/>
      <c r="H701" s="421"/>
      <c r="I701" s="420"/>
      <c r="J701" s="306">
        <f t="shared" si="30"/>
        <v>0</v>
      </c>
      <c r="K701" s="326"/>
      <c r="L701" s="354"/>
      <c r="M701" s="773"/>
      <c r="N701" s="317"/>
      <c r="O701" s="844" t="s">
        <v>3976</v>
      </c>
      <c r="P701" s="822"/>
      <c r="Q701" s="828">
        <f t="shared" si="31"/>
        <v>0</v>
      </c>
      <c r="R701" s="519"/>
      <c r="S701" s="82"/>
      <c r="T701" s="82"/>
      <c r="U701" s="82"/>
      <c r="V701" s="82"/>
      <c r="W701" s="82"/>
      <c r="X701" s="82"/>
      <c r="Y701" s="82"/>
      <c r="Z701" s="82"/>
      <c r="AA701" s="82"/>
      <c r="AB701" s="82"/>
      <c r="AC701" s="82"/>
      <c r="AD701" s="82"/>
      <c r="AE701" s="82"/>
    </row>
    <row r="702" spans="1:31" s="83" customFormat="1" ht="46.8" hidden="1" outlineLevel="1">
      <c r="A702" s="222"/>
      <c r="B702" s="115">
        <f t="shared" si="32"/>
        <v>682</v>
      </c>
      <c r="C702" s="70" t="s">
        <v>134</v>
      </c>
      <c r="D702" s="203" t="s">
        <v>2</v>
      </c>
      <c r="E702" s="204">
        <v>54</v>
      </c>
      <c r="F702" s="67"/>
      <c r="G702" s="420"/>
      <c r="H702" s="421"/>
      <c r="I702" s="420"/>
      <c r="J702" s="306">
        <f t="shared" si="30"/>
        <v>0</v>
      </c>
      <c r="K702" s="326"/>
      <c r="L702" s="354"/>
      <c r="M702" s="773"/>
      <c r="N702" s="317"/>
      <c r="O702" s="844" t="s">
        <v>3976</v>
      </c>
      <c r="P702" s="822"/>
      <c r="Q702" s="828">
        <f t="shared" si="31"/>
        <v>0</v>
      </c>
      <c r="R702" s="519"/>
      <c r="S702" s="82"/>
      <c r="T702" s="82"/>
      <c r="U702" s="82"/>
      <c r="V702" s="82"/>
      <c r="W702" s="82"/>
      <c r="X702" s="82"/>
      <c r="Y702" s="82"/>
      <c r="Z702" s="82"/>
      <c r="AA702" s="82"/>
      <c r="AB702" s="82"/>
      <c r="AC702" s="82"/>
      <c r="AD702" s="82"/>
      <c r="AE702" s="82"/>
    </row>
    <row r="703" spans="1:31" s="83" customFormat="1" ht="46.8" hidden="1" outlineLevel="1">
      <c r="A703" s="222"/>
      <c r="B703" s="115">
        <f t="shared" si="32"/>
        <v>683</v>
      </c>
      <c r="C703" s="70" t="s">
        <v>135</v>
      </c>
      <c r="D703" s="203" t="s">
        <v>2</v>
      </c>
      <c r="E703" s="204">
        <v>31.5</v>
      </c>
      <c r="F703" s="67"/>
      <c r="G703" s="420"/>
      <c r="H703" s="421"/>
      <c r="I703" s="420"/>
      <c r="J703" s="306">
        <f t="shared" si="30"/>
        <v>0</v>
      </c>
      <c r="K703" s="326"/>
      <c r="L703" s="354"/>
      <c r="M703" s="773"/>
      <c r="N703" s="317"/>
      <c r="O703" s="844" t="s">
        <v>3976</v>
      </c>
      <c r="P703" s="822"/>
      <c r="Q703" s="828">
        <f t="shared" si="31"/>
        <v>0</v>
      </c>
      <c r="R703" s="519"/>
      <c r="S703" s="82"/>
      <c r="T703" s="82"/>
      <c r="U703" s="82"/>
      <c r="V703" s="82"/>
      <c r="W703" s="82"/>
      <c r="X703" s="82"/>
      <c r="Y703" s="82"/>
      <c r="Z703" s="82"/>
      <c r="AA703" s="82"/>
      <c r="AB703" s="82"/>
      <c r="AC703" s="82"/>
      <c r="AD703" s="82"/>
      <c r="AE703" s="82"/>
    </row>
    <row r="704" spans="1:31" s="83" customFormat="1" ht="46.8" hidden="1" outlineLevel="1">
      <c r="A704" s="222"/>
      <c r="B704" s="115">
        <f t="shared" si="32"/>
        <v>684</v>
      </c>
      <c r="C704" s="70" t="s">
        <v>136</v>
      </c>
      <c r="D704" s="203" t="s">
        <v>2</v>
      </c>
      <c r="E704" s="204">
        <v>9</v>
      </c>
      <c r="F704" s="67"/>
      <c r="G704" s="420"/>
      <c r="H704" s="421"/>
      <c r="I704" s="420"/>
      <c r="J704" s="306">
        <f t="shared" si="30"/>
        <v>0</v>
      </c>
      <c r="K704" s="326"/>
      <c r="L704" s="354"/>
      <c r="M704" s="773"/>
      <c r="N704" s="317"/>
      <c r="O704" s="844" t="s">
        <v>3976</v>
      </c>
      <c r="P704" s="822"/>
      <c r="Q704" s="828">
        <f t="shared" si="31"/>
        <v>0</v>
      </c>
      <c r="R704" s="519"/>
      <c r="S704" s="82"/>
      <c r="T704" s="82"/>
      <c r="U704" s="82"/>
      <c r="V704" s="82"/>
      <c r="W704" s="82"/>
      <c r="X704" s="82"/>
      <c r="Y704" s="82"/>
      <c r="Z704" s="82"/>
      <c r="AA704" s="82"/>
      <c r="AB704" s="82"/>
      <c r="AC704" s="82"/>
      <c r="AD704" s="82"/>
      <c r="AE704" s="82"/>
    </row>
    <row r="705" spans="1:31" s="83" customFormat="1" ht="46.8" hidden="1" outlineLevel="1">
      <c r="A705" s="222"/>
      <c r="B705" s="115">
        <f t="shared" si="32"/>
        <v>685</v>
      </c>
      <c r="C705" s="70" t="s">
        <v>137</v>
      </c>
      <c r="D705" s="203" t="s">
        <v>2</v>
      </c>
      <c r="E705" s="204">
        <v>20.7</v>
      </c>
      <c r="F705" s="67"/>
      <c r="G705" s="420"/>
      <c r="H705" s="421"/>
      <c r="I705" s="420"/>
      <c r="J705" s="306">
        <f t="shared" si="30"/>
        <v>0</v>
      </c>
      <c r="K705" s="326"/>
      <c r="L705" s="354"/>
      <c r="M705" s="773"/>
      <c r="N705" s="317"/>
      <c r="O705" s="844" t="s">
        <v>3976</v>
      </c>
      <c r="P705" s="822"/>
      <c r="Q705" s="828">
        <f t="shared" si="31"/>
        <v>0</v>
      </c>
      <c r="R705" s="519"/>
      <c r="S705" s="82"/>
      <c r="T705" s="82"/>
      <c r="U705" s="82"/>
      <c r="V705" s="82"/>
      <c r="W705" s="82"/>
      <c r="X705" s="82"/>
      <c r="Y705" s="82"/>
      <c r="Z705" s="82"/>
      <c r="AA705" s="82"/>
      <c r="AB705" s="82"/>
      <c r="AC705" s="82"/>
      <c r="AD705" s="82"/>
      <c r="AE705" s="82"/>
    </row>
    <row r="706" spans="1:31" s="83" customFormat="1" ht="46.8" hidden="1" outlineLevel="1">
      <c r="A706" s="222"/>
      <c r="B706" s="115">
        <f t="shared" si="32"/>
        <v>686</v>
      </c>
      <c r="C706" s="70" t="s">
        <v>138</v>
      </c>
      <c r="D706" s="203" t="s">
        <v>2</v>
      </c>
      <c r="E706" s="204">
        <v>27</v>
      </c>
      <c r="F706" s="67"/>
      <c r="G706" s="420"/>
      <c r="H706" s="421"/>
      <c r="I706" s="420"/>
      <c r="J706" s="306">
        <f t="shared" si="30"/>
        <v>0</v>
      </c>
      <c r="K706" s="326"/>
      <c r="L706" s="354"/>
      <c r="M706" s="773"/>
      <c r="N706" s="317"/>
      <c r="O706" s="844" t="s">
        <v>3976</v>
      </c>
      <c r="P706" s="822"/>
      <c r="Q706" s="828">
        <f t="shared" si="31"/>
        <v>0</v>
      </c>
      <c r="R706" s="519"/>
      <c r="S706" s="82"/>
      <c r="T706" s="82"/>
      <c r="U706" s="82"/>
      <c r="V706" s="82"/>
      <c r="W706" s="82"/>
      <c r="X706" s="82"/>
      <c r="Y706" s="82"/>
      <c r="Z706" s="82"/>
      <c r="AA706" s="82"/>
      <c r="AB706" s="82"/>
      <c r="AC706" s="82"/>
      <c r="AD706" s="82"/>
      <c r="AE706" s="82"/>
    </row>
    <row r="707" spans="1:31" s="83" customFormat="1" ht="46.8" hidden="1" outlineLevel="1">
      <c r="A707" s="222"/>
      <c r="B707" s="115">
        <f t="shared" si="32"/>
        <v>687</v>
      </c>
      <c r="C707" s="70" t="s">
        <v>139</v>
      </c>
      <c r="D707" s="203" t="s">
        <v>2</v>
      </c>
      <c r="E707" s="204">
        <v>3.6</v>
      </c>
      <c r="F707" s="67"/>
      <c r="G707" s="420"/>
      <c r="H707" s="421"/>
      <c r="I707" s="420"/>
      <c r="J707" s="306">
        <f t="shared" si="30"/>
        <v>0</v>
      </c>
      <c r="K707" s="326"/>
      <c r="L707" s="354"/>
      <c r="M707" s="773"/>
      <c r="N707" s="317"/>
      <c r="O707" s="844" t="s">
        <v>3976</v>
      </c>
      <c r="P707" s="822"/>
      <c r="Q707" s="828">
        <f t="shared" si="31"/>
        <v>0</v>
      </c>
      <c r="R707" s="519"/>
      <c r="S707" s="82"/>
      <c r="T707" s="82"/>
      <c r="U707" s="82"/>
      <c r="V707" s="82"/>
      <c r="W707" s="82"/>
      <c r="X707" s="82"/>
      <c r="Y707" s="82"/>
      <c r="Z707" s="82"/>
      <c r="AA707" s="82"/>
      <c r="AB707" s="82"/>
      <c r="AC707" s="82"/>
      <c r="AD707" s="82"/>
      <c r="AE707" s="82"/>
    </row>
    <row r="708" spans="1:31" s="83" customFormat="1" ht="46.8" hidden="1" outlineLevel="1">
      <c r="A708" s="222"/>
      <c r="B708" s="115">
        <f t="shared" si="32"/>
        <v>688</v>
      </c>
      <c r="C708" s="70" t="s">
        <v>140</v>
      </c>
      <c r="D708" s="203" t="s">
        <v>2</v>
      </c>
      <c r="E708" s="204">
        <v>4.5</v>
      </c>
      <c r="F708" s="67"/>
      <c r="G708" s="420"/>
      <c r="H708" s="421"/>
      <c r="I708" s="420"/>
      <c r="J708" s="306">
        <f t="shared" si="30"/>
        <v>0</v>
      </c>
      <c r="K708" s="326"/>
      <c r="L708" s="354"/>
      <c r="M708" s="773"/>
      <c r="N708" s="317"/>
      <c r="O708" s="844" t="s">
        <v>3976</v>
      </c>
      <c r="P708" s="822"/>
      <c r="Q708" s="828">
        <f t="shared" si="31"/>
        <v>0</v>
      </c>
      <c r="R708" s="519"/>
      <c r="S708" s="82"/>
      <c r="T708" s="82"/>
      <c r="U708" s="82"/>
      <c r="V708" s="82"/>
      <c r="W708" s="82"/>
      <c r="X708" s="82"/>
      <c r="Y708" s="82"/>
      <c r="Z708" s="82"/>
      <c r="AA708" s="82"/>
      <c r="AB708" s="82"/>
      <c r="AC708" s="82"/>
      <c r="AD708" s="82"/>
      <c r="AE708" s="82"/>
    </row>
    <row r="709" spans="1:31" s="83" customFormat="1" ht="46.8" hidden="1" outlineLevel="1">
      <c r="A709" s="222"/>
      <c r="B709" s="115">
        <f t="shared" si="32"/>
        <v>689</v>
      </c>
      <c r="C709" s="70" t="s">
        <v>141</v>
      </c>
      <c r="D709" s="203" t="s">
        <v>3</v>
      </c>
      <c r="E709" s="204">
        <v>30</v>
      </c>
      <c r="F709" s="67"/>
      <c r="G709" s="420"/>
      <c r="H709" s="421"/>
      <c r="I709" s="420"/>
      <c r="J709" s="306">
        <f t="shared" si="30"/>
        <v>0</v>
      </c>
      <c r="K709" s="326"/>
      <c r="L709" s="354"/>
      <c r="M709" s="773"/>
      <c r="N709" s="317"/>
      <c r="O709" s="844" t="s">
        <v>3976</v>
      </c>
      <c r="P709" s="822"/>
      <c r="Q709" s="828">
        <f t="shared" si="31"/>
        <v>0</v>
      </c>
      <c r="R709" s="519"/>
      <c r="S709" s="82"/>
      <c r="T709" s="82"/>
      <c r="U709" s="82"/>
      <c r="V709" s="82"/>
      <c r="W709" s="82"/>
      <c r="X709" s="82"/>
      <c r="Y709" s="82"/>
      <c r="Z709" s="82"/>
      <c r="AA709" s="82"/>
      <c r="AB709" s="82"/>
      <c r="AC709" s="82"/>
      <c r="AD709" s="82"/>
      <c r="AE709" s="82"/>
    </row>
    <row r="710" spans="1:31" s="83" customFormat="1" ht="46.8" hidden="1" outlineLevel="1">
      <c r="A710" s="222"/>
      <c r="B710" s="115">
        <f t="shared" si="32"/>
        <v>690</v>
      </c>
      <c r="C710" s="70" t="s">
        <v>142</v>
      </c>
      <c r="D710" s="203" t="s">
        <v>3</v>
      </c>
      <c r="E710" s="204">
        <v>23</v>
      </c>
      <c r="F710" s="67"/>
      <c r="G710" s="420"/>
      <c r="H710" s="421"/>
      <c r="I710" s="420"/>
      <c r="J710" s="306">
        <f t="shared" si="30"/>
        <v>0</v>
      </c>
      <c r="K710" s="326"/>
      <c r="L710" s="354"/>
      <c r="M710" s="773"/>
      <c r="N710" s="317"/>
      <c r="O710" s="844" t="s">
        <v>3976</v>
      </c>
      <c r="P710" s="822"/>
      <c r="Q710" s="828">
        <f t="shared" si="31"/>
        <v>0</v>
      </c>
      <c r="R710" s="519"/>
      <c r="S710" s="82"/>
      <c r="T710" s="82"/>
      <c r="U710" s="82"/>
      <c r="V710" s="82"/>
      <c r="W710" s="82"/>
      <c r="X710" s="82"/>
      <c r="Y710" s="82"/>
      <c r="Z710" s="82"/>
      <c r="AA710" s="82"/>
      <c r="AB710" s="82"/>
      <c r="AC710" s="82"/>
      <c r="AD710" s="82"/>
      <c r="AE710" s="82"/>
    </row>
    <row r="711" spans="1:31" s="83" customFormat="1" ht="46.8" hidden="1" outlineLevel="1">
      <c r="A711" s="222"/>
      <c r="B711" s="115">
        <f t="shared" si="32"/>
        <v>691</v>
      </c>
      <c r="C711" s="70" t="s">
        <v>143</v>
      </c>
      <c r="D711" s="203" t="s">
        <v>3</v>
      </c>
      <c r="E711" s="204">
        <v>5</v>
      </c>
      <c r="F711" s="67"/>
      <c r="G711" s="420"/>
      <c r="H711" s="421"/>
      <c r="I711" s="420"/>
      <c r="J711" s="306">
        <f t="shared" si="30"/>
        <v>0</v>
      </c>
      <c r="K711" s="326"/>
      <c r="L711" s="354"/>
      <c r="M711" s="773"/>
      <c r="N711" s="317"/>
      <c r="O711" s="844" t="s">
        <v>3976</v>
      </c>
      <c r="P711" s="822"/>
      <c r="Q711" s="828">
        <f t="shared" si="31"/>
        <v>0</v>
      </c>
      <c r="R711" s="519"/>
      <c r="S711" s="82"/>
      <c r="T711" s="82"/>
      <c r="U711" s="82"/>
      <c r="V711" s="82"/>
      <c r="W711" s="82"/>
      <c r="X711" s="82"/>
      <c r="Y711" s="82"/>
      <c r="Z711" s="82"/>
      <c r="AA711" s="82"/>
      <c r="AB711" s="82"/>
      <c r="AC711" s="82"/>
      <c r="AD711" s="82"/>
      <c r="AE711" s="82"/>
    </row>
    <row r="712" spans="1:31" s="83" customFormat="1" ht="46.8" hidden="1" outlineLevel="1">
      <c r="A712" s="222"/>
      <c r="B712" s="115">
        <f t="shared" si="32"/>
        <v>692</v>
      </c>
      <c r="C712" s="70" t="s">
        <v>144</v>
      </c>
      <c r="D712" s="203" t="s">
        <v>3</v>
      </c>
      <c r="E712" s="204">
        <v>6</v>
      </c>
      <c r="F712" s="67"/>
      <c r="G712" s="420"/>
      <c r="H712" s="421"/>
      <c r="I712" s="420"/>
      <c r="J712" s="306">
        <f t="shared" si="30"/>
        <v>0</v>
      </c>
      <c r="K712" s="326"/>
      <c r="L712" s="354"/>
      <c r="M712" s="773"/>
      <c r="N712" s="317"/>
      <c r="O712" s="844" t="s">
        <v>3976</v>
      </c>
      <c r="P712" s="822"/>
      <c r="Q712" s="828">
        <f t="shared" si="31"/>
        <v>0</v>
      </c>
      <c r="R712" s="519"/>
      <c r="S712" s="82"/>
      <c r="T712" s="82"/>
      <c r="U712" s="82"/>
      <c r="V712" s="82"/>
      <c r="W712" s="82"/>
      <c r="X712" s="82"/>
      <c r="Y712" s="82"/>
      <c r="Z712" s="82"/>
      <c r="AA712" s="82"/>
      <c r="AB712" s="82"/>
      <c r="AC712" s="82"/>
      <c r="AD712" s="82"/>
      <c r="AE712" s="82"/>
    </row>
    <row r="713" spans="1:31" s="83" customFormat="1" ht="46.8" hidden="1" outlineLevel="1">
      <c r="A713" s="222"/>
      <c r="B713" s="115">
        <f t="shared" si="32"/>
        <v>693</v>
      </c>
      <c r="C713" s="70" t="s">
        <v>145</v>
      </c>
      <c r="D713" s="203" t="s">
        <v>3</v>
      </c>
      <c r="E713" s="204">
        <v>8</v>
      </c>
      <c r="F713" s="67"/>
      <c r="G713" s="420"/>
      <c r="H713" s="421"/>
      <c r="I713" s="420"/>
      <c r="J713" s="306">
        <f t="shared" si="30"/>
        <v>0</v>
      </c>
      <c r="K713" s="326"/>
      <c r="L713" s="354"/>
      <c r="M713" s="773"/>
      <c r="N713" s="317"/>
      <c r="O713" s="844" t="s">
        <v>3976</v>
      </c>
      <c r="P713" s="822"/>
      <c r="Q713" s="828">
        <f t="shared" si="31"/>
        <v>0</v>
      </c>
      <c r="R713" s="519"/>
      <c r="S713" s="82"/>
      <c r="T713" s="82"/>
      <c r="U713" s="82"/>
      <c r="V713" s="82"/>
      <c r="W713" s="82"/>
      <c r="X713" s="82"/>
      <c r="Y713" s="82"/>
      <c r="Z713" s="82"/>
      <c r="AA713" s="82"/>
      <c r="AB713" s="82"/>
      <c r="AC713" s="82"/>
      <c r="AD713" s="82"/>
      <c r="AE713" s="82"/>
    </row>
    <row r="714" spans="1:31" s="83" customFormat="1" ht="46.8" hidden="1" outlineLevel="1">
      <c r="A714" s="222"/>
      <c r="B714" s="115">
        <f t="shared" si="32"/>
        <v>694</v>
      </c>
      <c r="C714" s="70" t="s">
        <v>146</v>
      </c>
      <c r="D714" s="203" t="s">
        <v>3</v>
      </c>
      <c r="E714" s="204">
        <v>8</v>
      </c>
      <c r="F714" s="67"/>
      <c r="G714" s="420"/>
      <c r="H714" s="421"/>
      <c r="I714" s="420"/>
      <c r="J714" s="306">
        <f t="shared" si="30"/>
        <v>0</v>
      </c>
      <c r="K714" s="326"/>
      <c r="L714" s="354"/>
      <c r="M714" s="773"/>
      <c r="N714" s="317"/>
      <c r="O714" s="844" t="s">
        <v>3976</v>
      </c>
      <c r="P714" s="822"/>
      <c r="Q714" s="828">
        <f t="shared" si="31"/>
        <v>0</v>
      </c>
      <c r="R714" s="519"/>
      <c r="S714" s="82"/>
      <c r="T714" s="82"/>
      <c r="U714" s="82"/>
      <c r="V714" s="82"/>
      <c r="W714" s="82"/>
      <c r="X714" s="82"/>
      <c r="Y714" s="82"/>
      <c r="Z714" s="82"/>
      <c r="AA714" s="82"/>
      <c r="AB714" s="82"/>
      <c r="AC714" s="82"/>
      <c r="AD714" s="82"/>
      <c r="AE714" s="82"/>
    </row>
    <row r="715" spans="1:31" s="83" customFormat="1" ht="46.8" hidden="1" outlineLevel="1">
      <c r="A715" s="222"/>
      <c r="B715" s="115">
        <f t="shared" si="32"/>
        <v>695</v>
      </c>
      <c r="C715" s="70" t="s">
        <v>147</v>
      </c>
      <c r="D715" s="203" t="s">
        <v>3</v>
      </c>
      <c r="E715" s="204">
        <v>3</v>
      </c>
      <c r="F715" s="67"/>
      <c r="G715" s="420"/>
      <c r="H715" s="421"/>
      <c r="I715" s="420"/>
      <c r="J715" s="306">
        <f t="shared" si="30"/>
        <v>0</v>
      </c>
      <c r="K715" s="326"/>
      <c r="L715" s="354"/>
      <c r="M715" s="773"/>
      <c r="N715" s="317"/>
      <c r="O715" s="844" t="s">
        <v>3976</v>
      </c>
      <c r="P715" s="822"/>
      <c r="Q715" s="828">
        <f t="shared" si="31"/>
        <v>0</v>
      </c>
      <c r="R715" s="519"/>
      <c r="S715" s="82"/>
      <c r="T715" s="82"/>
      <c r="U715" s="82"/>
      <c r="V715" s="82"/>
      <c r="W715" s="82"/>
      <c r="X715" s="82"/>
      <c r="Y715" s="82"/>
      <c r="Z715" s="82"/>
      <c r="AA715" s="82"/>
      <c r="AB715" s="82"/>
      <c r="AC715" s="82"/>
      <c r="AD715" s="82"/>
      <c r="AE715" s="82"/>
    </row>
    <row r="716" spans="1:31" s="83" customFormat="1" ht="46.8" hidden="1" outlineLevel="1">
      <c r="A716" s="222"/>
      <c r="B716" s="115">
        <f t="shared" si="32"/>
        <v>696</v>
      </c>
      <c r="C716" s="70" t="s">
        <v>148</v>
      </c>
      <c r="D716" s="203" t="s">
        <v>3</v>
      </c>
      <c r="E716" s="204">
        <v>4</v>
      </c>
      <c r="F716" s="67"/>
      <c r="G716" s="420"/>
      <c r="H716" s="421"/>
      <c r="I716" s="420"/>
      <c r="J716" s="306">
        <f t="shared" si="30"/>
        <v>0</v>
      </c>
      <c r="K716" s="326"/>
      <c r="L716" s="354"/>
      <c r="M716" s="773"/>
      <c r="N716" s="317"/>
      <c r="O716" s="844" t="s">
        <v>3976</v>
      </c>
      <c r="P716" s="822"/>
      <c r="Q716" s="828">
        <f t="shared" si="31"/>
        <v>0</v>
      </c>
      <c r="R716" s="519"/>
      <c r="S716" s="82"/>
      <c r="T716" s="82"/>
      <c r="U716" s="82"/>
      <c r="V716" s="82"/>
      <c r="W716" s="82"/>
      <c r="X716" s="82"/>
      <c r="Y716" s="82"/>
      <c r="Z716" s="82"/>
      <c r="AA716" s="82"/>
      <c r="AB716" s="82"/>
      <c r="AC716" s="82"/>
      <c r="AD716" s="82"/>
      <c r="AE716" s="82"/>
    </row>
    <row r="717" spans="1:31" s="83" customFormat="1" ht="46.8" hidden="1" outlineLevel="1">
      <c r="A717" s="222"/>
      <c r="B717" s="115">
        <f t="shared" si="32"/>
        <v>697</v>
      </c>
      <c r="C717" s="70" t="s">
        <v>149</v>
      </c>
      <c r="D717" s="203" t="s">
        <v>3</v>
      </c>
      <c r="E717" s="204">
        <v>1</v>
      </c>
      <c r="F717" s="67"/>
      <c r="G717" s="420"/>
      <c r="H717" s="421"/>
      <c r="I717" s="420"/>
      <c r="J717" s="306">
        <f t="shared" si="30"/>
        <v>0</v>
      </c>
      <c r="K717" s="326"/>
      <c r="L717" s="354"/>
      <c r="M717" s="773"/>
      <c r="N717" s="317"/>
      <c r="O717" s="844" t="s">
        <v>3976</v>
      </c>
      <c r="P717" s="822"/>
      <c r="Q717" s="828">
        <f t="shared" si="31"/>
        <v>0</v>
      </c>
      <c r="R717" s="519"/>
      <c r="S717" s="82"/>
      <c r="T717" s="82"/>
      <c r="U717" s="82"/>
      <c r="V717" s="82"/>
      <c r="W717" s="82"/>
      <c r="X717" s="82"/>
      <c r="Y717" s="82"/>
      <c r="Z717" s="82"/>
      <c r="AA717" s="82"/>
      <c r="AB717" s="82"/>
      <c r="AC717" s="82"/>
      <c r="AD717" s="82"/>
      <c r="AE717" s="82"/>
    </row>
    <row r="718" spans="1:31" s="83" customFormat="1" ht="46.8" hidden="1" outlineLevel="1">
      <c r="A718" s="222"/>
      <c r="B718" s="115">
        <f t="shared" si="32"/>
        <v>698</v>
      </c>
      <c r="C718" s="70" t="s">
        <v>150</v>
      </c>
      <c r="D718" s="203" t="s">
        <v>3</v>
      </c>
      <c r="E718" s="204">
        <v>5</v>
      </c>
      <c r="F718" s="67"/>
      <c r="G718" s="420"/>
      <c r="H718" s="421"/>
      <c r="I718" s="420"/>
      <c r="J718" s="306">
        <f t="shared" si="30"/>
        <v>0</v>
      </c>
      <c r="K718" s="326"/>
      <c r="L718" s="354"/>
      <c r="M718" s="773"/>
      <c r="N718" s="317"/>
      <c r="O718" s="844" t="s">
        <v>3976</v>
      </c>
      <c r="P718" s="822"/>
      <c r="Q718" s="828">
        <f t="shared" si="31"/>
        <v>0</v>
      </c>
      <c r="R718" s="519"/>
      <c r="S718" s="82"/>
      <c r="T718" s="82"/>
      <c r="U718" s="82"/>
      <c r="V718" s="82"/>
      <c r="W718" s="82"/>
      <c r="X718" s="82"/>
      <c r="Y718" s="82"/>
      <c r="Z718" s="82"/>
      <c r="AA718" s="82"/>
      <c r="AB718" s="82"/>
      <c r="AC718" s="82"/>
      <c r="AD718" s="82"/>
      <c r="AE718" s="82"/>
    </row>
    <row r="719" spans="1:31" s="83" customFormat="1" ht="46.8" hidden="1" outlineLevel="1">
      <c r="A719" s="222"/>
      <c r="B719" s="115">
        <f t="shared" si="32"/>
        <v>699</v>
      </c>
      <c r="C719" s="70" t="s">
        <v>151</v>
      </c>
      <c r="D719" s="203" t="s">
        <v>3</v>
      </c>
      <c r="E719" s="204">
        <v>3</v>
      </c>
      <c r="F719" s="67"/>
      <c r="G719" s="420"/>
      <c r="H719" s="421"/>
      <c r="I719" s="420"/>
      <c r="J719" s="306">
        <f t="shared" si="30"/>
        <v>0</v>
      </c>
      <c r="K719" s="326"/>
      <c r="L719" s="354"/>
      <c r="M719" s="773"/>
      <c r="N719" s="317"/>
      <c r="O719" s="844" t="s">
        <v>3976</v>
      </c>
      <c r="P719" s="822"/>
      <c r="Q719" s="828">
        <f t="shared" si="31"/>
        <v>0</v>
      </c>
      <c r="R719" s="519"/>
      <c r="S719" s="82"/>
      <c r="T719" s="82"/>
      <c r="U719" s="82"/>
      <c r="V719" s="82"/>
      <c r="W719" s="82"/>
      <c r="X719" s="82"/>
      <c r="Y719" s="82"/>
      <c r="Z719" s="82"/>
      <c r="AA719" s="82"/>
      <c r="AB719" s="82"/>
      <c r="AC719" s="82"/>
      <c r="AD719" s="82"/>
      <c r="AE719" s="82"/>
    </row>
    <row r="720" spans="1:31" s="83" customFormat="1" ht="46.8" hidden="1" outlineLevel="1">
      <c r="A720" s="222"/>
      <c r="B720" s="115">
        <f t="shared" si="32"/>
        <v>700</v>
      </c>
      <c r="C720" s="70" t="s">
        <v>152</v>
      </c>
      <c r="D720" s="203" t="s">
        <v>3</v>
      </c>
      <c r="E720" s="204">
        <v>1</v>
      </c>
      <c r="F720" s="67"/>
      <c r="G720" s="420"/>
      <c r="H720" s="421"/>
      <c r="I720" s="420"/>
      <c r="J720" s="306">
        <f t="shared" si="30"/>
        <v>0</v>
      </c>
      <c r="K720" s="326"/>
      <c r="L720" s="354"/>
      <c r="M720" s="773"/>
      <c r="N720" s="317"/>
      <c r="O720" s="844" t="s">
        <v>3976</v>
      </c>
      <c r="P720" s="822"/>
      <c r="Q720" s="828">
        <f t="shared" si="31"/>
        <v>0</v>
      </c>
      <c r="R720" s="519"/>
      <c r="S720" s="82"/>
      <c r="T720" s="82"/>
      <c r="U720" s="82"/>
      <c r="V720" s="82"/>
      <c r="W720" s="82"/>
      <c r="X720" s="82"/>
      <c r="Y720" s="82"/>
      <c r="Z720" s="82"/>
      <c r="AA720" s="82"/>
      <c r="AB720" s="82"/>
      <c r="AC720" s="82"/>
      <c r="AD720" s="82"/>
      <c r="AE720" s="82"/>
    </row>
    <row r="721" spans="1:31" s="83" customFormat="1" ht="46.8" hidden="1" outlineLevel="1">
      <c r="A721" s="222"/>
      <c r="B721" s="115">
        <f t="shared" si="32"/>
        <v>701</v>
      </c>
      <c r="C721" s="70" t="s">
        <v>153</v>
      </c>
      <c r="D721" s="203" t="s">
        <v>3</v>
      </c>
      <c r="E721" s="204">
        <v>1</v>
      </c>
      <c r="F721" s="67"/>
      <c r="G721" s="420"/>
      <c r="H721" s="421"/>
      <c r="I721" s="420"/>
      <c r="J721" s="306">
        <f t="shared" si="30"/>
        <v>0</v>
      </c>
      <c r="K721" s="326"/>
      <c r="L721" s="354"/>
      <c r="M721" s="773"/>
      <c r="N721" s="317"/>
      <c r="O721" s="844" t="s">
        <v>3976</v>
      </c>
      <c r="P721" s="822"/>
      <c r="Q721" s="828">
        <f t="shared" si="31"/>
        <v>0</v>
      </c>
      <c r="R721" s="519"/>
      <c r="S721" s="82"/>
      <c r="T721" s="82"/>
      <c r="U721" s="82"/>
      <c r="V721" s="82"/>
      <c r="W721" s="82"/>
      <c r="X721" s="82"/>
      <c r="Y721" s="82"/>
      <c r="Z721" s="82"/>
      <c r="AA721" s="82"/>
      <c r="AB721" s="82"/>
      <c r="AC721" s="82"/>
      <c r="AD721" s="82"/>
      <c r="AE721" s="82"/>
    </row>
    <row r="722" spans="1:31" s="83" customFormat="1" ht="46.8" hidden="1" outlineLevel="1">
      <c r="A722" s="222"/>
      <c r="B722" s="115">
        <f t="shared" si="32"/>
        <v>702</v>
      </c>
      <c r="C722" s="70" t="s">
        <v>154</v>
      </c>
      <c r="D722" s="203" t="s">
        <v>3</v>
      </c>
      <c r="E722" s="204">
        <v>1</v>
      </c>
      <c r="F722" s="67"/>
      <c r="G722" s="420"/>
      <c r="H722" s="421"/>
      <c r="I722" s="420"/>
      <c r="J722" s="306">
        <f t="shared" si="30"/>
        <v>0</v>
      </c>
      <c r="K722" s="326"/>
      <c r="L722" s="354"/>
      <c r="M722" s="773"/>
      <c r="N722" s="317"/>
      <c r="O722" s="844" t="s">
        <v>3976</v>
      </c>
      <c r="P722" s="822"/>
      <c r="Q722" s="828">
        <f t="shared" si="31"/>
        <v>0</v>
      </c>
      <c r="R722" s="519"/>
      <c r="S722" s="82"/>
      <c r="T722" s="82"/>
      <c r="U722" s="82"/>
      <c r="V722" s="82"/>
      <c r="W722" s="82"/>
      <c r="X722" s="82"/>
      <c r="Y722" s="82"/>
      <c r="Z722" s="82"/>
      <c r="AA722" s="82"/>
      <c r="AB722" s="82"/>
      <c r="AC722" s="82"/>
      <c r="AD722" s="82"/>
      <c r="AE722" s="82"/>
    </row>
    <row r="723" spans="1:31" s="83" customFormat="1" ht="46.8" hidden="1" outlineLevel="1">
      <c r="A723" s="222"/>
      <c r="B723" s="115">
        <f t="shared" si="32"/>
        <v>703</v>
      </c>
      <c r="C723" s="70" t="s">
        <v>155</v>
      </c>
      <c r="D723" s="203" t="s">
        <v>3</v>
      </c>
      <c r="E723" s="204">
        <v>57</v>
      </c>
      <c r="F723" s="67"/>
      <c r="G723" s="420"/>
      <c r="H723" s="421"/>
      <c r="I723" s="420"/>
      <c r="J723" s="306">
        <f t="shared" ref="J723:J786" si="33">G723+I723</f>
        <v>0</v>
      </c>
      <c r="K723" s="326"/>
      <c r="L723" s="354"/>
      <c r="M723" s="773"/>
      <c r="N723" s="317"/>
      <c r="O723" s="844" t="s">
        <v>3976</v>
      </c>
      <c r="P723" s="822"/>
      <c r="Q723" s="828">
        <f t="shared" si="31"/>
        <v>0</v>
      </c>
      <c r="R723" s="519"/>
      <c r="S723" s="82"/>
      <c r="T723" s="82"/>
      <c r="U723" s="82"/>
      <c r="V723" s="82"/>
      <c r="W723" s="82"/>
      <c r="X723" s="82"/>
      <c r="Y723" s="82"/>
      <c r="Z723" s="82"/>
      <c r="AA723" s="82"/>
      <c r="AB723" s="82"/>
      <c r="AC723" s="82"/>
      <c r="AD723" s="82"/>
      <c r="AE723" s="82"/>
    </row>
    <row r="724" spans="1:31" s="83" customFormat="1" ht="46.8" hidden="1" outlineLevel="1">
      <c r="A724" s="222"/>
      <c r="B724" s="115">
        <f t="shared" si="32"/>
        <v>704</v>
      </c>
      <c r="C724" s="70" t="s">
        <v>155</v>
      </c>
      <c r="D724" s="203" t="s">
        <v>3</v>
      </c>
      <c r="E724" s="204">
        <v>17</v>
      </c>
      <c r="F724" s="67"/>
      <c r="G724" s="420"/>
      <c r="H724" s="421"/>
      <c r="I724" s="420"/>
      <c r="J724" s="306">
        <f t="shared" si="33"/>
        <v>0</v>
      </c>
      <c r="K724" s="326"/>
      <c r="L724" s="354"/>
      <c r="M724" s="773"/>
      <c r="N724" s="317"/>
      <c r="O724" s="844" t="s">
        <v>3976</v>
      </c>
      <c r="P724" s="822"/>
      <c r="Q724" s="828">
        <f t="shared" si="31"/>
        <v>0</v>
      </c>
      <c r="R724" s="519"/>
      <c r="S724" s="82"/>
      <c r="T724" s="82"/>
      <c r="U724" s="82"/>
      <c r="V724" s="82"/>
      <c r="W724" s="82"/>
      <c r="X724" s="82"/>
      <c r="Y724" s="82"/>
      <c r="Z724" s="82"/>
      <c r="AA724" s="82"/>
      <c r="AB724" s="82"/>
      <c r="AC724" s="82"/>
      <c r="AD724" s="82"/>
      <c r="AE724" s="82"/>
    </row>
    <row r="725" spans="1:31" s="83" customFormat="1" ht="46.8" hidden="1" outlineLevel="1">
      <c r="A725" s="222"/>
      <c r="B725" s="115">
        <f t="shared" si="32"/>
        <v>705</v>
      </c>
      <c r="C725" s="70" t="s">
        <v>156</v>
      </c>
      <c r="D725" s="203" t="s">
        <v>3</v>
      </c>
      <c r="E725" s="204">
        <v>1</v>
      </c>
      <c r="F725" s="67"/>
      <c r="G725" s="420"/>
      <c r="H725" s="421"/>
      <c r="I725" s="420"/>
      <c r="J725" s="306">
        <f t="shared" si="33"/>
        <v>0</v>
      </c>
      <c r="K725" s="326"/>
      <c r="L725" s="354"/>
      <c r="M725" s="773"/>
      <c r="N725" s="317"/>
      <c r="O725" s="844" t="s">
        <v>3976</v>
      </c>
      <c r="P725" s="822"/>
      <c r="Q725" s="828">
        <f t="shared" si="31"/>
        <v>0</v>
      </c>
      <c r="R725" s="519"/>
      <c r="S725" s="82"/>
      <c r="T725" s="82"/>
      <c r="U725" s="82"/>
      <c r="V725" s="82"/>
      <c r="W725" s="82"/>
      <c r="X725" s="82"/>
      <c r="Y725" s="82"/>
      <c r="Z725" s="82"/>
      <c r="AA725" s="82"/>
      <c r="AB725" s="82"/>
      <c r="AC725" s="82"/>
      <c r="AD725" s="82"/>
      <c r="AE725" s="82"/>
    </row>
    <row r="726" spans="1:31" s="83" customFormat="1" ht="46.8" hidden="1" outlineLevel="1">
      <c r="A726" s="222"/>
      <c r="B726" s="115">
        <f t="shared" si="32"/>
        <v>706</v>
      </c>
      <c r="C726" s="70" t="s">
        <v>157</v>
      </c>
      <c r="D726" s="203" t="s">
        <v>3</v>
      </c>
      <c r="E726" s="204">
        <v>10</v>
      </c>
      <c r="F726" s="67"/>
      <c r="G726" s="420"/>
      <c r="H726" s="421"/>
      <c r="I726" s="420"/>
      <c r="J726" s="306">
        <f t="shared" si="33"/>
        <v>0</v>
      </c>
      <c r="K726" s="326"/>
      <c r="L726" s="354"/>
      <c r="M726" s="773"/>
      <c r="N726" s="317"/>
      <c r="O726" s="844" t="s">
        <v>3976</v>
      </c>
      <c r="P726" s="822"/>
      <c r="Q726" s="828">
        <f t="shared" si="31"/>
        <v>0</v>
      </c>
      <c r="R726" s="519"/>
      <c r="S726" s="82"/>
      <c r="T726" s="82"/>
      <c r="U726" s="82"/>
      <c r="V726" s="82"/>
      <c r="W726" s="82"/>
      <c r="X726" s="82"/>
      <c r="Y726" s="82"/>
      <c r="Z726" s="82"/>
      <c r="AA726" s="82"/>
      <c r="AB726" s="82"/>
      <c r="AC726" s="82"/>
      <c r="AD726" s="82"/>
      <c r="AE726" s="82"/>
    </row>
    <row r="727" spans="1:31" s="83" customFormat="1" ht="46.8" hidden="1" outlineLevel="1">
      <c r="A727" s="222"/>
      <c r="B727" s="115">
        <f t="shared" si="32"/>
        <v>707</v>
      </c>
      <c r="C727" s="70" t="s">
        <v>158</v>
      </c>
      <c r="D727" s="203" t="s">
        <v>3</v>
      </c>
      <c r="E727" s="204">
        <v>9</v>
      </c>
      <c r="F727" s="67"/>
      <c r="G727" s="420"/>
      <c r="H727" s="421"/>
      <c r="I727" s="420"/>
      <c r="J727" s="306">
        <f t="shared" si="33"/>
        <v>0</v>
      </c>
      <c r="K727" s="326"/>
      <c r="L727" s="354"/>
      <c r="M727" s="773"/>
      <c r="N727" s="317"/>
      <c r="O727" s="844" t="s">
        <v>3976</v>
      </c>
      <c r="P727" s="822"/>
      <c r="Q727" s="828">
        <f t="shared" si="31"/>
        <v>0</v>
      </c>
      <c r="R727" s="519"/>
      <c r="S727" s="82"/>
      <c r="T727" s="82"/>
      <c r="U727" s="82"/>
      <c r="V727" s="82"/>
      <c r="W727" s="82"/>
      <c r="X727" s="82"/>
      <c r="Y727" s="82"/>
      <c r="Z727" s="82"/>
      <c r="AA727" s="82"/>
      <c r="AB727" s="82"/>
      <c r="AC727" s="82"/>
      <c r="AD727" s="82"/>
      <c r="AE727" s="82"/>
    </row>
    <row r="728" spans="1:31" s="83" customFormat="1" ht="46.8" hidden="1" outlineLevel="1">
      <c r="A728" s="222"/>
      <c r="B728" s="115">
        <f t="shared" si="32"/>
        <v>708</v>
      </c>
      <c r="C728" s="70" t="s">
        <v>159</v>
      </c>
      <c r="D728" s="203" t="s">
        <v>3</v>
      </c>
      <c r="E728" s="204">
        <v>9</v>
      </c>
      <c r="F728" s="67"/>
      <c r="G728" s="420"/>
      <c r="H728" s="421"/>
      <c r="I728" s="420"/>
      <c r="J728" s="306">
        <f t="shared" si="33"/>
        <v>0</v>
      </c>
      <c r="K728" s="326"/>
      <c r="L728" s="354"/>
      <c r="M728" s="773"/>
      <c r="N728" s="317"/>
      <c r="O728" s="844" t="s">
        <v>3976</v>
      </c>
      <c r="P728" s="822"/>
      <c r="Q728" s="828">
        <f t="shared" si="31"/>
        <v>0</v>
      </c>
      <c r="R728" s="519"/>
      <c r="S728" s="82"/>
      <c r="T728" s="82"/>
      <c r="U728" s="82"/>
      <c r="V728" s="82"/>
      <c r="W728" s="82"/>
      <c r="X728" s="82"/>
      <c r="Y728" s="82"/>
      <c r="Z728" s="82"/>
      <c r="AA728" s="82"/>
      <c r="AB728" s="82"/>
      <c r="AC728" s="82"/>
      <c r="AD728" s="82"/>
      <c r="AE728" s="82"/>
    </row>
    <row r="729" spans="1:31" s="83" customFormat="1" ht="46.8" hidden="1" outlineLevel="1">
      <c r="A729" s="222"/>
      <c r="B729" s="115">
        <f t="shared" si="32"/>
        <v>709</v>
      </c>
      <c r="C729" s="70" t="s">
        <v>160</v>
      </c>
      <c r="D729" s="203" t="s">
        <v>3</v>
      </c>
      <c r="E729" s="204">
        <v>4</v>
      </c>
      <c r="F729" s="67"/>
      <c r="G729" s="420"/>
      <c r="H729" s="421"/>
      <c r="I729" s="420"/>
      <c r="J729" s="306">
        <f t="shared" si="33"/>
        <v>0</v>
      </c>
      <c r="K729" s="326"/>
      <c r="L729" s="354"/>
      <c r="M729" s="773"/>
      <c r="N729" s="317"/>
      <c r="O729" s="844" t="s">
        <v>3976</v>
      </c>
      <c r="P729" s="822"/>
      <c r="Q729" s="828">
        <f t="shared" si="31"/>
        <v>0</v>
      </c>
      <c r="R729" s="519"/>
      <c r="S729" s="82"/>
      <c r="T729" s="82"/>
      <c r="U729" s="82"/>
      <c r="V729" s="82"/>
      <c r="W729" s="82"/>
      <c r="X729" s="82"/>
      <c r="Y729" s="82"/>
      <c r="Z729" s="82"/>
      <c r="AA729" s="82"/>
      <c r="AB729" s="82"/>
      <c r="AC729" s="82"/>
      <c r="AD729" s="82"/>
      <c r="AE729" s="82"/>
    </row>
    <row r="730" spans="1:31" s="83" customFormat="1" ht="46.8" hidden="1" outlineLevel="1">
      <c r="A730" s="222"/>
      <c r="B730" s="115">
        <f t="shared" si="32"/>
        <v>710</v>
      </c>
      <c r="C730" s="70" t="s">
        <v>161</v>
      </c>
      <c r="D730" s="203" t="s">
        <v>3</v>
      </c>
      <c r="E730" s="204">
        <v>10</v>
      </c>
      <c r="F730" s="67"/>
      <c r="G730" s="420"/>
      <c r="H730" s="421"/>
      <c r="I730" s="420"/>
      <c r="J730" s="306">
        <f t="shared" si="33"/>
        <v>0</v>
      </c>
      <c r="K730" s="326"/>
      <c r="L730" s="354"/>
      <c r="M730" s="773"/>
      <c r="N730" s="317"/>
      <c r="O730" s="844" t="s">
        <v>3976</v>
      </c>
      <c r="P730" s="822"/>
      <c r="Q730" s="828">
        <f t="shared" si="31"/>
        <v>0</v>
      </c>
      <c r="R730" s="519"/>
      <c r="S730" s="82"/>
      <c r="T730" s="82"/>
      <c r="U730" s="82"/>
      <c r="V730" s="82"/>
      <c r="W730" s="82"/>
      <c r="X730" s="82"/>
      <c r="Y730" s="82"/>
      <c r="Z730" s="82"/>
      <c r="AA730" s="82"/>
      <c r="AB730" s="82"/>
      <c r="AC730" s="82"/>
      <c r="AD730" s="82"/>
      <c r="AE730" s="82"/>
    </row>
    <row r="731" spans="1:31" s="83" customFormat="1" ht="46.8" hidden="1" outlineLevel="1">
      <c r="A731" s="222"/>
      <c r="B731" s="115">
        <f t="shared" si="32"/>
        <v>711</v>
      </c>
      <c r="C731" s="70" t="s">
        <v>162</v>
      </c>
      <c r="D731" s="203" t="s">
        <v>3</v>
      </c>
      <c r="E731" s="204">
        <v>1</v>
      </c>
      <c r="F731" s="67"/>
      <c r="G731" s="420"/>
      <c r="H731" s="421"/>
      <c r="I731" s="420"/>
      <c r="J731" s="306">
        <f t="shared" si="33"/>
        <v>0</v>
      </c>
      <c r="K731" s="326"/>
      <c r="L731" s="354"/>
      <c r="M731" s="773"/>
      <c r="N731" s="317"/>
      <c r="O731" s="844" t="s">
        <v>3976</v>
      </c>
      <c r="P731" s="822"/>
      <c r="Q731" s="828">
        <f t="shared" si="31"/>
        <v>0</v>
      </c>
      <c r="R731" s="519"/>
      <c r="S731" s="82"/>
      <c r="T731" s="82"/>
      <c r="U731" s="82"/>
      <c r="V731" s="82"/>
      <c r="W731" s="82"/>
      <c r="X731" s="82"/>
      <c r="Y731" s="82"/>
      <c r="Z731" s="82"/>
      <c r="AA731" s="82"/>
      <c r="AB731" s="82"/>
      <c r="AC731" s="82"/>
      <c r="AD731" s="82"/>
      <c r="AE731" s="82"/>
    </row>
    <row r="732" spans="1:31" s="83" customFormat="1" ht="46.8" hidden="1" outlineLevel="1">
      <c r="A732" s="222"/>
      <c r="B732" s="115">
        <f t="shared" si="32"/>
        <v>712</v>
      </c>
      <c r="C732" s="70" t="s">
        <v>163</v>
      </c>
      <c r="D732" s="203" t="s">
        <v>3</v>
      </c>
      <c r="E732" s="204">
        <v>3</v>
      </c>
      <c r="F732" s="67"/>
      <c r="G732" s="420"/>
      <c r="H732" s="421"/>
      <c r="I732" s="420"/>
      <c r="J732" s="306">
        <f t="shared" si="33"/>
        <v>0</v>
      </c>
      <c r="K732" s="326"/>
      <c r="L732" s="354"/>
      <c r="M732" s="773"/>
      <c r="N732" s="317"/>
      <c r="O732" s="844" t="s">
        <v>3976</v>
      </c>
      <c r="P732" s="822"/>
      <c r="Q732" s="828">
        <f t="shared" si="31"/>
        <v>0</v>
      </c>
      <c r="R732" s="519"/>
      <c r="S732" s="82"/>
      <c r="T732" s="82"/>
      <c r="U732" s="82"/>
      <c r="V732" s="82"/>
      <c r="W732" s="82"/>
      <c r="X732" s="82"/>
      <c r="Y732" s="82"/>
      <c r="Z732" s="82"/>
      <c r="AA732" s="82"/>
      <c r="AB732" s="82"/>
      <c r="AC732" s="82"/>
      <c r="AD732" s="82"/>
      <c r="AE732" s="82"/>
    </row>
    <row r="733" spans="1:31" s="83" customFormat="1" ht="46.8" hidden="1" outlineLevel="1">
      <c r="A733" s="222"/>
      <c r="B733" s="115">
        <f t="shared" si="32"/>
        <v>713</v>
      </c>
      <c r="C733" s="70" t="s">
        <v>164</v>
      </c>
      <c r="D733" s="203" t="s">
        <v>3</v>
      </c>
      <c r="E733" s="204">
        <v>1</v>
      </c>
      <c r="F733" s="67"/>
      <c r="G733" s="420"/>
      <c r="H733" s="421"/>
      <c r="I733" s="420"/>
      <c r="J733" s="306">
        <f t="shared" si="33"/>
        <v>0</v>
      </c>
      <c r="K733" s="326"/>
      <c r="L733" s="354"/>
      <c r="M733" s="773"/>
      <c r="N733" s="317"/>
      <c r="O733" s="844" t="s">
        <v>3976</v>
      </c>
      <c r="P733" s="822"/>
      <c r="Q733" s="828">
        <f t="shared" si="31"/>
        <v>0</v>
      </c>
      <c r="R733" s="519"/>
      <c r="S733" s="82"/>
      <c r="T733" s="82"/>
      <c r="U733" s="82"/>
      <c r="V733" s="82"/>
      <c r="W733" s="82"/>
      <c r="X733" s="82"/>
      <c r="Y733" s="82"/>
      <c r="Z733" s="82"/>
      <c r="AA733" s="82"/>
      <c r="AB733" s="82"/>
      <c r="AC733" s="82"/>
      <c r="AD733" s="82"/>
      <c r="AE733" s="82"/>
    </row>
    <row r="734" spans="1:31" s="83" customFormat="1" ht="46.8" hidden="1" outlineLevel="1">
      <c r="A734" s="222"/>
      <c r="B734" s="115">
        <f t="shared" si="32"/>
        <v>714</v>
      </c>
      <c r="C734" s="70" t="s">
        <v>165</v>
      </c>
      <c r="D734" s="203" t="s">
        <v>3</v>
      </c>
      <c r="E734" s="204">
        <v>2</v>
      </c>
      <c r="F734" s="67"/>
      <c r="G734" s="420"/>
      <c r="H734" s="421"/>
      <c r="I734" s="420"/>
      <c r="J734" s="306">
        <f t="shared" si="33"/>
        <v>0</v>
      </c>
      <c r="K734" s="326"/>
      <c r="L734" s="354"/>
      <c r="M734" s="773"/>
      <c r="N734" s="317"/>
      <c r="O734" s="844" t="s">
        <v>3976</v>
      </c>
      <c r="P734" s="822"/>
      <c r="Q734" s="828">
        <f t="shared" si="31"/>
        <v>0</v>
      </c>
      <c r="R734" s="519"/>
      <c r="S734" s="82"/>
      <c r="T734" s="82"/>
      <c r="U734" s="82"/>
      <c r="V734" s="82"/>
      <c r="W734" s="82"/>
      <c r="X734" s="82"/>
      <c r="Y734" s="82"/>
      <c r="Z734" s="82"/>
      <c r="AA734" s="82"/>
      <c r="AB734" s="82"/>
      <c r="AC734" s="82"/>
      <c r="AD734" s="82"/>
      <c r="AE734" s="82"/>
    </row>
    <row r="735" spans="1:31" s="83" customFormat="1" ht="46.8" hidden="1" outlineLevel="1">
      <c r="A735" s="222"/>
      <c r="B735" s="115">
        <f t="shared" si="32"/>
        <v>715</v>
      </c>
      <c r="C735" s="70" t="s">
        <v>166</v>
      </c>
      <c r="D735" s="203" t="s">
        <v>3</v>
      </c>
      <c r="E735" s="204">
        <v>1</v>
      </c>
      <c r="F735" s="67"/>
      <c r="G735" s="420"/>
      <c r="H735" s="421"/>
      <c r="I735" s="420"/>
      <c r="J735" s="306">
        <f t="shared" si="33"/>
        <v>0</v>
      </c>
      <c r="K735" s="326"/>
      <c r="L735" s="354"/>
      <c r="M735" s="773"/>
      <c r="N735" s="317"/>
      <c r="O735" s="844" t="s">
        <v>3976</v>
      </c>
      <c r="P735" s="822"/>
      <c r="Q735" s="828">
        <f t="shared" si="31"/>
        <v>0</v>
      </c>
      <c r="R735" s="519"/>
      <c r="S735" s="82"/>
      <c r="T735" s="82"/>
      <c r="U735" s="82"/>
      <c r="V735" s="82"/>
      <c r="W735" s="82"/>
      <c r="X735" s="82"/>
      <c r="Y735" s="82"/>
      <c r="Z735" s="82"/>
      <c r="AA735" s="82"/>
      <c r="AB735" s="82"/>
      <c r="AC735" s="82"/>
      <c r="AD735" s="82"/>
      <c r="AE735" s="82"/>
    </row>
    <row r="736" spans="1:31" s="83" customFormat="1" ht="46.8" hidden="1" outlineLevel="1">
      <c r="A736" s="222"/>
      <c r="B736" s="115">
        <f t="shared" si="32"/>
        <v>716</v>
      </c>
      <c r="C736" s="70" t="s">
        <v>167</v>
      </c>
      <c r="D736" s="203" t="s">
        <v>3</v>
      </c>
      <c r="E736" s="204">
        <v>8</v>
      </c>
      <c r="F736" s="67"/>
      <c r="G736" s="420"/>
      <c r="H736" s="421"/>
      <c r="I736" s="420"/>
      <c r="J736" s="306">
        <f t="shared" si="33"/>
        <v>0</v>
      </c>
      <c r="K736" s="326"/>
      <c r="L736" s="354"/>
      <c r="M736" s="773"/>
      <c r="N736" s="317"/>
      <c r="O736" s="844" t="s">
        <v>3976</v>
      </c>
      <c r="P736" s="822"/>
      <c r="Q736" s="828">
        <f t="shared" si="31"/>
        <v>0</v>
      </c>
      <c r="R736" s="519"/>
      <c r="S736" s="82"/>
      <c r="T736" s="82"/>
      <c r="U736" s="82"/>
      <c r="V736" s="82"/>
      <c r="W736" s="82"/>
      <c r="X736" s="82"/>
      <c r="Y736" s="82"/>
      <c r="Z736" s="82"/>
      <c r="AA736" s="82"/>
      <c r="AB736" s="82"/>
      <c r="AC736" s="82"/>
      <c r="AD736" s="82"/>
      <c r="AE736" s="82"/>
    </row>
    <row r="737" spans="1:31" s="83" customFormat="1" ht="46.8" hidden="1" outlineLevel="1">
      <c r="A737" s="222"/>
      <c r="B737" s="115">
        <f t="shared" si="32"/>
        <v>717</v>
      </c>
      <c r="C737" s="70" t="s">
        <v>168</v>
      </c>
      <c r="D737" s="203" t="s">
        <v>3</v>
      </c>
      <c r="E737" s="204">
        <v>1</v>
      </c>
      <c r="F737" s="67"/>
      <c r="G737" s="420"/>
      <c r="H737" s="421"/>
      <c r="I737" s="420"/>
      <c r="J737" s="306">
        <f t="shared" si="33"/>
        <v>0</v>
      </c>
      <c r="K737" s="326"/>
      <c r="L737" s="354"/>
      <c r="M737" s="773"/>
      <c r="N737" s="317"/>
      <c r="O737" s="844" t="s">
        <v>3976</v>
      </c>
      <c r="P737" s="822"/>
      <c r="Q737" s="828">
        <f t="shared" si="31"/>
        <v>0</v>
      </c>
      <c r="R737" s="519"/>
      <c r="S737" s="82"/>
      <c r="T737" s="82"/>
      <c r="U737" s="82"/>
      <c r="V737" s="82"/>
      <c r="W737" s="82"/>
      <c r="X737" s="82"/>
      <c r="Y737" s="82"/>
      <c r="Z737" s="82"/>
      <c r="AA737" s="82"/>
      <c r="AB737" s="82"/>
      <c r="AC737" s="82"/>
      <c r="AD737" s="82"/>
      <c r="AE737" s="82"/>
    </row>
    <row r="738" spans="1:31" s="83" customFormat="1" ht="46.8" hidden="1" outlineLevel="1">
      <c r="A738" s="222"/>
      <c r="B738" s="115">
        <f t="shared" si="32"/>
        <v>718</v>
      </c>
      <c r="C738" s="70" t="s">
        <v>169</v>
      </c>
      <c r="D738" s="203" t="s">
        <v>3</v>
      </c>
      <c r="E738" s="204">
        <v>7</v>
      </c>
      <c r="F738" s="67"/>
      <c r="G738" s="420"/>
      <c r="H738" s="421"/>
      <c r="I738" s="420"/>
      <c r="J738" s="306">
        <f t="shared" si="33"/>
        <v>0</v>
      </c>
      <c r="K738" s="326"/>
      <c r="L738" s="354"/>
      <c r="M738" s="773"/>
      <c r="N738" s="317"/>
      <c r="O738" s="844" t="s">
        <v>3976</v>
      </c>
      <c r="P738" s="822"/>
      <c r="Q738" s="828">
        <f t="shared" si="31"/>
        <v>0</v>
      </c>
      <c r="R738" s="519"/>
      <c r="S738" s="82"/>
      <c r="T738" s="82"/>
      <c r="U738" s="82"/>
      <c r="V738" s="82"/>
      <c r="W738" s="82"/>
      <c r="X738" s="82"/>
      <c r="Y738" s="82"/>
      <c r="Z738" s="82"/>
      <c r="AA738" s="82"/>
      <c r="AB738" s="82"/>
      <c r="AC738" s="82"/>
      <c r="AD738" s="82"/>
      <c r="AE738" s="82"/>
    </row>
    <row r="739" spans="1:31" s="83" customFormat="1" ht="46.8" hidden="1" outlineLevel="1">
      <c r="A739" s="222"/>
      <c r="B739" s="115">
        <f t="shared" si="32"/>
        <v>719</v>
      </c>
      <c r="C739" s="70" t="s">
        <v>170</v>
      </c>
      <c r="D739" s="203" t="s">
        <v>3</v>
      </c>
      <c r="E739" s="204">
        <v>1</v>
      </c>
      <c r="F739" s="67"/>
      <c r="G739" s="420"/>
      <c r="H739" s="421"/>
      <c r="I739" s="420"/>
      <c r="J739" s="306">
        <f t="shared" si="33"/>
        <v>0</v>
      </c>
      <c r="K739" s="326"/>
      <c r="L739" s="354"/>
      <c r="M739" s="773"/>
      <c r="N739" s="317"/>
      <c r="O739" s="844" t="s">
        <v>3976</v>
      </c>
      <c r="P739" s="822"/>
      <c r="Q739" s="828">
        <f t="shared" si="31"/>
        <v>0</v>
      </c>
      <c r="R739" s="519"/>
      <c r="S739" s="82"/>
      <c r="T739" s="82"/>
      <c r="U739" s="82"/>
      <c r="V739" s="82"/>
      <c r="W739" s="82"/>
      <c r="X739" s="82"/>
      <c r="Y739" s="82"/>
      <c r="Z739" s="82"/>
      <c r="AA739" s="82"/>
      <c r="AB739" s="82"/>
      <c r="AC739" s="82"/>
      <c r="AD739" s="82"/>
      <c r="AE739" s="82"/>
    </row>
    <row r="740" spans="1:31" s="83" customFormat="1" ht="46.8" hidden="1" outlineLevel="1">
      <c r="A740" s="222"/>
      <c r="B740" s="115">
        <f t="shared" si="32"/>
        <v>720</v>
      </c>
      <c r="C740" s="70" t="s">
        <v>171</v>
      </c>
      <c r="D740" s="203" t="s">
        <v>3</v>
      </c>
      <c r="E740" s="204">
        <v>1</v>
      </c>
      <c r="F740" s="67"/>
      <c r="G740" s="420"/>
      <c r="H740" s="421"/>
      <c r="I740" s="420"/>
      <c r="J740" s="306">
        <f t="shared" si="33"/>
        <v>0</v>
      </c>
      <c r="K740" s="326"/>
      <c r="L740" s="354"/>
      <c r="M740" s="773"/>
      <c r="N740" s="317"/>
      <c r="O740" s="844" t="s">
        <v>3976</v>
      </c>
      <c r="P740" s="822"/>
      <c r="Q740" s="828">
        <f t="shared" si="31"/>
        <v>0</v>
      </c>
      <c r="R740" s="519"/>
      <c r="S740" s="82"/>
      <c r="T740" s="82"/>
      <c r="U740" s="82"/>
      <c r="V740" s="82"/>
      <c r="W740" s="82"/>
      <c r="X740" s="82"/>
      <c r="Y740" s="82"/>
      <c r="Z740" s="82"/>
      <c r="AA740" s="82"/>
      <c r="AB740" s="82"/>
      <c r="AC740" s="82"/>
      <c r="AD740" s="82"/>
      <c r="AE740" s="82"/>
    </row>
    <row r="741" spans="1:31" s="83" customFormat="1" ht="46.8" hidden="1" outlineLevel="1">
      <c r="A741" s="222"/>
      <c r="B741" s="115">
        <f t="shared" si="32"/>
        <v>721</v>
      </c>
      <c r="C741" s="70" t="s">
        <v>172</v>
      </c>
      <c r="D741" s="203" t="s">
        <v>3</v>
      </c>
      <c r="E741" s="204">
        <v>2</v>
      </c>
      <c r="F741" s="67"/>
      <c r="G741" s="420"/>
      <c r="H741" s="421"/>
      <c r="I741" s="420"/>
      <c r="J741" s="306">
        <f t="shared" si="33"/>
        <v>0</v>
      </c>
      <c r="K741" s="326"/>
      <c r="L741" s="354"/>
      <c r="M741" s="773"/>
      <c r="N741" s="317"/>
      <c r="O741" s="844" t="s">
        <v>3976</v>
      </c>
      <c r="P741" s="822"/>
      <c r="Q741" s="828">
        <f t="shared" si="31"/>
        <v>0</v>
      </c>
      <c r="R741" s="519"/>
      <c r="S741" s="82"/>
      <c r="T741" s="82"/>
      <c r="U741" s="82"/>
      <c r="V741" s="82"/>
      <c r="W741" s="82"/>
      <c r="X741" s="82"/>
      <c r="Y741" s="82"/>
      <c r="Z741" s="82"/>
      <c r="AA741" s="82"/>
      <c r="AB741" s="82"/>
      <c r="AC741" s="82"/>
      <c r="AD741" s="82"/>
      <c r="AE741" s="82"/>
    </row>
    <row r="742" spans="1:31" s="83" customFormat="1" ht="46.8" hidden="1" outlineLevel="1">
      <c r="A742" s="222"/>
      <c r="B742" s="115">
        <f t="shared" si="32"/>
        <v>722</v>
      </c>
      <c r="C742" s="70" t="s">
        <v>173</v>
      </c>
      <c r="D742" s="203" t="s">
        <v>3</v>
      </c>
      <c r="E742" s="204">
        <v>1</v>
      </c>
      <c r="F742" s="67"/>
      <c r="G742" s="420"/>
      <c r="H742" s="421"/>
      <c r="I742" s="420"/>
      <c r="J742" s="306">
        <f t="shared" si="33"/>
        <v>0</v>
      </c>
      <c r="K742" s="326"/>
      <c r="L742" s="354"/>
      <c r="M742" s="773"/>
      <c r="N742" s="317"/>
      <c r="O742" s="844" t="s">
        <v>3976</v>
      </c>
      <c r="P742" s="822"/>
      <c r="Q742" s="828">
        <f t="shared" si="31"/>
        <v>0</v>
      </c>
      <c r="R742" s="519"/>
      <c r="S742" s="82"/>
      <c r="T742" s="82"/>
      <c r="U742" s="82"/>
      <c r="V742" s="82"/>
      <c r="W742" s="82"/>
      <c r="X742" s="82"/>
      <c r="Y742" s="82"/>
      <c r="Z742" s="82"/>
      <c r="AA742" s="82"/>
      <c r="AB742" s="82"/>
      <c r="AC742" s="82"/>
      <c r="AD742" s="82"/>
      <c r="AE742" s="82"/>
    </row>
    <row r="743" spans="1:31" s="83" customFormat="1" ht="46.8" hidden="1" outlineLevel="1">
      <c r="A743" s="222"/>
      <c r="B743" s="115">
        <f t="shared" si="32"/>
        <v>723</v>
      </c>
      <c r="C743" s="70" t="s">
        <v>174</v>
      </c>
      <c r="D743" s="203" t="s">
        <v>3</v>
      </c>
      <c r="E743" s="204">
        <v>1</v>
      </c>
      <c r="F743" s="67"/>
      <c r="G743" s="420"/>
      <c r="H743" s="421"/>
      <c r="I743" s="420"/>
      <c r="J743" s="306">
        <f t="shared" si="33"/>
        <v>0</v>
      </c>
      <c r="K743" s="326"/>
      <c r="L743" s="354"/>
      <c r="M743" s="773"/>
      <c r="N743" s="317"/>
      <c r="O743" s="844" t="s">
        <v>3976</v>
      </c>
      <c r="P743" s="822"/>
      <c r="Q743" s="828">
        <f t="shared" si="31"/>
        <v>0</v>
      </c>
      <c r="R743" s="519"/>
      <c r="S743" s="82"/>
      <c r="T743" s="82"/>
      <c r="U743" s="82"/>
      <c r="V743" s="82"/>
      <c r="W743" s="82"/>
      <c r="X743" s="82"/>
      <c r="Y743" s="82"/>
      <c r="Z743" s="82"/>
      <c r="AA743" s="82"/>
      <c r="AB743" s="82"/>
      <c r="AC743" s="82"/>
      <c r="AD743" s="82"/>
      <c r="AE743" s="82"/>
    </row>
    <row r="744" spans="1:31" s="83" customFormat="1" ht="46.8" hidden="1" outlineLevel="1">
      <c r="A744" s="222"/>
      <c r="B744" s="115">
        <f t="shared" si="32"/>
        <v>724</v>
      </c>
      <c r="C744" s="70" t="s">
        <v>175</v>
      </c>
      <c r="D744" s="203" t="s">
        <v>103</v>
      </c>
      <c r="E744" s="204">
        <v>1</v>
      </c>
      <c r="F744" s="67"/>
      <c r="G744" s="420"/>
      <c r="H744" s="421"/>
      <c r="I744" s="420"/>
      <c r="J744" s="306">
        <f t="shared" si="33"/>
        <v>0</v>
      </c>
      <c r="K744" s="326"/>
      <c r="L744" s="354"/>
      <c r="M744" s="773"/>
      <c r="N744" s="317"/>
      <c r="O744" s="844" t="s">
        <v>3976</v>
      </c>
      <c r="P744" s="822"/>
      <c r="Q744" s="828">
        <f t="shared" si="31"/>
        <v>0</v>
      </c>
      <c r="R744" s="519"/>
      <c r="S744" s="82"/>
      <c r="T744" s="82"/>
      <c r="U744" s="82"/>
      <c r="V744" s="82"/>
      <c r="W744" s="82"/>
      <c r="X744" s="82"/>
      <c r="Y744" s="82"/>
      <c r="Z744" s="82"/>
      <c r="AA744" s="82"/>
      <c r="AB744" s="82"/>
      <c r="AC744" s="82"/>
      <c r="AD744" s="82"/>
      <c r="AE744" s="82"/>
    </row>
    <row r="745" spans="1:31" s="83" customFormat="1" ht="46.8" hidden="1" outlineLevel="1">
      <c r="A745" s="222"/>
      <c r="B745" s="115">
        <f t="shared" si="32"/>
        <v>725</v>
      </c>
      <c r="C745" s="70" t="s">
        <v>176</v>
      </c>
      <c r="D745" s="203" t="s">
        <v>3</v>
      </c>
      <c r="E745" s="204">
        <v>1</v>
      </c>
      <c r="F745" s="67"/>
      <c r="G745" s="420"/>
      <c r="H745" s="421"/>
      <c r="I745" s="420"/>
      <c r="J745" s="306">
        <f t="shared" si="33"/>
        <v>0</v>
      </c>
      <c r="K745" s="326"/>
      <c r="L745" s="354"/>
      <c r="M745" s="773"/>
      <c r="N745" s="317"/>
      <c r="O745" s="844" t="s">
        <v>3976</v>
      </c>
      <c r="P745" s="822"/>
      <c r="Q745" s="828">
        <f t="shared" si="31"/>
        <v>0</v>
      </c>
      <c r="R745" s="519"/>
      <c r="S745" s="82"/>
      <c r="T745" s="82"/>
      <c r="U745" s="82"/>
      <c r="V745" s="82"/>
      <c r="W745" s="82"/>
      <c r="X745" s="82"/>
      <c r="Y745" s="82"/>
      <c r="Z745" s="82"/>
      <c r="AA745" s="82"/>
      <c r="AB745" s="82"/>
      <c r="AC745" s="82"/>
      <c r="AD745" s="82"/>
      <c r="AE745" s="82"/>
    </row>
    <row r="746" spans="1:31" s="83" customFormat="1" ht="46.8" hidden="1" outlineLevel="1">
      <c r="A746" s="222"/>
      <c r="B746" s="115">
        <f t="shared" si="32"/>
        <v>726</v>
      </c>
      <c r="C746" s="70" t="s">
        <v>177</v>
      </c>
      <c r="D746" s="203" t="s">
        <v>3</v>
      </c>
      <c r="E746" s="204">
        <v>21</v>
      </c>
      <c r="F746" s="67"/>
      <c r="G746" s="420"/>
      <c r="H746" s="421"/>
      <c r="I746" s="420"/>
      <c r="J746" s="306">
        <f t="shared" si="33"/>
        <v>0</v>
      </c>
      <c r="K746" s="326"/>
      <c r="L746" s="354"/>
      <c r="M746" s="773"/>
      <c r="N746" s="317"/>
      <c r="O746" s="844" t="s">
        <v>3976</v>
      </c>
      <c r="P746" s="822"/>
      <c r="Q746" s="828">
        <f t="shared" si="31"/>
        <v>0</v>
      </c>
      <c r="R746" s="519"/>
      <c r="S746" s="82"/>
      <c r="T746" s="82"/>
      <c r="U746" s="82"/>
      <c r="V746" s="82"/>
      <c r="W746" s="82"/>
      <c r="X746" s="82"/>
      <c r="Y746" s="82"/>
      <c r="Z746" s="82"/>
      <c r="AA746" s="82"/>
      <c r="AB746" s="82"/>
      <c r="AC746" s="82"/>
      <c r="AD746" s="82"/>
      <c r="AE746" s="82"/>
    </row>
    <row r="747" spans="1:31" s="83" customFormat="1" ht="46.8" hidden="1" outlineLevel="1">
      <c r="A747" s="222"/>
      <c r="B747" s="115">
        <f t="shared" si="32"/>
        <v>727</v>
      </c>
      <c r="C747" s="70" t="s">
        <v>178</v>
      </c>
      <c r="D747" s="203" t="s">
        <v>3</v>
      </c>
      <c r="E747" s="204">
        <v>11</v>
      </c>
      <c r="F747" s="67"/>
      <c r="G747" s="420"/>
      <c r="H747" s="421"/>
      <c r="I747" s="420"/>
      <c r="J747" s="306">
        <f t="shared" si="33"/>
        <v>0</v>
      </c>
      <c r="K747" s="326"/>
      <c r="L747" s="354"/>
      <c r="M747" s="773"/>
      <c r="N747" s="317"/>
      <c r="O747" s="844" t="s">
        <v>3976</v>
      </c>
      <c r="P747" s="822"/>
      <c r="Q747" s="828">
        <f t="shared" si="31"/>
        <v>0</v>
      </c>
      <c r="R747" s="519"/>
      <c r="S747" s="82"/>
      <c r="T747" s="82"/>
      <c r="U747" s="82"/>
      <c r="V747" s="82"/>
      <c r="W747" s="82"/>
      <c r="X747" s="82"/>
      <c r="Y747" s="82"/>
      <c r="Z747" s="82"/>
      <c r="AA747" s="82"/>
      <c r="AB747" s="82"/>
      <c r="AC747" s="82"/>
      <c r="AD747" s="82"/>
      <c r="AE747" s="82"/>
    </row>
    <row r="748" spans="1:31" s="83" customFormat="1" ht="46.8" hidden="1" outlineLevel="1">
      <c r="A748" s="222"/>
      <c r="B748" s="115">
        <f t="shared" si="32"/>
        <v>728</v>
      </c>
      <c r="C748" s="70" t="s">
        <v>179</v>
      </c>
      <c r="D748" s="203" t="s">
        <v>3</v>
      </c>
      <c r="E748" s="204">
        <v>1217</v>
      </c>
      <c r="F748" s="67"/>
      <c r="G748" s="420"/>
      <c r="H748" s="421"/>
      <c r="I748" s="420"/>
      <c r="J748" s="306">
        <f t="shared" si="33"/>
        <v>0</v>
      </c>
      <c r="K748" s="326"/>
      <c r="L748" s="354"/>
      <c r="M748" s="773"/>
      <c r="N748" s="317"/>
      <c r="O748" s="844" t="s">
        <v>3976</v>
      </c>
      <c r="P748" s="822"/>
      <c r="Q748" s="828">
        <f t="shared" si="31"/>
        <v>0</v>
      </c>
      <c r="R748" s="519"/>
      <c r="S748" s="82"/>
      <c r="T748" s="82"/>
      <c r="U748" s="82"/>
      <c r="V748" s="82"/>
      <c r="W748" s="82"/>
      <c r="X748" s="82"/>
      <c r="Y748" s="82"/>
      <c r="Z748" s="82"/>
      <c r="AA748" s="82"/>
      <c r="AB748" s="82"/>
      <c r="AC748" s="82"/>
      <c r="AD748" s="82"/>
      <c r="AE748" s="82"/>
    </row>
    <row r="749" spans="1:31" s="83" customFormat="1" ht="46.8" hidden="1" outlineLevel="1">
      <c r="A749" s="222"/>
      <c r="B749" s="115">
        <f t="shared" si="32"/>
        <v>729</v>
      </c>
      <c r="C749" s="70" t="s">
        <v>180</v>
      </c>
      <c r="D749" s="203" t="s">
        <v>3</v>
      </c>
      <c r="E749" s="204">
        <v>10</v>
      </c>
      <c r="F749" s="67"/>
      <c r="G749" s="420"/>
      <c r="H749" s="421"/>
      <c r="I749" s="420"/>
      <c r="J749" s="306">
        <f t="shared" si="33"/>
        <v>0</v>
      </c>
      <c r="K749" s="326"/>
      <c r="L749" s="354"/>
      <c r="M749" s="773"/>
      <c r="N749" s="317"/>
      <c r="O749" s="844" t="s">
        <v>3976</v>
      </c>
      <c r="P749" s="822"/>
      <c r="Q749" s="828">
        <f t="shared" si="31"/>
        <v>0</v>
      </c>
      <c r="R749" s="519"/>
      <c r="S749" s="82"/>
      <c r="T749" s="82"/>
      <c r="U749" s="82"/>
      <c r="V749" s="82"/>
      <c r="W749" s="82"/>
      <c r="X749" s="82"/>
      <c r="Y749" s="82"/>
      <c r="Z749" s="82"/>
      <c r="AA749" s="82"/>
      <c r="AB749" s="82"/>
      <c r="AC749" s="82"/>
      <c r="AD749" s="82"/>
      <c r="AE749" s="82"/>
    </row>
    <row r="750" spans="1:31" ht="46.8" hidden="1" outlineLevel="1">
      <c r="B750" s="115">
        <f t="shared" si="32"/>
        <v>730</v>
      </c>
      <c r="C750" s="70" t="s">
        <v>181</v>
      </c>
      <c r="D750" s="203" t="s">
        <v>3</v>
      </c>
      <c r="E750" s="204">
        <v>2</v>
      </c>
      <c r="F750" s="38"/>
      <c r="G750" s="380"/>
      <c r="H750" s="381"/>
      <c r="I750" s="380"/>
      <c r="J750" s="306">
        <f t="shared" si="33"/>
        <v>0</v>
      </c>
      <c r="K750" s="325"/>
      <c r="L750" s="353"/>
      <c r="M750" s="772"/>
      <c r="N750" s="317"/>
      <c r="O750" s="844" t="s">
        <v>3976</v>
      </c>
      <c r="P750" s="821"/>
      <c r="Q750" s="828">
        <f t="shared" si="31"/>
        <v>0</v>
      </c>
      <c r="R750" s="519"/>
    </row>
    <row r="751" spans="1:31" ht="46.8" hidden="1" outlineLevel="1">
      <c r="B751" s="115">
        <f t="shared" si="32"/>
        <v>731</v>
      </c>
      <c r="C751" s="70" t="s">
        <v>182</v>
      </c>
      <c r="D751" s="203" t="s">
        <v>3</v>
      </c>
      <c r="E751" s="204">
        <v>4</v>
      </c>
      <c r="F751" s="38"/>
      <c r="G751" s="380"/>
      <c r="H751" s="381"/>
      <c r="I751" s="380"/>
      <c r="J751" s="306">
        <f t="shared" si="33"/>
        <v>0</v>
      </c>
      <c r="K751" s="325"/>
      <c r="L751" s="353"/>
      <c r="M751" s="772"/>
      <c r="N751" s="317"/>
      <c r="O751" s="844" t="s">
        <v>3976</v>
      </c>
      <c r="P751" s="821"/>
      <c r="Q751" s="828">
        <f t="shared" ref="Q751:Q814" si="34">I751</f>
        <v>0</v>
      </c>
      <c r="R751" s="519"/>
    </row>
    <row r="752" spans="1:31" ht="46.8" hidden="1" outlineLevel="1">
      <c r="B752" s="115">
        <f t="shared" ref="B752:B815" si="35">B751+1</f>
        <v>732</v>
      </c>
      <c r="C752" s="70" t="s">
        <v>183</v>
      </c>
      <c r="D752" s="203" t="s">
        <v>3</v>
      </c>
      <c r="E752" s="204">
        <v>2</v>
      </c>
      <c r="F752" s="38"/>
      <c r="G752" s="380"/>
      <c r="H752" s="381"/>
      <c r="I752" s="380"/>
      <c r="J752" s="306">
        <f t="shared" si="33"/>
        <v>0</v>
      </c>
      <c r="K752" s="325"/>
      <c r="L752" s="353"/>
      <c r="M752" s="772"/>
      <c r="N752" s="317"/>
      <c r="O752" s="844" t="s">
        <v>3976</v>
      </c>
      <c r="P752" s="821"/>
      <c r="Q752" s="828">
        <f t="shared" si="34"/>
        <v>0</v>
      </c>
      <c r="R752" s="519"/>
    </row>
    <row r="753" spans="2:18" ht="46.8" hidden="1" outlineLevel="1">
      <c r="B753" s="115">
        <f t="shared" si="35"/>
        <v>733</v>
      </c>
      <c r="C753" s="70" t="s">
        <v>184</v>
      </c>
      <c r="D753" s="203" t="s">
        <v>3</v>
      </c>
      <c r="E753" s="204">
        <v>6</v>
      </c>
      <c r="F753" s="38"/>
      <c r="G753" s="380"/>
      <c r="H753" s="381"/>
      <c r="I753" s="380"/>
      <c r="J753" s="306">
        <f t="shared" si="33"/>
        <v>0</v>
      </c>
      <c r="K753" s="325"/>
      <c r="L753" s="353"/>
      <c r="M753" s="772"/>
      <c r="N753" s="317"/>
      <c r="O753" s="844" t="s">
        <v>3976</v>
      </c>
      <c r="P753" s="821"/>
      <c r="Q753" s="828">
        <f t="shared" si="34"/>
        <v>0</v>
      </c>
      <c r="R753" s="519"/>
    </row>
    <row r="754" spans="2:18" ht="46.8" hidden="1" outlineLevel="1">
      <c r="B754" s="115">
        <f t="shared" si="35"/>
        <v>734</v>
      </c>
      <c r="C754" s="70" t="s">
        <v>185</v>
      </c>
      <c r="D754" s="203" t="s">
        <v>3</v>
      </c>
      <c r="E754" s="204">
        <v>13</v>
      </c>
      <c r="F754" s="38"/>
      <c r="G754" s="380"/>
      <c r="H754" s="381"/>
      <c r="I754" s="380"/>
      <c r="J754" s="306">
        <f t="shared" si="33"/>
        <v>0</v>
      </c>
      <c r="K754" s="325"/>
      <c r="L754" s="353"/>
      <c r="M754" s="772"/>
      <c r="N754" s="317"/>
      <c r="O754" s="844" t="s">
        <v>3976</v>
      </c>
      <c r="P754" s="821"/>
      <c r="Q754" s="828">
        <f t="shared" si="34"/>
        <v>0</v>
      </c>
      <c r="R754" s="519"/>
    </row>
    <row r="755" spans="2:18" ht="46.8" hidden="1" outlineLevel="1">
      <c r="B755" s="115">
        <f t="shared" si="35"/>
        <v>735</v>
      </c>
      <c r="C755" s="70" t="s">
        <v>186</v>
      </c>
      <c r="D755" s="203" t="s">
        <v>3</v>
      </c>
      <c r="E755" s="204">
        <v>5</v>
      </c>
      <c r="F755" s="38"/>
      <c r="G755" s="380"/>
      <c r="H755" s="381"/>
      <c r="I755" s="380"/>
      <c r="J755" s="306">
        <f t="shared" si="33"/>
        <v>0</v>
      </c>
      <c r="K755" s="325"/>
      <c r="L755" s="353"/>
      <c r="M755" s="772"/>
      <c r="N755" s="317"/>
      <c r="O755" s="844" t="s">
        <v>3976</v>
      </c>
      <c r="P755" s="821"/>
      <c r="Q755" s="828">
        <f t="shared" si="34"/>
        <v>0</v>
      </c>
      <c r="R755" s="519"/>
    </row>
    <row r="756" spans="2:18" ht="46.8" hidden="1" outlineLevel="1">
      <c r="B756" s="115">
        <f t="shared" si="35"/>
        <v>736</v>
      </c>
      <c r="C756" s="70" t="s">
        <v>187</v>
      </c>
      <c r="D756" s="203" t="s">
        <v>3</v>
      </c>
      <c r="E756" s="204">
        <v>8</v>
      </c>
      <c r="F756" s="38"/>
      <c r="G756" s="380"/>
      <c r="H756" s="381"/>
      <c r="I756" s="380"/>
      <c r="J756" s="306">
        <f t="shared" si="33"/>
        <v>0</v>
      </c>
      <c r="K756" s="325"/>
      <c r="L756" s="353"/>
      <c r="M756" s="772"/>
      <c r="N756" s="317"/>
      <c r="O756" s="844" t="s">
        <v>3976</v>
      </c>
      <c r="P756" s="821"/>
      <c r="Q756" s="828">
        <f t="shared" si="34"/>
        <v>0</v>
      </c>
      <c r="R756" s="519"/>
    </row>
    <row r="757" spans="2:18" ht="46.8" hidden="1" outlineLevel="1">
      <c r="B757" s="115">
        <f t="shared" si="35"/>
        <v>737</v>
      </c>
      <c r="C757" s="70" t="s">
        <v>188</v>
      </c>
      <c r="D757" s="203" t="s">
        <v>2</v>
      </c>
      <c r="E757" s="204">
        <v>70.2</v>
      </c>
      <c r="F757" s="38"/>
      <c r="G757" s="380"/>
      <c r="H757" s="381"/>
      <c r="I757" s="380"/>
      <c r="J757" s="306">
        <f t="shared" si="33"/>
        <v>0</v>
      </c>
      <c r="K757" s="325"/>
      <c r="L757" s="353"/>
      <c r="M757" s="772"/>
      <c r="N757" s="317"/>
      <c r="O757" s="844" t="s">
        <v>3976</v>
      </c>
      <c r="P757" s="821"/>
      <c r="Q757" s="828">
        <f t="shared" si="34"/>
        <v>0</v>
      </c>
      <c r="R757" s="519"/>
    </row>
    <row r="758" spans="2:18" ht="46.8" hidden="1" outlineLevel="1">
      <c r="B758" s="115">
        <f t="shared" si="35"/>
        <v>738</v>
      </c>
      <c r="C758" s="70" t="s">
        <v>189</v>
      </c>
      <c r="D758" s="203" t="s">
        <v>2</v>
      </c>
      <c r="E758" s="204">
        <v>54</v>
      </c>
      <c r="F758" s="38"/>
      <c r="G758" s="380"/>
      <c r="H758" s="381"/>
      <c r="I758" s="380"/>
      <c r="J758" s="306">
        <f t="shared" si="33"/>
        <v>0</v>
      </c>
      <c r="K758" s="325"/>
      <c r="L758" s="353"/>
      <c r="M758" s="772"/>
      <c r="N758" s="317"/>
      <c r="O758" s="844" t="s">
        <v>3976</v>
      </c>
      <c r="P758" s="821"/>
      <c r="Q758" s="828">
        <f t="shared" si="34"/>
        <v>0</v>
      </c>
      <c r="R758" s="519"/>
    </row>
    <row r="759" spans="2:18" ht="46.8" hidden="1" outlineLevel="1">
      <c r="B759" s="115">
        <f t="shared" si="35"/>
        <v>739</v>
      </c>
      <c r="C759" s="70" t="s">
        <v>190</v>
      </c>
      <c r="D759" s="203" t="s">
        <v>2</v>
      </c>
      <c r="E759" s="204">
        <v>31.5</v>
      </c>
      <c r="F759" s="38"/>
      <c r="G759" s="380"/>
      <c r="H759" s="381"/>
      <c r="I759" s="380"/>
      <c r="J759" s="306">
        <f t="shared" si="33"/>
        <v>0</v>
      </c>
      <c r="K759" s="325"/>
      <c r="L759" s="353"/>
      <c r="M759" s="772"/>
      <c r="N759" s="317"/>
      <c r="O759" s="844" t="s">
        <v>3976</v>
      </c>
      <c r="P759" s="821"/>
      <c r="Q759" s="828">
        <f t="shared" si="34"/>
        <v>0</v>
      </c>
      <c r="R759" s="519"/>
    </row>
    <row r="760" spans="2:18" ht="46.8" hidden="1" outlineLevel="1">
      <c r="B760" s="115">
        <f t="shared" si="35"/>
        <v>740</v>
      </c>
      <c r="C760" s="70" t="s">
        <v>191</v>
      </c>
      <c r="D760" s="203" t="s">
        <v>2</v>
      </c>
      <c r="E760" s="204">
        <v>9</v>
      </c>
      <c r="F760" s="38"/>
      <c r="G760" s="380"/>
      <c r="H760" s="381"/>
      <c r="I760" s="380"/>
      <c r="J760" s="306">
        <f t="shared" si="33"/>
        <v>0</v>
      </c>
      <c r="K760" s="325"/>
      <c r="L760" s="353"/>
      <c r="M760" s="772"/>
      <c r="N760" s="317"/>
      <c r="O760" s="844" t="s">
        <v>3976</v>
      </c>
      <c r="P760" s="821"/>
      <c r="Q760" s="828">
        <f t="shared" si="34"/>
        <v>0</v>
      </c>
      <c r="R760" s="519"/>
    </row>
    <row r="761" spans="2:18" ht="46.8" hidden="1" outlineLevel="1">
      <c r="B761" s="115">
        <f t="shared" si="35"/>
        <v>741</v>
      </c>
      <c r="C761" s="70" t="s">
        <v>192</v>
      </c>
      <c r="D761" s="203" t="s">
        <v>2</v>
      </c>
      <c r="E761" s="204">
        <v>20.7</v>
      </c>
      <c r="F761" s="38"/>
      <c r="G761" s="380"/>
      <c r="H761" s="381"/>
      <c r="I761" s="380"/>
      <c r="J761" s="306">
        <f t="shared" si="33"/>
        <v>0</v>
      </c>
      <c r="K761" s="325"/>
      <c r="L761" s="353"/>
      <c r="M761" s="772"/>
      <c r="N761" s="317"/>
      <c r="O761" s="844" t="s">
        <v>3976</v>
      </c>
      <c r="P761" s="821"/>
      <c r="Q761" s="828">
        <f t="shared" si="34"/>
        <v>0</v>
      </c>
      <c r="R761" s="519"/>
    </row>
    <row r="762" spans="2:18" ht="46.8" hidden="1" outlineLevel="1">
      <c r="B762" s="115">
        <f t="shared" si="35"/>
        <v>742</v>
      </c>
      <c r="C762" s="70" t="s">
        <v>193</v>
      </c>
      <c r="D762" s="203" t="s">
        <v>2</v>
      </c>
      <c r="E762" s="204">
        <v>27</v>
      </c>
      <c r="F762" s="38"/>
      <c r="G762" s="380"/>
      <c r="H762" s="381"/>
      <c r="I762" s="380"/>
      <c r="J762" s="306">
        <f t="shared" si="33"/>
        <v>0</v>
      </c>
      <c r="K762" s="325"/>
      <c r="L762" s="353"/>
      <c r="M762" s="772"/>
      <c r="N762" s="317"/>
      <c r="O762" s="844" t="s">
        <v>3976</v>
      </c>
      <c r="P762" s="821"/>
      <c r="Q762" s="828">
        <f t="shared" si="34"/>
        <v>0</v>
      </c>
      <c r="R762" s="519"/>
    </row>
    <row r="763" spans="2:18" ht="46.8" hidden="1" outlineLevel="1">
      <c r="B763" s="115">
        <f t="shared" si="35"/>
        <v>743</v>
      </c>
      <c r="C763" s="70" t="s">
        <v>194</v>
      </c>
      <c r="D763" s="203" t="s">
        <v>3378</v>
      </c>
      <c r="E763" s="204">
        <v>1.34</v>
      </c>
      <c r="F763" s="38"/>
      <c r="G763" s="380"/>
      <c r="H763" s="381"/>
      <c r="I763" s="380"/>
      <c r="J763" s="306">
        <f t="shared" si="33"/>
        <v>0</v>
      </c>
      <c r="K763" s="325"/>
      <c r="L763" s="353"/>
      <c r="M763" s="772"/>
      <c r="N763" s="317"/>
      <c r="O763" s="844" t="s">
        <v>3976</v>
      </c>
      <c r="P763" s="821"/>
      <c r="Q763" s="828">
        <f t="shared" si="34"/>
        <v>0</v>
      </c>
      <c r="R763" s="519"/>
    </row>
    <row r="764" spans="2:18" ht="46.8" hidden="1" outlineLevel="1">
      <c r="B764" s="115">
        <f t="shared" si="35"/>
        <v>744</v>
      </c>
      <c r="C764" s="70" t="s">
        <v>195</v>
      </c>
      <c r="D764" s="203" t="s">
        <v>3378</v>
      </c>
      <c r="E764" s="204">
        <v>2.68</v>
      </c>
      <c r="F764" s="38"/>
      <c r="G764" s="380"/>
      <c r="H764" s="381"/>
      <c r="I764" s="380"/>
      <c r="J764" s="306">
        <f t="shared" si="33"/>
        <v>0</v>
      </c>
      <c r="K764" s="325"/>
      <c r="L764" s="353"/>
      <c r="M764" s="772"/>
      <c r="N764" s="317"/>
      <c r="O764" s="844" t="s">
        <v>3976</v>
      </c>
      <c r="P764" s="821"/>
      <c r="Q764" s="828">
        <f t="shared" si="34"/>
        <v>0</v>
      </c>
      <c r="R764" s="519"/>
    </row>
    <row r="765" spans="2:18" ht="46.8" hidden="1" outlineLevel="1">
      <c r="B765" s="115">
        <f t="shared" si="35"/>
        <v>745</v>
      </c>
      <c r="C765" s="70" t="s">
        <v>196</v>
      </c>
      <c r="D765" s="203" t="s">
        <v>197</v>
      </c>
      <c r="E765" s="204">
        <v>216.9</v>
      </c>
      <c r="F765" s="38"/>
      <c r="G765" s="380"/>
      <c r="H765" s="381"/>
      <c r="I765" s="380"/>
      <c r="J765" s="306">
        <f t="shared" si="33"/>
        <v>0</v>
      </c>
      <c r="K765" s="325"/>
      <c r="L765" s="353"/>
      <c r="M765" s="772"/>
      <c r="N765" s="317"/>
      <c r="O765" s="844" t="s">
        <v>3976</v>
      </c>
      <c r="P765" s="821"/>
      <c r="Q765" s="828">
        <f t="shared" si="34"/>
        <v>0</v>
      </c>
      <c r="R765" s="519"/>
    </row>
    <row r="766" spans="2:18" ht="46.8" hidden="1" outlineLevel="1">
      <c r="B766" s="115">
        <f t="shared" si="35"/>
        <v>746</v>
      </c>
      <c r="C766" s="70" t="s">
        <v>198</v>
      </c>
      <c r="D766" s="203" t="s">
        <v>197</v>
      </c>
      <c r="E766" s="204">
        <v>4.5</v>
      </c>
      <c r="F766" s="38"/>
      <c r="G766" s="380"/>
      <c r="H766" s="381"/>
      <c r="I766" s="380"/>
      <c r="J766" s="306">
        <f t="shared" si="33"/>
        <v>0</v>
      </c>
      <c r="K766" s="325"/>
      <c r="L766" s="353"/>
      <c r="M766" s="772"/>
      <c r="N766" s="317"/>
      <c r="O766" s="844" t="s">
        <v>3976</v>
      </c>
      <c r="P766" s="821"/>
      <c r="Q766" s="828">
        <f t="shared" si="34"/>
        <v>0</v>
      </c>
      <c r="R766" s="519"/>
    </row>
    <row r="767" spans="2:18" ht="46.8" hidden="1" outlineLevel="1">
      <c r="B767" s="115">
        <f t="shared" si="35"/>
        <v>747</v>
      </c>
      <c r="C767" s="70" t="s">
        <v>199</v>
      </c>
      <c r="D767" s="203" t="s">
        <v>197</v>
      </c>
      <c r="E767" s="204">
        <v>216.9</v>
      </c>
      <c r="F767" s="38"/>
      <c r="G767" s="380"/>
      <c r="H767" s="381"/>
      <c r="I767" s="380"/>
      <c r="J767" s="306">
        <f t="shared" si="33"/>
        <v>0</v>
      </c>
      <c r="K767" s="325"/>
      <c r="L767" s="353"/>
      <c r="M767" s="772"/>
      <c r="N767" s="317"/>
      <c r="O767" s="844" t="s">
        <v>3976</v>
      </c>
      <c r="P767" s="821"/>
      <c r="Q767" s="828">
        <f t="shared" si="34"/>
        <v>0</v>
      </c>
      <c r="R767" s="519"/>
    </row>
    <row r="768" spans="2:18" ht="46.8" hidden="1" outlineLevel="1">
      <c r="B768" s="115">
        <f t="shared" si="35"/>
        <v>748</v>
      </c>
      <c r="C768" s="70" t="s">
        <v>200</v>
      </c>
      <c r="D768" s="203" t="s">
        <v>197</v>
      </c>
      <c r="E768" s="204">
        <v>4.5</v>
      </c>
      <c r="F768" s="38"/>
      <c r="G768" s="380"/>
      <c r="H768" s="381"/>
      <c r="I768" s="380"/>
      <c r="J768" s="306">
        <f t="shared" si="33"/>
        <v>0</v>
      </c>
      <c r="K768" s="325"/>
      <c r="L768" s="353"/>
      <c r="M768" s="772"/>
      <c r="N768" s="317"/>
      <c r="O768" s="844" t="s">
        <v>3976</v>
      </c>
      <c r="P768" s="821"/>
      <c r="Q768" s="828">
        <f t="shared" si="34"/>
        <v>0</v>
      </c>
      <c r="R768" s="519"/>
    </row>
    <row r="769" spans="2:18" ht="46.8" hidden="1" outlineLevel="1">
      <c r="B769" s="115">
        <f t="shared" si="35"/>
        <v>749</v>
      </c>
      <c r="C769" s="70" t="s">
        <v>119</v>
      </c>
      <c r="D769" s="203" t="s">
        <v>120</v>
      </c>
      <c r="E769" s="204">
        <v>1</v>
      </c>
      <c r="F769" s="38"/>
      <c r="G769" s="380"/>
      <c r="H769" s="381"/>
      <c r="I769" s="380"/>
      <c r="J769" s="306">
        <f t="shared" si="33"/>
        <v>0</v>
      </c>
      <c r="K769" s="325"/>
      <c r="L769" s="353"/>
      <c r="M769" s="772"/>
      <c r="N769" s="317"/>
      <c r="O769" s="844" t="s">
        <v>3976</v>
      </c>
      <c r="P769" s="821"/>
      <c r="Q769" s="828">
        <f t="shared" si="34"/>
        <v>0</v>
      </c>
      <c r="R769" s="519"/>
    </row>
    <row r="770" spans="2:18" ht="46.8" hidden="1" outlineLevel="1">
      <c r="B770" s="115">
        <f t="shared" si="35"/>
        <v>750</v>
      </c>
      <c r="C770" s="70" t="s">
        <v>122</v>
      </c>
      <c r="D770" s="203" t="s">
        <v>3</v>
      </c>
      <c r="E770" s="204">
        <v>7</v>
      </c>
      <c r="F770" s="38"/>
      <c r="G770" s="380"/>
      <c r="H770" s="381"/>
      <c r="I770" s="380"/>
      <c r="J770" s="306">
        <f t="shared" si="33"/>
        <v>0</v>
      </c>
      <c r="K770" s="325"/>
      <c r="L770" s="353"/>
      <c r="M770" s="772"/>
      <c r="N770" s="317"/>
      <c r="O770" s="844" t="s">
        <v>3976</v>
      </c>
      <c r="P770" s="821"/>
      <c r="Q770" s="828">
        <f t="shared" si="34"/>
        <v>0</v>
      </c>
      <c r="R770" s="519"/>
    </row>
    <row r="771" spans="2:18" ht="46.8" hidden="1" outlineLevel="1">
      <c r="B771" s="115">
        <f t="shared" si="35"/>
        <v>751</v>
      </c>
      <c r="C771" s="70" t="s">
        <v>123</v>
      </c>
      <c r="D771" s="203" t="s">
        <v>3</v>
      </c>
      <c r="E771" s="204">
        <v>11</v>
      </c>
      <c r="F771" s="38"/>
      <c r="G771" s="380"/>
      <c r="H771" s="381"/>
      <c r="I771" s="380"/>
      <c r="J771" s="306">
        <f t="shared" si="33"/>
        <v>0</v>
      </c>
      <c r="K771" s="325"/>
      <c r="L771" s="353"/>
      <c r="M771" s="772"/>
      <c r="N771" s="317"/>
      <c r="O771" s="844" t="s">
        <v>3976</v>
      </c>
      <c r="P771" s="821"/>
      <c r="Q771" s="828">
        <f t="shared" si="34"/>
        <v>0</v>
      </c>
      <c r="R771" s="519"/>
    </row>
    <row r="772" spans="2:18" ht="46.8" hidden="1" outlineLevel="1">
      <c r="B772" s="115">
        <f t="shared" si="35"/>
        <v>752</v>
      </c>
      <c r="C772" s="70" t="s">
        <v>124</v>
      </c>
      <c r="D772" s="203" t="s">
        <v>3</v>
      </c>
      <c r="E772" s="204">
        <v>1</v>
      </c>
      <c r="F772" s="38"/>
      <c r="G772" s="380"/>
      <c r="H772" s="381"/>
      <c r="I772" s="380"/>
      <c r="J772" s="306">
        <f t="shared" si="33"/>
        <v>0</v>
      </c>
      <c r="K772" s="325"/>
      <c r="L772" s="353"/>
      <c r="M772" s="772"/>
      <c r="N772" s="317"/>
      <c r="O772" s="844" t="s">
        <v>3976</v>
      </c>
      <c r="P772" s="821"/>
      <c r="Q772" s="828">
        <f t="shared" si="34"/>
        <v>0</v>
      </c>
      <c r="R772" s="519"/>
    </row>
    <row r="773" spans="2:18" ht="46.8" hidden="1" outlineLevel="1">
      <c r="B773" s="115">
        <f t="shared" si="35"/>
        <v>753</v>
      </c>
      <c r="C773" s="70" t="s">
        <v>125</v>
      </c>
      <c r="D773" s="203" t="s">
        <v>3</v>
      </c>
      <c r="E773" s="204">
        <v>2</v>
      </c>
      <c r="F773" s="38"/>
      <c r="G773" s="380"/>
      <c r="H773" s="381"/>
      <c r="I773" s="380"/>
      <c r="J773" s="306">
        <f t="shared" si="33"/>
        <v>0</v>
      </c>
      <c r="K773" s="325"/>
      <c r="L773" s="353"/>
      <c r="M773" s="772"/>
      <c r="N773" s="317"/>
      <c r="O773" s="844" t="s">
        <v>3976</v>
      </c>
      <c r="P773" s="821"/>
      <c r="Q773" s="828">
        <f t="shared" si="34"/>
        <v>0</v>
      </c>
      <c r="R773" s="519"/>
    </row>
    <row r="774" spans="2:18" ht="46.8" hidden="1" outlineLevel="1">
      <c r="B774" s="115">
        <f t="shared" si="35"/>
        <v>754</v>
      </c>
      <c r="C774" s="70" t="s">
        <v>126</v>
      </c>
      <c r="D774" s="203" t="s">
        <v>3</v>
      </c>
      <c r="E774" s="204">
        <v>1</v>
      </c>
      <c r="F774" s="38"/>
      <c r="G774" s="380"/>
      <c r="H774" s="381"/>
      <c r="I774" s="380"/>
      <c r="J774" s="306">
        <f t="shared" si="33"/>
        <v>0</v>
      </c>
      <c r="K774" s="325"/>
      <c r="L774" s="353"/>
      <c r="M774" s="772"/>
      <c r="N774" s="317"/>
      <c r="O774" s="844" t="s">
        <v>3976</v>
      </c>
      <c r="P774" s="821"/>
      <c r="Q774" s="828">
        <f t="shared" si="34"/>
        <v>0</v>
      </c>
      <c r="R774" s="519"/>
    </row>
    <row r="775" spans="2:18" ht="46.8" hidden="1" outlineLevel="1">
      <c r="B775" s="115">
        <f t="shared" si="35"/>
        <v>755</v>
      </c>
      <c r="C775" s="70" t="s">
        <v>201</v>
      </c>
      <c r="D775" s="203" t="s">
        <v>3</v>
      </c>
      <c r="E775" s="204">
        <v>1</v>
      </c>
      <c r="F775" s="38"/>
      <c r="G775" s="380"/>
      <c r="H775" s="381"/>
      <c r="I775" s="380"/>
      <c r="J775" s="306">
        <f t="shared" si="33"/>
        <v>0</v>
      </c>
      <c r="K775" s="325"/>
      <c r="L775" s="353"/>
      <c r="M775" s="772"/>
      <c r="N775" s="317"/>
      <c r="O775" s="844" t="s">
        <v>3976</v>
      </c>
      <c r="P775" s="821"/>
      <c r="Q775" s="828">
        <f t="shared" si="34"/>
        <v>0</v>
      </c>
      <c r="R775" s="519"/>
    </row>
    <row r="776" spans="2:18" ht="46.8" hidden="1" outlineLevel="1">
      <c r="B776" s="115">
        <f t="shared" si="35"/>
        <v>756</v>
      </c>
      <c r="C776" s="70" t="s">
        <v>202</v>
      </c>
      <c r="D776" s="203" t="s">
        <v>3</v>
      </c>
      <c r="E776" s="204">
        <v>3</v>
      </c>
      <c r="F776" s="38"/>
      <c r="G776" s="380"/>
      <c r="H776" s="381"/>
      <c r="I776" s="380"/>
      <c r="J776" s="306">
        <f t="shared" si="33"/>
        <v>0</v>
      </c>
      <c r="K776" s="325"/>
      <c r="L776" s="353"/>
      <c r="M776" s="772"/>
      <c r="N776" s="317"/>
      <c r="O776" s="844" t="s">
        <v>3976</v>
      </c>
      <c r="P776" s="821"/>
      <c r="Q776" s="828">
        <f t="shared" si="34"/>
        <v>0</v>
      </c>
      <c r="R776" s="519"/>
    </row>
    <row r="777" spans="2:18" ht="46.8" hidden="1" outlineLevel="1">
      <c r="B777" s="115">
        <f t="shared" si="35"/>
        <v>757</v>
      </c>
      <c r="C777" s="70" t="s">
        <v>203</v>
      </c>
      <c r="D777" s="203" t="s">
        <v>2</v>
      </c>
      <c r="E777" s="204">
        <v>69.3</v>
      </c>
      <c r="F777" s="38"/>
      <c r="G777" s="380"/>
      <c r="H777" s="381"/>
      <c r="I777" s="380"/>
      <c r="J777" s="306">
        <f t="shared" si="33"/>
        <v>0</v>
      </c>
      <c r="K777" s="325"/>
      <c r="L777" s="353"/>
      <c r="M777" s="772"/>
      <c r="N777" s="317"/>
      <c r="O777" s="844" t="s">
        <v>3976</v>
      </c>
      <c r="P777" s="821"/>
      <c r="Q777" s="828">
        <f t="shared" si="34"/>
        <v>0</v>
      </c>
      <c r="R777" s="519"/>
    </row>
    <row r="778" spans="2:18" ht="46.8" hidden="1" outlineLevel="1">
      <c r="B778" s="115">
        <f t="shared" si="35"/>
        <v>758</v>
      </c>
      <c r="C778" s="70" t="s">
        <v>204</v>
      </c>
      <c r="D778" s="203" t="s">
        <v>2</v>
      </c>
      <c r="E778" s="204">
        <v>51.3</v>
      </c>
      <c r="F778" s="38"/>
      <c r="G778" s="380"/>
      <c r="H778" s="381"/>
      <c r="I778" s="380"/>
      <c r="J778" s="306">
        <f t="shared" si="33"/>
        <v>0</v>
      </c>
      <c r="K778" s="325"/>
      <c r="L778" s="353"/>
      <c r="M778" s="772"/>
      <c r="N778" s="317"/>
      <c r="O778" s="844" t="s">
        <v>3976</v>
      </c>
      <c r="P778" s="821"/>
      <c r="Q778" s="828">
        <f t="shared" si="34"/>
        <v>0</v>
      </c>
      <c r="R778" s="519"/>
    </row>
    <row r="779" spans="2:18" ht="46.8" hidden="1" outlineLevel="1">
      <c r="B779" s="115">
        <f t="shared" si="35"/>
        <v>759</v>
      </c>
      <c r="C779" s="70" t="s">
        <v>205</v>
      </c>
      <c r="D779" s="203" t="s">
        <v>2</v>
      </c>
      <c r="E779" s="204">
        <v>25.2</v>
      </c>
      <c r="F779" s="38"/>
      <c r="G779" s="380"/>
      <c r="H779" s="381"/>
      <c r="I779" s="380"/>
      <c r="J779" s="306">
        <f t="shared" si="33"/>
        <v>0</v>
      </c>
      <c r="K779" s="325"/>
      <c r="L779" s="353"/>
      <c r="M779" s="772"/>
      <c r="N779" s="317"/>
      <c r="O779" s="844" t="s">
        <v>3976</v>
      </c>
      <c r="P779" s="821"/>
      <c r="Q779" s="828">
        <f t="shared" si="34"/>
        <v>0</v>
      </c>
      <c r="R779" s="519"/>
    </row>
    <row r="780" spans="2:18" ht="46.8" hidden="1" outlineLevel="1">
      <c r="B780" s="115">
        <f t="shared" si="35"/>
        <v>760</v>
      </c>
      <c r="C780" s="70"/>
      <c r="D780" s="203"/>
      <c r="E780" s="204"/>
      <c r="F780" s="38"/>
      <c r="G780" s="380"/>
      <c r="H780" s="381"/>
      <c r="I780" s="380"/>
      <c r="J780" s="306">
        <f t="shared" si="33"/>
        <v>0</v>
      </c>
      <c r="K780" s="325"/>
      <c r="L780" s="353"/>
      <c r="M780" s="772"/>
      <c r="N780" s="317"/>
      <c r="O780" s="844" t="s">
        <v>3976</v>
      </c>
      <c r="P780" s="821"/>
      <c r="Q780" s="828">
        <f t="shared" si="34"/>
        <v>0</v>
      </c>
      <c r="R780" s="519"/>
    </row>
    <row r="781" spans="2:18" ht="46.8" hidden="1" outlineLevel="1">
      <c r="B781" s="115">
        <f t="shared" si="35"/>
        <v>761</v>
      </c>
      <c r="C781" s="70" t="s">
        <v>206</v>
      </c>
      <c r="D781" s="203" t="s">
        <v>2</v>
      </c>
      <c r="E781" s="204">
        <v>30.6</v>
      </c>
      <c r="F781" s="38"/>
      <c r="G781" s="380"/>
      <c r="H781" s="381"/>
      <c r="I781" s="380"/>
      <c r="J781" s="306">
        <f t="shared" si="33"/>
        <v>0</v>
      </c>
      <c r="K781" s="325"/>
      <c r="L781" s="353"/>
      <c r="M781" s="772"/>
      <c r="N781" s="317"/>
      <c r="O781" s="844" t="s">
        <v>3976</v>
      </c>
      <c r="P781" s="821"/>
      <c r="Q781" s="828">
        <f t="shared" si="34"/>
        <v>0</v>
      </c>
      <c r="R781" s="519"/>
    </row>
    <row r="782" spans="2:18" ht="46.8" hidden="1" outlineLevel="1">
      <c r="B782" s="115">
        <f t="shared" si="35"/>
        <v>762</v>
      </c>
      <c r="C782" s="70" t="s">
        <v>207</v>
      </c>
      <c r="D782" s="203" t="s">
        <v>2</v>
      </c>
      <c r="E782" s="204">
        <v>72.900000000000006</v>
      </c>
      <c r="F782" s="38"/>
      <c r="G782" s="380"/>
      <c r="H782" s="381"/>
      <c r="I782" s="380"/>
      <c r="J782" s="306">
        <f t="shared" si="33"/>
        <v>0</v>
      </c>
      <c r="K782" s="325"/>
      <c r="L782" s="353"/>
      <c r="M782" s="772"/>
      <c r="N782" s="317"/>
      <c r="O782" s="844" t="s">
        <v>3976</v>
      </c>
      <c r="P782" s="821"/>
      <c r="Q782" s="828">
        <f t="shared" si="34"/>
        <v>0</v>
      </c>
      <c r="R782" s="519"/>
    </row>
    <row r="783" spans="2:18" ht="46.8" hidden="1" outlineLevel="1">
      <c r="B783" s="115">
        <f t="shared" si="35"/>
        <v>763</v>
      </c>
      <c r="C783" s="70" t="s">
        <v>141</v>
      </c>
      <c r="D783" s="203" t="s">
        <v>3</v>
      </c>
      <c r="E783" s="204">
        <v>26</v>
      </c>
      <c r="F783" s="38"/>
      <c r="G783" s="380"/>
      <c r="H783" s="381"/>
      <c r="I783" s="380"/>
      <c r="J783" s="306">
        <f t="shared" si="33"/>
        <v>0</v>
      </c>
      <c r="K783" s="325"/>
      <c r="L783" s="353"/>
      <c r="M783" s="772"/>
      <c r="N783" s="317"/>
      <c r="O783" s="844" t="s">
        <v>3976</v>
      </c>
      <c r="P783" s="821"/>
      <c r="Q783" s="828">
        <f t="shared" si="34"/>
        <v>0</v>
      </c>
      <c r="R783" s="519"/>
    </row>
    <row r="784" spans="2:18" ht="46.8" hidden="1" outlineLevel="1">
      <c r="B784" s="115">
        <f t="shared" si="35"/>
        <v>764</v>
      </c>
      <c r="C784" s="70" t="s">
        <v>142</v>
      </c>
      <c r="D784" s="203" t="s">
        <v>3</v>
      </c>
      <c r="E784" s="204">
        <v>19</v>
      </c>
      <c r="F784" s="38"/>
      <c r="G784" s="380"/>
      <c r="H784" s="381"/>
      <c r="I784" s="380"/>
      <c r="J784" s="306">
        <f t="shared" si="33"/>
        <v>0</v>
      </c>
      <c r="K784" s="325"/>
      <c r="L784" s="353"/>
      <c r="M784" s="772"/>
      <c r="N784" s="317"/>
      <c r="O784" s="844" t="s">
        <v>3976</v>
      </c>
      <c r="P784" s="821"/>
      <c r="Q784" s="828">
        <f t="shared" si="34"/>
        <v>0</v>
      </c>
      <c r="R784" s="519"/>
    </row>
    <row r="785" spans="2:18" ht="46.8" hidden="1" outlineLevel="1">
      <c r="B785" s="115">
        <f t="shared" si="35"/>
        <v>765</v>
      </c>
      <c r="C785" s="70" t="s">
        <v>143</v>
      </c>
      <c r="D785" s="203" t="s">
        <v>3</v>
      </c>
      <c r="E785" s="204">
        <v>10</v>
      </c>
      <c r="F785" s="38"/>
      <c r="G785" s="380"/>
      <c r="H785" s="381"/>
      <c r="I785" s="380"/>
      <c r="J785" s="306">
        <f t="shared" si="33"/>
        <v>0</v>
      </c>
      <c r="K785" s="325"/>
      <c r="L785" s="353"/>
      <c r="M785" s="772"/>
      <c r="N785" s="317"/>
      <c r="O785" s="844" t="s">
        <v>3976</v>
      </c>
      <c r="P785" s="821"/>
      <c r="Q785" s="828">
        <f t="shared" si="34"/>
        <v>0</v>
      </c>
      <c r="R785" s="519"/>
    </row>
    <row r="786" spans="2:18" ht="46.8" hidden="1" outlineLevel="1">
      <c r="B786" s="115">
        <f t="shared" si="35"/>
        <v>766</v>
      </c>
      <c r="C786" s="70" t="s">
        <v>144</v>
      </c>
      <c r="D786" s="203" t="s">
        <v>3</v>
      </c>
      <c r="E786" s="204">
        <v>12</v>
      </c>
      <c r="F786" s="38"/>
      <c r="G786" s="380"/>
      <c r="H786" s="381"/>
      <c r="I786" s="380"/>
      <c r="J786" s="306">
        <f t="shared" si="33"/>
        <v>0</v>
      </c>
      <c r="K786" s="325"/>
      <c r="L786" s="353"/>
      <c r="M786" s="772"/>
      <c r="N786" s="317"/>
      <c r="O786" s="844" t="s">
        <v>3976</v>
      </c>
      <c r="P786" s="821"/>
      <c r="Q786" s="828">
        <f t="shared" si="34"/>
        <v>0</v>
      </c>
      <c r="R786" s="519"/>
    </row>
    <row r="787" spans="2:18" ht="46.8" hidden="1" outlineLevel="1">
      <c r="B787" s="115">
        <f t="shared" si="35"/>
        <v>767</v>
      </c>
      <c r="C787" s="70" t="s">
        <v>145</v>
      </c>
      <c r="D787" s="203" t="s">
        <v>3</v>
      </c>
      <c r="E787" s="204">
        <v>27</v>
      </c>
      <c r="F787" s="38"/>
      <c r="G787" s="380"/>
      <c r="H787" s="381"/>
      <c r="I787" s="380"/>
      <c r="J787" s="306">
        <f t="shared" ref="J787:J850" si="36">G787+I787</f>
        <v>0</v>
      </c>
      <c r="K787" s="325"/>
      <c r="L787" s="353"/>
      <c r="M787" s="772"/>
      <c r="N787" s="317"/>
      <c r="O787" s="844" t="s">
        <v>3976</v>
      </c>
      <c r="P787" s="821"/>
      <c r="Q787" s="828">
        <f t="shared" si="34"/>
        <v>0</v>
      </c>
      <c r="R787" s="519"/>
    </row>
    <row r="788" spans="2:18" ht="46.8" hidden="1" outlineLevel="1">
      <c r="B788" s="115">
        <f t="shared" si="35"/>
        <v>768</v>
      </c>
      <c r="C788" s="70" t="s">
        <v>147</v>
      </c>
      <c r="D788" s="203" t="s">
        <v>3</v>
      </c>
      <c r="E788" s="204">
        <v>5</v>
      </c>
      <c r="F788" s="38"/>
      <c r="G788" s="380"/>
      <c r="H788" s="381"/>
      <c r="I788" s="380"/>
      <c r="J788" s="306">
        <f t="shared" si="36"/>
        <v>0</v>
      </c>
      <c r="K788" s="325"/>
      <c r="L788" s="353"/>
      <c r="M788" s="772"/>
      <c r="N788" s="317"/>
      <c r="O788" s="844" t="s">
        <v>3976</v>
      </c>
      <c r="P788" s="821"/>
      <c r="Q788" s="828">
        <f t="shared" si="34"/>
        <v>0</v>
      </c>
      <c r="R788" s="515"/>
    </row>
    <row r="789" spans="2:18" ht="46.8" hidden="1" outlineLevel="1">
      <c r="B789" s="115">
        <f t="shared" si="35"/>
        <v>769</v>
      </c>
      <c r="C789" s="70" t="s">
        <v>208</v>
      </c>
      <c r="D789" s="203" t="s">
        <v>3</v>
      </c>
      <c r="E789" s="204">
        <v>3</v>
      </c>
      <c r="F789" s="38"/>
      <c r="G789" s="380"/>
      <c r="H789" s="381"/>
      <c r="I789" s="380"/>
      <c r="J789" s="306">
        <f t="shared" si="36"/>
        <v>0</v>
      </c>
      <c r="K789" s="325"/>
      <c r="L789" s="353"/>
      <c r="M789" s="772"/>
      <c r="N789" s="317"/>
      <c r="O789" s="844" t="s">
        <v>3976</v>
      </c>
      <c r="P789" s="821"/>
      <c r="Q789" s="828">
        <f t="shared" si="34"/>
        <v>0</v>
      </c>
      <c r="R789" s="519"/>
    </row>
    <row r="790" spans="2:18" ht="46.8" hidden="1" outlineLevel="1">
      <c r="B790" s="115">
        <f t="shared" si="35"/>
        <v>770</v>
      </c>
      <c r="C790" s="70" t="s">
        <v>148</v>
      </c>
      <c r="D790" s="203" t="s">
        <v>3</v>
      </c>
      <c r="E790" s="204">
        <v>8</v>
      </c>
      <c r="F790" s="38"/>
      <c r="G790" s="380"/>
      <c r="H790" s="381"/>
      <c r="I790" s="380"/>
      <c r="J790" s="306">
        <f t="shared" si="36"/>
        <v>0</v>
      </c>
      <c r="K790" s="325"/>
      <c r="L790" s="353"/>
      <c r="M790" s="772"/>
      <c r="N790" s="317"/>
      <c r="O790" s="844" t="s">
        <v>3976</v>
      </c>
      <c r="P790" s="821"/>
      <c r="Q790" s="828">
        <f t="shared" si="34"/>
        <v>0</v>
      </c>
      <c r="R790" s="520"/>
    </row>
    <row r="791" spans="2:18" ht="46.8" hidden="1" outlineLevel="1">
      <c r="B791" s="115">
        <f t="shared" si="35"/>
        <v>771</v>
      </c>
      <c r="C791" s="70" t="s">
        <v>149</v>
      </c>
      <c r="D791" s="203" t="s">
        <v>3</v>
      </c>
      <c r="E791" s="204">
        <v>4</v>
      </c>
      <c r="F791" s="38"/>
      <c r="G791" s="380"/>
      <c r="H791" s="381"/>
      <c r="I791" s="380"/>
      <c r="J791" s="306">
        <f t="shared" si="36"/>
        <v>0</v>
      </c>
      <c r="K791" s="325"/>
      <c r="L791" s="353"/>
      <c r="M791" s="772"/>
      <c r="N791" s="317"/>
      <c r="O791" s="844" t="s">
        <v>3976</v>
      </c>
      <c r="P791" s="821"/>
      <c r="Q791" s="828">
        <f t="shared" si="34"/>
        <v>0</v>
      </c>
      <c r="R791" s="520"/>
    </row>
    <row r="792" spans="2:18" ht="46.8" hidden="1" outlineLevel="1">
      <c r="B792" s="115">
        <f t="shared" si="35"/>
        <v>772</v>
      </c>
      <c r="C792" s="70" t="s">
        <v>209</v>
      </c>
      <c r="D792" s="203" t="s">
        <v>3</v>
      </c>
      <c r="E792" s="204">
        <v>1</v>
      </c>
      <c r="F792" s="38"/>
      <c r="G792" s="380"/>
      <c r="H792" s="381"/>
      <c r="I792" s="380"/>
      <c r="J792" s="306">
        <f t="shared" si="36"/>
        <v>0</v>
      </c>
      <c r="K792" s="325"/>
      <c r="L792" s="353"/>
      <c r="M792" s="772"/>
      <c r="N792" s="317"/>
      <c r="O792" s="844" t="s">
        <v>3976</v>
      </c>
      <c r="P792" s="821"/>
      <c r="Q792" s="828">
        <f t="shared" si="34"/>
        <v>0</v>
      </c>
      <c r="R792" s="520"/>
    </row>
    <row r="793" spans="2:18" ht="46.8" hidden="1" outlineLevel="1">
      <c r="B793" s="115">
        <f t="shared" si="35"/>
        <v>773</v>
      </c>
      <c r="C793" s="70" t="s">
        <v>151</v>
      </c>
      <c r="D793" s="203" t="s">
        <v>3</v>
      </c>
      <c r="E793" s="204">
        <v>12</v>
      </c>
      <c r="F793" s="38"/>
      <c r="G793" s="380"/>
      <c r="H793" s="381"/>
      <c r="I793" s="380"/>
      <c r="J793" s="306">
        <f t="shared" si="36"/>
        <v>0</v>
      </c>
      <c r="K793" s="325"/>
      <c r="L793" s="353"/>
      <c r="M793" s="772"/>
      <c r="N793" s="317"/>
      <c r="O793" s="844" t="s">
        <v>3976</v>
      </c>
      <c r="P793" s="821"/>
      <c r="Q793" s="828">
        <f t="shared" si="34"/>
        <v>0</v>
      </c>
      <c r="R793" s="520"/>
    </row>
    <row r="794" spans="2:18" ht="46.8" hidden="1" outlineLevel="1">
      <c r="B794" s="115">
        <f t="shared" si="35"/>
        <v>774</v>
      </c>
      <c r="C794" s="70" t="s">
        <v>155</v>
      </c>
      <c r="D794" s="203" t="s">
        <v>3</v>
      </c>
      <c r="E794" s="204">
        <v>55</v>
      </c>
      <c r="F794" s="38"/>
      <c r="G794" s="380"/>
      <c r="H794" s="381"/>
      <c r="I794" s="380"/>
      <c r="J794" s="306">
        <f t="shared" si="36"/>
        <v>0</v>
      </c>
      <c r="K794" s="325"/>
      <c r="L794" s="353"/>
      <c r="M794" s="772"/>
      <c r="N794" s="319"/>
      <c r="O794" s="844" t="s">
        <v>3976</v>
      </c>
      <c r="P794" s="821"/>
      <c r="Q794" s="828">
        <f t="shared" si="34"/>
        <v>0</v>
      </c>
      <c r="R794" s="519"/>
    </row>
    <row r="795" spans="2:18" ht="46.8" hidden="1" outlineLevel="1">
      <c r="B795" s="115">
        <f t="shared" si="35"/>
        <v>775</v>
      </c>
      <c r="C795" s="70" t="s">
        <v>155</v>
      </c>
      <c r="D795" s="203" t="s">
        <v>3</v>
      </c>
      <c r="E795" s="204">
        <v>11</v>
      </c>
      <c r="F795" s="38"/>
      <c r="G795" s="380"/>
      <c r="H795" s="381"/>
      <c r="I795" s="380"/>
      <c r="J795" s="306">
        <f t="shared" si="36"/>
        <v>0</v>
      </c>
      <c r="K795" s="325"/>
      <c r="L795" s="353"/>
      <c r="M795" s="772"/>
      <c r="N795" s="319"/>
      <c r="O795" s="844" t="s">
        <v>3976</v>
      </c>
      <c r="P795" s="821"/>
      <c r="Q795" s="828">
        <f t="shared" si="34"/>
        <v>0</v>
      </c>
      <c r="R795" s="519"/>
    </row>
    <row r="796" spans="2:18" ht="46.8" hidden="1" outlineLevel="1">
      <c r="B796" s="115">
        <f t="shared" si="35"/>
        <v>776</v>
      </c>
      <c r="C796" s="77" t="s">
        <v>156</v>
      </c>
      <c r="D796" s="125" t="s">
        <v>3</v>
      </c>
      <c r="E796" s="182">
        <v>6</v>
      </c>
      <c r="F796" s="38"/>
      <c r="G796" s="380"/>
      <c r="H796" s="381"/>
      <c r="I796" s="380"/>
      <c r="J796" s="306">
        <f t="shared" si="36"/>
        <v>0</v>
      </c>
      <c r="K796" s="325"/>
      <c r="L796" s="353"/>
      <c r="M796" s="772"/>
      <c r="N796" s="319"/>
      <c r="O796" s="844" t="s">
        <v>3976</v>
      </c>
      <c r="P796" s="821"/>
      <c r="Q796" s="828">
        <f t="shared" si="34"/>
        <v>0</v>
      </c>
      <c r="R796" s="519"/>
    </row>
    <row r="797" spans="2:18" ht="46.8" hidden="1" outlineLevel="1">
      <c r="B797" s="115">
        <f t="shared" si="35"/>
        <v>777</v>
      </c>
      <c r="C797" s="70" t="s">
        <v>157</v>
      </c>
      <c r="D797" s="203" t="s">
        <v>3</v>
      </c>
      <c r="E797" s="204">
        <v>27</v>
      </c>
      <c r="F797" s="38"/>
      <c r="G797" s="380"/>
      <c r="H797" s="381"/>
      <c r="I797" s="380"/>
      <c r="J797" s="306">
        <f t="shared" si="36"/>
        <v>0</v>
      </c>
      <c r="K797" s="325"/>
      <c r="L797" s="353"/>
      <c r="M797" s="772"/>
      <c r="N797" s="319"/>
      <c r="O797" s="844" t="s">
        <v>3976</v>
      </c>
      <c r="P797" s="821"/>
      <c r="Q797" s="828">
        <f t="shared" si="34"/>
        <v>0</v>
      </c>
      <c r="R797" s="519"/>
    </row>
    <row r="798" spans="2:18" ht="46.8" hidden="1" outlineLevel="1">
      <c r="B798" s="115">
        <f t="shared" si="35"/>
        <v>778</v>
      </c>
      <c r="C798" s="70" t="s">
        <v>158</v>
      </c>
      <c r="D798" s="203" t="s">
        <v>3</v>
      </c>
      <c r="E798" s="204">
        <v>27</v>
      </c>
      <c r="F798" s="38"/>
      <c r="G798" s="380"/>
      <c r="H798" s="381"/>
      <c r="I798" s="380"/>
      <c r="J798" s="306">
        <f t="shared" si="36"/>
        <v>0</v>
      </c>
      <c r="K798" s="325"/>
      <c r="L798" s="353"/>
      <c r="M798" s="772"/>
      <c r="N798" s="319"/>
      <c r="O798" s="844" t="s">
        <v>3976</v>
      </c>
      <c r="P798" s="821"/>
      <c r="Q798" s="828">
        <f t="shared" si="34"/>
        <v>0</v>
      </c>
      <c r="R798" s="519"/>
    </row>
    <row r="799" spans="2:18" ht="46.8" hidden="1" outlineLevel="1">
      <c r="B799" s="115">
        <f t="shared" si="35"/>
        <v>779</v>
      </c>
      <c r="C799" s="70" t="s">
        <v>161</v>
      </c>
      <c r="D799" s="203" t="s">
        <v>3</v>
      </c>
      <c r="E799" s="204">
        <v>9</v>
      </c>
      <c r="F799" s="38"/>
      <c r="G799" s="380"/>
      <c r="H799" s="381"/>
      <c r="I799" s="380"/>
      <c r="J799" s="306">
        <f t="shared" si="36"/>
        <v>0</v>
      </c>
      <c r="K799" s="325"/>
      <c r="L799" s="353"/>
      <c r="M799" s="772"/>
      <c r="N799" s="319"/>
      <c r="O799" s="844" t="s">
        <v>3976</v>
      </c>
      <c r="P799" s="821"/>
      <c r="Q799" s="828">
        <f t="shared" si="34"/>
        <v>0</v>
      </c>
      <c r="R799" s="519"/>
    </row>
    <row r="800" spans="2:18" ht="46.8" hidden="1" outlineLevel="1">
      <c r="B800" s="115">
        <f t="shared" si="35"/>
        <v>780</v>
      </c>
      <c r="C800" s="70" t="s">
        <v>162</v>
      </c>
      <c r="D800" s="203" t="s">
        <v>3</v>
      </c>
      <c r="E800" s="204">
        <v>2</v>
      </c>
      <c r="F800" s="38"/>
      <c r="G800" s="380"/>
      <c r="H800" s="381"/>
      <c r="I800" s="380"/>
      <c r="J800" s="306">
        <f t="shared" si="36"/>
        <v>0</v>
      </c>
      <c r="K800" s="325"/>
      <c r="L800" s="353"/>
      <c r="M800" s="772"/>
      <c r="N800" s="319"/>
      <c r="O800" s="844" t="s">
        <v>3976</v>
      </c>
      <c r="P800" s="821"/>
      <c r="Q800" s="828">
        <f t="shared" si="34"/>
        <v>0</v>
      </c>
      <c r="R800" s="519"/>
    </row>
    <row r="801" spans="2:18" ht="46.8" hidden="1" outlineLevel="1">
      <c r="B801" s="115">
        <f t="shared" si="35"/>
        <v>781</v>
      </c>
      <c r="C801" s="70" t="s">
        <v>210</v>
      </c>
      <c r="D801" s="203" t="s">
        <v>3</v>
      </c>
      <c r="E801" s="204">
        <v>2</v>
      </c>
      <c r="F801" s="38"/>
      <c r="G801" s="380"/>
      <c r="H801" s="381"/>
      <c r="I801" s="380"/>
      <c r="J801" s="306">
        <f t="shared" si="36"/>
        <v>0</v>
      </c>
      <c r="K801" s="325"/>
      <c r="L801" s="353"/>
      <c r="M801" s="772"/>
      <c r="N801" s="319"/>
      <c r="O801" s="844" t="s">
        <v>3976</v>
      </c>
      <c r="P801" s="821"/>
      <c r="Q801" s="828">
        <f t="shared" si="34"/>
        <v>0</v>
      </c>
      <c r="R801" s="519"/>
    </row>
    <row r="802" spans="2:18" ht="46.8" hidden="1" outlineLevel="1">
      <c r="B802" s="115">
        <f t="shared" si="35"/>
        <v>782</v>
      </c>
      <c r="C802" s="70" t="s">
        <v>163</v>
      </c>
      <c r="D802" s="203" t="s">
        <v>3</v>
      </c>
      <c r="E802" s="204">
        <v>4</v>
      </c>
      <c r="F802" s="38"/>
      <c r="G802" s="380"/>
      <c r="H802" s="381"/>
      <c r="I802" s="380"/>
      <c r="J802" s="306">
        <f t="shared" si="36"/>
        <v>0</v>
      </c>
      <c r="K802" s="325"/>
      <c r="L802" s="353"/>
      <c r="M802" s="772"/>
      <c r="N802" s="317"/>
      <c r="O802" s="844" t="s">
        <v>3976</v>
      </c>
      <c r="P802" s="821"/>
      <c r="Q802" s="828">
        <f t="shared" si="34"/>
        <v>0</v>
      </c>
      <c r="R802" s="520"/>
    </row>
    <row r="803" spans="2:18" ht="46.8" hidden="1" outlineLevel="1">
      <c r="B803" s="115">
        <f t="shared" si="35"/>
        <v>783</v>
      </c>
      <c r="C803" s="70" t="s">
        <v>211</v>
      </c>
      <c r="D803" s="203" t="s">
        <v>3</v>
      </c>
      <c r="E803" s="204">
        <v>1</v>
      </c>
      <c r="F803" s="38"/>
      <c r="G803" s="380"/>
      <c r="H803" s="381"/>
      <c r="I803" s="380"/>
      <c r="J803" s="306">
        <f t="shared" si="36"/>
        <v>0</v>
      </c>
      <c r="K803" s="325"/>
      <c r="L803" s="353"/>
      <c r="M803" s="772"/>
      <c r="N803" s="320"/>
      <c r="O803" s="844" t="s">
        <v>3976</v>
      </c>
      <c r="P803" s="821"/>
      <c r="Q803" s="828">
        <f t="shared" si="34"/>
        <v>0</v>
      </c>
      <c r="R803" s="520"/>
    </row>
    <row r="804" spans="2:18" ht="46.8" hidden="1" outlineLevel="1">
      <c r="B804" s="115">
        <f t="shared" si="35"/>
        <v>784</v>
      </c>
      <c r="C804" s="70" t="s">
        <v>167</v>
      </c>
      <c r="D804" s="203" t="s">
        <v>3</v>
      </c>
      <c r="E804" s="204">
        <v>5</v>
      </c>
      <c r="F804" s="38"/>
      <c r="G804" s="380"/>
      <c r="H804" s="381"/>
      <c r="I804" s="380"/>
      <c r="J804" s="306">
        <f t="shared" si="36"/>
        <v>0</v>
      </c>
      <c r="K804" s="325"/>
      <c r="L804" s="353"/>
      <c r="M804" s="772"/>
      <c r="N804" s="317"/>
      <c r="O804" s="844" t="s">
        <v>3976</v>
      </c>
      <c r="P804" s="821"/>
      <c r="Q804" s="828">
        <f t="shared" si="34"/>
        <v>0</v>
      </c>
      <c r="R804" s="520"/>
    </row>
    <row r="805" spans="2:18" ht="46.8" hidden="1" outlineLevel="1">
      <c r="B805" s="115">
        <f t="shared" si="35"/>
        <v>785</v>
      </c>
      <c r="C805" s="70" t="s">
        <v>168</v>
      </c>
      <c r="D805" s="203" t="s">
        <v>3</v>
      </c>
      <c r="E805" s="204">
        <v>1</v>
      </c>
      <c r="F805" s="38"/>
      <c r="G805" s="380"/>
      <c r="H805" s="381"/>
      <c r="I805" s="380"/>
      <c r="J805" s="306">
        <f t="shared" si="36"/>
        <v>0</v>
      </c>
      <c r="K805" s="325"/>
      <c r="L805" s="353"/>
      <c r="M805" s="772"/>
      <c r="N805" s="320"/>
      <c r="O805" s="844" t="s">
        <v>3976</v>
      </c>
      <c r="P805" s="821"/>
      <c r="Q805" s="828">
        <f t="shared" si="34"/>
        <v>0</v>
      </c>
      <c r="R805" s="520"/>
    </row>
    <row r="806" spans="2:18" ht="46.8" hidden="1" outlineLevel="1">
      <c r="B806" s="115">
        <f t="shared" si="35"/>
        <v>786</v>
      </c>
      <c r="C806" s="70" t="s">
        <v>212</v>
      </c>
      <c r="D806" s="203" t="s">
        <v>3</v>
      </c>
      <c r="E806" s="204">
        <v>3</v>
      </c>
      <c r="F806" s="38"/>
      <c r="G806" s="380"/>
      <c r="H806" s="381"/>
      <c r="I806" s="380"/>
      <c r="J806" s="306">
        <f t="shared" si="36"/>
        <v>0</v>
      </c>
      <c r="K806" s="325"/>
      <c r="L806" s="353"/>
      <c r="M806" s="772"/>
      <c r="N806" s="317"/>
      <c r="O806" s="844" t="s">
        <v>3976</v>
      </c>
      <c r="P806" s="821"/>
      <c r="Q806" s="828">
        <f t="shared" si="34"/>
        <v>0</v>
      </c>
      <c r="R806" s="520"/>
    </row>
    <row r="807" spans="2:18" ht="46.8" hidden="1" outlineLevel="1">
      <c r="B807" s="115">
        <f t="shared" si="35"/>
        <v>787</v>
      </c>
      <c r="C807" s="336" t="s">
        <v>169</v>
      </c>
      <c r="D807" s="203" t="s">
        <v>3</v>
      </c>
      <c r="E807" s="204">
        <v>9</v>
      </c>
      <c r="F807" s="38"/>
      <c r="G807" s="380"/>
      <c r="H807" s="381"/>
      <c r="I807" s="380"/>
      <c r="J807" s="306">
        <f t="shared" si="36"/>
        <v>0</v>
      </c>
      <c r="K807" s="325"/>
      <c r="L807" s="353"/>
      <c r="M807" s="772"/>
      <c r="N807" s="317"/>
      <c r="O807" s="844" t="s">
        <v>3976</v>
      </c>
      <c r="P807" s="821"/>
      <c r="Q807" s="828">
        <f t="shared" si="34"/>
        <v>0</v>
      </c>
      <c r="R807" s="520"/>
    </row>
    <row r="808" spans="2:18" ht="46.8" hidden="1" outlineLevel="1">
      <c r="B808" s="115">
        <f t="shared" si="35"/>
        <v>788</v>
      </c>
      <c r="C808" s="70" t="s">
        <v>213</v>
      </c>
      <c r="D808" s="203" t="s">
        <v>3</v>
      </c>
      <c r="E808" s="204">
        <v>2</v>
      </c>
      <c r="F808" s="38"/>
      <c r="G808" s="380"/>
      <c r="H808" s="381"/>
      <c r="I808" s="380"/>
      <c r="J808" s="306">
        <f t="shared" si="36"/>
        <v>0</v>
      </c>
      <c r="K808" s="325"/>
      <c r="L808" s="353"/>
      <c r="M808" s="772"/>
      <c r="N808" s="317"/>
      <c r="O808" s="844" t="s">
        <v>3976</v>
      </c>
      <c r="P808" s="821"/>
      <c r="Q808" s="828">
        <f t="shared" si="34"/>
        <v>0</v>
      </c>
      <c r="R808" s="520"/>
    </row>
    <row r="809" spans="2:18" ht="46.8" hidden="1" outlineLevel="1">
      <c r="B809" s="115">
        <f t="shared" si="35"/>
        <v>789</v>
      </c>
      <c r="C809" s="70" t="s">
        <v>214</v>
      </c>
      <c r="D809" s="203" t="s">
        <v>3</v>
      </c>
      <c r="E809" s="204">
        <v>2</v>
      </c>
      <c r="F809" s="38"/>
      <c r="G809" s="380"/>
      <c r="H809" s="381"/>
      <c r="I809" s="380"/>
      <c r="J809" s="306">
        <f t="shared" si="36"/>
        <v>0</v>
      </c>
      <c r="K809" s="325"/>
      <c r="L809" s="353"/>
      <c r="M809" s="772"/>
      <c r="N809" s="317"/>
      <c r="O809" s="844" t="s">
        <v>3976</v>
      </c>
      <c r="P809" s="821"/>
      <c r="Q809" s="828">
        <f t="shared" si="34"/>
        <v>0</v>
      </c>
      <c r="R809" s="520"/>
    </row>
    <row r="810" spans="2:18" ht="46.8" hidden="1" outlineLevel="1">
      <c r="B810" s="115">
        <f t="shared" si="35"/>
        <v>790</v>
      </c>
      <c r="C810" s="70" t="s">
        <v>170</v>
      </c>
      <c r="D810" s="203" t="s">
        <v>3</v>
      </c>
      <c r="E810" s="204">
        <v>2</v>
      </c>
      <c r="F810" s="38"/>
      <c r="G810" s="380"/>
      <c r="H810" s="381"/>
      <c r="I810" s="380"/>
      <c r="J810" s="306">
        <f t="shared" si="36"/>
        <v>0</v>
      </c>
      <c r="K810" s="325"/>
      <c r="L810" s="353"/>
      <c r="M810" s="772"/>
      <c r="N810" s="317"/>
      <c r="O810" s="844" t="s">
        <v>3976</v>
      </c>
      <c r="P810" s="821"/>
      <c r="Q810" s="828">
        <f t="shared" si="34"/>
        <v>0</v>
      </c>
      <c r="R810" s="520"/>
    </row>
    <row r="811" spans="2:18" ht="46.8" hidden="1" outlineLevel="1">
      <c r="B811" s="115">
        <f t="shared" si="35"/>
        <v>791</v>
      </c>
      <c r="C811" s="70" t="s">
        <v>215</v>
      </c>
      <c r="D811" s="203" t="s">
        <v>103</v>
      </c>
      <c r="E811" s="204">
        <v>1</v>
      </c>
      <c r="F811" s="38"/>
      <c r="G811" s="380"/>
      <c r="H811" s="381"/>
      <c r="I811" s="380"/>
      <c r="J811" s="306">
        <f t="shared" si="36"/>
        <v>0</v>
      </c>
      <c r="K811" s="325"/>
      <c r="L811" s="353"/>
      <c r="M811" s="772"/>
      <c r="N811" s="317"/>
      <c r="O811" s="844" t="s">
        <v>3976</v>
      </c>
      <c r="P811" s="821"/>
      <c r="Q811" s="828">
        <f t="shared" si="34"/>
        <v>0</v>
      </c>
      <c r="R811" s="520"/>
    </row>
    <row r="812" spans="2:18" ht="46.8" hidden="1" outlineLevel="1">
      <c r="B812" s="115">
        <f t="shared" si="35"/>
        <v>792</v>
      </c>
      <c r="C812" s="70" t="s">
        <v>216</v>
      </c>
      <c r="D812" s="203" t="s">
        <v>3</v>
      </c>
      <c r="E812" s="204">
        <v>10</v>
      </c>
      <c r="F812" s="38"/>
      <c r="G812" s="380"/>
      <c r="H812" s="381"/>
      <c r="I812" s="380"/>
      <c r="J812" s="306">
        <f t="shared" si="36"/>
        <v>0</v>
      </c>
      <c r="K812" s="325"/>
      <c r="L812" s="353"/>
      <c r="M812" s="772"/>
      <c r="N812" s="317"/>
      <c r="O812" s="844" t="s">
        <v>3976</v>
      </c>
      <c r="P812" s="821"/>
      <c r="Q812" s="828">
        <f t="shared" si="34"/>
        <v>0</v>
      </c>
      <c r="R812" s="520"/>
    </row>
    <row r="813" spans="2:18" ht="46.8" hidden="1" outlineLevel="1">
      <c r="B813" s="115">
        <f t="shared" si="35"/>
        <v>793</v>
      </c>
      <c r="C813" s="70" t="s">
        <v>217</v>
      </c>
      <c r="D813" s="203" t="s">
        <v>3</v>
      </c>
      <c r="E813" s="204">
        <v>14</v>
      </c>
      <c r="F813" s="38"/>
      <c r="G813" s="380"/>
      <c r="H813" s="381"/>
      <c r="I813" s="380"/>
      <c r="J813" s="306">
        <f t="shared" si="36"/>
        <v>0</v>
      </c>
      <c r="K813" s="325"/>
      <c r="L813" s="353"/>
      <c r="M813" s="772"/>
      <c r="N813" s="317"/>
      <c r="O813" s="844" t="s">
        <v>3976</v>
      </c>
      <c r="P813" s="821"/>
      <c r="Q813" s="828">
        <f t="shared" si="34"/>
        <v>0</v>
      </c>
      <c r="R813" s="520"/>
    </row>
    <row r="814" spans="2:18" ht="46.8" hidden="1" outlineLevel="1">
      <c r="B814" s="115">
        <f t="shared" si="35"/>
        <v>794</v>
      </c>
      <c r="C814" s="70" t="s">
        <v>218</v>
      </c>
      <c r="D814" s="203" t="s">
        <v>3</v>
      </c>
      <c r="E814" s="204">
        <v>22</v>
      </c>
      <c r="F814" s="38"/>
      <c r="G814" s="380"/>
      <c r="H814" s="381"/>
      <c r="I814" s="380"/>
      <c r="J814" s="306">
        <f t="shared" si="36"/>
        <v>0</v>
      </c>
      <c r="K814" s="325"/>
      <c r="L814" s="353"/>
      <c r="M814" s="772"/>
      <c r="N814" s="317"/>
      <c r="O814" s="844" t="s">
        <v>3976</v>
      </c>
      <c r="P814" s="821"/>
      <c r="Q814" s="828">
        <f t="shared" si="34"/>
        <v>0</v>
      </c>
      <c r="R814" s="520"/>
    </row>
    <row r="815" spans="2:18" ht="46.8" hidden="1" outlineLevel="1">
      <c r="B815" s="115">
        <f t="shared" si="35"/>
        <v>795</v>
      </c>
      <c r="C815" s="70" t="s">
        <v>219</v>
      </c>
      <c r="D815" s="203" t="s">
        <v>3</v>
      </c>
      <c r="E815" s="204">
        <v>2</v>
      </c>
      <c r="F815" s="38"/>
      <c r="G815" s="380"/>
      <c r="H815" s="381"/>
      <c r="I815" s="380"/>
      <c r="J815" s="306">
        <f t="shared" si="36"/>
        <v>0</v>
      </c>
      <c r="K815" s="325"/>
      <c r="L815" s="353"/>
      <c r="M815" s="772"/>
      <c r="N815" s="317"/>
      <c r="O815" s="844" t="s">
        <v>3976</v>
      </c>
      <c r="P815" s="821"/>
      <c r="Q815" s="828">
        <f t="shared" ref="Q815:Q878" si="37">I815</f>
        <v>0</v>
      </c>
      <c r="R815" s="520"/>
    </row>
    <row r="816" spans="2:18" ht="46.8" hidden="1" outlineLevel="1">
      <c r="B816" s="115">
        <f t="shared" ref="B816:B879" si="38">B815+1</f>
        <v>796</v>
      </c>
      <c r="C816" s="70" t="s">
        <v>220</v>
      </c>
      <c r="D816" s="203" t="s">
        <v>3</v>
      </c>
      <c r="E816" s="204">
        <v>4</v>
      </c>
      <c r="F816" s="38"/>
      <c r="G816" s="380"/>
      <c r="H816" s="381"/>
      <c r="I816" s="380"/>
      <c r="J816" s="306">
        <f t="shared" si="36"/>
        <v>0</v>
      </c>
      <c r="K816" s="325"/>
      <c r="L816" s="353"/>
      <c r="M816" s="772"/>
      <c r="N816" s="317"/>
      <c r="O816" s="844" t="s">
        <v>3976</v>
      </c>
      <c r="P816" s="821"/>
      <c r="Q816" s="828">
        <f t="shared" si="37"/>
        <v>0</v>
      </c>
      <c r="R816" s="520"/>
    </row>
    <row r="817" spans="2:18" ht="46.8" hidden="1" outlineLevel="1">
      <c r="B817" s="115">
        <f t="shared" si="38"/>
        <v>797</v>
      </c>
      <c r="C817" s="70" t="s">
        <v>221</v>
      </c>
      <c r="D817" s="203" t="s">
        <v>3</v>
      </c>
      <c r="E817" s="204">
        <v>2</v>
      </c>
      <c r="F817" s="38"/>
      <c r="G817" s="380"/>
      <c r="H817" s="381"/>
      <c r="I817" s="380"/>
      <c r="J817" s="306">
        <f t="shared" si="36"/>
        <v>0</v>
      </c>
      <c r="K817" s="325"/>
      <c r="L817" s="353"/>
      <c r="M817" s="772"/>
      <c r="N817" s="317"/>
      <c r="O817" s="844" t="s">
        <v>3976</v>
      </c>
      <c r="P817" s="821"/>
      <c r="Q817" s="828">
        <f t="shared" si="37"/>
        <v>0</v>
      </c>
      <c r="R817" s="520"/>
    </row>
    <row r="818" spans="2:18" ht="46.8" hidden="1" outlineLevel="1">
      <c r="B818" s="115">
        <f t="shared" si="38"/>
        <v>798</v>
      </c>
      <c r="C818" s="70" t="s">
        <v>222</v>
      </c>
      <c r="D818" s="203" t="s">
        <v>3</v>
      </c>
      <c r="E818" s="204">
        <v>11</v>
      </c>
      <c r="F818" s="38"/>
      <c r="G818" s="380"/>
      <c r="H818" s="381"/>
      <c r="I818" s="380"/>
      <c r="J818" s="306">
        <f t="shared" si="36"/>
        <v>0</v>
      </c>
      <c r="K818" s="325"/>
      <c r="L818" s="353"/>
      <c r="M818" s="772"/>
      <c r="N818" s="317"/>
      <c r="O818" s="844" t="s">
        <v>3976</v>
      </c>
      <c r="P818" s="821"/>
      <c r="Q818" s="828">
        <f t="shared" si="37"/>
        <v>0</v>
      </c>
      <c r="R818" s="520"/>
    </row>
    <row r="819" spans="2:18" ht="46.8" hidden="1" outlineLevel="1">
      <c r="B819" s="115">
        <f t="shared" si="38"/>
        <v>799</v>
      </c>
      <c r="C819" s="70" t="s">
        <v>223</v>
      </c>
      <c r="D819" s="203" t="s">
        <v>3</v>
      </c>
      <c r="E819" s="204">
        <v>10</v>
      </c>
      <c r="F819" s="38"/>
      <c r="G819" s="380"/>
      <c r="H819" s="381"/>
      <c r="I819" s="380"/>
      <c r="J819" s="306">
        <f t="shared" si="36"/>
        <v>0</v>
      </c>
      <c r="K819" s="325"/>
      <c r="L819" s="353"/>
      <c r="M819" s="772"/>
      <c r="N819" s="317"/>
      <c r="O819" s="844" t="s">
        <v>3976</v>
      </c>
      <c r="P819" s="821"/>
      <c r="Q819" s="828">
        <f t="shared" si="37"/>
        <v>0</v>
      </c>
      <c r="R819" s="520"/>
    </row>
    <row r="820" spans="2:18" ht="46.8" hidden="1" outlineLevel="1">
      <c r="B820" s="115">
        <f t="shared" si="38"/>
        <v>800</v>
      </c>
      <c r="C820" s="70" t="s">
        <v>224</v>
      </c>
      <c r="D820" s="203" t="s">
        <v>3</v>
      </c>
      <c r="E820" s="204">
        <v>10</v>
      </c>
      <c r="F820" s="38"/>
      <c r="G820" s="380"/>
      <c r="H820" s="381"/>
      <c r="I820" s="380"/>
      <c r="J820" s="306">
        <f t="shared" si="36"/>
        <v>0</v>
      </c>
      <c r="K820" s="325"/>
      <c r="L820" s="353"/>
      <c r="M820" s="772"/>
      <c r="N820" s="317"/>
      <c r="O820" s="844" t="s">
        <v>3976</v>
      </c>
      <c r="P820" s="821"/>
      <c r="Q820" s="828">
        <f t="shared" si="37"/>
        <v>0</v>
      </c>
      <c r="R820" s="520"/>
    </row>
    <row r="821" spans="2:18" ht="46.8" hidden="1" outlineLevel="1">
      <c r="B821" s="115">
        <f t="shared" si="38"/>
        <v>801</v>
      </c>
      <c r="C821" s="70" t="s">
        <v>225</v>
      </c>
      <c r="D821" s="203" t="s">
        <v>3</v>
      </c>
      <c r="E821" s="204">
        <v>5</v>
      </c>
      <c r="F821" s="38"/>
      <c r="G821" s="380"/>
      <c r="H821" s="381"/>
      <c r="I821" s="380"/>
      <c r="J821" s="306">
        <f t="shared" si="36"/>
        <v>0</v>
      </c>
      <c r="K821" s="325"/>
      <c r="L821" s="353"/>
      <c r="M821" s="772"/>
      <c r="N821" s="317"/>
      <c r="O821" s="844" t="s">
        <v>3976</v>
      </c>
      <c r="P821" s="821"/>
      <c r="Q821" s="828">
        <f t="shared" si="37"/>
        <v>0</v>
      </c>
      <c r="R821" s="520"/>
    </row>
    <row r="822" spans="2:18" ht="46.8" hidden="1" outlineLevel="1">
      <c r="B822" s="115">
        <f t="shared" si="38"/>
        <v>802</v>
      </c>
      <c r="C822" s="70" t="s">
        <v>226</v>
      </c>
      <c r="D822" s="203" t="s">
        <v>2</v>
      </c>
      <c r="E822" s="204">
        <v>69.3</v>
      </c>
      <c r="F822" s="38"/>
      <c r="G822" s="380"/>
      <c r="H822" s="381"/>
      <c r="I822" s="380"/>
      <c r="J822" s="306">
        <f t="shared" si="36"/>
        <v>0</v>
      </c>
      <c r="K822" s="325"/>
      <c r="L822" s="353"/>
      <c r="M822" s="772"/>
      <c r="N822" s="317"/>
      <c r="O822" s="844" t="s">
        <v>3976</v>
      </c>
      <c r="P822" s="821"/>
      <c r="Q822" s="828">
        <f t="shared" si="37"/>
        <v>0</v>
      </c>
      <c r="R822" s="520"/>
    </row>
    <row r="823" spans="2:18" ht="46.8" hidden="1" outlineLevel="1">
      <c r="B823" s="115">
        <f t="shared" si="38"/>
        <v>803</v>
      </c>
      <c r="C823" s="336" t="s">
        <v>227</v>
      </c>
      <c r="D823" s="203" t="s">
        <v>2</v>
      </c>
      <c r="E823" s="204">
        <v>51.3</v>
      </c>
      <c r="F823" s="38"/>
      <c r="G823" s="380"/>
      <c r="H823" s="381"/>
      <c r="I823" s="380"/>
      <c r="J823" s="306">
        <f t="shared" si="36"/>
        <v>0</v>
      </c>
      <c r="K823" s="325"/>
      <c r="L823" s="353"/>
      <c r="M823" s="772"/>
      <c r="N823" s="317"/>
      <c r="O823" s="844" t="s">
        <v>3976</v>
      </c>
      <c r="P823" s="821"/>
      <c r="Q823" s="828">
        <f t="shared" si="37"/>
        <v>0</v>
      </c>
      <c r="R823" s="520"/>
    </row>
    <row r="824" spans="2:18" ht="46.8" hidden="1" outlineLevel="1">
      <c r="B824" s="115">
        <f t="shared" si="38"/>
        <v>804</v>
      </c>
      <c r="C824" s="70" t="s">
        <v>228</v>
      </c>
      <c r="D824" s="203" t="s">
        <v>2</v>
      </c>
      <c r="E824" s="204">
        <v>25.2</v>
      </c>
      <c r="F824" s="38"/>
      <c r="G824" s="380"/>
      <c r="H824" s="381"/>
      <c r="I824" s="380"/>
      <c r="J824" s="306">
        <f t="shared" si="36"/>
        <v>0</v>
      </c>
      <c r="K824" s="325"/>
      <c r="L824" s="353"/>
      <c r="M824" s="772"/>
      <c r="N824" s="317"/>
      <c r="O824" s="844" t="s">
        <v>3976</v>
      </c>
      <c r="P824" s="821"/>
      <c r="Q824" s="828">
        <f t="shared" si="37"/>
        <v>0</v>
      </c>
      <c r="R824" s="520"/>
    </row>
    <row r="825" spans="2:18" ht="46.8" hidden="1" outlineLevel="1">
      <c r="B825" s="115">
        <f t="shared" si="38"/>
        <v>805</v>
      </c>
      <c r="C825" s="70" t="s">
        <v>229</v>
      </c>
      <c r="D825" s="203" t="s">
        <v>2</v>
      </c>
      <c r="E825" s="204">
        <v>30.6</v>
      </c>
      <c r="F825" s="38"/>
      <c r="G825" s="380"/>
      <c r="H825" s="381"/>
      <c r="I825" s="380"/>
      <c r="J825" s="306">
        <f t="shared" si="36"/>
        <v>0</v>
      </c>
      <c r="K825" s="325"/>
      <c r="L825" s="353"/>
      <c r="M825" s="772"/>
      <c r="N825" s="317"/>
      <c r="O825" s="844" t="s">
        <v>3976</v>
      </c>
      <c r="P825" s="821"/>
      <c r="Q825" s="828">
        <f t="shared" si="37"/>
        <v>0</v>
      </c>
      <c r="R825" s="520"/>
    </row>
    <row r="826" spans="2:18" ht="46.8" hidden="1" outlineLevel="1">
      <c r="B826" s="115">
        <f t="shared" si="38"/>
        <v>806</v>
      </c>
      <c r="C826" s="70" t="s">
        <v>230</v>
      </c>
      <c r="D826" s="203" t="s">
        <v>2</v>
      </c>
      <c r="E826" s="204">
        <v>72.900000000000006</v>
      </c>
      <c r="F826" s="38"/>
      <c r="G826" s="380"/>
      <c r="H826" s="381"/>
      <c r="I826" s="380"/>
      <c r="J826" s="306">
        <f t="shared" si="36"/>
        <v>0</v>
      </c>
      <c r="K826" s="325"/>
      <c r="L826" s="353"/>
      <c r="M826" s="772"/>
      <c r="N826" s="317"/>
      <c r="O826" s="844" t="s">
        <v>3976</v>
      </c>
      <c r="P826" s="821"/>
      <c r="Q826" s="828">
        <f t="shared" si="37"/>
        <v>0</v>
      </c>
      <c r="R826" s="520"/>
    </row>
    <row r="827" spans="2:18" ht="46.8" hidden="1" outlineLevel="1">
      <c r="B827" s="115">
        <f t="shared" si="38"/>
        <v>807</v>
      </c>
      <c r="C827" s="70" t="s">
        <v>196</v>
      </c>
      <c r="D827" s="203" t="s">
        <v>2</v>
      </c>
      <c r="E827" s="204">
        <v>249.3</v>
      </c>
      <c r="F827" s="38"/>
      <c r="G827" s="380"/>
      <c r="H827" s="381"/>
      <c r="I827" s="380"/>
      <c r="J827" s="306">
        <f t="shared" si="36"/>
        <v>0</v>
      </c>
      <c r="K827" s="325"/>
      <c r="L827" s="353"/>
      <c r="M827" s="772"/>
      <c r="N827" s="317"/>
      <c r="O827" s="844" t="s">
        <v>3976</v>
      </c>
      <c r="P827" s="821"/>
      <c r="Q827" s="828">
        <f t="shared" si="37"/>
        <v>0</v>
      </c>
      <c r="R827" s="520"/>
    </row>
    <row r="828" spans="2:18" ht="46.8" hidden="1" outlineLevel="1">
      <c r="B828" s="115">
        <f t="shared" si="38"/>
        <v>808</v>
      </c>
      <c r="C828" s="70" t="s">
        <v>199</v>
      </c>
      <c r="D828" s="203" t="s">
        <v>2</v>
      </c>
      <c r="E828" s="204">
        <v>249.3</v>
      </c>
      <c r="F828" s="38"/>
      <c r="G828" s="380"/>
      <c r="H828" s="381"/>
      <c r="I828" s="380"/>
      <c r="J828" s="306">
        <f t="shared" si="36"/>
        <v>0</v>
      </c>
      <c r="K828" s="325"/>
      <c r="L828" s="353"/>
      <c r="M828" s="772"/>
      <c r="N828" s="317"/>
      <c r="O828" s="844" t="s">
        <v>3976</v>
      </c>
      <c r="P828" s="821"/>
      <c r="Q828" s="828">
        <f t="shared" si="37"/>
        <v>0</v>
      </c>
      <c r="R828" s="520"/>
    </row>
    <row r="829" spans="2:18" ht="46.8" hidden="1" outlineLevel="1">
      <c r="B829" s="115">
        <f t="shared" si="38"/>
        <v>809</v>
      </c>
      <c r="C829" s="70" t="s">
        <v>231</v>
      </c>
      <c r="D829" s="203" t="s">
        <v>120</v>
      </c>
      <c r="E829" s="204">
        <v>1</v>
      </c>
      <c r="F829" s="38"/>
      <c r="G829" s="380"/>
      <c r="H829" s="381"/>
      <c r="I829" s="380"/>
      <c r="J829" s="306">
        <f t="shared" si="36"/>
        <v>0</v>
      </c>
      <c r="K829" s="325"/>
      <c r="L829" s="353"/>
      <c r="M829" s="772"/>
      <c r="N829" s="317"/>
      <c r="O829" s="844" t="s">
        <v>3976</v>
      </c>
      <c r="P829" s="821"/>
      <c r="Q829" s="828">
        <f t="shared" si="37"/>
        <v>0</v>
      </c>
      <c r="R829" s="520"/>
    </row>
    <row r="830" spans="2:18" ht="46.8" hidden="1" outlineLevel="1">
      <c r="B830" s="115">
        <f t="shared" si="38"/>
        <v>810</v>
      </c>
      <c r="C830" s="70" t="s">
        <v>122</v>
      </c>
      <c r="D830" s="203" t="s">
        <v>3</v>
      </c>
      <c r="E830" s="204"/>
      <c r="F830" s="38"/>
      <c r="G830" s="380"/>
      <c r="H830" s="381"/>
      <c r="I830" s="380"/>
      <c r="J830" s="306">
        <f t="shared" si="36"/>
        <v>0</v>
      </c>
      <c r="K830" s="325"/>
      <c r="L830" s="353"/>
      <c r="M830" s="772"/>
      <c r="N830" s="317"/>
      <c r="O830" s="844" t="s">
        <v>3976</v>
      </c>
      <c r="P830" s="821"/>
      <c r="Q830" s="828">
        <f t="shared" si="37"/>
        <v>0</v>
      </c>
      <c r="R830" s="520"/>
    </row>
    <row r="831" spans="2:18" ht="46.8" hidden="1" outlineLevel="1">
      <c r="B831" s="115">
        <f t="shared" si="38"/>
        <v>811</v>
      </c>
      <c r="C831" s="70" t="s">
        <v>232</v>
      </c>
      <c r="D831" s="203" t="s">
        <v>3</v>
      </c>
      <c r="E831" s="204"/>
      <c r="F831" s="38"/>
      <c r="G831" s="380"/>
      <c r="H831" s="381"/>
      <c r="I831" s="380"/>
      <c r="J831" s="306">
        <f t="shared" si="36"/>
        <v>0</v>
      </c>
      <c r="K831" s="325"/>
      <c r="L831" s="353"/>
      <c r="M831" s="772"/>
      <c r="N831" s="317"/>
      <c r="O831" s="844" t="s">
        <v>3976</v>
      </c>
      <c r="P831" s="821"/>
      <c r="Q831" s="828">
        <f t="shared" si="37"/>
        <v>0</v>
      </c>
      <c r="R831" s="520"/>
    </row>
    <row r="832" spans="2:18" ht="46.8" hidden="1" outlineLevel="1">
      <c r="B832" s="115">
        <f t="shared" si="38"/>
        <v>812</v>
      </c>
      <c r="C832" s="70" t="s">
        <v>124</v>
      </c>
      <c r="D832" s="203" t="s">
        <v>3</v>
      </c>
      <c r="E832" s="204"/>
      <c r="F832" s="38"/>
      <c r="G832" s="380"/>
      <c r="H832" s="381"/>
      <c r="I832" s="380"/>
      <c r="J832" s="306">
        <f t="shared" si="36"/>
        <v>0</v>
      </c>
      <c r="K832" s="325"/>
      <c r="L832" s="353"/>
      <c r="M832" s="772"/>
      <c r="N832" s="317"/>
      <c r="O832" s="844" t="s">
        <v>3976</v>
      </c>
      <c r="P832" s="821"/>
      <c r="Q832" s="828">
        <f t="shared" si="37"/>
        <v>0</v>
      </c>
      <c r="R832" s="520"/>
    </row>
    <row r="833" spans="2:18" ht="46.8" hidden="1" outlineLevel="1">
      <c r="B833" s="115">
        <f t="shared" si="38"/>
        <v>813</v>
      </c>
      <c r="C833" s="70" t="s">
        <v>203</v>
      </c>
      <c r="D833" s="203" t="s">
        <v>2</v>
      </c>
      <c r="E833" s="204">
        <v>1</v>
      </c>
      <c r="F833" s="38"/>
      <c r="G833" s="380"/>
      <c r="H833" s="381"/>
      <c r="I833" s="380"/>
      <c r="J833" s="306">
        <f t="shared" si="36"/>
        <v>0</v>
      </c>
      <c r="K833" s="325"/>
      <c r="L833" s="353"/>
      <c r="M833" s="772"/>
      <c r="N833" s="317"/>
      <c r="O833" s="844" t="s">
        <v>3976</v>
      </c>
      <c r="P833" s="821"/>
      <c r="Q833" s="828">
        <f t="shared" si="37"/>
        <v>0</v>
      </c>
      <c r="R833" s="520"/>
    </row>
    <row r="834" spans="2:18" ht="46.8" hidden="1" outlineLevel="1">
      <c r="B834" s="115">
        <f t="shared" si="38"/>
        <v>814</v>
      </c>
      <c r="C834" s="70" t="s">
        <v>204</v>
      </c>
      <c r="D834" s="203" t="s">
        <v>2</v>
      </c>
      <c r="E834" s="204">
        <v>66</v>
      </c>
      <c r="F834" s="38"/>
      <c r="G834" s="380"/>
      <c r="H834" s="381"/>
      <c r="I834" s="380"/>
      <c r="J834" s="306">
        <f t="shared" si="36"/>
        <v>0</v>
      </c>
      <c r="K834" s="325"/>
      <c r="L834" s="353"/>
      <c r="M834" s="772"/>
      <c r="N834" s="317"/>
      <c r="O834" s="844" t="s">
        <v>3976</v>
      </c>
      <c r="P834" s="821"/>
      <c r="Q834" s="828">
        <f t="shared" si="37"/>
        <v>0</v>
      </c>
      <c r="R834" s="520"/>
    </row>
    <row r="835" spans="2:18" ht="46.8" hidden="1" outlineLevel="1">
      <c r="B835" s="115">
        <f t="shared" si="38"/>
        <v>815</v>
      </c>
      <c r="C835" s="70" t="s">
        <v>205</v>
      </c>
      <c r="D835" s="203" t="s">
        <v>2</v>
      </c>
      <c r="E835" s="204">
        <v>93</v>
      </c>
      <c r="F835" s="38"/>
      <c r="G835" s="380"/>
      <c r="H835" s="381"/>
      <c r="I835" s="380"/>
      <c r="J835" s="306">
        <f t="shared" si="36"/>
        <v>0</v>
      </c>
      <c r="K835" s="325"/>
      <c r="L835" s="353"/>
      <c r="M835" s="772"/>
      <c r="N835" s="317"/>
      <c r="O835" s="844" t="s">
        <v>3976</v>
      </c>
      <c r="P835" s="821"/>
      <c r="Q835" s="828">
        <f t="shared" si="37"/>
        <v>0</v>
      </c>
      <c r="R835" s="520"/>
    </row>
    <row r="836" spans="2:18" ht="46.8" hidden="1" outlineLevel="1">
      <c r="B836" s="115">
        <f t="shared" si="38"/>
        <v>816</v>
      </c>
      <c r="C836" s="70" t="s">
        <v>142</v>
      </c>
      <c r="D836" s="203" t="s">
        <v>3</v>
      </c>
      <c r="E836" s="204">
        <v>22</v>
      </c>
      <c r="F836" s="38"/>
      <c r="G836" s="380"/>
      <c r="H836" s="381"/>
      <c r="I836" s="380"/>
      <c r="J836" s="306">
        <f t="shared" si="36"/>
        <v>0</v>
      </c>
      <c r="K836" s="325"/>
      <c r="L836" s="353"/>
      <c r="M836" s="772"/>
      <c r="N836" s="317"/>
      <c r="O836" s="844" t="s">
        <v>3976</v>
      </c>
      <c r="P836" s="821"/>
      <c r="Q836" s="828">
        <f t="shared" si="37"/>
        <v>0</v>
      </c>
      <c r="R836" s="520"/>
    </row>
    <row r="837" spans="2:18" ht="46.8" hidden="1" outlineLevel="1">
      <c r="B837" s="115">
        <f t="shared" si="38"/>
        <v>817</v>
      </c>
      <c r="C837" s="70" t="s">
        <v>143</v>
      </c>
      <c r="D837" s="203" t="s">
        <v>3</v>
      </c>
      <c r="E837" s="204">
        <v>31</v>
      </c>
      <c r="F837" s="38"/>
      <c r="G837" s="380"/>
      <c r="H837" s="381"/>
      <c r="I837" s="380"/>
      <c r="J837" s="306">
        <f t="shared" si="36"/>
        <v>0</v>
      </c>
      <c r="K837" s="325"/>
      <c r="L837" s="353"/>
      <c r="M837" s="772"/>
      <c r="N837" s="317"/>
      <c r="O837" s="844" t="s">
        <v>3976</v>
      </c>
      <c r="P837" s="821"/>
      <c r="Q837" s="828">
        <f t="shared" si="37"/>
        <v>0</v>
      </c>
      <c r="R837" s="520"/>
    </row>
    <row r="838" spans="2:18" ht="46.8" hidden="1" outlineLevel="1">
      <c r="B838" s="115">
        <f t="shared" si="38"/>
        <v>818</v>
      </c>
      <c r="C838" s="70" t="s">
        <v>208</v>
      </c>
      <c r="D838" s="203" t="s">
        <v>3</v>
      </c>
      <c r="E838" s="204">
        <v>7</v>
      </c>
      <c r="F838" s="38"/>
      <c r="G838" s="380"/>
      <c r="H838" s="381"/>
      <c r="I838" s="380"/>
      <c r="J838" s="306">
        <f t="shared" si="36"/>
        <v>0</v>
      </c>
      <c r="K838" s="325"/>
      <c r="L838" s="353"/>
      <c r="M838" s="772"/>
      <c r="N838" s="317"/>
      <c r="O838" s="844" t="s">
        <v>3976</v>
      </c>
      <c r="P838" s="821"/>
      <c r="Q838" s="828">
        <f t="shared" si="37"/>
        <v>0</v>
      </c>
      <c r="R838" s="520"/>
    </row>
    <row r="839" spans="2:18" ht="46.8" hidden="1" outlineLevel="1">
      <c r="B839" s="115">
        <f t="shared" si="38"/>
        <v>819</v>
      </c>
      <c r="C839" s="70" t="s">
        <v>148</v>
      </c>
      <c r="D839" s="203" t="s">
        <v>3</v>
      </c>
      <c r="E839" s="204">
        <v>11</v>
      </c>
      <c r="F839" s="38"/>
      <c r="G839" s="380"/>
      <c r="H839" s="381"/>
      <c r="I839" s="380"/>
      <c r="J839" s="306">
        <f t="shared" si="36"/>
        <v>0</v>
      </c>
      <c r="K839" s="325"/>
      <c r="L839" s="353"/>
      <c r="M839" s="772"/>
      <c r="N839" s="317"/>
      <c r="O839" s="844" t="s">
        <v>3976</v>
      </c>
      <c r="P839" s="821"/>
      <c r="Q839" s="828">
        <f t="shared" si="37"/>
        <v>0</v>
      </c>
      <c r="R839" s="520"/>
    </row>
    <row r="840" spans="2:18" ht="46.8" hidden="1" outlineLevel="1">
      <c r="B840" s="115">
        <f t="shared" si="38"/>
        <v>820</v>
      </c>
      <c r="C840" s="70" t="s">
        <v>155</v>
      </c>
      <c r="D840" s="203" t="s">
        <v>3</v>
      </c>
      <c r="E840" s="204">
        <v>12</v>
      </c>
      <c r="F840" s="38"/>
      <c r="G840" s="380"/>
      <c r="H840" s="381"/>
      <c r="I840" s="380"/>
      <c r="J840" s="306">
        <f t="shared" si="36"/>
        <v>0</v>
      </c>
      <c r="K840" s="325"/>
      <c r="L840" s="353"/>
      <c r="M840" s="772"/>
      <c r="N840" s="317"/>
      <c r="O840" s="844" t="s">
        <v>3976</v>
      </c>
      <c r="P840" s="821"/>
      <c r="Q840" s="828">
        <f t="shared" si="37"/>
        <v>0</v>
      </c>
      <c r="R840" s="520"/>
    </row>
    <row r="841" spans="2:18" ht="46.8" hidden="1" outlineLevel="1">
      <c r="B841" s="115">
        <f t="shared" si="38"/>
        <v>821</v>
      </c>
      <c r="C841" s="70" t="s">
        <v>156</v>
      </c>
      <c r="D841" s="203" t="s">
        <v>3</v>
      </c>
      <c r="E841" s="204">
        <v>32</v>
      </c>
      <c r="F841" s="38"/>
      <c r="G841" s="380"/>
      <c r="H841" s="381"/>
      <c r="I841" s="380"/>
      <c r="J841" s="306">
        <f t="shared" si="36"/>
        <v>0</v>
      </c>
      <c r="K841" s="325"/>
      <c r="L841" s="353"/>
      <c r="M841" s="772"/>
      <c r="N841" s="317"/>
      <c r="O841" s="844" t="s">
        <v>3976</v>
      </c>
      <c r="P841" s="821"/>
      <c r="Q841" s="828">
        <f t="shared" si="37"/>
        <v>0</v>
      </c>
      <c r="R841" s="520"/>
    </row>
    <row r="842" spans="2:18" ht="46.8" hidden="1" outlineLevel="1">
      <c r="B842" s="115">
        <f t="shared" si="38"/>
        <v>822</v>
      </c>
      <c r="C842" s="70" t="s">
        <v>162</v>
      </c>
      <c r="D842" s="203" t="s">
        <v>3</v>
      </c>
      <c r="E842" s="204">
        <v>1</v>
      </c>
      <c r="F842" s="38"/>
      <c r="G842" s="380"/>
      <c r="H842" s="381"/>
      <c r="I842" s="380"/>
      <c r="J842" s="306">
        <f t="shared" si="36"/>
        <v>0</v>
      </c>
      <c r="K842" s="325"/>
      <c r="L842" s="353"/>
      <c r="M842" s="772"/>
      <c r="N842" s="317"/>
      <c r="O842" s="844" t="s">
        <v>3976</v>
      </c>
      <c r="P842" s="821"/>
      <c r="Q842" s="828">
        <f t="shared" si="37"/>
        <v>0</v>
      </c>
      <c r="R842" s="520"/>
    </row>
    <row r="843" spans="2:18" ht="46.8" hidden="1" outlineLevel="1">
      <c r="B843" s="115">
        <f t="shared" si="38"/>
        <v>823</v>
      </c>
      <c r="C843" s="70" t="s">
        <v>210</v>
      </c>
      <c r="D843" s="203" t="s">
        <v>3</v>
      </c>
      <c r="E843" s="204">
        <v>2</v>
      </c>
      <c r="F843" s="38"/>
      <c r="G843" s="380"/>
      <c r="H843" s="381"/>
      <c r="I843" s="380"/>
      <c r="J843" s="306">
        <f t="shared" si="36"/>
        <v>0</v>
      </c>
      <c r="K843" s="325"/>
      <c r="L843" s="353"/>
      <c r="M843" s="772"/>
      <c r="N843" s="317"/>
      <c r="O843" s="844" t="s">
        <v>3976</v>
      </c>
      <c r="P843" s="821"/>
      <c r="Q843" s="828">
        <f t="shared" si="37"/>
        <v>0</v>
      </c>
      <c r="R843" s="520"/>
    </row>
    <row r="844" spans="2:18" ht="46.8" hidden="1" outlineLevel="1">
      <c r="B844" s="115">
        <f t="shared" si="38"/>
        <v>824</v>
      </c>
      <c r="C844" s="70" t="s">
        <v>168</v>
      </c>
      <c r="D844" s="203" t="s">
        <v>3</v>
      </c>
      <c r="E844" s="204">
        <v>1</v>
      </c>
      <c r="F844" s="38"/>
      <c r="G844" s="380"/>
      <c r="H844" s="381"/>
      <c r="I844" s="380"/>
      <c r="J844" s="306">
        <f t="shared" si="36"/>
        <v>0</v>
      </c>
      <c r="K844" s="325"/>
      <c r="L844" s="353"/>
      <c r="M844" s="772"/>
      <c r="N844" s="317"/>
      <c r="O844" s="844" t="s">
        <v>3976</v>
      </c>
      <c r="P844" s="821"/>
      <c r="Q844" s="828">
        <f t="shared" si="37"/>
        <v>0</v>
      </c>
      <c r="R844" s="520"/>
    </row>
    <row r="845" spans="2:18" ht="46.8" hidden="1" outlineLevel="1">
      <c r="B845" s="115">
        <f t="shared" si="38"/>
        <v>825</v>
      </c>
      <c r="C845" s="70" t="s">
        <v>233</v>
      </c>
      <c r="D845" s="203" t="s">
        <v>103</v>
      </c>
      <c r="E845" s="204">
        <v>1</v>
      </c>
      <c r="F845" s="38"/>
      <c r="G845" s="380"/>
      <c r="H845" s="381"/>
      <c r="I845" s="380"/>
      <c r="J845" s="306">
        <f t="shared" si="36"/>
        <v>0</v>
      </c>
      <c r="K845" s="325"/>
      <c r="L845" s="353"/>
      <c r="M845" s="772"/>
      <c r="N845" s="317"/>
      <c r="O845" s="844" t="s">
        <v>3976</v>
      </c>
      <c r="P845" s="821"/>
      <c r="Q845" s="828">
        <f t="shared" si="37"/>
        <v>0</v>
      </c>
      <c r="R845" s="520"/>
    </row>
    <row r="846" spans="2:18" ht="46.8" hidden="1" outlineLevel="1">
      <c r="B846" s="115">
        <f t="shared" si="38"/>
        <v>826</v>
      </c>
      <c r="C846" s="70" t="s">
        <v>217</v>
      </c>
      <c r="D846" s="203" t="s">
        <v>3</v>
      </c>
      <c r="E846" s="204">
        <v>4</v>
      </c>
      <c r="F846" s="38"/>
      <c r="G846" s="380"/>
      <c r="H846" s="381"/>
      <c r="I846" s="380"/>
      <c r="J846" s="306">
        <f t="shared" si="36"/>
        <v>0</v>
      </c>
      <c r="K846" s="325"/>
      <c r="L846" s="353"/>
      <c r="M846" s="772"/>
      <c r="N846" s="317"/>
      <c r="O846" s="844" t="s">
        <v>3976</v>
      </c>
      <c r="P846" s="821"/>
      <c r="Q846" s="828">
        <f t="shared" si="37"/>
        <v>0</v>
      </c>
      <c r="R846" s="520"/>
    </row>
    <row r="847" spans="2:18" ht="46.8" hidden="1" outlineLevel="1">
      <c r="B847" s="115">
        <f t="shared" si="38"/>
        <v>827</v>
      </c>
      <c r="C847" s="70" t="s">
        <v>218</v>
      </c>
      <c r="D847" s="203" t="s">
        <v>3</v>
      </c>
      <c r="E847" s="204">
        <v>10</v>
      </c>
      <c r="F847" s="38"/>
      <c r="G847" s="380"/>
      <c r="H847" s="381"/>
      <c r="I847" s="380"/>
      <c r="J847" s="306">
        <f t="shared" si="36"/>
        <v>0</v>
      </c>
      <c r="K847" s="325"/>
      <c r="L847" s="353"/>
      <c r="M847" s="772"/>
      <c r="N847" s="317"/>
      <c r="O847" s="844" t="s">
        <v>3976</v>
      </c>
      <c r="P847" s="821"/>
      <c r="Q847" s="828">
        <f t="shared" si="37"/>
        <v>0</v>
      </c>
      <c r="R847" s="520"/>
    </row>
    <row r="848" spans="2:18" ht="46.8" hidden="1" outlineLevel="1">
      <c r="B848" s="115">
        <f t="shared" si="38"/>
        <v>828</v>
      </c>
      <c r="C848" s="70" t="s">
        <v>234</v>
      </c>
      <c r="D848" s="203" t="s">
        <v>3</v>
      </c>
      <c r="E848" s="204">
        <v>4</v>
      </c>
      <c r="F848" s="38"/>
      <c r="G848" s="380"/>
      <c r="H848" s="381"/>
      <c r="I848" s="380"/>
      <c r="J848" s="306">
        <f t="shared" si="36"/>
        <v>0</v>
      </c>
      <c r="K848" s="325"/>
      <c r="L848" s="353"/>
      <c r="M848" s="772"/>
      <c r="N848" s="317"/>
      <c r="O848" s="844" t="s">
        <v>3976</v>
      </c>
      <c r="P848" s="821"/>
      <c r="Q848" s="828">
        <f t="shared" si="37"/>
        <v>0</v>
      </c>
      <c r="R848" s="520"/>
    </row>
    <row r="849" spans="2:18" ht="46.8" hidden="1" outlineLevel="1">
      <c r="B849" s="115">
        <f t="shared" si="38"/>
        <v>829</v>
      </c>
      <c r="C849" s="70" t="s">
        <v>235</v>
      </c>
      <c r="D849" s="203" t="s">
        <v>3</v>
      </c>
      <c r="E849" s="204">
        <v>2</v>
      </c>
      <c r="F849" s="38"/>
      <c r="G849" s="380"/>
      <c r="H849" s="381"/>
      <c r="I849" s="380"/>
      <c r="J849" s="306">
        <f t="shared" si="36"/>
        <v>0</v>
      </c>
      <c r="K849" s="325"/>
      <c r="L849" s="353"/>
      <c r="M849" s="772"/>
      <c r="N849" s="317"/>
      <c r="O849" s="844" t="s">
        <v>3976</v>
      </c>
      <c r="P849" s="821"/>
      <c r="Q849" s="828">
        <f t="shared" si="37"/>
        <v>0</v>
      </c>
      <c r="R849" s="520"/>
    </row>
    <row r="850" spans="2:18" ht="46.8" hidden="1" outlineLevel="1">
      <c r="B850" s="115">
        <f t="shared" si="38"/>
        <v>830</v>
      </c>
      <c r="C850" s="70" t="s">
        <v>236</v>
      </c>
      <c r="D850" s="203" t="s">
        <v>3</v>
      </c>
      <c r="E850" s="204">
        <v>2</v>
      </c>
      <c r="F850" s="38"/>
      <c r="G850" s="380"/>
      <c r="H850" s="381"/>
      <c r="I850" s="380"/>
      <c r="J850" s="306">
        <f t="shared" si="36"/>
        <v>0</v>
      </c>
      <c r="K850" s="325"/>
      <c r="L850" s="353"/>
      <c r="M850" s="772"/>
      <c r="N850" s="317"/>
      <c r="O850" s="844" t="s">
        <v>3976</v>
      </c>
      <c r="P850" s="821"/>
      <c r="Q850" s="828">
        <f t="shared" si="37"/>
        <v>0</v>
      </c>
      <c r="R850" s="520"/>
    </row>
    <row r="851" spans="2:18" ht="46.8" hidden="1" outlineLevel="1">
      <c r="B851" s="115">
        <f t="shared" si="38"/>
        <v>831</v>
      </c>
      <c r="C851" s="70" t="s">
        <v>202</v>
      </c>
      <c r="D851" s="203" t="s">
        <v>3</v>
      </c>
      <c r="E851" s="204">
        <v>1</v>
      </c>
      <c r="F851" s="38"/>
      <c r="G851" s="380"/>
      <c r="H851" s="381"/>
      <c r="I851" s="380"/>
      <c r="J851" s="306">
        <f t="shared" ref="J851:J914" si="39">G851+I851</f>
        <v>0</v>
      </c>
      <c r="K851" s="325"/>
      <c r="L851" s="353"/>
      <c r="M851" s="772"/>
      <c r="N851" s="317"/>
      <c r="O851" s="844" t="s">
        <v>3976</v>
      </c>
      <c r="P851" s="821"/>
      <c r="Q851" s="828">
        <f t="shared" si="37"/>
        <v>0</v>
      </c>
      <c r="R851" s="520"/>
    </row>
    <row r="852" spans="2:18" ht="46.8" hidden="1" outlineLevel="1">
      <c r="B852" s="115">
        <f t="shared" si="38"/>
        <v>832</v>
      </c>
      <c r="C852" s="70" t="s">
        <v>237</v>
      </c>
      <c r="D852" s="203" t="s">
        <v>3</v>
      </c>
      <c r="E852" s="204">
        <v>3</v>
      </c>
      <c r="F852" s="38"/>
      <c r="G852" s="380"/>
      <c r="H852" s="381"/>
      <c r="I852" s="380"/>
      <c r="J852" s="306">
        <f t="shared" si="39"/>
        <v>0</v>
      </c>
      <c r="K852" s="325"/>
      <c r="L852" s="353"/>
      <c r="M852" s="772"/>
      <c r="N852" s="317"/>
      <c r="O852" s="844" t="s">
        <v>3976</v>
      </c>
      <c r="P852" s="821"/>
      <c r="Q852" s="828">
        <f t="shared" si="37"/>
        <v>0</v>
      </c>
      <c r="R852" s="520"/>
    </row>
    <row r="853" spans="2:18" ht="46.8" hidden="1" outlineLevel="1">
      <c r="B853" s="115">
        <f t="shared" si="38"/>
        <v>833</v>
      </c>
      <c r="C853" s="70" t="s">
        <v>226</v>
      </c>
      <c r="D853" s="203" t="s">
        <v>2</v>
      </c>
      <c r="E853" s="204">
        <v>1</v>
      </c>
      <c r="F853" s="38"/>
      <c r="G853" s="380"/>
      <c r="H853" s="381"/>
      <c r="I853" s="380"/>
      <c r="J853" s="306">
        <f t="shared" si="39"/>
        <v>0</v>
      </c>
      <c r="K853" s="325"/>
      <c r="L853" s="353"/>
      <c r="M853" s="772"/>
      <c r="N853" s="317"/>
      <c r="O853" s="844" t="s">
        <v>3976</v>
      </c>
      <c r="P853" s="821"/>
      <c r="Q853" s="828">
        <f t="shared" si="37"/>
        <v>0</v>
      </c>
      <c r="R853" s="520"/>
    </row>
    <row r="854" spans="2:18" ht="46.8" hidden="1" outlineLevel="1">
      <c r="B854" s="115">
        <f t="shared" si="38"/>
        <v>834</v>
      </c>
      <c r="C854" s="70" t="s">
        <v>227</v>
      </c>
      <c r="D854" s="203" t="s">
        <v>2</v>
      </c>
      <c r="E854" s="204">
        <v>66</v>
      </c>
      <c r="F854" s="38"/>
      <c r="G854" s="380"/>
      <c r="H854" s="381"/>
      <c r="I854" s="380"/>
      <c r="J854" s="306">
        <f t="shared" si="39"/>
        <v>0</v>
      </c>
      <c r="K854" s="325"/>
      <c r="L854" s="353"/>
      <c r="M854" s="772"/>
      <c r="N854" s="317"/>
      <c r="O854" s="844" t="s">
        <v>3976</v>
      </c>
      <c r="P854" s="821"/>
      <c r="Q854" s="828">
        <f t="shared" si="37"/>
        <v>0</v>
      </c>
      <c r="R854" s="520"/>
    </row>
    <row r="855" spans="2:18" ht="46.8" hidden="1" outlineLevel="1">
      <c r="B855" s="115">
        <f t="shared" si="38"/>
        <v>835</v>
      </c>
      <c r="C855" s="70" t="s">
        <v>228</v>
      </c>
      <c r="D855" s="203" t="s">
        <v>2</v>
      </c>
      <c r="E855" s="204">
        <v>93</v>
      </c>
      <c r="F855" s="38"/>
      <c r="G855" s="380"/>
      <c r="H855" s="381"/>
      <c r="I855" s="380"/>
      <c r="J855" s="306">
        <f t="shared" si="39"/>
        <v>0</v>
      </c>
      <c r="K855" s="325"/>
      <c r="L855" s="353"/>
      <c r="M855" s="772"/>
      <c r="N855" s="317"/>
      <c r="O855" s="844" t="s">
        <v>3976</v>
      </c>
      <c r="P855" s="821"/>
      <c r="Q855" s="828">
        <f t="shared" si="37"/>
        <v>0</v>
      </c>
      <c r="R855" s="520"/>
    </row>
    <row r="856" spans="2:18" ht="46.8" hidden="1" outlineLevel="1">
      <c r="B856" s="115">
        <f t="shared" si="38"/>
        <v>836</v>
      </c>
      <c r="C856" s="70" t="s">
        <v>196</v>
      </c>
      <c r="D856" s="203" t="s">
        <v>2</v>
      </c>
      <c r="E856" s="204">
        <v>160</v>
      </c>
      <c r="F856" s="38"/>
      <c r="G856" s="380"/>
      <c r="H856" s="381"/>
      <c r="I856" s="380"/>
      <c r="J856" s="306">
        <f t="shared" si="39"/>
        <v>0</v>
      </c>
      <c r="K856" s="325"/>
      <c r="L856" s="353"/>
      <c r="M856" s="772"/>
      <c r="N856" s="317"/>
      <c r="O856" s="844" t="s">
        <v>3976</v>
      </c>
      <c r="P856" s="821"/>
      <c r="Q856" s="828">
        <f t="shared" si="37"/>
        <v>0</v>
      </c>
      <c r="R856" s="520"/>
    </row>
    <row r="857" spans="2:18" ht="46.8" hidden="1" outlineLevel="1">
      <c r="B857" s="115">
        <f t="shared" si="38"/>
        <v>837</v>
      </c>
      <c r="C857" s="70" t="s">
        <v>199</v>
      </c>
      <c r="D857" s="203" t="s">
        <v>2</v>
      </c>
      <c r="E857" s="204">
        <v>160</v>
      </c>
      <c r="F857" s="38"/>
      <c r="G857" s="380"/>
      <c r="H857" s="381"/>
      <c r="I857" s="380"/>
      <c r="J857" s="306">
        <f t="shared" si="39"/>
        <v>0</v>
      </c>
      <c r="K857" s="325"/>
      <c r="L857" s="353"/>
      <c r="M857" s="772"/>
      <c r="N857" s="317"/>
      <c r="O857" s="844" t="s">
        <v>3976</v>
      </c>
      <c r="P857" s="821"/>
      <c r="Q857" s="828">
        <f t="shared" si="37"/>
        <v>0</v>
      </c>
      <c r="R857" s="520"/>
    </row>
    <row r="858" spans="2:18" ht="46.8" hidden="1" outlineLevel="1">
      <c r="B858" s="115">
        <f t="shared" si="38"/>
        <v>838</v>
      </c>
      <c r="C858" s="70" t="s">
        <v>238</v>
      </c>
      <c r="D858" s="203" t="s">
        <v>3</v>
      </c>
      <c r="E858" s="204">
        <v>3</v>
      </c>
      <c r="F858" s="38"/>
      <c r="G858" s="380"/>
      <c r="H858" s="381"/>
      <c r="I858" s="380"/>
      <c r="J858" s="306">
        <f t="shared" si="39"/>
        <v>0</v>
      </c>
      <c r="K858" s="325"/>
      <c r="L858" s="353"/>
      <c r="M858" s="772"/>
      <c r="N858" s="317"/>
      <c r="O858" s="844" t="s">
        <v>3976</v>
      </c>
      <c r="P858" s="821"/>
      <c r="Q858" s="828">
        <f t="shared" si="37"/>
        <v>0</v>
      </c>
      <c r="R858" s="520"/>
    </row>
    <row r="859" spans="2:18" ht="46.8" hidden="1" outlineLevel="1">
      <c r="B859" s="115">
        <f t="shared" si="38"/>
        <v>839</v>
      </c>
      <c r="C859" s="70" t="s">
        <v>1616</v>
      </c>
      <c r="D859" s="203" t="s">
        <v>2</v>
      </c>
      <c r="E859" s="204">
        <v>243.9</v>
      </c>
      <c r="F859" s="38"/>
      <c r="G859" s="380"/>
      <c r="H859" s="381"/>
      <c r="I859" s="380"/>
      <c r="J859" s="306">
        <f t="shared" si="39"/>
        <v>0</v>
      </c>
      <c r="K859" s="325"/>
      <c r="L859" s="353"/>
      <c r="M859" s="772"/>
      <c r="N859" s="317"/>
      <c r="O859" s="844" t="s">
        <v>3976</v>
      </c>
      <c r="P859" s="821"/>
      <c r="Q859" s="828">
        <f t="shared" si="37"/>
        <v>0</v>
      </c>
      <c r="R859" s="520"/>
    </row>
    <row r="860" spans="2:18" ht="46.8" hidden="1" outlineLevel="1">
      <c r="B860" s="115">
        <f t="shared" si="38"/>
        <v>840</v>
      </c>
      <c r="C860" s="70" t="s">
        <v>239</v>
      </c>
      <c r="D860" s="203" t="s">
        <v>3</v>
      </c>
      <c r="E860" s="204">
        <v>91</v>
      </c>
      <c r="F860" s="38"/>
      <c r="G860" s="380"/>
      <c r="H860" s="381"/>
      <c r="I860" s="380"/>
      <c r="J860" s="306">
        <f t="shared" si="39"/>
        <v>0</v>
      </c>
      <c r="K860" s="325"/>
      <c r="L860" s="353"/>
      <c r="M860" s="772"/>
      <c r="N860" s="317"/>
      <c r="O860" s="844" t="s">
        <v>3976</v>
      </c>
      <c r="P860" s="821"/>
      <c r="Q860" s="828">
        <f t="shared" si="37"/>
        <v>0</v>
      </c>
      <c r="R860" s="520"/>
    </row>
    <row r="861" spans="2:18" ht="46.8" hidden="1" outlineLevel="1">
      <c r="B861" s="115">
        <f t="shared" si="38"/>
        <v>841</v>
      </c>
      <c r="C861" s="70" t="s">
        <v>240</v>
      </c>
      <c r="D861" s="203" t="s">
        <v>3</v>
      </c>
      <c r="E861" s="204">
        <v>18</v>
      </c>
      <c r="F861" s="38"/>
      <c r="G861" s="380"/>
      <c r="H861" s="381"/>
      <c r="I861" s="380"/>
      <c r="J861" s="306">
        <f t="shared" si="39"/>
        <v>0</v>
      </c>
      <c r="K861" s="325"/>
      <c r="L861" s="353"/>
      <c r="M861" s="772"/>
      <c r="N861" s="317"/>
      <c r="O861" s="844" t="s">
        <v>3976</v>
      </c>
      <c r="P861" s="821"/>
      <c r="Q861" s="828">
        <f t="shared" si="37"/>
        <v>0</v>
      </c>
      <c r="R861" s="520"/>
    </row>
    <row r="862" spans="2:18" ht="46.8" hidden="1" outlineLevel="1">
      <c r="B862" s="115">
        <f t="shared" si="38"/>
        <v>842</v>
      </c>
      <c r="C862" s="70" t="s">
        <v>241</v>
      </c>
      <c r="D862" s="203" t="s">
        <v>3</v>
      </c>
      <c r="E862" s="204">
        <v>1</v>
      </c>
      <c r="F862" s="38"/>
      <c r="G862" s="380"/>
      <c r="H862" s="381"/>
      <c r="I862" s="380"/>
      <c r="J862" s="306">
        <f t="shared" si="39"/>
        <v>0</v>
      </c>
      <c r="K862" s="325"/>
      <c r="L862" s="353"/>
      <c r="M862" s="772"/>
      <c r="N862" s="317"/>
      <c r="O862" s="844" t="s">
        <v>3976</v>
      </c>
      <c r="P862" s="821"/>
      <c r="Q862" s="828">
        <f t="shared" si="37"/>
        <v>0</v>
      </c>
      <c r="R862" s="520"/>
    </row>
    <row r="863" spans="2:18" ht="46.8" hidden="1" outlineLevel="1">
      <c r="B863" s="115">
        <f t="shared" si="38"/>
        <v>843</v>
      </c>
      <c r="C863" s="70" t="s">
        <v>242</v>
      </c>
      <c r="D863" s="203" t="s">
        <v>3</v>
      </c>
      <c r="E863" s="204">
        <v>7</v>
      </c>
      <c r="F863" s="38"/>
      <c r="G863" s="380"/>
      <c r="H863" s="381"/>
      <c r="I863" s="380"/>
      <c r="J863" s="306">
        <f t="shared" si="39"/>
        <v>0</v>
      </c>
      <c r="K863" s="325"/>
      <c r="L863" s="353"/>
      <c r="M863" s="772"/>
      <c r="N863" s="317"/>
      <c r="O863" s="844" t="s">
        <v>3976</v>
      </c>
      <c r="P863" s="821"/>
      <c r="Q863" s="828">
        <f t="shared" si="37"/>
        <v>0</v>
      </c>
      <c r="R863" s="520"/>
    </row>
    <row r="864" spans="2:18" ht="46.8" hidden="1" outlineLevel="1">
      <c r="B864" s="115">
        <f t="shared" si="38"/>
        <v>844</v>
      </c>
      <c r="C864" s="70" t="s">
        <v>243</v>
      </c>
      <c r="D864" s="203" t="s">
        <v>2</v>
      </c>
      <c r="E864" s="204">
        <v>243.9</v>
      </c>
      <c r="F864" s="38"/>
      <c r="G864" s="380"/>
      <c r="H864" s="381"/>
      <c r="I864" s="380"/>
      <c r="J864" s="306">
        <f t="shared" si="39"/>
        <v>0</v>
      </c>
      <c r="K864" s="325"/>
      <c r="L864" s="353"/>
      <c r="M864" s="772"/>
      <c r="N864" s="317"/>
      <c r="O864" s="844" t="s">
        <v>3976</v>
      </c>
      <c r="P864" s="821"/>
      <c r="Q864" s="828">
        <f t="shared" si="37"/>
        <v>0</v>
      </c>
      <c r="R864" s="520"/>
    </row>
    <row r="865" spans="2:18" ht="46.8" hidden="1" outlineLevel="1">
      <c r="B865" s="115">
        <f t="shared" si="38"/>
        <v>845</v>
      </c>
      <c r="C865" s="70" t="s">
        <v>244</v>
      </c>
      <c r="D865" s="203" t="s">
        <v>2</v>
      </c>
      <c r="E865" s="204">
        <v>243.9</v>
      </c>
      <c r="F865" s="38"/>
      <c r="G865" s="380"/>
      <c r="H865" s="381"/>
      <c r="I865" s="380"/>
      <c r="J865" s="306">
        <f t="shared" si="39"/>
        <v>0</v>
      </c>
      <c r="K865" s="325"/>
      <c r="L865" s="353"/>
      <c r="M865" s="772"/>
      <c r="N865" s="317"/>
      <c r="O865" s="844" t="s">
        <v>3976</v>
      </c>
      <c r="P865" s="821"/>
      <c r="Q865" s="828">
        <f t="shared" si="37"/>
        <v>0</v>
      </c>
      <c r="R865" s="520"/>
    </row>
    <row r="866" spans="2:18" ht="46.8" collapsed="1">
      <c r="B866" s="382">
        <f t="shared" si="38"/>
        <v>846</v>
      </c>
      <c r="C866" s="954" t="s">
        <v>1617</v>
      </c>
      <c r="D866" s="954"/>
      <c r="E866" s="955"/>
      <c r="F866" s="425"/>
      <c r="G866" s="426">
        <f>'ВК (Инсолюшн + ЭЭ)'!G66</f>
        <v>3593783.6269999999</v>
      </c>
      <c r="H866" s="427"/>
      <c r="I866" s="426">
        <f>'ВК (Инсолюшн + ЭЭ)'!I66</f>
        <v>5356647.0485999994</v>
      </c>
      <c r="J866" s="428">
        <f t="shared" si="39"/>
        <v>8950430.6755999997</v>
      </c>
      <c r="K866" s="429" t="s">
        <v>3755</v>
      </c>
      <c r="L866" s="572" t="s">
        <v>3978</v>
      </c>
      <c r="M866" s="772">
        <v>3120000</v>
      </c>
      <c r="N866" s="317">
        <v>10341000</v>
      </c>
      <c r="O866" s="844" t="s">
        <v>3976</v>
      </c>
      <c r="P866" s="821">
        <v>3593783.63</v>
      </c>
      <c r="Q866" s="828">
        <f t="shared" si="37"/>
        <v>5356647.0485999994</v>
      </c>
      <c r="R866" s="521"/>
    </row>
    <row r="867" spans="2:18" ht="30" hidden="1" outlineLevel="2">
      <c r="B867" s="115">
        <f t="shared" si="38"/>
        <v>847</v>
      </c>
      <c r="C867" s="70" t="s">
        <v>1618</v>
      </c>
      <c r="D867" s="203" t="s">
        <v>2</v>
      </c>
      <c r="E867" s="204">
        <v>81.900000000000006</v>
      </c>
      <c r="F867" s="38"/>
      <c r="G867" s="380"/>
      <c r="H867" s="381"/>
      <c r="I867" s="380"/>
      <c r="J867" s="428">
        <f t="shared" si="39"/>
        <v>0</v>
      </c>
      <c r="K867" s="325"/>
      <c r="L867" s="353"/>
      <c r="M867" s="772"/>
      <c r="N867" s="317"/>
      <c r="O867" s="845"/>
      <c r="P867" s="821"/>
      <c r="Q867" s="828">
        <f t="shared" si="37"/>
        <v>0</v>
      </c>
      <c r="R867" s="520"/>
    </row>
    <row r="868" spans="2:18" ht="60" hidden="1" outlineLevel="2">
      <c r="B868" s="115">
        <f t="shared" si="38"/>
        <v>848</v>
      </c>
      <c r="C868" s="70" t="s">
        <v>245</v>
      </c>
      <c r="D868" s="203" t="s">
        <v>2</v>
      </c>
      <c r="E868" s="204">
        <v>14.4</v>
      </c>
      <c r="F868" s="38"/>
      <c r="G868" s="380"/>
      <c r="H868" s="381"/>
      <c r="I868" s="380"/>
      <c r="J868" s="428">
        <f t="shared" si="39"/>
        <v>0</v>
      </c>
      <c r="K868" s="325"/>
      <c r="L868" s="353"/>
      <c r="M868" s="772"/>
      <c r="N868" s="317"/>
      <c r="O868" s="845"/>
      <c r="P868" s="821"/>
      <c r="Q868" s="828">
        <f t="shared" si="37"/>
        <v>0</v>
      </c>
      <c r="R868" s="520"/>
    </row>
    <row r="869" spans="2:18" ht="60" hidden="1" outlineLevel="2">
      <c r="B869" s="115">
        <f t="shared" si="38"/>
        <v>849</v>
      </c>
      <c r="C869" s="70" t="s">
        <v>246</v>
      </c>
      <c r="D869" s="203" t="s">
        <v>2</v>
      </c>
      <c r="E869" s="204">
        <v>3.8</v>
      </c>
      <c r="F869" s="38"/>
      <c r="G869" s="380"/>
      <c r="H869" s="381"/>
      <c r="I869" s="380"/>
      <c r="J869" s="428">
        <f t="shared" si="39"/>
        <v>0</v>
      </c>
      <c r="K869" s="325"/>
      <c r="L869" s="353"/>
      <c r="M869" s="772"/>
      <c r="N869" s="317"/>
      <c r="O869" s="845"/>
      <c r="P869" s="821"/>
      <c r="Q869" s="828">
        <f t="shared" si="37"/>
        <v>0</v>
      </c>
      <c r="R869" s="520"/>
    </row>
    <row r="870" spans="2:18" hidden="1" outlineLevel="2">
      <c r="B870" s="115">
        <f t="shared" si="38"/>
        <v>850</v>
      </c>
      <c r="C870" s="70" t="s">
        <v>247</v>
      </c>
      <c r="D870" s="203" t="s">
        <v>3</v>
      </c>
      <c r="E870" s="204">
        <v>1</v>
      </c>
      <c r="F870" s="38"/>
      <c r="G870" s="380"/>
      <c r="H870" s="381"/>
      <c r="I870" s="380"/>
      <c r="J870" s="428">
        <f t="shared" si="39"/>
        <v>0</v>
      </c>
      <c r="K870" s="325"/>
      <c r="L870" s="353"/>
      <c r="M870" s="772"/>
      <c r="N870" s="317"/>
      <c r="O870" s="845"/>
      <c r="P870" s="821"/>
      <c r="Q870" s="828">
        <f t="shared" si="37"/>
        <v>0</v>
      </c>
      <c r="R870" s="520"/>
    </row>
    <row r="871" spans="2:18" hidden="1" outlineLevel="2">
      <c r="B871" s="115">
        <f t="shared" si="38"/>
        <v>851</v>
      </c>
      <c r="C871" s="70" t="s">
        <v>248</v>
      </c>
      <c r="D871" s="203"/>
      <c r="E871" s="204"/>
      <c r="F871" s="38"/>
      <c r="G871" s="380"/>
      <c r="H871" s="381"/>
      <c r="I871" s="380"/>
      <c r="J871" s="428">
        <f t="shared" si="39"/>
        <v>0</v>
      </c>
      <c r="K871" s="325"/>
      <c r="L871" s="353"/>
      <c r="M871" s="772"/>
      <c r="N871" s="317"/>
      <c r="O871" s="845"/>
      <c r="P871" s="821"/>
      <c r="Q871" s="828">
        <f t="shared" si="37"/>
        <v>0</v>
      </c>
      <c r="R871" s="520"/>
    </row>
    <row r="872" spans="2:18" ht="30" hidden="1" outlineLevel="2">
      <c r="B872" s="115">
        <f t="shared" si="38"/>
        <v>852</v>
      </c>
      <c r="C872" s="70" t="s">
        <v>249</v>
      </c>
      <c r="D872" s="203" t="s">
        <v>63</v>
      </c>
      <c r="E872" s="204">
        <v>11.09</v>
      </c>
      <c r="F872" s="38"/>
      <c r="G872" s="380"/>
      <c r="H872" s="381"/>
      <c r="I872" s="380"/>
      <c r="J872" s="428">
        <f t="shared" si="39"/>
        <v>0</v>
      </c>
      <c r="K872" s="325"/>
      <c r="L872" s="353"/>
      <c r="M872" s="772"/>
      <c r="N872" s="317"/>
      <c r="O872" s="845"/>
      <c r="P872" s="821"/>
      <c r="Q872" s="828">
        <f t="shared" si="37"/>
        <v>0</v>
      </c>
      <c r="R872" s="520"/>
    </row>
    <row r="873" spans="2:18" hidden="1" outlineLevel="2">
      <c r="B873" s="115">
        <f t="shared" si="38"/>
        <v>853</v>
      </c>
      <c r="C873" s="70" t="s">
        <v>250</v>
      </c>
      <c r="D873" s="203" t="s">
        <v>63</v>
      </c>
      <c r="E873" s="204">
        <v>0.57999999999999996</v>
      </c>
      <c r="F873" s="38"/>
      <c r="G873" s="380"/>
      <c r="H873" s="381"/>
      <c r="I873" s="380"/>
      <c r="J873" s="428">
        <f t="shared" si="39"/>
        <v>0</v>
      </c>
      <c r="K873" s="325"/>
      <c r="L873" s="353"/>
      <c r="M873" s="772"/>
      <c r="N873" s="317"/>
      <c r="O873" s="845"/>
      <c r="P873" s="821"/>
      <c r="Q873" s="828">
        <f t="shared" si="37"/>
        <v>0</v>
      </c>
      <c r="R873" s="520"/>
    </row>
    <row r="874" spans="2:18" ht="45" hidden="1" outlineLevel="2">
      <c r="B874" s="115">
        <f t="shared" si="38"/>
        <v>854</v>
      </c>
      <c r="C874" s="70" t="s">
        <v>1620</v>
      </c>
      <c r="D874" s="203" t="s">
        <v>65</v>
      </c>
      <c r="E874" s="204">
        <v>38</v>
      </c>
      <c r="F874" s="38"/>
      <c r="G874" s="380"/>
      <c r="H874" s="381"/>
      <c r="I874" s="380"/>
      <c r="J874" s="428">
        <f t="shared" si="39"/>
        <v>0</v>
      </c>
      <c r="K874" s="325"/>
      <c r="L874" s="353"/>
      <c r="M874" s="772"/>
      <c r="N874" s="317"/>
      <c r="O874" s="845"/>
      <c r="P874" s="821"/>
      <c r="Q874" s="828">
        <f t="shared" si="37"/>
        <v>0</v>
      </c>
      <c r="R874" s="520"/>
    </row>
    <row r="875" spans="2:18" hidden="1" outlineLevel="2">
      <c r="B875" s="115">
        <f t="shared" si="38"/>
        <v>855</v>
      </c>
      <c r="C875" s="70" t="s">
        <v>251</v>
      </c>
      <c r="D875" s="203" t="s">
        <v>63</v>
      </c>
      <c r="E875" s="204">
        <v>0.82</v>
      </c>
      <c r="F875" s="38"/>
      <c r="G875" s="380"/>
      <c r="H875" s="381"/>
      <c r="I875" s="380"/>
      <c r="J875" s="428">
        <f t="shared" si="39"/>
        <v>0</v>
      </c>
      <c r="K875" s="325"/>
      <c r="L875" s="353"/>
      <c r="M875" s="772"/>
      <c r="N875" s="317"/>
      <c r="O875" s="845"/>
      <c r="P875" s="821"/>
      <c r="Q875" s="828">
        <f t="shared" si="37"/>
        <v>0</v>
      </c>
      <c r="R875" s="520"/>
    </row>
    <row r="876" spans="2:18" hidden="1" outlineLevel="2">
      <c r="B876" s="115">
        <f t="shared" si="38"/>
        <v>856</v>
      </c>
      <c r="C876" s="70" t="s">
        <v>1621</v>
      </c>
      <c r="D876" s="203" t="s">
        <v>63</v>
      </c>
      <c r="E876" s="204">
        <v>2.12</v>
      </c>
      <c r="F876" s="38"/>
      <c r="G876" s="380"/>
      <c r="H876" s="381"/>
      <c r="I876" s="380"/>
      <c r="J876" s="428">
        <f t="shared" si="39"/>
        <v>0</v>
      </c>
      <c r="K876" s="325"/>
      <c r="L876" s="353"/>
      <c r="M876" s="772"/>
      <c r="N876" s="317"/>
      <c r="O876" s="845"/>
      <c r="P876" s="821"/>
      <c r="Q876" s="828">
        <f t="shared" si="37"/>
        <v>0</v>
      </c>
      <c r="R876" s="520"/>
    </row>
    <row r="877" spans="2:18" ht="30" hidden="1" outlineLevel="2">
      <c r="B877" s="115">
        <f t="shared" si="38"/>
        <v>857</v>
      </c>
      <c r="C877" s="70" t="s">
        <v>253</v>
      </c>
      <c r="D877" s="203" t="s">
        <v>63</v>
      </c>
      <c r="E877" s="204">
        <v>8.6</v>
      </c>
      <c r="F877" s="38"/>
      <c r="G877" s="380"/>
      <c r="H877" s="381"/>
      <c r="I877" s="380"/>
      <c r="J877" s="428">
        <f t="shared" si="39"/>
        <v>0</v>
      </c>
      <c r="K877" s="325"/>
      <c r="L877" s="353"/>
      <c r="M877" s="772"/>
      <c r="N877" s="317"/>
      <c r="O877" s="845"/>
      <c r="P877" s="821"/>
      <c r="Q877" s="828">
        <f t="shared" si="37"/>
        <v>0</v>
      </c>
      <c r="R877" s="520"/>
    </row>
    <row r="878" spans="2:18" ht="30" hidden="1" outlineLevel="2">
      <c r="B878" s="115">
        <f t="shared" si="38"/>
        <v>858</v>
      </c>
      <c r="C878" s="70" t="s">
        <v>1622</v>
      </c>
      <c r="D878" s="203" t="s">
        <v>40</v>
      </c>
      <c r="E878" s="204">
        <v>21.01</v>
      </c>
      <c r="F878" s="38"/>
      <c r="G878" s="380"/>
      <c r="H878" s="381"/>
      <c r="I878" s="380"/>
      <c r="J878" s="428">
        <f t="shared" si="39"/>
        <v>0</v>
      </c>
      <c r="K878" s="325"/>
      <c r="L878" s="353"/>
      <c r="M878" s="772"/>
      <c r="N878" s="317"/>
      <c r="O878" s="845"/>
      <c r="P878" s="821"/>
      <c r="Q878" s="828">
        <f t="shared" si="37"/>
        <v>0</v>
      </c>
      <c r="R878" s="520"/>
    </row>
    <row r="879" spans="2:18" ht="30" hidden="1" outlineLevel="2">
      <c r="B879" s="115">
        <f t="shared" si="38"/>
        <v>859</v>
      </c>
      <c r="C879" s="70" t="s">
        <v>1623</v>
      </c>
      <c r="D879" s="203" t="s">
        <v>2</v>
      </c>
      <c r="E879" s="204">
        <v>8</v>
      </c>
      <c r="F879" s="38"/>
      <c r="G879" s="380"/>
      <c r="H879" s="381"/>
      <c r="I879" s="380"/>
      <c r="J879" s="428">
        <f t="shared" si="39"/>
        <v>0</v>
      </c>
      <c r="K879" s="325"/>
      <c r="L879" s="353"/>
      <c r="M879" s="772"/>
      <c r="N879" s="317"/>
      <c r="O879" s="845"/>
      <c r="P879" s="821"/>
      <c r="Q879" s="828">
        <f t="shared" ref="Q879:Q942" si="40">I879</f>
        <v>0</v>
      </c>
      <c r="R879" s="520"/>
    </row>
    <row r="880" spans="2:18" ht="30" hidden="1" outlineLevel="2">
      <c r="B880" s="115">
        <f t="shared" ref="B880:B943" si="41">B879+1</f>
        <v>860</v>
      </c>
      <c r="C880" s="70" t="s">
        <v>1624</v>
      </c>
      <c r="D880" s="203" t="s">
        <v>2</v>
      </c>
      <c r="E880" s="204">
        <v>16</v>
      </c>
      <c r="F880" s="38"/>
      <c r="G880" s="380"/>
      <c r="H880" s="381"/>
      <c r="I880" s="380"/>
      <c r="J880" s="428">
        <f t="shared" si="39"/>
        <v>0</v>
      </c>
      <c r="K880" s="325"/>
      <c r="L880" s="353"/>
      <c r="M880" s="772"/>
      <c r="N880" s="317"/>
      <c r="O880" s="845"/>
      <c r="P880" s="821"/>
      <c r="Q880" s="828">
        <f t="shared" si="40"/>
        <v>0</v>
      </c>
      <c r="R880" s="520"/>
    </row>
    <row r="881" spans="2:18" hidden="1" outlineLevel="2">
      <c r="B881" s="115">
        <f t="shared" si="41"/>
        <v>861</v>
      </c>
      <c r="C881" s="70" t="s">
        <v>248</v>
      </c>
      <c r="D881" s="203"/>
      <c r="E881" s="204"/>
      <c r="F881" s="38"/>
      <c r="G881" s="380"/>
      <c r="H881" s="381"/>
      <c r="I881" s="380"/>
      <c r="J881" s="428">
        <f t="shared" si="39"/>
        <v>0</v>
      </c>
      <c r="K881" s="325"/>
      <c r="L881" s="353"/>
      <c r="M881" s="772"/>
      <c r="N881" s="317"/>
      <c r="O881" s="845"/>
      <c r="P881" s="821"/>
      <c r="Q881" s="828">
        <f t="shared" si="40"/>
        <v>0</v>
      </c>
      <c r="R881" s="520"/>
    </row>
    <row r="882" spans="2:18" ht="30" hidden="1" outlineLevel="2">
      <c r="B882" s="115">
        <f t="shared" si="41"/>
        <v>862</v>
      </c>
      <c r="C882" s="70" t="s">
        <v>249</v>
      </c>
      <c r="D882" s="203" t="s">
        <v>63</v>
      </c>
      <c r="E882" s="204">
        <v>23.98</v>
      </c>
      <c r="F882" s="38"/>
      <c r="G882" s="380"/>
      <c r="H882" s="381"/>
      <c r="I882" s="380"/>
      <c r="J882" s="428">
        <f t="shared" si="39"/>
        <v>0</v>
      </c>
      <c r="K882" s="325"/>
      <c r="L882" s="353"/>
      <c r="M882" s="772"/>
      <c r="N882" s="317"/>
      <c r="O882" s="845"/>
      <c r="P882" s="821"/>
      <c r="Q882" s="828">
        <f t="shared" si="40"/>
        <v>0</v>
      </c>
      <c r="R882" s="520"/>
    </row>
    <row r="883" spans="2:18" hidden="1" outlineLevel="2">
      <c r="B883" s="115">
        <f t="shared" si="41"/>
        <v>863</v>
      </c>
      <c r="C883" s="70" t="s">
        <v>250</v>
      </c>
      <c r="D883" s="203" t="s">
        <v>63</v>
      </c>
      <c r="E883" s="204">
        <v>1.26</v>
      </c>
      <c r="F883" s="38"/>
      <c r="G883" s="380"/>
      <c r="H883" s="381"/>
      <c r="I883" s="380"/>
      <c r="J883" s="428">
        <f t="shared" si="39"/>
        <v>0</v>
      </c>
      <c r="K883" s="325"/>
      <c r="L883" s="353"/>
      <c r="M883" s="772"/>
      <c r="N883" s="317"/>
      <c r="O883" s="845"/>
      <c r="P883" s="821"/>
      <c r="Q883" s="828">
        <f t="shared" si="40"/>
        <v>0</v>
      </c>
      <c r="R883" s="520"/>
    </row>
    <row r="884" spans="2:18" ht="45" hidden="1" outlineLevel="2">
      <c r="B884" s="115">
        <f t="shared" si="41"/>
        <v>864</v>
      </c>
      <c r="C884" s="70" t="s">
        <v>1625</v>
      </c>
      <c r="D884" s="203" t="s">
        <v>65</v>
      </c>
      <c r="E884" s="204">
        <v>70</v>
      </c>
      <c r="F884" s="38"/>
      <c r="G884" s="380"/>
      <c r="H884" s="381"/>
      <c r="I884" s="380"/>
      <c r="J884" s="428">
        <f t="shared" si="39"/>
        <v>0</v>
      </c>
      <c r="K884" s="325"/>
      <c r="L884" s="353"/>
      <c r="M884" s="772"/>
      <c r="N884" s="317"/>
      <c r="O884" s="845"/>
      <c r="P884" s="821"/>
      <c r="Q884" s="828">
        <f t="shared" si="40"/>
        <v>0</v>
      </c>
      <c r="R884" s="520"/>
    </row>
    <row r="885" spans="2:18" hidden="1" outlineLevel="2">
      <c r="B885" s="115">
        <f t="shared" si="41"/>
        <v>865</v>
      </c>
      <c r="C885" s="70" t="s">
        <v>251</v>
      </c>
      <c r="D885" s="203" t="s">
        <v>63</v>
      </c>
      <c r="E885" s="204">
        <v>1.78</v>
      </c>
      <c r="F885" s="38"/>
      <c r="G885" s="380"/>
      <c r="H885" s="381"/>
      <c r="I885" s="380"/>
      <c r="J885" s="428">
        <f t="shared" si="39"/>
        <v>0</v>
      </c>
      <c r="K885" s="325"/>
      <c r="L885" s="353"/>
      <c r="M885" s="772"/>
      <c r="N885" s="317"/>
      <c r="O885" s="845"/>
      <c r="P885" s="821"/>
      <c r="Q885" s="828">
        <f t="shared" si="40"/>
        <v>0</v>
      </c>
      <c r="R885" s="520"/>
    </row>
    <row r="886" spans="2:18" hidden="1" outlineLevel="2">
      <c r="B886" s="115">
        <f t="shared" si="41"/>
        <v>866</v>
      </c>
      <c r="C886" s="70" t="s">
        <v>252</v>
      </c>
      <c r="D886" s="203" t="s">
        <v>63</v>
      </c>
      <c r="E886" s="204">
        <v>5.56</v>
      </c>
      <c r="F886" s="38"/>
      <c r="G886" s="380"/>
      <c r="H886" s="381"/>
      <c r="I886" s="380"/>
      <c r="J886" s="428">
        <f t="shared" si="39"/>
        <v>0</v>
      </c>
      <c r="K886" s="325"/>
      <c r="L886" s="353"/>
      <c r="M886" s="772"/>
      <c r="N886" s="317"/>
      <c r="O886" s="845"/>
      <c r="P886" s="821"/>
      <c r="Q886" s="828">
        <f t="shared" si="40"/>
        <v>0</v>
      </c>
      <c r="R886" s="520"/>
    </row>
    <row r="887" spans="2:18" ht="30" hidden="1" outlineLevel="2">
      <c r="B887" s="115">
        <f t="shared" si="41"/>
        <v>867</v>
      </c>
      <c r="C887" s="70" t="s">
        <v>253</v>
      </c>
      <c r="D887" s="203" t="s">
        <v>63</v>
      </c>
      <c r="E887" s="204">
        <v>17.25</v>
      </c>
      <c r="F887" s="38"/>
      <c r="G887" s="380"/>
      <c r="H887" s="381"/>
      <c r="I887" s="380"/>
      <c r="J887" s="428">
        <f t="shared" si="39"/>
        <v>0</v>
      </c>
      <c r="K887" s="325"/>
      <c r="L887" s="353"/>
      <c r="M887" s="772"/>
      <c r="N887" s="317"/>
      <c r="O887" s="845"/>
      <c r="P887" s="821"/>
      <c r="Q887" s="828">
        <f t="shared" si="40"/>
        <v>0</v>
      </c>
      <c r="R887" s="520"/>
    </row>
    <row r="888" spans="2:18" ht="30" hidden="1" outlineLevel="2">
      <c r="B888" s="115">
        <f t="shared" si="41"/>
        <v>868</v>
      </c>
      <c r="C888" s="70" t="s">
        <v>1622</v>
      </c>
      <c r="D888" s="203" t="s">
        <v>40</v>
      </c>
      <c r="E888" s="204">
        <v>45.43</v>
      </c>
      <c r="F888" s="38"/>
      <c r="G888" s="380"/>
      <c r="H888" s="381"/>
      <c r="I888" s="380"/>
      <c r="J888" s="428">
        <f t="shared" si="39"/>
        <v>0</v>
      </c>
      <c r="K888" s="325"/>
      <c r="L888" s="353"/>
      <c r="M888" s="772"/>
      <c r="N888" s="317"/>
      <c r="O888" s="845"/>
      <c r="P888" s="821"/>
      <c r="Q888" s="828">
        <f t="shared" si="40"/>
        <v>0</v>
      </c>
      <c r="R888" s="520"/>
    </row>
    <row r="889" spans="2:18" ht="60" hidden="1" outlineLevel="2">
      <c r="B889" s="115">
        <f t="shared" si="41"/>
        <v>869</v>
      </c>
      <c r="C889" s="70" t="s">
        <v>1626</v>
      </c>
      <c r="D889" s="203" t="s">
        <v>2</v>
      </c>
      <c r="E889" s="204">
        <v>28.8</v>
      </c>
      <c r="F889" s="38"/>
      <c r="G889" s="380"/>
      <c r="H889" s="381"/>
      <c r="I889" s="380"/>
      <c r="J889" s="428">
        <f t="shared" si="39"/>
        <v>0</v>
      </c>
      <c r="K889" s="325"/>
      <c r="L889" s="353"/>
      <c r="M889" s="772"/>
      <c r="N889" s="317"/>
      <c r="O889" s="845"/>
      <c r="P889" s="821"/>
      <c r="Q889" s="828">
        <f t="shared" si="40"/>
        <v>0</v>
      </c>
      <c r="R889" s="520"/>
    </row>
    <row r="890" spans="2:18" ht="60" hidden="1" outlineLevel="2">
      <c r="B890" s="115">
        <f t="shared" si="41"/>
        <v>870</v>
      </c>
      <c r="C890" s="70" t="s">
        <v>1627</v>
      </c>
      <c r="D890" s="203" t="s">
        <v>2</v>
      </c>
      <c r="E890" s="204">
        <v>82.8</v>
      </c>
      <c r="F890" s="38"/>
      <c r="G890" s="380"/>
      <c r="H890" s="381"/>
      <c r="I890" s="380"/>
      <c r="J890" s="428">
        <f t="shared" si="39"/>
        <v>0</v>
      </c>
      <c r="K890" s="325"/>
      <c r="L890" s="353"/>
      <c r="M890" s="772"/>
      <c r="N890" s="317"/>
      <c r="O890" s="845"/>
      <c r="P890" s="821"/>
      <c r="Q890" s="828">
        <f t="shared" si="40"/>
        <v>0</v>
      </c>
      <c r="R890" s="520"/>
    </row>
    <row r="891" spans="2:18" hidden="1" outlineLevel="2">
      <c r="B891" s="115">
        <f t="shared" si="41"/>
        <v>871</v>
      </c>
      <c r="C891" s="70" t="s">
        <v>254</v>
      </c>
      <c r="D891" s="203" t="s">
        <v>3</v>
      </c>
      <c r="E891" s="204">
        <v>9</v>
      </c>
      <c r="F891" s="38"/>
      <c r="G891" s="380"/>
      <c r="H891" s="381"/>
      <c r="I891" s="380"/>
      <c r="J891" s="428">
        <f t="shared" si="39"/>
        <v>0</v>
      </c>
      <c r="K891" s="325"/>
      <c r="L891" s="353"/>
      <c r="M891" s="772"/>
      <c r="N891" s="317"/>
      <c r="O891" s="845"/>
      <c r="P891" s="821"/>
      <c r="Q891" s="828">
        <f t="shared" si="40"/>
        <v>0</v>
      </c>
      <c r="R891" s="520"/>
    </row>
    <row r="892" spans="2:18" hidden="1" outlineLevel="2">
      <c r="B892" s="115">
        <f t="shared" si="41"/>
        <v>872</v>
      </c>
      <c r="C892" s="70" t="s">
        <v>255</v>
      </c>
      <c r="D892" s="203" t="s">
        <v>3</v>
      </c>
      <c r="E892" s="204">
        <v>9</v>
      </c>
      <c r="F892" s="38"/>
      <c r="G892" s="380"/>
      <c r="H892" s="381"/>
      <c r="I892" s="380"/>
      <c r="J892" s="428">
        <f t="shared" si="39"/>
        <v>0</v>
      </c>
      <c r="K892" s="325"/>
      <c r="L892" s="353"/>
      <c r="M892" s="772"/>
      <c r="N892" s="317"/>
      <c r="O892" s="845"/>
      <c r="P892" s="821"/>
      <c r="Q892" s="828">
        <f t="shared" si="40"/>
        <v>0</v>
      </c>
      <c r="R892" s="520"/>
    </row>
    <row r="893" spans="2:18" hidden="1" outlineLevel="2">
      <c r="B893" s="115">
        <f t="shared" si="41"/>
        <v>873</v>
      </c>
      <c r="C893" s="70" t="s">
        <v>256</v>
      </c>
      <c r="D893" s="203" t="s">
        <v>3</v>
      </c>
      <c r="E893" s="204">
        <v>2</v>
      </c>
      <c r="F893" s="38"/>
      <c r="G893" s="380"/>
      <c r="H893" s="381"/>
      <c r="I893" s="380"/>
      <c r="J893" s="428">
        <f t="shared" si="39"/>
        <v>0</v>
      </c>
      <c r="K893" s="325"/>
      <c r="L893" s="353"/>
      <c r="M893" s="772"/>
      <c r="N893" s="317"/>
      <c r="O893" s="845"/>
      <c r="P893" s="821"/>
      <c r="Q893" s="828">
        <f t="shared" si="40"/>
        <v>0</v>
      </c>
      <c r="R893" s="520"/>
    </row>
    <row r="894" spans="2:18" hidden="1" outlineLevel="2">
      <c r="B894" s="115">
        <f t="shared" si="41"/>
        <v>874</v>
      </c>
      <c r="C894" s="70" t="s">
        <v>257</v>
      </c>
      <c r="D894" s="203" t="s">
        <v>3</v>
      </c>
      <c r="E894" s="204">
        <v>1</v>
      </c>
      <c r="F894" s="38"/>
      <c r="G894" s="380"/>
      <c r="H894" s="381"/>
      <c r="I894" s="380"/>
      <c r="J894" s="428">
        <f t="shared" si="39"/>
        <v>0</v>
      </c>
      <c r="K894" s="325"/>
      <c r="L894" s="353"/>
      <c r="M894" s="772"/>
      <c r="N894" s="317"/>
      <c r="O894" s="845"/>
      <c r="P894" s="821"/>
      <c r="Q894" s="828">
        <f t="shared" si="40"/>
        <v>0</v>
      </c>
      <c r="R894" s="520"/>
    </row>
    <row r="895" spans="2:18" hidden="1" outlineLevel="2">
      <c r="B895" s="115">
        <f t="shared" si="41"/>
        <v>875</v>
      </c>
      <c r="C895" s="70" t="s">
        <v>258</v>
      </c>
      <c r="D895" s="203" t="s">
        <v>3</v>
      </c>
      <c r="E895" s="204">
        <v>5</v>
      </c>
      <c r="F895" s="38"/>
      <c r="G895" s="380"/>
      <c r="H895" s="381"/>
      <c r="I895" s="380"/>
      <c r="J895" s="428">
        <f t="shared" si="39"/>
        <v>0</v>
      </c>
      <c r="K895" s="325"/>
      <c r="L895" s="353"/>
      <c r="M895" s="772"/>
      <c r="N895" s="317"/>
      <c r="O895" s="845"/>
      <c r="P895" s="821"/>
      <c r="Q895" s="828">
        <f t="shared" si="40"/>
        <v>0</v>
      </c>
      <c r="R895" s="520"/>
    </row>
    <row r="896" spans="2:18" hidden="1" outlineLevel="2">
      <c r="B896" s="115">
        <f t="shared" si="41"/>
        <v>876</v>
      </c>
      <c r="C896" s="70" t="s">
        <v>1628</v>
      </c>
      <c r="D896" s="203" t="s">
        <v>3</v>
      </c>
      <c r="E896" s="204">
        <v>24</v>
      </c>
      <c r="F896" s="38"/>
      <c r="G896" s="380"/>
      <c r="H896" s="381"/>
      <c r="I896" s="380"/>
      <c r="J896" s="428">
        <f t="shared" si="39"/>
        <v>0</v>
      </c>
      <c r="K896" s="325"/>
      <c r="L896" s="353"/>
      <c r="M896" s="772"/>
      <c r="N896" s="317"/>
      <c r="O896" s="845"/>
      <c r="P896" s="821"/>
      <c r="Q896" s="828">
        <f t="shared" si="40"/>
        <v>0</v>
      </c>
      <c r="R896" s="520"/>
    </row>
    <row r="897" spans="1:18" hidden="1" outlineLevel="2">
      <c r="B897" s="115">
        <f t="shared" si="41"/>
        <v>877</v>
      </c>
      <c r="C897" s="70" t="s">
        <v>259</v>
      </c>
      <c r="D897" s="203" t="s">
        <v>3</v>
      </c>
      <c r="E897" s="204">
        <v>24</v>
      </c>
      <c r="F897" s="38"/>
      <c r="G897" s="380"/>
      <c r="H897" s="381"/>
      <c r="I897" s="380"/>
      <c r="J897" s="428">
        <f t="shared" si="39"/>
        <v>0</v>
      </c>
      <c r="K897" s="325"/>
      <c r="L897" s="353"/>
      <c r="M897" s="772"/>
      <c r="N897" s="317"/>
      <c r="O897" s="845"/>
      <c r="P897" s="821"/>
      <c r="Q897" s="828">
        <f t="shared" si="40"/>
        <v>0</v>
      </c>
      <c r="R897" s="520"/>
    </row>
    <row r="898" spans="1:18" ht="30" hidden="1" outlineLevel="2">
      <c r="B898" s="115">
        <f t="shared" si="41"/>
        <v>878</v>
      </c>
      <c r="C898" s="70" t="s">
        <v>1629</v>
      </c>
      <c r="D898" s="203" t="s">
        <v>2</v>
      </c>
      <c r="E898" s="204">
        <v>150</v>
      </c>
      <c r="F898" s="38"/>
      <c r="G898" s="380"/>
      <c r="H898" s="381"/>
      <c r="I898" s="380"/>
      <c r="J898" s="428">
        <f t="shared" si="39"/>
        <v>0</v>
      </c>
      <c r="K898" s="325"/>
      <c r="L898" s="353"/>
      <c r="M898" s="772"/>
      <c r="N898" s="317"/>
      <c r="O898" s="845"/>
      <c r="P898" s="821"/>
      <c r="Q898" s="828">
        <f t="shared" si="40"/>
        <v>0</v>
      </c>
      <c r="R898" s="520"/>
    </row>
    <row r="899" spans="1:18" ht="30" hidden="1" outlineLevel="2">
      <c r="B899" s="115">
        <f t="shared" si="41"/>
        <v>879</v>
      </c>
      <c r="C899" s="70" t="s">
        <v>1630</v>
      </c>
      <c r="D899" s="203" t="s">
        <v>2</v>
      </c>
      <c r="E899" s="204">
        <v>195</v>
      </c>
      <c r="F899" s="38"/>
      <c r="G899" s="380"/>
      <c r="H899" s="381"/>
      <c r="I899" s="380"/>
      <c r="J899" s="428">
        <f t="shared" si="39"/>
        <v>0</v>
      </c>
      <c r="K899" s="325"/>
      <c r="L899" s="353"/>
      <c r="M899" s="772"/>
      <c r="N899" s="317"/>
      <c r="O899" s="845"/>
      <c r="P899" s="821"/>
      <c r="Q899" s="828">
        <f t="shared" si="40"/>
        <v>0</v>
      </c>
      <c r="R899" s="520"/>
    </row>
    <row r="900" spans="1:18" ht="30" hidden="1" outlineLevel="2">
      <c r="B900" s="115">
        <f t="shared" si="41"/>
        <v>880</v>
      </c>
      <c r="C900" s="70" t="s">
        <v>1631</v>
      </c>
      <c r="D900" s="203" t="s">
        <v>2</v>
      </c>
      <c r="E900" s="204">
        <v>60</v>
      </c>
      <c r="F900" s="38"/>
      <c r="G900" s="380"/>
      <c r="H900" s="381"/>
      <c r="I900" s="380"/>
      <c r="J900" s="428">
        <f t="shared" si="39"/>
        <v>0</v>
      </c>
      <c r="K900" s="325"/>
      <c r="L900" s="353"/>
      <c r="M900" s="772"/>
      <c r="N900" s="317"/>
      <c r="O900" s="845"/>
      <c r="P900" s="821"/>
      <c r="Q900" s="828">
        <f t="shared" si="40"/>
        <v>0</v>
      </c>
      <c r="R900" s="520"/>
    </row>
    <row r="901" spans="1:18" ht="30" hidden="1" outlineLevel="2">
      <c r="B901" s="115">
        <f t="shared" si="41"/>
        <v>881</v>
      </c>
      <c r="C901" s="70" t="s">
        <v>1632</v>
      </c>
      <c r="D901" s="203" t="s">
        <v>2</v>
      </c>
      <c r="E901" s="204">
        <v>5</v>
      </c>
      <c r="F901" s="38"/>
      <c r="G901" s="380"/>
      <c r="H901" s="381"/>
      <c r="I901" s="380"/>
      <c r="J901" s="428">
        <f t="shared" si="39"/>
        <v>0</v>
      </c>
      <c r="K901" s="325"/>
      <c r="L901" s="353"/>
      <c r="M901" s="772"/>
      <c r="N901" s="317"/>
      <c r="O901" s="845"/>
      <c r="P901" s="821"/>
      <c r="Q901" s="828">
        <f t="shared" si="40"/>
        <v>0</v>
      </c>
      <c r="R901" s="520"/>
    </row>
    <row r="902" spans="1:18" ht="30" hidden="1" outlineLevel="2">
      <c r="B902" s="115">
        <f t="shared" si="41"/>
        <v>882</v>
      </c>
      <c r="C902" s="70" t="s">
        <v>1633</v>
      </c>
      <c r="D902" s="203" t="s">
        <v>2</v>
      </c>
      <c r="E902" s="204">
        <v>10</v>
      </c>
      <c r="F902" s="38"/>
      <c r="G902" s="380"/>
      <c r="H902" s="381"/>
      <c r="I902" s="380"/>
      <c r="J902" s="428">
        <f t="shared" si="39"/>
        <v>0</v>
      </c>
      <c r="K902" s="325"/>
      <c r="L902" s="353"/>
      <c r="M902" s="772"/>
      <c r="N902" s="317"/>
      <c r="O902" s="845"/>
      <c r="P902" s="821"/>
      <c r="Q902" s="828">
        <f t="shared" si="40"/>
        <v>0</v>
      </c>
      <c r="R902" s="520"/>
    </row>
    <row r="903" spans="1:18" ht="30" hidden="1" outlineLevel="2">
      <c r="B903" s="115">
        <f t="shared" si="41"/>
        <v>883</v>
      </c>
      <c r="C903" s="70" t="s">
        <v>1634</v>
      </c>
      <c r="D903" s="203" t="s">
        <v>2</v>
      </c>
      <c r="E903" s="204">
        <v>40</v>
      </c>
      <c r="F903" s="38"/>
      <c r="G903" s="380"/>
      <c r="H903" s="381"/>
      <c r="I903" s="380"/>
      <c r="J903" s="428">
        <f t="shared" si="39"/>
        <v>0</v>
      </c>
      <c r="K903" s="325"/>
      <c r="L903" s="353"/>
      <c r="M903" s="772"/>
      <c r="N903" s="317"/>
      <c r="O903" s="845"/>
      <c r="P903" s="821"/>
      <c r="Q903" s="828">
        <f t="shared" si="40"/>
        <v>0</v>
      </c>
      <c r="R903" s="520"/>
    </row>
    <row r="904" spans="1:18" ht="30" hidden="1" outlineLevel="2">
      <c r="B904" s="115">
        <f t="shared" si="41"/>
        <v>884</v>
      </c>
      <c r="C904" s="70" t="s">
        <v>1635</v>
      </c>
      <c r="D904" s="203" t="s">
        <v>2</v>
      </c>
      <c r="E904" s="204">
        <v>30</v>
      </c>
      <c r="F904" s="38"/>
      <c r="G904" s="380"/>
      <c r="H904" s="381"/>
      <c r="I904" s="380"/>
      <c r="J904" s="428">
        <f t="shared" si="39"/>
        <v>0</v>
      </c>
      <c r="K904" s="325"/>
      <c r="L904" s="353"/>
      <c r="M904" s="772"/>
      <c r="N904" s="317"/>
      <c r="O904" s="845"/>
      <c r="P904" s="821"/>
      <c r="Q904" s="828">
        <f t="shared" si="40"/>
        <v>0</v>
      </c>
      <c r="R904" s="520"/>
    </row>
    <row r="905" spans="1:18" ht="30" hidden="1" outlineLevel="2">
      <c r="B905" s="115">
        <f t="shared" si="41"/>
        <v>885</v>
      </c>
      <c r="C905" s="70" t="s">
        <v>1636</v>
      </c>
      <c r="D905" s="203" t="s">
        <v>2</v>
      </c>
      <c r="E905" s="204">
        <v>35</v>
      </c>
      <c r="F905" s="38"/>
      <c r="G905" s="380"/>
      <c r="H905" s="381"/>
      <c r="I905" s="380"/>
      <c r="J905" s="428">
        <f t="shared" si="39"/>
        <v>0</v>
      </c>
      <c r="K905" s="325"/>
      <c r="L905" s="353"/>
      <c r="M905" s="772"/>
      <c r="N905" s="317"/>
      <c r="O905" s="845"/>
      <c r="P905" s="821"/>
      <c r="Q905" s="828">
        <f t="shared" si="40"/>
        <v>0</v>
      </c>
      <c r="R905" s="520"/>
    </row>
    <row r="906" spans="1:18" ht="30" hidden="1" outlineLevel="2">
      <c r="B906" s="115">
        <f t="shared" si="41"/>
        <v>886</v>
      </c>
      <c r="C906" s="70" t="s">
        <v>1637</v>
      </c>
      <c r="D906" s="203" t="s">
        <v>2</v>
      </c>
      <c r="E906" s="204">
        <v>30</v>
      </c>
      <c r="F906" s="38"/>
      <c r="G906" s="380"/>
      <c r="H906" s="381"/>
      <c r="I906" s="380"/>
      <c r="J906" s="428">
        <f t="shared" si="39"/>
        <v>0</v>
      </c>
      <c r="K906" s="325"/>
      <c r="L906" s="353"/>
      <c r="M906" s="772"/>
      <c r="N906" s="317"/>
      <c r="O906" s="845"/>
      <c r="P906" s="821"/>
      <c r="Q906" s="828">
        <f t="shared" si="40"/>
        <v>0</v>
      </c>
      <c r="R906" s="520"/>
    </row>
    <row r="907" spans="1:18" ht="45" hidden="1" outlineLevel="2">
      <c r="B907" s="115">
        <f t="shared" si="41"/>
        <v>887</v>
      </c>
      <c r="C907" s="70" t="s">
        <v>260</v>
      </c>
      <c r="D907" s="203" t="s">
        <v>3</v>
      </c>
      <c r="E907" s="204">
        <v>6</v>
      </c>
      <c r="F907" s="38"/>
      <c r="G907" s="380"/>
      <c r="H907" s="381"/>
      <c r="I907" s="380"/>
      <c r="J907" s="428">
        <f t="shared" si="39"/>
        <v>0</v>
      </c>
      <c r="K907" s="325"/>
      <c r="L907" s="353"/>
      <c r="M907" s="772"/>
      <c r="N907" s="317"/>
      <c r="O907" s="845"/>
      <c r="P907" s="821"/>
      <c r="Q907" s="828">
        <f t="shared" si="40"/>
        <v>0</v>
      </c>
      <c r="R907" s="520"/>
    </row>
    <row r="908" spans="1:18" ht="45" hidden="1" outlineLevel="2">
      <c r="B908" s="115">
        <f t="shared" si="41"/>
        <v>888</v>
      </c>
      <c r="C908" s="70" t="s">
        <v>261</v>
      </c>
      <c r="D908" s="203" t="s">
        <v>3</v>
      </c>
      <c r="E908" s="204">
        <v>11</v>
      </c>
      <c r="F908" s="38"/>
      <c r="G908" s="380"/>
      <c r="H908" s="381"/>
      <c r="I908" s="380"/>
      <c r="J908" s="428">
        <f t="shared" si="39"/>
        <v>0</v>
      </c>
      <c r="K908" s="325"/>
      <c r="L908" s="353"/>
      <c r="M908" s="772"/>
      <c r="N908" s="317"/>
      <c r="O908" s="845"/>
      <c r="P908" s="821"/>
      <c r="Q908" s="828">
        <f t="shared" si="40"/>
        <v>0</v>
      </c>
      <c r="R908" s="520"/>
    </row>
    <row r="909" spans="1:18" hidden="1" outlineLevel="2">
      <c r="B909" s="115">
        <f t="shared" si="41"/>
        <v>889</v>
      </c>
      <c r="C909" s="70" t="s">
        <v>262</v>
      </c>
      <c r="D909" s="203" t="s">
        <v>3</v>
      </c>
      <c r="E909" s="204">
        <v>2</v>
      </c>
      <c r="F909" s="38"/>
      <c r="G909" s="380"/>
      <c r="H909" s="381"/>
      <c r="I909" s="380"/>
      <c r="J909" s="428">
        <f t="shared" si="39"/>
        <v>0</v>
      </c>
      <c r="K909" s="325"/>
      <c r="L909" s="353"/>
      <c r="M909" s="772"/>
      <c r="N909" s="317"/>
      <c r="O909" s="845"/>
      <c r="P909" s="821"/>
      <c r="Q909" s="828">
        <f t="shared" si="40"/>
        <v>0</v>
      </c>
      <c r="R909" s="520"/>
    </row>
    <row r="910" spans="1:18" ht="30" hidden="1" outlineLevel="2">
      <c r="B910" s="115">
        <f t="shared" si="41"/>
        <v>890</v>
      </c>
      <c r="C910" s="70" t="s">
        <v>263</v>
      </c>
      <c r="D910" s="203" t="s">
        <v>3</v>
      </c>
      <c r="E910" s="204">
        <v>2</v>
      </c>
      <c r="F910" s="38"/>
      <c r="G910" s="380"/>
      <c r="H910" s="381"/>
      <c r="I910" s="380"/>
      <c r="J910" s="428">
        <f t="shared" si="39"/>
        <v>0</v>
      </c>
      <c r="K910" s="325"/>
      <c r="L910" s="353"/>
      <c r="M910" s="772"/>
      <c r="N910" s="317"/>
      <c r="O910" s="845"/>
      <c r="P910" s="821"/>
      <c r="Q910" s="828">
        <f t="shared" si="40"/>
        <v>0</v>
      </c>
      <c r="R910" s="520"/>
    </row>
    <row r="911" spans="1:18" ht="30" hidden="1" outlineLevel="2">
      <c r="B911" s="115">
        <f t="shared" si="41"/>
        <v>891</v>
      </c>
      <c r="C911" s="70" t="s">
        <v>264</v>
      </c>
      <c r="D911" s="203" t="s">
        <v>3</v>
      </c>
      <c r="E911" s="204">
        <v>6</v>
      </c>
      <c r="F911" s="38"/>
      <c r="G911" s="380"/>
      <c r="H911" s="381"/>
      <c r="I911" s="380"/>
      <c r="J911" s="428">
        <f t="shared" si="39"/>
        <v>0</v>
      </c>
      <c r="K911" s="325"/>
      <c r="L911" s="353"/>
      <c r="M911" s="772"/>
      <c r="N911" s="317"/>
      <c r="O911" s="845"/>
      <c r="P911" s="821"/>
      <c r="Q911" s="828">
        <f t="shared" si="40"/>
        <v>0</v>
      </c>
      <c r="R911" s="520"/>
    </row>
    <row r="912" spans="1:18" collapsed="1">
      <c r="A912" s="219">
        <v>6</v>
      </c>
      <c r="B912" s="382">
        <f t="shared" si="41"/>
        <v>892</v>
      </c>
      <c r="C912" s="948" t="s">
        <v>1638</v>
      </c>
      <c r="D912" s="948"/>
      <c r="E912" s="940"/>
      <c r="F912" s="425"/>
      <c r="G912" s="426">
        <f>'АР ВОР 1 демонтаж'!F30</f>
        <v>0</v>
      </c>
      <c r="H912" s="427"/>
      <c r="I912" s="426">
        <f>'АР ВОР 1 демонтаж'!H30</f>
        <v>334069.85009999998</v>
      </c>
      <c r="J912" s="428">
        <f>G912+I912</f>
        <v>334069.85009999998</v>
      </c>
      <c r="K912" s="429" t="s">
        <v>3624</v>
      </c>
      <c r="L912" s="884">
        <v>45719</v>
      </c>
      <c r="M912" s="772">
        <v>0</v>
      </c>
      <c r="N912" s="317">
        <v>0</v>
      </c>
      <c r="O912" s="860" t="s">
        <v>3627</v>
      </c>
      <c r="P912" s="826">
        <f>G912</f>
        <v>0</v>
      </c>
      <c r="Q912" s="828">
        <f t="shared" si="40"/>
        <v>334069.85009999998</v>
      </c>
      <c r="R912" s="520"/>
    </row>
    <row r="913" spans="1:18" ht="75" hidden="1" outlineLevel="1">
      <c r="B913" s="115">
        <f t="shared" si="41"/>
        <v>893</v>
      </c>
      <c r="C913" s="70" t="s">
        <v>1639</v>
      </c>
      <c r="D913" s="202" t="s">
        <v>65</v>
      </c>
      <c r="E913" s="204">
        <v>4.9000000000000004</v>
      </c>
      <c r="F913" s="38"/>
      <c r="G913" s="380"/>
      <c r="H913" s="381">
        <v>6255.1</v>
      </c>
      <c r="I913" s="380">
        <f>E913*H913</f>
        <v>30649.990000000005</v>
      </c>
      <c r="J913" s="428">
        <f t="shared" si="39"/>
        <v>30649.990000000005</v>
      </c>
      <c r="K913" s="325"/>
      <c r="L913" s="353"/>
      <c r="M913" s="772"/>
      <c r="N913" s="317"/>
      <c r="O913" s="845"/>
      <c r="P913" s="826">
        <f t="shared" ref="P913:P947" si="42">G913</f>
        <v>0</v>
      </c>
      <c r="Q913" s="828">
        <f t="shared" si="40"/>
        <v>30649.990000000005</v>
      </c>
      <c r="R913" s="520"/>
    </row>
    <row r="914" spans="1:18" ht="31.2" hidden="1" outlineLevel="1">
      <c r="B914" s="115">
        <f t="shared" si="41"/>
        <v>894</v>
      </c>
      <c r="C914" s="45" t="s">
        <v>3089</v>
      </c>
      <c r="D914" s="202"/>
      <c r="E914" s="204"/>
      <c r="F914" s="38"/>
      <c r="G914" s="380"/>
      <c r="H914" s="381"/>
      <c r="I914" s="380"/>
      <c r="J914" s="428">
        <f t="shared" si="39"/>
        <v>0</v>
      </c>
      <c r="K914" s="325"/>
      <c r="L914" s="353"/>
      <c r="M914" s="772"/>
      <c r="N914" s="317"/>
      <c r="O914" s="845"/>
      <c r="P914" s="826">
        <f t="shared" si="42"/>
        <v>0</v>
      </c>
      <c r="Q914" s="828">
        <f t="shared" si="40"/>
        <v>0</v>
      </c>
      <c r="R914" s="520"/>
    </row>
    <row r="915" spans="1:18" hidden="1" outlineLevel="1">
      <c r="B915" s="115">
        <f t="shared" si="41"/>
        <v>895</v>
      </c>
      <c r="C915" s="70" t="s">
        <v>1640</v>
      </c>
      <c r="D915" s="202" t="s">
        <v>65</v>
      </c>
      <c r="E915" s="204">
        <v>175.63</v>
      </c>
      <c r="F915" s="38"/>
      <c r="G915" s="380"/>
      <c r="H915" s="381">
        <v>1260</v>
      </c>
      <c r="I915" s="380">
        <f>E915*H915</f>
        <v>221293.8</v>
      </c>
      <c r="J915" s="428">
        <f t="shared" ref="J915:J921" si="43">G915+I915</f>
        <v>221293.8</v>
      </c>
      <c r="K915" s="325"/>
      <c r="L915" s="353"/>
      <c r="M915" s="772"/>
      <c r="N915" s="317"/>
      <c r="O915" s="845"/>
      <c r="P915" s="826">
        <f t="shared" si="42"/>
        <v>0</v>
      </c>
      <c r="Q915" s="828">
        <f t="shared" si="40"/>
        <v>221293.8</v>
      </c>
      <c r="R915" s="520"/>
    </row>
    <row r="916" spans="1:18" ht="46.2" hidden="1" outlineLevel="1">
      <c r="B916" s="115">
        <f t="shared" si="41"/>
        <v>896</v>
      </c>
      <c r="C916" s="45" t="s">
        <v>3090</v>
      </c>
      <c r="D916" s="121" t="s">
        <v>1642</v>
      </c>
      <c r="E916" s="165">
        <v>162.83000000000001</v>
      </c>
      <c r="F916" s="38"/>
      <c r="G916" s="380"/>
      <c r="H916" s="381"/>
      <c r="I916" s="380"/>
      <c r="J916" s="428">
        <f t="shared" si="43"/>
        <v>0</v>
      </c>
      <c r="K916" s="325"/>
      <c r="L916" s="353"/>
      <c r="M916" s="772"/>
      <c r="N916" s="317"/>
      <c r="O916" s="845"/>
      <c r="P916" s="826">
        <f t="shared" si="42"/>
        <v>0</v>
      </c>
      <c r="Q916" s="828">
        <f t="shared" si="40"/>
        <v>0</v>
      </c>
      <c r="R916" s="520"/>
    </row>
    <row r="917" spans="1:18" ht="61.2" hidden="1" outlineLevel="1">
      <c r="B917" s="115">
        <f t="shared" si="41"/>
        <v>897</v>
      </c>
      <c r="C917" s="45" t="s">
        <v>3091</v>
      </c>
      <c r="D917" s="121" t="s">
        <v>1642</v>
      </c>
      <c r="E917" s="165">
        <v>162.83000000000001</v>
      </c>
      <c r="F917" s="38"/>
      <c r="G917" s="380"/>
      <c r="H917" s="381"/>
      <c r="I917" s="380"/>
      <c r="J917" s="428">
        <f t="shared" si="43"/>
        <v>0</v>
      </c>
      <c r="K917" s="325"/>
      <c r="L917" s="353"/>
      <c r="M917" s="772"/>
      <c r="N917" s="317"/>
      <c r="O917" s="845"/>
      <c r="P917" s="826">
        <f t="shared" si="42"/>
        <v>0</v>
      </c>
      <c r="Q917" s="828">
        <f t="shared" si="40"/>
        <v>0</v>
      </c>
      <c r="R917" s="520"/>
    </row>
    <row r="918" spans="1:18" ht="30" hidden="1" outlineLevel="1">
      <c r="B918" s="115">
        <f t="shared" si="41"/>
        <v>898</v>
      </c>
      <c r="C918" s="45" t="s">
        <v>3092</v>
      </c>
      <c r="D918" s="202"/>
      <c r="E918" s="204"/>
      <c r="F918" s="38"/>
      <c r="G918" s="380"/>
      <c r="H918" s="381"/>
      <c r="I918" s="380"/>
      <c r="J918" s="428">
        <f t="shared" si="43"/>
        <v>0</v>
      </c>
      <c r="K918" s="325"/>
      <c r="L918" s="353"/>
      <c r="M918" s="772"/>
      <c r="N918" s="317"/>
      <c r="O918" s="845"/>
      <c r="P918" s="826">
        <f t="shared" si="42"/>
        <v>0</v>
      </c>
      <c r="Q918" s="828">
        <f t="shared" si="40"/>
        <v>0</v>
      </c>
      <c r="R918" s="520"/>
    </row>
    <row r="919" spans="1:18" ht="30" hidden="1" outlineLevel="1">
      <c r="B919" s="115">
        <f t="shared" si="41"/>
        <v>899</v>
      </c>
      <c r="C919" s="45" t="s">
        <v>3092</v>
      </c>
      <c r="D919" s="202"/>
      <c r="E919" s="204"/>
      <c r="F919" s="38"/>
      <c r="G919" s="380"/>
      <c r="H919" s="381"/>
      <c r="I919" s="380"/>
      <c r="J919" s="428">
        <f t="shared" si="43"/>
        <v>0</v>
      </c>
      <c r="K919" s="325"/>
      <c r="L919" s="353"/>
      <c r="M919" s="772"/>
      <c r="N919" s="317"/>
      <c r="O919" s="845"/>
      <c r="P919" s="826">
        <f t="shared" si="42"/>
        <v>0</v>
      </c>
      <c r="Q919" s="828">
        <f t="shared" si="40"/>
        <v>0</v>
      </c>
      <c r="R919" s="520"/>
    </row>
    <row r="920" spans="1:18" ht="30" hidden="1" outlineLevel="1">
      <c r="B920" s="115">
        <f t="shared" si="41"/>
        <v>900</v>
      </c>
      <c r="C920" s="45" t="s">
        <v>3092</v>
      </c>
      <c r="D920" s="202"/>
      <c r="E920" s="204"/>
      <c r="F920" s="38"/>
      <c r="G920" s="380"/>
      <c r="H920" s="381"/>
      <c r="I920" s="380"/>
      <c r="J920" s="428">
        <f t="shared" si="43"/>
        <v>0</v>
      </c>
      <c r="K920" s="325"/>
      <c r="L920" s="353"/>
      <c r="M920" s="772"/>
      <c r="N920" s="317"/>
      <c r="O920" s="845"/>
      <c r="P920" s="826">
        <f t="shared" si="42"/>
        <v>0</v>
      </c>
      <c r="Q920" s="828">
        <f t="shared" si="40"/>
        <v>0</v>
      </c>
      <c r="R920" s="520"/>
    </row>
    <row r="921" spans="1:18" ht="30" hidden="1" outlineLevel="1">
      <c r="B921" s="115">
        <f>B920+1</f>
        <v>901</v>
      </c>
      <c r="C921" s="45" t="s">
        <v>3092</v>
      </c>
      <c r="D921" s="202"/>
      <c r="E921" s="204"/>
      <c r="F921" s="38"/>
      <c r="G921" s="380"/>
      <c r="H921" s="381"/>
      <c r="I921" s="380"/>
      <c r="J921" s="428">
        <f t="shared" si="43"/>
        <v>0</v>
      </c>
      <c r="K921" s="325"/>
      <c r="L921" s="353"/>
      <c r="M921" s="772"/>
      <c r="N921" s="317"/>
      <c r="O921" s="845" t="s">
        <v>3627</v>
      </c>
      <c r="P921" s="826">
        <f t="shared" si="42"/>
        <v>0</v>
      </c>
      <c r="Q921" s="828">
        <f t="shared" si="40"/>
        <v>0</v>
      </c>
      <c r="R921" s="520"/>
    </row>
    <row r="922" spans="1:18" collapsed="1">
      <c r="A922" s="219">
        <v>7</v>
      </c>
      <c r="B922" s="382">
        <f>B921+1</f>
        <v>902</v>
      </c>
      <c r="C922" s="940" t="s">
        <v>1755</v>
      </c>
      <c r="D922" s="941"/>
      <c r="E922" s="941"/>
      <c r="F922" s="425"/>
      <c r="G922" s="426">
        <f>'АР ВОР 3 (Империя строительства'!F46</f>
        <v>27339683.899999995</v>
      </c>
      <c r="H922" s="427"/>
      <c r="I922" s="426">
        <f>'АР ВОР 3 (Империя строительства'!H46</f>
        <v>12388838.699999997</v>
      </c>
      <c r="J922" s="428">
        <f t="shared" ref="J922:J978" si="44">G922+I922</f>
        <v>39728522.599999994</v>
      </c>
      <c r="K922" s="429" t="s">
        <v>3623</v>
      </c>
      <c r="L922" s="790" t="s">
        <v>3631</v>
      </c>
      <c r="M922" s="772">
        <v>0</v>
      </c>
      <c r="N922" s="317">
        <v>0</v>
      </c>
      <c r="O922" s="845" t="s">
        <v>3627</v>
      </c>
      <c r="P922" s="826">
        <f t="shared" si="42"/>
        <v>27339683.899999995</v>
      </c>
      <c r="Q922" s="828">
        <f t="shared" si="40"/>
        <v>12388838.699999997</v>
      </c>
      <c r="R922" s="520"/>
    </row>
    <row r="923" spans="1:18" ht="90" hidden="1" outlineLevel="1">
      <c r="B923" s="115">
        <f t="shared" si="41"/>
        <v>903</v>
      </c>
      <c r="C923" s="70" t="s">
        <v>1644</v>
      </c>
      <c r="D923" s="203" t="s">
        <v>65</v>
      </c>
      <c r="E923" s="204">
        <v>1854.62</v>
      </c>
      <c r="F923" s="38"/>
      <c r="G923" s="380"/>
      <c r="H923" s="381"/>
      <c r="I923" s="380"/>
      <c r="J923" s="306">
        <f t="shared" si="44"/>
        <v>0</v>
      </c>
      <c r="K923" s="325"/>
      <c r="L923" s="353"/>
      <c r="M923" s="772"/>
      <c r="N923" s="317"/>
      <c r="O923" s="845" t="s">
        <v>3627</v>
      </c>
      <c r="P923" s="826">
        <f t="shared" si="42"/>
        <v>0</v>
      </c>
      <c r="Q923" s="828">
        <f t="shared" si="40"/>
        <v>0</v>
      </c>
      <c r="R923" s="520"/>
    </row>
    <row r="924" spans="1:18" ht="105" hidden="1" outlineLevel="1">
      <c r="B924" s="115">
        <f t="shared" si="41"/>
        <v>904</v>
      </c>
      <c r="C924" s="70" t="s">
        <v>1645</v>
      </c>
      <c r="D924" s="203" t="s">
        <v>65</v>
      </c>
      <c r="E924" s="204">
        <v>69.44</v>
      </c>
      <c r="F924" s="38"/>
      <c r="G924" s="380"/>
      <c r="H924" s="381"/>
      <c r="I924" s="380"/>
      <c r="J924" s="306">
        <f t="shared" si="44"/>
        <v>0</v>
      </c>
      <c r="K924" s="325"/>
      <c r="L924" s="353"/>
      <c r="M924" s="772"/>
      <c r="N924" s="317"/>
      <c r="O924" s="845" t="s">
        <v>3627</v>
      </c>
      <c r="P924" s="826">
        <f t="shared" si="42"/>
        <v>0</v>
      </c>
      <c r="Q924" s="828">
        <f t="shared" si="40"/>
        <v>0</v>
      </c>
      <c r="R924" s="520"/>
    </row>
    <row r="925" spans="1:18" ht="75" hidden="1" outlineLevel="1">
      <c r="B925" s="115">
        <f t="shared" si="41"/>
        <v>905</v>
      </c>
      <c r="C925" s="70" t="s">
        <v>1646</v>
      </c>
      <c r="D925" s="203" t="s">
        <v>65</v>
      </c>
      <c r="E925" s="204">
        <v>1563</v>
      </c>
      <c r="F925" s="38"/>
      <c r="G925" s="380"/>
      <c r="H925" s="381"/>
      <c r="I925" s="380"/>
      <c r="J925" s="306">
        <f t="shared" si="44"/>
        <v>0</v>
      </c>
      <c r="K925" s="325"/>
      <c r="L925" s="353"/>
      <c r="M925" s="772"/>
      <c r="N925" s="317"/>
      <c r="O925" s="845" t="s">
        <v>3627</v>
      </c>
      <c r="P925" s="826">
        <f t="shared" si="42"/>
        <v>0</v>
      </c>
      <c r="Q925" s="828">
        <f t="shared" si="40"/>
        <v>0</v>
      </c>
      <c r="R925" s="520"/>
    </row>
    <row r="926" spans="1:18" ht="75" hidden="1" outlineLevel="1">
      <c r="B926" s="115">
        <f t="shared" si="41"/>
        <v>906</v>
      </c>
      <c r="C926" s="70" t="s">
        <v>1647</v>
      </c>
      <c r="D926" s="203" t="s">
        <v>3145</v>
      </c>
      <c r="E926" s="204">
        <v>900.93</v>
      </c>
      <c r="F926" s="38"/>
      <c r="G926" s="380"/>
      <c r="H926" s="381"/>
      <c r="I926" s="380"/>
      <c r="J926" s="306">
        <f t="shared" si="44"/>
        <v>0</v>
      </c>
      <c r="K926" s="325"/>
      <c r="L926" s="353"/>
      <c r="M926" s="772"/>
      <c r="N926" s="317"/>
      <c r="O926" s="845" t="s">
        <v>3627</v>
      </c>
      <c r="P926" s="826">
        <f t="shared" si="42"/>
        <v>0</v>
      </c>
      <c r="Q926" s="828">
        <f t="shared" si="40"/>
        <v>0</v>
      </c>
      <c r="R926" s="520"/>
    </row>
    <row r="927" spans="1:18" ht="90" hidden="1" outlineLevel="1">
      <c r="B927" s="115">
        <f t="shared" si="41"/>
        <v>907</v>
      </c>
      <c r="C927" s="70" t="s">
        <v>1649</v>
      </c>
      <c r="D927" s="203" t="s">
        <v>65</v>
      </c>
      <c r="E927" s="204">
        <v>7.5</v>
      </c>
      <c r="F927" s="38"/>
      <c r="G927" s="380"/>
      <c r="H927" s="381"/>
      <c r="I927" s="380"/>
      <c r="J927" s="306">
        <f t="shared" si="44"/>
        <v>0</v>
      </c>
      <c r="K927" s="325"/>
      <c r="L927" s="353"/>
      <c r="M927" s="772"/>
      <c r="N927" s="317"/>
      <c r="O927" s="845" t="s">
        <v>3627</v>
      </c>
      <c r="P927" s="826">
        <f t="shared" si="42"/>
        <v>0</v>
      </c>
      <c r="Q927" s="828">
        <f t="shared" si="40"/>
        <v>0</v>
      </c>
      <c r="R927" s="520"/>
    </row>
    <row r="928" spans="1:18" ht="90" hidden="1" outlineLevel="1">
      <c r="B928" s="115">
        <f t="shared" si="41"/>
        <v>908</v>
      </c>
      <c r="C928" s="70" t="s">
        <v>1650</v>
      </c>
      <c r="D928" s="203" t="s">
        <v>65</v>
      </c>
      <c r="E928" s="204">
        <v>446.77</v>
      </c>
      <c r="F928" s="38"/>
      <c r="G928" s="380"/>
      <c r="H928" s="381"/>
      <c r="I928" s="380"/>
      <c r="J928" s="306">
        <f t="shared" si="44"/>
        <v>0</v>
      </c>
      <c r="K928" s="325"/>
      <c r="L928" s="353"/>
      <c r="M928" s="772"/>
      <c r="N928" s="317"/>
      <c r="O928" s="845" t="s">
        <v>3627</v>
      </c>
      <c r="P928" s="826">
        <f t="shared" si="42"/>
        <v>0</v>
      </c>
      <c r="Q928" s="828">
        <f t="shared" si="40"/>
        <v>0</v>
      </c>
      <c r="R928" s="520"/>
    </row>
    <row r="929" spans="2:18" ht="60" hidden="1" outlineLevel="1">
      <c r="B929" s="115">
        <f t="shared" si="41"/>
        <v>909</v>
      </c>
      <c r="C929" s="70" t="s">
        <v>1651</v>
      </c>
      <c r="D929" s="203" t="s">
        <v>1451</v>
      </c>
      <c r="E929" s="204" t="s">
        <v>1652</v>
      </c>
      <c r="F929" s="38"/>
      <c r="G929" s="380"/>
      <c r="H929" s="381"/>
      <c r="I929" s="380"/>
      <c r="J929" s="306">
        <f t="shared" si="44"/>
        <v>0</v>
      </c>
      <c r="K929" s="325"/>
      <c r="L929" s="353"/>
      <c r="M929" s="772"/>
      <c r="N929" s="317"/>
      <c r="O929" s="845" t="s">
        <v>3627</v>
      </c>
      <c r="P929" s="826">
        <f t="shared" si="42"/>
        <v>0</v>
      </c>
      <c r="Q929" s="828">
        <f t="shared" si="40"/>
        <v>0</v>
      </c>
      <c r="R929" s="520"/>
    </row>
    <row r="930" spans="2:18" hidden="1" outlineLevel="1">
      <c r="B930" s="115">
        <f t="shared" si="41"/>
        <v>910</v>
      </c>
      <c r="C930" s="70" t="s">
        <v>1653</v>
      </c>
      <c r="D930" s="203" t="s">
        <v>40</v>
      </c>
      <c r="E930" s="204">
        <v>0.57999999999999996</v>
      </c>
      <c r="F930" s="38"/>
      <c r="G930" s="380"/>
      <c r="H930" s="381"/>
      <c r="I930" s="380"/>
      <c r="J930" s="306">
        <f t="shared" si="44"/>
        <v>0</v>
      </c>
      <c r="K930" s="325"/>
      <c r="L930" s="353"/>
      <c r="M930" s="772"/>
      <c r="N930" s="317"/>
      <c r="O930" s="845" t="s">
        <v>3627</v>
      </c>
      <c r="P930" s="826">
        <f t="shared" si="42"/>
        <v>0</v>
      </c>
      <c r="Q930" s="828">
        <f t="shared" si="40"/>
        <v>0</v>
      </c>
      <c r="R930" s="520"/>
    </row>
    <row r="931" spans="2:18" ht="30" hidden="1" outlineLevel="1">
      <c r="B931" s="115">
        <f t="shared" si="41"/>
        <v>911</v>
      </c>
      <c r="C931" s="70" t="s">
        <v>1654</v>
      </c>
      <c r="D931" s="203" t="s">
        <v>65</v>
      </c>
      <c r="E931" s="204">
        <v>16.16</v>
      </c>
      <c r="F931" s="38"/>
      <c r="G931" s="380"/>
      <c r="H931" s="381"/>
      <c r="I931" s="380"/>
      <c r="J931" s="306">
        <f t="shared" si="44"/>
        <v>0</v>
      </c>
      <c r="K931" s="325"/>
      <c r="L931" s="353"/>
      <c r="M931" s="772"/>
      <c r="N931" s="317"/>
      <c r="O931" s="845" t="s">
        <v>3627</v>
      </c>
      <c r="P931" s="826">
        <f t="shared" si="42"/>
        <v>0</v>
      </c>
      <c r="Q931" s="828">
        <f t="shared" si="40"/>
        <v>0</v>
      </c>
      <c r="R931" s="520"/>
    </row>
    <row r="932" spans="2:18" ht="45" hidden="1" outlineLevel="1">
      <c r="B932" s="115">
        <f t="shared" si="41"/>
        <v>912</v>
      </c>
      <c r="C932" s="78" t="s">
        <v>1655</v>
      </c>
      <c r="D932" s="126" t="s">
        <v>266</v>
      </c>
      <c r="E932" s="183">
        <v>30.92</v>
      </c>
      <c r="F932" s="38"/>
      <c r="G932" s="380"/>
      <c r="H932" s="381"/>
      <c r="I932" s="380"/>
      <c r="J932" s="306">
        <f t="shared" si="44"/>
        <v>0</v>
      </c>
      <c r="K932" s="325"/>
      <c r="L932" s="353"/>
      <c r="M932" s="772"/>
      <c r="N932" s="317"/>
      <c r="O932" s="845" t="s">
        <v>3627</v>
      </c>
      <c r="P932" s="826">
        <f t="shared" si="42"/>
        <v>0</v>
      </c>
      <c r="Q932" s="828">
        <f t="shared" si="40"/>
        <v>0</v>
      </c>
      <c r="R932" s="520"/>
    </row>
    <row r="933" spans="2:18" ht="45" hidden="1" outlineLevel="1">
      <c r="B933" s="115">
        <f t="shared" si="41"/>
        <v>913</v>
      </c>
      <c r="C933" s="70" t="s">
        <v>1656</v>
      </c>
      <c r="D933" s="126" t="s">
        <v>266</v>
      </c>
      <c r="E933" s="204">
        <v>25.94</v>
      </c>
      <c r="F933" s="38"/>
      <c r="G933" s="380"/>
      <c r="H933" s="381"/>
      <c r="I933" s="380"/>
      <c r="J933" s="306">
        <f t="shared" si="44"/>
        <v>0</v>
      </c>
      <c r="K933" s="325"/>
      <c r="L933" s="353"/>
      <c r="M933" s="772"/>
      <c r="N933" s="317"/>
      <c r="O933" s="845" t="s">
        <v>3627</v>
      </c>
      <c r="P933" s="826">
        <f t="shared" si="42"/>
        <v>0</v>
      </c>
      <c r="Q933" s="828">
        <f t="shared" si="40"/>
        <v>0</v>
      </c>
      <c r="R933" s="520"/>
    </row>
    <row r="934" spans="2:18" ht="45" hidden="1" outlineLevel="1">
      <c r="B934" s="115">
        <f t="shared" si="41"/>
        <v>914</v>
      </c>
      <c r="C934" s="70" t="s">
        <v>1657</v>
      </c>
      <c r="D934" s="126" t="s">
        <v>266</v>
      </c>
      <c r="E934" s="204">
        <v>1550.06</v>
      </c>
      <c r="F934" s="38"/>
      <c r="G934" s="380"/>
      <c r="H934" s="381"/>
      <c r="I934" s="380"/>
      <c r="J934" s="306">
        <f t="shared" si="44"/>
        <v>0</v>
      </c>
      <c r="K934" s="325"/>
      <c r="L934" s="353"/>
      <c r="M934" s="772"/>
      <c r="N934" s="317"/>
      <c r="O934" s="845" t="s">
        <v>3627</v>
      </c>
      <c r="P934" s="826">
        <f t="shared" si="42"/>
        <v>0</v>
      </c>
      <c r="Q934" s="828">
        <f t="shared" si="40"/>
        <v>0</v>
      </c>
      <c r="R934" s="520"/>
    </row>
    <row r="935" spans="2:18" ht="45" hidden="1" outlineLevel="1">
      <c r="B935" s="115">
        <f t="shared" si="41"/>
        <v>915</v>
      </c>
      <c r="C935" s="70" t="s">
        <v>1658</v>
      </c>
      <c r="D935" s="126" t="s">
        <v>266</v>
      </c>
      <c r="E935" s="204">
        <v>34.36</v>
      </c>
      <c r="F935" s="38"/>
      <c r="G935" s="380"/>
      <c r="H935" s="381"/>
      <c r="I935" s="380"/>
      <c r="J935" s="306">
        <f t="shared" si="44"/>
        <v>0</v>
      </c>
      <c r="K935" s="325"/>
      <c r="L935" s="353"/>
      <c r="M935" s="772"/>
      <c r="N935" s="317"/>
      <c r="O935" s="845" t="s">
        <v>3627</v>
      </c>
      <c r="P935" s="826">
        <f t="shared" si="42"/>
        <v>0</v>
      </c>
      <c r="Q935" s="828">
        <f t="shared" si="40"/>
        <v>0</v>
      </c>
      <c r="R935" s="520"/>
    </row>
    <row r="936" spans="2:18" ht="45" hidden="1" outlineLevel="1">
      <c r="B936" s="115">
        <f t="shared" si="41"/>
        <v>916</v>
      </c>
      <c r="C936" s="70" t="s">
        <v>1659</v>
      </c>
      <c r="D936" s="126" t="s">
        <v>266</v>
      </c>
      <c r="E936" s="204">
        <v>17.52</v>
      </c>
      <c r="F936" s="38"/>
      <c r="G936" s="380"/>
      <c r="H936" s="381"/>
      <c r="I936" s="380"/>
      <c r="J936" s="306">
        <f t="shared" si="44"/>
        <v>0</v>
      </c>
      <c r="K936" s="325"/>
      <c r="L936" s="353"/>
      <c r="M936" s="772"/>
      <c r="N936" s="317"/>
      <c r="O936" s="845" t="s">
        <v>3627</v>
      </c>
      <c r="P936" s="826">
        <f t="shared" si="42"/>
        <v>0</v>
      </c>
      <c r="Q936" s="828">
        <f t="shared" si="40"/>
        <v>0</v>
      </c>
      <c r="R936" s="520"/>
    </row>
    <row r="937" spans="2:18" ht="45" hidden="1" outlineLevel="1">
      <c r="B937" s="115">
        <f t="shared" si="41"/>
        <v>917</v>
      </c>
      <c r="C937" s="70" t="s">
        <v>1660</v>
      </c>
      <c r="D937" s="126" t="s">
        <v>266</v>
      </c>
      <c r="E937" s="204">
        <v>13.22</v>
      </c>
      <c r="F937" s="38"/>
      <c r="G937" s="380"/>
      <c r="H937" s="381"/>
      <c r="I937" s="380"/>
      <c r="J937" s="306">
        <f t="shared" si="44"/>
        <v>0</v>
      </c>
      <c r="K937" s="325"/>
      <c r="L937" s="353"/>
      <c r="M937" s="772"/>
      <c r="N937" s="317"/>
      <c r="O937" s="845" t="s">
        <v>3627</v>
      </c>
      <c r="P937" s="826">
        <f t="shared" si="42"/>
        <v>0</v>
      </c>
      <c r="Q937" s="828">
        <f t="shared" si="40"/>
        <v>0</v>
      </c>
      <c r="R937" s="520"/>
    </row>
    <row r="938" spans="2:18" ht="45" hidden="1" outlineLevel="1">
      <c r="B938" s="115">
        <f t="shared" si="41"/>
        <v>918</v>
      </c>
      <c r="C938" s="70" t="s">
        <v>1661</v>
      </c>
      <c r="D938" s="126" t="s">
        <v>266</v>
      </c>
      <c r="E938" s="204">
        <v>516.6</v>
      </c>
      <c r="F938" s="38"/>
      <c r="G938" s="380"/>
      <c r="H938" s="381"/>
      <c r="I938" s="380"/>
      <c r="J938" s="306">
        <f t="shared" si="44"/>
        <v>0</v>
      </c>
      <c r="K938" s="325"/>
      <c r="L938" s="353"/>
      <c r="M938" s="772"/>
      <c r="N938" s="317"/>
      <c r="O938" s="845" t="s">
        <v>3627</v>
      </c>
      <c r="P938" s="826">
        <f t="shared" si="42"/>
        <v>0</v>
      </c>
      <c r="Q938" s="828">
        <f t="shared" si="40"/>
        <v>0</v>
      </c>
      <c r="R938" s="520"/>
    </row>
    <row r="939" spans="2:18" ht="45" hidden="1" outlineLevel="1">
      <c r="B939" s="115">
        <f t="shared" si="41"/>
        <v>919</v>
      </c>
      <c r="C939" s="70" t="s">
        <v>1662</v>
      </c>
      <c r="D939" s="126" t="s">
        <v>266</v>
      </c>
      <c r="E939" s="204">
        <v>12.6</v>
      </c>
      <c r="F939" s="38"/>
      <c r="G939" s="380"/>
      <c r="H939" s="381"/>
      <c r="I939" s="380"/>
      <c r="J939" s="306">
        <f t="shared" si="44"/>
        <v>0</v>
      </c>
      <c r="K939" s="325"/>
      <c r="L939" s="353"/>
      <c r="M939" s="772"/>
      <c r="N939" s="317"/>
      <c r="O939" s="845" t="s">
        <v>3627</v>
      </c>
      <c r="P939" s="826">
        <f t="shared" si="42"/>
        <v>0</v>
      </c>
      <c r="Q939" s="828">
        <f t="shared" si="40"/>
        <v>0</v>
      </c>
      <c r="R939" s="520"/>
    </row>
    <row r="940" spans="2:18" ht="45" hidden="1" outlineLevel="1">
      <c r="B940" s="115">
        <f t="shared" si="41"/>
        <v>920</v>
      </c>
      <c r="C940" s="70" t="s">
        <v>1663</v>
      </c>
      <c r="D940" s="126" t="s">
        <v>266</v>
      </c>
      <c r="E940" s="204">
        <v>8.4</v>
      </c>
      <c r="F940" s="38"/>
      <c r="G940" s="380"/>
      <c r="H940" s="381"/>
      <c r="I940" s="380"/>
      <c r="J940" s="306">
        <f t="shared" si="44"/>
        <v>0</v>
      </c>
      <c r="K940" s="325"/>
      <c r="L940" s="353"/>
      <c r="M940" s="772"/>
      <c r="N940" s="317"/>
      <c r="O940" s="845" t="s">
        <v>3627</v>
      </c>
      <c r="P940" s="826">
        <f t="shared" si="42"/>
        <v>0</v>
      </c>
      <c r="Q940" s="828">
        <f t="shared" si="40"/>
        <v>0</v>
      </c>
      <c r="R940" s="520"/>
    </row>
    <row r="941" spans="2:18" ht="30" hidden="1" outlineLevel="1">
      <c r="B941" s="115">
        <f t="shared" si="41"/>
        <v>921</v>
      </c>
      <c r="C941" s="70" t="s">
        <v>1664</v>
      </c>
      <c r="D941" s="203" t="s">
        <v>31</v>
      </c>
      <c r="E941" s="204">
        <v>246</v>
      </c>
      <c r="F941" s="38"/>
      <c r="G941" s="380"/>
      <c r="H941" s="381"/>
      <c r="I941" s="380"/>
      <c r="J941" s="306">
        <f t="shared" si="44"/>
        <v>0</v>
      </c>
      <c r="K941" s="325"/>
      <c r="L941" s="353"/>
      <c r="M941" s="772"/>
      <c r="N941" s="317"/>
      <c r="O941" s="845" t="s">
        <v>3627</v>
      </c>
      <c r="P941" s="826">
        <f t="shared" si="42"/>
        <v>0</v>
      </c>
      <c r="Q941" s="828">
        <f t="shared" si="40"/>
        <v>0</v>
      </c>
      <c r="R941" s="520"/>
    </row>
    <row r="942" spans="2:18" ht="30" hidden="1" outlineLevel="1">
      <c r="B942" s="115">
        <f t="shared" si="41"/>
        <v>922</v>
      </c>
      <c r="C942" s="70" t="s">
        <v>1665</v>
      </c>
      <c r="D942" s="203" t="s">
        <v>31</v>
      </c>
      <c r="E942" s="204">
        <v>10</v>
      </c>
      <c r="F942" s="38"/>
      <c r="G942" s="380"/>
      <c r="H942" s="381"/>
      <c r="I942" s="380"/>
      <c r="J942" s="306">
        <f t="shared" si="44"/>
        <v>0</v>
      </c>
      <c r="K942" s="325"/>
      <c r="L942" s="353"/>
      <c r="M942" s="772"/>
      <c r="N942" s="317"/>
      <c r="O942" s="845" t="s">
        <v>3627</v>
      </c>
      <c r="P942" s="826">
        <f t="shared" si="42"/>
        <v>0</v>
      </c>
      <c r="Q942" s="828">
        <f t="shared" si="40"/>
        <v>0</v>
      </c>
      <c r="R942" s="520"/>
    </row>
    <row r="943" spans="2:18" ht="90" hidden="1" outlineLevel="1">
      <c r="B943" s="115">
        <f t="shared" si="41"/>
        <v>923</v>
      </c>
      <c r="C943" s="70" t="s">
        <v>1666</v>
      </c>
      <c r="D943" s="202" t="s">
        <v>65</v>
      </c>
      <c r="E943" s="204">
        <v>141.49</v>
      </c>
      <c r="F943" s="38"/>
      <c r="G943" s="380"/>
      <c r="H943" s="381"/>
      <c r="I943" s="380"/>
      <c r="J943" s="306">
        <f t="shared" si="44"/>
        <v>0</v>
      </c>
      <c r="K943" s="325"/>
      <c r="L943" s="353"/>
      <c r="M943" s="772"/>
      <c r="N943" s="317"/>
      <c r="O943" s="845" t="s">
        <v>3627</v>
      </c>
      <c r="P943" s="826">
        <f t="shared" si="42"/>
        <v>0</v>
      </c>
      <c r="Q943" s="828">
        <f t="shared" ref="Q943:Q1006" si="45">I943</f>
        <v>0</v>
      </c>
      <c r="R943" s="520"/>
    </row>
    <row r="944" spans="2:18" ht="30" hidden="1" outlineLevel="1">
      <c r="B944" s="115">
        <f t="shared" ref="B944:B946" si="46">B943+1</f>
        <v>924</v>
      </c>
      <c r="C944" s="70" t="s">
        <v>1667</v>
      </c>
      <c r="D944" s="203" t="s">
        <v>65</v>
      </c>
      <c r="E944" s="204">
        <v>282.98</v>
      </c>
      <c r="F944" s="38"/>
      <c r="G944" s="380"/>
      <c r="H944" s="381"/>
      <c r="I944" s="380"/>
      <c r="J944" s="306">
        <f t="shared" si="44"/>
        <v>0</v>
      </c>
      <c r="K944" s="325"/>
      <c r="L944" s="353"/>
      <c r="M944" s="772"/>
      <c r="N944" s="317"/>
      <c r="O944" s="845" t="s">
        <v>3627</v>
      </c>
      <c r="P944" s="826">
        <f t="shared" si="42"/>
        <v>0</v>
      </c>
      <c r="Q944" s="828">
        <f t="shared" si="45"/>
        <v>0</v>
      </c>
      <c r="R944" s="520"/>
    </row>
    <row r="945" spans="1:18" ht="45" hidden="1" outlineLevel="1">
      <c r="B945" s="115">
        <f t="shared" si="46"/>
        <v>925</v>
      </c>
      <c r="C945" s="70" t="s">
        <v>1668</v>
      </c>
      <c r="D945" s="203" t="s">
        <v>63</v>
      </c>
      <c r="E945" s="204">
        <v>7.07</v>
      </c>
      <c r="F945" s="38"/>
      <c r="G945" s="380"/>
      <c r="H945" s="381"/>
      <c r="I945" s="380"/>
      <c r="J945" s="306">
        <f t="shared" si="44"/>
        <v>0</v>
      </c>
      <c r="K945" s="325"/>
      <c r="L945" s="353"/>
      <c r="M945" s="772"/>
      <c r="N945" s="317"/>
      <c r="O945" s="845" t="s">
        <v>3627</v>
      </c>
      <c r="P945" s="826">
        <f t="shared" si="42"/>
        <v>0</v>
      </c>
      <c r="Q945" s="828">
        <f t="shared" si="45"/>
        <v>0</v>
      </c>
      <c r="R945" s="520"/>
    </row>
    <row r="946" spans="1:18" ht="75" hidden="1" outlineLevel="1">
      <c r="B946" s="115">
        <f t="shared" si="46"/>
        <v>926</v>
      </c>
      <c r="C946" s="70" t="s">
        <v>1670</v>
      </c>
      <c r="D946" s="203" t="s">
        <v>65</v>
      </c>
      <c r="E946" s="204">
        <v>33.24</v>
      </c>
      <c r="F946" s="38"/>
      <c r="G946" s="380"/>
      <c r="H946" s="381"/>
      <c r="I946" s="380"/>
      <c r="J946" s="306">
        <f t="shared" si="44"/>
        <v>0</v>
      </c>
      <c r="K946" s="325"/>
      <c r="L946" s="353"/>
      <c r="M946" s="772"/>
      <c r="N946" s="317"/>
      <c r="O946" s="845" t="s">
        <v>3627</v>
      </c>
      <c r="P946" s="826">
        <f t="shared" si="42"/>
        <v>0</v>
      </c>
      <c r="Q946" s="828">
        <f t="shared" si="45"/>
        <v>0</v>
      </c>
      <c r="R946" s="520"/>
    </row>
    <row r="947" spans="1:18" ht="30" hidden="1" outlineLevel="1">
      <c r="B947" s="115">
        <f>B946+1</f>
        <v>927</v>
      </c>
      <c r="C947" s="337" t="s">
        <v>1669</v>
      </c>
      <c r="D947" s="127" t="s">
        <v>65</v>
      </c>
      <c r="E947" s="184">
        <v>33.24</v>
      </c>
      <c r="F947" s="38"/>
      <c r="G947" s="380"/>
      <c r="H947" s="381"/>
      <c r="I947" s="380"/>
      <c r="J947" s="306">
        <f t="shared" si="44"/>
        <v>0</v>
      </c>
      <c r="K947" s="325"/>
      <c r="L947" s="353"/>
      <c r="M947" s="772"/>
      <c r="N947" s="317"/>
      <c r="O947" s="845" t="s">
        <v>3627</v>
      </c>
      <c r="P947" s="826">
        <f t="shared" si="42"/>
        <v>0</v>
      </c>
      <c r="Q947" s="828">
        <f t="shared" si="45"/>
        <v>0</v>
      </c>
      <c r="R947" s="520"/>
    </row>
    <row r="948" spans="1:18" ht="31.2" collapsed="1">
      <c r="A948" s="219">
        <v>8</v>
      </c>
      <c r="B948" s="382">
        <f t="shared" ref="B948:B1011" si="47">B947+1</f>
        <v>928</v>
      </c>
      <c r="C948" s="948" t="s">
        <v>1671</v>
      </c>
      <c r="D948" s="948"/>
      <c r="E948" s="940"/>
      <c r="F948" s="425"/>
      <c r="G948" s="426">
        <f>'АСУД (Центрис и Инсолюшн)'!G975</f>
        <v>61753623.533799976</v>
      </c>
      <c r="H948" s="427"/>
      <c r="I948" s="426">
        <f>'АСУД (Центрис и Инсолюшн)'!I975</f>
        <v>21748790.883954003</v>
      </c>
      <c r="J948" s="428">
        <f t="shared" si="44"/>
        <v>83502414.41775398</v>
      </c>
      <c r="K948" s="429" t="s">
        <v>3628</v>
      </c>
      <c r="L948" s="355" t="s">
        <v>3605</v>
      </c>
      <c r="M948" s="772">
        <v>0</v>
      </c>
      <c r="N948" s="317">
        <v>0</v>
      </c>
      <c r="O948" s="861" t="s">
        <v>3814</v>
      </c>
      <c r="P948" s="821">
        <v>59447348.700000003</v>
      </c>
      <c r="Q948" s="828">
        <f t="shared" si="45"/>
        <v>21748790.883954003</v>
      </c>
      <c r="R948" s="520"/>
    </row>
    <row r="949" spans="1:18" hidden="1" outlineLevel="1">
      <c r="B949" s="115">
        <f t="shared" si="47"/>
        <v>929</v>
      </c>
      <c r="C949" s="70" t="s">
        <v>1672</v>
      </c>
      <c r="D949" s="203"/>
      <c r="E949" s="204"/>
      <c r="F949" s="38"/>
      <c r="G949" s="380"/>
      <c r="H949" s="381"/>
      <c r="I949" s="380"/>
      <c r="J949" s="428">
        <f t="shared" si="44"/>
        <v>0</v>
      </c>
      <c r="K949" s="325"/>
      <c r="L949" s="353"/>
      <c r="M949" s="772"/>
      <c r="N949" s="317"/>
      <c r="O949" s="845" t="s">
        <v>3627</v>
      </c>
      <c r="P949" s="821"/>
      <c r="Q949" s="828">
        <f t="shared" si="45"/>
        <v>0</v>
      </c>
      <c r="R949" s="520"/>
    </row>
    <row r="950" spans="1:18" hidden="1" outlineLevel="1">
      <c r="B950" s="115">
        <f t="shared" si="47"/>
        <v>930</v>
      </c>
      <c r="C950" s="70" t="s">
        <v>1174</v>
      </c>
      <c r="D950" s="203"/>
      <c r="E950" s="204"/>
      <c r="F950" s="38"/>
      <c r="G950" s="380"/>
      <c r="H950" s="381"/>
      <c r="I950" s="380"/>
      <c r="J950" s="428">
        <f t="shared" si="44"/>
        <v>0</v>
      </c>
      <c r="K950" s="325"/>
      <c r="L950" s="353"/>
      <c r="M950" s="772"/>
      <c r="N950" s="317"/>
      <c r="O950" s="845" t="s">
        <v>3627</v>
      </c>
      <c r="P950" s="821"/>
      <c r="Q950" s="828">
        <f t="shared" si="45"/>
        <v>0</v>
      </c>
      <c r="R950" s="520"/>
    </row>
    <row r="951" spans="1:18" ht="45" hidden="1" outlineLevel="1">
      <c r="B951" s="115">
        <f t="shared" si="47"/>
        <v>931</v>
      </c>
      <c r="C951" s="70" t="s">
        <v>1673</v>
      </c>
      <c r="D951" s="203" t="s">
        <v>103</v>
      </c>
      <c r="E951" s="204">
        <v>1</v>
      </c>
      <c r="F951" s="38"/>
      <c r="G951" s="380"/>
      <c r="H951" s="381"/>
      <c r="I951" s="380"/>
      <c r="J951" s="428">
        <f t="shared" si="44"/>
        <v>0</v>
      </c>
      <c r="K951" s="325"/>
      <c r="L951" s="353"/>
      <c r="M951" s="772"/>
      <c r="N951" s="317"/>
      <c r="O951" s="845" t="s">
        <v>3627</v>
      </c>
      <c r="P951" s="821"/>
      <c r="Q951" s="828">
        <f t="shared" si="45"/>
        <v>0</v>
      </c>
      <c r="R951" s="520"/>
    </row>
    <row r="952" spans="1:18" hidden="1" outlineLevel="1">
      <c r="B952" s="115">
        <f t="shared" si="47"/>
        <v>932</v>
      </c>
      <c r="C952" s="70" t="s">
        <v>104</v>
      </c>
      <c r="D952" s="203"/>
      <c r="E952" s="204"/>
      <c r="F952" s="38"/>
      <c r="G952" s="380"/>
      <c r="H952" s="381"/>
      <c r="I952" s="380"/>
      <c r="J952" s="428">
        <f t="shared" si="44"/>
        <v>0</v>
      </c>
      <c r="K952" s="325"/>
      <c r="L952" s="353"/>
      <c r="M952" s="772"/>
      <c r="N952" s="317"/>
      <c r="O952" s="845" t="s">
        <v>3627</v>
      </c>
      <c r="P952" s="821"/>
      <c r="Q952" s="828">
        <f t="shared" si="45"/>
        <v>0</v>
      </c>
      <c r="R952" s="520"/>
    </row>
    <row r="953" spans="1:18" hidden="1" outlineLevel="1">
      <c r="B953" s="115">
        <f t="shared" si="47"/>
        <v>933</v>
      </c>
      <c r="C953" s="70" t="s">
        <v>105</v>
      </c>
      <c r="D953" s="203" t="s">
        <v>31</v>
      </c>
      <c r="E953" s="204">
        <v>1</v>
      </c>
      <c r="F953" s="38"/>
      <c r="G953" s="380"/>
      <c r="H953" s="381"/>
      <c r="I953" s="380"/>
      <c r="J953" s="428">
        <f t="shared" si="44"/>
        <v>0</v>
      </c>
      <c r="K953" s="325"/>
      <c r="L953" s="353"/>
      <c r="M953" s="772"/>
      <c r="N953" s="317"/>
      <c r="O953" s="845" t="s">
        <v>3627</v>
      </c>
      <c r="P953" s="821"/>
      <c r="Q953" s="828">
        <f t="shared" si="45"/>
        <v>0</v>
      </c>
      <c r="R953" s="520"/>
    </row>
    <row r="954" spans="1:18" hidden="1" outlineLevel="1">
      <c r="B954" s="115">
        <f t="shared" si="47"/>
        <v>934</v>
      </c>
      <c r="C954" s="70" t="s">
        <v>106</v>
      </c>
      <c r="D954" s="203" t="s">
        <v>31</v>
      </c>
      <c r="E954" s="204">
        <v>1</v>
      </c>
      <c r="F954" s="38"/>
      <c r="G954" s="380"/>
      <c r="H954" s="381"/>
      <c r="I954" s="380"/>
      <c r="J954" s="428">
        <f t="shared" si="44"/>
        <v>0</v>
      </c>
      <c r="K954" s="325"/>
      <c r="L954" s="353"/>
      <c r="M954" s="772"/>
      <c r="N954" s="317"/>
      <c r="O954" s="845" t="s">
        <v>3627</v>
      </c>
      <c r="P954" s="821"/>
      <c r="Q954" s="828">
        <f t="shared" si="45"/>
        <v>0</v>
      </c>
      <c r="R954" s="520"/>
    </row>
    <row r="955" spans="1:18" ht="30" hidden="1" outlineLevel="1">
      <c r="B955" s="115">
        <f t="shared" si="47"/>
        <v>935</v>
      </c>
      <c r="C955" s="70" t="s">
        <v>1176</v>
      </c>
      <c r="D955" s="203" t="s">
        <v>31</v>
      </c>
      <c r="E955" s="204">
        <v>1</v>
      </c>
      <c r="F955" s="38"/>
      <c r="G955" s="380"/>
      <c r="H955" s="381"/>
      <c r="I955" s="380"/>
      <c r="J955" s="428">
        <f t="shared" si="44"/>
        <v>0</v>
      </c>
      <c r="K955" s="325"/>
      <c r="L955" s="353"/>
      <c r="M955" s="772"/>
      <c r="N955" s="317"/>
      <c r="O955" s="845" t="s">
        <v>3627</v>
      </c>
      <c r="P955" s="821"/>
      <c r="Q955" s="828">
        <f t="shared" si="45"/>
        <v>0</v>
      </c>
      <c r="R955" s="520"/>
    </row>
    <row r="956" spans="1:18" hidden="1" outlineLevel="1">
      <c r="B956" s="115">
        <f t="shared" si="47"/>
        <v>936</v>
      </c>
      <c r="C956" s="70" t="s">
        <v>107</v>
      </c>
      <c r="D956" s="203" t="s">
        <v>31</v>
      </c>
      <c r="E956" s="204">
        <v>1</v>
      </c>
      <c r="F956" s="38"/>
      <c r="G956" s="380"/>
      <c r="H956" s="381"/>
      <c r="I956" s="380"/>
      <c r="J956" s="428">
        <f t="shared" si="44"/>
        <v>0</v>
      </c>
      <c r="K956" s="325"/>
      <c r="L956" s="353"/>
      <c r="M956" s="772"/>
      <c r="N956" s="317"/>
      <c r="O956" s="845" t="s">
        <v>3627</v>
      </c>
      <c r="P956" s="821"/>
      <c r="Q956" s="828">
        <f t="shared" si="45"/>
        <v>0</v>
      </c>
      <c r="R956" s="520"/>
    </row>
    <row r="957" spans="1:18" hidden="1" outlineLevel="1">
      <c r="B957" s="115">
        <f t="shared" si="47"/>
        <v>937</v>
      </c>
      <c r="C957" s="70" t="s">
        <v>108</v>
      </c>
      <c r="D957" s="203" t="s">
        <v>31</v>
      </c>
      <c r="E957" s="204">
        <v>1</v>
      </c>
      <c r="F957" s="38"/>
      <c r="G957" s="380"/>
      <c r="H957" s="381"/>
      <c r="I957" s="380"/>
      <c r="J957" s="428">
        <f t="shared" si="44"/>
        <v>0</v>
      </c>
      <c r="K957" s="325"/>
      <c r="L957" s="353"/>
      <c r="M957" s="772"/>
      <c r="N957" s="317"/>
      <c r="O957" s="845" t="s">
        <v>3627</v>
      </c>
      <c r="P957" s="821"/>
      <c r="Q957" s="828">
        <f t="shared" si="45"/>
        <v>0</v>
      </c>
      <c r="R957" s="520"/>
    </row>
    <row r="958" spans="1:18" hidden="1" outlineLevel="1">
      <c r="B958" s="115">
        <f t="shared" si="47"/>
        <v>938</v>
      </c>
      <c r="C958" s="70" t="s">
        <v>109</v>
      </c>
      <c r="D958" s="203" t="s">
        <v>31</v>
      </c>
      <c r="E958" s="204">
        <v>1</v>
      </c>
      <c r="F958" s="38"/>
      <c r="G958" s="380"/>
      <c r="H958" s="381"/>
      <c r="I958" s="380"/>
      <c r="J958" s="428">
        <f t="shared" si="44"/>
        <v>0</v>
      </c>
      <c r="K958" s="325"/>
      <c r="L958" s="353"/>
      <c r="M958" s="772"/>
      <c r="N958" s="317"/>
      <c r="O958" s="845" t="s">
        <v>3627</v>
      </c>
      <c r="P958" s="821"/>
      <c r="Q958" s="828">
        <f t="shared" si="45"/>
        <v>0</v>
      </c>
      <c r="R958" s="520"/>
    </row>
    <row r="959" spans="1:18" hidden="1" outlineLevel="1">
      <c r="B959" s="115">
        <f t="shared" si="47"/>
        <v>939</v>
      </c>
      <c r="C959" s="70" t="s">
        <v>1177</v>
      </c>
      <c r="D959" s="203" t="s">
        <v>31</v>
      </c>
      <c r="E959" s="204">
        <v>1</v>
      </c>
      <c r="F959" s="38"/>
      <c r="G959" s="380"/>
      <c r="H959" s="381"/>
      <c r="I959" s="380"/>
      <c r="J959" s="428">
        <f t="shared" si="44"/>
        <v>0</v>
      </c>
      <c r="K959" s="325"/>
      <c r="L959" s="353"/>
      <c r="M959" s="772"/>
      <c r="N959" s="317"/>
      <c r="O959" s="845" t="s">
        <v>3627</v>
      </c>
      <c r="P959" s="821"/>
      <c r="Q959" s="828">
        <f t="shared" si="45"/>
        <v>0</v>
      </c>
      <c r="R959" s="520"/>
    </row>
    <row r="960" spans="1:18" hidden="1" outlineLevel="1">
      <c r="B960" s="115">
        <f t="shared" si="47"/>
        <v>940</v>
      </c>
      <c r="C960" s="70" t="s">
        <v>110</v>
      </c>
      <c r="D960" s="203" t="s">
        <v>31</v>
      </c>
      <c r="E960" s="204">
        <v>1</v>
      </c>
      <c r="F960" s="38"/>
      <c r="G960" s="380"/>
      <c r="H960" s="381"/>
      <c r="I960" s="380"/>
      <c r="J960" s="428">
        <f t="shared" si="44"/>
        <v>0</v>
      </c>
      <c r="K960" s="325"/>
      <c r="L960" s="353"/>
      <c r="M960" s="772"/>
      <c r="N960" s="317"/>
      <c r="O960" s="845" t="s">
        <v>3627</v>
      </c>
      <c r="P960" s="821"/>
      <c r="Q960" s="828">
        <f t="shared" si="45"/>
        <v>0</v>
      </c>
      <c r="R960" s="520"/>
    </row>
    <row r="961" spans="2:18" hidden="1" outlineLevel="1">
      <c r="B961" s="115">
        <f t="shared" si="47"/>
        <v>941</v>
      </c>
      <c r="C961" s="70" t="s">
        <v>111</v>
      </c>
      <c r="D961" s="203" t="s">
        <v>31</v>
      </c>
      <c r="E961" s="204">
        <v>1</v>
      </c>
      <c r="F961" s="38"/>
      <c r="G961" s="380"/>
      <c r="H961" s="381"/>
      <c r="I961" s="380"/>
      <c r="J961" s="428">
        <f t="shared" si="44"/>
        <v>0</v>
      </c>
      <c r="K961" s="325"/>
      <c r="L961" s="353"/>
      <c r="M961" s="772"/>
      <c r="N961" s="317"/>
      <c r="O961" s="845" t="s">
        <v>3627</v>
      </c>
      <c r="P961" s="821"/>
      <c r="Q961" s="828">
        <f t="shared" si="45"/>
        <v>0</v>
      </c>
      <c r="R961" s="520"/>
    </row>
    <row r="962" spans="2:18" hidden="1" outlineLevel="1">
      <c r="B962" s="115">
        <f t="shared" si="47"/>
        <v>942</v>
      </c>
      <c r="C962" s="70" t="s">
        <v>1178</v>
      </c>
      <c r="D962" s="203" t="s">
        <v>31</v>
      </c>
      <c r="E962" s="204">
        <v>5</v>
      </c>
      <c r="F962" s="38"/>
      <c r="G962" s="380"/>
      <c r="H962" s="381"/>
      <c r="I962" s="380"/>
      <c r="J962" s="428">
        <f t="shared" si="44"/>
        <v>0</v>
      </c>
      <c r="K962" s="325"/>
      <c r="L962" s="353"/>
      <c r="M962" s="772"/>
      <c r="N962" s="317"/>
      <c r="O962" s="845" t="s">
        <v>3627</v>
      </c>
      <c r="P962" s="821"/>
      <c r="Q962" s="828">
        <f t="shared" si="45"/>
        <v>0</v>
      </c>
      <c r="R962" s="520"/>
    </row>
    <row r="963" spans="2:18" hidden="1" outlineLevel="1">
      <c r="B963" s="115">
        <f t="shared" si="47"/>
        <v>943</v>
      </c>
      <c r="C963" s="70" t="s">
        <v>1179</v>
      </c>
      <c r="D963" s="203"/>
      <c r="E963" s="204"/>
      <c r="F963" s="38"/>
      <c r="G963" s="380"/>
      <c r="H963" s="381"/>
      <c r="I963" s="380"/>
      <c r="J963" s="428">
        <f t="shared" si="44"/>
        <v>0</v>
      </c>
      <c r="K963" s="325"/>
      <c r="L963" s="353"/>
      <c r="M963" s="772"/>
      <c r="N963" s="317"/>
      <c r="O963" s="845" t="s">
        <v>3627</v>
      </c>
      <c r="P963" s="821"/>
      <c r="Q963" s="828">
        <f t="shared" si="45"/>
        <v>0</v>
      </c>
      <c r="R963" s="520"/>
    </row>
    <row r="964" spans="2:18" ht="75" hidden="1" outlineLevel="1">
      <c r="B964" s="115">
        <f t="shared" si="47"/>
        <v>944</v>
      </c>
      <c r="C964" s="70" t="s">
        <v>1180</v>
      </c>
      <c r="D964" s="203"/>
      <c r="E964" s="204"/>
      <c r="F964" s="38"/>
      <c r="G964" s="380"/>
      <c r="H964" s="381"/>
      <c r="I964" s="380"/>
      <c r="J964" s="428">
        <f t="shared" si="44"/>
        <v>0</v>
      </c>
      <c r="K964" s="325"/>
      <c r="L964" s="353"/>
      <c r="M964" s="772"/>
      <c r="N964" s="317"/>
      <c r="O964" s="845" t="s">
        <v>3627</v>
      </c>
      <c r="P964" s="821"/>
      <c r="Q964" s="828">
        <f t="shared" si="45"/>
        <v>0</v>
      </c>
      <c r="R964" s="520"/>
    </row>
    <row r="965" spans="2:18" hidden="1" outlineLevel="1">
      <c r="B965" s="115">
        <f t="shared" si="47"/>
        <v>945</v>
      </c>
      <c r="C965" s="70" t="s">
        <v>3395</v>
      </c>
      <c r="D965" s="203" t="s">
        <v>2</v>
      </c>
      <c r="E965" s="204">
        <v>15</v>
      </c>
      <c r="F965" s="38"/>
      <c r="G965" s="380"/>
      <c r="H965" s="381"/>
      <c r="I965" s="380"/>
      <c r="J965" s="428">
        <f t="shared" si="44"/>
        <v>0</v>
      </c>
      <c r="K965" s="325"/>
      <c r="L965" s="353"/>
      <c r="M965" s="772"/>
      <c r="N965" s="317"/>
      <c r="O965" s="845" t="s">
        <v>3627</v>
      </c>
      <c r="P965" s="821"/>
      <c r="Q965" s="828">
        <f t="shared" si="45"/>
        <v>0</v>
      </c>
      <c r="R965" s="520"/>
    </row>
    <row r="966" spans="2:18" hidden="1" outlineLevel="1">
      <c r="B966" s="115">
        <f t="shared" si="47"/>
        <v>946</v>
      </c>
      <c r="C966" s="70" t="s">
        <v>3396</v>
      </c>
      <c r="D966" s="203" t="s">
        <v>2</v>
      </c>
      <c r="E966" s="204">
        <v>2</v>
      </c>
      <c r="F966" s="38"/>
      <c r="G966" s="380"/>
      <c r="H966" s="381"/>
      <c r="I966" s="380"/>
      <c r="J966" s="428">
        <f t="shared" si="44"/>
        <v>0</v>
      </c>
      <c r="K966" s="325"/>
      <c r="L966" s="353"/>
      <c r="M966" s="772"/>
      <c r="N966" s="317"/>
      <c r="O966" s="845" t="s">
        <v>3627</v>
      </c>
      <c r="P966" s="821"/>
      <c r="Q966" s="828">
        <f t="shared" si="45"/>
        <v>0</v>
      </c>
      <c r="R966" s="520"/>
    </row>
    <row r="967" spans="2:18" hidden="1" outlineLevel="1">
      <c r="B967" s="115">
        <f t="shared" si="47"/>
        <v>947</v>
      </c>
      <c r="C967" s="70" t="s">
        <v>3397</v>
      </c>
      <c r="D967" s="203" t="s">
        <v>2</v>
      </c>
      <c r="E967" s="204">
        <v>2</v>
      </c>
      <c r="F967" s="38"/>
      <c r="G967" s="380"/>
      <c r="H967" s="381"/>
      <c r="I967" s="380"/>
      <c r="J967" s="428">
        <f t="shared" si="44"/>
        <v>0</v>
      </c>
      <c r="K967" s="325"/>
      <c r="L967" s="353"/>
      <c r="M967" s="772"/>
      <c r="N967" s="317"/>
      <c r="O967" s="845" t="s">
        <v>3627</v>
      </c>
      <c r="P967" s="821"/>
      <c r="Q967" s="828">
        <f t="shared" si="45"/>
        <v>0</v>
      </c>
      <c r="R967" s="520"/>
    </row>
    <row r="968" spans="2:18" ht="75" hidden="1" outlineLevel="1">
      <c r="B968" s="115">
        <f t="shared" si="47"/>
        <v>948</v>
      </c>
      <c r="C968" s="70" t="s">
        <v>1182</v>
      </c>
      <c r="D968" s="203"/>
      <c r="E968" s="204"/>
      <c r="F968" s="38"/>
      <c r="G968" s="380"/>
      <c r="H968" s="381"/>
      <c r="I968" s="380"/>
      <c r="J968" s="428">
        <f t="shared" si="44"/>
        <v>0</v>
      </c>
      <c r="K968" s="325"/>
      <c r="L968" s="353"/>
      <c r="M968" s="772"/>
      <c r="N968" s="317"/>
      <c r="O968" s="845" t="s">
        <v>3627</v>
      </c>
      <c r="P968" s="821"/>
      <c r="Q968" s="828">
        <f t="shared" si="45"/>
        <v>0</v>
      </c>
      <c r="R968" s="520"/>
    </row>
    <row r="969" spans="2:18" hidden="1" outlineLevel="1">
      <c r="B969" s="115">
        <f t="shared" si="47"/>
        <v>949</v>
      </c>
      <c r="C969" s="70" t="s">
        <v>3398</v>
      </c>
      <c r="D969" s="203" t="s">
        <v>2</v>
      </c>
      <c r="E969" s="204">
        <v>22</v>
      </c>
      <c r="F969" s="38"/>
      <c r="G969" s="380"/>
      <c r="H969" s="381"/>
      <c r="I969" s="380"/>
      <c r="J969" s="428">
        <f t="shared" si="44"/>
        <v>0</v>
      </c>
      <c r="K969" s="325"/>
      <c r="L969" s="353"/>
      <c r="M969" s="772"/>
      <c r="N969" s="317"/>
      <c r="O969" s="845" t="s">
        <v>3627</v>
      </c>
      <c r="P969" s="821"/>
      <c r="Q969" s="828">
        <f t="shared" si="45"/>
        <v>0</v>
      </c>
      <c r="R969" s="520"/>
    </row>
    <row r="970" spans="2:18" ht="90" hidden="1" outlineLevel="1">
      <c r="B970" s="115">
        <f t="shared" si="47"/>
        <v>950</v>
      </c>
      <c r="C970" s="70" t="s">
        <v>1183</v>
      </c>
      <c r="D970" s="203"/>
      <c r="E970" s="204"/>
      <c r="F970" s="38"/>
      <c r="G970" s="380"/>
      <c r="H970" s="381"/>
      <c r="I970" s="380"/>
      <c r="J970" s="428">
        <f t="shared" si="44"/>
        <v>0</v>
      </c>
      <c r="K970" s="325"/>
      <c r="L970" s="353"/>
      <c r="M970" s="772"/>
      <c r="N970" s="317"/>
      <c r="O970" s="845" t="s">
        <v>3627</v>
      </c>
      <c r="P970" s="821"/>
      <c r="Q970" s="828">
        <f t="shared" si="45"/>
        <v>0</v>
      </c>
      <c r="R970" s="520"/>
    </row>
    <row r="971" spans="2:18" hidden="1" outlineLevel="1">
      <c r="B971" s="115">
        <f t="shared" si="47"/>
        <v>951</v>
      </c>
      <c r="C971" s="70" t="s">
        <v>3399</v>
      </c>
      <c r="D971" s="203" t="s">
        <v>2</v>
      </c>
      <c r="E971" s="204">
        <v>90</v>
      </c>
      <c r="F971" s="38"/>
      <c r="G971" s="380"/>
      <c r="H971" s="381"/>
      <c r="I971" s="380"/>
      <c r="J971" s="428">
        <f t="shared" si="44"/>
        <v>0</v>
      </c>
      <c r="K971" s="325"/>
      <c r="L971" s="353"/>
      <c r="M971" s="772"/>
      <c r="N971" s="317"/>
      <c r="O971" s="845" t="s">
        <v>3627</v>
      </c>
      <c r="P971" s="821"/>
      <c r="Q971" s="828">
        <f t="shared" si="45"/>
        <v>0</v>
      </c>
      <c r="R971" s="520"/>
    </row>
    <row r="972" spans="2:18" hidden="1" outlineLevel="1">
      <c r="B972" s="115">
        <f t="shared" si="47"/>
        <v>952</v>
      </c>
      <c r="C972" s="70" t="s">
        <v>3400</v>
      </c>
      <c r="D972" s="203" t="s">
        <v>2</v>
      </c>
      <c r="E972" s="204">
        <v>12</v>
      </c>
      <c r="F972" s="38"/>
      <c r="G972" s="380"/>
      <c r="H972" s="381"/>
      <c r="I972" s="380"/>
      <c r="J972" s="428">
        <f t="shared" si="44"/>
        <v>0</v>
      </c>
      <c r="K972" s="325"/>
      <c r="L972" s="353"/>
      <c r="M972" s="772"/>
      <c r="N972" s="317"/>
      <c r="O972" s="845" t="s">
        <v>3627</v>
      </c>
      <c r="P972" s="821"/>
      <c r="Q972" s="828">
        <f t="shared" si="45"/>
        <v>0</v>
      </c>
      <c r="R972" s="520"/>
    </row>
    <row r="973" spans="2:18" ht="90" hidden="1" outlineLevel="1">
      <c r="B973" s="115">
        <f t="shared" si="47"/>
        <v>953</v>
      </c>
      <c r="C973" s="76" t="s">
        <v>1184</v>
      </c>
      <c r="D973" s="74"/>
      <c r="E973" s="198"/>
      <c r="F973" s="38"/>
      <c r="G973" s="380"/>
      <c r="H973" s="381"/>
      <c r="I973" s="380"/>
      <c r="J973" s="428">
        <f t="shared" si="44"/>
        <v>0</v>
      </c>
      <c r="K973" s="325"/>
      <c r="L973" s="353"/>
      <c r="M973" s="772"/>
      <c r="N973" s="317"/>
      <c r="O973" s="845" t="s">
        <v>3627</v>
      </c>
      <c r="P973" s="821"/>
      <c r="Q973" s="828">
        <f t="shared" si="45"/>
        <v>0</v>
      </c>
      <c r="R973" s="520"/>
    </row>
    <row r="974" spans="2:18" hidden="1" outlineLevel="1">
      <c r="B974" s="115">
        <f t="shared" si="47"/>
        <v>954</v>
      </c>
      <c r="C974" s="70" t="s">
        <v>3401</v>
      </c>
      <c r="D974" s="203" t="s">
        <v>2</v>
      </c>
      <c r="E974" s="204">
        <v>43</v>
      </c>
      <c r="F974" s="38"/>
      <c r="G974" s="380"/>
      <c r="H974" s="381"/>
      <c r="I974" s="380"/>
      <c r="J974" s="428">
        <f t="shared" si="44"/>
        <v>0</v>
      </c>
      <c r="K974" s="325"/>
      <c r="L974" s="353"/>
      <c r="M974" s="772"/>
      <c r="N974" s="317"/>
      <c r="O974" s="845" t="s">
        <v>3627</v>
      </c>
      <c r="P974" s="821"/>
      <c r="Q974" s="828">
        <f t="shared" si="45"/>
        <v>0</v>
      </c>
      <c r="R974" s="520"/>
    </row>
    <row r="975" spans="2:18" hidden="1" outlineLevel="1">
      <c r="B975" s="115">
        <f t="shared" si="47"/>
        <v>955</v>
      </c>
      <c r="C975" s="70" t="s">
        <v>3402</v>
      </c>
      <c r="D975" s="203" t="s">
        <v>2</v>
      </c>
      <c r="E975" s="204">
        <v>15</v>
      </c>
      <c r="F975" s="38"/>
      <c r="G975" s="380"/>
      <c r="H975" s="381"/>
      <c r="I975" s="380"/>
      <c r="J975" s="428">
        <f t="shared" si="44"/>
        <v>0</v>
      </c>
      <c r="K975" s="325"/>
      <c r="L975" s="353"/>
      <c r="M975" s="772"/>
      <c r="N975" s="317"/>
      <c r="O975" s="845" t="s">
        <v>3627</v>
      </c>
      <c r="P975" s="821"/>
      <c r="Q975" s="828">
        <f t="shared" si="45"/>
        <v>0</v>
      </c>
      <c r="R975" s="520"/>
    </row>
    <row r="976" spans="2:18" hidden="1" outlineLevel="1">
      <c r="B976" s="115">
        <f t="shared" si="47"/>
        <v>956</v>
      </c>
      <c r="C976" s="70" t="s">
        <v>1218</v>
      </c>
      <c r="D976" s="203"/>
      <c r="E976" s="204"/>
      <c r="F976" s="38"/>
      <c r="G976" s="380"/>
      <c r="H976" s="381"/>
      <c r="I976" s="380"/>
      <c r="J976" s="428">
        <f t="shared" si="44"/>
        <v>0</v>
      </c>
      <c r="K976" s="325"/>
      <c r="L976" s="353"/>
      <c r="M976" s="772"/>
      <c r="N976" s="317"/>
      <c r="O976" s="845" t="s">
        <v>3627</v>
      </c>
      <c r="P976" s="821"/>
      <c r="Q976" s="828">
        <f t="shared" si="45"/>
        <v>0</v>
      </c>
      <c r="R976" s="520"/>
    </row>
    <row r="977" spans="2:18" ht="30" hidden="1" outlineLevel="1">
      <c r="B977" s="115">
        <f t="shared" si="47"/>
        <v>957</v>
      </c>
      <c r="C977" s="70" t="s">
        <v>1185</v>
      </c>
      <c r="D977" s="203" t="s">
        <v>2</v>
      </c>
      <c r="E977" s="204">
        <v>3</v>
      </c>
      <c r="F977" s="38"/>
      <c r="G977" s="380"/>
      <c r="H977" s="381"/>
      <c r="I977" s="380"/>
      <c r="J977" s="428">
        <f t="shared" si="44"/>
        <v>0</v>
      </c>
      <c r="K977" s="325"/>
      <c r="L977" s="353"/>
      <c r="M977" s="772"/>
      <c r="N977" s="317"/>
      <c r="O977" s="845" t="s">
        <v>3627</v>
      </c>
      <c r="P977" s="821"/>
      <c r="Q977" s="828">
        <f t="shared" si="45"/>
        <v>0</v>
      </c>
      <c r="R977" s="520"/>
    </row>
    <row r="978" spans="2:18" hidden="1" outlineLevel="1">
      <c r="B978" s="115">
        <f t="shared" si="47"/>
        <v>958</v>
      </c>
      <c r="C978" s="70" t="s">
        <v>1186</v>
      </c>
      <c r="D978" s="203" t="s">
        <v>2</v>
      </c>
      <c r="E978" s="204">
        <v>3</v>
      </c>
      <c r="F978" s="38"/>
      <c r="G978" s="380"/>
      <c r="H978" s="381"/>
      <c r="I978" s="380"/>
      <c r="J978" s="428">
        <f t="shared" si="44"/>
        <v>0</v>
      </c>
      <c r="K978" s="325"/>
      <c r="L978" s="353"/>
      <c r="M978" s="772"/>
      <c r="N978" s="317"/>
      <c r="O978" s="845" t="s">
        <v>3627</v>
      </c>
      <c r="P978" s="821"/>
      <c r="Q978" s="828">
        <f t="shared" si="45"/>
        <v>0</v>
      </c>
      <c r="R978" s="520"/>
    </row>
    <row r="979" spans="2:18" hidden="1" outlineLevel="1">
      <c r="B979" s="115">
        <f t="shared" si="47"/>
        <v>959</v>
      </c>
      <c r="C979" s="70" t="s">
        <v>1187</v>
      </c>
      <c r="D979" s="203" t="s">
        <v>2</v>
      </c>
      <c r="E979" s="204">
        <v>3</v>
      </c>
      <c r="F979" s="38"/>
      <c r="G979" s="380"/>
      <c r="H979" s="381"/>
      <c r="I979" s="380"/>
      <c r="J979" s="428">
        <f t="shared" ref="J979:J1042" si="48">G979+I979</f>
        <v>0</v>
      </c>
      <c r="K979" s="325"/>
      <c r="L979" s="353"/>
      <c r="M979" s="772"/>
      <c r="N979" s="317"/>
      <c r="O979" s="845" t="s">
        <v>3627</v>
      </c>
      <c r="P979" s="821"/>
      <c r="Q979" s="828">
        <f t="shared" si="45"/>
        <v>0</v>
      </c>
      <c r="R979" s="520"/>
    </row>
    <row r="980" spans="2:18" hidden="1" outlineLevel="1">
      <c r="B980" s="115">
        <f t="shared" si="47"/>
        <v>960</v>
      </c>
      <c r="C980" s="70" t="s">
        <v>1188</v>
      </c>
      <c r="D980" s="203" t="s">
        <v>103</v>
      </c>
      <c r="E980" s="204">
        <v>1</v>
      </c>
      <c r="F980" s="38"/>
      <c r="G980" s="380"/>
      <c r="H980" s="381"/>
      <c r="I980" s="380"/>
      <c r="J980" s="428">
        <f t="shared" si="48"/>
        <v>0</v>
      </c>
      <c r="K980" s="325"/>
      <c r="L980" s="353"/>
      <c r="M980" s="772"/>
      <c r="N980" s="317"/>
      <c r="O980" s="845" t="s">
        <v>3627</v>
      </c>
      <c r="P980" s="821"/>
      <c r="Q980" s="828">
        <f t="shared" si="45"/>
        <v>0</v>
      </c>
      <c r="R980" s="520"/>
    </row>
    <row r="981" spans="2:18" ht="30" hidden="1" outlineLevel="1">
      <c r="B981" s="115">
        <f t="shared" si="47"/>
        <v>961</v>
      </c>
      <c r="C981" s="70" t="s">
        <v>1189</v>
      </c>
      <c r="D981" s="203" t="s">
        <v>31</v>
      </c>
      <c r="E981" s="204">
        <v>4</v>
      </c>
      <c r="F981" s="38"/>
      <c r="G981" s="380"/>
      <c r="H981" s="381"/>
      <c r="I981" s="380"/>
      <c r="J981" s="428">
        <f t="shared" si="48"/>
        <v>0</v>
      </c>
      <c r="K981" s="325"/>
      <c r="L981" s="353"/>
      <c r="M981" s="772"/>
      <c r="N981" s="317"/>
      <c r="O981" s="845" t="s">
        <v>3627</v>
      </c>
      <c r="P981" s="821"/>
      <c r="Q981" s="828">
        <f t="shared" si="45"/>
        <v>0</v>
      </c>
      <c r="R981" s="520"/>
    </row>
    <row r="982" spans="2:18" ht="30" hidden="1" outlineLevel="1">
      <c r="B982" s="115">
        <f t="shared" si="47"/>
        <v>962</v>
      </c>
      <c r="C982" s="70" t="s">
        <v>1379</v>
      </c>
      <c r="D982" s="203" t="s">
        <v>2</v>
      </c>
      <c r="E982" s="204">
        <v>160</v>
      </c>
      <c r="F982" s="38"/>
      <c r="G982" s="380"/>
      <c r="H982" s="381"/>
      <c r="I982" s="380"/>
      <c r="J982" s="428">
        <f t="shared" si="48"/>
        <v>0</v>
      </c>
      <c r="K982" s="325"/>
      <c r="L982" s="353"/>
      <c r="M982" s="772"/>
      <c r="N982" s="317"/>
      <c r="O982" s="845" t="s">
        <v>3627</v>
      </c>
      <c r="P982" s="821"/>
      <c r="Q982" s="828">
        <f t="shared" si="45"/>
        <v>0</v>
      </c>
      <c r="R982" s="520"/>
    </row>
    <row r="983" spans="2:18" hidden="1" outlineLevel="1">
      <c r="B983" s="115">
        <f t="shared" si="47"/>
        <v>963</v>
      </c>
      <c r="C983" s="70" t="s">
        <v>1380</v>
      </c>
      <c r="D983" s="203" t="s">
        <v>31</v>
      </c>
      <c r="E983" s="204">
        <v>480</v>
      </c>
      <c r="F983" s="38"/>
      <c r="G983" s="380"/>
      <c r="H983" s="381"/>
      <c r="I983" s="380"/>
      <c r="J983" s="428">
        <f t="shared" si="48"/>
        <v>0</v>
      </c>
      <c r="K983" s="325"/>
      <c r="L983" s="353"/>
      <c r="M983" s="772"/>
      <c r="N983" s="317"/>
      <c r="O983" s="845" t="s">
        <v>3627</v>
      </c>
      <c r="P983" s="821"/>
      <c r="Q983" s="828">
        <f t="shared" si="45"/>
        <v>0</v>
      </c>
      <c r="R983" s="520"/>
    </row>
    <row r="984" spans="2:18" hidden="1" outlineLevel="1">
      <c r="B984" s="115">
        <f t="shared" si="47"/>
        <v>964</v>
      </c>
      <c r="C984" s="70" t="s">
        <v>1190</v>
      </c>
      <c r="D984" s="203" t="s">
        <v>31</v>
      </c>
      <c r="E984" s="148">
        <v>3</v>
      </c>
      <c r="F984" s="38"/>
      <c r="G984" s="380"/>
      <c r="H984" s="381"/>
      <c r="I984" s="380"/>
      <c r="J984" s="428">
        <f t="shared" si="48"/>
        <v>0</v>
      </c>
      <c r="K984" s="325"/>
      <c r="L984" s="353"/>
      <c r="M984" s="772"/>
      <c r="N984" s="317"/>
      <c r="O984" s="845" t="s">
        <v>3627</v>
      </c>
      <c r="P984" s="821"/>
      <c r="Q984" s="828">
        <f t="shared" si="45"/>
        <v>0</v>
      </c>
      <c r="R984" s="520"/>
    </row>
    <row r="985" spans="2:18" hidden="1" outlineLevel="1">
      <c r="B985" s="115">
        <f t="shared" si="47"/>
        <v>965</v>
      </c>
      <c r="C985" s="70" t="s">
        <v>1674</v>
      </c>
      <c r="D985" s="203"/>
      <c r="E985" s="204"/>
      <c r="F985" s="38"/>
      <c r="G985" s="380"/>
      <c r="H985" s="381"/>
      <c r="I985" s="380"/>
      <c r="J985" s="428">
        <f t="shared" si="48"/>
        <v>0</v>
      </c>
      <c r="K985" s="325"/>
      <c r="L985" s="353"/>
      <c r="M985" s="772"/>
      <c r="N985" s="317"/>
      <c r="O985" s="845" t="s">
        <v>3627</v>
      </c>
      <c r="P985" s="821"/>
      <c r="Q985" s="828">
        <f t="shared" si="45"/>
        <v>0</v>
      </c>
      <c r="R985" s="520"/>
    </row>
    <row r="986" spans="2:18" hidden="1" outlineLevel="1">
      <c r="B986" s="115">
        <f t="shared" si="47"/>
        <v>966</v>
      </c>
      <c r="C986" s="70" t="s">
        <v>1191</v>
      </c>
      <c r="D986" s="203"/>
      <c r="E986" s="204"/>
      <c r="F986" s="38"/>
      <c r="G986" s="380"/>
      <c r="H986" s="381"/>
      <c r="I986" s="380"/>
      <c r="J986" s="428">
        <f t="shared" si="48"/>
        <v>0</v>
      </c>
      <c r="K986" s="325"/>
      <c r="L986" s="353"/>
      <c r="M986" s="772"/>
      <c r="N986" s="317"/>
      <c r="O986" s="845" t="s">
        <v>3627</v>
      </c>
      <c r="P986" s="821"/>
      <c r="Q986" s="828">
        <f t="shared" si="45"/>
        <v>0</v>
      </c>
      <c r="R986" s="520"/>
    </row>
    <row r="987" spans="2:18" ht="45" hidden="1" outlineLevel="1">
      <c r="B987" s="115">
        <f t="shared" si="47"/>
        <v>967</v>
      </c>
      <c r="C987" s="70" t="s">
        <v>1673</v>
      </c>
      <c r="D987" s="203" t="s">
        <v>103</v>
      </c>
      <c r="E987" s="204">
        <v>1</v>
      </c>
      <c r="F987" s="38"/>
      <c r="G987" s="380"/>
      <c r="H987" s="381"/>
      <c r="I987" s="380"/>
      <c r="J987" s="428">
        <f t="shared" si="48"/>
        <v>0</v>
      </c>
      <c r="K987" s="325"/>
      <c r="L987" s="353"/>
      <c r="M987" s="772"/>
      <c r="N987" s="317"/>
      <c r="O987" s="845" t="s">
        <v>3627</v>
      </c>
      <c r="P987" s="821"/>
      <c r="Q987" s="828">
        <f t="shared" si="45"/>
        <v>0</v>
      </c>
      <c r="R987" s="520"/>
    </row>
    <row r="988" spans="2:18" hidden="1" outlineLevel="1">
      <c r="B988" s="115">
        <f t="shared" si="47"/>
        <v>968</v>
      </c>
      <c r="C988" s="70" t="s">
        <v>104</v>
      </c>
      <c r="D988" s="203"/>
      <c r="E988" s="204"/>
      <c r="F988" s="38"/>
      <c r="G988" s="380"/>
      <c r="H988" s="381"/>
      <c r="I988" s="380"/>
      <c r="J988" s="428">
        <f t="shared" si="48"/>
        <v>0</v>
      </c>
      <c r="K988" s="325"/>
      <c r="L988" s="353"/>
      <c r="M988" s="772"/>
      <c r="N988" s="317"/>
      <c r="O988" s="845" t="s">
        <v>3627</v>
      </c>
      <c r="P988" s="821"/>
      <c r="Q988" s="828">
        <f t="shared" si="45"/>
        <v>0</v>
      </c>
      <c r="R988" s="520"/>
    </row>
    <row r="989" spans="2:18" hidden="1" outlineLevel="1">
      <c r="B989" s="115">
        <f t="shared" si="47"/>
        <v>969</v>
      </c>
      <c r="C989" s="70" t="s">
        <v>1192</v>
      </c>
      <c r="D989" s="203" t="s">
        <v>31</v>
      </c>
      <c r="E989" s="204">
        <v>1</v>
      </c>
      <c r="F989" s="38"/>
      <c r="G989" s="380"/>
      <c r="H989" s="381"/>
      <c r="I989" s="380"/>
      <c r="J989" s="428">
        <f t="shared" si="48"/>
        <v>0</v>
      </c>
      <c r="K989" s="325"/>
      <c r="L989" s="353"/>
      <c r="M989" s="772"/>
      <c r="N989" s="317"/>
      <c r="O989" s="845" t="s">
        <v>3627</v>
      </c>
      <c r="P989" s="821"/>
      <c r="Q989" s="828">
        <f t="shared" si="45"/>
        <v>0</v>
      </c>
      <c r="R989" s="520"/>
    </row>
    <row r="990" spans="2:18" ht="30" hidden="1" outlineLevel="1">
      <c r="B990" s="115">
        <f t="shared" si="47"/>
        <v>970</v>
      </c>
      <c r="C990" s="70" t="s">
        <v>1193</v>
      </c>
      <c r="D990" s="203" t="s">
        <v>31</v>
      </c>
      <c r="E990" s="204">
        <v>1</v>
      </c>
      <c r="F990" s="38"/>
      <c r="G990" s="380"/>
      <c r="H990" s="381"/>
      <c r="I990" s="380"/>
      <c r="J990" s="428">
        <f t="shared" si="48"/>
        <v>0</v>
      </c>
      <c r="K990" s="325"/>
      <c r="L990" s="353"/>
      <c r="M990" s="772"/>
      <c r="N990" s="317"/>
      <c r="O990" s="845" t="s">
        <v>3627</v>
      </c>
      <c r="P990" s="821"/>
      <c r="Q990" s="828">
        <f t="shared" si="45"/>
        <v>0</v>
      </c>
      <c r="R990" s="520"/>
    </row>
    <row r="991" spans="2:18" hidden="1" outlineLevel="1">
      <c r="B991" s="115">
        <f t="shared" si="47"/>
        <v>971</v>
      </c>
      <c r="C991" s="70" t="s">
        <v>107</v>
      </c>
      <c r="D991" s="203" t="s">
        <v>31</v>
      </c>
      <c r="E991" s="204">
        <v>1</v>
      </c>
      <c r="F991" s="38"/>
      <c r="G991" s="380"/>
      <c r="H991" s="381"/>
      <c r="I991" s="380"/>
      <c r="J991" s="428">
        <f t="shared" si="48"/>
        <v>0</v>
      </c>
      <c r="K991" s="325"/>
      <c r="L991" s="353"/>
      <c r="M991" s="772"/>
      <c r="N991" s="317"/>
      <c r="O991" s="845" t="s">
        <v>3627</v>
      </c>
      <c r="P991" s="821"/>
      <c r="Q991" s="828">
        <f t="shared" si="45"/>
        <v>0</v>
      </c>
      <c r="R991" s="520"/>
    </row>
    <row r="992" spans="2:18" hidden="1" outlineLevel="1">
      <c r="B992" s="115">
        <f t="shared" si="47"/>
        <v>972</v>
      </c>
      <c r="C992" s="70" t="s">
        <v>1194</v>
      </c>
      <c r="D992" s="203" t="s">
        <v>31</v>
      </c>
      <c r="E992" s="185">
        <v>1</v>
      </c>
      <c r="F992" s="38"/>
      <c r="G992" s="380"/>
      <c r="H992" s="381"/>
      <c r="I992" s="380"/>
      <c r="J992" s="428">
        <f t="shared" si="48"/>
        <v>0</v>
      </c>
      <c r="K992" s="325"/>
      <c r="L992" s="353"/>
      <c r="M992" s="772"/>
      <c r="N992" s="317"/>
      <c r="O992" s="845" t="s">
        <v>3627</v>
      </c>
      <c r="P992" s="821"/>
      <c r="Q992" s="828">
        <f t="shared" si="45"/>
        <v>0</v>
      </c>
      <c r="R992" s="520"/>
    </row>
    <row r="993" spans="2:18" hidden="1" outlineLevel="1">
      <c r="B993" s="115">
        <f t="shared" si="47"/>
        <v>973</v>
      </c>
      <c r="C993" s="70" t="s">
        <v>1177</v>
      </c>
      <c r="D993" s="203" t="s">
        <v>31</v>
      </c>
      <c r="E993" s="204">
        <v>1</v>
      </c>
      <c r="F993" s="38"/>
      <c r="G993" s="380"/>
      <c r="H993" s="381"/>
      <c r="I993" s="380"/>
      <c r="J993" s="428">
        <f t="shared" si="48"/>
        <v>0</v>
      </c>
      <c r="K993" s="325"/>
      <c r="L993" s="353"/>
      <c r="M993" s="772"/>
      <c r="N993" s="317"/>
      <c r="O993" s="845" t="s">
        <v>3627</v>
      </c>
      <c r="P993" s="821"/>
      <c r="Q993" s="828">
        <f t="shared" si="45"/>
        <v>0</v>
      </c>
      <c r="R993" s="520"/>
    </row>
    <row r="994" spans="2:18" hidden="1" outlineLevel="1">
      <c r="B994" s="115">
        <f t="shared" si="47"/>
        <v>974</v>
      </c>
      <c r="C994" s="70" t="s">
        <v>110</v>
      </c>
      <c r="D994" s="203" t="s">
        <v>31</v>
      </c>
      <c r="E994" s="204">
        <v>1</v>
      </c>
      <c r="F994" s="38"/>
      <c r="G994" s="380"/>
      <c r="H994" s="381"/>
      <c r="I994" s="380"/>
      <c r="J994" s="428">
        <f t="shared" si="48"/>
        <v>0</v>
      </c>
      <c r="K994" s="325"/>
      <c r="L994" s="353"/>
      <c r="M994" s="772"/>
      <c r="N994" s="317"/>
      <c r="O994" s="845" t="s">
        <v>3627</v>
      </c>
      <c r="P994" s="821"/>
      <c r="Q994" s="828">
        <f t="shared" si="45"/>
        <v>0</v>
      </c>
      <c r="R994" s="520"/>
    </row>
    <row r="995" spans="2:18" hidden="1" outlineLevel="1">
      <c r="B995" s="115">
        <f t="shared" si="47"/>
        <v>975</v>
      </c>
      <c r="C995" s="70" t="s">
        <v>111</v>
      </c>
      <c r="D995" s="203" t="s">
        <v>31</v>
      </c>
      <c r="E995" s="186">
        <v>1</v>
      </c>
      <c r="F995" s="38"/>
      <c r="G995" s="380"/>
      <c r="H995" s="381"/>
      <c r="I995" s="380"/>
      <c r="J995" s="428">
        <f t="shared" si="48"/>
        <v>0</v>
      </c>
      <c r="K995" s="325"/>
      <c r="L995" s="353"/>
      <c r="M995" s="772"/>
      <c r="N995" s="317"/>
      <c r="O995" s="845" t="s">
        <v>3627</v>
      </c>
      <c r="P995" s="821"/>
      <c r="Q995" s="828">
        <f t="shared" si="45"/>
        <v>0</v>
      </c>
      <c r="R995" s="520"/>
    </row>
    <row r="996" spans="2:18" hidden="1" outlineLevel="1">
      <c r="B996" s="115">
        <f t="shared" si="47"/>
        <v>976</v>
      </c>
      <c r="C996" s="70" t="s">
        <v>1178</v>
      </c>
      <c r="D996" s="203" t="s">
        <v>31</v>
      </c>
      <c r="E996" s="204">
        <v>2</v>
      </c>
      <c r="F996" s="38"/>
      <c r="G996" s="380"/>
      <c r="H996" s="381"/>
      <c r="I996" s="380"/>
      <c r="J996" s="428">
        <f t="shared" si="48"/>
        <v>0</v>
      </c>
      <c r="K996" s="325"/>
      <c r="L996" s="353"/>
      <c r="M996" s="772"/>
      <c r="N996" s="317"/>
      <c r="O996" s="845" t="s">
        <v>3627</v>
      </c>
      <c r="P996" s="821"/>
      <c r="Q996" s="828">
        <f t="shared" si="45"/>
        <v>0</v>
      </c>
      <c r="R996" s="520"/>
    </row>
    <row r="997" spans="2:18" hidden="1" outlineLevel="1">
      <c r="B997" s="115">
        <f t="shared" si="47"/>
        <v>977</v>
      </c>
      <c r="C997" s="70" t="s">
        <v>1179</v>
      </c>
      <c r="D997" s="203"/>
      <c r="E997" s="204"/>
      <c r="F997" s="38"/>
      <c r="G997" s="380"/>
      <c r="H997" s="381"/>
      <c r="I997" s="380"/>
      <c r="J997" s="428">
        <f t="shared" si="48"/>
        <v>0</v>
      </c>
      <c r="K997" s="325"/>
      <c r="L997" s="353"/>
      <c r="M997" s="772"/>
      <c r="N997" s="317"/>
      <c r="O997" s="845" t="s">
        <v>3627</v>
      </c>
      <c r="P997" s="821"/>
      <c r="Q997" s="828">
        <f t="shared" si="45"/>
        <v>0</v>
      </c>
      <c r="R997" s="520"/>
    </row>
    <row r="998" spans="2:18" ht="75" hidden="1" outlineLevel="1">
      <c r="B998" s="115">
        <f t="shared" si="47"/>
        <v>978</v>
      </c>
      <c r="C998" s="70" t="s">
        <v>1180</v>
      </c>
      <c r="D998" s="203"/>
      <c r="E998" s="204"/>
      <c r="F998" s="38"/>
      <c r="G998" s="380"/>
      <c r="H998" s="381"/>
      <c r="I998" s="380"/>
      <c r="J998" s="428">
        <f t="shared" si="48"/>
        <v>0</v>
      </c>
      <c r="K998" s="325"/>
      <c r="L998" s="353"/>
      <c r="M998" s="772"/>
      <c r="N998" s="317"/>
      <c r="O998" s="845" t="s">
        <v>3627</v>
      </c>
      <c r="P998" s="821"/>
      <c r="Q998" s="828">
        <f t="shared" si="45"/>
        <v>0</v>
      </c>
      <c r="R998" s="520"/>
    </row>
    <row r="999" spans="2:18" hidden="1" outlineLevel="1">
      <c r="B999" s="115">
        <f t="shared" si="47"/>
        <v>979</v>
      </c>
      <c r="C999" s="70" t="s">
        <v>1181</v>
      </c>
      <c r="D999" s="203" t="s">
        <v>2</v>
      </c>
      <c r="E999" s="204">
        <v>11</v>
      </c>
      <c r="F999" s="38"/>
      <c r="G999" s="380"/>
      <c r="H999" s="381"/>
      <c r="I999" s="380"/>
      <c r="J999" s="428">
        <f t="shared" si="48"/>
        <v>0</v>
      </c>
      <c r="K999" s="325"/>
      <c r="L999" s="353"/>
      <c r="M999" s="772"/>
      <c r="N999" s="317"/>
      <c r="O999" s="845" t="s">
        <v>3627</v>
      </c>
      <c r="P999" s="821"/>
      <c r="Q999" s="828">
        <f t="shared" si="45"/>
        <v>0</v>
      </c>
      <c r="R999" s="520"/>
    </row>
    <row r="1000" spans="2:18" hidden="1" outlineLevel="1">
      <c r="B1000" s="115">
        <f t="shared" si="47"/>
        <v>980</v>
      </c>
      <c r="C1000" s="70" t="s">
        <v>112</v>
      </c>
      <c r="D1000" s="203" t="s">
        <v>2</v>
      </c>
      <c r="E1000" s="204">
        <v>2</v>
      </c>
      <c r="F1000" s="38"/>
      <c r="G1000" s="380"/>
      <c r="H1000" s="381"/>
      <c r="I1000" s="380"/>
      <c r="J1000" s="428">
        <f t="shared" si="48"/>
        <v>0</v>
      </c>
      <c r="K1000" s="325"/>
      <c r="L1000" s="353"/>
      <c r="M1000" s="772"/>
      <c r="N1000" s="317"/>
      <c r="O1000" s="845" t="s">
        <v>3627</v>
      </c>
      <c r="P1000" s="821"/>
      <c r="Q1000" s="828">
        <f t="shared" si="45"/>
        <v>0</v>
      </c>
      <c r="R1000" s="520"/>
    </row>
    <row r="1001" spans="2:18" ht="75" hidden="1" outlineLevel="1">
      <c r="B1001" s="115">
        <f t="shared" si="47"/>
        <v>981</v>
      </c>
      <c r="C1001" s="70" t="s">
        <v>1195</v>
      </c>
      <c r="D1001" s="203"/>
      <c r="E1001" s="204"/>
      <c r="F1001" s="38"/>
      <c r="G1001" s="380"/>
      <c r="H1001" s="381"/>
      <c r="I1001" s="380"/>
      <c r="J1001" s="428">
        <f t="shared" si="48"/>
        <v>0</v>
      </c>
      <c r="K1001" s="325"/>
      <c r="L1001" s="353"/>
      <c r="M1001" s="772"/>
      <c r="N1001" s="317"/>
      <c r="O1001" s="845" t="s">
        <v>3627</v>
      </c>
      <c r="P1001" s="821"/>
      <c r="Q1001" s="828">
        <f t="shared" si="45"/>
        <v>0</v>
      </c>
      <c r="R1001" s="520"/>
    </row>
    <row r="1002" spans="2:18" hidden="1" outlineLevel="1">
      <c r="B1002" s="115">
        <f t="shared" si="47"/>
        <v>982</v>
      </c>
      <c r="C1002" s="70" t="s">
        <v>113</v>
      </c>
      <c r="D1002" s="203" t="s">
        <v>2</v>
      </c>
      <c r="E1002" s="204">
        <v>10</v>
      </c>
      <c r="F1002" s="38"/>
      <c r="G1002" s="380"/>
      <c r="H1002" s="381"/>
      <c r="I1002" s="380"/>
      <c r="J1002" s="428">
        <f t="shared" si="48"/>
        <v>0</v>
      </c>
      <c r="K1002" s="325"/>
      <c r="L1002" s="353"/>
      <c r="M1002" s="772"/>
      <c r="N1002" s="317"/>
      <c r="O1002" s="845" t="s">
        <v>3627</v>
      </c>
      <c r="P1002" s="821"/>
      <c r="Q1002" s="828">
        <f t="shared" si="45"/>
        <v>0</v>
      </c>
      <c r="R1002" s="520"/>
    </row>
    <row r="1003" spans="2:18" ht="90" hidden="1" outlineLevel="1">
      <c r="B1003" s="115">
        <f t="shared" si="47"/>
        <v>983</v>
      </c>
      <c r="C1003" s="70" t="s">
        <v>1183</v>
      </c>
      <c r="D1003" s="203"/>
      <c r="E1003" s="204"/>
      <c r="F1003" s="38"/>
      <c r="G1003" s="380"/>
      <c r="H1003" s="381"/>
      <c r="I1003" s="380"/>
      <c r="J1003" s="428">
        <f t="shared" si="48"/>
        <v>0</v>
      </c>
      <c r="K1003" s="325"/>
      <c r="L1003" s="353"/>
      <c r="M1003" s="772"/>
      <c r="N1003" s="317"/>
      <c r="O1003" s="845" t="s">
        <v>3627</v>
      </c>
      <c r="P1003" s="821"/>
      <c r="Q1003" s="828">
        <f t="shared" si="45"/>
        <v>0</v>
      </c>
      <c r="R1003" s="520"/>
    </row>
    <row r="1004" spans="2:18" hidden="1" outlineLevel="1">
      <c r="B1004" s="115">
        <f t="shared" si="47"/>
        <v>984</v>
      </c>
      <c r="C1004" s="70" t="s">
        <v>114</v>
      </c>
      <c r="D1004" s="203" t="s">
        <v>2</v>
      </c>
      <c r="E1004" s="204">
        <v>52</v>
      </c>
      <c r="F1004" s="38"/>
      <c r="G1004" s="380"/>
      <c r="H1004" s="381"/>
      <c r="I1004" s="380"/>
      <c r="J1004" s="428">
        <f t="shared" si="48"/>
        <v>0</v>
      </c>
      <c r="K1004" s="325"/>
      <c r="L1004" s="353"/>
      <c r="M1004" s="772"/>
      <c r="N1004" s="317"/>
      <c r="O1004" s="845" t="s">
        <v>3627</v>
      </c>
      <c r="P1004" s="821"/>
      <c r="Q1004" s="828">
        <f t="shared" si="45"/>
        <v>0</v>
      </c>
      <c r="R1004" s="520"/>
    </row>
    <row r="1005" spans="2:18" ht="90" hidden="1" outlineLevel="1">
      <c r="B1005" s="115">
        <f t="shared" si="47"/>
        <v>985</v>
      </c>
      <c r="C1005" s="70" t="s">
        <v>1184</v>
      </c>
      <c r="D1005" s="203"/>
      <c r="E1005" s="204"/>
      <c r="F1005" s="38"/>
      <c r="G1005" s="380"/>
      <c r="H1005" s="381"/>
      <c r="I1005" s="380"/>
      <c r="J1005" s="428">
        <f t="shared" si="48"/>
        <v>0</v>
      </c>
      <c r="K1005" s="325"/>
      <c r="L1005" s="353"/>
      <c r="M1005" s="772"/>
      <c r="N1005" s="317"/>
      <c r="O1005" s="845" t="s">
        <v>3627</v>
      </c>
      <c r="P1005" s="821"/>
      <c r="Q1005" s="828">
        <f t="shared" si="45"/>
        <v>0</v>
      </c>
      <c r="R1005" s="520"/>
    </row>
    <row r="1006" spans="2:18" hidden="1" outlineLevel="1">
      <c r="B1006" s="115">
        <f t="shared" si="47"/>
        <v>986</v>
      </c>
      <c r="C1006" s="70" t="s">
        <v>1218</v>
      </c>
      <c r="D1006" s="203"/>
      <c r="E1006" s="204"/>
      <c r="F1006" s="38"/>
      <c r="G1006" s="380"/>
      <c r="H1006" s="381"/>
      <c r="I1006" s="380"/>
      <c r="J1006" s="428">
        <f t="shared" si="48"/>
        <v>0</v>
      </c>
      <c r="K1006" s="325"/>
      <c r="L1006" s="353"/>
      <c r="M1006" s="772"/>
      <c r="N1006" s="317"/>
      <c r="O1006" s="845" t="s">
        <v>3627</v>
      </c>
      <c r="P1006" s="821"/>
      <c r="Q1006" s="828">
        <f t="shared" si="45"/>
        <v>0</v>
      </c>
      <c r="R1006" s="520"/>
    </row>
    <row r="1007" spans="2:18" ht="30" hidden="1" outlineLevel="1">
      <c r="B1007" s="115">
        <f t="shared" si="47"/>
        <v>987</v>
      </c>
      <c r="C1007" s="70" t="s">
        <v>1379</v>
      </c>
      <c r="D1007" s="203" t="s">
        <v>2</v>
      </c>
      <c r="E1007" s="204">
        <v>110</v>
      </c>
      <c r="F1007" s="38"/>
      <c r="G1007" s="380"/>
      <c r="H1007" s="381"/>
      <c r="I1007" s="380"/>
      <c r="J1007" s="428">
        <f t="shared" si="48"/>
        <v>0</v>
      </c>
      <c r="K1007" s="325"/>
      <c r="L1007" s="353"/>
      <c r="M1007" s="772"/>
      <c r="N1007" s="317"/>
      <c r="O1007" s="845" t="s">
        <v>3627</v>
      </c>
      <c r="P1007" s="821"/>
      <c r="Q1007" s="828">
        <f t="shared" ref="Q1007:Q1070" si="49">I1007</f>
        <v>0</v>
      </c>
      <c r="R1007" s="520"/>
    </row>
    <row r="1008" spans="2:18" hidden="1" outlineLevel="1">
      <c r="B1008" s="115">
        <f t="shared" si="47"/>
        <v>988</v>
      </c>
      <c r="C1008" s="70" t="s">
        <v>1380</v>
      </c>
      <c r="D1008" s="203" t="s">
        <v>31</v>
      </c>
      <c r="E1008" s="204">
        <v>330</v>
      </c>
      <c r="F1008" s="38"/>
      <c r="G1008" s="380"/>
      <c r="H1008" s="381"/>
      <c r="I1008" s="380"/>
      <c r="J1008" s="428">
        <f t="shared" si="48"/>
        <v>0</v>
      </c>
      <c r="K1008" s="325"/>
      <c r="L1008" s="353"/>
      <c r="M1008" s="772"/>
      <c r="N1008" s="317"/>
      <c r="O1008" s="845" t="s">
        <v>3627</v>
      </c>
      <c r="P1008" s="821"/>
      <c r="Q1008" s="828">
        <f t="shared" si="49"/>
        <v>0</v>
      </c>
      <c r="R1008" s="520"/>
    </row>
    <row r="1009" spans="2:18" hidden="1" outlineLevel="1">
      <c r="B1009" s="115">
        <f t="shared" si="47"/>
        <v>989</v>
      </c>
      <c r="C1009" s="70" t="s">
        <v>1196</v>
      </c>
      <c r="D1009" s="203" t="s">
        <v>2</v>
      </c>
      <c r="E1009" s="204">
        <v>4</v>
      </c>
      <c r="F1009" s="38"/>
      <c r="G1009" s="380"/>
      <c r="H1009" s="381"/>
      <c r="I1009" s="380"/>
      <c r="J1009" s="428">
        <f t="shared" si="48"/>
        <v>0</v>
      </c>
      <c r="K1009" s="325"/>
      <c r="L1009" s="353"/>
      <c r="M1009" s="772"/>
      <c r="N1009" s="317"/>
      <c r="O1009" s="845" t="s">
        <v>3627</v>
      </c>
      <c r="P1009" s="821"/>
      <c r="Q1009" s="828">
        <f t="shared" si="49"/>
        <v>0</v>
      </c>
      <c r="R1009" s="520"/>
    </row>
    <row r="1010" spans="2:18" hidden="1" outlineLevel="1">
      <c r="B1010" s="115">
        <f t="shared" si="47"/>
        <v>990</v>
      </c>
      <c r="C1010" s="70" t="s">
        <v>1197</v>
      </c>
      <c r="D1010" s="203" t="s">
        <v>31</v>
      </c>
      <c r="E1010" s="204">
        <v>1</v>
      </c>
      <c r="F1010" s="38"/>
      <c r="G1010" s="380"/>
      <c r="H1010" s="381"/>
      <c r="I1010" s="380"/>
      <c r="J1010" s="428">
        <f t="shared" si="48"/>
        <v>0</v>
      </c>
      <c r="K1010" s="325"/>
      <c r="L1010" s="353"/>
      <c r="M1010" s="772"/>
      <c r="N1010" s="317"/>
      <c r="O1010" s="845" t="s">
        <v>3627</v>
      </c>
      <c r="P1010" s="821"/>
      <c r="Q1010" s="828">
        <f t="shared" si="49"/>
        <v>0</v>
      </c>
      <c r="R1010" s="520"/>
    </row>
    <row r="1011" spans="2:18" hidden="1" outlineLevel="1">
      <c r="B1011" s="115">
        <f t="shared" si="47"/>
        <v>991</v>
      </c>
      <c r="C1011" s="70" t="s">
        <v>1198</v>
      </c>
      <c r="D1011" s="203" t="s">
        <v>31</v>
      </c>
      <c r="E1011" s="204">
        <v>1</v>
      </c>
      <c r="F1011" s="38"/>
      <c r="G1011" s="380"/>
      <c r="H1011" s="381"/>
      <c r="I1011" s="380"/>
      <c r="J1011" s="428">
        <f t="shared" si="48"/>
        <v>0</v>
      </c>
      <c r="K1011" s="325"/>
      <c r="L1011" s="353"/>
      <c r="M1011" s="772"/>
      <c r="N1011" s="317"/>
      <c r="O1011" s="845" t="s">
        <v>3627</v>
      </c>
      <c r="P1011" s="821"/>
      <c r="Q1011" s="828">
        <f t="shared" si="49"/>
        <v>0</v>
      </c>
      <c r="R1011" s="520"/>
    </row>
    <row r="1012" spans="2:18" hidden="1" outlineLevel="1">
      <c r="B1012" s="115">
        <f t="shared" ref="B1012:B1075" si="50">B1011+1</f>
        <v>992</v>
      </c>
      <c r="C1012" s="70" t="s">
        <v>1199</v>
      </c>
      <c r="D1012" s="203" t="s">
        <v>2</v>
      </c>
      <c r="E1012" s="204">
        <v>4</v>
      </c>
      <c r="F1012" s="38"/>
      <c r="G1012" s="380"/>
      <c r="H1012" s="381"/>
      <c r="I1012" s="380"/>
      <c r="J1012" s="428">
        <f t="shared" si="48"/>
        <v>0</v>
      </c>
      <c r="K1012" s="325"/>
      <c r="L1012" s="353"/>
      <c r="M1012" s="772"/>
      <c r="N1012" s="317"/>
      <c r="O1012" s="845" t="s">
        <v>3627</v>
      </c>
      <c r="P1012" s="821"/>
      <c r="Q1012" s="828">
        <f t="shared" si="49"/>
        <v>0</v>
      </c>
      <c r="R1012" s="520"/>
    </row>
    <row r="1013" spans="2:18" hidden="1" outlineLevel="1">
      <c r="B1013" s="115">
        <f t="shared" si="50"/>
        <v>993</v>
      </c>
      <c r="C1013" s="70" t="s">
        <v>1190</v>
      </c>
      <c r="D1013" s="203" t="s">
        <v>31</v>
      </c>
      <c r="E1013" s="204">
        <v>2</v>
      </c>
      <c r="F1013" s="38"/>
      <c r="G1013" s="380"/>
      <c r="H1013" s="381"/>
      <c r="I1013" s="380"/>
      <c r="J1013" s="428">
        <f t="shared" si="48"/>
        <v>0</v>
      </c>
      <c r="K1013" s="325"/>
      <c r="L1013" s="353"/>
      <c r="M1013" s="772"/>
      <c r="N1013" s="317"/>
      <c r="O1013" s="845" t="s">
        <v>3627</v>
      </c>
      <c r="P1013" s="821"/>
      <c r="Q1013" s="828">
        <f t="shared" si="49"/>
        <v>0</v>
      </c>
      <c r="R1013" s="520"/>
    </row>
    <row r="1014" spans="2:18" hidden="1" outlineLevel="1">
      <c r="B1014" s="115">
        <f t="shared" si="50"/>
        <v>994</v>
      </c>
      <c r="C1014" s="70" t="s">
        <v>1200</v>
      </c>
      <c r="D1014" s="203"/>
      <c r="E1014" s="204"/>
      <c r="F1014" s="38"/>
      <c r="G1014" s="380"/>
      <c r="H1014" s="381"/>
      <c r="I1014" s="380"/>
      <c r="J1014" s="428">
        <f t="shared" si="48"/>
        <v>0</v>
      </c>
      <c r="K1014" s="325"/>
      <c r="L1014" s="353"/>
      <c r="M1014" s="772"/>
      <c r="N1014" s="317"/>
      <c r="O1014" s="845" t="s">
        <v>3627</v>
      </c>
      <c r="P1014" s="821"/>
      <c r="Q1014" s="828">
        <f t="shared" si="49"/>
        <v>0</v>
      </c>
      <c r="R1014" s="520"/>
    </row>
    <row r="1015" spans="2:18" ht="45" hidden="1" outlineLevel="1">
      <c r="B1015" s="115">
        <f t="shared" si="50"/>
        <v>995</v>
      </c>
      <c r="C1015" s="70" t="s">
        <v>1673</v>
      </c>
      <c r="D1015" s="203" t="s">
        <v>103</v>
      </c>
      <c r="E1015" s="204">
        <v>1</v>
      </c>
      <c r="F1015" s="38"/>
      <c r="G1015" s="380"/>
      <c r="H1015" s="381"/>
      <c r="I1015" s="380"/>
      <c r="J1015" s="428">
        <f t="shared" si="48"/>
        <v>0</v>
      </c>
      <c r="K1015" s="325"/>
      <c r="L1015" s="353"/>
      <c r="M1015" s="772"/>
      <c r="N1015" s="317"/>
      <c r="O1015" s="845" t="s">
        <v>3627</v>
      </c>
      <c r="P1015" s="821"/>
      <c r="Q1015" s="828">
        <f t="shared" si="49"/>
        <v>0</v>
      </c>
      <c r="R1015" s="520"/>
    </row>
    <row r="1016" spans="2:18" hidden="1" outlineLevel="1">
      <c r="B1016" s="115">
        <f t="shared" si="50"/>
        <v>996</v>
      </c>
      <c r="C1016" s="70" t="s">
        <v>104</v>
      </c>
      <c r="D1016" s="203"/>
      <c r="E1016" s="204"/>
      <c r="F1016" s="38"/>
      <c r="G1016" s="380"/>
      <c r="H1016" s="381"/>
      <c r="I1016" s="380"/>
      <c r="J1016" s="428">
        <f t="shared" si="48"/>
        <v>0</v>
      </c>
      <c r="K1016" s="325"/>
      <c r="L1016" s="353"/>
      <c r="M1016" s="772"/>
      <c r="N1016" s="317"/>
      <c r="O1016" s="845" t="s">
        <v>3627</v>
      </c>
      <c r="P1016" s="821"/>
      <c r="Q1016" s="828">
        <f t="shared" si="49"/>
        <v>0</v>
      </c>
      <c r="R1016" s="520"/>
    </row>
    <row r="1017" spans="2:18" hidden="1" outlineLevel="1">
      <c r="B1017" s="115">
        <f t="shared" si="50"/>
        <v>997</v>
      </c>
      <c r="C1017" s="70" t="s">
        <v>106</v>
      </c>
      <c r="D1017" s="203" t="s">
        <v>31</v>
      </c>
      <c r="E1017" s="204">
        <v>1</v>
      </c>
      <c r="F1017" s="38"/>
      <c r="G1017" s="380"/>
      <c r="H1017" s="381"/>
      <c r="I1017" s="380"/>
      <c r="J1017" s="428">
        <f t="shared" si="48"/>
        <v>0</v>
      </c>
      <c r="K1017" s="325"/>
      <c r="L1017" s="353"/>
      <c r="M1017" s="772"/>
      <c r="N1017" s="317"/>
      <c r="O1017" s="845" t="s">
        <v>3627</v>
      </c>
      <c r="P1017" s="821"/>
      <c r="Q1017" s="828">
        <f t="shared" si="49"/>
        <v>0</v>
      </c>
      <c r="R1017" s="520"/>
    </row>
    <row r="1018" spans="2:18" ht="30" hidden="1" outlineLevel="1">
      <c r="B1018" s="115">
        <f t="shared" si="50"/>
        <v>998</v>
      </c>
      <c r="C1018" s="70" t="s">
        <v>1675</v>
      </c>
      <c r="D1018" s="203" t="s">
        <v>31</v>
      </c>
      <c r="E1018" s="204">
        <v>1</v>
      </c>
      <c r="F1018" s="38"/>
      <c r="G1018" s="380"/>
      <c r="H1018" s="381"/>
      <c r="I1018" s="380"/>
      <c r="J1018" s="428">
        <f t="shared" si="48"/>
        <v>0</v>
      </c>
      <c r="K1018" s="325"/>
      <c r="L1018" s="353"/>
      <c r="M1018" s="772"/>
      <c r="N1018" s="317"/>
      <c r="O1018" s="845" t="s">
        <v>3627</v>
      </c>
      <c r="P1018" s="821"/>
      <c r="Q1018" s="828">
        <f t="shared" si="49"/>
        <v>0</v>
      </c>
      <c r="R1018" s="520"/>
    </row>
    <row r="1019" spans="2:18" hidden="1" outlineLevel="1">
      <c r="B1019" s="115">
        <f t="shared" si="50"/>
        <v>999</v>
      </c>
      <c r="C1019" s="70" t="s">
        <v>107</v>
      </c>
      <c r="D1019" s="203" t="s">
        <v>31</v>
      </c>
      <c r="E1019" s="204">
        <v>1</v>
      </c>
      <c r="F1019" s="38"/>
      <c r="G1019" s="380"/>
      <c r="H1019" s="381"/>
      <c r="I1019" s="380"/>
      <c r="J1019" s="428">
        <f t="shared" si="48"/>
        <v>0</v>
      </c>
      <c r="K1019" s="325"/>
      <c r="L1019" s="353"/>
      <c r="M1019" s="772"/>
      <c r="N1019" s="317"/>
      <c r="O1019" s="845" t="s">
        <v>3627</v>
      </c>
      <c r="P1019" s="821"/>
      <c r="Q1019" s="828">
        <f t="shared" si="49"/>
        <v>0</v>
      </c>
      <c r="R1019" s="520"/>
    </row>
    <row r="1020" spans="2:18" hidden="1" outlineLevel="1">
      <c r="B1020" s="115">
        <f t="shared" si="50"/>
        <v>1000</v>
      </c>
      <c r="C1020" s="70" t="s">
        <v>1194</v>
      </c>
      <c r="D1020" s="203" t="s">
        <v>31</v>
      </c>
      <c r="E1020" s="204">
        <v>1</v>
      </c>
      <c r="F1020" s="38"/>
      <c r="G1020" s="380"/>
      <c r="H1020" s="381"/>
      <c r="I1020" s="380"/>
      <c r="J1020" s="428">
        <f t="shared" si="48"/>
        <v>0</v>
      </c>
      <c r="K1020" s="325"/>
      <c r="L1020" s="353"/>
      <c r="M1020" s="772"/>
      <c r="N1020" s="317"/>
      <c r="O1020" s="845" t="s">
        <v>3627</v>
      </c>
      <c r="P1020" s="821"/>
      <c r="Q1020" s="828">
        <f t="shared" si="49"/>
        <v>0</v>
      </c>
      <c r="R1020" s="520"/>
    </row>
    <row r="1021" spans="2:18" hidden="1" outlineLevel="1">
      <c r="B1021" s="115">
        <f t="shared" si="50"/>
        <v>1001</v>
      </c>
      <c r="C1021" s="70" t="s">
        <v>1177</v>
      </c>
      <c r="D1021" s="203" t="s">
        <v>31</v>
      </c>
      <c r="E1021" s="204">
        <v>1</v>
      </c>
      <c r="F1021" s="38"/>
      <c r="G1021" s="380"/>
      <c r="H1021" s="381"/>
      <c r="I1021" s="380"/>
      <c r="J1021" s="428">
        <f t="shared" si="48"/>
        <v>0</v>
      </c>
      <c r="K1021" s="325"/>
      <c r="L1021" s="353"/>
      <c r="M1021" s="772"/>
      <c r="N1021" s="317"/>
      <c r="O1021" s="845" t="s">
        <v>3627</v>
      </c>
      <c r="P1021" s="821"/>
      <c r="Q1021" s="828">
        <f t="shared" si="49"/>
        <v>0</v>
      </c>
      <c r="R1021" s="520"/>
    </row>
    <row r="1022" spans="2:18" hidden="1" outlineLevel="1">
      <c r="B1022" s="115">
        <f t="shared" si="50"/>
        <v>1002</v>
      </c>
      <c r="C1022" s="70" t="s">
        <v>110</v>
      </c>
      <c r="D1022" s="203" t="s">
        <v>31</v>
      </c>
      <c r="E1022" s="204">
        <v>1</v>
      </c>
      <c r="F1022" s="38"/>
      <c r="G1022" s="380"/>
      <c r="H1022" s="381"/>
      <c r="I1022" s="380"/>
      <c r="J1022" s="428">
        <f t="shared" si="48"/>
        <v>0</v>
      </c>
      <c r="K1022" s="325"/>
      <c r="L1022" s="353"/>
      <c r="M1022" s="772"/>
      <c r="N1022" s="317"/>
      <c r="O1022" s="845" t="s">
        <v>3627</v>
      </c>
      <c r="P1022" s="821"/>
      <c r="Q1022" s="828">
        <f t="shared" si="49"/>
        <v>0</v>
      </c>
      <c r="R1022" s="520"/>
    </row>
    <row r="1023" spans="2:18" hidden="1" outlineLevel="1">
      <c r="B1023" s="115">
        <f t="shared" si="50"/>
        <v>1003</v>
      </c>
      <c r="C1023" s="70" t="s">
        <v>111</v>
      </c>
      <c r="D1023" s="203" t="s">
        <v>31</v>
      </c>
      <c r="E1023" s="204">
        <v>1</v>
      </c>
      <c r="F1023" s="38"/>
      <c r="G1023" s="380"/>
      <c r="H1023" s="381"/>
      <c r="I1023" s="380"/>
      <c r="J1023" s="428">
        <f t="shared" si="48"/>
        <v>0</v>
      </c>
      <c r="K1023" s="325"/>
      <c r="L1023" s="353"/>
      <c r="M1023" s="772"/>
      <c r="N1023" s="317"/>
      <c r="O1023" s="845" t="s">
        <v>3627</v>
      </c>
      <c r="P1023" s="821"/>
      <c r="Q1023" s="828">
        <f t="shared" si="49"/>
        <v>0</v>
      </c>
      <c r="R1023" s="520"/>
    </row>
    <row r="1024" spans="2:18" hidden="1" outlineLevel="1">
      <c r="B1024" s="115">
        <f t="shared" si="50"/>
        <v>1004</v>
      </c>
      <c r="C1024" s="70" t="s">
        <v>1178</v>
      </c>
      <c r="D1024" s="203" t="s">
        <v>31</v>
      </c>
      <c r="E1024" s="204">
        <v>2</v>
      </c>
      <c r="F1024" s="38"/>
      <c r="G1024" s="380"/>
      <c r="H1024" s="381"/>
      <c r="I1024" s="380"/>
      <c r="J1024" s="428">
        <f t="shared" si="48"/>
        <v>0</v>
      </c>
      <c r="K1024" s="325"/>
      <c r="L1024" s="353"/>
      <c r="M1024" s="772"/>
      <c r="N1024" s="317"/>
      <c r="O1024" s="845" t="s">
        <v>3627</v>
      </c>
      <c r="P1024" s="821"/>
      <c r="Q1024" s="828">
        <f t="shared" si="49"/>
        <v>0</v>
      </c>
      <c r="R1024" s="520"/>
    </row>
    <row r="1025" spans="2:18" hidden="1" outlineLevel="1">
      <c r="B1025" s="115">
        <f t="shared" si="50"/>
        <v>1005</v>
      </c>
      <c r="C1025" s="70" t="s">
        <v>1179</v>
      </c>
      <c r="D1025" s="203"/>
      <c r="E1025" s="204"/>
      <c r="F1025" s="38"/>
      <c r="G1025" s="380"/>
      <c r="H1025" s="381"/>
      <c r="I1025" s="380"/>
      <c r="J1025" s="428">
        <f t="shared" si="48"/>
        <v>0</v>
      </c>
      <c r="K1025" s="325"/>
      <c r="L1025" s="353"/>
      <c r="M1025" s="772"/>
      <c r="N1025" s="317"/>
      <c r="O1025" s="845" t="s">
        <v>3627</v>
      </c>
      <c r="P1025" s="821"/>
      <c r="Q1025" s="828">
        <f t="shared" si="49"/>
        <v>0</v>
      </c>
      <c r="R1025" s="520"/>
    </row>
    <row r="1026" spans="2:18" ht="75" hidden="1" outlineLevel="1">
      <c r="B1026" s="115">
        <f t="shared" si="50"/>
        <v>1006</v>
      </c>
      <c r="C1026" s="70" t="s">
        <v>1180</v>
      </c>
      <c r="D1026" s="203"/>
      <c r="E1026" s="204"/>
      <c r="F1026" s="38"/>
      <c r="G1026" s="380"/>
      <c r="H1026" s="381"/>
      <c r="I1026" s="380"/>
      <c r="J1026" s="428">
        <f t="shared" si="48"/>
        <v>0</v>
      </c>
      <c r="K1026" s="325"/>
      <c r="L1026" s="353"/>
      <c r="M1026" s="772"/>
      <c r="N1026" s="317"/>
      <c r="O1026" s="845" t="s">
        <v>3627</v>
      </c>
      <c r="P1026" s="821"/>
      <c r="Q1026" s="828">
        <f t="shared" si="49"/>
        <v>0</v>
      </c>
      <c r="R1026" s="520"/>
    </row>
    <row r="1027" spans="2:18" hidden="1" outlineLevel="1">
      <c r="B1027" s="115">
        <f t="shared" si="50"/>
        <v>1007</v>
      </c>
      <c r="C1027" s="70" t="s">
        <v>1181</v>
      </c>
      <c r="D1027" s="203" t="s">
        <v>2</v>
      </c>
      <c r="E1027" s="204">
        <v>15</v>
      </c>
      <c r="F1027" s="38"/>
      <c r="G1027" s="380"/>
      <c r="H1027" s="381"/>
      <c r="I1027" s="380"/>
      <c r="J1027" s="428">
        <f t="shared" si="48"/>
        <v>0</v>
      </c>
      <c r="K1027" s="325"/>
      <c r="L1027" s="353"/>
      <c r="M1027" s="772"/>
      <c r="N1027" s="317"/>
      <c r="O1027" s="845" t="s">
        <v>3627</v>
      </c>
      <c r="P1027" s="821"/>
      <c r="Q1027" s="828">
        <f t="shared" si="49"/>
        <v>0</v>
      </c>
      <c r="R1027" s="520"/>
    </row>
    <row r="1028" spans="2:18" hidden="1" outlineLevel="1">
      <c r="B1028" s="115">
        <f t="shared" si="50"/>
        <v>1008</v>
      </c>
      <c r="C1028" s="70" t="s">
        <v>112</v>
      </c>
      <c r="D1028" s="203" t="s">
        <v>2</v>
      </c>
      <c r="E1028" s="204">
        <v>2</v>
      </c>
      <c r="F1028" s="38"/>
      <c r="G1028" s="380"/>
      <c r="H1028" s="381"/>
      <c r="I1028" s="380"/>
      <c r="J1028" s="428">
        <f t="shared" si="48"/>
        <v>0</v>
      </c>
      <c r="K1028" s="325"/>
      <c r="L1028" s="353"/>
      <c r="M1028" s="772"/>
      <c r="N1028" s="317"/>
      <c r="O1028" s="845" t="s">
        <v>3627</v>
      </c>
      <c r="P1028" s="821"/>
      <c r="Q1028" s="828">
        <f t="shared" si="49"/>
        <v>0</v>
      </c>
      <c r="R1028" s="520"/>
    </row>
    <row r="1029" spans="2:18" ht="75" hidden="1" outlineLevel="1">
      <c r="B1029" s="115">
        <f t="shared" si="50"/>
        <v>1009</v>
      </c>
      <c r="C1029" s="70" t="s">
        <v>1195</v>
      </c>
      <c r="D1029" s="203"/>
      <c r="E1029" s="204"/>
      <c r="F1029" s="38"/>
      <c r="G1029" s="380"/>
      <c r="H1029" s="381"/>
      <c r="I1029" s="380"/>
      <c r="J1029" s="428">
        <f t="shared" si="48"/>
        <v>0</v>
      </c>
      <c r="K1029" s="325"/>
      <c r="L1029" s="353"/>
      <c r="M1029" s="772"/>
      <c r="N1029" s="317"/>
      <c r="O1029" s="845" t="s">
        <v>3627</v>
      </c>
      <c r="P1029" s="821"/>
      <c r="Q1029" s="828">
        <f t="shared" si="49"/>
        <v>0</v>
      </c>
      <c r="R1029" s="520"/>
    </row>
    <row r="1030" spans="2:18" hidden="1" outlineLevel="1">
      <c r="B1030" s="115">
        <f t="shared" si="50"/>
        <v>1010</v>
      </c>
      <c r="C1030" s="70" t="s">
        <v>113</v>
      </c>
      <c r="D1030" s="203" t="s">
        <v>2</v>
      </c>
      <c r="E1030" s="204">
        <v>15</v>
      </c>
      <c r="F1030" s="38"/>
      <c r="G1030" s="380"/>
      <c r="H1030" s="381"/>
      <c r="I1030" s="380"/>
      <c r="J1030" s="428">
        <f t="shared" si="48"/>
        <v>0</v>
      </c>
      <c r="K1030" s="325"/>
      <c r="L1030" s="353"/>
      <c r="M1030" s="772"/>
      <c r="N1030" s="317"/>
      <c r="O1030" s="845" t="s">
        <v>3627</v>
      </c>
      <c r="P1030" s="821"/>
      <c r="Q1030" s="828">
        <f t="shared" si="49"/>
        <v>0</v>
      </c>
      <c r="R1030" s="520"/>
    </row>
    <row r="1031" spans="2:18" ht="90" hidden="1" outlineLevel="1">
      <c r="B1031" s="115">
        <f t="shared" si="50"/>
        <v>1011</v>
      </c>
      <c r="C1031" s="70" t="s">
        <v>1183</v>
      </c>
      <c r="D1031" s="203"/>
      <c r="E1031" s="204"/>
      <c r="F1031" s="38"/>
      <c r="G1031" s="380"/>
      <c r="H1031" s="381"/>
      <c r="I1031" s="380"/>
      <c r="J1031" s="428">
        <f t="shared" si="48"/>
        <v>0</v>
      </c>
      <c r="K1031" s="325"/>
      <c r="L1031" s="353"/>
      <c r="M1031" s="772"/>
      <c r="N1031" s="317"/>
      <c r="O1031" s="845" t="s">
        <v>3627</v>
      </c>
      <c r="P1031" s="821"/>
      <c r="Q1031" s="828">
        <f t="shared" si="49"/>
        <v>0</v>
      </c>
      <c r="R1031" s="520"/>
    </row>
    <row r="1032" spans="2:18" hidden="1" outlineLevel="1">
      <c r="B1032" s="115">
        <f t="shared" si="50"/>
        <v>1012</v>
      </c>
      <c r="C1032" s="70" t="s">
        <v>114</v>
      </c>
      <c r="D1032" s="203" t="s">
        <v>2</v>
      </c>
      <c r="E1032" s="204">
        <v>68</v>
      </c>
      <c r="F1032" s="38"/>
      <c r="G1032" s="380"/>
      <c r="H1032" s="381"/>
      <c r="I1032" s="380"/>
      <c r="J1032" s="428">
        <f t="shared" si="48"/>
        <v>0</v>
      </c>
      <c r="K1032" s="325"/>
      <c r="L1032" s="353"/>
      <c r="M1032" s="772"/>
      <c r="N1032" s="317"/>
      <c r="O1032" s="845" t="s">
        <v>3627</v>
      </c>
      <c r="P1032" s="821"/>
      <c r="Q1032" s="828">
        <f t="shared" si="49"/>
        <v>0</v>
      </c>
      <c r="R1032" s="520"/>
    </row>
    <row r="1033" spans="2:18" ht="90" hidden="1" outlineLevel="1">
      <c r="B1033" s="115">
        <f t="shared" si="50"/>
        <v>1013</v>
      </c>
      <c r="C1033" s="70" t="s">
        <v>1184</v>
      </c>
      <c r="D1033" s="203"/>
      <c r="E1033" s="204"/>
      <c r="F1033" s="38"/>
      <c r="G1033" s="380"/>
      <c r="H1033" s="381"/>
      <c r="I1033" s="380"/>
      <c r="J1033" s="428">
        <f t="shared" si="48"/>
        <v>0</v>
      </c>
      <c r="K1033" s="325"/>
      <c r="L1033" s="353"/>
      <c r="M1033" s="772"/>
      <c r="N1033" s="317"/>
      <c r="O1033" s="845" t="s">
        <v>3627</v>
      </c>
      <c r="P1033" s="821"/>
      <c r="Q1033" s="828">
        <f t="shared" si="49"/>
        <v>0</v>
      </c>
      <c r="R1033" s="520"/>
    </row>
    <row r="1034" spans="2:18" hidden="1" outlineLevel="1">
      <c r="B1034" s="115">
        <f t="shared" si="50"/>
        <v>1014</v>
      </c>
      <c r="C1034" s="70" t="s">
        <v>115</v>
      </c>
      <c r="D1034" s="203" t="s">
        <v>2</v>
      </c>
      <c r="E1034" s="204">
        <v>33</v>
      </c>
      <c r="F1034" s="38"/>
      <c r="G1034" s="380"/>
      <c r="H1034" s="381"/>
      <c r="I1034" s="380"/>
      <c r="J1034" s="428">
        <f t="shared" si="48"/>
        <v>0</v>
      </c>
      <c r="K1034" s="325"/>
      <c r="L1034" s="353"/>
      <c r="M1034" s="772"/>
      <c r="N1034" s="317"/>
      <c r="O1034" s="845" t="s">
        <v>3627</v>
      </c>
      <c r="P1034" s="821"/>
      <c r="Q1034" s="828">
        <f t="shared" si="49"/>
        <v>0</v>
      </c>
      <c r="R1034" s="520"/>
    </row>
    <row r="1035" spans="2:18" hidden="1" outlineLevel="1">
      <c r="B1035" s="115">
        <f t="shared" si="50"/>
        <v>1015</v>
      </c>
      <c r="C1035" s="70" t="s">
        <v>116</v>
      </c>
      <c r="D1035" s="203" t="s">
        <v>2</v>
      </c>
      <c r="E1035" s="204">
        <v>15</v>
      </c>
      <c r="F1035" s="38"/>
      <c r="G1035" s="380"/>
      <c r="H1035" s="381"/>
      <c r="I1035" s="380"/>
      <c r="J1035" s="428">
        <f t="shared" si="48"/>
        <v>0</v>
      </c>
      <c r="K1035" s="325"/>
      <c r="L1035" s="353"/>
      <c r="M1035" s="772"/>
      <c r="N1035" s="317"/>
      <c r="O1035" s="845" t="s">
        <v>3627</v>
      </c>
      <c r="P1035" s="821"/>
      <c r="Q1035" s="828">
        <f t="shared" si="49"/>
        <v>0</v>
      </c>
      <c r="R1035" s="520"/>
    </row>
    <row r="1036" spans="2:18" hidden="1" outlineLevel="1">
      <c r="B1036" s="115">
        <f t="shared" si="50"/>
        <v>1016</v>
      </c>
      <c r="C1036" s="70" t="s">
        <v>1218</v>
      </c>
      <c r="D1036" s="203"/>
      <c r="E1036" s="204"/>
      <c r="F1036" s="38"/>
      <c r="G1036" s="380"/>
      <c r="H1036" s="381"/>
      <c r="I1036" s="380"/>
      <c r="J1036" s="428">
        <f t="shared" si="48"/>
        <v>0</v>
      </c>
      <c r="K1036" s="325"/>
      <c r="L1036" s="353"/>
      <c r="M1036" s="772"/>
      <c r="N1036" s="317"/>
      <c r="O1036" s="845" t="s">
        <v>3627</v>
      </c>
      <c r="P1036" s="821"/>
      <c r="Q1036" s="828">
        <f t="shared" si="49"/>
        <v>0</v>
      </c>
      <c r="R1036" s="520"/>
    </row>
    <row r="1037" spans="2:18" ht="30" hidden="1" outlineLevel="1">
      <c r="B1037" s="115">
        <f t="shared" si="50"/>
        <v>1017</v>
      </c>
      <c r="C1037" s="70" t="s">
        <v>1185</v>
      </c>
      <c r="D1037" s="203" t="s">
        <v>2</v>
      </c>
      <c r="E1037" s="204">
        <v>12</v>
      </c>
      <c r="F1037" s="38"/>
      <c r="G1037" s="380"/>
      <c r="H1037" s="381"/>
      <c r="I1037" s="380"/>
      <c r="J1037" s="428">
        <f t="shared" si="48"/>
        <v>0</v>
      </c>
      <c r="K1037" s="325"/>
      <c r="L1037" s="353"/>
      <c r="M1037" s="772"/>
      <c r="N1037" s="317"/>
      <c r="O1037" s="845" t="s">
        <v>3627</v>
      </c>
      <c r="P1037" s="821"/>
      <c r="Q1037" s="828">
        <f t="shared" si="49"/>
        <v>0</v>
      </c>
      <c r="R1037" s="520"/>
    </row>
    <row r="1038" spans="2:18" hidden="1" outlineLevel="1">
      <c r="B1038" s="115">
        <f t="shared" si="50"/>
        <v>1018</v>
      </c>
      <c r="C1038" s="70" t="s">
        <v>1186</v>
      </c>
      <c r="D1038" s="203" t="s">
        <v>2</v>
      </c>
      <c r="E1038" s="187">
        <v>12</v>
      </c>
      <c r="F1038" s="38"/>
      <c r="G1038" s="380"/>
      <c r="H1038" s="381"/>
      <c r="I1038" s="380"/>
      <c r="J1038" s="428">
        <f t="shared" si="48"/>
        <v>0</v>
      </c>
      <c r="K1038" s="325"/>
      <c r="L1038" s="353"/>
      <c r="M1038" s="772"/>
      <c r="N1038" s="317"/>
      <c r="O1038" s="845" t="s">
        <v>3627</v>
      </c>
      <c r="P1038" s="821"/>
      <c r="Q1038" s="828">
        <f t="shared" si="49"/>
        <v>0</v>
      </c>
      <c r="R1038" s="520"/>
    </row>
    <row r="1039" spans="2:18" hidden="1" outlineLevel="1">
      <c r="B1039" s="115">
        <f t="shared" si="50"/>
        <v>1019</v>
      </c>
      <c r="C1039" s="70" t="s">
        <v>1187</v>
      </c>
      <c r="D1039" s="203" t="s">
        <v>2</v>
      </c>
      <c r="E1039" s="187">
        <v>12</v>
      </c>
      <c r="F1039" s="38"/>
      <c r="G1039" s="380"/>
      <c r="H1039" s="381"/>
      <c r="I1039" s="380"/>
      <c r="J1039" s="428">
        <f t="shared" si="48"/>
        <v>0</v>
      </c>
      <c r="K1039" s="325"/>
      <c r="L1039" s="353"/>
      <c r="M1039" s="772"/>
      <c r="N1039" s="317"/>
      <c r="O1039" s="845" t="s">
        <v>3627</v>
      </c>
      <c r="P1039" s="821"/>
      <c r="Q1039" s="828">
        <f t="shared" si="49"/>
        <v>0</v>
      </c>
      <c r="R1039" s="520"/>
    </row>
    <row r="1040" spans="2:18" ht="45" hidden="1" outlineLevel="1">
      <c r="B1040" s="115">
        <f t="shared" si="50"/>
        <v>1020</v>
      </c>
      <c r="C1040" s="70" t="s">
        <v>1201</v>
      </c>
      <c r="D1040" s="203" t="s">
        <v>31</v>
      </c>
      <c r="E1040" s="204">
        <v>1</v>
      </c>
      <c r="F1040" s="38"/>
      <c r="G1040" s="380"/>
      <c r="H1040" s="381"/>
      <c r="I1040" s="380"/>
      <c r="J1040" s="428">
        <f t="shared" si="48"/>
        <v>0</v>
      </c>
      <c r="K1040" s="325"/>
      <c r="L1040" s="353"/>
      <c r="M1040" s="772"/>
      <c r="N1040" s="317"/>
      <c r="O1040" s="845" t="s">
        <v>3627</v>
      </c>
      <c r="P1040" s="821"/>
      <c r="Q1040" s="828">
        <f t="shared" si="49"/>
        <v>0</v>
      </c>
      <c r="R1040" s="520"/>
    </row>
    <row r="1041" spans="2:18" ht="30" hidden="1" outlineLevel="1">
      <c r="B1041" s="115">
        <f t="shared" si="50"/>
        <v>1021</v>
      </c>
      <c r="C1041" s="70" t="s">
        <v>1202</v>
      </c>
      <c r="D1041" s="203" t="s">
        <v>31</v>
      </c>
      <c r="E1041" s="204"/>
      <c r="F1041" s="38"/>
      <c r="G1041" s="380"/>
      <c r="H1041" s="381"/>
      <c r="I1041" s="380"/>
      <c r="J1041" s="428">
        <f t="shared" si="48"/>
        <v>0</v>
      </c>
      <c r="K1041" s="325"/>
      <c r="L1041" s="353"/>
      <c r="M1041" s="772"/>
      <c r="N1041" s="317"/>
      <c r="O1041" s="845" t="s">
        <v>3627</v>
      </c>
      <c r="P1041" s="821"/>
      <c r="Q1041" s="828">
        <f t="shared" si="49"/>
        <v>0</v>
      </c>
      <c r="R1041" s="520"/>
    </row>
    <row r="1042" spans="2:18" ht="30" hidden="1" outlineLevel="1">
      <c r="B1042" s="115">
        <f t="shared" si="50"/>
        <v>1022</v>
      </c>
      <c r="C1042" s="70" t="s">
        <v>1189</v>
      </c>
      <c r="D1042" s="203" t="s">
        <v>31</v>
      </c>
      <c r="E1042" s="204"/>
      <c r="F1042" s="38"/>
      <c r="G1042" s="380"/>
      <c r="H1042" s="381"/>
      <c r="I1042" s="380"/>
      <c r="J1042" s="428">
        <f t="shared" si="48"/>
        <v>0</v>
      </c>
      <c r="K1042" s="325"/>
      <c r="L1042" s="353"/>
      <c r="M1042" s="772"/>
      <c r="N1042" s="317"/>
      <c r="O1042" s="845" t="s">
        <v>3627</v>
      </c>
      <c r="P1042" s="821"/>
      <c r="Q1042" s="828">
        <f t="shared" si="49"/>
        <v>0</v>
      </c>
      <c r="R1042" s="520"/>
    </row>
    <row r="1043" spans="2:18" hidden="1" outlineLevel="1">
      <c r="B1043" s="115">
        <f t="shared" si="50"/>
        <v>1023</v>
      </c>
      <c r="C1043" s="70" t="s">
        <v>1203</v>
      </c>
      <c r="D1043" s="203" t="s">
        <v>31</v>
      </c>
      <c r="E1043" s="204"/>
      <c r="F1043" s="38"/>
      <c r="G1043" s="380"/>
      <c r="H1043" s="381"/>
      <c r="I1043" s="380"/>
      <c r="J1043" s="428">
        <f t="shared" ref="J1043:J1106" si="51">G1043+I1043</f>
        <v>0</v>
      </c>
      <c r="K1043" s="325"/>
      <c r="L1043" s="353"/>
      <c r="M1043" s="772"/>
      <c r="N1043" s="317"/>
      <c r="O1043" s="845" t="s">
        <v>3627</v>
      </c>
      <c r="P1043" s="821"/>
      <c r="Q1043" s="828">
        <f t="shared" si="49"/>
        <v>0</v>
      </c>
      <c r="R1043" s="520"/>
    </row>
    <row r="1044" spans="2:18" ht="30" hidden="1" outlineLevel="1">
      <c r="B1044" s="115">
        <f t="shared" si="50"/>
        <v>1024</v>
      </c>
      <c r="C1044" s="70" t="s">
        <v>1381</v>
      </c>
      <c r="D1044" s="203" t="s">
        <v>2</v>
      </c>
      <c r="E1044" s="204"/>
      <c r="F1044" s="38"/>
      <c r="G1044" s="380"/>
      <c r="H1044" s="381"/>
      <c r="I1044" s="380"/>
      <c r="J1044" s="428">
        <f t="shared" si="51"/>
        <v>0</v>
      </c>
      <c r="K1044" s="325"/>
      <c r="L1044" s="353"/>
      <c r="M1044" s="772"/>
      <c r="N1044" s="317"/>
      <c r="O1044" s="845" t="s">
        <v>3627</v>
      </c>
      <c r="P1044" s="821"/>
      <c r="Q1044" s="828">
        <f t="shared" si="49"/>
        <v>0</v>
      </c>
      <c r="R1044" s="520"/>
    </row>
    <row r="1045" spans="2:18" hidden="1" outlineLevel="1">
      <c r="B1045" s="115">
        <f t="shared" si="50"/>
        <v>1025</v>
      </c>
      <c r="C1045" s="70" t="s">
        <v>1380</v>
      </c>
      <c r="D1045" s="203" t="s">
        <v>31</v>
      </c>
      <c r="E1045" s="187"/>
      <c r="F1045" s="38"/>
      <c r="G1045" s="380"/>
      <c r="H1045" s="381"/>
      <c r="I1045" s="380"/>
      <c r="J1045" s="428">
        <f t="shared" si="51"/>
        <v>0</v>
      </c>
      <c r="K1045" s="325"/>
      <c r="L1045" s="353"/>
      <c r="M1045" s="772"/>
      <c r="N1045" s="317"/>
      <c r="O1045" s="845" t="s">
        <v>3627</v>
      </c>
      <c r="P1045" s="821"/>
      <c r="Q1045" s="828">
        <f t="shared" si="49"/>
        <v>0</v>
      </c>
      <c r="R1045" s="520"/>
    </row>
    <row r="1046" spans="2:18" hidden="1" outlineLevel="1">
      <c r="B1046" s="115">
        <f t="shared" si="50"/>
        <v>1026</v>
      </c>
      <c r="C1046" s="70" t="s">
        <v>1190</v>
      </c>
      <c r="D1046" s="203" t="s">
        <v>31</v>
      </c>
      <c r="E1046" s="204"/>
      <c r="F1046" s="38"/>
      <c r="G1046" s="380"/>
      <c r="H1046" s="381"/>
      <c r="I1046" s="380"/>
      <c r="J1046" s="428">
        <f t="shared" si="51"/>
        <v>0</v>
      </c>
      <c r="K1046" s="325"/>
      <c r="L1046" s="353"/>
      <c r="M1046" s="772"/>
      <c r="N1046" s="317"/>
      <c r="O1046" s="845" t="s">
        <v>3627</v>
      </c>
      <c r="P1046" s="821"/>
      <c r="Q1046" s="828">
        <f t="shared" si="49"/>
        <v>0</v>
      </c>
      <c r="R1046" s="520"/>
    </row>
    <row r="1047" spans="2:18" hidden="1" outlineLevel="1">
      <c r="B1047" s="115">
        <f t="shared" si="50"/>
        <v>1027</v>
      </c>
      <c r="C1047" s="70" t="s">
        <v>1676</v>
      </c>
      <c r="D1047" s="203"/>
      <c r="E1047" s="204"/>
      <c r="F1047" s="38"/>
      <c r="G1047" s="380"/>
      <c r="H1047" s="381"/>
      <c r="I1047" s="380"/>
      <c r="J1047" s="428">
        <f t="shared" si="51"/>
        <v>0</v>
      </c>
      <c r="K1047" s="325"/>
      <c r="L1047" s="353"/>
      <c r="M1047" s="772"/>
      <c r="N1047" s="317"/>
      <c r="O1047" s="845" t="s">
        <v>3627</v>
      </c>
      <c r="P1047" s="821"/>
      <c r="Q1047" s="828">
        <f t="shared" si="49"/>
        <v>0</v>
      </c>
      <c r="R1047" s="520"/>
    </row>
    <row r="1048" spans="2:18" hidden="1" outlineLevel="1">
      <c r="B1048" s="115">
        <f t="shared" si="50"/>
        <v>1028</v>
      </c>
      <c r="C1048" s="70" t="s">
        <v>1204</v>
      </c>
      <c r="D1048" s="203"/>
      <c r="E1048" s="204"/>
      <c r="F1048" s="38"/>
      <c r="G1048" s="380"/>
      <c r="H1048" s="381"/>
      <c r="I1048" s="380"/>
      <c r="J1048" s="428">
        <f t="shared" si="51"/>
        <v>0</v>
      </c>
      <c r="K1048" s="325"/>
      <c r="L1048" s="353"/>
      <c r="M1048" s="772"/>
      <c r="N1048" s="317"/>
      <c r="O1048" s="845" t="s">
        <v>3627</v>
      </c>
      <c r="P1048" s="821"/>
      <c r="Q1048" s="828">
        <f t="shared" si="49"/>
        <v>0</v>
      </c>
      <c r="R1048" s="520"/>
    </row>
    <row r="1049" spans="2:18" ht="60" hidden="1" outlineLevel="1">
      <c r="B1049" s="115">
        <f t="shared" si="50"/>
        <v>1029</v>
      </c>
      <c r="C1049" s="70" t="s">
        <v>1677</v>
      </c>
      <c r="D1049" s="203" t="s">
        <v>103</v>
      </c>
      <c r="E1049" s="204">
        <v>1</v>
      </c>
      <c r="F1049" s="38"/>
      <c r="G1049" s="380"/>
      <c r="H1049" s="381"/>
      <c r="I1049" s="380"/>
      <c r="J1049" s="428">
        <f t="shared" si="51"/>
        <v>0</v>
      </c>
      <c r="K1049" s="325"/>
      <c r="L1049" s="353"/>
      <c r="M1049" s="772"/>
      <c r="N1049" s="317"/>
      <c r="O1049" s="845" t="s">
        <v>3627</v>
      </c>
      <c r="P1049" s="821"/>
      <c r="Q1049" s="828">
        <f t="shared" si="49"/>
        <v>0</v>
      </c>
      <c r="R1049" s="520"/>
    </row>
    <row r="1050" spans="2:18" hidden="1" outlineLevel="1">
      <c r="B1050" s="115">
        <f t="shared" si="50"/>
        <v>1030</v>
      </c>
      <c r="C1050" s="70" t="s">
        <v>104</v>
      </c>
      <c r="D1050" s="203"/>
      <c r="E1050" s="204"/>
      <c r="F1050" s="38"/>
      <c r="G1050" s="380"/>
      <c r="H1050" s="381"/>
      <c r="I1050" s="380"/>
      <c r="J1050" s="428">
        <f t="shared" si="51"/>
        <v>0</v>
      </c>
      <c r="K1050" s="325"/>
      <c r="L1050" s="353"/>
      <c r="M1050" s="772"/>
      <c r="N1050" s="317"/>
      <c r="O1050" s="845" t="s">
        <v>3627</v>
      </c>
      <c r="P1050" s="821"/>
      <c r="Q1050" s="828">
        <f t="shared" si="49"/>
        <v>0</v>
      </c>
      <c r="R1050" s="520"/>
    </row>
    <row r="1051" spans="2:18" ht="45" hidden="1" outlineLevel="1">
      <c r="B1051" s="115">
        <f t="shared" si="50"/>
        <v>1031</v>
      </c>
      <c r="C1051" s="70" t="s">
        <v>3403</v>
      </c>
      <c r="D1051" s="203" t="s">
        <v>31</v>
      </c>
      <c r="E1051" s="204">
        <v>2</v>
      </c>
      <c r="F1051" s="38"/>
      <c r="G1051" s="380"/>
      <c r="H1051" s="381"/>
      <c r="I1051" s="380"/>
      <c r="J1051" s="428">
        <f t="shared" si="51"/>
        <v>0</v>
      </c>
      <c r="K1051" s="325"/>
      <c r="L1051" s="353"/>
      <c r="M1051" s="772"/>
      <c r="N1051" s="317"/>
      <c r="O1051" s="845" t="s">
        <v>3627</v>
      </c>
      <c r="P1051" s="821"/>
      <c r="Q1051" s="828">
        <f t="shared" si="49"/>
        <v>0</v>
      </c>
      <c r="R1051" s="520"/>
    </row>
    <row r="1052" spans="2:18" ht="30" hidden="1" outlineLevel="1">
      <c r="B1052" s="115">
        <f t="shared" si="50"/>
        <v>1032</v>
      </c>
      <c r="C1052" s="70" t="s">
        <v>3404</v>
      </c>
      <c r="D1052" s="203" t="s">
        <v>31</v>
      </c>
      <c r="E1052" s="204">
        <v>1</v>
      </c>
      <c r="F1052" s="38"/>
      <c r="G1052" s="380"/>
      <c r="H1052" s="381"/>
      <c r="I1052" s="380"/>
      <c r="J1052" s="428">
        <f t="shared" si="51"/>
        <v>0</v>
      </c>
      <c r="K1052" s="325"/>
      <c r="L1052" s="353"/>
      <c r="M1052" s="772"/>
      <c r="N1052" s="317"/>
      <c r="O1052" s="845" t="s">
        <v>3627</v>
      </c>
      <c r="P1052" s="821"/>
      <c r="Q1052" s="828">
        <f t="shared" si="49"/>
        <v>0</v>
      </c>
      <c r="R1052" s="520"/>
    </row>
    <row r="1053" spans="2:18" ht="45" hidden="1" outlineLevel="1">
      <c r="B1053" s="115">
        <f t="shared" si="50"/>
        <v>1033</v>
      </c>
      <c r="C1053" s="70" t="s">
        <v>3405</v>
      </c>
      <c r="D1053" s="203" t="s">
        <v>31</v>
      </c>
      <c r="E1053" s="204">
        <v>1</v>
      </c>
      <c r="F1053" s="38"/>
      <c r="G1053" s="380"/>
      <c r="H1053" s="381"/>
      <c r="I1053" s="380"/>
      <c r="J1053" s="428">
        <f t="shared" si="51"/>
        <v>0</v>
      </c>
      <c r="K1053" s="325"/>
      <c r="L1053" s="353"/>
      <c r="M1053" s="772"/>
      <c r="N1053" s="317"/>
      <c r="O1053" s="845" t="s">
        <v>3627</v>
      </c>
      <c r="P1053" s="821"/>
      <c r="Q1053" s="828">
        <f t="shared" si="49"/>
        <v>0</v>
      </c>
      <c r="R1053" s="520"/>
    </row>
    <row r="1054" spans="2:18" ht="45" hidden="1" outlineLevel="1">
      <c r="B1054" s="115">
        <f t="shared" si="50"/>
        <v>1034</v>
      </c>
      <c r="C1054" s="70" t="s">
        <v>3406</v>
      </c>
      <c r="D1054" s="203" t="s">
        <v>31</v>
      </c>
      <c r="E1054" s="204">
        <v>1</v>
      </c>
      <c r="F1054" s="38"/>
      <c r="G1054" s="380"/>
      <c r="H1054" s="381"/>
      <c r="I1054" s="380"/>
      <c r="J1054" s="428">
        <f t="shared" si="51"/>
        <v>0</v>
      </c>
      <c r="K1054" s="325"/>
      <c r="L1054" s="353"/>
      <c r="M1054" s="772"/>
      <c r="N1054" s="317"/>
      <c r="O1054" s="845" t="s">
        <v>3627</v>
      </c>
      <c r="P1054" s="821"/>
      <c r="Q1054" s="828">
        <f t="shared" si="49"/>
        <v>0</v>
      </c>
      <c r="R1054" s="520"/>
    </row>
    <row r="1055" spans="2:18" ht="45" hidden="1" outlineLevel="1">
      <c r="B1055" s="115">
        <f t="shared" si="50"/>
        <v>1035</v>
      </c>
      <c r="C1055" s="70" t="s">
        <v>3407</v>
      </c>
      <c r="D1055" s="203" t="s">
        <v>31</v>
      </c>
      <c r="E1055" s="204">
        <v>1</v>
      </c>
      <c r="F1055" s="38"/>
      <c r="G1055" s="380"/>
      <c r="H1055" s="381"/>
      <c r="I1055" s="380"/>
      <c r="J1055" s="428">
        <f t="shared" si="51"/>
        <v>0</v>
      </c>
      <c r="K1055" s="325"/>
      <c r="L1055" s="353"/>
      <c r="M1055" s="772"/>
      <c r="N1055" s="317"/>
      <c r="O1055" s="845" t="s">
        <v>3627</v>
      </c>
      <c r="P1055" s="821"/>
      <c r="Q1055" s="828">
        <f t="shared" si="49"/>
        <v>0</v>
      </c>
      <c r="R1055" s="520"/>
    </row>
    <row r="1056" spans="2:18" ht="30" hidden="1" outlineLevel="1">
      <c r="B1056" s="115">
        <f t="shared" si="50"/>
        <v>1036</v>
      </c>
      <c r="C1056" s="70" t="s">
        <v>3408</v>
      </c>
      <c r="D1056" s="203" t="s">
        <v>31</v>
      </c>
      <c r="E1056" s="204">
        <v>1</v>
      </c>
      <c r="F1056" s="38"/>
      <c r="G1056" s="380"/>
      <c r="H1056" s="381"/>
      <c r="I1056" s="380"/>
      <c r="J1056" s="428">
        <f t="shared" si="51"/>
        <v>0</v>
      </c>
      <c r="K1056" s="325"/>
      <c r="L1056" s="353"/>
      <c r="M1056" s="772"/>
      <c r="N1056" s="317"/>
      <c r="O1056" s="845" t="s">
        <v>3627</v>
      </c>
      <c r="P1056" s="821"/>
      <c r="Q1056" s="828">
        <f t="shared" si="49"/>
        <v>0</v>
      </c>
      <c r="R1056" s="520"/>
    </row>
    <row r="1057" spans="2:18" ht="45" hidden="1" outlineLevel="1">
      <c r="B1057" s="115">
        <f t="shared" si="50"/>
        <v>1037</v>
      </c>
      <c r="C1057" s="70" t="s">
        <v>3409</v>
      </c>
      <c r="D1057" s="203" t="s">
        <v>31</v>
      </c>
      <c r="E1057" s="204">
        <v>2</v>
      </c>
      <c r="F1057" s="38"/>
      <c r="G1057" s="380"/>
      <c r="H1057" s="381"/>
      <c r="I1057" s="380"/>
      <c r="J1057" s="428">
        <f t="shared" si="51"/>
        <v>0</v>
      </c>
      <c r="K1057" s="325"/>
      <c r="L1057" s="353"/>
      <c r="M1057" s="772"/>
      <c r="N1057" s="317"/>
      <c r="O1057" s="845" t="s">
        <v>3627</v>
      </c>
      <c r="P1057" s="821"/>
      <c r="Q1057" s="828">
        <f t="shared" si="49"/>
        <v>0</v>
      </c>
      <c r="R1057" s="520"/>
    </row>
    <row r="1058" spans="2:18" ht="45" hidden="1" outlineLevel="1">
      <c r="B1058" s="115">
        <f t="shared" si="50"/>
        <v>1038</v>
      </c>
      <c r="C1058" s="70" t="s">
        <v>3410</v>
      </c>
      <c r="D1058" s="43" t="s">
        <v>31</v>
      </c>
      <c r="E1058" s="204">
        <v>2</v>
      </c>
      <c r="F1058" s="38"/>
      <c r="G1058" s="380"/>
      <c r="H1058" s="381"/>
      <c r="I1058" s="380"/>
      <c r="J1058" s="428">
        <f t="shared" si="51"/>
        <v>0</v>
      </c>
      <c r="K1058" s="325"/>
      <c r="L1058" s="353"/>
      <c r="M1058" s="772"/>
      <c r="N1058" s="317"/>
      <c r="O1058" s="845" t="s">
        <v>3627</v>
      </c>
      <c r="P1058" s="821"/>
      <c r="Q1058" s="828">
        <f t="shared" si="49"/>
        <v>0</v>
      </c>
      <c r="R1058" s="520"/>
    </row>
    <row r="1059" spans="2:18" hidden="1" outlineLevel="1">
      <c r="B1059" s="115">
        <f t="shared" si="50"/>
        <v>1039</v>
      </c>
      <c r="C1059" s="70" t="s">
        <v>3411</v>
      </c>
      <c r="D1059" s="203" t="s">
        <v>31</v>
      </c>
      <c r="E1059" s="204">
        <v>1</v>
      </c>
      <c r="F1059" s="38"/>
      <c r="G1059" s="380"/>
      <c r="H1059" s="381"/>
      <c r="I1059" s="380"/>
      <c r="J1059" s="428">
        <f t="shared" si="51"/>
        <v>0</v>
      </c>
      <c r="K1059" s="325"/>
      <c r="L1059" s="353"/>
      <c r="M1059" s="772"/>
      <c r="N1059" s="317"/>
      <c r="O1059" s="845" t="s">
        <v>3627</v>
      </c>
      <c r="P1059" s="821"/>
      <c r="Q1059" s="828">
        <f t="shared" si="49"/>
        <v>0</v>
      </c>
      <c r="R1059" s="520"/>
    </row>
    <row r="1060" spans="2:18" hidden="1" outlineLevel="1">
      <c r="B1060" s="115">
        <f t="shared" si="50"/>
        <v>1040</v>
      </c>
      <c r="C1060" s="70" t="s">
        <v>1179</v>
      </c>
      <c r="D1060" s="203"/>
      <c r="E1060" s="204"/>
      <c r="F1060" s="38"/>
      <c r="G1060" s="380"/>
      <c r="H1060" s="381"/>
      <c r="I1060" s="380"/>
      <c r="J1060" s="428">
        <f t="shared" si="51"/>
        <v>0</v>
      </c>
      <c r="K1060" s="325"/>
      <c r="L1060" s="353"/>
      <c r="M1060" s="772"/>
      <c r="N1060" s="317"/>
      <c r="O1060" s="845" t="s">
        <v>3627</v>
      </c>
      <c r="P1060" s="821"/>
      <c r="Q1060" s="828">
        <f t="shared" si="49"/>
        <v>0</v>
      </c>
      <c r="R1060" s="520"/>
    </row>
    <row r="1061" spans="2:18" hidden="1" outlineLevel="1">
      <c r="B1061" s="115">
        <f t="shared" si="50"/>
        <v>1041</v>
      </c>
      <c r="C1061" s="70" t="s">
        <v>1215</v>
      </c>
      <c r="D1061" s="203" t="s">
        <v>103</v>
      </c>
      <c r="E1061" s="204">
        <v>1</v>
      </c>
      <c r="F1061" s="38"/>
      <c r="G1061" s="380"/>
      <c r="H1061" s="381"/>
      <c r="I1061" s="380"/>
      <c r="J1061" s="428">
        <f t="shared" si="51"/>
        <v>0</v>
      </c>
      <c r="K1061" s="325"/>
      <c r="L1061" s="353"/>
      <c r="M1061" s="772"/>
      <c r="N1061" s="317"/>
      <c r="O1061" s="845" t="s">
        <v>3627</v>
      </c>
      <c r="P1061" s="821"/>
      <c r="Q1061" s="828">
        <f t="shared" si="49"/>
        <v>0</v>
      </c>
      <c r="R1061" s="520"/>
    </row>
    <row r="1062" spans="2:18" ht="30" hidden="1" outlineLevel="1">
      <c r="B1062" s="115">
        <f t="shared" si="50"/>
        <v>1042</v>
      </c>
      <c r="C1062" s="70" t="s">
        <v>1216</v>
      </c>
      <c r="D1062" s="203" t="s">
        <v>2</v>
      </c>
      <c r="E1062" s="204">
        <v>55</v>
      </c>
      <c r="F1062" s="38"/>
      <c r="G1062" s="380"/>
      <c r="H1062" s="381"/>
      <c r="I1062" s="380"/>
      <c r="J1062" s="428">
        <f t="shared" si="51"/>
        <v>0</v>
      </c>
      <c r="K1062" s="325"/>
      <c r="L1062" s="353"/>
      <c r="M1062" s="772"/>
      <c r="N1062" s="317"/>
      <c r="O1062" s="845" t="s">
        <v>3627</v>
      </c>
      <c r="P1062" s="821"/>
      <c r="Q1062" s="828">
        <f t="shared" si="49"/>
        <v>0</v>
      </c>
      <c r="R1062" s="520"/>
    </row>
    <row r="1063" spans="2:18" ht="45" hidden="1" outlineLevel="1">
      <c r="B1063" s="115">
        <f t="shared" si="50"/>
        <v>1043</v>
      </c>
      <c r="C1063" s="70" t="s">
        <v>1217</v>
      </c>
      <c r="D1063" s="203" t="s">
        <v>31</v>
      </c>
      <c r="E1063" s="204">
        <v>2</v>
      </c>
      <c r="F1063" s="38"/>
      <c r="G1063" s="380"/>
      <c r="H1063" s="381"/>
      <c r="I1063" s="380"/>
      <c r="J1063" s="428">
        <f t="shared" si="51"/>
        <v>0</v>
      </c>
      <c r="K1063" s="325"/>
      <c r="L1063" s="353"/>
      <c r="M1063" s="772"/>
      <c r="N1063" s="317"/>
      <c r="O1063" s="845" t="s">
        <v>3627</v>
      </c>
      <c r="P1063" s="821"/>
      <c r="Q1063" s="828">
        <f t="shared" si="49"/>
        <v>0</v>
      </c>
      <c r="R1063" s="520"/>
    </row>
    <row r="1064" spans="2:18" hidden="1" outlineLevel="1">
      <c r="B1064" s="115">
        <f t="shared" si="50"/>
        <v>1044</v>
      </c>
      <c r="C1064" s="70" t="s">
        <v>1218</v>
      </c>
      <c r="D1064" s="203"/>
      <c r="E1064" s="204"/>
      <c r="F1064" s="38"/>
      <c r="G1064" s="380"/>
      <c r="H1064" s="381"/>
      <c r="I1064" s="380"/>
      <c r="J1064" s="428">
        <f t="shared" si="51"/>
        <v>0</v>
      </c>
      <c r="K1064" s="325"/>
      <c r="L1064" s="353"/>
      <c r="M1064" s="772"/>
      <c r="N1064" s="317"/>
      <c r="O1064" s="845" t="s">
        <v>3627</v>
      </c>
      <c r="P1064" s="821"/>
      <c r="Q1064" s="828">
        <f t="shared" si="49"/>
        <v>0</v>
      </c>
      <c r="R1064" s="520"/>
    </row>
    <row r="1065" spans="2:18" ht="30" hidden="1" outlineLevel="1">
      <c r="B1065" s="115">
        <f t="shared" si="50"/>
        <v>1045</v>
      </c>
      <c r="C1065" s="70" t="s">
        <v>1185</v>
      </c>
      <c r="D1065" s="203" t="s">
        <v>2</v>
      </c>
      <c r="E1065" s="204">
        <v>3</v>
      </c>
      <c r="F1065" s="38"/>
      <c r="G1065" s="380"/>
      <c r="H1065" s="381"/>
      <c r="I1065" s="380"/>
      <c r="J1065" s="428">
        <f t="shared" si="51"/>
        <v>0</v>
      </c>
      <c r="K1065" s="325"/>
      <c r="L1065" s="353"/>
      <c r="M1065" s="772"/>
      <c r="N1065" s="317"/>
      <c r="O1065" s="845" t="s">
        <v>3627</v>
      </c>
      <c r="P1065" s="821"/>
      <c r="Q1065" s="828">
        <f t="shared" si="49"/>
        <v>0</v>
      </c>
      <c r="R1065" s="520"/>
    </row>
    <row r="1066" spans="2:18" hidden="1" outlineLevel="1">
      <c r="B1066" s="115">
        <f t="shared" si="50"/>
        <v>1046</v>
      </c>
      <c r="C1066" s="70" t="s">
        <v>1186</v>
      </c>
      <c r="D1066" s="203" t="s">
        <v>2</v>
      </c>
      <c r="E1066" s="204">
        <v>3</v>
      </c>
      <c r="F1066" s="38"/>
      <c r="G1066" s="380"/>
      <c r="H1066" s="381"/>
      <c r="I1066" s="380"/>
      <c r="J1066" s="428">
        <f t="shared" si="51"/>
        <v>0</v>
      </c>
      <c r="K1066" s="325"/>
      <c r="L1066" s="353"/>
      <c r="M1066" s="772"/>
      <c r="N1066" s="317"/>
      <c r="O1066" s="845" t="s">
        <v>3627</v>
      </c>
      <c r="P1066" s="821"/>
      <c r="Q1066" s="828">
        <f t="shared" si="49"/>
        <v>0</v>
      </c>
      <c r="R1066" s="520"/>
    </row>
    <row r="1067" spans="2:18" hidden="1" outlineLevel="1">
      <c r="B1067" s="115">
        <f t="shared" si="50"/>
        <v>1047</v>
      </c>
      <c r="C1067" s="70" t="s">
        <v>1187</v>
      </c>
      <c r="D1067" s="203" t="s">
        <v>2</v>
      </c>
      <c r="E1067" s="204">
        <v>3</v>
      </c>
      <c r="F1067" s="38"/>
      <c r="G1067" s="380"/>
      <c r="H1067" s="381"/>
      <c r="I1067" s="380"/>
      <c r="J1067" s="428">
        <f t="shared" si="51"/>
        <v>0</v>
      </c>
      <c r="K1067" s="325"/>
      <c r="L1067" s="353"/>
      <c r="M1067" s="772"/>
      <c r="N1067" s="317"/>
      <c r="O1067" s="845" t="s">
        <v>3627</v>
      </c>
      <c r="P1067" s="821"/>
      <c r="Q1067" s="828">
        <f t="shared" si="49"/>
        <v>0</v>
      </c>
      <c r="R1067" s="520"/>
    </row>
    <row r="1068" spans="2:18" ht="45" hidden="1" outlineLevel="1">
      <c r="B1068" s="115">
        <f t="shared" si="50"/>
        <v>1048</v>
      </c>
      <c r="C1068" s="70" t="s">
        <v>1219</v>
      </c>
      <c r="D1068" s="203" t="s">
        <v>31</v>
      </c>
      <c r="E1068" s="204">
        <v>1</v>
      </c>
      <c r="F1068" s="38"/>
      <c r="G1068" s="380"/>
      <c r="H1068" s="381"/>
      <c r="I1068" s="380"/>
      <c r="J1068" s="428">
        <f t="shared" si="51"/>
        <v>0</v>
      </c>
      <c r="K1068" s="325"/>
      <c r="L1068" s="353"/>
      <c r="M1068" s="772"/>
      <c r="N1068" s="317"/>
      <c r="O1068" s="845" t="s">
        <v>3627</v>
      </c>
      <c r="P1068" s="821"/>
      <c r="Q1068" s="828">
        <f t="shared" si="49"/>
        <v>0</v>
      </c>
      <c r="R1068" s="520"/>
    </row>
    <row r="1069" spans="2:18" hidden="1" outlineLevel="1">
      <c r="B1069" s="115">
        <f t="shared" si="50"/>
        <v>1049</v>
      </c>
      <c r="C1069" s="71" t="s">
        <v>1202</v>
      </c>
      <c r="D1069" s="203" t="s">
        <v>31</v>
      </c>
      <c r="E1069" s="204">
        <v>1</v>
      </c>
      <c r="F1069" s="38"/>
      <c r="G1069" s="380"/>
      <c r="H1069" s="381"/>
      <c r="I1069" s="380"/>
      <c r="J1069" s="428">
        <f t="shared" si="51"/>
        <v>0</v>
      </c>
      <c r="K1069" s="325"/>
      <c r="L1069" s="353"/>
      <c r="M1069" s="772"/>
      <c r="N1069" s="317"/>
      <c r="O1069" s="845" t="s">
        <v>3627</v>
      </c>
      <c r="P1069" s="821"/>
      <c r="Q1069" s="828">
        <f t="shared" si="49"/>
        <v>0</v>
      </c>
      <c r="R1069" s="520"/>
    </row>
    <row r="1070" spans="2:18" hidden="1" outlineLevel="1">
      <c r="B1070" s="115">
        <f t="shared" si="50"/>
        <v>1050</v>
      </c>
      <c r="C1070" s="70" t="s">
        <v>1220</v>
      </c>
      <c r="D1070" s="203" t="s">
        <v>31</v>
      </c>
      <c r="E1070" s="204">
        <v>2</v>
      </c>
      <c r="F1070" s="38"/>
      <c r="G1070" s="380"/>
      <c r="H1070" s="381"/>
      <c r="I1070" s="380"/>
      <c r="J1070" s="428">
        <f t="shared" si="51"/>
        <v>0</v>
      </c>
      <c r="K1070" s="325"/>
      <c r="L1070" s="353"/>
      <c r="M1070" s="772"/>
      <c r="N1070" s="317"/>
      <c r="O1070" s="845" t="s">
        <v>3627</v>
      </c>
      <c r="P1070" s="821"/>
      <c r="Q1070" s="828">
        <f t="shared" si="49"/>
        <v>0</v>
      </c>
      <c r="R1070" s="520"/>
    </row>
    <row r="1071" spans="2:18" hidden="1" outlineLevel="1">
      <c r="B1071" s="115">
        <f t="shared" si="50"/>
        <v>1051</v>
      </c>
      <c r="C1071" s="70" t="s">
        <v>1221</v>
      </c>
      <c r="D1071" s="203" t="s">
        <v>3</v>
      </c>
      <c r="E1071" s="204">
        <v>4</v>
      </c>
      <c r="F1071" s="38"/>
      <c r="G1071" s="380"/>
      <c r="H1071" s="381"/>
      <c r="I1071" s="380"/>
      <c r="J1071" s="428">
        <f t="shared" si="51"/>
        <v>0</v>
      </c>
      <c r="K1071" s="325"/>
      <c r="L1071" s="353"/>
      <c r="M1071" s="772"/>
      <c r="N1071" s="317"/>
      <c r="O1071" s="845" t="s">
        <v>3627</v>
      </c>
      <c r="P1071" s="821"/>
      <c r="Q1071" s="828">
        <f t="shared" ref="Q1071:Q1134" si="52">I1071</f>
        <v>0</v>
      </c>
      <c r="R1071" s="520"/>
    </row>
    <row r="1072" spans="2:18" hidden="1" outlineLevel="1">
      <c r="B1072" s="115">
        <f t="shared" si="50"/>
        <v>1052</v>
      </c>
      <c r="C1072" s="70" t="s">
        <v>1222</v>
      </c>
      <c r="D1072" s="203" t="s">
        <v>31</v>
      </c>
      <c r="E1072" s="188">
        <v>2</v>
      </c>
      <c r="F1072" s="38"/>
      <c r="G1072" s="380"/>
      <c r="H1072" s="381"/>
      <c r="I1072" s="380"/>
      <c r="J1072" s="428">
        <f t="shared" si="51"/>
        <v>0</v>
      </c>
      <c r="K1072" s="325"/>
      <c r="L1072" s="353"/>
      <c r="M1072" s="772"/>
      <c r="N1072" s="317"/>
      <c r="O1072" s="845" t="s">
        <v>3627</v>
      </c>
      <c r="P1072" s="821"/>
      <c r="Q1072" s="828">
        <f t="shared" si="52"/>
        <v>0</v>
      </c>
      <c r="R1072" s="520"/>
    </row>
    <row r="1073" spans="2:18" ht="30" hidden="1" outlineLevel="1">
      <c r="B1073" s="115">
        <f t="shared" si="50"/>
        <v>1053</v>
      </c>
      <c r="C1073" s="70" t="s">
        <v>1381</v>
      </c>
      <c r="D1073" s="203" t="s">
        <v>2</v>
      </c>
      <c r="E1073" s="204">
        <v>50</v>
      </c>
      <c r="F1073" s="38"/>
      <c r="G1073" s="380"/>
      <c r="H1073" s="381"/>
      <c r="I1073" s="380"/>
      <c r="J1073" s="428">
        <f t="shared" si="51"/>
        <v>0</v>
      </c>
      <c r="K1073" s="325"/>
      <c r="L1073" s="353"/>
      <c r="M1073" s="772"/>
      <c r="N1073" s="317"/>
      <c r="O1073" s="845" t="s">
        <v>3627</v>
      </c>
      <c r="P1073" s="821"/>
      <c r="Q1073" s="828">
        <f t="shared" si="52"/>
        <v>0</v>
      </c>
      <c r="R1073" s="520"/>
    </row>
    <row r="1074" spans="2:18" ht="30" hidden="1" outlineLevel="1">
      <c r="B1074" s="115">
        <f t="shared" si="50"/>
        <v>1054</v>
      </c>
      <c r="C1074" s="70" t="s">
        <v>1382</v>
      </c>
      <c r="D1074" s="203" t="s">
        <v>2</v>
      </c>
      <c r="E1074" s="204">
        <v>200</v>
      </c>
      <c r="F1074" s="38"/>
      <c r="G1074" s="380"/>
      <c r="H1074" s="381"/>
      <c r="I1074" s="380"/>
      <c r="J1074" s="428">
        <f t="shared" si="51"/>
        <v>0</v>
      </c>
      <c r="K1074" s="325"/>
      <c r="L1074" s="353"/>
      <c r="M1074" s="772"/>
      <c r="N1074" s="317"/>
      <c r="O1074" s="845" t="s">
        <v>3627</v>
      </c>
      <c r="P1074" s="821"/>
      <c r="Q1074" s="828">
        <f t="shared" si="52"/>
        <v>0</v>
      </c>
      <c r="R1074" s="520"/>
    </row>
    <row r="1075" spans="2:18" hidden="1" outlineLevel="1">
      <c r="B1075" s="115">
        <f t="shared" si="50"/>
        <v>1055</v>
      </c>
      <c r="C1075" s="70" t="s">
        <v>1380</v>
      </c>
      <c r="D1075" s="203" t="s">
        <v>31</v>
      </c>
      <c r="E1075" s="204">
        <v>750</v>
      </c>
      <c r="F1075" s="38"/>
      <c r="G1075" s="380"/>
      <c r="H1075" s="381"/>
      <c r="I1075" s="380"/>
      <c r="J1075" s="428">
        <f t="shared" si="51"/>
        <v>0</v>
      </c>
      <c r="K1075" s="325"/>
      <c r="L1075" s="353"/>
      <c r="M1075" s="772"/>
      <c r="N1075" s="317"/>
      <c r="O1075" s="845" t="s">
        <v>3627</v>
      </c>
      <c r="P1075" s="821"/>
      <c r="Q1075" s="828">
        <f t="shared" si="52"/>
        <v>0</v>
      </c>
      <c r="R1075" s="520"/>
    </row>
    <row r="1076" spans="2:18" hidden="1" outlineLevel="1">
      <c r="B1076" s="115">
        <f t="shared" ref="B1076:B1139" si="53">B1075+1</f>
        <v>1056</v>
      </c>
      <c r="C1076" s="70" t="s">
        <v>1223</v>
      </c>
      <c r="D1076" s="203"/>
      <c r="E1076" s="204"/>
      <c r="F1076" s="38"/>
      <c r="G1076" s="380"/>
      <c r="H1076" s="381"/>
      <c r="I1076" s="380"/>
      <c r="J1076" s="428">
        <f t="shared" si="51"/>
        <v>0</v>
      </c>
      <c r="K1076" s="325"/>
      <c r="L1076" s="353"/>
      <c r="M1076" s="772"/>
      <c r="N1076" s="317"/>
      <c r="O1076" s="845" t="s">
        <v>3627</v>
      </c>
      <c r="P1076" s="821"/>
      <c r="Q1076" s="828">
        <f t="shared" si="52"/>
        <v>0</v>
      </c>
      <c r="R1076" s="520"/>
    </row>
    <row r="1077" spans="2:18" hidden="1" outlineLevel="1">
      <c r="B1077" s="115">
        <f t="shared" si="53"/>
        <v>1057</v>
      </c>
      <c r="C1077" s="70" t="s">
        <v>3412</v>
      </c>
      <c r="D1077" s="203"/>
      <c r="E1077" s="204"/>
      <c r="F1077" s="38"/>
      <c r="G1077" s="380"/>
      <c r="H1077" s="381"/>
      <c r="I1077" s="380"/>
      <c r="J1077" s="428">
        <f t="shared" si="51"/>
        <v>0</v>
      </c>
      <c r="K1077" s="325"/>
      <c r="L1077" s="353"/>
      <c r="M1077" s="772"/>
      <c r="N1077" s="317"/>
      <c r="O1077" s="845" t="s">
        <v>3627</v>
      </c>
      <c r="P1077" s="821"/>
      <c r="Q1077" s="828">
        <f t="shared" si="52"/>
        <v>0</v>
      </c>
      <c r="R1077" s="520"/>
    </row>
    <row r="1078" spans="2:18" ht="60" hidden="1" outlineLevel="1">
      <c r="B1078" s="115">
        <f t="shared" si="53"/>
        <v>1058</v>
      </c>
      <c r="C1078" s="70" t="s">
        <v>1677</v>
      </c>
      <c r="D1078" s="203" t="s">
        <v>103</v>
      </c>
      <c r="E1078" s="204">
        <v>1</v>
      </c>
      <c r="F1078" s="38"/>
      <c r="G1078" s="380"/>
      <c r="H1078" s="381"/>
      <c r="I1078" s="380"/>
      <c r="J1078" s="428">
        <f t="shared" si="51"/>
        <v>0</v>
      </c>
      <c r="K1078" s="325"/>
      <c r="L1078" s="353"/>
      <c r="M1078" s="772"/>
      <c r="N1078" s="317"/>
      <c r="O1078" s="845" t="s">
        <v>3627</v>
      </c>
      <c r="P1078" s="821"/>
      <c r="Q1078" s="828">
        <f t="shared" si="52"/>
        <v>0</v>
      </c>
      <c r="R1078" s="520"/>
    </row>
    <row r="1079" spans="2:18" hidden="1" outlineLevel="1">
      <c r="B1079" s="115">
        <f t="shared" si="53"/>
        <v>1059</v>
      </c>
      <c r="C1079" s="70" t="s">
        <v>104</v>
      </c>
      <c r="D1079" s="203"/>
      <c r="E1079" s="204"/>
      <c r="F1079" s="38"/>
      <c r="G1079" s="380"/>
      <c r="H1079" s="381"/>
      <c r="I1079" s="380"/>
      <c r="J1079" s="428">
        <f t="shared" si="51"/>
        <v>0</v>
      </c>
      <c r="K1079" s="325"/>
      <c r="L1079" s="353"/>
      <c r="M1079" s="772"/>
      <c r="N1079" s="317"/>
      <c r="O1079" s="845" t="s">
        <v>3627</v>
      </c>
      <c r="P1079" s="821"/>
      <c r="Q1079" s="828">
        <f t="shared" si="52"/>
        <v>0</v>
      </c>
      <c r="R1079" s="520"/>
    </row>
    <row r="1080" spans="2:18" ht="45" hidden="1" outlineLevel="1">
      <c r="B1080" s="115">
        <f t="shared" si="53"/>
        <v>1060</v>
      </c>
      <c r="C1080" s="70" t="s">
        <v>3403</v>
      </c>
      <c r="D1080" s="203" t="s">
        <v>31</v>
      </c>
      <c r="E1080" s="204">
        <v>2</v>
      </c>
      <c r="F1080" s="38"/>
      <c r="G1080" s="380"/>
      <c r="H1080" s="381"/>
      <c r="I1080" s="380"/>
      <c r="J1080" s="428">
        <f t="shared" si="51"/>
        <v>0</v>
      </c>
      <c r="K1080" s="325"/>
      <c r="L1080" s="353"/>
      <c r="M1080" s="772"/>
      <c r="N1080" s="317"/>
      <c r="O1080" s="845" t="s">
        <v>3627</v>
      </c>
      <c r="P1080" s="821"/>
      <c r="Q1080" s="828">
        <f t="shared" si="52"/>
        <v>0</v>
      </c>
      <c r="R1080" s="520"/>
    </row>
    <row r="1081" spans="2:18" ht="30" hidden="1" outlineLevel="1">
      <c r="B1081" s="115">
        <f t="shared" si="53"/>
        <v>1061</v>
      </c>
      <c r="C1081" s="70" t="s">
        <v>3413</v>
      </c>
      <c r="D1081" s="203" t="s">
        <v>31</v>
      </c>
      <c r="E1081" s="204">
        <v>1</v>
      </c>
      <c r="F1081" s="38"/>
      <c r="G1081" s="380"/>
      <c r="H1081" s="381"/>
      <c r="I1081" s="380"/>
      <c r="J1081" s="428">
        <f t="shared" si="51"/>
        <v>0</v>
      </c>
      <c r="K1081" s="325"/>
      <c r="L1081" s="353"/>
      <c r="M1081" s="772"/>
      <c r="N1081" s="317"/>
      <c r="O1081" s="845" t="s">
        <v>3627</v>
      </c>
      <c r="P1081" s="821"/>
      <c r="Q1081" s="828">
        <f t="shared" si="52"/>
        <v>0</v>
      </c>
      <c r="R1081" s="520"/>
    </row>
    <row r="1082" spans="2:18" ht="45" hidden="1" outlineLevel="1">
      <c r="B1082" s="115">
        <f t="shared" si="53"/>
        <v>1062</v>
      </c>
      <c r="C1082" s="70" t="s">
        <v>3405</v>
      </c>
      <c r="D1082" s="203" t="s">
        <v>31</v>
      </c>
      <c r="E1082" s="204">
        <v>1</v>
      </c>
      <c r="F1082" s="38"/>
      <c r="G1082" s="380"/>
      <c r="H1082" s="381"/>
      <c r="I1082" s="380"/>
      <c r="J1082" s="428">
        <f t="shared" si="51"/>
        <v>0</v>
      </c>
      <c r="K1082" s="325"/>
      <c r="L1082" s="353"/>
      <c r="M1082" s="772"/>
      <c r="N1082" s="317"/>
      <c r="O1082" s="845" t="s">
        <v>3627</v>
      </c>
      <c r="P1082" s="821"/>
      <c r="Q1082" s="828">
        <f t="shared" si="52"/>
        <v>0</v>
      </c>
      <c r="R1082" s="520"/>
    </row>
    <row r="1083" spans="2:18" ht="45" hidden="1" outlineLevel="1">
      <c r="B1083" s="115">
        <f t="shared" si="53"/>
        <v>1063</v>
      </c>
      <c r="C1083" s="70" t="s">
        <v>3414</v>
      </c>
      <c r="D1083" s="203" t="s">
        <v>31</v>
      </c>
      <c r="E1083" s="204">
        <v>1</v>
      </c>
      <c r="F1083" s="38"/>
      <c r="G1083" s="380"/>
      <c r="H1083" s="381"/>
      <c r="I1083" s="380"/>
      <c r="J1083" s="428">
        <f t="shared" si="51"/>
        <v>0</v>
      </c>
      <c r="K1083" s="325"/>
      <c r="L1083" s="353"/>
      <c r="M1083" s="772"/>
      <c r="N1083" s="317"/>
      <c r="O1083" s="845" t="s">
        <v>3627</v>
      </c>
      <c r="P1083" s="821"/>
      <c r="Q1083" s="828">
        <f t="shared" si="52"/>
        <v>0</v>
      </c>
      <c r="R1083" s="520"/>
    </row>
    <row r="1084" spans="2:18" ht="45" hidden="1" outlineLevel="1">
      <c r="B1084" s="115">
        <f t="shared" si="53"/>
        <v>1064</v>
      </c>
      <c r="C1084" s="70" t="s">
        <v>3415</v>
      </c>
      <c r="D1084" s="203" t="s">
        <v>31</v>
      </c>
      <c r="E1084" s="204">
        <v>1</v>
      </c>
      <c r="F1084" s="38"/>
      <c r="G1084" s="380"/>
      <c r="H1084" s="381"/>
      <c r="I1084" s="380"/>
      <c r="J1084" s="428">
        <f t="shared" si="51"/>
        <v>0</v>
      </c>
      <c r="K1084" s="325"/>
      <c r="L1084" s="353"/>
      <c r="M1084" s="772"/>
      <c r="N1084" s="317"/>
      <c r="O1084" s="845" t="s">
        <v>3627</v>
      </c>
      <c r="P1084" s="821"/>
      <c r="Q1084" s="828">
        <f t="shared" si="52"/>
        <v>0</v>
      </c>
      <c r="R1084" s="520"/>
    </row>
    <row r="1085" spans="2:18" ht="30" hidden="1" outlineLevel="1">
      <c r="B1085" s="115">
        <f t="shared" si="53"/>
        <v>1065</v>
      </c>
      <c r="C1085" s="70" t="s">
        <v>3416</v>
      </c>
      <c r="D1085" s="203" t="s">
        <v>31</v>
      </c>
      <c r="E1085" s="204">
        <v>1</v>
      </c>
      <c r="F1085" s="38"/>
      <c r="G1085" s="380"/>
      <c r="H1085" s="381"/>
      <c r="I1085" s="380"/>
      <c r="J1085" s="428">
        <f t="shared" si="51"/>
        <v>0</v>
      </c>
      <c r="K1085" s="325"/>
      <c r="L1085" s="353"/>
      <c r="M1085" s="772"/>
      <c r="N1085" s="317"/>
      <c r="O1085" s="845" t="s">
        <v>3627</v>
      </c>
      <c r="P1085" s="821"/>
      <c r="Q1085" s="828">
        <f t="shared" si="52"/>
        <v>0</v>
      </c>
      <c r="R1085" s="520"/>
    </row>
    <row r="1086" spans="2:18" ht="45" hidden="1" outlineLevel="1">
      <c r="B1086" s="115">
        <f t="shared" si="53"/>
        <v>1066</v>
      </c>
      <c r="C1086" s="70" t="s">
        <v>3417</v>
      </c>
      <c r="D1086" s="203" t="s">
        <v>31</v>
      </c>
      <c r="E1086" s="204">
        <v>2</v>
      </c>
      <c r="F1086" s="38"/>
      <c r="G1086" s="380"/>
      <c r="H1086" s="381"/>
      <c r="I1086" s="380"/>
      <c r="J1086" s="428">
        <f t="shared" si="51"/>
        <v>0</v>
      </c>
      <c r="K1086" s="325"/>
      <c r="L1086" s="353"/>
      <c r="M1086" s="772"/>
      <c r="N1086" s="317"/>
      <c r="O1086" s="845" t="s">
        <v>3627</v>
      </c>
      <c r="P1086" s="821"/>
      <c r="Q1086" s="828">
        <f t="shared" si="52"/>
        <v>0</v>
      </c>
      <c r="R1086" s="520"/>
    </row>
    <row r="1087" spans="2:18" ht="45" hidden="1" outlineLevel="1">
      <c r="B1087" s="115">
        <f t="shared" si="53"/>
        <v>1067</v>
      </c>
      <c r="C1087" s="70" t="s">
        <v>3418</v>
      </c>
      <c r="D1087" s="203" t="s">
        <v>31</v>
      </c>
      <c r="E1087" s="204">
        <v>2</v>
      </c>
      <c r="F1087" s="38"/>
      <c r="G1087" s="380"/>
      <c r="H1087" s="381"/>
      <c r="I1087" s="380"/>
      <c r="J1087" s="428">
        <f t="shared" si="51"/>
        <v>0</v>
      </c>
      <c r="K1087" s="325"/>
      <c r="L1087" s="353"/>
      <c r="M1087" s="772"/>
      <c r="N1087" s="317"/>
      <c r="O1087" s="845" t="s">
        <v>3627</v>
      </c>
      <c r="P1087" s="821"/>
      <c r="Q1087" s="828">
        <f t="shared" si="52"/>
        <v>0</v>
      </c>
      <c r="R1087" s="520"/>
    </row>
    <row r="1088" spans="2:18" hidden="1" outlineLevel="1">
      <c r="B1088" s="115">
        <f t="shared" si="53"/>
        <v>1068</v>
      </c>
      <c r="C1088" s="71" t="s">
        <v>3411</v>
      </c>
      <c r="D1088" s="203" t="s">
        <v>31</v>
      </c>
      <c r="E1088" s="204">
        <v>1</v>
      </c>
      <c r="F1088" s="38"/>
      <c r="G1088" s="380"/>
      <c r="H1088" s="381"/>
      <c r="I1088" s="380"/>
      <c r="J1088" s="428">
        <f t="shared" si="51"/>
        <v>0</v>
      </c>
      <c r="K1088" s="325"/>
      <c r="L1088" s="353"/>
      <c r="M1088" s="772"/>
      <c r="N1088" s="317"/>
      <c r="O1088" s="845" t="s">
        <v>3627</v>
      </c>
      <c r="P1088" s="821"/>
      <c r="Q1088" s="828">
        <f t="shared" si="52"/>
        <v>0</v>
      </c>
      <c r="R1088" s="520"/>
    </row>
    <row r="1089" spans="2:18" hidden="1" outlineLevel="1">
      <c r="B1089" s="115">
        <f t="shared" si="53"/>
        <v>1069</v>
      </c>
      <c r="C1089" s="70" t="s">
        <v>1179</v>
      </c>
      <c r="D1089" s="203"/>
      <c r="E1089" s="204"/>
      <c r="F1089" s="38"/>
      <c r="G1089" s="380"/>
      <c r="H1089" s="381"/>
      <c r="I1089" s="380"/>
      <c r="J1089" s="428">
        <f t="shared" si="51"/>
        <v>0</v>
      </c>
      <c r="K1089" s="325"/>
      <c r="L1089" s="353"/>
      <c r="M1089" s="772"/>
      <c r="N1089" s="317"/>
      <c r="O1089" s="845" t="s">
        <v>3627</v>
      </c>
      <c r="P1089" s="821"/>
      <c r="Q1089" s="828">
        <f t="shared" si="52"/>
        <v>0</v>
      </c>
      <c r="R1089" s="520"/>
    </row>
    <row r="1090" spans="2:18" hidden="1" outlineLevel="1">
      <c r="B1090" s="115">
        <f t="shared" si="53"/>
        <v>1070</v>
      </c>
      <c r="C1090" s="70" t="s">
        <v>1224</v>
      </c>
      <c r="D1090" s="203" t="s">
        <v>103</v>
      </c>
      <c r="E1090" s="204">
        <v>1</v>
      </c>
      <c r="F1090" s="38"/>
      <c r="G1090" s="380"/>
      <c r="H1090" s="381"/>
      <c r="I1090" s="380"/>
      <c r="J1090" s="428">
        <f t="shared" si="51"/>
        <v>0</v>
      </c>
      <c r="K1090" s="325"/>
      <c r="L1090" s="353"/>
      <c r="M1090" s="772"/>
      <c r="N1090" s="317"/>
      <c r="O1090" s="845" t="s">
        <v>3627</v>
      </c>
      <c r="P1090" s="821"/>
      <c r="Q1090" s="828">
        <f t="shared" si="52"/>
        <v>0</v>
      </c>
      <c r="R1090" s="520"/>
    </row>
    <row r="1091" spans="2:18" ht="30" hidden="1" outlineLevel="1">
      <c r="B1091" s="115">
        <f t="shared" si="53"/>
        <v>1071</v>
      </c>
      <c r="C1091" s="70" t="s">
        <v>1225</v>
      </c>
      <c r="D1091" s="203" t="s">
        <v>2</v>
      </c>
      <c r="E1091" s="204">
        <v>20</v>
      </c>
      <c r="F1091" s="38"/>
      <c r="G1091" s="380"/>
      <c r="H1091" s="381"/>
      <c r="I1091" s="380"/>
      <c r="J1091" s="428">
        <f t="shared" si="51"/>
        <v>0</v>
      </c>
      <c r="K1091" s="325"/>
      <c r="L1091" s="353"/>
      <c r="M1091" s="772"/>
      <c r="N1091" s="317"/>
      <c r="O1091" s="845" t="s">
        <v>3627</v>
      </c>
      <c r="P1091" s="821"/>
      <c r="Q1091" s="828">
        <f t="shared" si="52"/>
        <v>0</v>
      </c>
      <c r="R1091" s="520"/>
    </row>
    <row r="1092" spans="2:18" ht="45" hidden="1" outlineLevel="1">
      <c r="B1092" s="115">
        <f t="shared" si="53"/>
        <v>1072</v>
      </c>
      <c r="C1092" s="70" t="s">
        <v>1217</v>
      </c>
      <c r="D1092" s="203" t="s">
        <v>31</v>
      </c>
      <c r="E1092" s="204">
        <v>2</v>
      </c>
      <c r="F1092" s="38"/>
      <c r="G1092" s="380"/>
      <c r="H1092" s="381"/>
      <c r="I1092" s="380"/>
      <c r="J1092" s="428">
        <f t="shared" si="51"/>
        <v>0</v>
      </c>
      <c r="K1092" s="325"/>
      <c r="L1092" s="353"/>
      <c r="M1092" s="772"/>
      <c r="N1092" s="317"/>
      <c r="O1092" s="845" t="s">
        <v>3627</v>
      </c>
      <c r="P1092" s="821"/>
      <c r="Q1092" s="828">
        <f t="shared" si="52"/>
        <v>0</v>
      </c>
      <c r="R1092" s="520"/>
    </row>
    <row r="1093" spans="2:18" hidden="1" outlineLevel="1">
      <c r="B1093" s="115">
        <f t="shared" si="53"/>
        <v>1073</v>
      </c>
      <c r="C1093" s="70" t="s">
        <v>1218</v>
      </c>
      <c r="D1093" s="203"/>
      <c r="E1093" s="187"/>
      <c r="F1093" s="38"/>
      <c r="G1093" s="380"/>
      <c r="H1093" s="381"/>
      <c r="I1093" s="380"/>
      <c r="J1093" s="428">
        <f t="shared" si="51"/>
        <v>0</v>
      </c>
      <c r="K1093" s="325"/>
      <c r="L1093" s="353"/>
      <c r="M1093" s="772"/>
      <c r="N1093" s="317"/>
      <c r="O1093" s="845" t="s">
        <v>3627</v>
      </c>
      <c r="P1093" s="821"/>
      <c r="Q1093" s="828">
        <f t="shared" si="52"/>
        <v>0</v>
      </c>
      <c r="R1093" s="520"/>
    </row>
    <row r="1094" spans="2:18" ht="30" hidden="1" outlineLevel="1">
      <c r="B1094" s="115">
        <f t="shared" si="53"/>
        <v>1074</v>
      </c>
      <c r="C1094" s="70" t="s">
        <v>1185</v>
      </c>
      <c r="D1094" s="203" t="s">
        <v>2</v>
      </c>
      <c r="E1094" s="204">
        <v>9</v>
      </c>
      <c r="F1094" s="38"/>
      <c r="G1094" s="380"/>
      <c r="H1094" s="381"/>
      <c r="I1094" s="380"/>
      <c r="J1094" s="428">
        <f t="shared" si="51"/>
        <v>0</v>
      </c>
      <c r="K1094" s="325"/>
      <c r="L1094" s="353"/>
      <c r="M1094" s="772"/>
      <c r="N1094" s="317"/>
      <c r="O1094" s="845" t="s">
        <v>3627</v>
      </c>
      <c r="P1094" s="821"/>
      <c r="Q1094" s="828">
        <f t="shared" si="52"/>
        <v>0</v>
      </c>
      <c r="R1094" s="520"/>
    </row>
    <row r="1095" spans="2:18" hidden="1" outlineLevel="1">
      <c r="B1095" s="115">
        <f t="shared" si="53"/>
        <v>1075</v>
      </c>
      <c r="C1095" s="70" t="s">
        <v>1186</v>
      </c>
      <c r="D1095" s="203" t="s">
        <v>2</v>
      </c>
      <c r="E1095" s="204">
        <v>9</v>
      </c>
      <c r="F1095" s="38"/>
      <c r="G1095" s="380"/>
      <c r="H1095" s="381"/>
      <c r="I1095" s="380"/>
      <c r="J1095" s="428">
        <f t="shared" si="51"/>
        <v>0</v>
      </c>
      <c r="K1095" s="325"/>
      <c r="L1095" s="353"/>
      <c r="M1095" s="772"/>
      <c r="N1095" s="317"/>
      <c r="O1095" s="845" t="s">
        <v>3627</v>
      </c>
      <c r="P1095" s="821"/>
      <c r="Q1095" s="828">
        <f t="shared" si="52"/>
        <v>0</v>
      </c>
      <c r="R1095" s="520"/>
    </row>
    <row r="1096" spans="2:18" hidden="1" outlineLevel="1">
      <c r="B1096" s="115">
        <f t="shared" si="53"/>
        <v>1076</v>
      </c>
      <c r="C1096" s="70" t="s">
        <v>1187</v>
      </c>
      <c r="D1096" s="203" t="s">
        <v>2</v>
      </c>
      <c r="E1096" s="204">
        <v>9</v>
      </c>
      <c r="F1096" s="38"/>
      <c r="G1096" s="380"/>
      <c r="H1096" s="381"/>
      <c r="I1096" s="380"/>
      <c r="J1096" s="428">
        <f t="shared" si="51"/>
        <v>0</v>
      </c>
      <c r="K1096" s="325"/>
      <c r="L1096" s="353"/>
      <c r="M1096" s="772"/>
      <c r="N1096" s="317"/>
      <c r="O1096" s="845" t="s">
        <v>3627</v>
      </c>
      <c r="P1096" s="821"/>
      <c r="Q1096" s="828">
        <f t="shared" si="52"/>
        <v>0</v>
      </c>
      <c r="R1096" s="520"/>
    </row>
    <row r="1097" spans="2:18" ht="45" hidden="1" outlineLevel="1">
      <c r="B1097" s="115">
        <f t="shared" si="53"/>
        <v>1077</v>
      </c>
      <c r="C1097" s="70" t="s">
        <v>1219</v>
      </c>
      <c r="D1097" s="203" t="s">
        <v>31</v>
      </c>
      <c r="E1097" s="204">
        <v>1</v>
      </c>
      <c r="F1097" s="38"/>
      <c r="G1097" s="380"/>
      <c r="H1097" s="381"/>
      <c r="I1097" s="380"/>
      <c r="J1097" s="428">
        <f t="shared" si="51"/>
        <v>0</v>
      </c>
      <c r="K1097" s="325"/>
      <c r="L1097" s="353"/>
      <c r="M1097" s="772"/>
      <c r="N1097" s="317"/>
      <c r="O1097" s="845" t="s">
        <v>3627</v>
      </c>
      <c r="P1097" s="821"/>
      <c r="Q1097" s="828">
        <f t="shared" si="52"/>
        <v>0</v>
      </c>
      <c r="R1097" s="520"/>
    </row>
    <row r="1098" spans="2:18" ht="30" hidden="1" outlineLevel="1">
      <c r="B1098" s="115">
        <f t="shared" si="53"/>
        <v>1078</v>
      </c>
      <c r="C1098" s="70" t="s">
        <v>1202</v>
      </c>
      <c r="D1098" s="203" t="s">
        <v>31</v>
      </c>
      <c r="E1098" s="204">
        <v>2</v>
      </c>
      <c r="F1098" s="38"/>
      <c r="G1098" s="380"/>
      <c r="H1098" s="381"/>
      <c r="I1098" s="380"/>
      <c r="J1098" s="428">
        <f t="shared" si="51"/>
        <v>0</v>
      </c>
      <c r="K1098" s="325"/>
      <c r="L1098" s="353"/>
      <c r="M1098" s="772"/>
      <c r="N1098" s="317"/>
      <c r="O1098" s="845" t="s">
        <v>3627</v>
      </c>
      <c r="P1098" s="821"/>
      <c r="Q1098" s="828">
        <f t="shared" si="52"/>
        <v>0</v>
      </c>
      <c r="R1098" s="520"/>
    </row>
    <row r="1099" spans="2:18" hidden="1" outlineLevel="1">
      <c r="B1099" s="115">
        <f t="shared" si="53"/>
        <v>1079</v>
      </c>
      <c r="C1099" s="70" t="s">
        <v>1220</v>
      </c>
      <c r="D1099" s="203" t="s">
        <v>31</v>
      </c>
      <c r="E1099" s="204">
        <v>8</v>
      </c>
      <c r="F1099" s="38"/>
      <c r="G1099" s="380"/>
      <c r="H1099" s="381"/>
      <c r="I1099" s="380"/>
      <c r="J1099" s="428">
        <f t="shared" si="51"/>
        <v>0</v>
      </c>
      <c r="K1099" s="325"/>
      <c r="L1099" s="353"/>
      <c r="M1099" s="772"/>
      <c r="N1099" s="317"/>
      <c r="O1099" s="845" t="s">
        <v>3627</v>
      </c>
      <c r="P1099" s="821"/>
      <c r="Q1099" s="828">
        <f t="shared" si="52"/>
        <v>0</v>
      </c>
      <c r="R1099" s="520"/>
    </row>
    <row r="1100" spans="2:18" hidden="1" outlineLevel="1">
      <c r="B1100" s="115">
        <f t="shared" si="53"/>
        <v>1080</v>
      </c>
      <c r="C1100" s="70" t="s">
        <v>1226</v>
      </c>
      <c r="D1100" s="203" t="s">
        <v>31</v>
      </c>
      <c r="E1100" s="204">
        <v>4</v>
      </c>
      <c r="F1100" s="38"/>
      <c r="G1100" s="380"/>
      <c r="H1100" s="381"/>
      <c r="I1100" s="380"/>
      <c r="J1100" s="428">
        <f t="shared" si="51"/>
        <v>0</v>
      </c>
      <c r="K1100" s="325"/>
      <c r="L1100" s="353"/>
      <c r="M1100" s="772"/>
      <c r="N1100" s="317"/>
      <c r="O1100" s="845" t="s">
        <v>3627</v>
      </c>
      <c r="P1100" s="821"/>
      <c r="Q1100" s="828">
        <f t="shared" si="52"/>
        <v>0</v>
      </c>
      <c r="R1100" s="520"/>
    </row>
    <row r="1101" spans="2:18" hidden="1" outlineLevel="1">
      <c r="B1101" s="115">
        <f t="shared" si="53"/>
        <v>1081</v>
      </c>
      <c r="C1101" s="70" t="s">
        <v>1222</v>
      </c>
      <c r="D1101" s="203" t="s">
        <v>31</v>
      </c>
      <c r="E1101" s="148">
        <v>2</v>
      </c>
      <c r="F1101" s="38"/>
      <c r="G1101" s="380"/>
      <c r="H1101" s="381"/>
      <c r="I1101" s="380"/>
      <c r="J1101" s="428">
        <f t="shared" si="51"/>
        <v>0</v>
      </c>
      <c r="K1101" s="325"/>
      <c r="L1101" s="353"/>
      <c r="M1101" s="772"/>
      <c r="N1101" s="317"/>
      <c r="O1101" s="845" t="s">
        <v>3627</v>
      </c>
      <c r="P1101" s="821"/>
      <c r="Q1101" s="828">
        <f t="shared" si="52"/>
        <v>0</v>
      </c>
      <c r="R1101" s="520"/>
    </row>
    <row r="1102" spans="2:18" ht="30" hidden="1" outlineLevel="1">
      <c r="B1102" s="115">
        <f t="shared" si="53"/>
        <v>1082</v>
      </c>
      <c r="C1102" s="70" t="s">
        <v>1381</v>
      </c>
      <c r="D1102" s="203" t="s">
        <v>2</v>
      </c>
      <c r="E1102" s="148">
        <v>50</v>
      </c>
      <c r="F1102" s="38"/>
      <c r="G1102" s="380"/>
      <c r="H1102" s="381"/>
      <c r="I1102" s="380"/>
      <c r="J1102" s="428">
        <f t="shared" si="51"/>
        <v>0</v>
      </c>
      <c r="K1102" s="325"/>
      <c r="L1102" s="353"/>
      <c r="M1102" s="772"/>
      <c r="N1102" s="317"/>
      <c r="O1102" s="845" t="s">
        <v>3627</v>
      </c>
      <c r="P1102" s="821"/>
      <c r="Q1102" s="828">
        <f t="shared" si="52"/>
        <v>0</v>
      </c>
      <c r="R1102" s="520"/>
    </row>
    <row r="1103" spans="2:18" ht="30" hidden="1" outlineLevel="1">
      <c r="B1103" s="115">
        <f t="shared" si="53"/>
        <v>1083</v>
      </c>
      <c r="C1103" s="70" t="s">
        <v>1382</v>
      </c>
      <c r="D1103" s="43" t="s">
        <v>2</v>
      </c>
      <c r="E1103" s="148">
        <v>200</v>
      </c>
      <c r="F1103" s="38"/>
      <c r="G1103" s="380"/>
      <c r="H1103" s="381"/>
      <c r="I1103" s="380"/>
      <c r="J1103" s="428">
        <f t="shared" si="51"/>
        <v>0</v>
      </c>
      <c r="K1103" s="325"/>
      <c r="L1103" s="353"/>
      <c r="M1103" s="772"/>
      <c r="N1103" s="317"/>
      <c r="O1103" s="845" t="s">
        <v>3627</v>
      </c>
      <c r="P1103" s="821"/>
      <c r="Q1103" s="828">
        <f t="shared" si="52"/>
        <v>0</v>
      </c>
      <c r="R1103" s="520"/>
    </row>
    <row r="1104" spans="2:18" hidden="1" outlineLevel="1">
      <c r="B1104" s="115">
        <f t="shared" si="53"/>
        <v>1084</v>
      </c>
      <c r="C1104" s="70" t="s">
        <v>1380</v>
      </c>
      <c r="D1104" s="43" t="s">
        <v>31</v>
      </c>
      <c r="E1104" s="148">
        <v>750</v>
      </c>
      <c r="F1104" s="38"/>
      <c r="G1104" s="380"/>
      <c r="H1104" s="381"/>
      <c r="I1104" s="380"/>
      <c r="J1104" s="428">
        <f t="shared" si="51"/>
        <v>0</v>
      </c>
      <c r="K1104" s="325"/>
      <c r="L1104" s="353"/>
      <c r="M1104" s="772"/>
      <c r="N1104" s="317"/>
      <c r="O1104" s="845" t="s">
        <v>3627</v>
      </c>
      <c r="P1104" s="821"/>
      <c r="Q1104" s="828">
        <f t="shared" si="52"/>
        <v>0</v>
      </c>
      <c r="R1104" s="520"/>
    </row>
    <row r="1105" spans="2:18" hidden="1" outlineLevel="1">
      <c r="B1105" s="115">
        <f t="shared" si="53"/>
        <v>1085</v>
      </c>
      <c r="C1105" s="70" t="s">
        <v>1227</v>
      </c>
      <c r="D1105" s="43"/>
      <c r="E1105" s="148"/>
      <c r="F1105" s="38"/>
      <c r="G1105" s="380"/>
      <c r="H1105" s="381"/>
      <c r="I1105" s="380"/>
      <c r="J1105" s="428">
        <f t="shared" si="51"/>
        <v>0</v>
      </c>
      <c r="K1105" s="325"/>
      <c r="L1105" s="353"/>
      <c r="M1105" s="772"/>
      <c r="N1105" s="317"/>
      <c r="O1105" s="845" t="s">
        <v>3627</v>
      </c>
      <c r="P1105" s="821"/>
      <c r="Q1105" s="828">
        <f t="shared" si="52"/>
        <v>0</v>
      </c>
      <c r="R1105" s="520"/>
    </row>
    <row r="1106" spans="2:18" hidden="1" outlineLevel="1">
      <c r="B1106" s="115">
        <f t="shared" si="53"/>
        <v>1086</v>
      </c>
      <c r="C1106" s="70" t="s">
        <v>3419</v>
      </c>
      <c r="D1106" s="43"/>
      <c r="E1106" s="148"/>
      <c r="F1106" s="38"/>
      <c r="G1106" s="380"/>
      <c r="H1106" s="381"/>
      <c r="I1106" s="380"/>
      <c r="J1106" s="428">
        <f t="shared" si="51"/>
        <v>0</v>
      </c>
      <c r="K1106" s="325"/>
      <c r="L1106" s="353"/>
      <c r="M1106" s="772"/>
      <c r="N1106" s="317"/>
      <c r="O1106" s="845" t="s">
        <v>3627</v>
      </c>
      <c r="P1106" s="821"/>
      <c r="Q1106" s="828">
        <f t="shared" si="52"/>
        <v>0</v>
      </c>
      <c r="R1106" s="520"/>
    </row>
    <row r="1107" spans="2:18" ht="60" hidden="1" outlineLevel="1">
      <c r="B1107" s="115">
        <f t="shared" si="53"/>
        <v>1087</v>
      </c>
      <c r="C1107" s="70" t="s">
        <v>1679</v>
      </c>
      <c r="D1107" s="43" t="s">
        <v>103</v>
      </c>
      <c r="E1107" s="148">
        <v>1</v>
      </c>
      <c r="F1107" s="38"/>
      <c r="G1107" s="380"/>
      <c r="H1107" s="381"/>
      <c r="I1107" s="380"/>
      <c r="J1107" s="428">
        <f t="shared" ref="J1107:J1170" si="54">G1107+I1107</f>
        <v>0</v>
      </c>
      <c r="K1107" s="325"/>
      <c r="L1107" s="353"/>
      <c r="M1107" s="772"/>
      <c r="N1107" s="317"/>
      <c r="O1107" s="845" t="s">
        <v>3627</v>
      </c>
      <c r="P1107" s="821"/>
      <c r="Q1107" s="828">
        <f t="shared" si="52"/>
        <v>0</v>
      </c>
      <c r="R1107" s="520"/>
    </row>
    <row r="1108" spans="2:18" hidden="1" outlineLevel="1">
      <c r="B1108" s="115">
        <f t="shared" si="53"/>
        <v>1088</v>
      </c>
      <c r="C1108" s="70" t="s">
        <v>104</v>
      </c>
      <c r="D1108" s="43"/>
      <c r="E1108" s="148"/>
      <c r="F1108" s="38"/>
      <c r="G1108" s="380"/>
      <c r="H1108" s="381"/>
      <c r="I1108" s="380"/>
      <c r="J1108" s="428">
        <f t="shared" si="54"/>
        <v>0</v>
      </c>
      <c r="K1108" s="325"/>
      <c r="L1108" s="353"/>
      <c r="M1108" s="772"/>
      <c r="N1108" s="317"/>
      <c r="O1108" s="845" t="s">
        <v>3627</v>
      </c>
      <c r="P1108" s="821"/>
      <c r="Q1108" s="828">
        <f t="shared" si="52"/>
        <v>0</v>
      </c>
      <c r="R1108" s="520"/>
    </row>
    <row r="1109" spans="2:18" ht="45" hidden="1" outlineLevel="1">
      <c r="B1109" s="115">
        <f t="shared" si="53"/>
        <v>1089</v>
      </c>
      <c r="C1109" s="70" t="s">
        <v>3403</v>
      </c>
      <c r="D1109" s="43" t="s">
        <v>31</v>
      </c>
      <c r="E1109" s="148">
        <v>2</v>
      </c>
      <c r="F1109" s="38"/>
      <c r="G1109" s="380"/>
      <c r="H1109" s="381"/>
      <c r="I1109" s="380"/>
      <c r="J1109" s="428">
        <f t="shared" si="54"/>
        <v>0</v>
      </c>
      <c r="K1109" s="325"/>
      <c r="L1109" s="353"/>
      <c r="M1109" s="772"/>
      <c r="N1109" s="317"/>
      <c r="O1109" s="845" t="s">
        <v>3627</v>
      </c>
      <c r="P1109" s="821"/>
      <c r="Q1109" s="828">
        <f t="shared" si="52"/>
        <v>0</v>
      </c>
      <c r="R1109" s="520"/>
    </row>
    <row r="1110" spans="2:18" ht="30" hidden="1" outlineLevel="1">
      <c r="B1110" s="115">
        <f t="shared" si="53"/>
        <v>1090</v>
      </c>
      <c r="C1110" s="70" t="s">
        <v>3420</v>
      </c>
      <c r="D1110" s="203" t="s">
        <v>31</v>
      </c>
      <c r="E1110" s="148">
        <v>1</v>
      </c>
      <c r="F1110" s="38"/>
      <c r="G1110" s="380"/>
      <c r="H1110" s="381"/>
      <c r="I1110" s="380"/>
      <c r="J1110" s="428">
        <f t="shared" si="54"/>
        <v>0</v>
      </c>
      <c r="K1110" s="325"/>
      <c r="L1110" s="353"/>
      <c r="M1110" s="772"/>
      <c r="N1110" s="317"/>
      <c r="O1110" s="845" t="s">
        <v>3627</v>
      </c>
      <c r="P1110" s="821"/>
      <c r="Q1110" s="828">
        <f t="shared" si="52"/>
        <v>0</v>
      </c>
      <c r="R1110" s="520"/>
    </row>
    <row r="1111" spans="2:18" ht="45" hidden="1" outlineLevel="1">
      <c r="B1111" s="115">
        <f t="shared" si="53"/>
        <v>1091</v>
      </c>
      <c r="C1111" s="70" t="s">
        <v>3405</v>
      </c>
      <c r="D1111" s="43" t="s">
        <v>31</v>
      </c>
      <c r="E1111" s="148">
        <v>1</v>
      </c>
      <c r="F1111" s="38"/>
      <c r="G1111" s="380"/>
      <c r="H1111" s="381"/>
      <c r="I1111" s="380"/>
      <c r="J1111" s="428">
        <f t="shared" si="54"/>
        <v>0</v>
      </c>
      <c r="K1111" s="325"/>
      <c r="L1111" s="353"/>
      <c r="M1111" s="772"/>
      <c r="N1111" s="317"/>
      <c r="O1111" s="845" t="s">
        <v>3627</v>
      </c>
      <c r="P1111" s="821"/>
      <c r="Q1111" s="828">
        <f t="shared" si="52"/>
        <v>0</v>
      </c>
      <c r="R1111" s="520"/>
    </row>
    <row r="1112" spans="2:18" ht="45" hidden="1" outlineLevel="1">
      <c r="B1112" s="115">
        <f t="shared" si="53"/>
        <v>1092</v>
      </c>
      <c r="C1112" s="70" t="s">
        <v>3421</v>
      </c>
      <c r="D1112" s="43" t="s">
        <v>31</v>
      </c>
      <c r="E1112" s="148">
        <v>1</v>
      </c>
      <c r="F1112" s="38"/>
      <c r="G1112" s="380"/>
      <c r="H1112" s="381"/>
      <c r="I1112" s="380"/>
      <c r="J1112" s="428">
        <f t="shared" si="54"/>
        <v>0</v>
      </c>
      <c r="K1112" s="325"/>
      <c r="L1112" s="353"/>
      <c r="M1112" s="772"/>
      <c r="N1112" s="317"/>
      <c r="O1112" s="845" t="s">
        <v>3627</v>
      </c>
      <c r="P1112" s="821"/>
      <c r="Q1112" s="828">
        <f t="shared" si="52"/>
        <v>0</v>
      </c>
      <c r="R1112" s="520"/>
    </row>
    <row r="1113" spans="2:18" ht="45" hidden="1" outlineLevel="1">
      <c r="B1113" s="115">
        <f t="shared" si="53"/>
        <v>1093</v>
      </c>
      <c r="C1113" s="70" t="s">
        <v>3407</v>
      </c>
      <c r="D1113" s="43" t="s">
        <v>31</v>
      </c>
      <c r="E1113" s="148">
        <v>1</v>
      </c>
      <c r="F1113" s="38"/>
      <c r="G1113" s="380"/>
      <c r="H1113" s="381"/>
      <c r="I1113" s="380"/>
      <c r="J1113" s="428">
        <f t="shared" si="54"/>
        <v>0</v>
      </c>
      <c r="K1113" s="325"/>
      <c r="L1113" s="353"/>
      <c r="M1113" s="772"/>
      <c r="N1113" s="317"/>
      <c r="O1113" s="845" t="s">
        <v>3627</v>
      </c>
      <c r="P1113" s="821"/>
      <c r="Q1113" s="828">
        <f t="shared" si="52"/>
        <v>0</v>
      </c>
      <c r="R1113" s="520"/>
    </row>
    <row r="1114" spans="2:18" ht="30" hidden="1" outlineLevel="1">
      <c r="B1114" s="115">
        <f t="shared" si="53"/>
        <v>1094</v>
      </c>
      <c r="C1114" s="70" t="s">
        <v>3422</v>
      </c>
      <c r="D1114" s="203" t="s">
        <v>31</v>
      </c>
      <c r="E1114" s="148">
        <v>1</v>
      </c>
      <c r="F1114" s="38"/>
      <c r="G1114" s="380"/>
      <c r="H1114" s="381"/>
      <c r="I1114" s="380"/>
      <c r="J1114" s="428">
        <f t="shared" si="54"/>
        <v>0</v>
      </c>
      <c r="K1114" s="325"/>
      <c r="L1114" s="353"/>
      <c r="M1114" s="772"/>
      <c r="N1114" s="317"/>
      <c r="O1114" s="845" t="s">
        <v>3627</v>
      </c>
      <c r="P1114" s="821"/>
      <c r="Q1114" s="828">
        <f t="shared" si="52"/>
        <v>0</v>
      </c>
      <c r="R1114" s="520"/>
    </row>
    <row r="1115" spans="2:18" ht="45" hidden="1" outlineLevel="1">
      <c r="B1115" s="115">
        <f t="shared" si="53"/>
        <v>1095</v>
      </c>
      <c r="C1115" s="76" t="s">
        <v>3417</v>
      </c>
      <c r="D1115" s="74" t="s">
        <v>31</v>
      </c>
      <c r="E1115" s="198">
        <v>2</v>
      </c>
      <c r="F1115" s="38"/>
      <c r="G1115" s="380"/>
      <c r="H1115" s="381"/>
      <c r="I1115" s="380"/>
      <c r="J1115" s="428">
        <f t="shared" si="54"/>
        <v>0</v>
      </c>
      <c r="K1115" s="325"/>
      <c r="L1115" s="353"/>
      <c r="M1115" s="772"/>
      <c r="N1115" s="317"/>
      <c r="O1115" s="845" t="s">
        <v>3627</v>
      </c>
      <c r="P1115" s="821"/>
      <c r="Q1115" s="828">
        <f t="shared" si="52"/>
        <v>0</v>
      </c>
      <c r="R1115" s="520"/>
    </row>
    <row r="1116" spans="2:18" ht="45" hidden="1" outlineLevel="1">
      <c r="B1116" s="115">
        <f t="shared" si="53"/>
        <v>1096</v>
      </c>
      <c r="C1116" s="70" t="s">
        <v>3418</v>
      </c>
      <c r="D1116" s="203" t="s">
        <v>31</v>
      </c>
      <c r="E1116" s="204">
        <v>2</v>
      </c>
      <c r="F1116" s="38"/>
      <c r="G1116" s="380"/>
      <c r="H1116" s="381"/>
      <c r="I1116" s="380"/>
      <c r="J1116" s="428">
        <f t="shared" si="54"/>
        <v>0</v>
      </c>
      <c r="K1116" s="325"/>
      <c r="L1116" s="353"/>
      <c r="M1116" s="772"/>
      <c r="N1116" s="317"/>
      <c r="O1116" s="845" t="s">
        <v>3627</v>
      </c>
      <c r="P1116" s="821"/>
      <c r="Q1116" s="828">
        <f t="shared" si="52"/>
        <v>0</v>
      </c>
      <c r="R1116" s="520"/>
    </row>
    <row r="1117" spans="2:18" hidden="1" outlineLevel="1">
      <c r="B1117" s="115">
        <f t="shared" si="53"/>
        <v>1097</v>
      </c>
      <c r="C1117" s="70" t="s">
        <v>3423</v>
      </c>
      <c r="D1117" s="203" t="s">
        <v>31</v>
      </c>
      <c r="E1117" s="204">
        <v>1</v>
      </c>
      <c r="F1117" s="38"/>
      <c r="G1117" s="380"/>
      <c r="H1117" s="381"/>
      <c r="I1117" s="380"/>
      <c r="J1117" s="428">
        <f t="shared" si="54"/>
        <v>0</v>
      </c>
      <c r="K1117" s="325"/>
      <c r="L1117" s="353"/>
      <c r="M1117" s="772"/>
      <c r="N1117" s="317"/>
      <c r="O1117" s="845" t="s">
        <v>3627</v>
      </c>
      <c r="P1117" s="821"/>
      <c r="Q1117" s="828">
        <f t="shared" si="52"/>
        <v>0</v>
      </c>
      <c r="R1117" s="520"/>
    </row>
    <row r="1118" spans="2:18" hidden="1" outlineLevel="1">
      <c r="B1118" s="115">
        <f t="shared" si="53"/>
        <v>1098</v>
      </c>
      <c r="C1118" s="70" t="s">
        <v>1179</v>
      </c>
      <c r="D1118" s="203"/>
      <c r="E1118" s="204"/>
      <c r="F1118" s="38"/>
      <c r="G1118" s="380"/>
      <c r="H1118" s="381"/>
      <c r="I1118" s="380"/>
      <c r="J1118" s="428">
        <f t="shared" si="54"/>
        <v>0</v>
      </c>
      <c r="K1118" s="325"/>
      <c r="L1118" s="353"/>
      <c r="M1118" s="772"/>
      <c r="N1118" s="317"/>
      <c r="O1118" s="845" t="s">
        <v>3627</v>
      </c>
      <c r="P1118" s="821"/>
      <c r="Q1118" s="828">
        <f t="shared" si="52"/>
        <v>0</v>
      </c>
      <c r="R1118" s="520"/>
    </row>
    <row r="1119" spans="2:18" hidden="1" outlineLevel="1">
      <c r="B1119" s="115">
        <f t="shared" si="53"/>
        <v>1099</v>
      </c>
      <c r="C1119" s="70" t="s">
        <v>1228</v>
      </c>
      <c r="D1119" s="203" t="s">
        <v>103</v>
      </c>
      <c r="E1119" s="204">
        <v>1</v>
      </c>
      <c r="F1119" s="38"/>
      <c r="G1119" s="380"/>
      <c r="H1119" s="381"/>
      <c r="I1119" s="380"/>
      <c r="J1119" s="428">
        <f t="shared" si="54"/>
        <v>0</v>
      </c>
      <c r="K1119" s="325"/>
      <c r="L1119" s="353"/>
      <c r="M1119" s="772"/>
      <c r="N1119" s="317"/>
      <c r="O1119" s="845" t="s">
        <v>3627</v>
      </c>
      <c r="P1119" s="821"/>
      <c r="Q1119" s="828">
        <f t="shared" si="52"/>
        <v>0</v>
      </c>
      <c r="R1119" s="520"/>
    </row>
    <row r="1120" spans="2:18" ht="30" hidden="1" outlineLevel="1">
      <c r="B1120" s="115">
        <f t="shared" si="53"/>
        <v>1100</v>
      </c>
      <c r="C1120" s="70" t="s">
        <v>1216</v>
      </c>
      <c r="D1120" s="203" t="s">
        <v>2</v>
      </c>
      <c r="E1120" s="204">
        <v>15</v>
      </c>
      <c r="F1120" s="38"/>
      <c r="G1120" s="380"/>
      <c r="H1120" s="381"/>
      <c r="I1120" s="380"/>
      <c r="J1120" s="428">
        <f t="shared" si="54"/>
        <v>0</v>
      </c>
      <c r="K1120" s="325"/>
      <c r="L1120" s="353"/>
      <c r="M1120" s="772"/>
      <c r="N1120" s="317"/>
      <c r="O1120" s="845" t="s">
        <v>3627</v>
      </c>
      <c r="P1120" s="821"/>
      <c r="Q1120" s="828">
        <f t="shared" si="52"/>
        <v>0</v>
      </c>
      <c r="R1120" s="520"/>
    </row>
    <row r="1121" spans="2:18" ht="45" hidden="1" outlineLevel="1">
      <c r="B1121" s="115">
        <f t="shared" si="53"/>
        <v>1101</v>
      </c>
      <c r="C1121" s="70" t="s">
        <v>1217</v>
      </c>
      <c r="D1121" s="203" t="s">
        <v>31</v>
      </c>
      <c r="E1121" s="204">
        <v>2</v>
      </c>
      <c r="F1121" s="38"/>
      <c r="G1121" s="380"/>
      <c r="H1121" s="381"/>
      <c r="I1121" s="380"/>
      <c r="J1121" s="428">
        <f t="shared" si="54"/>
        <v>0</v>
      </c>
      <c r="K1121" s="325"/>
      <c r="L1121" s="353"/>
      <c r="M1121" s="772"/>
      <c r="N1121" s="317"/>
      <c r="O1121" s="845" t="s">
        <v>3627</v>
      </c>
      <c r="P1121" s="821"/>
      <c r="Q1121" s="828">
        <f t="shared" si="52"/>
        <v>0</v>
      </c>
      <c r="R1121" s="520"/>
    </row>
    <row r="1122" spans="2:18" hidden="1" outlineLevel="1">
      <c r="B1122" s="115">
        <f t="shared" si="53"/>
        <v>1102</v>
      </c>
      <c r="C1122" s="70" t="s">
        <v>1218</v>
      </c>
      <c r="D1122" s="203"/>
      <c r="E1122" s="204"/>
      <c r="F1122" s="38"/>
      <c r="G1122" s="380"/>
      <c r="H1122" s="381"/>
      <c r="I1122" s="380"/>
      <c r="J1122" s="428">
        <f t="shared" si="54"/>
        <v>0</v>
      </c>
      <c r="K1122" s="325"/>
      <c r="L1122" s="353"/>
      <c r="M1122" s="772"/>
      <c r="N1122" s="317"/>
      <c r="O1122" s="845" t="s">
        <v>3627</v>
      </c>
      <c r="P1122" s="821"/>
      <c r="Q1122" s="828">
        <f t="shared" si="52"/>
        <v>0</v>
      </c>
      <c r="R1122" s="520"/>
    </row>
    <row r="1123" spans="2:18" ht="30" hidden="1" outlineLevel="1">
      <c r="B1123" s="115">
        <f t="shared" si="53"/>
        <v>1103</v>
      </c>
      <c r="C1123" s="70" t="s">
        <v>1185</v>
      </c>
      <c r="D1123" s="203" t="s">
        <v>2</v>
      </c>
      <c r="E1123" s="204">
        <v>15</v>
      </c>
      <c r="F1123" s="38"/>
      <c r="G1123" s="380"/>
      <c r="H1123" s="381"/>
      <c r="I1123" s="380"/>
      <c r="J1123" s="428">
        <f t="shared" si="54"/>
        <v>0</v>
      </c>
      <c r="K1123" s="325"/>
      <c r="L1123" s="353"/>
      <c r="M1123" s="772"/>
      <c r="N1123" s="317"/>
      <c r="O1123" s="845" t="s">
        <v>3627</v>
      </c>
      <c r="P1123" s="821"/>
      <c r="Q1123" s="828">
        <f t="shared" si="52"/>
        <v>0</v>
      </c>
      <c r="R1123" s="520"/>
    </row>
    <row r="1124" spans="2:18" hidden="1" outlineLevel="1">
      <c r="B1124" s="115">
        <f t="shared" si="53"/>
        <v>1104</v>
      </c>
      <c r="C1124" s="70" t="s">
        <v>1186</v>
      </c>
      <c r="D1124" s="203" t="s">
        <v>2</v>
      </c>
      <c r="E1124" s="204">
        <v>15</v>
      </c>
      <c r="F1124" s="38"/>
      <c r="G1124" s="380"/>
      <c r="H1124" s="381"/>
      <c r="I1124" s="380"/>
      <c r="J1124" s="428">
        <f t="shared" si="54"/>
        <v>0</v>
      </c>
      <c r="K1124" s="325"/>
      <c r="L1124" s="353"/>
      <c r="M1124" s="772"/>
      <c r="N1124" s="317"/>
      <c r="O1124" s="845" t="s">
        <v>3627</v>
      </c>
      <c r="P1124" s="821"/>
      <c r="Q1124" s="828">
        <f t="shared" si="52"/>
        <v>0</v>
      </c>
      <c r="R1124" s="520"/>
    </row>
    <row r="1125" spans="2:18" hidden="1" outlineLevel="1">
      <c r="B1125" s="115">
        <f t="shared" si="53"/>
        <v>1105</v>
      </c>
      <c r="C1125" s="70" t="s">
        <v>1187</v>
      </c>
      <c r="D1125" s="203" t="s">
        <v>2</v>
      </c>
      <c r="E1125" s="204">
        <v>15</v>
      </c>
      <c r="F1125" s="38"/>
      <c r="G1125" s="380"/>
      <c r="H1125" s="381"/>
      <c r="I1125" s="380"/>
      <c r="J1125" s="428">
        <f t="shared" si="54"/>
        <v>0</v>
      </c>
      <c r="K1125" s="325"/>
      <c r="L1125" s="353"/>
      <c r="M1125" s="772"/>
      <c r="N1125" s="317"/>
      <c r="O1125" s="845" t="s">
        <v>3627</v>
      </c>
      <c r="P1125" s="821"/>
      <c r="Q1125" s="828">
        <f t="shared" si="52"/>
        <v>0</v>
      </c>
      <c r="R1125" s="520"/>
    </row>
    <row r="1126" spans="2:18" ht="45" hidden="1" outlineLevel="1">
      <c r="B1126" s="115">
        <f t="shared" si="53"/>
        <v>1106</v>
      </c>
      <c r="C1126" s="70" t="s">
        <v>1219</v>
      </c>
      <c r="D1126" s="203" t="s">
        <v>31</v>
      </c>
      <c r="E1126" s="204">
        <v>1</v>
      </c>
      <c r="F1126" s="38"/>
      <c r="G1126" s="380"/>
      <c r="H1126" s="381"/>
      <c r="I1126" s="380"/>
      <c r="J1126" s="428">
        <f t="shared" si="54"/>
        <v>0</v>
      </c>
      <c r="K1126" s="325"/>
      <c r="L1126" s="353"/>
      <c r="M1126" s="772"/>
      <c r="N1126" s="317"/>
      <c r="O1126" s="845" t="s">
        <v>3627</v>
      </c>
      <c r="P1126" s="821"/>
      <c r="Q1126" s="828">
        <f t="shared" si="52"/>
        <v>0</v>
      </c>
      <c r="R1126" s="520"/>
    </row>
    <row r="1127" spans="2:18" ht="30" hidden="1" outlineLevel="1">
      <c r="B1127" s="115">
        <f t="shared" si="53"/>
        <v>1107</v>
      </c>
      <c r="C1127" s="70" t="s">
        <v>1202</v>
      </c>
      <c r="D1127" s="203" t="s">
        <v>31</v>
      </c>
      <c r="E1127" s="204">
        <v>2</v>
      </c>
      <c r="F1127" s="38"/>
      <c r="G1127" s="380"/>
      <c r="H1127" s="381"/>
      <c r="I1127" s="380"/>
      <c r="J1127" s="428">
        <f t="shared" si="54"/>
        <v>0</v>
      </c>
      <c r="K1127" s="325"/>
      <c r="L1127" s="353"/>
      <c r="M1127" s="772"/>
      <c r="N1127" s="317"/>
      <c r="O1127" s="845" t="s">
        <v>3627</v>
      </c>
      <c r="P1127" s="821"/>
      <c r="Q1127" s="828">
        <f t="shared" si="52"/>
        <v>0</v>
      </c>
      <c r="R1127" s="520"/>
    </row>
    <row r="1128" spans="2:18" hidden="1" outlineLevel="1">
      <c r="B1128" s="115">
        <f t="shared" si="53"/>
        <v>1108</v>
      </c>
      <c r="C1128" s="70" t="s">
        <v>1220</v>
      </c>
      <c r="D1128" s="203" t="s">
        <v>31</v>
      </c>
      <c r="E1128" s="204">
        <v>12</v>
      </c>
      <c r="F1128" s="38"/>
      <c r="G1128" s="380"/>
      <c r="H1128" s="381"/>
      <c r="I1128" s="380"/>
      <c r="J1128" s="428">
        <f t="shared" si="54"/>
        <v>0</v>
      </c>
      <c r="K1128" s="325"/>
      <c r="L1128" s="353"/>
      <c r="M1128" s="772"/>
      <c r="N1128" s="317"/>
      <c r="O1128" s="845" t="s">
        <v>3627</v>
      </c>
      <c r="P1128" s="821"/>
      <c r="Q1128" s="828">
        <f t="shared" si="52"/>
        <v>0</v>
      </c>
      <c r="R1128" s="520"/>
    </row>
    <row r="1129" spans="2:18" hidden="1" outlineLevel="1">
      <c r="B1129" s="115">
        <f t="shared" si="53"/>
        <v>1109</v>
      </c>
      <c r="C1129" s="70" t="s">
        <v>1221</v>
      </c>
      <c r="D1129" s="203" t="s">
        <v>31</v>
      </c>
      <c r="E1129" s="204">
        <v>4</v>
      </c>
      <c r="F1129" s="38"/>
      <c r="G1129" s="380"/>
      <c r="H1129" s="381"/>
      <c r="I1129" s="380"/>
      <c r="J1129" s="428">
        <f t="shared" si="54"/>
        <v>0</v>
      </c>
      <c r="K1129" s="325"/>
      <c r="L1129" s="353"/>
      <c r="M1129" s="772"/>
      <c r="N1129" s="317"/>
      <c r="O1129" s="845" t="s">
        <v>3627</v>
      </c>
      <c r="P1129" s="821"/>
      <c r="Q1129" s="828">
        <f t="shared" si="52"/>
        <v>0</v>
      </c>
      <c r="R1129" s="520"/>
    </row>
    <row r="1130" spans="2:18" hidden="1" outlineLevel="1">
      <c r="B1130" s="115">
        <f t="shared" si="53"/>
        <v>1110</v>
      </c>
      <c r="C1130" s="70" t="s">
        <v>1222</v>
      </c>
      <c r="D1130" s="203" t="s">
        <v>31</v>
      </c>
      <c r="E1130" s="204">
        <v>2</v>
      </c>
      <c r="F1130" s="38"/>
      <c r="G1130" s="380"/>
      <c r="H1130" s="381"/>
      <c r="I1130" s="380"/>
      <c r="J1130" s="428">
        <f t="shared" si="54"/>
        <v>0</v>
      </c>
      <c r="K1130" s="325"/>
      <c r="L1130" s="353"/>
      <c r="M1130" s="772"/>
      <c r="N1130" s="317"/>
      <c r="O1130" s="845" t="s">
        <v>3627</v>
      </c>
      <c r="P1130" s="821"/>
      <c r="Q1130" s="828">
        <f t="shared" si="52"/>
        <v>0</v>
      </c>
      <c r="R1130" s="520"/>
    </row>
    <row r="1131" spans="2:18" ht="30" hidden="1" outlineLevel="1">
      <c r="B1131" s="115">
        <f t="shared" si="53"/>
        <v>1111</v>
      </c>
      <c r="C1131" s="70" t="s">
        <v>1381</v>
      </c>
      <c r="D1131" s="203" t="s">
        <v>2</v>
      </c>
      <c r="E1131" s="204">
        <v>50</v>
      </c>
      <c r="F1131" s="38"/>
      <c r="G1131" s="380"/>
      <c r="H1131" s="381"/>
      <c r="I1131" s="380"/>
      <c r="J1131" s="428">
        <f t="shared" si="54"/>
        <v>0</v>
      </c>
      <c r="K1131" s="325"/>
      <c r="L1131" s="353"/>
      <c r="M1131" s="772"/>
      <c r="N1131" s="317"/>
      <c r="O1131" s="845" t="s">
        <v>3627</v>
      </c>
      <c r="P1131" s="821"/>
      <c r="Q1131" s="828">
        <f t="shared" si="52"/>
        <v>0</v>
      </c>
      <c r="R1131" s="520"/>
    </row>
    <row r="1132" spans="2:18" ht="30" hidden="1" outlineLevel="1">
      <c r="B1132" s="115">
        <f t="shared" si="53"/>
        <v>1112</v>
      </c>
      <c r="C1132" s="70" t="s">
        <v>1382</v>
      </c>
      <c r="D1132" s="203" t="s">
        <v>2</v>
      </c>
      <c r="E1132" s="204">
        <v>200</v>
      </c>
      <c r="F1132" s="38"/>
      <c r="G1132" s="380"/>
      <c r="H1132" s="381"/>
      <c r="I1132" s="380"/>
      <c r="J1132" s="428">
        <f t="shared" si="54"/>
        <v>0</v>
      </c>
      <c r="K1132" s="325"/>
      <c r="L1132" s="353"/>
      <c r="M1132" s="772"/>
      <c r="N1132" s="317"/>
      <c r="O1132" s="845" t="s">
        <v>3627</v>
      </c>
      <c r="P1132" s="821"/>
      <c r="Q1132" s="828">
        <f t="shared" si="52"/>
        <v>0</v>
      </c>
      <c r="R1132" s="520"/>
    </row>
    <row r="1133" spans="2:18" hidden="1" outlineLevel="1">
      <c r="B1133" s="115">
        <f t="shared" si="53"/>
        <v>1113</v>
      </c>
      <c r="C1133" s="70" t="s">
        <v>1380</v>
      </c>
      <c r="D1133" s="203" t="s">
        <v>31</v>
      </c>
      <c r="E1133" s="204">
        <v>750</v>
      </c>
      <c r="F1133" s="38"/>
      <c r="G1133" s="380"/>
      <c r="H1133" s="381"/>
      <c r="I1133" s="380"/>
      <c r="J1133" s="428">
        <f t="shared" si="54"/>
        <v>0</v>
      </c>
      <c r="K1133" s="325"/>
      <c r="L1133" s="353"/>
      <c r="M1133" s="772"/>
      <c r="N1133" s="317"/>
      <c r="O1133" s="845" t="s">
        <v>3627</v>
      </c>
      <c r="P1133" s="821"/>
      <c r="Q1133" s="828">
        <f t="shared" si="52"/>
        <v>0</v>
      </c>
      <c r="R1133" s="520"/>
    </row>
    <row r="1134" spans="2:18" hidden="1" outlineLevel="1">
      <c r="B1134" s="115">
        <f t="shared" si="53"/>
        <v>1114</v>
      </c>
      <c r="C1134" s="70" t="s">
        <v>1229</v>
      </c>
      <c r="D1134" s="203"/>
      <c r="E1134" s="204"/>
      <c r="F1134" s="38"/>
      <c r="G1134" s="380"/>
      <c r="H1134" s="381"/>
      <c r="I1134" s="380"/>
      <c r="J1134" s="428">
        <f t="shared" si="54"/>
        <v>0</v>
      </c>
      <c r="K1134" s="325"/>
      <c r="L1134" s="353"/>
      <c r="M1134" s="772"/>
      <c r="N1134" s="317"/>
      <c r="O1134" s="845" t="s">
        <v>3627</v>
      </c>
      <c r="P1134" s="821"/>
      <c r="Q1134" s="828">
        <f t="shared" si="52"/>
        <v>0</v>
      </c>
      <c r="R1134" s="520"/>
    </row>
    <row r="1135" spans="2:18" hidden="1" outlineLevel="1">
      <c r="B1135" s="115">
        <f t="shared" si="53"/>
        <v>1115</v>
      </c>
      <c r="C1135" s="70" t="s">
        <v>1230</v>
      </c>
      <c r="D1135" s="203"/>
      <c r="E1135" s="204"/>
      <c r="F1135" s="38"/>
      <c r="G1135" s="380"/>
      <c r="H1135" s="381"/>
      <c r="I1135" s="380"/>
      <c r="J1135" s="428">
        <f t="shared" si="54"/>
        <v>0</v>
      </c>
      <c r="K1135" s="325"/>
      <c r="L1135" s="353"/>
      <c r="M1135" s="772"/>
      <c r="N1135" s="317"/>
      <c r="O1135" s="845" t="s">
        <v>3627</v>
      </c>
      <c r="P1135" s="821"/>
      <c r="Q1135" s="828">
        <f t="shared" ref="Q1135:Q1198" si="55">I1135</f>
        <v>0</v>
      </c>
      <c r="R1135" s="520"/>
    </row>
    <row r="1136" spans="2:18" ht="60" hidden="1" outlineLevel="1">
      <c r="B1136" s="115">
        <f t="shared" si="53"/>
        <v>1116</v>
      </c>
      <c r="C1136" s="70" t="s">
        <v>1679</v>
      </c>
      <c r="D1136" s="203" t="s">
        <v>103</v>
      </c>
      <c r="E1136" s="204">
        <v>1</v>
      </c>
      <c r="F1136" s="38"/>
      <c r="G1136" s="380"/>
      <c r="H1136" s="381"/>
      <c r="I1136" s="380"/>
      <c r="J1136" s="428">
        <f t="shared" si="54"/>
        <v>0</v>
      </c>
      <c r="K1136" s="325"/>
      <c r="L1136" s="353"/>
      <c r="M1136" s="772"/>
      <c r="N1136" s="317"/>
      <c r="O1136" s="845" t="s">
        <v>3627</v>
      </c>
      <c r="P1136" s="821"/>
      <c r="Q1136" s="828">
        <f t="shared" si="55"/>
        <v>0</v>
      </c>
      <c r="R1136" s="520"/>
    </row>
    <row r="1137" spans="2:18" hidden="1" outlineLevel="1">
      <c r="B1137" s="115">
        <f t="shared" si="53"/>
        <v>1117</v>
      </c>
      <c r="C1137" s="70" t="s">
        <v>104</v>
      </c>
      <c r="D1137" s="203"/>
      <c r="E1137" s="204"/>
      <c r="F1137" s="38"/>
      <c r="G1137" s="380"/>
      <c r="H1137" s="381"/>
      <c r="I1137" s="380"/>
      <c r="J1137" s="428">
        <f t="shared" si="54"/>
        <v>0</v>
      </c>
      <c r="K1137" s="325"/>
      <c r="L1137" s="353"/>
      <c r="M1137" s="772"/>
      <c r="N1137" s="317"/>
      <c r="O1137" s="845" t="s">
        <v>3627</v>
      </c>
      <c r="P1137" s="821"/>
      <c r="Q1137" s="828">
        <f t="shared" si="55"/>
        <v>0</v>
      </c>
      <c r="R1137" s="520"/>
    </row>
    <row r="1138" spans="2:18" ht="45" hidden="1" outlineLevel="1">
      <c r="B1138" s="115">
        <f t="shared" si="53"/>
        <v>1118</v>
      </c>
      <c r="C1138" s="70" t="s">
        <v>3403</v>
      </c>
      <c r="D1138" s="203" t="s">
        <v>31</v>
      </c>
      <c r="E1138" s="204">
        <v>2</v>
      </c>
      <c r="F1138" s="38"/>
      <c r="G1138" s="380"/>
      <c r="H1138" s="381"/>
      <c r="I1138" s="380"/>
      <c r="J1138" s="428">
        <f t="shared" si="54"/>
        <v>0</v>
      </c>
      <c r="K1138" s="325"/>
      <c r="L1138" s="353"/>
      <c r="M1138" s="772"/>
      <c r="N1138" s="317"/>
      <c r="O1138" s="845" t="s">
        <v>3627</v>
      </c>
      <c r="P1138" s="821"/>
      <c r="Q1138" s="828">
        <f t="shared" si="55"/>
        <v>0</v>
      </c>
      <c r="R1138" s="520"/>
    </row>
    <row r="1139" spans="2:18" ht="30" hidden="1" outlineLevel="1">
      <c r="B1139" s="115">
        <f t="shared" si="53"/>
        <v>1119</v>
      </c>
      <c r="C1139" s="70" t="s">
        <v>3420</v>
      </c>
      <c r="D1139" s="203" t="s">
        <v>31</v>
      </c>
      <c r="E1139" s="204">
        <v>1</v>
      </c>
      <c r="F1139" s="38"/>
      <c r="G1139" s="380"/>
      <c r="H1139" s="381"/>
      <c r="I1139" s="380"/>
      <c r="J1139" s="428">
        <f t="shared" si="54"/>
        <v>0</v>
      </c>
      <c r="K1139" s="325"/>
      <c r="L1139" s="353"/>
      <c r="M1139" s="772"/>
      <c r="N1139" s="317"/>
      <c r="O1139" s="845" t="s">
        <v>3627</v>
      </c>
      <c r="P1139" s="821"/>
      <c r="Q1139" s="828">
        <f t="shared" si="55"/>
        <v>0</v>
      </c>
      <c r="R1139" s="520"/>
    </row>
    <row r="1140" spans="2:18" ht="45" hidden="1" outlineLevel="1">
      <c r="B1140" s="115">
        <f t="shared" ref="B1140:B1203" si="56">B1139+1</f>
        <v>1120</v>
      </c>
      <c r="C1140" s="70" t="s">
        <v>3405</v>
      </c>
      <c r="D1140" s="203" t="s">
        <v>31</v>
      </c>
      <c r="E1140" s="204">
        <v>1</v>
      </c>
      <c r="F1140" s="38"/>
      <c r="G1140" s="380"/>
      <c r="H1140" s="381"/>
      <c r="I1140" s="380"/>
      <c r="J1140" s="428">
        <f t="shared" si="54"/>
        <v>0</v>
      </c>
      <c r="K1140" s="325"/>
      <c r="L1140" s="353"/>
      <c r="M1140" s="772"/>
      <c r="N1140" s="317"/>
      <c r="O1140" s="845" t="s">
        <v>3627</v>
      </c>
      <c r="P1140" s="821"/>
      <c r="Q1140" s="828">
        <f t="shared" si="55"/>
        <v>0</v>
      </c>
      <c r="R1140" s="520"/>
    </row>
    <row r="1141" spans="2:18" ht="45" hidden="1" outlineLevel="1">
      <c r="B1141" s="115">
        <f t="shared" si="56"/>
        <v>1121</v>
      </c>
      <c r="C1141" s="70" t="s">
        <v>3421</v>
      </c>
      <c r="D1141" s="203" t="s">
        <v>31</v>
      </c>
      <c r="E1141" s="204">
        <v>1</v>
      </c>
      <c r="F1141" s="38"/>
      <c r="G1141" s="380"/>
      <c r="H1141" s="381"/>
      <c r="I1141" s="380"/>
      <c r="J1141" s="428">
        <f t="shared" si="54"/>
        <v>0</v>
      </c>
      <c r="K1141" s="325"/>
      <c r="L1141" s="353"/>
      <c r="M1141" s="772"/>
      <c r="N1141" s="317"/>
      <c r="O1141" s="845" t="s">
        <v>3627</v>
      </c>
      <c r="P1141" s="821"/>
      <c r="Q1141" s="828">
        <f t="shared" si="55"/>
        <v>0</v>
      </c>
      <c r="R1141" s="520"/>
    </row>
    <row r="1142" spans="2:18" ht="45" hidden="1" outlineLevel="1">
      <c r="B1142" s="115">
        <f t="shared" si="56"/>
        <v>1122</v>
      </c>
      <c r="C1142" s="70" t="s">
        <v>3407</v>
      </c>
      <c r="D1142" s="203" t="s">
        <v>31</v>
      </c>
      <c r="E1142" s="204">
        <v>1</v>
      </c>
      <c r="F1142" s="38"/>
      <c r="G1142" s="380"/>
      <c r="H1142" s="381"/>
      <c r="I1142" s="380"/>
      <c r="J1142" s="428">
        <f t="shared" si="54"/>
        <v>0</v>
      </c>
      <c r="K1142" s="325"/>
      <c r="L1142" s="353"/>
      <c r="M1142" s="772"/>
      <c r="N1142" s="317"/>
      <c r="O1142" s="845" t="s">
        <v>3627</v>
      </c>
      <c r="P1142" s="821"/>
      <c r="Q1142" s="828">
        <f t="shared" si="55"/>
        <v>0</v>
      </c>
      <c r="R1142" s="520"/>
    </row>
    <row r="1143" spans="2:18" ht="30" hidden="1" outlineLevel="1">
      <c r="B1143" s="115">
        <f t="shared" si="56"/>
        <v>1123</v>
      </c>
      <c r="C1143" s="70" t="s">
        <v>3422</v>
      </c>
      <c r="D1143" s="203" t="s">
        <v>31</v>
      </c>
      <c r="E1143" s="204">
        <v>1</v>
      </c>
      <c r="F1143" s="38"/>
      <c r="G1143" s="380"/>
      <c r="H1143" s="381"/>
      <c r="I1143" s="380"/>
      <c r="J1143" s="428">
        <f t="shared" si="54"/>
        <v>0</v>
      </c>
      <c r="K1143" s="325"/>
      <c r="L1143" s="353"/>
      <c r="M1143" s="772"/>
      <c r="N1143" s="317"/>
      <c r="O1143" s="845" t="s">
        <v>3627</v>
      </c>
      <c r="P1143" s="821"/>
      <c r="Q1143" s="828">
        <f t="shared" si="55"/>
        <v>0</v>
      </c>
      <c r="R1143" s="520"/>
    </row>
    <row r="1144" spans="2:18" ht="45" hidden="1" outlineLevel="1">
      <c r="B1144" s="115">
        <f t="shared" si="56"/>
        <v>1124</v>
      </c>
      <c r="C1144" s="76" t="s">
        <v>3417</v>
      </c>
      <c r="D1144" s="203" t="s">
        <v>31</v>
      </c>
      <c r="E1144" s="204">
        <v>2</v>
      </c>
      <c r="F1144" s="38"/>
      <c r="G1144" s="380"/>
      <c r="H1144" s="381"/>
      <c r="I1144" s="380"/>
      <c r="J1144" s="428">
        <f t="shared" si="54"/>
        <v>0</v>
      </c>
      <c r="K1144" s="325"/>
      <c r="L1144" s="353"/>
      <c r="M1144" s="772"/>
      <c r="N1144" s="317"/>
      <c r="O1144" s="845" t="s">
        <v>3627</v>
      </c>
      <c r="P1144" s="821"/>
      <c r="Q1144" s="828">
        <f t="shared" si="55"/>
        <v>0</v>
      </c>
      <c r="R1144" s="520"/>
    </row>
    <row r="1145" spans="2:18" ht="45" hidden="1" outlineLevel="1">
      <c r="B1145" s="115">
        <f t="shared" si="56"/>
        <v>1125</v>
      </c>
      <c r="C1145" s="70" t="s">
        <v>3418</v>
      </c>
      <c r="D1145" s="203" t="s">
        <v>31</v>
      </c>
      <c r="E1145" s="204">
        <v>2</v>
      </c>
      <c r="F1145" s="38"/>
      <c r="G1145" s="380"/>
      <c r="H1145" s="381"/>
      <c r="I1145" s="380"/>
      <c r="J1145" s="428">
        <f t="shared" si="54"/>
        <v>0</v>
      </c>
      <c r="K1145" s="325"/>
      <c r="L1145" s="353"/>
      <c r="M1145" s="772"/>
      <c r="N1145" s="317"/>
      <c r="O1145" s="845" t="s">
        <v>3627</v>
      </c>
      <c r="P1145" s="821"/>
      <c r="Q1145" s="828">
        <f t="shared" si="55"/>
        <v>0</v>
      </c>
      <c r="R1145" s="520"/>
    </row>
    <row r="1146" spans="2:18" hidden="1" outlineLevel="1">
      <c r="B1146" s="115">
        <f t="shared" si="56"/>
        <v>1126</v>
      </c>
      <c r="C1146" s="70" t="s">
        <v>3423</v>
      </c>
      <c r="D1146" s="203" t="s">
        <v>31</v>
      </c>
      <c r="E1146" s="204">
        <v>1</v>
      </c>
      <c r="F1146" s="38"/>
      <c r="G1146" s="380"/>
      <c r="H1146" s="381"/>
      <c r="I1146" s="380"/>
      <c r="J1146" s="428">
        <f t="shared" si="54"/>
        <v>0</v>
      </c>
      <c r="K1146" s="325"/>
      <c r="L1146" s="353"/>
      <c r="M1146" s="772"/>
      <c r="N1146" s="317"/>
      <c r="O1146" s="845" t="s">
        <v>3627</v>
      </c>
      <c r="P1146" s="821"/>
      <c r="Q1146" s="828">
        <f t="shared" si="55"/>
        <v>0</v>
      </c>
      <c r="R1146" s="520"/>
    </row>
    <row r="1147" spans="2:18" hidden="1" outlineLevel="1">
      <c r="B1147" s="115">
        <f t="shared" si="56"/>
        <v>1127</v>
      </c>
      <c r="C1147" s="70" t="s">
        <v>1179</v>
      </c>
      <c r="D1147" s="203"/>
      <c r="E1147" s="204"/>
      <c r="F1147" s="38"/>
      <c r="G1147" s="380"/>
      <c r="H1147" s="381"/>
      <c r="I1147" s="380"/>
      <c r="J1147" s="428">
        <f t="shared" si="54"/>
        <v>0</v>
      </c>
      <c r="K1147" s="325"/>
      <c r="L1147" s="353"/>
      <c r="M1147" s="772"/>
      <c r="N1147" s="317"/>
      <c r="O1147" s="845" t="s">
        <v>3627</v>
      </c>
      <c r="P1147" s="821"/>
      <c r="Q1147" s="828">
        <f t="shared" si="55"/>
        <v>0</v>
      </c>
      <c r="R1147" s="520"/>
    </row>
    <row r="1148" spans="2:18" hidden="1" outlineLevel="1">
      <c r="B1148" s="115">
        <f t="shared" si="56"/>
        <v>1128</v>
      </c>
      <c r="C1148" s="70" t="s">
        <v>1228</v>
      </c>
      <c r="D1148" s="203" t="s">
        <v>103</v>
      </c>
      <c r="E1148" s="204">
        <v>1</v>
      </c>
      <c r="F1148" s="38"/>
      <c r="G1148" s="380"/>
      <c r="H1148" s="381"/>
      <c r="I1148" s="380"/>
      <c r="J1148" s="428">
        <f t="shared" si="54"/>
        <v>0</v>
      </c>
      <c r="K1148" s="325"/>
      <c r="L1148" s="353"/>
      <c r="M1148" s="772"/>
      <c r="N1148" s="317"/>
      <c r="O1148" s="845" t="s">
        <v>3627</v>
      </c>
      <c r="P1148" s="821"/>
      <c r="Q1148" s="828">
        <f t="shared" si="55"/>
        <v>0</v>
      </c>
      <c r="R1148" s="520"/>
    </row>
    <row r="1149" spans="2:18" ht="30" hidden="1" outlineLevel="1">
      <c r="B1149" s="115">
        <f t="shared" si="56"/>
        <v>1129</v>
      </c>
      <c r="C1149" s="70" t="s">
        <v>1231</v>
      </c>
      <c r="D1149" s="203" t="s">
        <v>2</v>
      </c>
      <c r="E1149" s="204">
        <v>45</v>
      </c>
      <c r="F1149" s="38"/>
      <c r="G1149" s="380"/>
      <c r="H1149" s="381"/>
      <c r="I1149" s="380"/>
      <c r="J1149" s="428">
        <f t="shared" si="54"/>
        <v>0</v>
      </c>
      <c r="K1149" s="325"/>
      <c r="L1149" s="353"/>
      <c r="M1149" s="772"/>
      <c r="N1149" s="317"/>
      <c r="O1149" s="845" t="s">
        <v>3627</v>
      </c>
      <c r="P1149" s="821"/>
      <c r="Q1149" s="828">
        <f t="shared" si="55"/>
        <v>0</v>
      </c>
      <c r="R1149" s="520"/>
    </row>
    <row r="1150" spans="2:18" ht="45" hidden="1" outlineLevel="1">
      <c r="B1150" s="115">
        <f t="shared" si="56"/>
        <v>1130</v>
      </c>
      <c r="C1150" s="70" t="s">
        <v>1217</v>
      </c>
      <c r="D1150" s="203" t="s">
        <v>31</v>
      </c>
      <c r="E1150" s="204">
        <v>2</v>
      </c>
      <c r="F1150" s="38"/>
      <c r="G1150" s="380"/>
      <c r="H1150" s="381"/>
      <c r="I1150" s="380"/>
      <c r="J1150" s="428">
        <f t="shared" si="54"/>
        <v>0</v>
      </c>
      <c r="K1150" s="325"/>
      <c r="L1150" s="353"/>
      <c r="M1150" s="772"/>
      <c r="N1150" s="317"/>
      <c r="O1150" s="845" t="s">
        <v>3627</v>
      </c>
      <c r="P1150" s="821"/>
      <c r="Q1150" s="828">
        <f t="shared" si="55"/>
        <v>0</v>
      </c>
      <c r="R1150" s="520"/>
    </row>
    <row r="1151" spans="2:18" hidden="1" outlineLevel="1">
      <c r="B1151" s="115">
        <f t="shared" si="56"/>
        <v>1131</v>
      </c>
      <c r="C1151" s="70" t="s">
        <v>1218</v>
      </c>
      <c r="D1151" s="203"/>
      <c r="E1151" s="204"/>
      <c r="F1151" s="38"/>
      <c r="G1151" s="380"/>
      <c r="H1151" s="381"/>
      <c r="I1151" s="380"/>
      <c r="J1151" s="428">
        <f t="shared" si="54"/>
        <v>0</v>
      </c>
      <c r="K1151" s="325"/>
      <c r="L1151" s="353"/>
      <c r="M1151" s="772"/>
      <c r="N1151" s="317"/>
      <c r="O1151" s="845" t="s">
        <v>3627</v>
      </c>
      <c r="P1151" s="821"/>
      <c r="Q1151" s="828">
        <f t="shared" si="55"/>
        <v>0</v>
      </c>
      <c r="R1151" s="520"/>
    </row>
    <row r="1152" spans="2:18" ht="30" hidden="1" outlineLevel="1">
      <c r="B1152" s="115">
        <f t="shared" si="56"/>
        <v>1132</v>
      </c>
      <c r="C1152" s="70" t="s">
        <v>1185</v>
      </c>
      <c r="D1152" s="203" t="s">
        <v>2</v>
      </c>
      <c r="E1152" s="204">
        <v>15</v>
      </c>
      <c r="F1152" s="38"/>
      <c r="G1152" s="380"/>
      <c r="H1152" s="381"/>
      <c r="I1152" s="380"/>
      <c r="J1152" s="428">
        <f t="shared" si="54"/>
        <v>0</v>
      </c>
      <c r="K1152" s="325"/>
      <c r="L1152" s="353"/>
      <c r="M1152" s="772"/>
      <c r="N1152" s="317"/>
      <c r="O1152" s="845" t="s">
        <v>3627</v>
      </c>
      <c r="P1152" s="821"/>
      <c r="Q1152" s="828">
        <f t="shared" si="55"/>
        <v>0</v>
      </c>
      <c r="R1152" s="520"/>
    </row>
    <row r="1153" spans="2:18" hidden="1" outlineLevel="1">
      <c r="B1153" s="115">
        <f t="shared" si="56"/>
        <v>1133</v>
      </c>
      <c r="C1153" s="70" t="s">
        <v>1186</v>
      </c>
      <c r="D1153" s="203" t="s">
        <v>2</v>
      </c>
      <c r="E1153" s="204">
        <v>15</v>
      </c>
      <c r="F1153" s="38"/>
      <c r="G1153" s="380"/>
      <c r="H1153" s="381"/>
      <c r="I1153" s="380"/>
      <c r="J1153" s="428">
        <f t="shared" si="54"/>
        <v>0</v>
      </c>
      <c r="K1153" s="325"/>
      <c r="L1153" s="353"/>
      <c r="M1153" s="772"/>
      <c r="N1153" s="317"/>
      <c r="O1153" s="845" t="s">
        <v>3627</v>
      </c>
      <c r="P1153" s="821"/>
      <c r="Q1153" s="828">
        <f t="shared" si="55"/>
        <v>0</v>
      </c>
      <c r="R1153" s="520"/>
    </row>
    <row r="1154" spans="2:18" hidden="1" outlineLevel="1">
      <c r="B1154" s="115">
        <f t="shared" si="56"/>
        <v>1134</v>
      </c>
      <c r="C1154" s="70" t="s">
        <v>1187</v>
      </c>
      <c r="D1154" s="203" t="s">
        <v>2</v>
      </c>
      <c r="E1154" s="204">
        <v>15</v>
      </c>
      <c r="F1154" s="38"/>
      <c r="G1154" s="380"/>
      <c r="H1154" s="381"/>
      <c r="I1154" s="380"/>
      <c r="J1154" s="428">
        <f t="shared" si="54"/>
        <v>0</v>
      </c>
      <c r="K1154" s="325"/>
      <c r="L1154" s="353"/>
      <c r="M1154" s="772"/>
      <c r="N1154" s="317"/>
      <c r="O1154" s="845" t="s">
        <v>3627</v>
      </c>
      <c r="P1154" s="821"/>
      <c r="Q1154" s="828">
        <f t="shared" si="55"/>
        <v>0</v>
      </c>
      <c r="R1154" s="520"/>
    </row>
    <row r="1155" spans="2:18" ht="45" hidden="1" outlineLevel="1">
      <c r="B1155" s="115">
        <f t="shared" si="56"/>
        <v>1135</v>
      </c>
      <c r="C1155" s="70" t="s">
        <v>1219</v>
      </c>
      <c r="D1155" s="203" t="s">
        <v>31</v>
      </c>
      <c r="E1155" s="204">
        <v>1</v>
      </c>
      <c r="F1155" s="38"/>
      <c r="G1155" s="380"/>
      <c r="H1155" s="381"/>
      <c r="I1155" s="380"/>
      <c r="J1155" s="428">
        <f t="shared" si="54"/>
        <v>0</v>
      </c>
      <c r="K1155" s="325"/>
      <c r="L1155" s="353"/>
      <c r="M1155" s="772"/>
      <c r="N1155" s="317"/>
      <c r="O1155" s="845" t="s">
        <v>3627</v>
      </c>
      <c r="P1155" s="821"/>
      <c r="Q1155" s="828">
        <f t="shared" si="55"/>
        <v>0</v>
      </c>
      <c r="R1155" s="520"/>
    </row>
    <row r="1156" spans="2:18" ht="30" hidden="1" outlineLevel="1">
      <c r="B1156" s="115">
        <f t="shared" si="56"/>
        <v>1136</v>
      </c>
      <c r="C1156" s="70" t="s">
        <v>1202</v>
      </c>
      <c r="D1156" s="203" t="s">
        <v>31</v>
      </c>
      <c r="E1156" s="204">
        <v>2</v>
      </c>
      <c r="F1156" s="38"/>
      <c r="G1156" s="380"/>
      <c r="H1156" s="381"/>
      <c r="I1156" s="380"/>
      <c r="J1156" s="428">
        <f t="shared" si="54"/>
        <v>0</v>
      </c>
      <c r="K1156" s="325"/>
      <c r="L1156" s="353"/>
      <c r="M1156" s="772"/>
      <c r="N1156" s="317"/>
      <c r="O1156" s="845" t="s">
        <v>3627</v>
      </c>
      <c r="P1156" s="821"/>
      <c r="Q1156" s="828">
        <f t="shared" si="55"/>
        <v>0</v>
      </c>
      <c r="R1156" s="520"/>
    </row>
    <row r="1157" spans="2:18" hidden="1" outlineLevel="1">
      <c r="B1157" s="115">
        <f t="shared" si="56"/>
        <v>1137</v>
      </c>
      <c r="C1157" s="70" t="s">
        <v>1220</v>
      </c>
      <c r="D1157" s="203" t="s">
        <v>31</v>
      </c>
      <c r="E1157" s="204">
        <v>12</v>
      </c>
      <c r="F1157" s="38"/>
      <c r="G1157" s="380"/>
      <c r="H1157" s="381"/>
      <c r="I1157" s="380"/>
      <c r="J1157" s="428">
        <f t="shared" si="54"/>
        <v>0</v>
      </c>
      <c r="K1157" s="325"/>
      <c r="L1157" s="353"/>
      <c r="M1157" s="772"/>
      <c r="N1157" s="317"/>
      <c r="O1157" s="845" t="s">
        <v>3627</v>
      </c>
      <c r="P1157" s="821"/>
      <c r="Q1157" s="828">
        <f t="shared" si="55"/>
        <v>0</v>
      </c>
      <c r="R1157" s="520"/>
    </row>
    <row r="1158" spans="2:18" hidden="1" outlineLevel="1">
      <c r="B1158" s="115">
        <f t="shared" si="56"/>
        <v>1138</v>
      </c>
      <c r="C1158" s="70" t="s">
        <v>1221</v>
      </c>
      <c r="D1158" s="203" t="s">
        <v>31</v>
      </c>
      <c r="E1158" s="204">
        <v>4</v>
      </c>
      <c r="F1158" s="38"/>
      <c r="G1158" s="380"/>
      <c r="H1158" s="381"/>
      <c r="I1158" s="380"/>
      <c r="J1158" s="428">
        <f t="shared" si="54"/>
        <v>0</v>
      </c>
      <c r="K1158" s="325"/>
      <c r="L1158" s="353"/>
      <c r="M1158" s="772"/>
      <c r="N1158" s="317"/>
      <c r="O1158" s="845" t="s">
        <v>3627</v>
      </c>
      <c r="P1158" s="821"/>
      <c r="Q1158" s="828">
        <f t="shared" si="55"/>
        <v>0</v>
      </c>
      <c r="R1158" s="520"/>
    </row>
    <row r="1159" spans="2:18" hidden="1" outlineLevel="1">
      <c r="B1159" s="115">
        <f t="shared" si="56"/>
        <v>1139</v>
      </c>
      <c r="C1159" s="70" t="s">
        <v>1222</v>
      </c>
      <c r="D1159" s="203" t="s">
        <v>31</v>
      </c>
      <c r="E1159" s="204">
        <v>2</v>
      </c>
      <c r="F1159" s="38"/>
      <c r="G1159" s="380"/>
      <c r="H1159" s="381"/>
      <c r="I1159" s="380"/>
      <c r="J1159" s="428">
        <f t="shared" si="54"/>
        <v>0</v>
      </c>
      <c r="K1159" s="325"/>
      <c r="L1159" s="353"/>
      <c r="M1159" s="772"/>
      <c r="N1159" s="317"/>
      <c r="O1159" s="845" t="s">
        <v>3627</v>
      </c>
      <c r="P1159" s="821"/>
      <c r="Q1159" s="828">
        <f t="shared" si="55"/>
        <v>0</v>
      </c>
      <c r="R1159" s="520"/>
    </row>
    <row r="1160" spans="2:18" ht="30" hidden="1" outlineLevel="1">
      <c r="B1160" s="115">
        <f t="shared" si="56"/>
        <v>1140</v>
      </c>
      <c r="C1160" s="70" t="s">
        <v>1381</v>
      </c>
      <c r="D1160" s="203" t="s">
        <v>2</v>
      </c>
      <c r="E1160" s="204">
        <v>50</v>
      </c>
      <c r="F1160" s="38"/>
      <c r="G1160" s="380"/>
      <c r="H1160" s="381"/>
      <c r="I1160" s="380"/>
      <c r="J1160" s="428">
        <f t="shared" si="54"/>
        <v>0</v>
      </c>
      <c r="K1160" s="325"/>
      <c r="L1160" s="353"/>
      <c r="M1160" s="772"/>
      <c r="N1160" s="317"/>
      <c r="O1160" s="845" t="s">
        <v>3627</v>
      </c>
      <c r="P1160" s="821"/>
      <c r="Q1160" s="828">
        <f t="shared" si="55"/>
        <v>0</v>
      </c>
      <c r="R1160" s="520"/>
    </row>
    <row r="1161" spans="2:18" ht="30" hidden="1" outlineLevel="1">
      <c r="B1161" s="115">
        <f t="shared" si="56"/>
        <v>1141</v>
      </c>
      <c r="C1161" s="70" t="s">
        <v>1382</v>
      </c>
      <c r="D1161" s="203" t="s">
        <v>2</v>
      </c>
      <c r="E1161" s="204">
        <v>200</v>
      </c>
      <c r="F1161" s="38"/>
      <c r="G1161" s="380"/>
      <c r="H1161" s="381"/>
      <c r="I1161" s="380"/>
      <c r="J1161" s="428">
        <f t="shared" si="54"/>
        <v>0</v>
      </c>
      <c r="K1161" s="325"/>
      <c r="L1161" s="353"/>
      <c r="M1161" s="772"/>
      <c r="N1161" s="317"/>
      <c r="O1161" s="845" t="s">
        <v>3627</v>
      </c>
      <c r="P1161" s="821"/>
      <c r="Q1161" s="828">
        <f t="shared" si="55"/>
        <v>0</v>
      </c>
      <c r="R1161" s="520"/>
    </row>
    <row r="1162" spans="2:18" hidden="1" outlineLevel="1">
      <c r="B1162" s="115">
        <f t="shared" si="56"/>
        <v>1142</v>
      </c>
      <c r="C1162" s="70" t="s">
        <v>1380</v>
      </c>
      <c r="D1162" s="203" t="s">
        <v>31</v>
      </c>
      <c r="E1162" s="204">
        <v>750</v>
      </c>
      <c r="F1162" s="38"/>
      <c r="G1162" s="380"/>
      <c r="H1162" s="381"/>
      <c r="I1162" s="380"/>
      <c r="J1162" s="428">
        <f t="shared" si="54"/>
        <v>0</v>
      </c>
      <c r="K1162" s="325"/>
      <c r="L1162" s="353"/>
      <c r="M1162" s="772"/>
      <c r="N1162" s="317"/>
      <c r="O1162" s="845" t="s">
        <v>3627</v>
      </c>
      <c r="P1162" s="821"/>
      <c r="Q1162" s="828">
        <f t="shared" si="55"/>
        <v>0</v>
      </c>
      <c r="R1162" s="520"/>
    </row>
    <row r="1163" spans="2:18" hidden="1" outlineLevel="1">
      <c r="B1163" s="115">
        <f t="shared" si="56"/>
        <v>1143</v>
      </c>
      <c r="C1163" s="70" t="s">
        <v>1232</v>
      </c>
      <c r="D1163" s="203"/>
      <c r="E1163" s="204"/>
      <c r="F1163" s="38"/>
      <c r="G1163" s="380"/>
      <c r="H1163" s="381"/>
      <c r="I1163" s="380"/>
      <c r="J1163" s="428">
        <f t="shared" si="54"/>
        <v>0</v>
      </c>
      <c r="K1163" s="325"/>
      <c r="L1163" s="353"/>
      <c r="M1163" s="772"/>
      <c r="N1163" s="317"/>
      <c r="O1163" s="845" t="s">
        <v>3627</v>
      </c>
      <c r="P1163" s="821"/>
      <c r="Q1163" s="828">
        <f t="shared" si="55"/>
        <v>0</v>
      </c>
      <c r="R1163" s="520"/>
    </row>
    <row r="1164" spans="2:18" hidden="1" outlineLevel="1">
      <c r="B1164" s="115">
        <f t="shared" si="56"/>
        <v>1144</v>
      </c>
      <c r="C1164" s="70" t="s">
        <v>1233</v>
      </c>
      <c r="D1164" s="203"/>
      <c r="E1164" s="204"/>
      <c r="F1164" s="38"/>
      <c r="G1164" s="380"/>
      <c r="H1164" s="381"/>
      <c r="I1164" s="380"/>
      <c r="J1164" s="428">
        <f t="shared" si="54"/>
        <v>0</v>
      </c>
      <c r="K1164" s="325"/>
      <c r="L1164" s="353"/>
      <c r="M1164" s="772"/>
      <c r="N1164" s="317"/>
      <c r="O1164" s="845" t="s">
        <v>3627</v>
      </c>
      <c r="P1164" s="821"/>
      <c r="Q1164" s="828">
        <f t="shared" si="55"/>
        <v>0</v>
      </c>
      <c r="R1164" s="520"/>
    </row>
    <row r="1165" spans="2:18" ht="60" hidden="1" outlineLevel="1">
      <c r="B1165" s="115">
        <f t="shared" si="56"/>
        <v>1145</v>
      </c>
      <c r="C1165" s="70" t="s">
        <v>1677</v>
      </c>
      <c r="D1165" s="203" t="s">
        <v>103</v>
      </c>
      <c r="E1165" s="204">
        <v>1</v>
      </c>
      <c r="F1165" s="38"/>
      <c r="G1165" s="380"/>
      <c r="H1165" s="381"/>
      <c r="I1165" s="380"/>
      <c r="J1165" s="428">
        <f t="shared" si="54"/>
        <v>0</v>
      </c>
      <c r="K1165" s="325"/>
      <c r="L1165" s="353"/>
      <c r="M1165" s="772"/>
      <c r="N1165" s="317"/>
      <c r="O1165" s="845" t="s">
        <v>3627</v>
      </c>
      <c r="P1165" s="821"/>
      <c r="Q1165" s="828">
        <f t="shared" si="55"/>
        <v>0</v>
      </c>
      <c r="R1165" s="520"/>
    </row>
    <row r="1166" spans="2:18" hidden="1" outlineLevel="1">
      <c r="B1166" s="115">
        <f t="shared" si="56"/>
        <v>1146</v>
      </c>
      <c r="C1166" s="70" t="s">
        <v>104</v>
      </c>
      <c r="D1166" s="203"/>
      <c r="E1166" s="204"/>
      <c r="F1166" s="38"/>
      <c r="G1166" s="380"/>
      <c r="H1166" s="381"/>
      <c r="I1166" s="380"/>
      <c r="J1166" s="428">
        <f t="shared" si="54"/>
        <v>0</v>
      </c>
      <c r="K1166" s="325"/>
      <c r="L1166" s="353"/>
      <c r="M1166" s="772"/>
      <c r="N1166" s="317"/>
      <c r="O1166" s="845" t="s">
        <v>3627</v>
      </c>
      <c r="P1166" s="821"/>
      <c r="Q1166" s="828">
        <f t="shared" si="55"/>
        <v>0</v>
      </c>
      <c r="R1166" s="520"/>
    </row>
    <row r="1167" spans="2:18" ht="45" hidden="1" outlineLevel="1">
      <c r="B1167" s="115">
        <f t="shared" si="56"/>
        <v>1147</v>
      </c>
      <c r="C1167" s="70" t="s">
        <v>3403</v>
      </c>
      <c r="D1167" s="203" t="s">
        <v>31</v>
      </c>
      <c r="E1167" s="204">
        <v>2</v>
      </c>
      <c r="F1167" s="38"/>
      <c r="G1167" s="380"/>
      <c r="H1167" s="381"/>
      <c r="I1167" s="380"/>
      <c r="J1167" s="428">
        <f t="shared" si="54"/>
        <v>0</v>
      </c>
      <c r="K1167" s="325"/>
      <c r="L1167" s="353"/>
      <c r="M1167" s="772"/>
      <c r="N1167" s="317"/>
      <c r="O1167" s="845" t="s">
        <v>3627</v>
      </c>
      <c r="P1167" s="821"/>
      <c r="Q1167" s="828">
        <f t="shared" si="55"/>
        <v>0</v>
      </c>
      <c r="R1167" s="520"/>
    </row>
    <row r="1168" spans="2:18" ht="30" hidden="1" outlineLevel="1">
      <c r="B1168" s="115">
        <f t="shared" si="56"/>
        <v>1148</v>
      </c>
      <c r="C1168" s="70" t="s">
        <v>3420</v>
      </c>
      <c r="D1168" s="203" t="s">
        <v>31</v>
      </c>
      <c r="E1168" s="204">
        <v>1</v>
      </c>
      <c r="F1168" s="38"/>
      <c r="G1168" s="380"/>
      <c r="H1168" s="381"/>
      <c r="I1168" s="380"/>
      <c r="J1168" s="428">
        <f t="shared" si="54"/>
        <v>0</v>
      </c>
      <c r="K1168" s="325"/>
      <c r="L1168" s="353"/>
      <c r="M1168" s="772"/>
      <c r="N1168" s="317"/>
      <c r="O1168" s="845" t="s">
        <v>3627</v>
      </c>
      <c r="P1168" s="821"/>
      <c r="Q1168" s="828">
        <f t="shared" si="55"/>
        <v>0</v>
      </c>
      <c r="R1168" s="520"/>
    </row>
    <row r="1169" spans="2:18" ht="45" hidden="1" outlineLevel="1">
      <c r="B1169" s="115">
        <f t="shared" si="56"/>
        <v>1149</v>
      </c>
      <c r="C1169" s="70" t="s">
        <v>3405</v>
      </c>
      <c r="D1169" s="203" t="s">
        <v>31</v>
      </c>
      <c r="E1169" s="204">
        <v>1</v>
      </c>
      <c r="F1169" s="38"/>
      <c r="G1169" s="380"/>
      <c r="H1169" s="381"/>
      <c r="I1169" s="380"/>
      <c r="J1169" s="428">
        <f t="shared" si="54"/>
        <v>0</v>
      </c>
      <c r="K1169" s="325"/>
      <c r="L1169" s="353"/>
      <c r="M1169" s="772"/>
      <c r="N1169" s="317"/>
      <c r="O1169" s="845" t="s">
        <v>3627</v>
      </c>
      <c r="P1169" s="821"/>
      <c r="Q1169" s="828">
        <f t="shared" si="55"/>
        <v>0</v>
      </c>
      <c r="R1169" s="520"/>
    </row>
    <row r="1170" spans="2:18" ht="45" hidden="1" outlineLevel="1">
      <c r="B1170" s="115">
        <f t="shared" si="56"/>
        <v>1150</v>
      </c>
      <c r="C1170" s="70" t="s">
        <v>3421</v>
      </c>
      <c r="D1170" s="203" t="s">
        <v>31</v>
      </c>
      <c r="E1170" s="204">
        <v>1</v>
      </c>
      <c r="F1170" s="38"/>
      <c r="G1170" s="380"/>
      <c r="H1170" s="381"/>
      <c r="I1170" s="380"/>
      <c r="J1170" s="428">
        <f t="shared" si="54"/>
        <v>0</v>
      </c>
      <c r="K1170" s="325"/>
      <c r="L1170" s="353"/>
      <c r="M1170" s="772"/>
      <c r="N1170" s="317"/>
      <c r="O1170" s="845" t="s">
        <v>3627</v>
      </c>
      <c r="P1170" s="821"/>
      <c r="Q1170" s="828">
        <f t="shared" si="55"/>
        <v>0</v>
      </c>
      <c r="R1170" s="520"/>
    </row>
    <row r="1171" spans="2:18" ht="45" hidden="1" outlineLevel="1">
      <c r="B1171" s="115">
        <f t="shared" si="56"/>
        <v>1151</v>
      </c>
      <c r="C1171" s="70" t="s">
        <v>3407</v>
      </c>
      <c r="D1171" s="203" t="s">
        <v>31</v>
      </c>
      <c r="E1171" s="204">
        <v>1</v>
      </c>
      <c r="F1171" s="38"/>
      <c r="G1171" s="380"/>
      <c r="H1171" s="381"/>
      <c r="I1171" s="380"/>
      <c r="J1171" s="428">
        <f t="shared" ref="J1171:J1234" si="57">G1171+I1171</f>
        <v>0</v>
      </c>
      <c r="K1171" s="325"/>
      <c r="L1171" s="353"/>
      <c r="M1171" s="772"/>
      <c r="N1171" s="317"/>
      <c r="O1171" s="845" t="s">
        <v>3627</v>
      </c>
      <c r="P1171" s="821"/>
      <c r="Q1171" s="828">
        <f t="shared" si="55"/>
        <v>0</v>
      </c>
      <c r="R1171" s="520"/>
    </row>
    <row r="1172" spans="2:18" ht="30" hidden="1" outlineLevel="1">
      <c r="B1172" s="115">
        <f t="shared" si="56"/>
        <v>1152</v>
      </c>
      <c r="C1172" s="70" t="s">
        <v>3422</v>
      </c>
      <c r="D1172" s="203" t="s">
        <v>31</v>
      </c>
      <c r="E1172" s="204">
        <v>1</v>
      </c>
      <c r="F1172" s="38"/>
      <c r="G1172" s="380"/>
      <c r="H1172" s="381"/>
      <c r="I1172" s="380"/>
      <c r="J1172" s="428">
        <f t="shared" si="57"/>
        <v>0</v>
      </c>
      <c r="K1172" s="325"/>
      <c r="L1172" s="353"/>
      <c r="M1172" s="772"/>
      <c r="N1172" s="317"/>
      <c r="O1172" s="845" t="s">
        <v>3627</v>
      </c>
      <c r="P1172" s="821"/>
      <c r="Q1172" s="828">
        <f t="shared" si="55"/>
        <v>0</v>
      </c>
      <c r="R1172" s="520"/>
    </row>
    <row r="1173" spans="2:18" ht="45" hidden="1" outlineLevel="1">
      <c r="B1173" s="115">
        <f t="shared" si="56"/>
        <v>1153</v>
      </c>
      <c r="C1173" s="76" t="s">
        <v>3417</v>
      </c>
      <c r="D1173" s="203" t="s">
        <v>31</v>
      </c>
      <c r="E1173" s="204">
        <v>2</v>
      </c>
      <c r="F1173" s="38"/>
      <c r="G1173" s="380"/>
      <c r="H1173" s="381"/>
      <c r="I1173" s="380"/>
      <c r="J1173" s="428">
        <f t="shared" si="57"/>
        <v>0</v>
      </c>
      <c r="K1173" s="325"/>
      <c r="L1173" s="353"/>
      <c r="M1173" s="772"/>
      <c r="N1173" s="317"/>
      <c r="O1173" s="845" t="s">
        <v>3627</v>
      </c>
      <c r="P1173" s="821"/>
      <c r="Q1173" s="828">
        <f t="shared" si="55"/>
        <v>0</v>
      </c>
      <c r="R1173" s="520"/>
    </row>
    <row r="1174" spans="2:18" ht="45" hidden="1" outlineLevel="1">
      <c r="B1174" s="115">
        <f t="shared" si="56"/>
        <v>1154</v>
      </c>
      <c r="C1174" s="70" t="s">
        <v>3418</v>
      </c>
      <c r="D1174" s="203" t="s">
        <v>31</v>
      </c>
      <c r="E1174" s="204">
        <v>2</v>
      </c>
      <c r="F1174" s="38"/>
      <c r="G1174" s="380"/>
      <c r="H1174" s="381"/>
      <c r="I1174" s="380"/>
      <c r="J1174" s="428">
        <f t="shared" si="57"/>
        <v>0</v>
      </c>
      <c r="K1174" s="325"/>
      <c r="L1174" s="353"/>
      <c r="M1174" s="772"/>
      <c r="N1174" s="317"/>
      <c r="O1174" s="845" t="s">
        <v>3627</v>
      </c>
      <c r="P1174" s="821"/>
      <c r="Q1174" s="828">
        <f t="shared" si="55"/>
        <v>0</v>
      </c>
      <c r="R1174" s="520"/>
    </row>
    <row r="1175" spans="2:18" hidden="1" outlineLevel="1">
      <c r="B1175" s="115">
        <f t="shared" si="56"/>
        <v>1155</v>
      </c>
      <c r="C1175" s="70" t="s">
        <v>3423</v>
      </c>
      <c r="D1175" s="203" t="s">
        <v>31</v>
      </c>
      <c r="E1175" s="204">
        <v>1</v>
      </c>
      <c r="F1175" s="38"/>
      <c r="G1175" s="380"/>
      <c r="H1175" s="381"/>
      <c r="I1175" s="380"/>
      <c r="J1175" s="428">
        <f t="shared" si="57"/>
        <v>0</v>
      </c>
      <c r="K1175" s="325"/>
      <c r="L1175" s="353"/>
      <c r="M1175" s="772"/>
      <c r="N1175" s="317"/>
      <c r="O1175" s="845" t="s">
        <v>3627</v>
      </c>
      <c r="P1175" s="821"/>
      <c r="Q1175" s="828">
        <f t="shared" si="55"/>
        <v>0</v>
      </c>
      <c r="R1175" s="520"/>
    </row>
    <row r="1176" spans="2:18" hidden="1" outlineLevel="1">
      <c r="B1176" s="115">
        <f t="shared" si="56"/>
        <v>1156</v>
      </c>
      <c r="C1176" s="70" t="s">
        <v>1179</v>
      </c>
      <c r="D1176" s="203"/>
      <c r="E1176" s="204"/>
      <c r="F1176" s="38"/>
      <c r="G1176" s="380"/>
      <c r="H1176" s="381"/>
      <c r="I1176" s="380"/>
      <c r="J1176" s="428">
        <f t="shared" si="57"/>
        <v>0</v>
      </c>
      <c r="K1176" s="325"/>
      <c r="L1176" s="353"/>
      <c r="M1176" s="772"/>
      <c r="N1176" s="317"/>
      <c r="O1176" s="845" t="s">
        <v>3627</v>
      </c>
      <c r="P1176" s="821"/>
      <c r="Q1176" s="828">
        <f t="shared" si="55"/>
        <v>0</v>
      </c>
      <c r="R1176" s="520"/>
    </row>
    <row r="1177" spans="2:18" hidden="1" outlineLevel="1">
      <c r="B1177" s="115">
        <f t="shared" si="56"/>
        <v>1157</v>
      </c>
      <c r="C1177" s="70" t="s">
        <v>1215</v>
      </c>
      <c r="D1177" s="203" t="s">
        <v>103</v>
      </c>
      <c r="E1177" s="204">
        <v>1</v>
      </c>
      <c r="F1177" s="38"/>
      <c r="G1177" s="380"/>
      <c r="H1177" s="381"/>
      <c r="I1177" s="380"/>
      <c r="J1177" s="428">
        <f t="shared" si="57"/>
        <v>0</v>
      </c>
      <c r="K1177" s="325"/>
      <c r="L1177" s="353"/>
      <c r="M1177" s="772"/>
      <c r="N1177" s="317"/>
      <c r="O1177" s="845" t="s">
        <v>3627</v>
      </c>
      <c r="P1177" s="821"/>
      <c r="Q1177" s="828">
        <f t="shared" si="55"/>
        <v>0</v>
      </c>
      <c r="R1177" s="520"/>
    </row>
    <row r="1178" spans="2:18" ht="30" hidden="1" outlineLevel="1">
      <c r="B1178" s="115">
        <f t="shared" si="56"/>
        <v>1158</v>
      </c>
      <c r="C1178" s="70" t="s">
        <v>1216</v>
      </c>
      <c r="D1178" s="203" t="s">
        <v>2</v>
      </c>
      <c r="E1178" s="204">
        <v>45</v>
      </c>
      <c r="F1178" s="38"/>
      <c r="G1178" s="380"/>
      <c r="H1178" s="381"/>
      <c r="I1178" s="380"/>
      <c r="J1178" s="428">
        <f t="shared" si="57"/>
        <v>0</v>
      </c>
      <c r="K1178" s="325"/>
      <c r="L1178" s="353"/>
      <c r="M1178" s="772"/>
      <c r="N1178" s="317"/>
      <c r="O1178" s="845" t="s">
        <v>3627</v>
      </c>
      <c r="P1178" s="821"/>
      <c r="Q1178" s="828">
        <f t="shared" si="55"/>
        <v>0</v>
      </c>
      <c r="R1178" s="520"/>
    </row>
    <row r="1179" spans="2:18" ht="45" hidden="1" outlineLevel="1">
      <c r="B1179" s="115">
        <f t="shared" si="56"/>
        <v>1159</v>
      </c>
      <c r="C1179" s="70" t="s">
        <v>1217</v>
      </c>
      <c r="D1179" s="203" t="s">
        <v>31</v>
      </c>
      <c r="E1179" s="204">
        <v>2</v>
      </c>
      <c r="F1179" s="38"/>
      <c r="G1179" s="380"/>
      <c r="H1179" s="381"/>
      <c r="I1179" s="380"/>
      <c r="J1179" s="428">
        <f t="shared" si="57"/>
        <v>0</v>
      </c>
      <c r="K1179" s="325"/>
      <c r="L1179" s="353"/>
      <c r="M1179" s="772"/>
      <c r="N1179" s="317"/>
      <c r="O1179" s="845" t="s">
        <v>3627</v>
      </c>
      <c r="P1179" s="821"/>
      <c r="Q1179" s="828">
        <f t="shared" si="55"/>
        <v>0</v>
      </c>
      <c r="R1179" s="520"/>
    </row>
    <row r="1180" spans="2:18" hidden="1" outlineLevel="1">
      <c r="B1180" s="115">
        <f t="shared" si="56"/>
        <v>1160</v>
      </c>
      <c r="C1180" s="70" t="s">
        <v>1218</v>
      </c>
      <c r="D1180" s="203"/>
      <c r="E1180" s="204"/>
      <c r="F1180" s="38"/>
      <c r="G1180" s="380"/>
      <c r="H1180" s="381"/>
      <c r="I1180" s="380"/>
      <c r="J1180" s="428">
        <f t="shared" si="57"/>
        <v>0</v>
      </c>
      <c r="K1180" s="325"/>
      <c r="L1180" s="353"/>
      <c r="M1180" s="772"/>
      <c r="N1180" s="317"/>
      <c r="O1180" s="845" t="s">
        <v>3627</v>
      </c>
      <c r="P1180" s="821"/>
      <c r="Q1180" s="828">
        <f t="shared" si="55"/>
        <v>0</v>
      </c>
      <c r="R1180" s="520"/>
    </row>
    <row r="1181" spans="2:18" ht="30" hidden="1" outlineLevel="1">
      <c r="B1181" s="115">
        <f t="shared" si="56"/>
        <v>1161</v>
      </c>
      <c r="C1181" s="76" t="s">
        <v>1185</v>
      </c>
      <c r="D1181" s="74" t="s">
        <v>2</v>
      </c>
      <c r="E1181" s="198">
        <v>3</v>
      </c>
      <c r="F1181" s="38"/>
      <c r="G1181" s="380"/>
      <c r="H1181" s="381"/>
      <c r="I1181" s="380"/>
      <c r="J1181" s="428">
        <f t="shared" si="57"/>
        <v>0</v>
      </c>
      <c r="K1181" s="325"/>
      <c r="L1181" s="353"/>
      <c r="M1181" s="772"/>
      <c r="N1181" s="317"/>
      <c r="O1181" s="845" t="s">
        <v>3627</v>
      </c>
      <c r="P1181" s="821"/>
      <c r="Q1181" s="828">
        <f t="shared" si="55"/>
        <v>0</v>
      </c>
      <c r="R1181" s="520"/>
    </row>
    <row r="1182" spans="2:18" hidden="1" outlineLevel="1">
      <c r="B1182" s="115">
        <f t="shared" si="56"/>
        <v>1162</v>
      </c>
      <c r="C1182" s="76" t="s">
        <v>1186</v>
      </c>
      <c r="D1182" s="74" t="s">
        <v>2</v>
      </c>
      <c r="E1182" s="198">
        <v>3</v>
      </c>
      <c r="F1182" s="38"/>
      <c r="G1182" s="380"/>
      <c r="H1182" s="381"/>
      <c r="I1182" s="380"/>
      <c r="J1182" s="428">
        <f t="shared" si="57"/>
        <v>0</v>
      </c>
      <c r="K1182" s="325"/>
      <c r="L1182" s="353"/>
      <c r="M1182" s="772"/>
      <c r="N1182" s="317"/>
      <c r="O1182" s="845" t="s">
        <v>3627</v>
      </c>
      <c r="P1182" s="821"/>
      <c r="Q1182" s="828">
        <f t="shared" si="55"/>
        <v>0</v>
      </c>
      <c r="R1182" s="520"/>
    </row>
    <row r="1183" spans="2:18" hidden="1" outlineLevel="1">
      <c r="B1183" s="115">
        <f t="shared" si="56"/>
        <v>1163</v>
      </c>
      <c r="C1183" s="70" t="s">
        <v>1187</v>
      </c>
      <c r="D1183" s="203" t="s">
        <v>2</v>
      </c>
      <c r="E1183" s="204">
        <v>3</v>
      </c>
      <c r="F1183" s="38"/>
      <c r="G1183" s="380"/>
      <c r="H1183" s="381"/>
      <c r="I1183" s="380"/>
      <c r="J1183" s="428">
        <f t="shared" si="57"/>
        <v>0</v>
      </c>
      <c r="K1183" s="325"/>
      <c r="L1183" s="353"/>
      <c r="M1183" s="772"/>
      <c r="N1183" s="317"/>
      <c r="O1183" s="845" t="s">
        <v>3627</v>
      </c>
      <c r="P1183" s="821"/>
      <c r="Q1183" s="828">
        <f t="shared" si="55"/>
        <v>0</v>
      </c>
      <c r="R1183" s="520"/>
    </row>
    <row r="1184" spans="2:18" ht="45" hidden="1" outlineLevel="1">
      <c r="B1184" s="115">
        <f t="shared" si="56"/>
        <v>1164</v>
      </c>
      <c r="C1184" s="70" t="s">
        <v>1219</v>
      </c>
      <c r="D1184" s="203" t="s">
        <v>31</v>
      </c>
      <c r="E1184" s="204">
        <v>1</v>
      </c>
      <c r="F1184" s="38"/>
      <c r="G1184" s="380"/>
      <c r="H1184" s="381"/>
      <c r="I1184" s="380"/>
      <c r="J1184" s="428">
        <f t="shared" si="57"/>
        <v>0</v>
      </c>
      <c r="K1184" s="325"/>
      <c r="L1184" s="353"/>
      <c r="M1184" s="772"/>
      <c r="N1184" s="317"/>
      <c r="O1184" s="845" t="s">
        <v>3627</v>
      </c>
      <c r="P1184" s="821"/>
      <c r="Q1184" s="828">
        <f t="shared" si="55"/>
        <v>0</v>
      </c>
      <c r="R1184" s="520"/>
    </row>
    <row r="1185" spans="2:18" ht="30" hidden="1" outlineLevel="1">
      <c r="B1185" s="115">
        <f t="shared" si="56"/>
        <v>1165</v>
      </c>
      <c r="C1185" s="70" t="s">
        <v>1202</v>
      </c>
      <c r="D1185" s="203" t="s">
        <v>31</v>
      </c>
      <c r="E1185" s="204">
        <v>1</v>
      </c>
      <c r="F1185" s="38"/>
      <c r="G1185" s="380"/>
      <c r="H1185" s="381"/>
      <c r="I1185" s="380"/>
      <c r="J1185" s="428">
        <f t="shared" si="57"/>
        <v>0</v>
      </c>
      <c r="K1185" s="325"/>
      <c r="L1185" s="353"/>
      <c r="M1185" s="772"/>
      <c r="N1185" s="317"/>
      <c r="O1185" s="845" t="s">
        <v>3627</v>
      </c>
      <c r="P1185" s="821"/>
      <c r="Q1185" s="828">
        <f t="shared" si="55"/>
        <v>0</v>
      </c>
      <c r="R1185" s="520"/>
    </row>
    <row r="1186" spans="2:18" hidden="1" outlineLevel="1">
      <c r="B1186" s="115">
        <f t="shared" si="56"/>
        <v>1166</v>
      </c>
      <c r="C1186" s="70" t="s">
        <v>1220</v>
      </c>
      <c r="D1186" s="203" t="s">
        <v>31</v>
      </c>
      <c r="E1186" s="204">
        <v>2</v>
      </c>
      <c r="F1186" s="38"/>
      <c r="G1186" s="380"/>
      <c r="H1186" s="381"/>
      <c r="I1186" s="380"/>
      <c r="J1186" s="428">
        <f t="shared" si="57"/>
        <v>0</v>
      </c>
      <c r="K1186" s="325"/>
      <c r="L1186" s="353"/>
      <c r="M1186" s="772"/>
      <c r="N1186" s="317"/>
      <c r="O1186" s="845" t="s">
        <v>3627</v>
      </c>
      <c r="P1186" s="821"/>
      <c r="Q1186" s="828">
        <f t="shared" si="55"/>
        <v>0</v>
      </c>
      <c r="R1186" s="520"/>
    </row>
    <row r="1187" spans="2:18" hidden="1" outlineLevel="1">
      <c r="B1187" s="115">
        <f t="shared" si="56"/>
        <v>1167</v>
      </c>
      <c r="C1187" s="70" t="s">
        <v>1221</v>
      </c>
      <c r="D1187" s="203" t="s">
        <v>31</v>
      </c>
      <c r="E1187" s="204">
        <v>4</v>
      </c>
      <c r="F1187" s="38"/>
      <c r="G1187" s="380"/>
      <c r="H1187" s="381"/>
      <c r="I1187" s="380"/>
      <c r="J1187" s="428">
        <f t="shared" si="57"/>
        <v>0</v>
      </c>
      <c r="K1187" s="325"/>
      <c r="L1187" s="353"/>
      <c r="M1187" s="772"/>
      <c r="N1187" s="317"/>
      <c r="O1187" s="845" t="s">
        <v>3627</v>
      </c>
      <c r="P1187" s="821"/>
      <c r="Q1187" s="828">
        <f t="shared" si="55"/>
        <v>0</v>
      </c>
      <c r="R1187" s="520"/>
    </row>
    <row r="1188" spans="2:18" hidden="1" outlineLevel="1">
      <c r="B1188" s="115">
        <f t="shared" si="56"/>
        <v>1168</v>
      </c>
      <c r="C1188" s="70" t="s">
        <v>1222</v>
      </c>
      <c r="D1188" s="203" t="s">
        <v>31</v>
      </c>
      <c r="E1188" s="204">
        <v>2</v>
      </c>
      <c r="F1188" s="38"/>
      <c r="G1188" s="380"/>
      <c r="H1188" s="381"/>
      <c r="I1188" s="380"/>
      <c r="J1188" s="428">
        <f t="shared" si="57"/>
        <v>0</v>
      </c>
      <c r="K1188" s="325"/>
      <c r="L1188" s="353"/>
      <c r="M1188" s="772"/>
      <c r="N1188" s="317"/>
      <c r="O1188" s="845" t="s">
        <v>3627</v>
      </c>
      <c r="P1188" s="821"/>
      <c r="Q1188" s="828">
        <f t="shared" si="55"/>
        <v>0</v>
      </c>
      <c r="R1188" s="520"/>
    </row>
    <row r="1189" spans="2:18" ht="30" hidden="1" outlineLevel="1">
      <c r="B1189" s="115">
        <f t="shared" si="56"/>
        <v>1169</v>
      </c>
      <c r="C1189" s="70" t="s">
        <v>1381</v>
      </c>
      <c r="D1189" s="203" t="s">
        <v>2</v>
      </c>
      <c r="E1189" s="204">
        <v>50</v>
      </c>
      <c r="F1189" s="38"/>
      <c r="G1189" s="380"/>
      <c r="H1189" s="381"/>
      <c r="I1189" s="380"/>
      <c r="J1189" s="428">
        <f t="shared" si="57"/>
        <v>0</v>
      </c>
      <c r="K1189" s="325"/>
      <c r="L1189" s="353"/>
      <c r="M1189" s="772"/>
      <c r="N1189" s="317"/>
      <c r="O1189" s="845" t="s">
        <v>3627</v>
      </c>
      <c r="P1189" s="821"/>
      <c r="Q1189" s="828">
        <f t="shared" si="55"/>
        <v>0</v>
      </c>
      <c r="R1189" s="520"/>
    </row>
    <row r="1190" spans="2:18" ht="30" hidden="1" outlineLevel="1">
      <c r="B1190" s="115">
        <f t="shared" si="56"/>
        <v>1170</v>
      </c>
      <c r="C1190" s="70" t="s">
        <v>1382</v>
      </c>
      <c r="D1190" s="203" t="s">
        <v>2</v>
      </c>
      <c r="E1190" s="204">
        <v>200</v>
      </c>
      <c r="F1190" s="38"/>
      <c r="G1190" s="380"/>
      <c r="H1190" s="381"/>
      <c r="I1190" s="380"/>
      <c r="J1190" s="428">
        <f t="shared" si="57"/>
        <v>0</v>
      </c>
      <c r="K1190" s="325"/>
      <c r="L1190" s="353"/>
      <c r="M1190" s="772"/>
      <c r="N1190" s="317"/>
      <c r="O1190" s="845" t="s">
        <v>3627</v>
      </c>
      <c r="P1190" s="821"/>
      <c r="Q1190" s="828">
        <f t="shared" si="55"/>
        <v>0</v>
      </c>
      <c r="R1190" s="520"/>
    </row>
    <row r="1191" spans="2:18" hidden="1" outlineLevel="1">
      <c r="B1191" s="115">
        <f t="shared" si="56"/>
        <v>1171</v>
      </c>
      <c r="C1191" s="70" t="s">
        <v>1380</v>
      </c>
      <c r="D1191" s="203" t="s">
        <v>31</v>
      </c>
      <c r="E1191" s="204">
        <v>750</v>
      </c>
      <c r="F1191" s="38"/>
      <c r="G1191" s="380"/>
      <c r="H1191" s="381"/>
      <c r="I1191" s="380"/>
      <c r="J1191" s="428">
        <f t="shared" si="57"/>
        <v>0</v>
      </c>
      <c r="K1191" s="325"/>
      <c r="L1191" s="353"/>
      <c r="M1191" s="772"/>
      <c r="N1191" s="317"/>
      <c r="O1191" s="845" t="s">
        <v>3627</v>
      </c>
      <c r="P1191" s="821"/>
      <c r="Q1191" s="828">
        <f t="shared" si="55"/>
        <v>0</v>
      </c>
      <c r="R1191" s="520"/>
    </row>
    <row r="1192" spans="2:18" hidden="1" outlineLevel="1">
      <c r="B1192" s="115">
        <f t="shared" si="56"/>
        <v>1172</v>
      </c>
      <c r="C1192" s="70" t="s">
        <v>1234</v>
      </c>
      <c r="D1192" s="203"/>
      <c r="E1192" s="204"/>
      <c r="F1192" s="38"/>
      <c r="G1192" s="380"/>
      <c r="H1192" s="381"/>
      <c r="I1192" s="380"/>
      <c r="J1192" s="428">
        <f t="shared" si="57"/>
        <v>0</v>
      </c>
      <c r="K1192" s="325"/>
      <c r="L1192" s="353"/>
      <c r="M1192" s="772"/>
      <c r="N1192" s="317"/>
      <c r="O1192" s="845" t="s">
        <v>3627</v>
      </c>
      <c r="P1192" s="821"/>
      <c r="Q1192" s="828">
        <f t="shared" si="55"/>
        <v>0</v>
      </c>
      <c r="R1192" s="520"/>
    </row>
    <row r="1193" spans="2:18" hidden="1" outlineLevel="1">
      <c r="B1193" s="115">
        <f t="shared" si="56"/>
        <v>1173</v>
      </c>
      <c r="C1193" s="70" t="s">
        <v>1235</v>
      </c>
      <c r="D1193" s="203"/>
      <c r="E1193" s="204"/>
      <c r="F1193" s="38"/>
      <c r="G1193" s="380"/>
      <c r="H1193" s="381"/>
      <c r="I1193" s="380"/>
      <c r="J1193" s="428">
        <f t="shared" si="57"/>
        <v>0</v>
      </c>
      <c r="K1193" s="325"/>
      <c r="L1193" s="353"/>
      <c r="M1193" s="772"/>
      <c r="N1193" s="317"/>
      <c r="O1193" s="845" t="s">
        <v>3627</v>
      </c>
      <c r="P1193" s="821"/>
      <c r="Q1193" s="828">
        <f t="shared" si="55"/>
        <v>0</v>
      </c>
      <c r="R1193" s="520"/>
    </row>
    <row r="1194" spans="2:18" ht="60" hidden="1" outlineLevel="1">
      <c r="B1194" s="115">
        <f t="shared" si="56"/>
        <v>1174</v>
      </c>
      <c r="C1194" s="70" t="s">
        <v>1677</v>
      </c>
      <c r="D1194" s="203" t="s">
        <v>103</v>
      </c>
      <c r="E1194" s="204">
        <v>1</v>
      </c>
      <c r="F1194" s="38"/>
      <c r="G1194" s="380"/>
      <c r="H1194" s="381"/>
      <c r="I1194" s="380"/>
      <c r="J1194" s="428">
        <f t="shared" si="57"/>
        <v>0</v>
      </c>
      <c r="K1194" s="325"/>
      <c r="L1194" s="353"/>
      <c r="M1194" s="772"/>
      <c r="N1194" s="317"/>
      <c r="O1194" s="845" t="s">
        <v>3627</v>
      </c>
      <c r="P1194" s="821"/>
      <c r="Q1194" s="828">
        <f t="shared" si="55"/>
        <v>0</v>
      </c>
      <c r="R1194" s="520"/>
    </row>
    <row r="1195" spans="2:18" hidden="1" outlineLevel="1">
      <c r="B1195" s="115">
        <f t="shared" si="56"/>
        <v>1175</v>
      </c>
      <c r="C1195" s="70" t="s">
        <v>104</v>
      </c>
      <c r="D1195" s="203"/>
      <c r="E1195" s="204"/>
      <c r="F1195" s="38"/>
      <c r="G1195" s="380"/>
      <c r="H1195" s="381"/>
      <c r="I1195" s="380"/>
      <c r="J1195" s="428">
        <f t="shared" si="57"/>
        <v>0</v>
      </c>
      <c r="K1195" s="325"/>
      <c r="L1195" s="353"/>
      <c r="M1195" s="772"/>
      <c r="N1195" s="317"/>
      <c r="O1195" s="845" t="s">
        <v>3627</v>
      </c>
      <c r="P1195" s="821"/>
      <c r="Q1195" s="828">
        <f t="shared" si="55"/>
        <v>0</v>
      </c>
      <c r="R1195" s="520"/>
    </row>
    <row r="1196" spans="2:18" ht="45" hidden="1" outlineLevel="1">
      <c r="B1196" s="115">
        <f t="shared" si="56"/>
        <v>1176</v>
      </c>
      <c r="C1196" s="70" t="s">
        <v>3403</v>
      </c>
      <c r="D1196" s="203" t="s">
        <v>31</v>
      </c>
      <c r="E1196" s="204">
        <v>2</v>
      </c>
      <c r="F1196" s="38"/>
      <c r="G1196" s="380"/>
      <c r="H1196" s="381"/>
      <c r="I1196" s="380"/>
      <c r="J1196" s="428">
        <f t="shared" si="57"/>
        <v>0</v>
      </c>
      <c r="K1196" s="325"/>
      <c r="L1196" s="353"/>
      <c r="M1196" s="772"/>
      <c r="N1196" s="317"/>
      <c r="O1196" s="845" t="s">
        <v>3627</v>
      </c>
      <c r="P1196" s="821"/>
      <c r="Q1196" s="828">
        <f t="shared" si="55"/>
        <v>0</v>
      </c>
      <c r="R1196" s="520"/>
    </row>
    <row r="1197" spans="2:18" ht="30" hidden="1" outlineLevel="1">
      <c r="B1197" s="115">
        <f t="shared" si="56"/>
        <v>1177</v>
      </c>
      <c r="C1197" s="70" t="s">
        <v>3420</v>
      </c>
      <c r="D1197" s="203" t="s">
        <v>31</v>
      </c>
      <c r="E1197" s="204">
        <v>1</v>
      </c>
      <c r="F1197" s="38"/>
      <c r="G1197" s="380"/>
      <c r="H1197" s="381"/>
      <c r="I1197" s="380"/>
      <c r="J1197" s="428">
        <f t="shared" si="57"/>
        <v>0</v>
      </c>
      <c r="K1197" s="325"/>
      <c r="L1197" s="353"/>
      <c r="M1197" s="772"/>
      <c r="N1197" s="317"/>
      <c r="O1197" s="845" t="s">
        <v>3627</v>
      </c>
      <c r="P1197" s="821"/>
      <c r="Q1197" s="828">
        <f t="shared" si="55"/>
        <v>0</v>
      </c>
      <c r="R1197" s="520"/>
    </row>
    <row r="1198" spans="2:18" ht="45" hidden="1" outlineLevel="1">
      <c r="B1198" s="115">
        <f t="shared" si="56"/>
        <v>1178</v>
      </c>
      <c r="C1198" s="70" t="s">
        <v>3405</v>
      </c>
      <c r="D1198" s="203" t="s">
        <v>31</v>
      </c>
      <c r="E1198" s="204">
        <v>1</v>
      </c>
      <c r="F1198" s="38"/>
      <c r="G1198" s="380"/>
      <c r="H1198" s="381"/>
      <c r="I1198" s="380"/>
      <c r="J1198" s="428">
        <f t="shared" si="57"/>
        <v>0</v>
      </c>
      <c r="K1198" s="325"/>
      <c r="L1198" s="353"/>
      <c r="M1198" s="772"/>
      <c r="N1198" s="317"/>
      <c r="O1198" s="845" t="s">
        <v>3627</v>
      </c>
      <c r="P1198" s="821"/>
      <c r="Q1198" s="828">
        <f t="shared" si="55"/>
        <v>0</v>
      </c>
      <c r="R1198" s="520"/>
    </row>
    <row r="1199" spans="2:18" ht="45" hidden="1" outlineLevel="1">
      <c r="B1199" s="115">
        <f t="shared" si="56"/>
        <v>1179</v>
      </c>
      <c r="C1199" s="70" t="s">
        <v>3421</v>
      </c>
      <c r="D1199" s="203" t="s">
        <v>31</v>
      </c>
      <c r="E1199" s="204">
        <v>1</v>
      </c>
      <c r="F1199" s="38"/>
      <c r="G1199" s="380"/>
      <c r="H1199" s="381"/>
      <c r="I1199" s="380"/>
      <c r="J1199" s="428">
        <f t="shared" si="57"/>
        <v>0</v>
      </c>
      <c r="K1199" s="325"/>
      <c r="L1199" s="353"/>
      <c r="M1199" s="772"/>
      <c r="N1199" s="317"/>
      <c r="O1199" s="845" t="s">
        <v>3627</v>
      </c>
      <c r="P1199" s="821"/>
      <c r="Q1199" s="828">
        <f t="shared" ref="Q1199:Q1262" si="58">I1199</f>
        <v>0</v>
      </c>
      <c r="R1199" s="520"/>
    </row>
    <row r="1200" spans="2:18" ht="45" hidden="1" outlineLevel="1">
      <c r="B1200" s="115">
        <f t="shared" si="56"/>
        <v>1180</v>
      </c>
      <c r="C1200" s="70" t="s">
        <v>3407</v>
      </c>
      <c r="D1200" s="203" t="s">
        <v>31</v>
      </c>
      <c r="E1200" s="204">
        <v>1</v>
      </c>
      <c r="F1200" s="38"/>
      <c r="G1200" s="380"/>
      <c r="H1200" s="381"/>
      <c r="I1200" s="380"/>
      <c r="J1200" s="428">
        <f t="shared" si="57"/>
        <v>0</v>
      </c>
      <c r="K1200" s="325"/>
      <c r="L1200" s="353"/>
      <c r="M1200" s="772"/>
      <c r="N1200" s="317"/>
      <c r="O1200" s="845" t="s">
        <v>3627</v>
      </c>
      <c r="P1200" s="821"/>
      <c r="Q1200" s="828">
        <f t="shared" si="58"/>
        <v>0</v>
      </c>
      <c r="R1200" s="520"/>
    </row>
    <row r="1201" spans="2:18" ht="30" hidden="1" outlineLevel="1">
      <c r="B1201" s="115">
        <f t="shared" si="56"/>
        <v>1181</v>
      </c>
      <c r="C1201" s="70" t="s">
        <v>3422</v>
      </c>
      <c r="D1201" s="203" t="s">
        <v>31</v>
      </c>
      <c r="E1201" s="204">
        <v>1</v>
      </c>
      <c r="F1201" s="38"/>
      <c r="G1201" s="380"/>
      <c r="H1201" s="381"/>
      <c r="I1201" s="380"/>
      <c r="J1201" s="428">
        <f t="shared" si="57"/>
        <v>0</v>
      </c>
      <c r="K1201" s="325"/>
      <c r="L1201" s="353"/>
      <c r="M1201" s="772"/>
      <c r="N1201" s="317"/>
      <c r="O1201" s="845" t="s">
        <v>3627</v>
      </c>
      <c r="P1201" s="821"/>
      <c r="Q1201" s="828">
        <f t="shared" si="58"/>
        <v>0</v>
      </c>
      <c r="R1201" s="520"/>
    </row>
    <row r="1202" spans="2:18" ht="45" hidden="1" outlineLevel="1">
      <c r="B1202" s="115">
        <f t="shared" si="56"/>
        <v>1182</v>
      </c>
      <c r="C1202" s="76" t="s">
        <v>3417</v>
      </c>
      <c r="D1202" s="203" t="s">
        <v>31</v>
      </c>
      <c r="E1202" s="204">
        <v>2</v>
      </c>
      <c r="F1202" s="38"/>
      <c r="G1202" s="380"/>
      <c r="H1202" s="381"/>
      <c r="I1202" s="380"/>
      <c r="J1202" s="428">
        <f t="shared" si="57"/>
        <v>0</v>
      </c>
      <c r="K1202" s="325"/>
      <c r="L1202" s="353"/>
      <c r="M1202" s="772"/>
      <c r="N1202" s="317"/>
      <c r="O1202" s="845" t="s">
        <v>3627</v>
      </c>
      <c r="P1202" s="821"/>
      <c r="Q1202" s="828">
        <f t="shared" si="58"/>
        <v>0</v>
      </c>
      <c r="R1202" s="520"/>
    </row>
    <row r="1203" spans="2:18" ht="45" hidden="1" outlineLevel="1">
      <c r="B1203" s="115">
        <f t="shared" si="56"/>
        <v>1183</v>
      </c>
      <c r="C1203" s="70" t="s">
        <v>3418</v>
      </c>
      <c r="D1203" s="203" t="s">
        <v>31</v>
      </c>
      <c r="E1203" s="204">
        <v>2</v>
      </c>
      <c r="F1203" s="38"/>
      <c r="G1203" s="380"/>
      <c r="H1203" s="381"/>
      <c r="I1203" s="380"/>
      <c r="J1203" s="428">
        <f t="shared" si="57"/>
        <v>0</v>
      </c>
      <c r="K1203" s="325"/>
      <c r="L1203" s="353"/>
      <c r="M1203" s="772"/>
      <c r="N1203" s="317"/>
      <c r="O1203" s="845" t="s">
        <v>3627</v>
      </c>
      <c r="P1203" s="821"/>
      <c r="Q1203" s="828">
        <f t="shared" si="58"/>
        <v>0</v>
      </c>
      <c r="R1203" s="520"/>
    </row>
    <row r="1204" spans="2:18" hidden="1" outlineLevel="1">
      <c r="B1204" s="115">
        <f t="shared" ref="B1204:B1267" si="59">B1203+1</f>
        <v>1184</v>
      </c>
      <c r="C1204" s="70" t="s">
        <v>1214</v>
      </c>
      <c r="D1204" s="203" t="s">
        <v>31</v>
      </c>
      <c r="E1204" s="204">
        <v>1</v>
      </c>
      <c r="F1204" s="38"/>
      <c r="G1204" s="380"/>
      <c r="H1204" s="381"/>
      <c r="I1204" s="380"/>
      <c r="J1204" s="428">
        <f t="shared" si="57"/>
        <v>0</v>
      </c>
      <c r="K1204" s="325"/>
      <c r="L1204" s="353"/>
      <c r="M1204" s="772"/>
      <c r="N1204" s="317"/>
      <c r="O1204" s="845" t="s">
        <v>3627</v>
      </c>
      <c r="P1204" s="821"/>
      <c r="Q1204" s="828">
        <f t="shared" si="58"/>
        <v>0</v>
      </c>
      <c r="R1204" s="520"/>
    </row>
    <row r="1205" spans="2:18" hidden="1" outlineLevel="1">
      <c r="B1205" s="115">
        <f t="shared" si="59"/>
        <v>1185</v>
      </c>
      <c r="C1205" s="70" t="s">
        <v>1179</v>
      </c>
      <c r="D1205" s="203"/>
      <c r="E1205" s="204"/>
      <c r="F1205" s="38"/>
      <c r="G1205" s="380"/>
      <c r="H1205" s="381"/>
      <c r="I1205" s="380"/>
      <c r="J1205" s="428">
        <f t="shared" si="57"/>
        <v>0</v>
      </c>
      <c r="K1205" s="325"/>
      <c r="L1205" s="353"/>
      <c r="M1205" s="772"/>
      <c r="N1205" s="317"/>
      <c r="O1205" s="845" t="s">
        <v>3627</v>
      </c>
      <c r="P1205" s="821"/>
      <c r="Q1205" s="828">
        <f t="shared" si="58"/>
        <v>0</v>
      </c>
      <c r="R1205" s="520"/>
    </row>
    <row r="1206" spans="2:18" hidden="1" outlineLevel="1">
      <c r="B1206" s="115">
        <f t="shared" si="59"/>
        <v>1186</v>
      </c>
      <c r="C1206" s="70" t="s">
        <v>1215</v>
      </c>
      <c r="D1206" s="203" t="s">
        <v>103</v>
      </c>
      <c r="E1206" s="204">
        <v>1</v>
      </c>
      <c r="F1206" s="38"/>
      <c r="G1206" s="380"/>
      <c r="H1206" s="381"/>
      <c r="I1206" s="380"/>
      <c r="J1206" s="428">
        <f t="shared" si="57"/>
        <v>0</v>
      </c>
      <c r="K1206" s="325"/>
      <c r="L1206" s="353"/>
      <c r="M1206" s="772"/>
      <c r="N1206" s="317"/>
      <c r="O1206" s="845" t="s">
        <v>3627</v>
      </c>
      <c r="P1206" s="821"/>
      <c r="Q1206" s="828">
        <f t="shared" si="58"/>
        <v>0</v>
      </c>
      <c r="R1206" s="520"/>
    </row>
    <row r="1207" spans="2:18" ht="30" hidden="1" outlineLevel="1">
      <c r="B1207" s="115">
        <f t="shared" si="59"/>
        <v>1187</v>
      </c>
      <c r="C1207" s="70" t="s">
        <v>1216</v>
      </c>
      <c r="D1207" s="203" t="s">
        <v>2</v>
      </c>
      <c r="E1207" s="204">
        <v>40</v>
      </c>
      <c r="F1207" s="38"/>
      <c r="G1207" s="380"/>
      <c r="H1207" s="381"/>
      <c r="I1207" s="380"/>
      <c r="J1207" s="428">
        <f t="shared" si="57"/>
        <v>0</v>
      </c>
      <c r="K1207" s="325"/>
      <c r="L1207" s="353"/>
      <c r="M1207" s="772"/>
      <c r="N1207" s="317"/>
      <c r="O1207" s="845" t="s">
        <v>3627</v>
      </c>
      <c r="P1207" s="821"/>
      <c r="Q1207" s="828">
        <f t="shared" si="58"/>
        <v>0</v>
      </c>
      <c r="R1207" s="520"/>
    </row>
    <row r="1208" spans="2:18" ht="45" hidden="1" outlineLevel="1">
      <c r="B1208" s="115">
        <f t="shared" si="59"/>
        <v>1188</v>
      </c>
      <c r="C1208" s="70" t="s">
        <v>1217</v>
      </c>
      <c r="D1208" s="203" t="s">
        <v>31</v>
      </c>
      <c r="E1208" s="204">
        <v>2</v>
      </c>
      <c r="F1208" s="38"/>
      <c r="G1208" s="380"/>
      <c r="H1208" s="381"/>
      <c r="I1208" s="380"/>
      <c r="J1208" s="428">
        <f t="shared" si="57"/>
        <v>0</v>
      </c>
      <c r="K1208" s="325"/>
      <c r="L1208" s="353"/>
      <c r="M1208" s="772"/>
      <c r="N1208" s="317"/>
      <c r="O1208" s="845" t="s">
        <v>3627</v>
      </c>
      <c r="P1208" s="821"/>
      <c r="Q1208" s="828">
        <f t="shared" si="58"/>
        <v>0</v>
      </c>
      <c r="R1208" s="520"/>
    </row>
    <row r="1209" spans="2:18" hidden="1" outlineLevel="1">
      <c r="B1209" s="115">
        <f t="shared" si="59"/>
        <v>1189</v>
      </c>
      <c r="C1209" s="70" t="s">
        <v>1218</v>
      </c>
      <c r="D1209" s="203"/>
      <c r="E1209" s="204"/>
      <c r="F1209" s="38"/>
      <c r="G1209" s="380"/>
      <c r="H1209" s="381"/>
      <c r="I1209" s="380"/>
      <c r="J1209" s="428">
        <f t="shared" si="57"/>
        <v>0</v>
      </c>
      <c r="K1209" s="325"/>
      <c r="L1209" s="353"/>
      <c r="M1209" s="772"/>
      <c r="N1209" s="317"/>
      <c r="O1209" s="845" t="s">
        <v>3627</v>
      </c>
      <c r="P1209" s="821"/>
      <c r="Q1209" s="828">
        <f t="shared" si="58"/>
        <v>0</v>
      </c>
      <c r="R1209" s="520"/>
    </row>
    <row r="1210" spans="2:18" ht="30" hidden="1" outlineLevel="1">
      <c r="B1210" s="115">
        <f t="shared" si="59"/>
        <v>1190</v>
      </c>
      <c r="C1210" s="70" t="s">
        <v>1185</v>
      </c>
      <c r="D1210" s="203" t="s">
        <v>2</v>
      </c>
      <c r="E1210" s="204">
        <v>3</v>
      </c>
      <c r="F1210" s="38"/>
      <c r="G1210" s="380"/>
      <c r="H1210" s="381"/>
      <c r="I1210" s="380"/>
      <c r="J1210" s="428">
        <f t="shared" si="57"/>
        <v>0</v>
      </c>
      <c r="K1210" s="325"/>
      <c r="L1210" s="353"/>
      <c r="M1210" s="772"/>
      <c r="N1210" s="317"/>
      <c r="O1210" s="845" t="s">
        <v>3627</v>
      </c>
      <c r="P1210" s="821"/>
      <c r="Q1210" s="828">
        <f t="shared" si="58"/>
        <v>0</v>
      </c>
      <c r="R1210" s="520"/>
    </row>
    <row r="1211" spans="2:18" hidden="1" outlineLevel="1">
      <c r="B1211" s="115">
        <f t="shared" si="59"/>
        <v>1191</v>
      </c>
      <c r="C1211" s="70" t="s">
        <v>1186</v>
      </c>
      <c r="D1211" s="203" t="s">
        <v>2</v>
      </c>
      <c r="E1211" s="204">
        <v>3</v>
      </c>
      <c r="F1211" s="38"/>
      <c r="G1211" s="380"/>
      <c r="H1211" s="381"/>
      <c r="I1211" s="380"/>
      <c r="J1211" s="428">
        <f t="shared" si="57"/>
        <v>0</v>
      </c>
      <c r="K1211" s="325"/>
      <c r="L1211" s="353"/>
      <c r="M1211" s="772"/>
      <c r="N1211" s="317"/>
      <c r="O1211" s="845" t="s">
        <v>3627</v>
      </c>
      <c r="P1211" s="821"/>
      <c r="Q1211" s="828">
        <f t="shared" si="58"/>
        <v>0</v>
      </c>
      <c r="R1211" s="520"/>
    </row>
    <row r="1212" spans="2:18" hidden="1" outlineLevel="1">
      <c r="B1212" s="115">
        <f t="shared" si="59"/>
        <v>1192</v>
      </c>
      <c r="C1212" s="70" t="s">
        <v>1187</v>
      </c>
      <c r="D1212" s="203" t="s">
        <v>2</v>
      </c>
      <c r="E1212" s="204">
        <v>3</v>
      </c>
      <c r="F1212" s="38"/>
      <c r="G1212" s="380"/>
      <c r="H1212" s="381"/>
      <c r="I1212" s="380"/>
      <c r="J1212" s="428">
        <f t="shared" si="57"/>
        <v>0</v>
      </c>
      <c r="K1212" s="325"/>
      <c r="L1212" s="353"/>
      <c r="M1212" s="772"/>
      <c r="N1212" s="317"/>
      <c r="O1212" s="845" t="s">
        <v>3627</v>
      </c>
      <c r="P1212" s="821"/>
      <c r="Q1212" s="828">
        <f t="shared" si="58"/>
        <v>0</v>
      </c>
      <c r="R1212" s="520"/>
    </row>
    <row r="1213" spans="2:18" ht="45" hidden="1" outlineLevel="1">
      <c r="B1213" s="115">
        <f t="shared" si="59"/>
        <v>1193</v>
      </c>
      <c r="C1213" s="70" t="s">
        <v>1219</v>
      </c>
      <c r="D1213" s="203" t="s">
        <v>31</v>
      </c>
      <c r="E1213" s="204">
        <v>1</v>
      </c>
      <c r="F1213" s="38"/>
      <c r="G1213" s="380"/>
      <c r="H1213" s="381"/>
      <c r="I1213" s="380"/>
      <c r="J1213" s="428">
        <f t="shared" si="57"/>
        <v>0</v>
      </c>
      <c r="K1213" s="325"/>
      <c r="L1213" s="353"/>
      <c r="M1213" s="772"/>
      <c r="N1213" s="317"/>
      <c r="O1213" s="845" t="s">
        <v>3627</v>
      </c>
      <c r="P1213" s="821"/>
      <c r="Q1213" s="828">
        <f t="shared" si="58"/>
        <v>0</v>
      </c>
      <c r="R1213" s="520"/>
    </row>
    <row r="1214" spans="2:18" ht="30" hidden="1" outlineLevel="1">
      <c r="B1214" s="115">
        <f t="shared" si="59"/>
        <v>1194</v>
      </c>
      <c r="C1214" s="70" t="s">
        <v>1202</v>
      </c>
      <c r="D1214" s="203" t="s">
        <v>31</v>
      </c>
      <c r="E1214" s="204">
        <v>1</v>
      </c>
      <c r="F1214" s="38"/>
      <c r="G1214" s="380"/>
      <c r="H1214" s="381"/>
      <c r="I1214" s="380"/>
      <c r="J1214" s="428">
        <f t="shared" si="57"/>
        <v>0</v>
      </c>
      <c r="K1214" s="325"/>
      <c r="L1214" s="353"/>
      <c r="M1214" s="772"/>
      <c r="N1214" s="317"/>
      <c r="O1214" s="845" t="s">
        <v>3627</v>
      </c>
      <c r="P1214" s="821"/>
      <c r="Q1214" s="828">
        <f t="shared" si="58"/>
        <v>0</v>
      </c>
      <c r="R1214" s="520"/>
    </row>
    <row r="1215" spans="2:18" hidden="1" outlineLevel="1">
      <c r="B1215" s="115">
        <f t="shared" si="59"/>
        <v>1195</v>
      </c>
      <c r="C1215" s="70" t="s">
        <v>1220</v>
      </c>
      <c r="D1215" s="203" t="s">
        <v>31</v>
      </c>
      <c r="E1215" s="204">
        <v>2</v>
      </c>
      <c r="F1215" s="38"/>
      <c r="G1215" s="380"/>
      <c r="H1215" s="381"/>
      <c r="I1215" s="380"/>
      <c r="J1215" s="428">
        <f t="shared" si="57"/>
        <v>0</v>
      </c>
      <c r="K1215" s="325"/>
      <c r="L1215" s="353"/>
      <c r="M1215" s="772"/>
      <c r="N1215" s="317"/>
      <c r="O1215" s="845" t="s">
        <v>3627</v>
      </c>
      <c r="P1215" s="821"/>
      <c r="Q1215" s="828">
        <f t="shared" si="58"/>
        <v>0</v>
      </c>
      <c r="R1215" s="520"/>
    </row>
    <row r="1216" spans="2:18" hidden="1" outlineLevel="1">
      <c r="B1216" s="115">
        <f t="shared" si="59"/>
        <v>1196</v>
      </c>
      <c r="C1216" s="70" t="s">
        <v>1221</v>
      </c>
      <c r="D1216" s="203" t="s">
        <v>31</v>
      </c>
      <c r="E1216" s="204">
        <v>4</v>
      </c>
      <c r="F1216" s="38"/>
      <c r="G1216" s="380"/>
      <c r="H1216" s="381"/>
      <c r="I1216" s="380"/>
      <c r="J1216" s="428">
        <f t="shared" si="57"/>
        <v>0</v>
      </c>
      <c r="K1216" s="325"/>
      <c r="L1216" s="353"/>
      <c r="M1216" s="772"/>
      <c r="N1216" s="317"/>
      <c r="O1216" s="845" t="s">
        <v>3627</v>
      </c>
      <c r="P1216" s="821"/>
      <c r="Q1216" s="828">
        <f t="shared" si="58"/>
        <v>0</v>
      </c>
      <c r="R1216" s="520"/>
    </row>
    <row r="1217" spans="2:18" hidden="1" outlineLevel="1">
      <c r="B1217" s="115">
        <f t="shared" si="59"/>
        <v>1197</v>
      </c>
      <c r="C1217" s="70" t="s">
        <v>1222</v>
      </c>
      <c r="D1217" s="203" t="s">
        <v>31</v>
      </c>
      <c r="E1217" s="204">
        <v>2</v>
      </c>
      <c r="F1217" s="38"/>
      <c r="G1217" s="380"/>
      <c r="H1217" s="381"/>
      <c r="I1217" s="380"/>
      <c r="J1217" s="428">
        <f t="shared" si="57"/>
        <v>0</v>
      </c>
      <c r="K1217" s="325"/>
      <c r="L1217" s="353"/>
      <c r="M1217" s="772"/>
      <c r="N1217" s="317"/>
      <c r="O1217" s="845" t="s">
        <v>3627</v>
      </c>
      <c r="P1217" s="821"/>
      <c r="Q1217" s="828">
        <f t="shared" si="58"/>
        <v>0</v>
      </c>
      <c r="R1217" s="520"/>
    </row>
    <row r="1218" spans="2:18" ht="30" hidden="1" outlineLevel="1">
      <c r="B1218" s="115">
        <f t="shared" si="59"/>
        <v>1198</v>
      </c>
      <c r="C1218" s="70" t="s">
        <v>1381</v>
      </c>
      <c r="D1218" s="203" t="s">
        <v>2</v>
      </c>
      <c r="E1218" s="204">
        <v>50</v>
      </c>
      <c r="F1218" s="38"/>
      <c r="G1218" s="380"/>
      <c r="H1218" s="381"/>
      <c r="I1218" s="380"/>
      <c r="J1218" s="428">
        <f t="shared" si="57"/>
        <v>0</v>
      </c>
      <c r="K1218" s="325"/>
      <c r="L1218" s="353"/>
      <c r="M1218" s="772"/>
      <c r="N1218" s="317"/>
      <c r="O1218" s="845" t="s">
        <v>3627</v>
      </c>
      <c r="P1218" s="821"/>
      <c r="Q1218" s="828">
        <f t="shared" si="58"/>
        <v>0</v>
      </c>
      <c r="R1218" s="520"/>
    </row>
    <row r="1219" spans="2:18" ht="30" hidden="1" outlineLevel="1">
      <c r="B1219" s="115">
        <f t="shared" si="59"/>
        <v>1199</v>
      </c>
      <c r="C1219" s="70" t="s">
        <v>1382</v>
      </c>
      <c r="D1219" s="203" t="s">
        <v>2</v>
      </c>
      <c r="E1219" s="204">
        <v>200</v>
      </c>
      <c r="F1219" s="38"/>
      <c r="G1219" s="380"/>
      <c r="H1219" s="381"/>
      <c r="I1219" s="380"/>
      <c r="J1219" s="428">
        <f t="shared" si="57"/>
        <v>0</v>
      </c>
      <c r="K1219" s="325"/>
      <c r="L1219" s="353"/>
      <c r="M1219" s="772"/>
      <c r="N1219" s="317"/>
      <c r="O1219" s="845" t="s">
        <v>3627</v>
      </c>
      <c r="P1219" s="821"/>
      <c r="Q1219" s="828">
        <f t="shared" si="58"/>
        <v>0</v>
      </c>
      <c r="R1219" s="520"/>
    </row>
    <row r="1220" spans="2:18" hidden="1" outlineLevel="1">
      <c r="B1220" s="115">
        <f t="shared" si="59"/>
        <v>1200</v>
      </c>
      <c r="C1220" s="70" t="s">
        <v>1380</v>
      </c>
      <c r="D1220" s="203" t="s">
        <v>31</v>
      </c>
      <c r="E1220" s="204">
        <v>750</v>
      </c>
      <c r="F1220" s="38"/>
      <c r="G1220" s="380"/>
      <c r="H1220" s="381"/>
      <c r="I1220" s="380"/>
      <c r="J1220" s="428">
        <f t="shared" si="57"/>
        <v>0</v>
      </c>
      <c r="K1220" s="325"/>
      <c r="L1220" s="353"/>
      <c r="M1220" s="772"/>
      <c r="N1220" s="317"/>
      <c r="O1220" s="845" t="s">
        <v>3627</v>
      </c>
      <c r="P1220" s="821"/>
      <c r="Q1220" s="828">
        <f t="shared" si="58"/>
        <v>0</v>
      </c>
      <c r="R1220" s="520"/>
    </row>
    <row r="1221" spans="2:18" hidden="1" outlineLevel="1">
      <c r="B1221" s="115">
        <f t="shared" si="59"/>
        <v>1201</v>
      </c>
      <c r="C1221" s="70" t="s">
        <v>1236</v>
      </c>
      <c r="D1221" s="203"/>
      <c r="E1221" s="204"/>
      <c r="F1221" s="38"/>
      <c r="G1221" s="380"/>
      <c r="H1221" s="381"/>
      <c r="I1221" s="380"/>
      <c r="J1221" s="428">
        <f t="shared" si="57"/>
        <v>0</v>
      </c>
      <c r="K1221" s="325"/>
      <c r="L1221" s="353"/>
      <c r="M1221" s="772"/>
      <c r="N1221" s="317"/>
      <c r="O1221" s="845" t="s">
        <v>3627</v>
      </c>
      <c r="P1221" s="821"/>
      <c r="Q1221" s="828">
        <f t="shared" si="58"/>
        <v>0</v>
      </c>
      <c r="R1221" s="520"/>
    </row>
    <row r="1222" spans="2:18" hidden="1" outlineLevel="1">
      <c r="B1222" s="115">
        <f t="shared" si="59"/>
        <v>1202</v>
      </c>
      <c r="C1222" s="70" t="s">
        <v>1237</v>
      </c>
      <c r="D1222" s="203"/>
      <c r="E1222" s="204"/>
      <c r="F1222" s="38"/>
      <c r="G1222" s="380"/>
      <c r="H1222" s="381"/>
      <c r="I1222" s="380"/>
      <c r="J1222" s="428">
        <f t="shared" si="57"/>
        <v>0</v>
      </c>
      <c r="K1222" s="325"/>
      <c r="L1222" s="353"/>
      <c r="M1222" s="772"/>
      <c r="N1222" s="317"/>
      <c r="O1222" s="845" t="s">
        <v>3627</v>
      </c>
      <c r="P1222" s="821"/>
      <c r="Q1222" s="828">
        <f t="shared" si="58"/>
        <v>0</v>
      </c>
      <c r="R1222" s="520"/>
    </row>
    <row r="1223" spans="2:18" ht="60" hidden="1" outlineLevel="1">
      <c r="B1223" s="115">
        <f t="shared" si="59"/>
        <v>1203</v>
      </c>
      <c r="C1223" s="70" t="s">
        <v>1677</v>
      </c>
      <c r="D1223" s="203" t="s">
        <v>103</v>
      </c>
      <c r="E1223" s="204">
        <v>1</v>
      </c>
      <c r="F1223" s="38"/>
      <c r="G1223" s="380"/>
      <c r="H1223" s="381"/>
      <c r="I1223" s="380"/>
      <c r="J1223" s="428">
        <f t="shared" si="57"/>
        <v>0</v>
      </c>
      <c r="K1223" s="325"/>
      <c r="L1223" s="353"/>
      <c r="M1223" s="772"/>
      <c r="N1223" s="317"/>
      <c r="O1223" s="845" t="s">
        <v>3627</v>
      </c>
      <c r="P1223" s="821"/>
      <c r="Q1223" s="828">
        <f t="shared" si="58"/>
        <v>0</v>
      </c>
      <c r="R1223" s="520"/>
    </row>
    <row r="1224" spans="2:18" hidden="1" outlineLevel="1">
      <c r="B1224" s="115">
        <f t="shared" si="59"/>
        <v>1204</v>
      </c>
      <c r="C1224" s="70" t="s">
        <v>104</v>
      </c>
      <c r="D1224" s="203"/>
      <c r="E1224" s="204"/>
      <c r="F1224" s="38"/>
      <c r="G1224" s="380"/>
      <c r="H1224" s="381"/>
      <c r="I1224" s="380"/>
      <c r="J1224" s="428">
        <f t="shared" si="57"/>
        <v>0</v>
      </c>
      <c r="K1224" s="325"/>
      <c r="L1224" s="353"/>
      <c r="M1224" s="772"/>
      <c r="N1224" s="317"/>
      <c r="O1224" s="845" t="s">
        <v>3627</v>
      </c>
      <c r="P1224" s="821"/>
      <c r="Q1224" s="828">
        <f t="shared" si="58"/>
        <v>0</v>
      </c>
      <c r="R1224" s="520"/>
    </row>
    <row r="1225" spans="2:18" hidden="1" outlineLevel="1">
      <c r="B1225" s="115">
        <f t="shared" si="59"/>
        <v>1205</v>
      </c>
      <c r="C1225" s="70" t="s">
        <v>1206</v>
      </c>
      <c r="D1225" s="203" t="s">
        <v>31</v>
      </c>
      <c r="E1225" s="204">
        <v>2</v>
      </c>
      <c r="F1225" s="38"/>
      <c r="G1225" s="380"/>
      <c r="H1225" s="381"/>
      <c r="I1225" s="380"/>
      <c r="J1225" s="428">
        <f t="shared" si="57"/>
        <v>0</v>
      </c>
      <c r="K1225" s="325"/>
      <c r="L1225" s="353"/>
      <c r="M1225" s="772"/>
      <c r="N1225" s="317"/>
      <c r="O1225" s="845" t="s">
        <v>3627</v>
      </c>
      <c r="P1225" s="821"/>
      <c r="Q1225" s="828">
        <f t="shared" si="58"/>
        <v>0</v>
      </c>
      <c r="R1225" s="520"/>
    </row>
    <row r="1226" spans="2:18" hidden="1" outlineLevel="1">
      <c r="B1226" s="115">
        <f t="shared" si="59"/>
        <v>1206</v>
      </c>
      <c r="C1226" s="70" t="s">
        <v>1207</v>
      </c>
      <c r="D1226" s="203" t="s">
        <v>31</v>
      </c>
      <c r="E1226" s="204">
        <v>1</v>
      </c>
      <c r="F1226" s="38"/>
      <c r="G1226" s="380"/>
      <c r="H1226" s="381"/>
      <c r="I1226" s="380"/>
      <c r="J1226" s="428">
        <f t="shared" si="57"/>
        <v>0</v>
      </c>
      <c r="K1226" s="325"/>
      <c r="L1226" s="353"/>
      <c r="M1226" s="772"/>
      <c r="N1226" s="317"/>
      <c r="O1226" s="845" t="s">
        <v>3627</v>
      </c>
      <c r="P1226" s="821"/>
      <c r="Q1226" s="828">
        <f t="shared" si="58"/>
        <v>0</v>
      </c>
      <c r="R1226" s="520"/>
    </row>
    <row r="1227" spans="2:18" hidden="1" outlineLevel="1">
      <c r="B1227" s="115">
        <f t="shared" si="59"/>
        <v>1207</v>
      </c>
      <c r="C1227" s="70" t="s">
        <v>1208</v>
      </c>
      <c r="D1227" s="203" t="s">
        <v>31</v>
      </c>
      <c r="E1227" s="204">
        <v>1</v>
      </c>
      <c r="F1227" s="38"/>
      <c r="G1227" s="380"/>
      <c r="H1227" s="381"/>
      <c r="I1227" s="380"/>
      <c r="J1227" s="428">
        <f t="shared" si="57"/>
        <v>0</v>
      </c>
      <c r="K1227" s="325"/>
      <c r="L1227" s="353"/>
      <c r="M1227" s="772"/>
      <c r="N1227" s="317"/>
      <c r="O1227" s="845" t="s">
        <v>3627</v>
      </c>
      <c r="P1227" s="821"/>
      <c r="Q1227" s="828">
        <f t="shared" si="58"/>
        <v>0</v>
      </c>
      <c r="R1227" s="520"/>
    </row>
    <row r="1228" spans="2:18" hidden="1" outlineLevel="1">
      <c r="B1228" s="115">
        <f t="shared" si="59"/>
        <v>1208</v>
      </c>
      <c r="C1228" s="70" t="s">
        <v>1209</v>
      </c>
      <c r="D1228" s="203" t="s">
        <v>31</v>
      </c>
      <c r="E1228" s="204">
        <v>1</v>
      </c>
      <c r="F1228" s="38"/>
      <c r="G1228" s="380"/>
      <c r="H1228" s="381"/>
      <c r="I1228" s="380"/>
      <c r="J1228" s="428">
        <f t="shared" si="57"/>
        <v>0</v>
      </c>
      <c r="K1228" s="325"/>
      <c r="L1228" s="353"/>
      <c r="M1228" s="772"/>
      <c r="N1228" s="317"/>
      <c r="O1228" s="845" t="s">
        <v>3627</v>
      </c>
      <c r="P1228" s="821"/>
      <c r="Q1228" s="828">
        <f t="shared" si="58"/>
        <v>0</v>
      </c>
      <c r="R1228" s="520"/>
    </row>
    <row r="1229" spans="2:18" hidden="1" outlineLevel="1">
      <c r="B1229" s="115">
        <f t="shared" si="59"/>
        <v>1209</v>
      </c>
      <c r="C1229" s="70" t="s">
        <v>1210</v>
      </c>
      <c r="D1229" s="203" t="s">
        <v>31</v>
      </c>
      <c r="E1229" s="204">
        <v>1</v>
      </c>
      <c r="F1229" s="38"/>
      <c r="G1229" s="380"/>
      <c r="H1229" s="381"/>
      <c r="I1229" s="380"/>
      <c r="J1229" s="428">
        <f t="shared" si="57"/>
        <v>0</v>
      </c>
      <c r="K1229" s="325"/>
      <c r="L1229" s="353"/>
      <c r="M1229" s="772"/>
      <c r="N1229" s="317"/>
      <c r="O1229" s="845" t="s">
        <v>3627</v>
      </c>
      <c r="P1229" s="821"/>
      <c r="Q1229" s="828">
        <f t="shared" si="58"/>
        <v>0</v>
      </c>
      <c r="R1229" s="520"/>
    </row>
    <row r="1230" spans="2:18" hidden="1" outlineLevel="1">
      <c r="B1230" s="115">
        <f t="shared" si="59"/>
        <v>1210</v>
      </c>
      <c r="C1230" s="70" t="s">
        <v>1211</v>
      </c>
      <c r="D1230" s="203" t="s">
        <v>31</v>
      </c>
      <c r="E1230" s="204">
        <v>1</v>
      </c>
      <c r="F1230" s="38"/>
      <c r="G1230" s="380"/>
      <c r="H1230" s="381"/>
      <c r="I1230" s="380"/>
      <c r="J1230" s="428">
        <f t="shared" si="57"/>
        <v>0</v>
      </c>
      <c r="K1230" s="325"/>
      <c r="L1230" s="353"/>
      <c r="M1230" s="772"/>
      <c r="N1230" s="317"/>
      <c r="O1230" s="845" t="s">
        <v>3627</v>
      </c>
      <c r="P1230" s="821"/>
      <c r="Q1230" s="828">
        <f t="shared" si="58"/>
        <v>0</v>
      </c>
      <c r="R1230" s="520"/>
    </row>
    <row r="1231" spans="2:18" ht="30" hidden="1" outlineLevel="1">
      <c r="B1231" s="115">
        <f t="shared" si="59"/>
        <v>1211</v>
      </c>
      <c r="C1231" s="70" t="s">
        <v>1212</v>
      </c>
      <c r="D1231" s="203" t="s">
        <v>31</v>
      </c>
      <c r="E1231" s="204">
        <v>2</v>
      </c>
      <c r="F1231" s="38"/>
      <c r="G1231" s="380"/>
      <c r="H1231" s="381"/>
      <c r="I1231" s="380"/>
      <c r="J1231" s="428">
        <f t="shared" si="57"/>
        <v>0</v>
      </c>
      <c r="K1231" s="325"/>
      <c r="L1231" s="353"/>
      <c r="M1231" s="772"/>
      <c r="N1231" s="317"/>
      <c r="O1231" s="845" t="s">
        <v>3627</v>
      </c>
      <c r="P1231" s="821"/>
      <c r="Q1231" s="828">
        <f t="shared" si="58"/>
        <v>0</v>
      </c>
      <c r="R1231" s="520"/>
    </row>
    <row r="1232" spans="2:18" ht="30" hidden="1" outlineLevel="1">
      <c r="B1232" s="115">
        <f t="shared" si="59"/>
        <v>1212</v>
      </c>
      <c r="C1232" s="70" t="s">
        <v>1213</v>
      </c>
      <c r="D1232" s="203" t="s">
        <v>31</v>
      </c>
      <c r="E1232" s="204">
        <v>2</v>
      </c>
      <c r="F1232" s="38"/>
      <c r="G1232" s="380"/>
      <c r="H1232" s="381"/>
      <c r="I1232" s="380"/>
      <c r="J1232" s="428">
        <f t="shared" si="57"/>
        <v>0</v>
      </c>
      <c r="K1232" s="325"/>
      <c r="L1232" s="353"/>
      <c r="M1232" s="772"/>
      <c r="N1232" s="317"/>
      <c r="O1232" s="845" t="s">
        <v>3627</v>
      </c>
      <c r="P1232" s="821"/>
      <c r="Q1232" s="828">
        <f t="shared" si="58"/>
        <v>0</v>
      </c>
      <c r="R1232" s="520"/>
    </row>
    <row r="1233" spans="2:18" hidden="1" outlineLevel="1">
      <c r="B1233" s="115">
        <f t="shared" si="59"/>
        <v>1213</v>
      </c>
      <c r="C1233" s="70" t="s">
        <v>1214</v>
      </c>
      <c r="D1233" s="203" t="s">
        <v>31</v>
      </c>
      <c r="E1233" s="204">
        <v>1</v>
      </c>
      <c r="F1233" s="38"/>
      <c r="G1233" s="380"/>
      <c r="H1233" s="381"/>
      <c r="I1233" s="380"/>
      <c r="J1233" s="428">
        <f t="shared" si="57"/>
        <v>0</v>
      </c>
      <c r="K1233" s="325"/>
      <c r="L1233" s="353"/>
      <c r="M1233" s="772"/>
      <c r="N1233" s="317"/>
      <c r="O1233" s="845" t="s">
        <v>3627</v>
      </c>
      <c r="P1233" s="821"/>
      <c r="Q1233" s="828">
        <f t="shared" si="58"/>
        <v>0</v>
      </c>
      <c r="R1233" s="520"/>
    </row>
    <row r="1234" spans="2:18" hidden="1" outlineLevel="1">
      <c r="B1234" s="115">
        <f t="shared" si="59"/>
        <v>1214</v>
      </c>
      <c r="C1234" s="70" t="s">
        <v>1179</v>
      </c>
      <c r="D1234" s="203"/>
      <c r="E1234" s="204"/>
      <c r="F1234" s="38"/>
      <c r="G1234" s="380"/>
      <c r="H1234" s="381"/>
      <c r="I1234" s="380"/>
      <c r="J1234" s="428">
        <f t="shared" si="57"/>
        <v>0</v>
      </c>
      <c r="K1234" s="325"/>
      <c r="L1234" s="353"/>
      <c r="M1234" s="772"/>
      <c r="N1234" s="317"/>
      <c r="O1234" s="845" t="s">
        <v>3627</v>
      </c>
      <c r="P1234" s="821"/>
      <c r="Q1234" s="828">
        <f t="shared" si="58"/>
        <v>0</v>
      </c>
      <c r="R1234" s="520"/>
    </row>
    <row r="1235" spans="2:18" hidden="1" outlineLevel="1">
      <c r="B1235" s="115">
        <f t="shared" si="59"/>
        <v>1215</v>
      </c>
      <c r="C1235" s="70" t="s">
        <v>1238</v>
      </c>
      <c r="D1235" s="203" t="s">
        <v>103</v>
      </c>
      <c r="E1235" s="204">
        <v>1</v>
      </c>
      <c r="F1235" s="38"/>
      <c r="G1235" s="380"/>
      <c r="H1235" s="381"/>
      <c r="I1235" s="380"/>
      <c r="J1235" s="428">
        <f t="shared" ref="J1235:J1298" si="60">G1235+I1235</f>
        <v>0</v>
      </c>
      <c r="K1235" s="325"/>
      <c r="L1235" s="353"/>
      <c r="M1235" s="772"/>
      <c r="N1235" s="317"/>
      <c r="O1235" s="845" t="s">
        <v>3627</v>
      </c>
      <c r="P1235" s="821"/>
      <c r="Q1235" s="828">
        <f t="shared" si="58"/>
        <v>0</v>
      </c>
      <c r="R1235" s="520"/>
    </row>
    <row r="1236" spans="2:18" ht="30" hidden="1" outlineLevel="1">
      <c r="B1236" s="115">
        <f t="shared" si="59"/>
        <v>1216</v>
      </c>
      <c r="C1236" s="70" t="s">
        <v>1216</v>
      </c>
      <c r="D1236" s="203" t="s">
        <v>2</v>
      </c>
      <c r="E1236" s="204">
        <v>45</v>
      </c>
      <c r="F1236" s="38"/>
      <c r="G1236" s="380"/>
      <c r="H1236" s="381"/>
      <c r="I1236" s="380"/>
      <c r="J1236" s="428">
        <f t="shared" si="60"/>
        <v>0</v>
      </c>
      <c r="K1236" s="325"/>
      <c r="L1236" s="353"/>
      <c r="M1236" s="772"/>
      <c r="N1236" s="317"/>
      <c r="O1236" s="845" t="s">
        <v>3627</v>
      </c>
      <c r="P1236" s="821"/>
      <c r="Q1236" s="828">
        <f t="shared" si="58"/>
        <v>0</v>
      </c>
      <c r="R1236" s="520"/>
    </row>
    <row r="1237" spans="2:18" ht="45" hidden="1" outlineLevel="1">
      <c r="B1237" s="115">
        <f t="shared" si="59"/>
        <v>1217</v>
      </c>
      <c r="C1237" s="70" t="s">
        <v>1217</v>
      </c>
      <c r="D1237" s="203" t="s">
        <v>31</v>
      </c>
      <c r="E1237" s="204">
        <v>2</v>
      </c>
      <c r="F1237" s="38"/>
      <c r="G1237" s="380"/>
      <c r="H1237" s="381"/>
      <c r="I1237" s="380"/>
      <c r="J1237" s="428">
        <f t="shared" si="60"/>
        <v>0</v>
      </c>
      <c r="K1237" s="325"/>
      <c r="L1237" s="353"/>
      <c r="M1237" s="772"/>
      <c r="N1237" s="317"/>
      <c r="O1237" s="845" t="s">
        <v>3627</v>
      </c>
      <c r="P1237" s="821"/>
      <c r="Q1237" s="828">
        <f t="shared" si="58"/>
        <v>0</v>
      </c>
      <c r="R1237" s="520"/>
    </row>
    <row r="1238" spans="2:18" hidden="1" outlineLevel="1">
      <c r="B1238" s="115">
        <f t="shared" si="59"/>
        <v>1218</v>
      </c>
      <c r="C1238" s="70" t="s">
        <v>1218</v>
      </c>
      <c r="D1238" s="203"/>
      <c r="E1238" s="204"/>
      <c r="F1238" s="38"/>
      <c r="G1238" s="380"/>
      <c r="H1238" s="381"/>
      <c r="I1238" s="380"/>
      <c r="J1238" s="428">
        <f t="shared" si="60"/>
        <v>0</v>
      </c>
      <c r="K1238" s="325"/>
      <c r="L1238" s="353"/>
      <c r="M1238" s="772"/>
      <c r="N1238" s="317"/>
      <c r="O1238" s="845" t="s">
        <v>3627</v>
      </c>
      <c r="P1238" s="821"/>
      <c r="Q1238" s="828">
        <f t="shared" si="58"/>
        <v>0</v>
      </c>
      <c r="R1238" s="520"/>
    </row>
    <row r="1239" spans="2:18" ht="30" hidden="1" outlineLevel="1">
      <c r="B1239" s="115">
        <f t="shared" si="59"/>
        <v>1219</v>
      </c>
      <c r="C1239" s="70" t="s">
        <v>1185</v>
      </c>
      <c r="D1239" s="203" t="s">
        <v>2</v>
      </c>
      <c r="E1239" s="204">
        <v>9</v>
      </c>
      <c r="F1239" s="38"/>
      <c r="G1239" s="380"/>
      <c r="H1239" s="381"/>
      <c r="I1239" s="380"/>
      <c r="J1239" s="428">
        <f t="shared" si="60"/>
        <v>0</v>
      </c>
      <c r="K1239" s="325"/>
      <c r="L1239" s="353"/>
      <c r="M1239" s="772"/>
      <c r="N1239" s="317"/>
      <c r="O1239" s="845" t="s">
        <v>3627</v>
      </c>
      <c r="P1239" s="821"/>
      <c r="Q1239" s="828">
        <f t="shared" si="58"/>
        <v>0</v>
      </c>
      <c r="R1239" s="520"/>
    </row>
    <row r="1240" spans="2:18" hidden="1" outlineLevel="1">
      <c r="B1240" s="115">
        <f t="shared" si="59"/>
        <v>1220</v>
      </c>
      <c r="C1240" s="70" t="s">
        <v>1186</v>
      </c>
      <c r="D1240" s="203" t="s">
        <v>2</v>
      </c>
      <c r="E1240" s="204">
        <v>9</v>
      </c>
      <c r="F1240" s="38"/>
      <c r="G1240" s="380"/>
      <c r="H1240" s="381"/>
      <c r="I1240" s="380"/>
      <c r="J1240" s="428">
        <f t="shared" si="60"/>
        <v>0</v>
      </c>
      <c r="K1240" s="325"/>
      <c r="L1240" s="353"/>
      <c r="M1240" s="772"/>
      <c r="N1240" s="317"/>
      <c r="O1240" s="845" t="s">
        <v>3627</v>
      </c>
      <c r="P1240" s="821"/>
      <c r="Q1240" s="828">
        <f t="shared" si="58"/>
        <v>0</v>
      </c>
      <c r="R1240" s="520"/>
    </row>
    <row r="1241" spans="2:18" hidden="1" outlineLevel="1">
      <c r="B1241" s="115">
        <f t="shared" si="59"/>
        <v>1221</v>
      </c>
      <c r="C1241" s="70" t="s">
        <v>1187</v>
      </c>
      <c r="D1241" s="203" t="s">
        <v>2</v>
      </c>
      <c r="E1241" s="204">
        <v>9</v>
      </c>
      <c r="F1241" s="38"/>
      <c r="G1241" s="380"/>
      <c r="H1241" s="381"/>
      <c r="I1241" s="380"/>
      <c r="J1241" s="428">
        <f t="shared" si="60"/>
        <v>0</v>
      </c>
      <c r="K1241" s="325"/>
      <c r="L1241" s="353"/>
      <c r="M1241" s="772"/>
      <c r="N1241" s="317"/>
      <c r="O1241" s="845" t="s">
        <v>3627</v>
      </c>
      <c r="P1241" s="821"/>
      <c r="Q1241" s="828">
        <f t="shared" si="58"/>
        <v>0</v>
      </c>
      <c r="R1241" s="520"/>
    </row>
    <row r="1242" spans="2:18" ht="45" hidden="1" outlineLevel="1">
      <c r="B1242" s="115">
        <f t="shared" si="59"/>
        <v>1222</v>
      </c>
      <c r="C1242" s="70" t="s">
        <v>1219</v>
      </c>
      <c r="D1242" s="203" t="s">
        <v>31</v>
      </c>
      <c r="E1242" s="204">
        <v>1</v>
      </c>
      <c r="F1242" s="38"/>
      <c r="G1242" s="380"/>
      <c r="H1242" s="381"/>
      <c r="I1242" s="380"/>
      <c r="J1242" s="428">
        <f t="shared" si="60"/>
        <v>0</v>
      </c>
      <c r="K1242" s="325"/>
      <c r="L1242" s="353"/>
      <c r="M1242" s="772"/>
      <c r="N1242" s="317"/>
      <c r="O1242" s="845" t="s">
        <v>3627</v>
      </c>
      <c r="P1242" s="821"/>
      <c r="Q1242" s="828">
        <f t="shared" si="58"/>
        <v>0</v>
      </c>
      <c r="R1242" s="520"/>
    </row>
    <row r="1243" spans="2:18" ht="30" hidden="1" outlineLevel="1">
      <c r="B1243" s="115">
        <f t="shared" si="59"/>
        <v>1223</v>
      </c>
      <c r="C1243" s="70" t="s">
        <v>1202</v>
      </c>
      <c r="D1243" s="203" t="s">
        <v>31</v>
      </c>
      <c r="E1243" s="204">
        <v>2</v>
      </c>
      <c r="F1243" s="38"/>
      <c r="G1243" s="380"/>
      <c r="H1243" s="381"/>
      <c r="I1243" s="380"/>
      <c r="J1243" s="428">
        <f t="shared" si="60"/>
        <v>0</v>
      </c>
      <c r="K1243" s="325"/>
      <c r="L1243" s="353"/>
      <c r="M1243" s="772"/>
      <c r="N1243" s="317"/>
      <c r="O1243" s="845" t="s">
        <v>3627</v>
      </c>
      <c r="P1243" s="821"/>
      <c r="Q1243" s="828">
        <f t="shared" si="58"/>
        <v>0</v>
      </c>
      <c r="R1243" s="520"/>
    </row>
    <row r="1244" spans="2:18" hidden="1" outlineLevel="1">
      <c r="B1244" s="115">
        <f t="shared" si="59"/>
        <v>1224</v>
      </c>
      <c r="C1244" s="70" t="s">
        <v>1220</v>
      </c>
      <c r="D1244" s="203" t="s">
        <v>31</v>
      </c>
      <c r="E1244" s="204">
        <v>8</v>
      </c>
      <c r="F1244" s="38"/>
      <c r="G1244" s="380"/>
      <c r="H1244" s="381"/>
      <c r="I1244" s="380"/>
      <c r="J1244" s="428">
        <f t="shared" si="60"/>
        <v>0</v>
      </c>
      <c r="K1244" s="325"/>
      <c r="L1244" s="353"/>
      <c r="M1244" s="772"/>
      <c r="N1244" s="317"/>
      <c r="O1244" s="845" t="s">
        <v>3627</v>
      </c>
      <c r="P1244" s="821"/>
      <c r="Q1244" s="828">
        <f t="shared" si="58"/>
        <v>0</v>
      </c>
      <c r="R1244" s="520"/>
    </row>
    <row r="1245" spans="2:18" hidden="1" outlineLevel="1">
      <c r="B1245" s="115">
        <f t="shared" si="59"/>
        <v>1225</v>
      </c>
      <c r="C1245" s="70" t="s">
        <v>1221</v>
      </c>
      <c r="D1245" s="203" t="s">
        <v>31</v>
      </c>
      <c r="E1245" s="204">
        <v>4</v>
      </c>
      <c r="F1245" s="38"/>
      <c r="G1245" s="380"/>
      <c r="H1245" s="381"/>
      <c r="I1245" s="380"/>
      <c r="J1245" s="428">
        <f t="shared" si="60"/>
        <v>0</v>
      </c>
      <c r="K1245" s="325"/>
      <c r="L1245" s="353"/>
      <c r="M1245" s="772"/>
      <c r="N1245" s="317"/>
      <c r="O1245" s="845" t="s">
        <v>3627</v>
      </c>
      <c r="P1245" s="821"/>
      <c r="Q1245" s="828">
        <f t="shared" si="58"/>
        <v>0</v>
      </c>
      <c r="R1245" s="520"/>
    </row>
    <row r="1246" spans="2:18" hidden="1" outlineLevel="1">
      <c r="B1246" s="115">
        <f t="shared" si="59"/>
        <v>1226</v>
      </c>
      <c r="C1246" s="70" t="s">
        <v>1222</v>
      </c>
      <c r="D1246" s="203" t="s">
        <v>31</v>
      </c>
      <c r="E1246" s="204">
        <v>2</v>
      </c>
      <c r="F1246" s="38"/>
      <c r="G1246" s="380"/>
      <c r="H1246" s="381"/>
      <c r="I1246" s="380"/>
      <c r="J1246" s="428">
        <f t="shared" si="60"/>
        <v>0</v>
      </c>
      <c r="K1246" s="325"/>
      <c r="L1246" s="353"/>
      <c r="M1246" s="772"/>
      <c r="N1246" s="317"/>
      <c r="O1246" s="845" t="s">
        <v>3627</v>
      </c>
      <c r="P1246" s="821"/>
      <c r="Q1246" s="828">
        <f t="shared" si="58"/>
        <v>0</v>
      </c>
      <c r="R1246" s="520"/>
    </row>
    <row r="1247" spans="2:18" ht="30" hidden="1" outlineLevel="1">
      <c r="B1247" s="115">
        <f t="shared" si="59"/>
        <v>1227</v>
      </c>
      <c r="C1247" s="70" t="s">
        <v>1381</v>
      </c>
      <c r="D1247" s="203" t="s">
        <v>2</v>
      </c>
      <c r="E1247" s="204">
        <v>50</v>
      </c>
      <c r="F1247" s="38"/>
      <c r="G1247" s="380"/>
      <c r="H1247" s="381"/>
      <c r="I1247" s="380"/>
      <c r="J1247" s="428">
        <f t="shared" si="60"/>
        <v>0</v>
      </c>
      <c r="K1247" s="325"/>
      <c r="L1247" s="353"/>
      <c r="M1247" s="772"/>
      <c r="N1247" s="317"/>
      <c r="O1247" s="845" t="s">
        <v>3627</v>
      </c>
      <c r="P1247" s="821"/>
      <c r="Q1247" s="828">
        <f t="shared" si="58"/>
        <v>0</v>
      </c>
      <c r="R1247" s="520"/>
    </row>
    <row r="1248" spans="2:18" ht="30" hidden="1" outlineLevel="1">
      <c r="B1248" s="115">
        <f t="shared" si="59"/>
        <v>1228</v>
      </c>
      <c r="C1248" s="70" t="s">
        <v>1382</v>
      </c>
      <c r="D1248" s="203" t="s">
        <v>2</v>
      </c>
      <c r="E1248" s="204">
        <v>200</v>
      </c>
      <c r="F1248" s="38"/>
      <c r="G1248" s="380"/>
      <c r="H1248" s="381"/>
      <c r="I1248" s="380"/>
      <c r="J1248" s="428">
        <f t="shared" si="60"/>
        <v>0</v>
      </c>
      <c r="K1248" s="325"/>
      <c r="L1248" s="353"/>
      <c r="M1248" s="772"/>
      <c r="N1248" s="317"/>
      <c r="O1248" s="845" t="s">
        <v>3627</v>
      </c>
      <c r="P1248" s="821"/>
      <c r="Q1248" s="828">
        <f t="shared" si="58"/>
        <v>0</v>
      </c>
      <c r="R1248" s="520"/>
    </row>
    <row r="1249" spans="2:18" hidden="1" outlineLevel="1">
      <c r="B1249" s="115">
        <f t="shared" si="59"/>
        <v>1229</v>
      </c>
      <c r="C1249" s="70" t="s">
        <v>1380</v>
      </c>
      <c r="D1249" s="203" t="s">
        <v>31</v>
      </c>
      <c r="E1249" s="204">
        <v>750</v>
      </c>
      <c r="F1249" s="38"/>
      <c r="G1249" s="380"/>
      <c r="H1249" s="381"/>
      <c r="I1249" s="380"/>
      <c r="J1249" s="428">
        <f t="shared" si="60"/>
        <v>0</v>
      </c>
      <c r="K1249" s="325"/>
      <c r="L1249" s="353"/>
      <c r="M1249" s="772"/>
      <c r="N1249" s="317"/>
      <c r="O1249" s="845" t="s">
        <v>3627</v>
      </c>
      <c r="P1249" s="821"/>
      <c r="Q1249" s="828">
        <f t="shared" si="58"/>
        <v>0</v>
      </c>
      <c r="R1249" s="520"/>
    </row>
    <row r="1250" spans="2:18" hidden="1" outlineLevel="1">
      <c r="B1250" s="115">
        <f t="shared" si="59"/>
        <v>1230</v>
      </c>
      <c r="C1250" s="70" t="s">
        <v>1239</v>
      </c>
      <c r="D1250" s="203"/>
      <c r="E1250" s="204"/>
      <c r="F1250" s="38"/>
      <c r="G1250" s="380"/>
      <c r="H1250" s="381"/>
      <c r="I1250" s="380"/>
      <c r="J1250" s="428">
        <f t="shared" si="60"/>
        <v>0</v>
      </c>
      <c r="K1250" s="325"/>
      <c r="L1250" s="353"/>
      <c r="M1250" s="772"/>
      <c r="N1250" s="317"/>
      <c r="O1250" s="845" t="s">
        <v>3627</v>
      </c>
      <c r="P1250" s="821"/>
      <c r="Q1250" s="828">
        <f t="shared" si="58"/>
        <v>0</v>
      </c>
      <c r="R1250" s="520"/>
    </row>
    <row r="1251" spans="2:18" hidden="1" outlineLevel="1">
      <c r="B1251" s="115">
        <f t="shared" si="59"/>
        <v>1231</v>
      </c>
      <c r="C1251" s="70" t="s">
        <v>1240</v>
      </c>
      <c r="D1251" s="203"/>
      <c r="E1251" s="204"/>
      <c r="F1251" s="38"/>
      <c r="G1251" s="380"/>
      <c r="H1251" s="381"/>
      <c r="I1251" s="380"/>
      <c r="J1251" s="428">
        <f t="shared" si="60"/>
        <v>0</v>
      </c>
      <c r="K1251" s="325"/>
      <c r="L1251" s="353"/>
      <c r="M1251" s="772"/>
      <c r="N1251" s="317"/>
      <c r="O1251" s="845" t="s">
        <v>3627</v>
      </c>
      <c r="P1251" s="821"/>
      <c r="Q1251" s="828">
        <f t="shared" si="58"/>
        <v>0</v>
      </c>
      <c r="R1251" s="520"/>
    </row>
    <row r="1252" spans="2:18" ht="60" hidden="1" outlineLevel="1">
      <c r="B1252" s="115">
        <f t="shared" si="59"/>
        <v>1232</v>
      </c>
      <c r="C1252" s="70" t="s">
        <v>1677</v>
      </c>
      <c r="D1252" s="203" t="s">
        <v>103</v>
      </c>
      <c r="E1252" s="204">
        <v>1</v>
      </c>
      <c r="F1252" s="38"/>
      <c r="G1252" s="380"/>
      <c r="H1252" s="381"/>
      <c r="I1252" s="380"/>
      <c r="J1252" s="428">
        <f t="shared" si="60"/>
        <v>0</v>
      </c>
      <c r="K1252" s="325"/>
      <c r="L1252" s="353"/>
      <c r="M1252" s="772"/>
      <c r="N1252" s="317"/>
      <c r="O1252" s="845" t="s">
        <v>3627</v>
      </c>
      <c r="P1252" s="821"/>
      <c r="Q1252" s="828">
        <f t="shared" si="58"/>
        <v>0</v>
      </c>
      <c r="R1252" s="520"/>
    </row>
    <row r="1253" spans="2:18" hidden="1" outlineLevel="1">
      <c r="B1253" s="115">
        <f t="shared" si="59"/>
        <v>1233</v>
      </c>
      <c r="C1253" s="70" t="s">
        <v>104</v>
      </c>
      <c r="D1253" s="203"/>
      <c r="E1253" s="204"/>
      <c r="F1253" s="38"/>
      <c r="G1253" s="380"/>
      <c r="H1253" s="381"/>
      <c r="I1253" s="380"/>
      <c r="J1253" s="428">
        <f t="shared" si="60"/>
        <v>0</v>
      </c>
      <c r="K1253" s="325"/>
      <c r="L1253" s="353"/>
      <c r="M1253" s="772"/>
      <c r="N1253" s="317"/>
      <c r="O1253" s="845" t="s">
        <v>3627</v>
      </c>
      <c r="P1253" s="821"/>
      <c r="Q1253" s="828">
        <f t="shared" si="58"/>
        <v>0</v>
      </c>
      <c r="R1253" s="520"/>
    </row>
    <row r="1254" spans="2:18" ht="45" hidden="1" outlineLevel="1">
      <c r="B1254" s="115">
        <f t="shared" si="59"/>
        <v>1234</v>
      </c>
      <c r="C1254" s="70" t="s">
        <v>3403</v>
      </c>
      <c r="D1254" s="203" t="s">
        <v>31</v>
      </c>
      <c r="E1254" s="204">
        <v>2</v>
      </c>
      <c r="F1254" s="38"/>
      <c r="G1254" s="380"/>
      <c r="H1254" s="381"/>
      <c r="I1254" s="380"/>
      <c r="J1254" s="428">
        <f t="shared" si="60"/>
        <v>0</v>
      </c>
      <c r="K1254" s="325"/>
      <c r="L1254" s="353"/>
      <c r="M1254" s="772"/>
      <c r="N1254" s="317"/>
      <c r="O1254" s="845" t="s">
        <v>3627</v>
      </c>
      <c r="P1254" s="821"/>
      <c r="Q1254" s="828">
        <f t="shared" si="58"/>
        <v>0</v>
      </c>
      <c r="R1254" s="520"/>
    </row>
    <row r="1255" spans="2:18" ht="30" hidden="1" outlineLevel="1">
      <c r="B1255" s="115">
        <f t="shared" si="59"/>
        <v>1235</v>
      </c>
      <c r="C1255" s="70" t="s">
        <v>3420</v>
      </c>
      <c r="D1255" s="203" t="s">
        <v>31</v>
      </c>
      <c r="E1255" s="204">
        <v>1</v>
      </c>
      <c r="F1255" s="38"/>
      <c r="G1255" s="380"/>
      <c r="H1255" s="381"/>
      <c r="I1255" s="380"/>
      <c r="J1255" s="428">
        <f t="shared" si="60"/>
        <v>0</v>
      </c>
      <c r="K1255" s="325"/>
      <c r="L1255" s="353"/>
      <c r="M1255" s="772"/>
      <c r="N1255" s="317"/>
      <c r="O1255" s="845" t="s">
        <v>3627</v>
      </c>
      <c r="P1255" s="821"/>
      <c r="Q1255" s="828">
        <f t="shared" si="58"/>
        <v>0</v>
      </c>
      <c r="R1255" s="520"/>
    </row>
    <row r="1256" spans="2:18" ht="45" hidden="1" outlineLevel="1">
      <c r="B1256" s="115">
        <f t="shared" si="59"/>
        <v>1236</v>
      </c>
      <c r="C1256" s="70" t="s">
        <v>3405</v>
      </c>
      <c r="D1256" s="203" t="s">
        <v>31</v>
      </c>
      <c r="E1256" s="204">
        <v>1</v>
      </c>
      <c r="F1256" s="38"/>
      <c r="G1256" s="380"/>
      <c r="H1256" s="381"/>
      <c r="I1256" s="380"/>
      <c r="J1256" s="428">
        <f t="shared" si="60"/>
        <v>0</v>
      </c>
      <c r="K1256" s="325"/>
      <c r="L1256" s="353"/>
      <c r="M1256" s="772"/>
      <c r="N1256" s="317"/>
      <c r="O1256" s="845" t="s">
        <v>3627</v>
      </c>
      <c r="P1256" s="821"/>
      <c r="Q1256" s="828">
        <f t="shared" si="58"/>
        <v>0</v>
      </c>
      <c r="R1256" s="520"/>
    </row>
    <row r="1257" spans="2:18" ht="45" hidden="1" outlineLevel="1">
      <c r="B1257" s="115">
        <f t="shared" si="59"/>
        <v>1237</v>
      </c>
      <c r="C1257" s="70" t="s">
        <v>3421</v>
      </c>
      <c r="D1257" s="203" t="s">
        <v>31</v>
      </c>
      <c r="E1257" s="204">
        <v>1</v>
      </c>
      <c r="F1257" s="38"/>
      <c r="G1257" s="380"/>
      <c r="H1257" s="381"/>
      <c r="I1257" s="380"/>
      <c r="J1257" s="428">
        <f t="shared" si="60"/>
        <v>0</v>
      </c>
      <c r="K1257" s="325"/>
      <c r="L1257" s="353"/>
      <c r="M1257" s="772"/>
      <c r="N1257" s="317"/>
      <c r="O1257" s="845" t="s">
        <v>3627</v>
      </c>
      <c r="P1257" s="821"/>
      <c r="Q1257" s="828">
        <f t="shared" si="58"/>
        <v>0</v>
      </c>
      <c r="R1257" s="520"/>
    </row>
    <row r="1258" spans="2:18" ht="45" hidden="1" outlineLevel="1">
      <c r="B1258" s="115">
        <f t="shared" si="59"/>
        <v>1238</v>
      </c>
      <c r="C1258" s="70" t="s">
        <v>3407</v>
      </c>
      <c r="D1258" s="203" t="s">
        <v>31</v>
      </c>
      <c r="E1258" s="204">
        <v>1</v>
      </c>
      <c r="F1258" s="38"/>
      <c r="G1258" s="380"/>
      <c r="H1258" s="381"/>
      <c r="I1258" s="380"/>
      <c r="J1258" s="428">
        <f t="shared" si="60"/>
        <v>0</v>
      </c>
      <c r="K1258" s="325"/>
      <c r="L1258" s="353"/>
      <c r="M1258" s="772"/>
      <c r="N1258" s="317"/>
      <c r="O1258" s="845" t="s">
        <v>3627</v>
      </c>
      <c r="P1258" s="821"/>
      <c r="Q1258" s="828">
        <f t="shared" si="58"/>
        <v>0</v>
      </c>
      <c r="R1258" s="520"/>
    </row>
    <row r="1259" spans="2:18" ht="30" hidden="1" outlineLevel="1">
      <c r="B1259" s="115">
        <f t="shared" si="59"/>
        <v>1239</v>
      </c>
      <c r="C1259" s="70" t="s">
        <v>3422</v>
      </c>
      <c r="D1259" s="203" t="s">
        <v>31</v>
      </c>
      <c r="E1259" s="204">
        <v>1</v>
      </c>
      <c r="F1259" s="38"/>
      <c r="G1259" s="380"/>
      <c r="H1259" s="381"/>
      <c r="I1259" s="380"/>
      <c r="J1259" s="428">
        <f t="shared" si="60"/>
        <v>0</v>
      </c>
      <c r="K1259" s="325"/>
      <c r="L1259" s="353"/>
      <c r="M1259" s="772"/>
      <c r="N1259" s="317"/>
      <c r="O1259" s="845" t="s">
        <v>3627</v>
      </c>
      <c r="P1259" s="821"/>
      <c r="Q1259" s="828">
        <f t="shared" si="58"/>
        <v>0</v>
      </c>
      <c r="R1259" s="520"/>
    </row>
    <row r="1260" spans="2:18" ht="45" hidden="1" outlineLevel="1">
      <c r="B1260" s="115">
        <f t="shared" si="59"/>
        <v>1240</v>
      </c>
      <c r="C1260" s="76" t="s">
        <v>3417</v>
      </c>
      <c r="D1260" s="203" t="s">
        <v>31</v>
      </c>
      <c r="E1260" s="204">
        <v>2</v>
      </c>
      <c r="F1260" s="38"/>
      <c r="G1260" s="380"/>
      <c r="H1260" s="381"/>
      <c r="I1260" s="380"/>
      <c r="J1260" s="428">
        <f t="shared" si="60"/>
        <v>0</v>
      </c>
      <c r="K1260" s="325"/>
      <c r="L1260" s="353"/>
      <c r="M1260" s="772"/>
      <c r="N1260" s="317"/>
      <c r="O1260" s="845" t="s">
        <v>3627</v>
      </c>
      <c r="P1260" s="821"/>
      <c r="Q1260" s="828">
        <f t="shared" si="58"/>
        <v>0</v>
      </c>
      <c r="R1260" s="520"/>
    </row>
    <row r="1261" spans="2:18" ht="45" hidden="1" outlineLevel="1">
      <c r="B1261" s="115">
        <f t="shared" si="59"/>
        <v>1241</v>
      </c>
      <c r="C1261" s="70" t="s">
        <v>3418</v>
      </c>
      <c r="D1261" s="203" t="s">
        <v>31</v>
      </c>
      <c r="E1261" s="204">
        <v>2</v>
      </c>
      <c r="F1261" s="38"/>
      <c r="G1261" s="380"/>
      <c r="H1261" s="381"/>
      <c r="I1261" s="380"/>
      <c r="J1261" s="428">
        <f t="shared" si="60"/>
        <v>0</v>
      </c>
      <c r="K1261" s="325"/>
      <c r="L1261" s="353"/>
      <c r="M1261" s="772"/>
      <c r="N1261" s="317"/>
      <c r="O1261" s="845" t="s">
        <v>3627</v>
      </c>
      <c r="P1261" s="821"/>
      <c r="Q1261" s="828">
        <f t="shared" si="58"/>
        <v>0</v>
      </c>
      <c r="R1261" s="520"/>
    </row>
    <row r="1262" spans="2:18" hidden="1" outlineLevel="1">
      <c r="B1262" s="115">
        <f t="shared" si="59"/>
        <v>1242</v>
      </c>
      <c r="C1262" s="70" t="s">
        <v>3423</v>
      </c>
      <c r="D1262" s="203" t="s">
        <v>31</v>
      </c>
      <c r="E1262" s="204">
        <v>1</v>
      </c>
      <c r="F1262" s="38"/>
      <c r="G1262" s="380"/>
      <c r="H1262" s="381"/>
      <c r="I1262" s="380"/>
      <c r="J1262" s="428">
        <f t="shared" si="60"/>
        <v>0</v>
      </c>
      <c r="K1262" s="325"/>
      <c r="L1262" s="353"/>
      <c r="M1262" s="772"/>
      <c r="N1262" s="317"/>
      <c r="O1262" s="845" t="s">
        <v>3627</v>
      </c>
      <c r="P1262" s="821"/>
      <c r="Q1262" s="828">
        <f t="shared" si="58"/>
        <v>0</v>
      </c>
      <c r="R1262" s="520"/>
    </row>
    <row r="1263" spans="2:18" hidden="1" outlineLevel="1">
      <c r="B1263" s="115">
        <f t="shared" si="59"/>
        <v>1243</v>
      </c>
      <c r="C1263" s="70" t="s">
        <v>1179</v>
      </c>
      <c r="D1263" s="203"/>
      <c r="E1263" s="204"/>
      <c r="F1263" s="38"/>
      <c r="G1263" s="380"/>
      <c r="H1263" s="381"/>
      <c r="I1263" s="380"/>
      <c r="J1263" s="428">
        <f t="shared" si="60"/>
        <v>0</v>
      </c>
      <c r="K1263" s="325"/>
      <c r="L1263" s="353"/>
      <c r="M1263" s="772"/>
      <c r="N1263" s="317"/>
      <c r="O1263" s="845" t="s">
        <v>3627</v>
      </c>
      <c r="P1263" s="821"/>
      <c r="Q1263" s="828">
        <f t="shared" ref="Q1263:Q1326" si="61">I1263</f>
        <v>0</v>
      </c>
      <c r="R1263" s="520"/>
    </row>
    <row r="1264" spans="2:18" hidden="1" outlineLevel="1">
      <c r="B1264" s="115">
        <f t="shared" si="59"/>
        <v>1244</v>
      </c>
      <c r="C1264" s="70" t="s">
        <v>1215</v>
      </c>
      <c r="D1264" s="203" t="s">
        <v>103</v>
      </c>
      <c r="E1264" s="204">
        <v>1</v>
      </c>
      <c r="F1264" s="38"/>
      <c r="G1264" s="380"/>
      <c r="H1264" s="381"/>
      <c r="I1264" s="380"/>
      <c r="J1264" s="428">
        <f t="shared" si="60"/>
        <v>0</v>
      </c>
      <c r="K1264" s="325"/>
      <c r="L1264" s="353"/>
      <c r="M1264" s="772"/>
      <c r="N1264" s="317"/>
      <c r="O1264" s="845" t="s">
        <v>3627</v>
      </c>
      <c r="P1264" s="821"/>
      <c r="Q1264" s="828">
        <f t="shared" si="61"/>
        <v>0</v>
      </c>
      <c r="R1264" s="520"/>
    </row>
    <row r="1265" spans="2:18" ht="30" hidden="1" outlineLevel="1">
      <c r="B1265" s="115">
        <f t="shared" si="59"/>
        <v>1245</v>
      </c>
      <c r="C1265" s="70" t="s">
        <v>1216</v>
      </c>
      <c r="D1265" s="203" t="s">
        <v>2</v>
      </c>
      <c r="E1265" s="204">
        <v>65</v>
      </c>
      <c r="F1265" s="38"/>
      <c r="G1265" s="380"/>
      <c r="H1265" s="381"/>
      <c r="I1265" s="380"/>
      <c r="J1265" s="428">
        <f t="shared" si="60"/>
        <v>0</v>
      </c>
      <c r="K1265" s="325"/>
      <c r="L1265" s="353"/>
      <c r="M1265" s="772"/>
      <c r="N1265" s="317"/>
      <c r="O1265" s="845" t="s">
        <v>3627</v>
      </c>
      <c r="P1265" s="821"/>
      <c r="Q1265" s="828">
        <f t="shared" si="61"/>
        <v>0</v>
      </c>
      <c r="R1265" s="520"/>
    </row>
    <row r="1266" spans="2:18" ht="45" hidden="1" outlineLevel="1">
      <c r="B1266" s="115">
        <f t="shared" si="59"/>
        <v>1246</v>
      </c>
      <c r="C1266" s="70" t="s">
        <v>1217</v>
      </c>
      <c r="D1266" s="203" t="s">
        <v>31</v>
      </c>
      <c r="E1266" s="204">
        <v>2</v>
      </c>
      <c r="F1266" s="38"/>
      <c r="G1266" s="380"/>
      <c r="H1266" s="381"/>
      <c r="I1266" s="380"/>
      <c r="J1266" s="428">
        <f t="shared" si="60"/>
        <v>0</v>
      </c>
      <c r="K1266" s="325"/>
      <c r="L1266" s="353"/>
      <c r="M1266" s="772"/>
      <c r="N1266" s="317"/>
      <c r="O1266" s="845" t="s">
        <v>3627</v>
      </c>
      <c r="P1266" s="821"/>
      <c r="Q1266" s="828">
        <f t="shared" si="61"/>
        <v>0</v>
      </c>
      <c r="R1266" s="520"/>
    </row>
    <row r="1267" spans="2:18" hidden="1" outlineLevel="1">
      <c r="B1267" s="115">
        <f t="shared" si="59"/>
        <v>1247</v>
      </c>
      <c r="C1267" s="70" t="s">
        <v>1218</v>
      </c>
      <c r="D1267" s="203"/>
      <c r="E1267" s="204"/>
      <c r="F1267" s="38"/>
      <c r="G1267" s="380"/>
      <c r="H1267" s="381"/>
      <c r="I1267" s="380"/>
      <c r="J1267" s="428">
        <f t="shared" si="60"/>
        <v>0</v>
      </c>
      <c r="K1267" s="325"/>
      <c r="L1267" s="353"/>
      <c r="M1267" s="772"/>
      <c r="N1267" s="317"/>
      <c r="O1267" s="845" t="s">
        <v>3627</v>
      </c>
      <c r="P1267" s="821"/>
      <c r="Q1267" s="828">
        <f t="shared" si="61"/>
        <v>0</v>
      </c>
      <c r="R1267" s="520"/>
    </row>
    <row r="1268" spans="2:18" ht="30" hidden="1" outlineLevel="1">
      <c r="B1268" s="115">
        <f t="shared" ref="B1268:B1331" si="62">B1267+1</f>
        <v>1248</v>
      </c>
      <c r="C1268" s="70" t="s">
        <v>1185</v>
      </c>
      <c r="D1268" s="203" t="s">
        <v>2</v>
      </c>
      <c r="E1268" s="204">
        <v>3</v>
      </c>
      <c r="F1268" s="38"/>
      <c r="G1268" s="380"/>
      <c r="H1268" s="381"/>
      <c r="I1268" s="380"/>
      <c r="J1268" s="428">
        <f t="shared" si="60"/>
        <v>0</v>
      </c>
      <c r="K1268" s="325"/>
      <c r="L1268" s="353"/>
      <c r="M1268" s="772"/>
      <c r="N1268" s="317"/>
      <c r="O1268" s="845" t="s">
        <v>3627</v>
      </c>
      <c r="P1268" s="821"/>
      <c r="Q1268" s="828">
        <f t="shared" si="61"/>
        <v>0</v>
      </c>
      <c r="R1268" s="520"/>
    </row>
    <row r="1269" spans="2:18" hidden="1" outlineLevel="1">
      <c r="B1269" s="115">
        <f t="shared" si="62"/>
        <v>1249</v>
      </c>
      <c r="C1269" s="70" t="s">
        <v>1186</v>
      </c>
      <c r="D1269" s="203" t="s">
        <v>2</v>
      </c>
      <c r="E1269" s="204">
        <v>3</v>
      </c>
      <c r="F1269" s="38"/>
      <c r="G1269" s="380"/>
      <c r="H1269" s="381"/>
      <c r="I1269" s="380"/>
      <c r="J1269" s="428">
        <f t="shared" si="60"/>
        <v>0</v>
      </c>
      <c r="K1269" s="325"/>
      <c r="L1269" s="353"/>
      <c r="M1269" s="772"/>
      <c r="N1269" s="317"/>
      <c r="O1269" s="845" t="s">
        <v>3627</v>
      </c>
      <c r="P1269" s="821"/>
      <c r="Q1269" s="828">
        <f t="shared" si="61"/>
        <v>0</v>
      </c>
      <c r="R1269" s="520"/>
    </row>
    <row r="1270" spans="2:18" hidden="1" outlineLevel="1">
      <c r="B1270" s="115">
        <f t="shared" si="62"/>
        <v>1250</v>
      </c>
      <c r="C1270" s="70" t="s">
        <v>1187</v>
      </c>
      <c r="D1270" s="203" t="s">
        <v>2</v>
      </c>
      <c r="E1270" s="204">
        <v>3</v>
      </c>
      <c r="F1270" s="38"/>
      <c r="G1270" s="380"/>
      <c r="H1270" s="381"/>
      <c r="I1270" s="380"/>
      <c r="J1270" s="428">
        <f t="shared" si="60"/>
        <v>0</v>
      </c>
      <c r="K1270" s="325"/>
      <c r="L1270" s="353"/>
      <c r="M1270" s="772"/>
      <c r="N1270" s="317"/>
      <c r="O1270" s="845" t="s">
        <v>3627</v>
      </c>
      <c r="P1270" s="821"/>
      <c r="Q1270" s="828">
        <f t="shared" si="61"/>
        <v>0</v>
      </c>
      <c r="R1270" s="520"/>
    </row>
    <row r="1271" spans="2:18" ht="45" hidden="1" outlineLevel="1">
      <c r="B1271" s="115">
        <f t="shared" si="62"/>
        <v>1251</v>
      </c>
      <c r="C1271" s="70" t="s">
        <v>1219</v>
      </c>
      <c r="D1271" s="203" t="s">
        <v>31</v>
      </c>
      <c r="E1271" s="204">
        <v>1</v>
      </c>
      <c r="F1271" s="38"/>
      <c r="G1271" s="380"/>
      <c r="H1271" s="381"/>
      <c r="I1271" s="380"/>
      <c r="J1271" s="428">
        <f t="shared" si="60"/>
        <v>0</v>
      </c>
      <c r="K1271" s="325"/>
      <c r="L1271" s="353"/>
      <c r="M1271" s="772"/>
      <c r="N1271" s="317"/>
      <c r="O1271" s="845" t="s">
        <v>3627</v>
      </c>
      <c r="P1271" s="821"/>
      <c r="Q1271" s="828">
        <f t="shared" si="61"/>
        <v>0</v>
      </c>
      <c r="R1271" s="520"/>
    </row>
    <row r="1272" spans="2:18" ht="30" hidden="1" outlineLevel="1">
      <c r="B1272" s="115">
        <f t="shared" si="62"/>
        <v>1252</v>
      </c>
      <c r="C1272" s="70" t="s">
        <v>1202</v>
      </c>
      <c r="D1272" s="203" t="s">
        <v>31</v>
      </c>
      <c r="E1272" s="204">
        <v>1</v>
      </c>
      <c r="F1272" s="38"/>
      <c r="G1272" s="380"/>
      <c r="H1272" s="381"/>
      <c r="I1272" s="380"/>
      <c r="J1272" s="428">
        <f t="shared" si="60"/>
        <v>0</v>
      </c>
      <c r="K1272" s="325"/>
      <c r="L1272" s="353"/>
      <c r="M1272" s="772"/>
      <c r="N1272" s="317"/>
      <c r="O1272" s="845" t="s">
        <v>3627</v>
      </c>
      <c r="P1272" s="821"/>
      <c r="Q1272" s="828">
        <f t="shared" si="61"/>
        <v>0</v>
      </c>
      <c r="R1272" s="520"/>
    </row>
    <row r="1273" spans="2:18" hidden="1" outlineLevel="1">
      <c r="B1273" s="115">
        <f t="shared" si="62"/>
        <v>1253</v>
      </c>
      <c r="C1273" s="70" t="s">
        <v>1220</v>
      </c>
      <c r="D1273" s="203" t="s">
        <v>31</v>
      </c>
      <c r="E1273" s="204">
        <v>2</v>
      </c>
      <c r="F1273" s="38"/>
      <c r="G1273" s="380"/>
      <c r="H1273" s="381"/>
      <c r="I1273" s="380"/>
      <c r="J1273" s="428">
        <f t="shared" si="60"/>
        <v>0</v>
      </c>
      <c r="K1273" s="325"/>
      <c r="L1273" s="353"/>
      <c r="M1273" s="772"/>
      <c r="N1273" s="317"/>
      <c r="O1273" s="845" t="s">
        <v>3627</v>
      </c>
      <c r="P1273" s="821"/>
      <c r="Q1273" s="828">
        <f t="shared" si="61"/>
        <v>0</v>
      </c>
      <c r="R1273" s="520"/>
    </row>
    <row r="1274" spans="2:18" hidden="1" outlineLevel="1">
      <c r="B1274" s="115">
        <f t="shared" si="62"/>
        <v>1254</v>
      </c>
      <c r="C1274" s="70" t="s">
        <v>1221</v>
      </c>
      <c r="D1274" s="203" t="s">
        <v>31</v>
      </c>
      <c r="E1274" s="204">
        <v>4</v>
      </c>
      <c r="F1274" s="38"/>
      <c r="G1274" s="380"/>
      <c r="H1274" s="381"/>
      <c r="I1274" s="380"/>
      <c r="J1274" s="428">
        <f t="shared" si="60"/>
        <v>0</v>
      </c>
      <c r="K1274" s="325"/>
      <c r="L1274" s="353"/>
      <c r="M1274" s="772"/>
      <c r="N1274" s="317"/>
      <c r="O1274" s="845" t="s">
        <v>3627</v>
      </c>
      <c r="P1274" s="821"/>
      <c r="Q1274" s="828">
        <f t="shared" si="61"/>
        <v>0</v>
      </c>
      <c r="R1274" s="520"/>
    </row>
    <row r="1275" spans="2:18" hidden="1" outlineLevel="1">
      <c r="B1275" s="115">
        <f t="shared" si="62"/>
        <v>1255</v>
      </c>
      <c r="C1275" s="70" t="s">
        <v>1222</v>
      </c>
      <c r="D1275" s="203" t="s">
        <v>31</v>
      </c>
      <c r="E1275" s="204">
        <v>2</v>
      </c>
      <c r="F1275" s="38"/>
      <c r="G1275" s="380"/>
      <c r="H1275" s="381"/>
      <c r="I1275" s="380"/>
      <c r="J1275" s="428">
        <f t="shared" si="60"/>
        <v>0</v>
      </c>
      <c r="K1275" s="325"/>
      <c r="L1275" s="353"/>
      <c r="M1275" s="772"/>
      <c r="N1275" s="317"/>
      <c r="O1275" s="845" t="s">
        <v>3627</v>
      </c>
      <c r="P1275" s="821"/>
      <c r="Q1275" s="828">
        <f t="shared" si="61"/>
        <v>0</v>
      </c>
      <c r="R1275" s="520"/>
    </row>
    <row r="1276" spans="2:18" ht="30" hidden="1" outlineLevel="1">
      <c r="B1276" s="115">
        <f t="shared" si="62"/>
        <v>1256</v>
      </c>
      <c r="C1276" s="70" t="s">
        <v>1381</v>
      </c>
      <c r="D1276" s="203" t="s">
        <v>2</v>
      </c>
      <c r="E1276" s="204">
        <v>50</v>
      </c>
      <c r="F1276" s="38"/>
      <c r="G1276" s="380"/>
      <c r="H1276" s="381"/>
      <c r="I1276" s="380"/>
      <c r="J1276" s="428">
        <f t="shared" si="60"/>
        <v>0</v>
      </c>
      <c r="K1276" s="325"/>
      <c r="L1276" s="353"/>
      <c r="M1276" s="772"/>
      <c r="N1276" s="317"/>
      <c r="O1276" s="845" t="s">
        <v>3627</v>
      </c>
      <c r="P1276" s="821"/>
      <c r="Q1276" s="828">
        <f t="shared" si="61"/>
        <v>0</v>
      </c>
      <c r="R1276" s="520"/>
    </row>
    <row r="1277" spans="2:18" ht="30" hidden="1" outlineLevel="1">
      <c r="B1277" s="115">
        <f t="shared" si="62"/>
        <v>1257</v>
      </c>
      <c r="C1277" s="70" t="s">
        <v>1382</v>
      </c>
      <c r="D1277" s="203" t="s">
        <v>2</v>
      </c>
      <c r="E1277" s="204">
        <v>200</v>
      </c>
      <c r="F1277" s="38"/>
      <c r="G1277" s="380"/>
      <c r="H1277" s="381"/>
      <c r="I1277" s="380"/>
      <c r="J1277" s="428">
        <f t="shared" si="60"/>
        <v>0</v>
      </c>
      <c r="K1277" s="325"/>
      <c r="L1277" s="353"/>
      <c r="M1277" s="772"/>
      <c r="N1277" s="317"/>
      <c r="O1277" s="845" t="s">
        <v>3627</v>
      </c>
      <c r="P1277" s="821"/>
      <c r="Q1277" s="828">
        <f t="shared" si="61"/>
        <v>0</v>
      </c>
      <c r="R1277" s="520"/>
    </row>
    <row r="1278" spans="2:18" hidden="1" outlineLevel="1">
      <c r="B1278" s="115">
        <f t="shared" si="62"/>
        <v>1258</v>
      </c>
      <c r="C1278" s="70" t="s">
        <v>1380</v>
      </c>
      <c r="D1278" s="203" t="s">
        <v>31</v>
      </c>
      <c r="E1278" s="204">
        <v>750</v>
      </c>
      <c r="F1278" s="38"/>
      <c r="G1278" s="380"/>
      <c r="H1278" s="381"/>
      <c r="I1278" s="380"/>
      <c r="J1278" s="428">
        <f t="shared" si="60"/>
        <v>0</v>
      </c>
      <c r="K1278" s="325"/>
      <c r="L1278" s="353"/>
      <c r="M1278" s="772"/>
      <c r="N1278" s="317"/>
      <c r="O1278" s="845" t="s">
        <v>3627</v>
      </c>
      <c r="P1278" s="821"/>
      <c r="Q1278" s="828">
        <f t="shared" si="61"/>
        <v>0</v>
      </c>
      <c r="R1278" s="520"/>
    </row>
    <row r="1279" spans="2:18" hidden="1" outlineLevel="1">
      <c r="B1279" s="115">
        <f t="shared" si="62"/>
        <v>1259</v>
      </c>
      <c r="C1279" s="70" t="s">
        <v>1241</v>
      </c>
      <c r="D1279" s="203"/>
      <c r="E1279" s="204"/>
      <c r="F1279" s="38"/>
      <c r="G1279" s="380"/>
      <c r="H1279" s="381"/>
      <c r="I1279" s="380"/>
      <c r="J1279" s="428">
        <f t="shared" si="60"/>
        <v>0</v>
      </c>
      <c r="K1279" s="325"/>
      <c r="L1279" s="353"/>
      <c r="M1279" s="772"/>
      <c r="N1279" s="317"/>
      <c r="O1279" s="845" t="s">
        <v>3627</v>
      </c>
      <c r="P1279" s="821"/>
      <c r="Q1279" s="828">
        <f t="shared" si="61"/>
        <v>0</v>
      </c>
      <c r="R1279" s="520"/>
    </row>
    <row r="1280" spans="2:18" hidden="1" outlineLevel="1">
      <c r="B1280" s="115">
        <f t="shared" si="62"/>
        <v>1260</v>
      </c>
      <c r="C1280" s="70" t="s">
        <v>1242</v>
      </c>
      <c r="D1280" s="203"/>
      <c r="E1280" s="204"/>
      <c r="F1280" s="38"/>
      <c r="G1280" s="380"/>
      <c r="H1280" s="381"/>
      <c r="I1280" s="380"/>
      <c r="J1280" s="428">
        <f t="shared" si="60"/>
        <v>0</v>
      </c>
      <c r="K1280" s="325"/>
      <c r="L1280" s="353"/>
      <c r="M1280" s="772"/>
      <c r="N1280" s="317"/>
      <c r="O1280" s="845" t="s">
        <v>3627</v>
      </c>
      <c r="P1280" s="821"/>
      <c r="Q1280" s="828">
        <f t="shared" si="61"/>
        <v>0</v>
      </c>
      <c r="R1280" s="520"/>
    </row>
    <row r="1281" spans="2:18" ht="45" hidden="1" outlineLevel="1">
      <c r="B1281" s="115">
        <f t="shared" si="62"/>
        <v>1261</v>
      </c>
      <c r="C1281" s="70" t="s">
        <v>1673</v>
      </c>
      <c r="D1281" s="203" t="s">
        <v>103</v>
      </c>
      <c r="E1281" s="204">
        <v>1</v>
      </c>
      <c r="F1281" s="38"/>
      <c r="G1281" s="380"/>
      <c r="H1281" s="381"/>
      <c r="I1281" s="380"/>
      <c r="J1281" s="428">
        <f t="shared" si="60"/>
        <v>0</v>
      </c>
      <c r="K1281" s="325"/>
      <c r="L1281" s="353"/>
      <c r="M1281" s="772"/>
      <c r="N1281" s="317"/>
      <c r="O1281" s="845" t="s">
        <v>3627</v>
      </c>
      <c r="P1281" s="821"/>
      <c r="Q1281" s="828">
        <f t="shared" si="61"/>
        <v>0</v>
      </c>
      <c r="R1281" s="520"/>
    </row>
    <row r="1282" spans="2:18" hidden="1" outlineLevel="1">
      <c r="B1282" s="115">
        <f t="shared" si="62"/>
        <v>1262</v>
      </c>
      <c r="C1282" s="70" t="s">
        <v>104</v>
      </c>
      <c r="D1282" s="203"/>
      <c r="E1282" s="204"/>
      <c r="F1282" s="38"/>
      <c r="G1282" s="380"/>
      <c r="H1282" s="381"/>
      <c r="I1282" s="380"/>
      <c r="J1282" s="428">
        <f t="shared" si="60"/>
        <v>0</v>
      </c>
      <c r="K1282" s="325"/>
      <c r="L1282" s="353"/>
      <c r="M1282" s="772"/>
      <c r="N1282" s="317"/>
      <c r="O1282" s="845" t="s">
        <v>3627</v>
      </c>
      <c r="P1282" s="821"/>
      <c r="Q1282" s="828">
        <f t="shared" si="61"/>
        <v>0</v>
      </c>
      <c r="R1282" s="520"/>
    </row>
    <row r="1283" spans="2:18" ht="30" hidden="1" outlineLevel="1">
      <c r="B1283" s="115">
        <f t="shared" si="62"/>
        <v>1263</v>
      </c>
      <c r="C1283" s="70" t="s">
        <v>3424</v>
      </c>
      <c r="D1283" s="203" t="s">
        <v>31</v>
      </c>
      <c r="E1283" s="204">
        <v>1</v>
      </c>
      <c r="F1283" s="38"/>
      <c r="G1283" s="380"/>
      <c r="H1283" s="381"/>
      <c r="I1283" s="380"/>
      <c r="J1283" s="428">
        <f t="shared" si="60"/>
        <v>0</v>
      </c>
      <c r="K1283" s="325"/>
      <c r="L1283" s="353"/>
      <c r="M1283" s="772"/>
      <c r="N1283" s="317"/>
      <c r="O1283" s="845" t="s">
        <v>3627</v>
      </c>
      <c r="P1283" s="821"/>
      <c r="Q1283" s="828">
        <f t="shared" si="61"/>
        <v>0</v>
      </c>
      <c r="R1283" s="520"/>
    </row>
    <row r="1284" spans="2:18" ht="30" hidden="1" outlineLevel="1">
      <c r="B1284" s="115">
        <f t="shared" si="62"/>
        <v>1264</v>
      </c>
      <c r="C1284" s="70" t="s">
        <v>1243</v>
      </c>
      <c r="D1284" s="203" t="s">
        <v>31</v>
      </c>
      <c r="E1284" s="204">
        <v>1</v>
      </c>
      <c r="F1284" s="38"/>
      <c r="G1284" s="380"/>
      <c r="H1284" s="381"/>
      <c r="I1284" s="380"/>
      <c r="J1284" s="428">
        <f t="shared" si="60"/>
        <v>0</v>
      </c>
      <c r="K1284" s="325"/>
      <c r="L1284" s="353"/>
      <c r="M1284" s="772"/>
      <c r="N1284" s="317"/>
      <c r="O1284" s="845" t="s">
        <v>3627</v>
      </c>
      <c r="P1284" s="821"/>
      <c r="Q1284" s="828">
        <f t="shared" si="61"/>
        <v>0</v>
      </c>
      <c r="R1284" s="520"/>
    </row>
    <row r="1285" spans="2:18" ht="45" hidden="1" outlineLevel="1">
      <c r="B1285" s="115">
        <f t="shared" si="62"/>
        <v>1265</v>
      </c>
      <c r="C1285" s="70" t="s">
        <v>3425</v>
      </c>
      <c r="D1285" s="203" t="s">
        <v>31</v>
      </c>
      <c r="E1285" s="204">
        <v>1</v>
      </c>
      <c r="F1285" s="38"/>
      <c r="G1285" s="380"/>
      <c r="H1285" s="381"/>
      <c r="I1285" s="380"/>
      <c r="J1285" s="428">
        <f t="shared" si="60"/>
        <v>0</v>
      </c>
      <c r="K1285" s="325"/>
      <c r="L1285" s="353"/>
      <c r="M1285" s="772"/>
      <c r="N1285" s="317"/>
      <c r="O1285" s="845" t="s">
        <v>3627</v>
      </c>
      <c r="P1285" s="821"/>
      <c r="Q1285" s="828">
        <f t="shared" si="61"/>
        <v>0</v>
      </c>
      <c r="R1285" s="520"/>
    </row>
    <row r="1286" spans="2:18" ht="30" hidden="1" outlineLevel="1">
      <c r="B1286" s="115">
        <f t="shared" si="62"/>
        <v>1266</v>
      </c>
      <c r="C1286" s="70" t="s">
        <v>3426</v>
      </c>
      <c r="D1286" s="203" t="s">
        <v>31</v>
      </c>
      <c r="E1286" s="204">
        <v>1</v>
      </c>
      <c r="F1286" s="38"/>
      <c r="G1286" s="380"/>
      <c r="H1286" s="381"/>
      <c r="I1286" s="380"/>
      <c r="J1286" s="428">
        <f t="shared" si="60"/>
        <v>0</v>
      </c>
      <c r="K1286" s="325"/>
      <c r="L1286" s="353"/>
      <c r="M1286" s="772"/>
      <c r="N1286" s="317"/>
      <c r="O1286" s="845" t="s">
        <v>3627</v>
      </c>
      <c r="P1286" s="821"/>
      <c r="Q1286" s="828">
        <f t="shared" si="61"/>
        <v>0</v>
      </c>
      <c r="R1286" s="520"/>
    </row>
    <row r="1287" spans="2:18" ht="30" hidden="1" outlineLevel="1">
      <c r="B1287" s="115">
        <f t="shared" si="62"/>
        <v>1267</v>
      </c>
      <c r="C1287" s="70" t="s">
        <v>3427</v>
      </c>
      <c r="D1287" s="203" t="s">
        <v>31</v>
      </c>
      <c r="E1287" s="204">
        <v>1</v>
      </c>
      <c r="F1287" s="38"/>
      <c r="G1287" s="380"/>
      <c r="H1287" s="381"/>
      <c r="I1287" s="380"/>
      <c r="J1287" s="428">
        <f t="shared" si="60"/>
        <v>0</v>
      </c>
      <c r="K1287" s="325"/>
      <c r="L1287" s="353"/>
      <c r="M1287" s="772"/>
      <c r="N1287" s="317"/>
      <c r="O1287" s="845" t="s">
        <v>3627</v>
      </c>
      <c r="P1287" s="821"/>
      <c r="Q1287" s="828">
        <f t="shared" si="61"/>
        <v>0</v>
      </c>
      <c r="R1287" s="520"/>
    </row>
    <row r="1288" spans="2:18" ht="45" hidden="1" outlineLevel="1">
      <c r="B1288" s="115">
        <f t="shared" si="62"/>
        <v>1268</v>
      </c>
      <c r="C1288" s="70" t="s">
        <v>3428</v>
      </c>
      <c r="D1288" s="203" t="s">
        <v>31</v>
      </c>
      <c r="E1288" s="204">
        <v>1</v>
      </c>
      <c r="F1288" s="38"/>
      <c r="G1288" s="380"/>
      <c r="H1288" s="381"/>
      <c r="I1288" s="380"/>
      <c r="J1288" s="428">
        <f t="shared" si="60"/>
        <v>0</v>
      </c>
      <c r="K1288" s="325"/>
      <c r="L1288" s="353"/>
      <c r="M1288" s="772"/>
      <c r="N1288" s="317"/>
      <c r="O1288" s="845" t="s">
        <v>3627</v>
      </c>
      <c r="P1288" s="821"/>
      <c r="Q1288" s="828">
        <f t="shared" si="61"/>
        <v>0</v>
      </c>
      <c r="R1288" s="520"/>
    </row>
    <row r="1289" spans="2:18" ht="30" hidden="1" outlineLevel="1">
      <c r="B1289" s="115">
        <f t="shared" si="62"/>
        <v>1269</v>
      </c>
      <c r="C1289" s="70" t="s">
        <v>3429</v>
      </c>
      <c r="D1289" s="203" t="s">
        <v>31</v>
      </c>
      <c r="E1289" s="204">
        <v>1</v>
      </c>
      <c r="F1289" s="38"/>
      <c r="G1289" s="380"/>
      <c r="H1289" s="381"/>
      <c r="I1289" s="380"/>
      <c r="J1289" s="428">
        <f t="shared" si="60"/>
        <v>0</v>
      </c>
      <c r="K1289" s="325"/>
      <c r="L1289" s="353"/>
      <c r="M1289" s="772"/>
      <c r="N1289" s="317"/>
      <c r="O1289" s="845" t="s">
        <v>3627</v>
      </c>
      <c r="P1289" s="821"/>
      <c r="Q1289" s="828">
        <f t="shared" si="61"/>
        <v>0</v>
      </c>
      <c r="R1289" s="520"/>
    </row>
    <row r="1290" spans="2:18" ht="30" hidden="1" outlineLevel="1">
      <c r="B1290" s="115">
        <f t="shared" si="62"/>
        <v>1270</v>
      </c>
      <c r="C1290" s="70" t="s">
        <v>3430</v>
      </c>
      <c r="D1290" s="203" t="s">
        <v>31</v>
      </c>
      <c r="E1290" s="204">
        <v>2</v>
      </c>
      <c r="F1290" s="38"/>
      <c r="G1290" s="380"/>
      <c r="H1290" s="381"/>
      <c r="I1290" s="380"/>
      <c r="J1290" s="428">
        <f t="shared" si="60"/>
        <v>0</v>
      </c>
      <c r="K1290" s="325"/>
      <c r="L1290" s="353"/>
      <c r="M1290" s="772"/>
      <c r="N1290" s="317"/>
      <c r="O1290" s="845" t="s">
        <v>3627</v>
      </c>
      <c r="P1290" s="821"/>
      <c r="Q1290" s="828">
        <f t="shared" si="61"/>
        <v>0</v>
      </c>
      <c r="R1290" s="520"/>
    </row>
    <row r="1291" spans="2:18" hidden="1" outlineLevel="1">
      <c r="B1291" s="115">
        <f t="shared" si="62"/>
        <v>1271</v>
      </c>
      <c r="C1291" s="70" t="s">
        <v>1179</v>
      </c>
      <c r="D1291" s="203"/>
      <c r="E1291" s="204"/>
      <c r="F1291" s="38"/>
      <c r="G1291" s="380"/>
      <c r="H1291" s="381"/>
      <c r="I1291" s="380"/>
      <c r="J1291" s="428">
        <f t="shared" si="60"/>
        <v>0</v>
      </c>
      <c r="K1291" s="325"/>
      <c r="L1291" s="353"/>
      <c r="M1291" s="772"/>
      <c r="N1291" s="317"/>
      <c r="O1291" s="845" t="s">
        <v>3627</v>
      </c>
      <c r="P1291" s="821"/>
      <c r="Q1291" s="828">
        <f t="shared" si="61"/>
        <v>0</v>
      </c>
      <c r="R1291" s="520"/>
    </row>
    <row r="1292" spans="2:18" hidden="1" outlineLevel="1">
      <c r="B1292" s="115">
        <f t="shared" si="62"/>
        <v>1272</v>
      </c>
      <c r="C1292" s="70" t="s">
        <v>1681</v>
      </c>
      <c r="D1292" s="203" t="s">
        <v>2</v>
      </c>
      <c r="E1292" s="204">
        <v>16</v>
      </c>
      <c r="F1292" s="38"/>
      <c r="G1292" s="380"/>
      <c r="H1292" s="381"/>
      <c r="I1292" s="380"/>
      <c r="J1292" s="428">
        <f t="shared" si="60"/>
        <v>0</v>
      </c>
      <c r="K1292" s="325"/>
      <c r="L1292" s="353"/>
      <c r="M1292" s="772"/>
      <c r="N1292" s="317"/>
      <c r="O1292" s="845" t="s">
        <v>3627</v>
      </c>
      <c r="P1292" s="821"/>
      <c r="Q1292" s="828">
        <f t="shared" si="61"/>
        <v>0</v>
      </c>
      <c r="R1292" s="520"/>
    </row>
    <row r="1293" spans="2:18" hidden="1" outlineLevel="1">
      <c r="B1293" s="115">
        <f t="shared" si="62"/>
        <v>1273</v>
      </c>
      <c r="C1293" s="70" t="s">
        <v>1682</v>
      </c>
      <c r="D1293" s="203" t="s">
        <v>2</v>
      </c>
      <c r="E1293" s="204">
        <v>2</v>
      </c>
      <c r="F1293" s="38"/>
      <c r="G1293" s="380"/>
      <c r="H1293" s="381"/>
      <c r="I1293" s="380"/>
      <c r="J1293" s="428">
        <f t="shared" si="60"/>
        <v>0</v>
      </c>
      <c r="K1293" s="325"/>
      <c r="L1293" s="353"/>
      <c r="M1293" s="772"/>
      <c r="N1293" s="317"/>
      <c r="O1293" s="845" t="s">
        <v>3627</v>
      </c>
      <c r="P1293" s="821"/>
      <c r="Q1293" s="828">
        <f t="shared" si="61"/>
        <v>0</v>
      </c>
      <c r="R1293" s="520"/>
    </row>
    <row r="1294" spans="2:18" hidden="1" outlineLevel="1">
      <c r="B1294" s="115">
        <f t="shared" si="62"/>
        <v>1274</v>
      </c>
      <c r="C1294" s="70" t="s">
        <v>1683</v>
      </c>
      <c r="D1294" s="203" t="s">
        <v>2</v>
      </c>
      <c r="E1294" s="204">
        <v>10</v>
      </c>
      <c r="F1294" s="38"/>
      <c r="G1294" s="380"/>
      <c r="H1294" s="381"/>
      <c r="I1294" s="380"/>
      <c r="J1294" s="428">
        <f t="shared" si="60"/>
        <v>0</v>
      </c>
      <c r="K1294" s="325"/>
      <c r="L1294" s="353"/>
      <c r="M1294" s="772"/>
      <c r="N1294" s="317"/>
      <c r="O1294" s="845" t="s">
        <v>3627</v>
      </c>
      <c r="P1294" s="821"/>
      <c r="Q1294" s="828">
        <f t="shared" si="61"/>
        <v>0</v>
      </c>
      <c r="R1294" s="520"/>
    </row>
    <row r="1295" spans="2:18" hidden="1" outlineLevel="1">
      <c r="B1295" s="115">
        <f t="shared" si="62"/>
        <v>1275</v>
      </c>
      <c r="C1295" s="70" t="s">
        <v>1684</v>
      </c>
      <c r="D1295" s="203" t="s">
        <v>2</v>
      </c>
      <c r="E1295" s="204">
        <v>40</v>
      </c>
      <c r="F1295" s="38"/>
      <c r="G1295" s="380"/>
      <c r="H1295" s="381"/>
      <c r="I1295" s="380"/>
      <c r="J1295" s="428">
        <f t="shared" si="60"/>
        <v>0</v>
      </c>
      <c r="K1295" s="325"/>
      <c r="L1295" s="353"/>
      <c r="M1295" s="772"/>
      <c r="N1295" s="317"/>
      <c r="O1295" s="845" t="s">
        <v>3627</v>
      </c>
      <c r="P1295" s="821"/>
      <c r="Q1295" s="828">
        <f t="shared" si="61"/>
        <v>0</v>
      </c>
      <c r="R1295" s="520"/>
    </row>
    <row r="1296" spans="2:18" hidden="1" outlineLevel="1">
      <c r="B1296" s="115">
        <f t="shared" si="62"/>
        <v>1276</v>
      </c>
      <c r="C1296" s="70" t="s">
        <v>1685</v>
      </c>
      <c r="D1296" s="203" t="s">
        <v>2</v>
      </c>
      <c r="E1296" s="204">
        <v>28</v>
      </c>
      <c r="F1296" s="38"/>
      <c r="G1296" s="380"/>
      <c r="H1296" s="381"/>
      <c r="I1296" s="380"/>
      <c r="J1296" s="428">
        <f t="shared" si="60"/>
        <v>0</v>
      </c>
      <c r="K1296" s="325"/>
      <c r="L1296" s="353"/>
      <c r="M1296" s="772"/>
      <c r="N1296" s="317"/>
      <c r="O1296" s="845" t="s">
        <v>3627</v>
      </c>
      <c r="P1296" s="821"/>
      <c r="Q1296" s="828">
        <f t="shared" si="61"/>
        <v>0</v>
      </c>
      <c r="R1296" s="520"/>
    </row>
    <row r="1297" spans="2:18" hidden="1" outlineLevel="1">
      <c r="B1297" s="115">
        <f t="shared" si="62"/>
        <v>1277</v>
      </c>
      <c r="C1297" s="70" t="s">
        <v>1686</v>
      </c>
      <c r="D1297" s="203" t="s">
        <v>2</v>
      </c>
      <c r="E1297" s="204">
        <v>16</v>
      </c>
      <c r="F1297" s="38"/>
      <c r="G1297" s="380"/>
      <c r="H1297" s="381"/>
      <c r="I1297" s="380"/>
      <c r="J1297" s="428">
        <f t="shared" si="60"/>
        <v>0</v>
      </c>
      <c r="K1297" s="325"/>
      <c r="L1297" s="353"/>
      <c r="M1297" s="772"/>
      <c r="N1297" s="317"/>
      <c r="O1297" s="845" t="s">
        <v>3627</v>
      </c>
      <c r="P1297" s="821"/>
      <c r="Q1297" s="828">
        <f t="shared" si="61"/>
        <v>0</v>
      </c>
      <c r="R1297" s="520"/>
    </row>
    <row r="1298" spans="2:18" hidden="1" outlineLevel="1">
      <c r="B1298" s="115">
        <f t="shared" si="62"/>
        <v>1278</v>
      </c>
      <c r="C1298" s="70" t="s">
        <v>1218</v>
      </c>
      <c r="D1298" s="203"/>
      <c r="E1298" s="204"/>
      <c r="F1298" s="38"/>
      <c r="G1298" s="380"/>
      <c r="H1298" s="381"/>
      <c r="I1298" s="380"/>
      <c r="J1298" s="428">
        <f t="shared" si="60"/>
        <v>0</v>
      </c>
      <c r="K1298" s="325"/>
      <c r="L1298" s="353"/>
      <c r="M1298" s="772"/>
      <c r="N1298" s="317"/>
      <c r="O1298" s="845" t="s">
        <v>3627</v>
      </c>
      <c r="P1298" s="821"/>
      <c r="Q1298" s="828">
        <f t="shared" si="61"/>
        <v>0</v>
      </c>
      <c r="R1298" s="520"/>
    </row>
    <row r="1299" spans="2:18" ht="30" hidden="1" outlineLevel="1">
      <c r="B1299" s="115">
        <f t="shared" si="62"/>
        <v>1279</v>
      </c>
      <c r="C1299" s="70" t="s">
        <v>1185</v>
      </c>
      <c r="D1299" s="203" t="s">
        <v>2</v>
      </c>
      <c r="E1299" s="204">
        <v>9</v>
      </c>
      <c r="F1299" s="38"/>
      <c r="G1299" s="380"/>
      <c r="H1299" s="381"/>
      <c r="I1299" s="380"/>
      <c r="J1299" s="428">
        <f t="shared" ref="J1299:J1362" si="63">G1299+I1299</f>
        <v>0</v>
      </c>
      <c r="K1299" s="325"/>
      <c r="L1299" s="353"/>
      <c r="M1299" s="772"/>
      <c r="N1299" s="317"/>
      <c r="O1299" s="845" t="s">
        <v>3627</v>
      </c>
      <c r="P1299" s="821"/>
      <c r="Q1299" s="828">
        <f t="shared" si="61"/>
        <v>0</v>
      </c>
      <c r="R1299" s="520"/>
    </row>
    <row r="1300" spans="2:18" hidden="1" outlineLevel="1">
      <c r="B1300" s="115">
        <f t="shared" si="62"/>
        <v>1280</v>
      </c>
      <c r="C1300" s="70" t="s">
        <v>1186</v>
      </c>
      <c r="D1300" s="203" t="s">
        <v>2</v>
      </c>
      <c r="E1300" s="204">
        <v>9</v>
      </c>
      <c r="F1300" s="38"/>
      <c r="G1300" s="380"/>
      <c r="H1300" s="381"/>
      <c r="I1300" s="380"/>
      <c r="J1300" s="428">
        <f t="shared" si="63"/>
        <v>0</v>
      </c>
      <c r="K1300" s="325"/>
      <c r="L1300" s="353"/>
      <c r="M1300" s="772"/>
      <c r="N1300" s="317"/>
      <c r="O1300" s="845" t="s">
        <v>3627</v>
      </c>
      <c r="P1300" s="821"/>
      <c r="Q1300" s="828">
        <f t="shared" si="61"/>
        <v>0</v>
      </c>
      <c r="R1300" s="520"/>
    </row>
    <row r="1301" spans="2:18" hidden="1" outlineLevel="1">
      <c r="B1301" s="115">
        <f t="shared" si="62"/>
        <v>1281</v>
      </c>
      <c r="C1301" s="70" t="s">
        <v>1187</v>
      </c>
      <c r="D1301" s="203" t="s">
        <v>2</v>
      </c>
      <c r="E1301" s="204">
        <v>9</v>
      </c>
      <c r="F1301" s="38"/>
      <c r="G1301" s="380"/>
      <c r="H1301" s="381"/>
      <c r="I1301" s="380"/>
      <c r="J1301" s="428">
        <f t="shared" si="63"/>
        <v>0</v>
      </c>
      <c r="K1301" s="325"/>
      <c r="L1301" s="353"/>
      <c r="M1301" s="772"/>
      <c r="N1301" s="317"/>
      <c r="O1301" s="845" t="s">
        <v>3627</v>
      </c>
      <c r="P1301" s="821"/>
      <c r="Q1301" s="828">
        <f t="shared" si="61"/>
        <v>0</v>
      </c>
      <c r="R1301" s="520"/>
    </row>
    <row r="1302" spans="2:18" ht="45" hidden="1" outlineLevel="1">
      <c r="B1302" s="115">
        <f t="shared" si="62"/>
        <v>1282</v>
      </c>
      <c r="C1302" s="70" t="s">
        <v>1201</v>
      </c>
      <c r="D1302" s="203" t="s">
        <v>31</v>
      </c>
      <c r="E1302" s="204">
        <v>1</v>
      </c>
      <c r="F1302" s="38"/>
      <c r="G1302" s="380"/>
      <c r="H1302" s="381"/>
      <c r="I1302" s="380"/>
      <c r="J1302" s="428">
        <f t="shared" si="63"/>
        <v>0</v>
      </c>
      <c r="K1302" s="325"/>
      <c r="L1302" s="353"/>
      <c r="M1302" s="772"/>
      <c r="N1302" s="317"/>
      <c r="O1302" s="845" t="s">
        <v>3627</v>
      </c>
      <c r="P1302" s="821"/>
      <c r="Q1302" s="828">
        <f t="shared" si="61"/>
        <v>0</v>
      </c>
      <c r="R1302" s="520"/>
    </row>
    <row r="1303" spans="2:18" ht="30" hidden="1" outlineLevel="1">
      <c r="B1303" s="115">
        <f t="shared" si="62"/>
        <v>1283</v>
      </c>
      <c r="C1303" s="70" t="s">
        <v>1202</v>
      </c>
      <c r="D1303" s="203" t="s">
        <v>31</v>
      </c>
      <c r="E1303" s="204">
        <v>1</v>
      </c>
      <c r="F1303" s="38"/>
      <c r="G1303" s="380"/>
      <c r="H1303" s="381"/>
      <c r="I1303" s="380"/>
      <c r="J1303" s="428">
        <f t="shared" si="63"/>
        <v>0</v>
      </c>
      <c r="K1303" s="325"/>
      <c r="L1303" s="353"/>
      <c r="M1303" s="772"/>
      <c r="N1303" s="317"/>
      <c r="O1303" s="845" t="s">
        <v>3627</v>
      </c>
      <c r="P1303" s="821"/>
      <c r="Q1303" s="828">
        <f t="shared" si="61"/>
        <v>0</v>
      </c>
      <c r="R1303" s="520"/>
    </row>
    <row r="1304" spans="2:18" hidden="1" outlineLevel="1">
      <c r="B1304" s="115">
        <f t="shared" si="62"/>
        <v>1284</v>
      </c>
      <c r="C1304" s="70" t="s">
        <v>1203</v>
      </c>
      <c r="D1304" s="203" t="s">
        <v>31</v>
      </c>
      <c r="E1304" s="204">
        <v>10</v>
      </c>
      <c r="F1304" s="38"/>
      <c r="G1304" s="380"/>
      <c r="H1304" s="381"/>
      <c r="I1304" s="380"/>
      <c r="J1304" s="428">
        <f t="shared" si="63"/>
        <v>0</v>
      </c>
      <c r="K1304" s="325"/>
      <c r="L1304" s="353"/>
      <c r="M1304" s="772"/>
      <c r="N1304" s="317"/>
      <c r="O1304" s="845" t="s">
        <v>3627</v>
      </c>
      <c r="P1304" s="821"/>
      <c r="Q1304" s="828">
        <f t="shared" si="61"/>
        <v>0</v>
      </c>
      <c r="R1304" s="520"/>
    </row>
    <row r="1305" spans="2:18" ht="30" hidden="1" outlineLevel="1">
      <c r="B1305" s="115">
        <f t="shared" si="62"/>
        <v>1285</v>
      </c>
      <c r="C1305" s="70" t="s">
        <v>1381</v>
      </c>
      <c r="D1305" s="203" t="s">
        <v>2</v>
      </c>
      <c r="E1305" s="204">
        <v>50</v>
      </c>
      <c r="F1305" s="38"/>
      <c r="G1305" s="380"/>
      <c r="H1305" s="381"/>
      <c r="I1305" s="380"/>
      <c r="J1305" s="428">
        <f t="shared" si="63"/>
        <v>0</v>
      </c>
      <c r="K1305" s="325"/>
      <c r="L1305" s="353"/>
      <c r="M1305" s="772"/>
      <c r="N1305" s="317"/>
      <c r="O1305" s="845" t="s">
        <v>3627</v>
      </c>
      <c r="P1305" s="821"/>
      <c r="Q1305" s="828">
        <f t="shared" si="61"/>
        <v>0</v>
      </c>
      <c r="R1305" s="520"/>
    </row>
    <row r="1306" spans="2:18" hidden="1" outlineLevel="1">
      <c r="B1306" s="115">
        <f t="shared" si="62"/>
        <v>1286</v>
      </c>
      <c r="C1306" s="70" t="s">
        <v>1380</v>
      </c>
      <c r="D1306" s="203" t="s">
        <v>3</v>
      </c>
      <c r="E1306" s="204">
        <v>25</v>
      </c>
      <c r="F1306" s="38"/>
      <c r="G1306" s="380"/>
      <c r="H1306" s="381"/>
      <c r="I1306" s="380"/>
      <c r="J1306" s="428">
        <f t="shared" si="63"/>
        <v>0</v>
      </c>
      <c r="K1306" s="325"/>
      <c r="L1306" s="353"/>
      <c r="M1306" s="772"/>
      <c r="N1306" s="317"/>
      <c r="O1306" s="845" t="s">
        <v>3627</v>
      </c>
      <c r="P1306" s="821"/>
      <c r="Q1306" s="828">
        <f t="shared" si="61"/>
        <v>0</v>
      </c>
      <c r="R1306" s="520"/>
    </row>
    <row r="1307" spans="2:18" hidden="1" outlineLevel="1">
      <c r="B1307" s="115">
        <f t="shared" si="62"/>
        <v>1287</v>
      </c>
      <c r="C1307" s="70" t="s">
        <v>1190</v>
      </c>
      <c r="D1307" s="203" t="s">
        <v>31</v>
      </c>
      <c r="E1307" s="204">
        <v>2</v>
      </c>
      <c r="F1307" s="38"/>
      <c r="G1307" s="380"/>
      <c r="H1307" s="381"/>
      <c r="I1307" s="380"/>
      <c r="J1307" s="428">
        <f t="shared" si="63"/>
        <v>0</v>
      </c>
      <c r="K1307" s="325"/>
      <c r="L1307" s="353"/>
      <c r="M1307" s="772"/>
      <c r="N1307" s="317"/>
      <c r="O1307" s="845" t="s">
        <v>3627</v>
      </c>
      <c r="P1307" s="821"/>
      <c r="Q1307" s="828">
        <f t="shared" si="61"/>
        <v>0</v>
      </c>
      <c r="R1307" s="520"/>
    </row>
    <row r="1308" spans="2:18" hidden="1" outlineLevel="1">
      <c r="B1308" s="115">
        <f t="shared" si="62"/>
        <v>1288</v>
      </c>
      <c r="C1308" s="70" t="s">
        <v>1244</v>
      </c>
      <c r="D1308" s="203"/>
      <c r="E1308" s="204"/>
      <c r="F1308" s="38"/>
      <c r="G1308" s="380"/>
      <c r="H1308" s="381"/>
      <c r="I1308" s="380"/>
      <c r="J1308" s="428">
        <f t="shared" si="63"/>
        <v>0</v>
      </c>
      <c r="K1308" s="325"/>
      <c r="L1308" s="353"/>
      <c r="M1308" s="772"/>
      <c r="N1308" s="317"/>
      <c r="O1308" s="845" t="s">
        <v>3627</v>
      </c>
      <c r="P1308" s="821"/>
      <c r="Q1308" s="828">
        <f t="shared" si="61"/>
        <v>0</v>
      </c>
      <c r="R1308" s="520"/>
    </row>
    <row r="1309" spans="2:18" hidden="1" outlineLevel="1">
      <c r="B1309" s="115">
        <f t="shared" si="62"/>
        <v>1289</v>
      </c>
      <c r="C1309" s="70" t="s">
        <v>1245</v>
      </c>
      <c r="D1309" s="203"/>
      <c r="E1309" s="204"/>
      <c r="F1309" s="38"/>
      <c r="G1309" s="380"/>
      <c r="H1309" s="381"/>
      <c r="I1309" s="380"/>
      <c r="J1309" s="428">
        <f t="shared" si="63"/>
        <v>0</v>
      </c>
      <c r="K1309" s="325"/>
      <c r="L1309" s="353"/>
      <c r="M1309" s="772"/>
      <c r="N1309" s="317"/>
      <c r="O1309" s="845" t="s">
        <v>3627</v>
      </c>
      <c r="P1309" s="821"/>
      <c r="Q1309" s="828">
        <f t="shared" si="61"/>
        <v>0</v>
      </c>
      <c r="R1309" s="520"/>
    </row>
    <row r="1310" spans="2:18" ht="45" hidden="1" outlineLevel="1">
      <c r="B1310" s="115">
        <f t="shared" si="62"/>
        <v>1290</v>
      </c>
      <c r="C1310" s="70" t="s">
        <v>1673</v>
      </c>
      <c r="D1310" s="203" t="s">
        <v>103</v>
      </c>
      <c r="E1310" s="204">
        <v>1</v>
      </c>
      <c r="F1310" s="38"/>
      <c r="G1310" s="380"/>
      <c r="H1310" s="381"/>
      <c r="I1310" s="380"/>
      <c r="J1310" s="428">
        <f t="shared" si="63"/>
        <v>0</v>
      </c>
      <c r="K1310" s="325"/>
      <c r="L1310" s="353"/>
      <c r="M1310" s="772"/>
      <c r="N1310" s="317"/>
      <c r="O1310" s="845" t="s">
        <v>3627</v>
      </c>
      <c r="P1310" s="821"/>
      <c r="Q1310" s="828">
        <f t="shared" si="61"/>
        <v>0</v>
      </c>
      <c r="R1310" s="520"/>
    </row>
    <row r="1311" spans="2:18" hidden="1" outlineLevel="1">
      <c r="B1311" s="115">
        <f t="shared" si="62"/>
        <v>1291</v>
      </c>
      <c r="C1311" s="70" t="s">
        <v>104</v>
      </c>
      <c r="D1311" s="203"/>
      <c r="E1311" s="204"/>
      <c r="F1311" s="38"/>
      <c r="G1311" s="380"/>
      <c r="H1311" s="381"/>
      <c r="I1311" s="380"/>
      <c r="J1311" s="428">
        <f t="shared" si="63"/>
        <v>0</v>
      </c>
      <c r="K1311" s="325"/>
      <c r="L1311" s="353"/>
      <c r="M1311" s="772"/>
      <c r="N1311" s="317"/>
      <c r="O1311" s="845" t="s">
        <v>3627</v>
      </c>
      <c r="P1311" s="821"/>
      <c r="Q1311" s="828">
        <f t="shared" si="61"/>
        <v>0</v>
      </c>
      <c r="R1311" s="520"/>
    </row>
    <row r="1312" spans="2:18" ht="30" hidden="1" outlineLevel="1">
      <c r="B1312" s="115">
        <f t="shared" si="62"/>
        <v>1292</v>
      </c>
      <c r="C1312" s="70" t="s">
        <v>3424</v>
      </c>
      <c r="D1312" s="203" t="s">
        <v>31</v>
      </c>
      <c r="E1312" s="204">
        <v>1</v>
      </c>
      <c r="F1312" s="38"/>
      <c r="G1312" s="380"/>
      <c r="H1312" s="381"/>
      <c r="I1312" s="380"/>
      <c r="J1312" s="428">
        <f t="shared" si="63"/>
        <v>0</v>
      </c>
      <c r="K1312" s="325"/>
      <c r="L1312" s="353"/>
      <c r="M1312" s="772"/>
      <c r="N1312" s="317"/>
      <c r="O1312" s="845" t="s">
        <v>3627</v>
      </c>
      <c r="P1312" s="821"/>
      <c r="Q1312" s="828">
        <f t="shared" si="61"/>
        <v>0</v>
      </c>
      <c r="R1312" s="520"/>
    </row>
    <row r="1313" spans="2:18" ht="30" hidden="1" outlineLevel="1">
      <c r="B1313" s="115">
        <f t="shared" si="62"/>
        <v>1293</v>
      </c>
      <c r="C1313" s="70" t="s">
        <v>1243</v>
      </c>
      <c r="D1313" s="203" t="s">
        <v>31</v>
      </c>
      <c r="E1313" s="204">
        <v>1</v>
      </c>
      <c r="F1313" s="38"/>
      <c r="G1313" s="380"/>
      <c r="H1313" s="381"/>
      <c r="I1313" s="380"/>
      <c r="J1313" s="428">
        <f t="shared" si="63"/>
        <v>0</v>
      </c>
      <c r="K1313" s="325"/>
      <c r="L1313" s="353"/>
      <c r="M1313" s="772"/>
      <c r="N1313" s="317"/>
      <c r="O1313" s="845" t="s">
        <v>3627</v>
      </c>
      <c r="P1313" s="821"/>
      <c r="Q1313" s="828">
        <f t="shared" si="61"/>
        <v>0</v>
      </c>
      <c r="R1313" s="520"/>
    </row>
    <row r="1314" spans="2:18" ht="45" hidden="1" outlineLevel="1">
      <c r="B1314" s="115">
        <f t="shared" si="62"/>
        <v>1294</v>
      </c>
      <c r="C1314" s="70" t="s">
        <v>3425</v>
      </c>
      <c r="D1314" s="203" t="s">
        <v>31</v>
      </c>
      <c r="E1314" s="204">
        <v>1</v>
      </c>
      <c r="F1314" s="38"/>
      <c r="G1314" s="380"/>
      <c r="H1314" s="381"/>
      <c r="I1314" s="380"/>
      <c r="J1314" s="428">
        <f t="shared" si="63"/>
        <v>0</v>
      </c>
      <c r="K1314" s="325"/>
      <c r="L1314" s="353"/>
      <c r="M1314" s="772"/>
      <c r="N1314" s="317"/>
      <c r="O1314" s="845" t="s">
        <v>3627</v>
      </c>
      <c r="P1314" s="821"/>
      <c r="Q1314" s="828">
        <f t="shared" si="61"/>
        <v>0</v>
      </c>
      <c r="R1314" s="520"/>
    </row>
    <row r="1315" spans="2:18" ht="30" hidden="1" outlineLevel="1">
      <c r="B1315" s="115">
        <f t="shared" si="62"/>
        <v>1295</v>
      </c>
      <c r="C1315" s="70" t="s">
        <v>3426</v>
      </c>
      <c r="D1315" s="203" t="s">
        <v>31</v>
      </c>
      <c r="E1315" s="204">
        <v>1</v>
      </c>
      <c r="F1315" s="38"/>
      <c r="G1315" s="380"/>
      <c r="H1315" s="381"/>
      <c r="I1315" s="380"/>
      <c r="J1315" s="428">
        <f t="shared" si="63"/>
        <v>0</v>
      </c>
      <c r="K1315" s="325"/>
      <c r="L1315" s="353"/>
      <c r="M1315" s="772"/>
      <c r="N1315" s="317"/>
      <c r="O1315" s="845" t="s">
        <v>3627</v>
      </c>
      <c r="P1315" s="821"/>
      <c r="Q1315" s="828">
        <f t="shared" si="61"/>
        <v>0</v>
      </c>
      <c r="R1315" s="520"/>
    </row>
    <row r="1316" spans="2:18" ht="30" hidden="1" outlineLevel="1">
      <c r="B1316" s="115">
        <f t="shared" si="62"/>
        <v>1296</v>
      </c>
      <c r="C1316" s="70" t="s">
        <v>3427</v>
      </c>
      <c r="D1316" s="203" t="s">
        <v>31</v>
      </c>
      <c r="E1316" s="204">
        <v>1</v>
      </c>
      <c r="F1316" s="38"/>
      <c r="G1316" s="380"/>
      <c r="H1316" s="381"/>
      <c r="I1316" s="380"/>
      <c r="J1316" s="428">
        <f t="shared" si="63"/>
        <v>0</v>
      </c>
      <c r="K1316" s="325"/>
      <c r="L1316" s="353"/>
      <c r="M1316" s="772"/>
      <c r="N1316" s="317"/>
      <c r="O1316" s="845" t="s">
        <v>3627</v>
      </c>
      <c r="P1316" s="821"/>
      <c r="Q1316" s="828">
        <f t="shared" si="61"/>
        <v>0</v>
      </c>
      <c r="R1316" s="520"/>
    </row>
    <row r="1317" spans="2:18" ht="45" hidden="1" outlineLevel="1">
      <c r="B1317" s="115">
        <f t="shared" si="62"/>
        <v>1297</v>
      </c>
      <c r="C1317" s="70" t="s">
        <v>3428</v>
      </c>
      <c r="D1317" s="203" t="s">
        <v>31</v>
      </c>
      <c r="E1317" s="204">
        <v>1</v>
      </c>
      <c r="F1317" s="38"/>
      <c r="G1317" s="380"/>
      <c r="H1317" s="381"/>
      <c r="I1317" s="380"/>
      <c r="J1317" s="428">
        <f t="shared" si="63"/>
        <v>0</v>
      </c>
      <c r="K1317" s="325"/>
      <c r="L1317" s="353"/>
      <c r="M1317" s="772"/>
      <c r="N1317" s="317"/>
      <c r="O1317" s="845" t="s">
        <v>3627</v>
      </c>
      <c r="P1317" s="821"/>
      <c r="Q1317" s="828">
        <f t="shared" si="61"/>
        <v>0</v>
      </c>
      <c r="R1317" s="520"/>
    </row>
    <row r="1318" spans="2:18" ht="30" hidden="1" outlineLevel="1">
      <c r="B1318" s="115">
        <f t="shared" si="62"/>
        <v>1298</v>
      </c>
      <c r="C1318" s="70" t="s">
        <v>3429</v>
      </c>
      <c r="D1318" s="203" t="s">
        <v>31</v>
      </c>
      <c r="E1318" s="204">
        <v>1</v>
      </c>
      <c r="F1318" s="38"/>
      <c r="G1318" s="380"/>
      <c r="H1318" s="381"/>
      <c r="I1318" s="380"/>
      <c r="J1318" s="428">
        <f t="shared" si="63"/>
        <v>0</v>
      </c>
      <c r="K1318" s="325"/>
      <c r="L1318" s="353"/>
      <c r="M1318" s="772"/>
      <c r="N1318" s="317"/>
      <c r="O1318" s="845" t="s">
        <v>3627</v>
      </c>
      <c r="P1318" s="821"/>
      <c r="Q1318" s="828">
        <f t="shared" si="61"/>
        <v>0</v>
      </c>
      <c r="R1318" s="520"/>
    </row>
    <row r="1319" spans="2:18" ht="30" hidden="1" outlineLevel="1">
      <c r="B1319" s="115">
        <f t="shared" si="62"/>
        <v>1299</v>
      </c>
      <c r="C1319" s="70" t="s">
        <v>3430</v>
      </c>
      <c r="D1319" s="203" t="s">
        <v>31</v>
      </c>
      <c r="E1319" s="204">
        <v>2</v>
      </c>
      <c r="F1319" s="38"/>
      <c r="G1319" s="380"/>
      <c r="H1319" s="381"/>
      <c r="I1319" s="380"/>
      <c r="J1319" s="428">
        <f t="shared" si="63"/>
        <v>0</v>
      </c>
      <c r="K1319" s="325"/>
      <c r="L1319" s="353"/>
      <c r="M1319" s="772"/>
      <c r="N1319" s="317"/>
      <c r="O1319" s="845" t="s">
        <v>3627</v>
      </c>
      <c r="P1319" s="821"/>
      <c r="Q1319" s="828">
        <f t="shared" si="61"/>
        <v>0</v>
      </c>
      <c r="R1319" s="520"/>
    </row>
    <row r="1320" spans="2:18" hidden="1" outlineLevel="1">
      <c r="B1320" s="115">
        <f t="shared" si="62"/>
        <v>1300</v>
      </c>
      <c r="C1320" s="70" t="s">
        <v>1179</v>
      </c>
      <c r="D1320" s="203"/>
      <c r="E1320" s="204"/>
      <c r="F1320" s="38"/>
      <c r="G1320" s="380"/>
      <c r="H1320" s="381"/>
      <c r="I1320" s="380"/>
      <c r="J1320" s="428">
        <f t="shared" si="63"/>
        <v>0</v>
      </c>
      <c r="K1320" s="325"/>
      <c r="L1320" s="353"/>
      <c r="M1320" s="772"/>
      <c r="N1320" s="317"/>
      <c r="O1320" s="845" t="s">
        <v>3627</v>
      </c>
      <c r="P1320" s="821"/>
      <c r="Q1320" s="828">
        <f t="shared" si="61"/>
        <v>0</v>
      </c>
      <c r="R1320" s="520"/>
    </row>
    <row r="1321" spans="2:18" hidden="1" outlineLevel="1">
      <c r="B1321" s="115">
        <f t="shared" si="62"/>
        <v>1301</v>
      </c>
      <c r="C1321" s="70" t="s">
        <v>1681</v>
      </c>
      <c r="D1321" s="203" t="s">
        <v>2</v>
      </c>
      <c r="E1321" s="204">
        <v>15</v>
      </c>
      <c r="F1321" s="38"/>
      <c r="G1321" s="380"/>
      <c r="H1321" s="381"/>
      <c r="I1321" s="380"/>
      <c r="J1321" s="428">
        <f t="shared" si="63"/>
        <v>0</v>
      </c>
      <c r="K1321" s="325"/>
      <c r="L1321" s="353"/>
      <c r="M1321" s="772"/>
      <c r="N1321" s="317"/>
      <c r="O1321" s="845" t="s">
        <v>3627</v>
      </c>
      <c r="P1321" s="821"/>
      <c r="Q1321" s="828">
        <f t="shared" si="61"/>
        <v>0</v>
      </c>
      <c r="R1321" s="520"/>
    </row>
    <row r="1322" spans="2:18" hidden="1" outlineLevel="1">
      <c r="B1322" s="115">
        <f t="shared" si="62"/>
        <v>1302</v>
      </c>
      <c r="C1322" s="70" t="s">
        <v>1682</v>
      </c>
      <c r="D1322" s="203" t="s">
        <v>2</v>
      </c>
      <c r="E1322" s="204">
        <v>2</v>
      </c>
      <c r="F1322" s="38"/>
      <c r="G1322" s="380"/>
      <c r="H1322" s="381"/>
      <c r="I1322" s="380"/>
      <c r="J1322" s="428">
        <f t="shared" si="63"/>
        <v>0</v>
      </c>
      <c r="K1322" s="325"/>
      <c r="L1322" s="353"/>
      <c r="M1322" s="772"/>
      <c r="N1322" s="317"/>
      <c r="O1322" s="845" t="s">
        <v>3627</v>
      </c>
      <c r="P1322" s="821"/>
      <c r="Q1322" s="828">
        <f t="shared" si="61"/>
        <v>0</v>
      </c>
      <c r="R1322" s="520"/>
    </row>
    <row r="1323" spans="2:18" hidden="1" outlineLevel="1">
      <c r="B1323" s="115">
        <f t="shared" si="62"/>
        <v>1303</v>
      </c>
      <c r="C1323" s="70" t="s">
        <v>1687</v>
      </c>
      <c r="D1323" s="203" t="s">
        <v>2</v>
      </c>
      <c r="E1323" s="204">
        <v>9</v>
      </c>
      <c r="F1323" s="38"/>
      <c r="G1323" s="380"/>
      <c r="H1323" s="381"/>
      <c r="I1323" s="380"/>
      <c r="J1323" s="428">
        <f t="shared" si="63"/>
        <v>0</v>
      </c>
      <c r="K1323" s="325"/>
      <c r="L1323" s="353"/>
      <c r="M1323" s="772"/>
      <c r="N1323" s="317"/>
      <c r="O1323" s="845" t="s">
        <v>3627</v>
      </c>
      <c r="P1323" s="821"/>
      <c r="Q1323" s="828">
        <f t="shared" si="61"/>
        <v>0</v>
      </c>
      <c r="R1323" s="520"/>
    </row>
    <row r="1324" spans="2:18" hidden="1" outlineLevel="1">
      <c r="B1324" s="115">
        <f t="shared" si="62"/>
        <v>1304</v>
      </c>
      <c r="C1324" s="70" t="s">
        <v>1684</v>
      </c>
      <c r="D1324" s="203" t="s">
        <v>2</v>
      </c>
      <c r="E1324" s="204">
        <v>36</v>
      </c>
      <c r="F1324" s="38"/>
      <c r="G1324" s="380"/>
      <c r="H1324" s="381"/>
      <c r="I1324" s="380"/>
      <c r="J1324" s="428">
        <f t="shared" si="63"/>
        <v>0</v>
      </c>
      <c r="K1324" s="325"/>
      <c r="L1324" s="353"/>
      <c r="M1324" s="772"/>
      <c r="N1324" s="317"/>
      <c r="O1324" s="845" t="s">
        <v>3627</v>
      </c>
      <c r="P1324" s="821"/>
      <c r="Q1324" s="828">
        <f t="shared" si="61"/>
        <v>0</v>
      </c>
      <c r="R1324" s="520"/>
    </row>
    <row r="1325" spans="2:18" hidden="1" outlineLevel="1">
      <c r="B1325" s="115">
        <f t="shared" si="62"/>
        <v>1305</v>
      </c>
      <c r="C1325" s="70" t="s">
        <v>1685</v>
      </c>
      <c r="D1325" s="203" t="s">
        <v>2</v>
      </c>
      <c r="E1325" s="204">
        <v>26</v>
      </c>
      <c r="F1325" s="38"/>
      <c r="G1325" s="380"/>
      <c r="H1325" s="381"/>
      <c r="I1325" s="380"/>
      <c r="J1325" s="428">
        <f t="shared" si="63"/>
        <v>0</v>
      </c>
      <c r="K1325" s="325"/>
      <c r="L1325" s="353"/>
      <c r="M1325" s="772"/>
      <c r="N1325" s="317"/>
      <c r="O1325" s="845" t="s">
        <v>3627</v>
      </c>
      <c r="P1325" s="821"/>
      <c r="Q1325" s="828">
        <f t="shared" si="61"/>
        <v>0</v>
      </c>
      <c r="R1325" s="520"/>
    </row>
    <row r="1326" spans="2:18" hidden="1" outlineLevel="1">
      <c r="B1326" s="115">
        <f t="shared" si="62"/>
        <v>1306</v>
      </c>
      <c r="C1326" s="70" t="s">
        <v>1686</v>
      </c>
      <c r="D1326" s="203" t="s">
        <v>2</v>
      </c>
      <c r="E1326" s="204">
        <v>15</v>
      </c>
      <c r="F1326" s="38"/>
      <c r="G1326" s="380"/>
      <c r="H1326" s="381"/>
      <c r="I1326" s="380"/>
      <c r="J1326" s="428">
        <f t="shared" si="63"/>
        <v>0</v>
      </c>
      <c r="K1326" s="325"/>
      <c r="L1326" s="353"/>
      <c r="M1326" s="772"/>
      <c r="N1326" s="317"/>
      <c r="O1326" s="845" t="s">
        <v>3627</v>
      </c>
      <c r="P1326" s="821"/>
      <c r="Q1326" s="828">
        <f t="shared" si="61"/>
        <v>0</v>
      </c>
      <c r="R1326" s="520"/>
    </row>
    <row r="1327" spans="2:18" hidden="1" outlineLevel="1">
      <c r="B1327" s="115">
        <f t="shared" si="62"/>
        <v>1307</v>
      </c>
      <c r="C1327" s="70" t="s">
        <v>1218</v>
      </c>
      <c r="D1327" s="203"/>
      <c r="E1327" s="204"/>
      <c r="F1327" s="38"/>
      <c r="G1327" s="380"/>
      <c r="H1327" s="381"/>
      <c r="I1327" s="380"/>
      <c r="J1327" s="428">
        <f t="shared" si="63"/>
        <v>0</v>
      </c>
      <c r="K1327" s="325"/>
      <c r="L1327" s="353"/>
      <c r="M1327" s="772"/>
      <c r="N1327" s="317"/>
      <c r="O1327" s="845" t="s">
        <v>3627</v>
      </c>
      <c r="P1327" s="821"/>
      <c r="Q1327" s="828">
        <f t="shared" ref="Q1327:Q1390" si="64">I1327</f>
        <v>0</v>
      </c>
      <c r="R1327" s="520"/>
    </row>
    <row r="1328" spans="2:18" ht="30" hidden="1" outlineLevel="1">
      <c r="B1328" s="115">
        <f t="shared" si="62"/>
        <v>1308</v>
      </c>
      <c r="C1328" s="70" t="s">
        <v>1185</v>
      </c>
      <c r="D1328" s="203" t="s">
        <v>2</v>
      </c>
      <c r="E1328" s="204">
        <v>9</v>
      </c>
      <c r="F1328" s="38"/>
      <c r="G1328" s="380"/>
      <c r="H1328" s="381"/>
      <c r="I1328" s="380"/>
      <c r="J1328" s="428">
        <f t="shared" si="63"/>
        <v>0</v>
      </c>
      <c r="K1328" s="325"/>
      <c r="L1328" s="353"/>
      <c r="M1328" s="772"/>
      <c r="N1328" s="317"/>
      <c r="O1328" s="845" t="s">
        <v>3627</v>
      </c>
      <c r="P1328" s="821"/>
      <c r="Q1328" s="828">
        <f t="shared" si="64"/>
        <v>0</v>
      </c>
      <c r="R1328" s="520"/>
    </row>
    <row r="1329" spans="2:18" hidden="1" outlineLevel="1">
      <c r="B1329" s="115">
        <f t="shared" si="62"/>
        <v>1309</v>
      </c>
      <c r="C1329" s="70" t="s">
        <v>1186</v>
      </c>
      <c r="D1329" s="203" t="s">
        <v>2</v>
      </c>
      <c r="E1329" s="204">
        <v>9</v>
      </c>
      <c r="F1329" s="38"/>
      <c r="G1329" s="380"/>
      <c r="H1329" s="381"/>
      <c r="I1329" s="380"/>
      <c r="J1329" s="428">
        <f t="shared" si="63"/>
        <v>0</v>
      </c>
      <c r="K1329" s="325"/>
      <c r="L1329" s="353"/>
      <c r="M1329" s="772"/>
      <c r="N1329" s="317"/>
      <c r="O1329" s="845" t="s">
        <v>3627</v>
      </c>
      <c r="P1329" s="821"/>
      <c r="Q1329" s="828">
        <f t="shared" si="64"/>
        <v>0</v>
      </c>
      <c r="R1329" s="520"/>
    </row>
    <row r="1330" spans="2:18" hidden="1" outlineLevel="1">
      <c r="B1330" s="115">
        <f t="shared" si="62"/>
        <v>1310</v>
      </c>
      <c r="C1330" s="70" t="s">
        <v>1187</v>
      </c>
      <c r="D1330" s="203" t="s">
        <v>2</v>
      </c>
      <c r="E1330" s="204">
        <v>9</v>
      </c>
      <c r="F1330" s="38"/>
      <c r="G1330" s="380"/>
      <c r="H1330" s="381"/>
      <c r="I1330" s="380"/>
      <c r="J1330" s="428">
        <f t="shared" si="63"/>
        <v>0</v>
      </c>
      <c r="K1330" s="325"/>
      <c r="L1330" s="353"/>
      <c r="M1330" s="772"/>
      <c r="N1330" s="317"/>
      <c r="O1330" s="845" t="s">
        <v>3627</v>
      </c>
      <c r="P1330" s="821"/>
      <c r="Q1330" s="828">
        <f t="shared" si="64"/>
        <v>0</v>
      </c>
      <c r="R1330" s="520"/>
    </row>
    <row r="1331" spans="2:18" ht="45" hidden="1" outlineLevel="1">
      <c r="B1331" s="115">
        <f t="shared" si="62"/>
        <v>1311</v>
      </c>
      <c r="C1331" s="70" t="s">
        <v>1201</v>
      </c>
      <c r="D1331" s="203" t="s">
        <v>31</v>
      </c>
      <c r="E1331" s="204">
        <v>1</v>
      </c>
      <c r="F1331" s="38"/>
      <c r="G1331" s="380"/>
      <c r="H1331" s="381"/>
      <c r="I1331" s="380"/>
      <c r="J1331" s="428">
        <f t="shared" si="63"/>
        <v>0</v>
      </c>
      <c r="K1331" s="325"/>
      <c r="L1331" s="353"/>
      <c r="M1331" s="772"/>
      <c r="N1331" s="317"/>
      <c r="O1331" s="845" t="s">
        <v>3627</v>
      </c>
      <c r="P1331" s="821"/>
      <c r="Q1331" s="828">
        <f t="shared" si="64"/>
        <v>0</v>
      </c>
      <c r="R1331" s="520"/>
    </row>
    <row r="1332" spans="2:18" ht="30" hidden="1" outlineLevel="1">
      <c r="B1332" s="115">
        <f t="shared" ref="B1332:B1395" si="65">B1331+1</f>
        <v>1312</v>
      </c>
      <c r="C1332" s="70" t="s">
        <v>1202</v>
      </c>
      <c r="D1332" s="203" t="s">
        <v>31</v>
      </c>
      <c r="E1332" s="204">
        <v>1</v>
      </c>
      <c r="F1332" s="38"/>
      <c r="G1332" s="380"/>
      <c r="H1332" s="381"/>
      <c r="I1332" s="380"/>
      <c r="J1332" s="428">
        <f t="shared" si="63"/>
        <v>0</v>
      </c>
      <c r="K1332" s="325"/>
      <c r="L1332" s="353"/>
      <c r="M1332" s="772"/>
      <c r="N1332" s="317"/>
      <c r="O1332" s="845" t="s">
        <v>3627</v>
      </c>
      <c r="P1332" s="821"/>
      <c r="Q1332" s="828">
        <f t="shared" si="64"/>
        <v>0</v>
      </c>
      <c r="R1332" s="520"/>
    </row>
    <row r="1333" spans="2:18" hidden="1" outlineLevel="1">
      <c r="B1333" s="115">
        <f t="shared" si="65"/>
        <v>1313</v>
      </c>
      <c r="C1333" s="70" t="s">
        <v>1203</v>
      </c>
      <c r="D1333" s="203" t="s">
        <v>31</v>
      </c>
      <c r="E1333" s="204">
        <v>10</v>
      </c>
      <c r="F1333" s="38"/>
      <c r="G1333" s="380"/>
      <c r="H1333" s="381"/>
      <c r="I1333" s="380"/>
      <c r="J1333" s="428">
        <f t="shared" si="63"/>
        <v>0</v>
      </c>
      <c r="K1333" s="325"/>
      <c r="L1333" s="353"/>
      <c r="M1333" s="772"/>
      <c r="N1333" s="317"/>
      <c r="O1333" s="845" t="s">
        <v>3627</v>
      </c>
      <c r="P1333" s="821"/>
      <c r="Q1333" s="828">
        <f t="shared" si="64"/>
        <v>0</v>
      </c>
      <c r="R1333" s="520"/>
    </row>
    <row r="1334" spans="2:18" ht="30" hidden="1" outlineLevel="1">
      <c r="B1334" s="115">
        <f t="shared" si="65"/>
        <v>1314</v>
      </c>
      <c r="C1334" s="70" t="s">
        <v>1381</v>
      </c>
      <c r="D1334" s="203" t="s">
        <v>2</v>
      </c>
      <c r="E1334" s="204">
        <v>50</v>
      </c>
      <c r="F1334" s="38"/>
      <c r="G1334" s="380"/>
      <c r="H1334" s="381"/>
      <c r="I1334" s="380"/>
      <c r="J1334" s="428">
        <f t="shared" si="63"/>
        <v>0</v>
      </c>
      <c r="K1334" s="325"/>
      <c r="L1334" s="353"/>
      <c r="M1334" s="772"/>
      <c r="N1334" s="317"/>
      <c r="O1334" s="845" t="s">
        <v>3627</v>
      </c>
      <c r="P1334" s="821"/>
      <c r="Q1334" s="828">
        <f t="shared" si="64"/>
        <v>0</v>
      </c>
      <c r="R1334" s="520"/>
    </row>
    <row r="1335" spans="2:18" hidden="1" outlineLevel="1">
      <c r="B1335" s="115">
        <f t="shared" si="65"/>
        <v>1315</v>
      </c>
      <c r="C1335" s="70" t="s">
        <v>1380</v>
      </c>
      <c r="D1335" s="203" t="s">
        <v>31</v>
      </c>
      <c r="E1335" s="204">
        <v>150</v>
      </c>
      <c r="F1335" s="38"/>
      <c r="G1335" s="380"/>
      <c r="H1335" s="381"/>
      <c r="I1335" s="380"/>
      <c r="J1335" s="428">
        <f t="shared" si="63"/>
        <v>0</v>
      </c>
      <c r="K1335" s="325"/>
      <c r="L1335" s="353"/>
      <c r="M1335" s="772"/>
      <c r="N1335" s="317"/>
      <c r="O1335" s="845" t="s">
        <v>3627</v>
      </c>
      <c r="P1335" s="821"/>
      <c r="Q1335" s="828">
        <f t="shared" si="64"/>
        <v>0</v>
      </c>
      <c r="R1335" s="520"/>
    </row>
    <row r="1336" spans="2:18" hidden="1" outlineLevel="1">
      <c r="B1336" s="115">
        <f t="shared" si="65"/>
        <v>1316</v>
      </c>
      <c r="C1336" s="70" t="s">
        <v>1190</v>
      </c>
      <c r="D1336" s="203" t="s">
        <v>31</v>
      </c>
      <c r="E1336" s="204">
        <v>2</v>
      </c>
      <c r="F1336" s="38"/>
      <c r="G1336" s="380"/>
      <c r="H1336" s="381"/>
      <c r="I1336" s="380"/>
      <c r="J1336" s="428">
        <f t="shared" si="63"/>
        <v>0</v>
      </c>
      <c r="K1336" s="325"/>
      <c r="L1336" s="353"/>
      <c r="M1336" s="772"/>
      <c r="N1336" s="317"/>
      <c r="O1336" s="845" t="s">
        <v>3627</v>
      </c>
      <c r="P1336" s="821"/>
      <c r="Q1336" s="828">
        <f t="shared" si="64"/>
        <v>0</v>
      </c>
      <c r="R1336" s="520"/>
    </row>
    <row r="1337" spans="2:18" hidden="1" outlineLevel="1">
      <c r="B1337" s="115">
        <f t="shared" si="65"/>
        <v>1317</v>
      </c>
      <c r="C1337" s="70" t="s">
        <v>1246</v>
      </c>
      <c r="D1337" s="203"/>
      <c r="E1337" s="204"/>
      <c r="F1337" s="38"/>
      <c r="G1337" s="380"/>
      <c r="H1337" s="381"/>
      <c r="I1337" s="380"/>
      <c r="J1337" s="428">
        <f t="shared" si="63"/>
        <v>0</v>
      </c>
      <c r="K1337" s="325"/>
      <c r="L1337" s="353"/>
      <c r="M1337" s="772"/>
      <c r="N1337" s="317"/>
      <c r="O1337" s="845" t="s">
        <v>3627</v>
      </c>
      <c r="P1337" s="821"/>
      <c r="Q1337" s="828">
        <f t="shared" si="64"/>
        <v>0</v>
      </c>
      <c r="R1337" s="520"/>
    </row>
    <row r="1338" spans="2:18" hidden="1" outlineLevel="1">
      <c r="B1338" s="115">
        <f t="shared" si="65"/>
        <v>1318</v>
      </c>
      <c r="C1338" s="70" t="s">
        <v>1247</v>
      </c>
      <c r="D1338" s="203"/>
      <c r="E1338" s="204"/>
      <c r="F1338" s="38"/>
      <c r="G1338" s="380"/>
      <c r="H1338" s="381"/>
      <c r="I1338" s="380"/>
      <c r="J1338" s="428">
        <f t="shared" si="63"/>
        <v>0</v>
      </c>
      <c r="K1338" s="325"/>
      <c r="L1338" s="353"/>
      <c r="M1338" s="772"/>
      <c r="N1338" s="317"/>
      <c r="O1338" s="845" t="s">
        <v>3627</v>
      </c>
      <c r="P1338" s="821"/>
      <c r="Q1338" s="828">
        <f t="shared" si="64"/>
        <v>0</v>
      </c>
      <c r="R1338" s="520"/>
    </row>
    <row r="1339" spans="2:18" ht="45" hidden="1" outlineLevel="1">
      <c r="B1339" s="115">
        <f t="shared" si="65"/>
        <v>1319</v>
      </c>
      <c r="C1339" s="70" t="s">
        <v>1673</v>
      </c>
      <c r="D1339" s="203" t="s">
        <v>103</v>
      </c>
      <c r="E1339" s="204">
        <v>1</v>
      </c>
      <c r="F1339" s="38"/>
      <c r="G1339" s="380"/>
      <c r="H1339" s="381"/>
      <c r="I1339" s="380"/>
      <c r="J1339" s="428">
        <f t="shared" si="63"/>
        <v>0</v>
      </c>
      <c r="K1339" s="325"/>
      <c r="L1339" s="353"/>
      <c r="M1339" s="772"/>
      <c r="N1339" s="317"/>
      <c r="O1339" s="845" t="s">
        <v>3627</v>
      </c>
      <c r="P1339" s="821"/>
      <c r="Q1339" s="828">
        <f t="shared" si="64"/>
        <v>0</v>
      </c>
      <c r="R1339" s="520"/>
    </row>
    <row r="1340" spans="2:18" hidden="1" outlineLevel="1">
      <c r="B1340" s="115">
        <f t="shared" si="65"/>
        <v>1320</v>
      </c>
      <c r="C1340" s="70" t="s">
        <v>104</v>
      </c>
      <c r="D1340" s="203"/>
      <c r="E1340" s="204"/>
      <c r="F1340" s="38"/>
      <c r="G1340" s="380"/>
      <c r="H1340" s="381"/>
      <c r="I1340" s="380"/>
      <c r="J1340" s="428">
        <f t="shared" si="63"/>
        <v>0</v>
      </c>
      <c r="K1340" s="325"/>
      <c r="L1340" s="353"/>
      <c r="M1340" s="772"/>
      <c r="N1340" s="317"/>
      <c r="O1340" s="845" t="s">
        <v>3627</v>
      </c>
      <c r="P1340" s="821"/>
      <c r="Q1340" s="828">
        <f t="shared" si="64"/>
        <v>0</v>
      </c>
      <c r="R1340" s="520"/>
    </row>
    <row r="1341" spans="2:18" hidden="1" outlineLevel="1">
      <c r="B1341" s="115">
        <f t="shared" si="65"/>
        <v>1321</v>
      </c>
      <c r="C1341" s="70" t="s">
        <v>1248</v>
      </c>
      <c r="D1341" s="203" t="s">
        <v>31</v>
      </c>
      <c r="E1341" s="204">
        <v>1</v>
      </c>
      <c r="F1341" s="38"/>
      <c r="G1341" s="380"/>
      <c r="H1341" s="381"/>
      <c r="I1341" s="380"/>
      <c r="J1341" s="428">
        <f t="shared" si="63"/>
        <v>0</v>
      </c>
      <c r="K1341" s="325"/>
      <c r="L1341" s="353"/>
      <c r="M1341" s="772"/>
      <c r="N1341" s="317"/>
      <c r="O1341" s="845" t="s">
        <v>3627</v>
      </c>
      <c r="P1341" s="821"/>
      <c r="Q1341" s="828">
        <f t="shared" si="64"/>
        <v>0</v>
      </c>
      <c r="R1341" s="520"/>
    </row>
    <row r="1342" spans="2:18" ht="45" hidden="1" outlineLevel="1">
      <c r="B1342" s="115">
        <f t="shared" si="65"/>
        <v>1322</v>
      </c>
      <c r="C1342" s="70" t="s">
        <v>3431</v>
      </c>
      <c r="D1342" s="203" t="s">
        <v>31</v>
      </c>
      <c r="E1342" s="204">
        <v>1</v>
      </c>
      <c r="F1342" s="38"/>
      <c r="G1342" s="380"/>
      <c r="H1342" s="381"/>
      <c r="I1342" s="380"/>
      <c r="J1342" s="428">
        <f t="shared" si="63"/>
        <v>0</v>
      </c>
      <c r="K1342" s="325"/>
      <c r="L1342" s="353"/>
      <c r="M1342" s="772"/>
      <c r="N1342" s="317"/>
      <c r="O1342" s="845" t="s">
        <v>3627</v>
      </c>
      <c r="P1342" s="821"/>
      <c r="Q1342" s="828">
        <f t="shared" si="64"/>
        <v>0</v>
      </c>
      <c r="R1342" s="520"/>
    </row>
    <row r="1343" spans="2:18" ht="45" hidden="1" outlineLevel="1">
      <c r="B1343" s="115">
        <f t="shared" si="65"/>
        <v>1323</v>
      </c>
      <c r="C1343" s="70" t="s">
        <v>3432</v>
      </c>
      <c r="D1343" s="203" t="s">
        <v>31</v>
      </c>
      <c r="E1343" s="204">
        <v>1</v>
      </c>
      <c r="F1343" s="38"/>
      <c r="G1343" s="380"/>
      <c r="H1343" s="381"/>
      <c r="I1343" s="380"/>
      <c r="J1343" s="428">
        <f t="shared" si="63"/>
        <v>0</v>
      </c>
      <c r="K1343" s="325"/>
      <c r="L1343" s="353"/>
      <c r="M1343" s="772"/>
      <c r="N1343" s="317"/>
      <c r="O1343" s="845" t="s">
        <v>3627</v>
      </c>
      <c r="P1343" s="821"/>
      <c r="Q1343" s="828">
        <f t="shared" si="64"/>
        <v>0</v>
      </c>
      <c r="R1343" s="520"/>
    </row>
    <row r="1344" spans="2:18" ht="30" hidden="1" outlineLevel="1">
      <c r="B1344" s="115">
        <f t="shared" si="65"/>
        <v>1324</v>
      </c>
      <c r="C1344" s="70" t="s">
        <v>3433</v>
      </c>
      <c r="D1344" s="203" t="s">
        <v>31</v>
      </c>
      <c r="E1344" s="204">
        <v>3</v>
      </c>
      <c r="F1344" s="38"/>
      <c r="G1344" s="380"/>
      <c r="H1344" s="381"/>
      <c r="I1344" s="380"/>
      <c r="J1344" s="428">
        <f t="shared" si="63"/>
        <v>0</v>
      </c>
      <c r="K1344" s="325"/>
      <c r="L1344" s="353"/>
      <c r="M1344" s="772"/>
      <c r="N1344" s="317"/>
      <c r="O1344" s="845" t="s">
        <v>3627</v>
      </c>
      <c r="P1344" s="821"/>
      <c r="Q1344" s="828">
        <f t="shared" si="64"/>
        <v>0</v>
      </c>
      <c r="R1344" s="520"/>
    </row>
    <row r="1345" spans="2:18" hidden="1" outlineLevel="1">
      <c r="B1345" s="115">
        <f t="shared" si="65"/>
        <v>1325</v>
      </c>
      <c r="C1345" s="70" t="s">
        <v>1179</v>
      </c>
      <c r="D1345" s="203"/>
      <c r="E1345" s="204"/>
      <c r="F1345" s="38"/>
      <c r="G1345" s="380"/>
      <c r="H1345" s="381"/>
      <c r="I1345" s="380"/>
      <c r="J1345" s="428">
        <f t="shared" si="63"/>
        <v>0</v>
      </c>
      <c r="K1345" s="325"/>
      <c r="L1345" s="353"/>
      <c r="M1345" s="772"/>
      <c r="N1345" s="317"/>
      <c r="O1345" s="845" t="s">
        <v>3627</v>
      </c>
      <c r="P1345" s="821"/>
      <c r="Q1345" s="828">
        <f t="shared" si="64"/>
        <v>0</v>
      </c>
      <c r="R1345" s="520"/>
    </row>
    <row r="1346" spans="2:18" hidden="1" outlineLevel="1">
      <c r="B1346" s="115">
        <f t="shared" si="65"/>
        <v>1326</v>
      </c>
      <c r="C1346" s="70" t="s">
        <v>1689</v>
      </c>
      <c r="D1346" s="203" t="s">
        <v>2</v>
      </c>
      <c r="E1346" s="204">
        <v>7</v>
      </c>
      <c r="F1346" s="38"/>
      <c r="G1346" s="380"/>
      <c r="H1346" s="381"/>
      <c r="I1346" s="380"/>
      <c r="J1346" s="428">
        <f t="shared" si="63"/>
        <v>0</v>
      </c>
      <c r="K1346" s="325"/>
      <c r="L1346" s="353"/>
      <c r="M1346" s="772"/>
      <c r="N1346" s="317"/>
      <c r="O1346" s="845" t="s">
        <v>3627</v>
      </c>
      <c r="P1346" s="821"/>
      <c r="Q1346" s="828">
        <f t="shared" si="64"/>
        <v>0</v>
      </c>
      <c r="R1346" s="520"/>
    </row>
    <row r="1347" spans="2:18" hidden="1" outlineLevel="1">
      <c r="B1347" s="115">
        <f t="shared" si="65"/>
        <v>1327</v>
      </c>
      <c r="C1347" s="70" t="s">
        <v>1690</v>
      </c>
      <c r="D1347" s="203" t="s">
        <v>2</v>
      </c>
      <c r="E1347" s="204">
        <v>6</v>
      </c>
      <c r="F1347" s="38"/>
      <c r="G1347" s="380"/>
      <c r="H1347" s="381"/>
      <c r="I1347" s="380"/>
      <c r="J1347" s="428">
        <f t="shared" si="63"/>
        <v>0</v>
      </c>
      <c r="K1347" s="325"/>
      <c r="L1347" s="353"/>
      <c r="M1347" s="772"/>
      <c r="N1347" s="317"/>
      <c r="O1347" s="845" t="s">
        <v>3627</v>
      </c>
      <c r="P1347" s="821"/>
      <c r="Q1347" s="828">
        <f t="shared" si="64"/>
        <v>0</v>
      </c>
      <c r="R1347" s="520"/>
    </row>
    <row r="1348" spans="2:18" hidden="1" outlineLevel="1">
      <c r="B1348" s="115">
        <f t="shared" si="65"/>
        <v>1328</v>
      </c>
      <c r="C1348" s="70" t="s">
        <v>1684</v>
      </c>
      <c r="D1348" s="203" t="s">
        <v>2</v>
      </c>
      <c r="E1348" s="204">
        <v>25</v>
      </c>
      <c r="F1348" s="38"/>
      <c r="G1348" s="380"/>
      <c r="H1348" s="381"/>
      <c r="I1348" s="380"/>
      <c r="J1348" s="428">
        <f t="shared" si="63"/>
        <v>0</v>
      </c>
      <c r="K1348" s="325"/>
      <c r="L1348" s="353"/>
      <c r="M1348" s="772"/>
      <c r="N1348" s="317"/>
      <c r="O1348" s="845" t="s">
        <v>3627</v>
      </c>
      <c r="P1348" s="821"/>
      <c r="Q1348" s="828">
        <f t="shared" si="64"/>
        <v>0</v>
      </c>
      <c r="R1348" s="520"/>
    </row>
    <row r="1349" spans="2:18" hidden="1" outlineLevel="1">
      <c r="B1349" s="115">
        <f t="shared" si="65"/>
        <v>1329</v>
      </c>
      <c r="C1349" s="70" t="s">
        <v>1691</v>
      </c>
      <c r="D1349" s="203" t="s">
        <v>2</v>
      </c>
      <c r="E1349" s="204">
        <v>7</v>
      </c>
      <c r="F1349" s="38"/>
      <c r="G1349" s="380"/>
      <c r="H1349" s="381"/>
      <c r="I1349" s="380"/>
      <c r="J1349" s="428">
        <f t="shared" si="63"/>
        <v>0</v>
      </c>
      <c r="K1349" s="325"/>
      <c r="L1349" s="353"/>
      <c r="M1349" s="772"/>
      <c r="N1349" s="317"/>
      <c r="O1349" s="845" t="s">
        <v>3627</v>
      </c>
      <c r="P1349" s="821"/>
      <c r="Q1349" s="828">
        <f t="shared" si="64"/>
        <v>0</v>
      </c>
      <c r="R1349" s="520"/>
    </row>
    <row r="1350" spans="2:18" hidden="1" outlineLevel="1">
      <c r="B1350" s="115">
        <f t="shared" si="65"/>
        <v>1330</v>
      </c>
      <c r="C1350" s="70" t="s">
        <v>1685</v>
      </c>
      <c r="D1350" s="203" t="s">
        <v>2</v>
      </c>
      <c r="E1350" s="204">
        <v>5</v>
      </c>
      <c r="F1350" s="38"/>
      <c r="G1350" s="380"/>
      <c r="H1350" s="381"/>
      <c r="I1350" s="380"/>
      <c r="J1350" s="428">
        <f t="shared" si="63"/>
        <v>0</v>
      </c>
      <c r="K1350" s="325"/>
      <c r="L1350" s="353"/>
      <c r="M1350" s="772"/>
      <c r="N1350" s="317"/>
      <c r="O1350" s="845" t="s">
        <v>3627</v>
      </c>
      <c r="P1350" s="821"/>
      <c r="Q1350" s="828">
        <f t="shared" si="64"/>
        <v>0</v>
      </c>
      <c r="R1350" s="520"/>
    </row>
    <row r="1351" spans="2:18" hidden="1" outlineLevel="1">
      <c r="B1351" s="115">
        <f t="shared" si="65"/>
        <v>1331</v>
      </c>
      <c r="C1351" s="70" t="s">
        <v>1218</v>
      </c>
      <c r="D1351" s="203"/>
      <c r="E1351" s="204"/>
      <c r="F1351" s="38"/>
      <c r="G1351" s="380"/>
      <c r="H1351" s="381"/>
      <c r="I1351" s="380"/>
      <c r="J1351" s="428">
        <f t="shared" si="63"/>
        <v>0</v>
      </c>
      <c r="K1351" s="325"/>
      <c r="L1351" s="353"/>
      <c r="M1351" s="772"/>
      <c r="N1351" s="317"/>
      <c r="O1351" s="845" t="s">
        <v>3627</v>
      </c>
      <c r="P1351" s="821"/>
      <c r="Q1351" s="828">
        <f t="shared" si="64"/>
        <v>0</v>
      </c>
      <c r="R1351" s="520"/>
    </row>
    <row r="1352" spans="2:18" ht="30" hidden="1" outlineLevel="1">
      <c r="B1352" s="115">
        <f t="shared" si="65"/>
        <v>1332</v>
      </c>
      <c r="C1352" s="70" t="s">
        <v>1381</v>
      </c>
      <c r="D1352" s="203" t="s">
        <v>2</v>
      </c>
      <c r="E1352" s="204">
        <v>20</v>
      </c>
      <c r="F1352" s="38"/>
      <c r="G1352" s="380"/>
      <c r="H1352" s="381"/>
      <c r="I1352" s="380"/>
      <c r="J1352" s="428">
        <f t="shared" si="63"/>
        <v>0</v>
      </c>
      <c r="K1352" s="325"/>
      <c r="L1352" s="353"/>
      <c r="M1352" s="772"/>
      <c r="N1352" s="317"/>
      <c r="O1352" s="845" t="s">
        <v>3627</v>
      </c>
      <c r="P1352" s="821"/>
      <c r="Q1352" s="828">
        <f t="shared" si="64"/>
        <v>0</v>
      </c>
      <c r="R1352" s="520"/>
    </row>
    <row r="1353" spans="2:18" hidden="1" outlineLevel="1">
      <c r="B1353" s="115">
        <f t="shared" si="65"/>
        <v>1333</v>
      </c>
      <c r="C1353" s="70" t="s">
        <v>1380</v>
      </c>
      <c r="D1353" s="203" t="s">
        <v>31</v>
      </c>
      <c r="E1353" s="204">
        <v>60</v>
      </c>
      <c r="F1353" s="38"/>
      <c r="G1353" s="380"/>
      <c r="H1353" s="381"/>
      <c r="I1353" s="380"/>
      <c r="J1353" s="428">
        <f t="shared" si="63"/>
        <v>0</v>
      </c>
      <c r="K1353" s="325"/>
      <c r="L1353" s="353"/>
      <c r="M1353" s="772"/>
      <c r="N1353" s="317"/>
      <c r="O1353" s="845" t="s">
        <v>3627</v>
      </c>
      <c r="P1353" s="821"/>
      <c r="Q1353" s="828">
        <f t="shared" si="64"/>
        <v>0</v>
      </c>
      <c r="R1353" s="520"/>
    </row>
    <row r="1354" spans="2:18" hidden="1" outlineLevel="1">
      <c r="B1354" s="115">
        <f t="shared" si="65"/>
        <v>1334</v>
      </c>
      <c r="C1354" s="70" t="s">
        <v>1196</v>
      </c>
      <c r="D1354" s="203" t="s">
        <v>2</v>
      </c>
      <c r="E1354" s="204">
        <v>4</v>
      </c>
      <c r="F1354" s="38"/>
      <c r="G1354" s="380"/>
      <c r="H1354" s="381"/>
      <c r="I1354" s="380"/>
      <c r="J1354" s="428">
        <f t="shared" si="63"/>
        <v>0</v>
      </c>
      <c r="K1354" s="325"/>
      <c r="L1354" s="353"/>
      <c r="M1354" s="772"/>
      <c r="N1354" s="317"/>
      <c r="O1354" s="845" t="s">
        <v>3627</v>
      </c>
      <c r="P1354" s="821"/>
      <c r="Q1354" s="828">
        <f t="shared" si="64"/>
        <v>0</v>
      </c>
      <c r="R1354" s="520"/>
    </row>
    <row r="1355" spans="2:18" hidden="1" outlineLevel="1">
      <c r="B1355" s="115">
        <f t="shared" si="65"/>
        <v>1335</v>
      </c>
      <c r="C1355" s="70" t="s">
        <v>1197</v>
      </c>
      <c r="D1355" s="203" t="s">
        <v>31</v>
      </c>
      <c r="E1355" s="204">
        <v>1</v>
      </c>
      <c r="F1355" s="38"/>
      <c r="G1355" s="380"/>
      <c r="H1355" s="381"/>
      <c r="I1355" s="380"/>
      <c r="J1355" s="428">
        <f t="shared" si="63"/>
        <v>0</v>
      </c>
      <c r="K1355" s="325"/>
      <c r="L1355" s="353"/>
      <c r="M1355" s="772"/>
      <c r="N1355" s="317"/>
      <c r="O1355" s="845" t="s">
        <v>3627</v>
      </c>
      <c r="P1355" s="821"/>
      <c r="Q1355" s="828">
        <f t="shared" si="64"/>
        <v>0</v>
      </c>
      <c r="R1355" s="520"/>
    </row>
    <row r="1356" spans="2:18" hidden="1" outlineLevel="1">
      <c r="B1356" s="115">
        <f t="shared" si="65"/>
        <v>1336</v>
      </c>
      <c r="C1356" s="70" t="s">
        <v>1198</v>
      </c>
      <c r="D1356" s="203" t="s">
        <v>31</v>
      </c>
      <c r="E1356" s="204">
        <v>1</v>
      </c>
      <c r="F1356" s="38"/>
      <c r="G1356" s="380"/>
      <c r="H1356" s="381"/>
      <c r="I1356" s="380"/>
      <c r="J1356" s="428">
        <f t="shared" si="63"/>
        <v>0</v>
      </c>
      <c r="K1356" s="325"/>
      <c r="L1356" s="353"/>
      <c r="M1356" s="772"/>
      <c r="N1356" s="317"/>
      <c r="O1356" s="845" t="s">
        <v>3627</v>
      </c>
      <c r="P1356" s="821"/>
      <c r="Q1356" s="828">
        <f t="shared" si="64"/>
        <v>0</v>
      </c>
      <c r="R1356" s="520"/>
    </row>
    <row r="1357" spans="2:18" hidden="1" outlineLevel="1">
      <c r="B1357" s="115">
        <f t="shared" si="65"/>
        <v>1337</v>
      </c>
      <c r="C1357" s="70" t="s">
        <v>1199</v>
      </c>
      <c r="D1357" s="203" t="s">
        <v>2</v>
      </c>
      <c r="E1357" s="204">
        <v>4</v>
      </c>
      <c r="F1357" s="38"/>
      <c r="G1357" s="380"/>
      <c r="H1357" s="381"/>
      <c r="I1357" s="380"/>
      <c r="J1357" s="428">
        <f t="shared" si="63"/>
        <v>0</v>
      </c>
      <c r="K1357" s="325"/>
      <c r="L1357" s="353"/>
      <c r="M1357" s="772"/>
      <c r="N1357" s="317"/>
      <c r="O1357" s="845" t="s">
        <v>3627</v>
      </c>
      <c r="P1357" s="821"/>
      <c r="Q1357" s="828">
        <f t="shared" si="64"/>
        <v>0</v>
      </c>
      <c r="R1357" s="520"/>
    </row>
    <row r="1358" spans="2:18" hidden="1" outlineLevel="1">
      <c r="B1358" s="115">
        <f t="shared" si="65"/>
        <v>1338</v>
      </c>
      <c r="C1358" s="70" t="s">
        <v>1190</v>
      </c>
      <c r="D1358" s="203" t="s">
        <v>31</v>
      </c>
      <c r="E1358" s="204">
        <v>1</v>
      </c>
      <c r="F1358" s="38"/>
      <c r="G1358" s="380"/>
      <c r="H1358" s="381"/>
      <c r="I1358" s="380"/>
      <c r="J1358" s="428">
        <f t="shared" si="63"/>
        <v>0</v>
      </c>
      <c r="K1358" s="325"/>
      <c r="L1358" s="353"/>
      <c r="M1358" s="772"/>
      <c r="N1358" s="317"/>
      <c r="O1358" s="845" t="s">
        <v>3627</v>
      </c>
      <c r="P1358" s="821"/>
      <c r="Q1358" s="828">
        <f t="shared" si="64"/>
        <v>0</v>
      </c>
      <c r="R1358" s="520"/>
    </row>
    <row r="1359" spans="2:18" hidden="1" outlineLevel="1">
      <c r="B1359" s="115">
        <f t="shared" si="65"/>
        <v>1339</v>
      </c>
      <c r="C1359" s="70" t="s">
        <v>1249</v>
      </c>
      <c r="D1359" s="203"/>
      <c r="E1359" s="204"/>
      <c r="F1359" s="38"/>
      <c r="G1359" s="380"/>
      <c r="H1359" s="381"/>
      <c r="I1359" s="380"/>
      <c r="J1359" s="428">
        <f t="shared" si="63"/>
        <v>0</v>
      </c>
      <c r="K1359" s="325"/>
      <c r="L1359" s="353"/>
      <c r="M1359" s="772"/>
      <c r="N1359" s="317"/>
      <c r="O1359" s="845" t="s">
        <v>3627</v>
      </c>
      <c r="P1359" s="821"/>
      <c r="Q1359" s="828">
        <f t="shared" si="64"/>
        <v>0</v>
      </c>
      <c r="R1359" s="520"/>
    </row>
    <row r="1360" spans="2:18" hidden="1" outlineLevel="1">
      <c r="B1360" s="115">
        <f t="shared" si="65"/>
        <v>1340</v>
      </c>
      <c r="C1360" s="70" t="s">
        <v>1250</v>
      </c>
      <c r="D1360" s="203"/>
      <c r="E1360" s="204"/>
      <c r="F1360" s="38"/>
      <c r="G1360" s="380"/>
      <c r="H1360" s="381"/>
      <c r="I1360" s="380"/>
      <c r="J1360" s="428">
        <f t="shared" si="63"/>
        <v>0</v>
      </c>
      <c r="K1360" s="325"/>
      <c r="L1360" s="353"/>
      <c r="M1360" s="772"/>
      <c r="N1360" s="317"/>
      <c r="O1360" s="845" t="s">
        <v>3627</v>
      </c>
      <c r="P1360" s="821"/>
      <c r="Q1360" s="828">
        <f t="shared" si="64"/>
        <v>0</v>
      </c>
      <c r="R1360" s="520"/>
    </row>
    <row r="1361" spans="2:18" ht="45" hidden="1" outlineLevel="1">
      <c r="B1361" s="115">
        <f t="shared" si="65"/>
        <v>1341</v>
      </c>
      <c r="C1361" s="70" t="s">
        <v>1673</v>
      </c>
      <c r="D1361" s="203" t="s">
        <v>103</v>
      </c>
      <c r="E1361" s="204">
        <v>1</v>
      </c>
      <c r="F1361" s="38"/>
      <c r="G1361" s="380"/>
      <c r="H1361" s="381"/>
      <c r="I1361" s="380"/>
      <c r="J1361" s="428">
        <f t="shared" si="63"/>
        <v>0</v>
      </c>
      <c r="K1361" s="325"/>
      <c r="L1361" s="353"/>
      <c r="M1361" s="772"/>
      <c r="N1361" s="317"/>
      <c r="O1361" s="845" t="s">
        <v>3627</v>
      </c>
      <c r="P1361" s="821"/>
      <c r="Q1361" s="828">
        <f t="shared" si="64"/>
        <v>0</v>
      </c>
      <c r="R1361" s="520"/>
    </row>
    <row r="1362" spans="2:18" hidden="1" outlineLevel="1">
      <c r="B1362" s="115">
        <f t="shared" si="65"/>
        <v>1342</v>
      </c>
      <c r="C1362" s="70" t="s">
        <v>104</v>
      </c>
      <c r="D1362" s="203"/>
      <c r="E1362" s="204"/>
      <c r="F1362" s="38"/>
      <c r="G1362" s="380"/>
      <c r="H1362" s="381"/>
      <c r="I1362" s="380"/>
      <c r="J1362" s="428">
        <f t="shared" si="63"/>
        <v>0</v>
      </c>
      <c r="K1362" s="325"/>
      <c r="L1362" s="353"/>
      <c r="M1362" s="772"/>
      <c r="N1362" s="317"/>
      <c r="O1362" s="845" t="s">
        <v>3627</v>
      </c>
      <c r="P1362" s="821"/>
      <c r="Q1362" s="828">
        <f t="shared" si="64"/>
        <v>0</v>
      </c>
      <c r="R1362" s="520"/>
    </row>
    <row r="1363" spans="2:18" hidden="1" outlineLevel="1">
      <c r="B1363" s="115">
        <f t="shared" si="65"/>
        <v>1343</v>
      </c>
      <c r="C1363" s="70" t="s">
        <v>1248</v>
      </c>
      <c r="D1363" s="203" t="s">
        <v>31</v>
      </c>
      <c r="E1363" s="204">
        <v>1</v>
      </c>
      <c r="F1363" s="38"/>
      <c r="G1363" s="380"/>
      <c r="H1363" s="381"/>
      <c r="I1363" s="380"/>
      <c r="J1363" s="428">
        <f t="shared" ref="J1363:J1426" si="66">G1363+I1363</f>
        <v>0</v>
      </c>
      <c r="K1363" s="325"/>
      <c r="L1363" s="353"/>
      <c r="M1363" s="772"/>
      <c r="N1363" s="317"/>
      <c r="O1363" s="845" t="s">
        <v>3627</v>
      </c>
      <c r="P1363" s="821"/>
      <c r="Q1363" s="828">
        <f t="shared" si="64"/>
        <v>0</v>
      </c>
      <c r="R1363" s="520"/>
    </row>
    <row r="1364" spans="2:18" ht="30" hidden="1" outlineLevel="1">
      <c r="B1364" s="115">
        <f t="shared" si="65"/>
        <v>1344</v>
      </c>
      <c r="C1364" s="70" t="s">
        <v>3434</v>
      </c>
      <c r="D1364" s="203" t="s">
        <v>31</v>
      </c>
      <c r="E1364" s="204">
        <v>1</v>
      </c>
      <c r="F1364" s="38"/>
      <c r="G1364" s="380"/>
      <c r="H1364" s="381"/>
      <c r="I1364" s="380"/>
      <c r="J1364" s="428">
        <f t="shared" si="66"/>
        <v>0</v>
      </c>
      <c r="K1364" s="325"/>
      <c r="L1364" s="353"/>
      <c r="M1364" s="772"/>
      <c r="N1364" s="317"/>
      <c r="O1364" s="845" t="s">
        <v>3627</v>
      </c>
      <c r="P1364" s="821"/>
      <c r="Q1364" s="828">
        <f t="shared" si="64"/>
        <v>0</v>
      </c>
      <c r="R1364" s="520"/>
    </row>
    <row r="1365" spans="2:18" hidden="1" outlineLevel="1">
      <c r="B1365" s="115">
        <f t="shared" si="65"/>
        <v>1345</v>
      </c>
      <c r="C1365" s="70" t="s">
        <v>1179</v>
      </c>
      <c r="D1365" s="203"/>
      <c r="E1365" s="204"/>
      <c r="F1365" s="38"/>
      <c r="G1365" s="380"/>
      <c r="H1365" s="381"/>
      <c r="I1365" s="380"/>
      <c r="J1365" s="428">
        <f t="shared" si="66"/>
        <v>0</v>
      </c>
      <c r="K1365" s="325"/>
      <c r="L1365" s="353"/>
      <c r="M1365" s="772"/>
      <c r="N1365" s="317"/>
      <c r="O1365" s="845" t="s">
        <v>3627</v>
      </c>
      <c r="P1365" s="821"/>
      <c r="Q1365" s="828">
        <f t="shared" si="64"/>
        <v>0</v>
      </c>
      <c r="R1365" s="520"/>
    </row>
    <row r="1366" spans="2:18" hidden="1" outlineLevel="1">
      <c r="B1366" s="115">
        <f t="shared" si="65"/>
        <v>1346</v>
      </c>
      <c r="C1366" s="70" t="s">
        <v>1689</v>
      </c>
      <c r="D1366" s="203" t="s">
        <v>2</v>
      </c>
      <c r="E1366" s="204">
        <v>13</v>
      </c>
      <c r="F1366" s="38"/>
      <c r="G1366" s="380"/>
      <c r="H1366" s="381"/>
      <c r="I1366" s="380"/>
      <c r="J1366" s="428">
        <f t="shared" si="66"/>
        <v>0</v>
      </c>
      <c r="K1366" s="325"/>
      <c r="L1366" s="353"/>
      <c r="M1366" s="772"/>
      <c r="N1366" s="317"/>
      <c r="O1366" s="845" t="s">
        <v>3627</v>
      </c>
      <c r="P1366" s="821"/>
      <c r="Q1366" s="828">
        <f t="shared" si="64"/>
        <v>0</v>
      </c>
      <c r="R1366" s="520"/>
    </row>
    <row r="1367" spans="2:18" hidden="1" outlineLevel="1">
      <c r="B1367" s="115">
        <f t="shared" si="65"/>
        <v>1347</v>
      </c>
      <c r="C1367" s="70" t="s">
        <v>1684</v>
      </c>
      <c r="D1367" s="203" t="s">
        <v>2</v>
      </c>
      <c r="E1367" s="204">
        <v>12</v>
      </c>
      <c r="F1367" s="38"/>
      <c r="G1367" s="380"/>
      <c r="H1367" s="381"/>
      <c r="I1367" s="380"/>
      <c r="J1367" s="428">
        <f t="shared" si="66"/>
        <v>0</v>
      </c>
      <c r="K1367" s="325"/>
      <c r="L1367" s="353"/>
      <c r="M1367" s="772"/>
      <c r="N1367" s="317"/>
      <c r="O1367" s="845" t="s">
        <v>3627</v>
      </c>
      <c r="P1367" s="821"/>
      <c r="Q1367" s="828">
        <f t="shared" si="64"/>
        <v>0</v>
      </c>
      <c r="R1367" s="520"/>
    </row>
    <row r="1368" spans="2:18" hidden="1" outlineLevel="1">
      <c r="B1368" s="115">
        <f t="shared" si="65"/>
        <v>1348</v>
      </c>
      <c r="C1368" s="70" t="s">
        <v>1218</v>
      </c>
      <c r="D1368" s="203"/>
      <c r="E1368" s="204"/>
      <c r="F1368" s="38"/>
      <c r="G1368" s="380"/>
      <c r="H1368" s="381"/>
      <c r="I1368" s="380"/>
      <c r="J1368" s="428">
        <f t="shared" si="66"/>
        <v>0</v>
      </c>
      <c r="K1368" s="325"/>
      <c r="L1368" s="353"/>
      <c r="M1368" s="772"/>
      <c r="N1368" s="317"/>
      <c r="O1368" s="845" t="s">
        <v>3627</v>
      </c>
      <c r="P1368" s="821"/>
      <c r="Q1368" s="828">
        <f t="shared" si="64"/>
        <v>0</v>
      </c>
      <c r="R1368" s="520"/>
    </row>
    <row r="1369" spans="2:18" ht="30" hidden="1" outlineLevel="1">
      <c r="B1369" s="115">
        <f t="shared" si="65"/>
        <v>1349</v>
      </c>
      <c r="C1369" s="70" t="s">
        <v>1251</v>
      </c>
      <c r="D1369" s="203" t="s">
        <v>2</v>
      </c>
      <c r="E1369" s="204">
        <v>3</v>
      </c>
      <c r="F1369" s="38"/>
      <c r="G1369" s="380"/>
      <c r="H1369" s="381"/>
      <c r="I1369" s="380"/>
      <c r="J1369" s="428">
        <f t="shared" si="66"/>
        <v>0</v>
      </c>
      <c r="K1369" s="325"/>
      <c r="L1369" s="353"/>
      <c r="M1369" s="772"/>
      <c r="N1369" s="317"/>
      <c r="O1369" s="845" t="s">
        <v>3627</v>
      </c>
      <c r="P1369" s="821"/>
      <c r="Q1369" s="828">
        <f t="shared" si="64"/>
        <v>0</v>
      </c>
      <c r="R1369" s="520"/>
    </row>
    <row r="1370" spans="2:18" hidden="1" outlineLevel="1">
      <c r="B1370" s="115">
        <f t="shared" si="65"/>
        <v>1350</v>
      </c>
      <c r="C1370" s="70" t="s">
        <v>1252</v>
      </c>
      <c r="D1370" s="203" t="s">
        <v>2</v>
      </c>
      <c r="E1370" s="204">
        <v>3</v>
      </c>
      <c r="F1370" s="38"/>
      <c r="G1370" s="380"/>
      <c r="H1370" s="381"/>
      <c r="I1370" s="380"/>
      <c r="J1370" s="428">
        <f t="shared" si="66"/>
        <v>0</v>
      </c>
      <c r="K1370" s="325"/>
      <c r="L1370" s="353"/>
      <c r="M1370" s="772"/>
      <c r="N1370" s="317"/>
      <c r="O1370" s="845" t="s">
        <v>3627</v>
      </c>
      <c r="P1370" s="821"/>
      <c r="Q1370" s="828">
        <f t="shared" si="64"/>
        <v>0</v>
      </c>
      <c r="R1370" s="520"/>
    </row>
    <row r="1371" spans="2:18" hidden="1" outlineLevel="1">
      <c r="B1371" s="115">
        <f t="shared" si="65"/>
        <v>1351</v>
      </c>
      <c r="C1371" s="70" t="s">
        <v>1187</v>
      </c>
      <c r="D1371" s="203" t="s">
        <v>2</v>
      </c>
      <c r="E1371" s="204">
        <v>3</v>
      </c>
      <c r="F1371" s="38"/>
      <c r="G1371" s="380"/>
      <c r="H1371" s="381"/>
      <c r="I1371" s="380"/>
      <c r="J1371" s="428">
        <f t="shared" si="66"/>
        <v>0</v>
      </c>
      <c r="K1371" s="325"/>
      <c r="L1371" s="353"/>
      <c r="M1371" s="772"/>
      <c r="N1371" s="317"/>
      <c r="O1371" s="845" t="s">
        <v>3627</v>
      </c>
      <c r="P1371" s="821"/>
      <c r="Q1371" s="828">
        <f t="shared" si="64"/>
        <v>0</v>
      </c>
      <c r="R1371" s="520"/>
    </row>
    <row r="1372" spans="2:18" ht="30" hidden="1" outlineLevel="1">
      <c r="B1372" s="115">
        <f t="shared" si="65"/>
        <v>1352</v>
      </c>
      <c r="C1372" s="70" t="s">
        <v>1381</v>
      </c>
      <c r="D1372" s="203" t="s">
        <v>2</v>
      </c>
      <c r="E1372" s="204">
        <v>20</v>
      </c>
      <c r="F1372" s="38"/>
      <c r="G1372" s="380"/>
      <c r="H1372" s="381"/>
      <c r="I1372" s="380"/>
      <c r="J1372" s="428">
        <f t="shared" si="66"/>
        <v>0</v>
      </c>
      <c r="K1372" s="325"/>
      <c r="L1372" s="353"/>
      <c r="M1372" s="772"/>
      <c r="N1372" s="317"/>
      <c r="O1372" s="845" t="s">
        <v>3627</v>
      </c>
      <c r="P1372" s="821"/>
      <c r="Q1372" s="828">
        <f t="shared" si="64"/>
        <v>0</v>
      </c>
      <c r="R1372" s="520"/>
    </row>
    <row r="1373" spans="2:18" hidden="1" outlineLevel="1">
      <c r="B1373" s="115">
        <f t="shared" si="65"/>
        <v>1353</v>
      </c>
      <c r="C1373" s="70" t="s">
        <v>1380</v>
      </c>
      <c r="D1373" s="203" t="s">
        <v>31</v>
      </c>
      <c r="E1373" s="204">
        <v>60</v>
      </c>
      <c r="F1373" s="38"/>
      <c r="G1373" s="380"/>
      <c r="H1373" s="381"/>
      <c r="I1373" s="380"/>
      <c r="J1373" s="428">
        <f t="shared" si="66"/>
        <v>0</v>
      </c>
      <c r="K1373" s="325"/>
      <c r="L1373" s="353"/>
      <c r="M1373" s="772"/>
      <c r="N1373" s="317"/>
      <c r="O1373" s="845" t="s">
        <v>3627</v>
      </c>
      <c r="P1373" s="821"/>
      <c r="Q1373" s="828">
        <f t="shared" si="64"/>
        <v>0</v>
      </c>
      <c r="R1373" s="520"/>
    </row>
    <row r="1374" spans="2:18" hidden="1" outlineLevel="1">
      <c r="B1374" s="115">
        <f t="shared" si="65"/>
        <v>1354</v>
      </c>
      <c r="C1374" s="70" t="s">
        <v>1253</v>
      </c>
      <c r="D1374" s="203"/>
      <c r="E1374" s="204"/>
      <c r="F1374" s="38"/>
      <c r="G1374" s="380"/>
      <c r="H1374" s="381"/>
      <c r="I1374" s="380"/>
      <c r="J1374" s="428">
        <f t="shared" si="66"/>
        <v>0</v>
      </c>
      <c r="K1374" s="325"/>
      <c r="L1374" s="353"/>
      <c r="M1374" s="772"/>
      <c r="N1374" s="317"/>
      <c r="O1374" s="845" t="s">
        <v>3627</v>
      </c>
      <c r="P1374" s="821"/>
      <c r="Q1374" s="828">
        <f t="shared" si="64"/>
        <v>0</v>
      </c>
      <c r="R1374" s="520"/>
    </row>
    <row r="1375" spans="2:18" hidden="1" outlineLevel="1">
      <c r="B1375" s="115">
        <f t="shared" si="65"/>
        <v>1355</v>
      </c>
      <c r="C1375" s="70" t="s">
        <v>1254</v>
      </c>
      <c r="D1375" s="203"/>
      <c r="E1375" s="204"/>
      <c r="F1375" s="38"/>
      <c r="G1375" s="380"/>
      <c r="H1375" s="381"/>
      <c r="I1375" s="380"/>
      <c r="J1375" s="428">
        <f t="shared" si="66"/>
        <v>0</v>
      </c>
      <c r="K1375" s="325"/>
      <c r="L1375" s="353"/>
      <c r="M1375" s="772"/>
      <c r="N1375" s="317"/>
      <c r="O1375" s="845" t="s">
        <v>3627</v>
      </c>
      <c r="P1375" s="821"/>
      <c r="Q1375" s="828">
        <f t="shared" si="64"/>
        <v>0</v>
      </c>
      <c r="R1375" s="520"/>
    </row>
    <row r="1376" spans="2:18" ht="45" hidden="1" outlineLevel="1">
      <c r="B1376" s="115">
        <f t="shared" si="65"/>
        <v>1356</v>
      </c>
      <c r="C1376" s="70" t="s">
        <v>1673</v>
      </c>
      <c r="D1376" s="203" t="s">
        <v>103</v>
      </c>
      <c r="E1376" s="204">
        <v>1</v>
      </c>
      <c r="F1376" s="38"/>
      <c r="G1376" s="380"/>
      <c r="H1376" s="381"/>
      <c r="I1376" s="380"/>
      <c r="J1376" s="428">
        <f t="shared" si="66"/>
        <v>0</v>
      </c>
      <c r="K1376" s="325"/>
      <c r="L1376" s="353"/>
      <c r="M1376" s="772"/>
      <c r="N1376" s="317"/>
      <c r="O1376" s="845" t="s">
        <v>3627</v>
      </c>
      <c r="P1376" s="821"/>
      <c r="Q1376" s="828">
        <f t="shared" si="64"/>
        <v>0</v>
      </c>
      <c r="R1376" s="520"/>
    </row>
    <row r="1377" spans="2:18" hidden="1" outlineLevel="1">
      <c r="B1377" s="115">
        <f t="shared" si="65"/>
        <v>1357</v>
      </c>
      <c r="C1377" s="70" t="s">
        <v>104</v>
      </c>
      <c r="D1377" s="203"/>
      <c r="E1377" s="204"/>
      <c r="F1377" s="38"/>
      <c r="G1377" s="380"/>
      <c r="H1377" s="381"/>
      <c r="I1377" s="380"/>
      <c r="J1377" s="428">
        <f t="shared" si="66"/>
        <v>0</v>
      </c>
      <c r="K1377" s="325"/>
      <c r="L1377" s="353"/>
      <c r="M1377" s="772"/>
      <c r="N1377" s="317"/>
      <c r="O1377" s="845" t="s">
        <v>3627</v>
      </c>
      <c r="P1377" s="821"/>
      <c r="Q1377" s="828">
        <f t="shared" si="64"/>
        <v>0</v>
      </c>
      <c r="R1377" s="520"/>
    </row>
    <row r="1378" spans="2:18" hidden="1" outlineLevel="1">
      <c r="B1378" s="115">
        <f t="shared" si="65"/>
        <v>1358</v>
      </c>
      <c r="C1378" s="70" t="s">
        <v>1248</v>
      </c>
      <c r="D1378" s="203" t="s">
        <v>31</v>
      </c>
      <c r="E1378" s="204">
        <v>2</v>
      </c>
      <c r="F1378" s="38"/>
      <c r="G1378" s="380"/>
      <c r="H1378" s="381"/>
      <c r="I1378" s="380"/>
      <c r="J1378" s="428">
        <f t="shared" si="66"/>
        <v>0</v>
      </c>
      <c r="K1378" s="325"/>
      <c r="L1378" s="353"/>
      <c r="M1378" s="772"/>
      <c r="N1378" s="317"/>
      <c r="O1378" s="845" t="s">
        <v>3627</v>
      </c>
      <c r="P1378" s="821"/>
      <c r="Q1378" s="828">
        <f t="shared" si="64"/>
        <v>0</v>
      </c>
      <c r="R1378" s="520"/>
    </row>
    <row r="1379" spans="2:18" hidden="1" outlineLevel="1">
      <c r="B1379" s="115">
        <f t="shared" si="65"/>
        <v>1359</v>
      </c>
      <c r="C1379" s="70" t="s">
        <v>1688</v>
      </c>
      <c r="D1379" s="203" t="s">
        <v>31</v>
      </c>
      <c r="E1379" s="204">
        <v>2</v>
      </c>
      <c r="F1379" s="38"/>
      <c r="G1379" s="380"/>
      <c r="H1379" s="381"/>
      <c r="I1379" s="380"/>
      <c r="J1379" s="428">
        <f t="shared" si="66"/>
        <v>0</v>
      </c>
      <c r="K1379" s="325"/>
      <c r="L1379" s="353"/>
      <c r="M1379" s="772"/>
      <c r="N1379" s="317"/>
      <c r="O1379" s="845" t="s">
        <v>3627</v>
      </c>
      <c r="P1379" s="821"/>
      <c r="Q1379" s="828">
        <f t="shared" si="64"/>
        <v>0</v>
      </c>
      <c r="R1379" s="520"/>
    </row>
    <row r="1380" spans="2:18" hidden="1" outlineLevel="1">
      <c r="B1380" s="115">
        <f t="shared" si="65"/>
        <v>1360</v>
      </c>
      <c r="C1380" s="70" t="s">
        <v>1179</v>
      </c>
      <c r="D1380" s="203"/>
      <c r="E1380" s="204"/>
      <c r="F1380" s="38"/>
      <c r="G1380" s="380"/>
      <c r="H1380" s="381"/>
      <c r="I1380" s="380"/>
      <c r="J1380" s="428">
        <f t="shared" si="66"/>
        <v>0</v>
      </c>
      <c r="K1380" s="325"/>
      <c r="L1380" s="353"/>
      <c r="M1380" s="772"/>
      <c r="N1380" s="317"/>
      <c r="O1380" s="845" t="s">
        <v>3627</v>
      </c>
      <c r="P1380" s="821"/>
      <c r="Q1380" s="828">
        <f t="shared" si="64"/>
        <v>0</v>
      </c>
      <c r="R1380" s="520"/>
    </row>
    <row r="1381" spans="2:18" hidden="1" outlineLevel="1">
      <c r="B1381" s="115">
        <f t="shared" si="65"/>
        <v>1361</v>
      </c>
      <c r="C1381" s="70" t="s">
        <v>1689</v>
      </c>
      <c r="D1381" s="203" t="s">
        <v>2</v>
      </c>
      <c r="E1381" s="204">
        <v>50</v>
      </c>
      <c r="F1381" s="38"/>
      <c r="G1381" s="380"/>
      <c r="H1381" s="381"/>
      <c r="I1381" s="380"/>
      <c r="J1381" s="428">
        <f t="shared" si="66"/>
        <v>0</v>
      </c>
      <c r="K1381" s="325"/>
      <c r="L1381" s="353"/>
      <c r="M1381" s="772"/>
      <c r="N1381" s="317"/>
      <c r="O1381" s="845" t="s">
        <v>3627</v>
      </c>
      <c r="P1381" s="821"/>
      <c r="Q1381" s="828">
        <f t="shared" si="64"/>
        <v>0</v>
      </c>
      <c r="R1381" s="520"/>
    </row>
    <row r="1382" spans="2:18" hidden="1" outlineLevel="1">
      <c r="B1382" s="115">
        <f t="shared" si="65"/>
        <v>1362</v>
      </c>
      <c r="C1382" s="70" t="s">
        <v>1684</v>
      </c>
      <c r="D1382" s="203" t="s">
        <v>2</v>
      </c>
      <c r="E1382" s="204">
        <v>48</v>
      </c>
      <c r="F1382" s="38"/>
      <c r="G1382" s="380"/>
      <c r="H1382" s="381"/>
      <c r="I1382" s="380"/>
      <c r="J1382" s="428">
        <f t="shared" si="66"/>
        <v>0</v>
      </c>
      <c r="K1382" s="325"/>
      <c r="L1382" s="353"/>
      <c r="M1382" s="772"/>
      <c r="N1382" s="317"/>
      <c r="O1382" s="845" t="s">
        <v>3627</v>
      </c>
      <c r="P1382" s="821"/>
      <c r="Q1382" s="828">
        <f t="shared" si="64"/>
        <v>0</v>
      </c>
      <c r="R1382" s="520"/>
    </row>
    <row r="1383" spans="2:18" hidden="1" outlineLevel="1">
      <c r="B1383" s="115">
        <f t="shared" si="65"/>
        <v>1363</v>
      </c>
      <c r="C1383" s="70" t="s">
        <v>1218</v>
      </c>
      <c r="D1383" s="203"/>
      <c r="E1383" s="204"/>
      <c r="F1383" s="38"/>
      <c r="G1383" s="380"/>
      <c r="H1383" s="381"/>
      <c r="I1383" s="380"/>
      <c r="J1383" s="428">
        <f t="shared" si="66"/>
        <v>0</v>
      </c>
      <c r="K1383" s="325"/>
      <c r="L1383" s="353"/>
      <c r="M1383" s="772"/>
      <c r="N1383" s="317"/>
      <c r="O1383" s="845" t="s">
        <v>3627</v>
      </c>
      <c r="P1383" s="821"/>
      <c r="Q1383" s="828">
        <f t="shared" si="64"/>
        <v>0</v>
      </c>
      <c r="R1383" s="520"/>
    </row>
    <row r="1384" spans="2:18" ht="30" hidden="1" outlineLevel="1">
      <c r="B1384" s="115">
        <f t="shared" si="65"/>
        <v>1364</v>
      </c>
      <c r="C1384" s="70" t="s">
        <v>1251</v>
      </c>
      <c r="D1384" s="203" t="s">
        <v>2</v>
      </c>
      <c r="E1384" s="204">
        <v>3</v>
      </c>
      <c r="F1384" s="38"/>
      <c r="G1384" s="380"/>
      <c r="H1384" s="381"/>
      <c r="I1384" s="380"/>
      <c r="J1384" s="428">
        <f t="shared" si="66"/>
        <v>0</v>
      </c>
      <c r="K1384" s="325"/>
      <c r="L1384" s="353"/>
      <c r="M1384" s="772"/>
      <c r="N1384" s="317"/>
      <c r="O1384" s="845" t="s">
        <v>3627</v>
      </c>
      <c r="P1384" s="821"/>
      <c r="Q1384" s="828">
        <f t="shared" si="64"/>
        <v>0</v>
      </c>
      <c r="R1384" s="520"/>
    </row>
    <row r="1385" spans="2:18" hidden="1" outlineLevel="1">
      <c r="B1385" s="115">
        <f t="shared" si="65"/>
        <v>1365</v>
      </c>
      <c r="C1385" s="70" t="s">
        <v>1252</v>
      </c>
      <c r="D1385" s="203" t="s">
        <v>2</v>
      </c>
      <c r="E1385" s="204">
        <v>3</v>
      </c>
      <c r="F1385" s="38"/>
      <c r="G1385" s="380"/>
      <c r="H1385" s="381"/>
      <c r="I1385" s="380"/>
      <c r="J1385" s="428">
        <f t="shared" si="66"/>
        <v>0</v>
      </c>
      <c r="K1385" s="325"/>
      <c r="L1385" s="353"/>
      <c r="M1385" s="772"/>
      <c r="N1385" s="317"/>
      <c r="O1385" s="845" t="s">
        <v>3627</v>
      </c>
      <c r="P1385" s="821"/>
      <c r="Q1385" s="828">
        <f t="shared" si="64"/>
        <v>0</v>
      </c>
      <c r="R1385" s="520"/>
    </row>
    <row r="1386" spans="2:18" hidden="1" outlineLevel="1">
      <c r="B1386" s="115">
        <f t="shared" si="65"/>
        <v>1366</v>
      </c>
      <c r="C1386" s="70" t="s">
        <v>1187</v>
      </c>
      <c r="D1386" s="203" t="s">
        <v>2</v>
      </c>
      <c r="E1386" s="204">
        <v>3</v>
      </c>
      <c r="F1386" s="38"/>
      <c r="G1386" s="380"/>
      <c r="H1386" s="381"/>
      <c r="I1386" s="380"/>
      <c r="J1386" s="428">
        <f t="shared" si="66"/>
        <v>0</v>
      </c>
      <c r="K1386" s="325"/>
      <c r="L1386" s="353"/>
      <c r="M1386" s="772"/>
      <c r="N1386" s="317"/>
      <c r="O1386" s="845" t="s">
        <v>3627</v>
      </c>
      <c r="P1386" s="821"/>
      <c r="Q1386" s="828">
        <f t="shared" si="64"/>
        <v>0</v>
      </c>
      <c r="R1386" s="520"/>
    </row>
    <row r="1387" spans="2:18" ht="30" hidden="1" outlineLevel="1">
      <c r="B1387" s="115">
        <f t="shared" si="65"/>
        <v>1367</v>
      </c>
      <c r="C1387" s="70" t="s">
        <v>1381</v>
      </c>
      <c r="D1387" s="203" t="s">
        <v>2</v>
      </c>
      <c r="E1387" s="204">
        <v>50</v>
      </c>
      <c r="F1387" s="38"/>
      <c r="G1387" s="380"/>
      <c r="H1387" s="381"/>
      <c r="I1387" s="380"/>
      <c r="J1387" s="428">
        <f t="shared" si="66"/>
        <v>0</v>
      </c>
      <c r="K1387" s="325"/>
      <c r="L1387" s="353"/>
      <c r="M1387" s="772"/>
      <c r="N1387" s="317"/>
      <c r="O1387" s="845" t="s">
        <v>3627</v>
      </c>
      <c r="P1387" s="821"/>
      <c r="Q1387" s="828">
        <f t="shared" si="64"/>
        <v>0</v>
      </c>
      <c r="R1387" s="520"/>
    </row>
    <row r="1388" spans="2:18" hidden="1" outlineLevel="1">
      <c r="B1388" s="115">
        <f t="shared" si="65"/>
        <v>1368</v>
      </c>
      <c r="C1388" s="70" t="s">
        <v>1380</v>
      </c>
      <c r="D1388" s="203" t="s">
        <v>31</v>
      </c>
      <c r="E1388" s="204">
        <v>150</v>
      </c>
      <c r="F1388" s="38"/>
      <c r="G1388" s="380"/>
      <c r="H1388" s="381"/>
      <c r="I1388" s="380"/>
      <c r="J1388" s="428">
        <f t="shared" si="66"/>
        <v>0</v>
      </c>
      <c r="K1388" s="325"/>
      <c r="L1388" s="353"/>
      <c r="M1388" s="772"/>
      <c r="N1388" s="317"/>
      <c r="O1388" s="845" t="s">
        <v>3627</v>
      </c>
      <c r="P1388" s="821"/>
      <c r="Q1388" s="828">
        <f t="shared" si="64"/>
        <v>0</v>
      </c>
      <c r="R1388" s="520"/>
    </row>
    <row r="1389" spans="2:18" hidden="1" outlineLevel="1">
      <c r="B1389" s="115">
        <f t="shared" si="65"/>
        <v>1369</v>
      </c>
      <c r="C1389" s="70" t="s">
        <v>1255</v>
      </c>
      <c r="D1389" s="203"/>
      <c r="E1389" s="204"/>
      <c r="F1389" s="38"/>
      <c r="G1389" s="380"/>
      <c r="H1389" s="381"/>
      <c r="I1389" s="380"/>
      <c r="J1389" s="428">
        <f t="shared" si="66"/>
        <v>0</v>
      </c>
      <c r="K1389" s="325"/>
      <c r="L1389" s="353"/>
      <c r="M1389" s="772"/>
      <c r="N1389" s="317"/>
      <c r="O1389" s="845" t="s">
        <v>3627</v>
      </c>
      <c r="P1389" s="821"/>
      <c r="Q1389" s="828">
        <f t="shared" si="64"/>
        <v>0</v>
      </c>
      <c r="R1389" s="520"/>
    </row>
    <row r="1390" spans="2:18" hidden="1" outlineLevel="1">
      <c r="B1390" s="115">
        <f t="shared" si="65"/>
        <v>1370</v>
      </c>
      <c r="C1390" s="70" t="s">
        <v>1256</v>
      </c>
      <c r="D1390" s="203"/>
      <c r="E1390" s="204"/>
      <c r="F1390" s="38"/>
      <c r="G1390" s="380"/>
      <c r="H1390" s="381"/>
      <c r="I1390" s="380"/>
      <c r="J1390" s="428">
        <f t="shared" si="66"/>
        <v>0</v>
      </c>
      <c r="K1390" s="325"/>
      <c r="L1390" s="353"/>
      <c r="M1390" s="772"/>
      <c r="N1390" s="317"/>
      <c r="O1390" s="845" t="s">
        <v>3627</v>
      </c>
      <c r="P1390" s="821"/>
      <c r="Q1390" s="828">
        <f t="shared" si="64"/>
        <v>0</v>
      </c>
      <c r="R1390" s="520"/>
    </row>
    <row r="1391" spans="2:18" ht="45" hidden="1" outlineLevel="1">
      <c r="B1391" s="115">
        <f t="shared" si="65"/>
        <v>1371</v>
      </c>
      <c r="C1391" s="70" t="s">
        <v>1673</v>
      </c>
      <c r="D1391" s="203" t="s">
        <v>103</v>
      </c>
      <c r="E1391" s="204">
        <v>1</v>
      </c>
      <c r="F1391" s="38"/>
      <c r="G1391" s="380"/>
      <c r="H1391" s="381"/>
      <c r="I1391" s="380"/>
      <c r="J1391" s="428">
        <f t="shared" si="66"/>
        <v>0</v>
      </c>
      <c r="K1391" s="325"/>
      <c r="L1391" s="353"/>
      <c r="M1391" s="772"/>
      <c r="N1391" s="317"/>
      <c r="O1391" s="845" t="s">
        <v>3627</v>
      </c>
      <c r="P1391" s="821"/>
      <c r="Q1391" s="828">
        <f t="shared" ref="Q1391:Q1454" si="67">I1391</f>
        <v>0</v>
      </c>
      <c r="R1391" s="520"/>
    </row>
    <row r="1392" spans="2:18" hidden="1" outlineLevel="1">
      <c r="B1392" s="115">
        <f t="shared" si="65"/>
        <v>1372</v>
      </c>
      <c r="C1392" s="70" t="s">
        <v>104</v>
      </c>
      <c r="D1392" s="203"/>
      <c r="E1392" s="204"/>
      <c r="F1392" s="38"/>
      <c r="G1392" s="380"/>
      <c r="H1392" s="381"/>
      <c r="I1392" s="380"/>
      <c r="J1392" s="428">
        <f t="shared" si="66"/>
        <v>0</v>
      </c>
      <c r="K1392" s="325"/>
      <c r="L1392" s="353"/>
      <c r="M1392" s="772"/>
      <c r="N1392" s="317"/>
      <c r="O1392" s="845" t="s">
        <v>3627</v>
      </c>
      <c r="P1392" s="821"/>
      <c r="Q1392" s="828">
        <f t="shared" si="67"/>
        <v>0</v>
      </c>
      <c r="R1392" s="520"/>
    </row>
    <row r="1393" spans="2:18" hidden="1" outlineLevel="1">
      <c r="B1393" s="115">
        <f t="shared" si="65"/>
        <v>1373</v>
      </c>
      <c r="C1393" s="70" t="s">
        <v>1248</v>
      </c>
      <c r="D1393" s="203" t="s">
        <v>31</v>
      </c>
      <c r="E1393" s="204">
        <v>1</v>
      </c>
      <c r="F1393" s="38"/>
      <c r="G1393" s="380"/>
      <c r="H1393" s="381"/>
      <c r="I1393" s="380"/>
      <c r="J1393" s="428">
        <f t="shared" si="66"/>
        <v>0</v>
      </c>
      <c r="K1393" s="325"/>
      <c r="L1393" s="353"/>
      <c r="M1393" s="772"/>
      <c r="N1393" s="317"/>
      <c r="O1393" s="845" t="s">
        <v>3627</v>
      </c>
      <c r="P1393" s="821"/>
      <c r="Q1393" s="828">
        <f t="shared" si="67"/>
        <v>0</v>
      </c>
      <c r="R1393" s="520"/>
    </row>
    <row r="1394" spans="2:18" hidden="1" outlineLevel="1">
      <c r="B1394" s="115">
        <f t="shared" si="65"/>
        <v>1374</v>
      </c>
      <c r="C1394" s="70" t="s">
        <v>1680</v>
      </c>
      <c r="D1394" s="203" t="s">
        <v>31</v>
      </c>
      <c r="E1394" s="204">
        <v>1</v>
      </c>
      <c r="F1394" s="38"/>
      <c r="G1394" s="380"/>
      <c r="H1394" s="381"/>
      <c r="I1394" s="380"/>
      <c r="J1394" s="428">
        <f t="shared" si="66"/>
        <v>0</v>
      </c>
      <c r="K1394" s="325"/>
      <c r="L1394" s="353"/>
      <c r="M1394" s="772"/>
      <c r="N1394" s="317"/>
      <c r="O1394" s="845" t="s">
        <v>3627</v>
      </c>
      <c r="P1394" s="821"/>
      <c r="Q1394" s="828">
        <f t="shared" si="67"/>
        <v>0</v>
      </c>
      <c r="R1394" s="520"/>
    </row>
    <row r="1395" spans="2:18" hidden="1" outlineLevel="1">
      <c r="B1395" s="115">
        <f t="shared" si="65"/>
        <v>1375</v>
      </c>
      <c r="C1395" s="70"/>
      <c r="D1395" s="203"/>
      <c r="E1395" s="204"/>
      <c r="F1395" s="38"/>
      <c r="G1395" s="380"/>
      <c r="H1395" s="381"/>
      <c r="I1395" s="380"/>
      <c r="J1395" s="428">
        <f t="shared" si="66"/>
        <v>0</v>
      </c>
      <c r="K1395" s="325"/>
      <c r="L1395" s="353"/>
      <c r="M1395" s="772"/>
      <c r="N1395" s="317"/>
      <c r="O1395" s="845" t="s">
        <v>3627</v>
      </c>
      <c r="P1395" s="821"/>
      <c r="Q1395" s="828">
        <f t="shared" si="67"/>
        <v>0</v>
      </c>
      <c r="R1395" s="520"/>
    </row>
    <row r="1396" spans="2:18" hidden="1" outlineLevel="1">
      <c r="B1396" s="115">
        <f t="shared" ref="B1396:B1459" si="68">B1395+1</f>
        <v>1376</v>
      </c>
      <c r="C1396" s="70" t="s">
        <v>1179</v>
      </c>
      <c r="D1396" s="203"/>
      <c r="E1396" s="204"/>
      <c r="F1396" s="38"/>
      <c r="G1396" s="380"/>
      <c r="H1396" s="381"/>
      <c r="I1396" s="380"/>
      <c r="J1396" s="428">
        <f t="shared" si="66"/>
        <v>0</v>
      </c>
      <c r="K1396" s="325"/>
      <c r="L1396" s="353"/>
      <c r="M1396" s="772"/>
      <c r="N1396" s="317"/>
      <c r="O1396" s="845" t="s">
        <v>3627</v>
      </c>
      <c r="P1396" s="821"/>
      <c r="Q1396" s="828">
        <f t="shared" si="67"/>
        <v>0</v>
      </c>
      <c r="R1396" s="520"/>
    </row>
    <row r="1397" spans="2:18" hidden="1" outlineLevel="1">
      <c r="B1397" s="115">
        <f t="shared" si="68"/>
        <v>1377</v>
      </c>
      <c r="C1397" s="70" t="s">
        <v>1689</v>
      </c>
      <c r="D1397" s="203" t="s">
        <v>2</v>
      </c>
      <c r="E1397" s="204">
        <v>10</v>
      </c>
      <c r="F1397" s="38"/>
      <c r="G1397" s="380"/>
      <c r="H1397" s="381"/>
      <c r="I1397" s="380"/>
      <c r="J1397" s="428">
        <f t="shared" si="66"/>
        <v>0</v>
      </c>
      <c r="K1397" s="325"/>
      <c r="L1397" s="353"/>
      <c r="M1397" s="772"/>
      <c r="N1397" s="317"/>
      <c r="O1397" s="845" t="s">
        <v>3627</v>
      </c>
      <c r="P1397" s="821"/>
      <c r="Q1397" s="828">
        <f t="shared" si="67"/>
        <v>0</v>
      </c>
      <c r="R1397" s="520"/>
    </row>
    <row r="1398" spans="2:18" hidden="1" outlineLevel="1">
      <c r="B1398" s="115">
        <f t="shared" si="68"/>
        <v>1378</v>
      </c>
      <c r="C1398" s="70" t="s">
        <v>1684</v>
      </c>
      <c r="D1398" s="203" t="s">
        <v>2</v>
      </c>
      <c r="E1398" s="204">
        <v>9</v>
      </c>
      <c r="F1398" s="38"/>
      <c r="G1398" s="380"/>
      <c r="H1398" s="381"/>
      <c r="I1398" s="380"/>
      <c r="J1398" s="428">
        <f t="shared" si="66"/>
        <v>0</v>
      </c>
      <c r="K1398" s="325"/>
      <c r="L1398" s="353"/>
      <c r="M1398" s="772"/>
      <c r="N1398" s="317"/>
      <c r="O1398" s="845" t="s">
        <v>3627</v>
      </c>
      <c r="P1398" s="821"/>
      <c r="Q1398" s="828">
        <f t="shared" si="67"/>
        <v>0</v>
      </c>
      <c r="R1398" s="520"/>
    </row>
    <row r="1399" spans="2:18" hidden="1" outlineLevel="1">
      <c r="B1399" s="115">
        <f t="shared" si="68"/>
        <v>1379</v>
      </c>
      <c r="C1399" s="70" t="s">
        <v>1218</v>
      </c>
      <c r="D1399" s="203"/>
      <c r="E1399" s="204"/>
      <c r="F1399" s="38"/>
      <c r="G1399" s="380"/>
      <c r="H1399" s="381"/>
      <c r="I1399" s="380"/>
      <c r="J1399" s="428">
        <f t="shared" si="66"/>
        <v>0</v>
      </c>
      <c r="K1399" s="325"/>
      <c r="L1399" s="353"/>
      <c r="M1399" s="772"/>
      <c r="N1399" s="317"/>
      <c r="O1399" s="845" t="s">
        <v>3627</v>
      </c>
      <c r="P1399" s="821"/>
      <c r="Q1399" s="828">
        <f t="shared" si="67"/>
        <v>0</v>
      </c>
      <c r="R1399" s="520"/>
    </row>
    <row r="1400" spans="2:18" ht="30" hidden="1" outlineLevel="1">
      <c r="B1400" s="115">
        <f t="shared" si="68"/>
        <v>1380</v>
      </c>
      <c r="C1400" s="70" t="s">
        <v>1381</v>
      </c>
      <c r="D1400" s="203" t="s">
        <v>2</v>
      </c>
      <c r="E1400" s="204">
        <v>12</v>
      </c>
      <c r="F1400" s="38"/>
      <c r="G1400" s="380"/>
      <c r="H1400" s="381"/>
      <c r="I1400" s="380"/>
      <c r="J1400" s="428">
        <f t="shared" si="66"/>
        <v>0</v>
      </c>
      <c r="K1400" s="325"/>
      <c r="L1400" s="353"/>
      <c r="M1400" s="772"/>
      <c r="N1400" s="317"/>
      <c r="O1400" s="845" t="s">
        <v>3627</v>
      </c>
      <c r="P1400" s="821"/>
      <c r="Q1400" s="828">
        <f t="shared" si="67"/>
        <v>0</v>
      </c>
      <c r="R1400" s="520"/>
    </row>
    <row r="1401" spans="2:18" hidden="1" outlineLevel="1">
      <c r="B1401" s="115">
        <f t="shared" si="68"/>
        <v>1381</v>
      </c>
      <c r="C1401" s="70" t="s">
        <v>1380</v>
      </c>
      <c r="D1401" s="203" t="s">
        <v>31</v>
      </c>
      <c r="E1401" s="204">
        <v>36</v>
      </c>
      <c r="F1401" s="38"/>
      <c r="G1401" s="380"/>
      <c r="H1401" s="381"/>
      <c r="I1401" s="380"/>
      <c r="J1401" s="428">
        <f t="shared" si="66"/>
        <v>0</v>
      </c>
      <c r="K1401" s="325"/>
      <c r="L1401" s="353"/>
      <c r="M1401" s="772"/>
      <c r="N1401" s="317"/>
      <c r="O1401" s="845" t="s">
        <v>3627</v>
      </c>
      <c r="P1401" s="821"/>
      <c r="Q1401" s="828">
        <f t="shared" si="67"/>
        <v>0</v>
      </c>
      <c r="R1401" s="520"/>
    </row>
    <row r="1402" spans="2:18" hidden="1" outlineLevel="1">
      <c r="B1402" s="115">
        <f t="shared" si="68"/>
        <v>1382</v>
      </c>
      <c r="C1402" s="70" t="s">
        <v>1196</v>
      </c>
      <c r="D1402" s="203" t="s">
        <v>2</v>
      </c>
      <c r="E1402" s="204">
        <v>4</v>
      </c>
      <c r="F1402" s="38"/>
      <c r="G1402" s="380"/>
      <c r="H1402" s="381"/>
      <c r="I1402" s="380"/>
      <c r="J1402" s="428">
        <f t="shared" si="66"/>
        <v>0</v>
      </c>
      <c r="K1402" s="325"/>
      <c r="L1402" s="353"/>
      <c r="M1402" s="772"/>
      <c r="N1402" s="317"/>
      <c r="O1402" s="845" t="s">
        <v>3627</v>
      </c>
      <c r="P1402" s="821"/>
      <c r="Q1402" s="828">
        <f t="shared" si="67"/>
        <v>0</v>
      </c>
      <c r="R1402" s="520"/>
    </row>
    <row r="1403" spans="2:18" hidden="1" outlineLevel="1">
      <c r="B1403" s="115">
        <f t="shared" si="68"/>
        <v>1383</v>
      </c>
      <c r="C1403" s="70" t="s">
        <v>1197</v>
      </c>
      <c r="D1403" s="203" t="s">
        <v>31</v>
      </c>
      <c r="E1403" s="204">
        <v>1</v>
      </c>
      <c r="F1403" s="38"/>
      <c r="G1403" s="380"/>
      <c r="H1403" s="381"/>
      <c r="I1403" s="380"/>
      <c r="J1403" s="428">
        <f t="shared" si="66"/>
        <v>0</v>
      </c>
      <c r="K1403" s="325"/>
      <c r="L1403" s="353"/>
      <c r="M1403" s="772"/>
      <c r="N1403" s="317"/>
      <c r="O1403" s="845" t="s">
        <v>3627</v>
      </c>
      <c r="P1403" s="821"/>
      <c r="Q1403" s="828">
        <f t="shared" si="67"/>
        <v>0</v>
      </c>
      <c r="R1403" s="520"/>
    </row>
    <row r="1404" spans="2:18" hidden="1" outlineLevel="1">
      <c r="B1404" s="115">
        <f t="shared" si="68"/>
        <v>1384</v>
      </c>
      <c r="C1404" s="70" t="s">
        <v>1198</v>
      </c>
      <c r="D1404" s="203" t="s">
        <v>31</v>
      </c>
      <c r="E1404" s="204">
        <v>1</v>
      </c>
      <c r="F1404" s="38"/>
      <c r="G1404" s="380"/>
      <c r="H1404" s="381"/>
      <c r="I1404" s="380"/>
      <c r="J1404" s="428">
        <f t="shared" si="66"/>
        <v>0</v>
      </c>
      <c r="K1404" s="325"/>
      <c r="L1404" s="353"/>
      <c r="M1404" s="772"/>
      <c r="N1404" s="317"/>
      <c r="O1404" s="845" t="s">
        <v>3627</v>
      </c>
      <c r="P1404" s="821"/>
      <c r="Q1404" s="828">
        <f t="shared" si="67"/>
        <v>0</v>
      </c>
      <c r="R1404" s="520"/>
    </row>
    <row r="1405" spans="2:18" hidden="1" outlineLevel="1">
      <c r="B1405" s="115">
        <f t="shared" si="68"/>
        <v>1385</v>
      </c>
      <c r="C1405" s="70" t="s">
        <v>1199</v>
      </c>
      <c r="D1405" s="203" t="s">
        <v>2</v>
      </c>
      <c r="E1405" s="204">
        <v>4</v>
      </c>
      <c r="F1405" s="38"/>
      <c r="G1405" s="380"/>
      <c r="H1405" s="381"/>
      <c r="I1405" s="380"/>
      <c r="J1405" s="428">
        <f t="shared" si="66"/>
        <v>0</v>
      </c>
      <c r="K1405" s="325"/>
      <c r="L1405" s="353"/>
      <c r="M1405" s="772"/>
      <c r="N1405" s="317"/>
      <c r="O1405" s="845" t="s">
        <v>3627</v>
      </c>
      <c r="P1405" s="821"/>
      <c r="Q1405" s="828">
        <f t="shared" si="67"/>
        <v>0</v>
      </c>
      <c r="R1405" s="520"/>
    </row>
    <row r="1406" spans="2:18" hidden="1" outlineLevel="1">
      <c r="B1406" s="115">
        <f t="shared" si="68"/>
        <v>1386</v>
      </c>
      <c r="C1406" s="70" t="s">
        <v>1257</v>
      </c>
      <c r="D1406" s="203"/>
      <c r="E1406" s="204"/>
      <c r="F1406" s="38"/>
      <c r="G1406" s="380"/>
      <c r="H1406" s="381"/>
      <c r="I1406" s="380"/>
      <c r="J1406" s="428">
        <f t="shared" si="66"/>
        <v>0</v>
      </c>
      <c r="K1406" s="325"/>
      <c r="L1406" s="353"/>
      <c r="M1406" s="772"/>
      <c r="N1406" s="317"/>
      <c r="O1406" s="845" t="s">
        <v>3627</v>
      </c>
      <c r="P1406" s="821"/>
      <c r="Q1406" s="828">
        <f t="shared" si="67"/>
        <v>0</v>
      </c>
      <c r="R1406" s="520"/>
    </row>
    <row r="1407" spans="2:18" hidden="1" outlineLevel="1">
      <c r="B1407" s="115">
        <f t="shared" si="68"/>
        <v>1387</v>
      </c>
      <c r="C1407" s="70" t="s">
        <v>1258</v>
      </c>
      <c r="D1407" s="203"/>
      <c r="E1407" s="204"/>
      <c r="F1407" s="38"/>
      <c r="G1407" s="380"/>
      <c r="H1407" s="381"/>
      <c r="I1407" s="380"/>
      <c r="J1407" s="428">
        <f t="shared" si="66"/>
        <v>0</v>
      </c>
      <c r="K1407" s="325"/>
      <c r="L1407" s="353"/>
      <c r="M1407" s="772"/>
      <c r="N1407" s="317"/>
      <c r="O1407" s="845" t="s">
        <v>3627</v>
      </c>
      <c r="P1407" s="821"/>
      <c r="Q1407" s="828">
        <f t="shared" si="67"/>
        <v>0</v>
      </c>
      <c r="R1407" s="520"/>
    </row>
    <row r="1408" spans="2:18" ht="45" hidden="1" outlineLevel="1">
      <c r="B1408" s="115">
        <f t="shared" si="68"/>
        <v>1388</v>
      </c>
      <c r="C1408" s="70" t="s">
        <v>1692</v>
      </c>
      <c r="D1408" s="203" t="s">
        <v>103</v>
      </c>
      <c r="E1408" s="204">
        <v>1</v>
      </c>
      <c r="F1408" s="38"/>
      <c r="G1408" s="380"/>
      <c r="H1408" s="381"/>
      <c r="I1408" s="380"/>
      <c r="J1408" s="428">
        <f t="shared" si="66"/>
        <v>0</v>
      </c>
      <c r="K1408" s="325"/>
      <c r="L1408" s="353"/>
      <c r="M1408" s="772"/>
      <c r="N1408" s="317"/>
      <c r="O1408" s="845" t="s">
        <v>3627</v>
      </c>
      <c r="P1408" s="821"/>
      <c r="Q1408" s="828">
        <f t="shared" si="67"/>
        <v>0</v>
      </c>
      <c r="R1408" s="520"/>
    </row>
    <row r="1409" spans="2:18" hidden="1" outlineLevel="1">
      <c r="B1409" s="115">
        <f t="shared" si="68"/>
        <v>1389</v>
      </c>
      <c r="C1409" s="70" t="s">
        <v>104</v>
      </c>
      <c r="D1409" s="203"/>
      <c r="E1409" s="204"/>
      <c r="F1409" s="38"/>
      <c r="G1409" s="380"/>
      <c r="H1409" s="381"/>
      <c r="I1409" s="380"/>
      <c r="J1409" s="428">
        <f t="shared" si="66"/>
        <v>0</v>
      </c>
      <c r="K1409" s="325"/>
      <c r="L1409" s="353"/>
      <c r="M1409" s="772"/>
      <c r="N1409" s="317"/>
      <c r="O1409" s="845" t="s">
        <v>3627</v>
      </c>
      <c r="P1409" s="821"/>
      <c r="Q1409" s="828">
        <f t="shared" si="67"/>
        <v>0</v>
      </c>
      <c r="R1409" s="520"/>
    </row>
    <row r="1410" spans="2:18" ht="30" hidden="1" outlineLevel="1">
      <c r="B1410" s="115">
        <f t="shared" si="68"/>
        <v>1390</v>
      </c>
      <c r="C1410" s="70" t="s">
        <v>3435</v>
      </c>
      <c r="D1410" s="203" t="s">
        <v>31</v>
      </c>
      <c r="E1410" s="204">
        <v>2</v>
      </c>
      <c r="F1410" s="38"/>
      <c r="G1410" s="380"/>
      <c r="H1410" s="381"/>
      <c r="I1410" s="380"/>
      <c r="J1410" s="428">
        <f t="shared" si="66"/>
        <v>0</v>
      </c>
      <c r="K1410" s="325"/>
      <c r="L1410" s="353"/>
      <c r="M1410" s="772"/>
      <c r="N1410" s="317"/>
      <c r="O1410" s="845" t="s">
        <v>3627</v>
      </c>
      <c r="P1410" s="821"/>
      <c r="Q1410" s="828">
        <f t="shared" si="67"/>
        <v>0</v>
      </c>
      <c r="R1410" s="520"/>
    </row>
    <row r="1411" spans="2:18" hidden="1" outlineLevel="1">
      <c r="B1411" s="115">
        <f t="shared" si="68"/>
        <v>1391</v>
      </c>
      <c r="C1411" s="70" t="s">
        <v>1179</v>
      </c>
      <c r="D1411" s="203"/>
      <c r="E1411" s="204"/>
      <c r="F1411" s="38"/>
      <c r="G1411" s="380"/>
      <c r="H1411" s="381"/>
      <c r="I1411" s="380"/>
      <c r="J1411" s="428">
        <f t="shared" si="66"/>
        <v>0</v>
      </c>
      <c r="K1411" s="325"/>
      <c r="L1411" s="353"/>
      <c r="M1411" s="772"/>
      <c r="N1411" s="317"/>
      <c r="O1411" s="845" t="s">
        <v>3627</v>
      </c>
      <c r="P1411" s="821"/>
      <c r="Q1411" s="828">
        <f t="shared" si="67"/>
        <v>0</v>
      </c>
      <c r="R1411" s="520"/>
    </row>
    <row r="1412" spans="2:18" hidden="1" outlineLevel="1">
      <c r="B1412" s="115">
        <f t="shared" si="68"/>
        <v>1392</v>
      </c>
      <c r="C1412" s="70" t="s">
        <v>1693</v>
      </c>
      <c r="D1412" s="203" t="s">
        <v>2</v>
      </c>
      <c r="E1412" s="204">
        <v>4</v>
      </c>
      <c r="F1412" s="38"/>
      <c r="G1412" s="380"/>
      <c r="H1412" s="381"/>
      <c r="I1412" s="380"/>
      <c r="J1412" s="428">
        <f t="shared" si="66"/>
        <v>0</v>
      </c>
      <c r="K1412" s="325"/>
      <c r="L1412" s="353"/>
      <c r="M1412" s="772"/>
      <c r="N1412" s="317"/>
      <c r="O1412" s="845" t="s">
        <v>3627</v>
      </c>
      <c r="P1412" s="821"/>
      <c r="Q1412" s="828">
        <f t="shared" si="67"/>
        <v>0</v>
      </c>
      <c r="R1412" s="520"/>
    </row>
    <row r="1413" spans="2:18" hidden="1" outlineLevel="1">
      <c r="B1413" s="115">
        <f t="shared" si="68"/>
        <v>1393</v>
      </c>
      <c r="C1413" s="70" t="s">
        <v>1687</v>
      </c>
      <c r="D1413" s="203" t="s">
        <v>2</v>
      </c>
      <c r="E1413" s="204">
        <v>30</v>
      </c>
      <c r="F1413" s="38"/>
      <c r="G1413" s="380"/>
      <c r="H1413" s="381"/>
      <c r="I1413" s="380"/>
      <c r="J1413" s="428">
        <f t="shared" si="66"/>
        <v>0</v>
      </c>
      <c r="K1413" s="325"/>
      <c r="L1413" s="353"/>
      <c r="M1413" s="772"/>
      <c r="N1413" s="317"/>
      <c r="O1413" s="845" t="s">
        <v>3627</v>
      </c>
      <c r="P1413" s="821"/>
      <c r="Q1413" s="828">
        <f t="shared" si="67"/>
        <v>0</v>
      </c>
      <c r="R1413" s="520"/>
    </row>
    <row r="1414" spans="2:18" hidden="1" outlineLevel="1">
      <c r="B1414" s="115">
        <f t="shared" si="68"/>
        <v>1394</v>
      </c>
      <c r="C1414" s="70" t="s">
        <v>1684</v>
      </c>
      <c r="D1414" s="203" t="s">
        <v>2</v>
      </c>
      <c r="E1414" s="204">
        <v>8</v>
      </c>
      <c r="F1414" s="38"/>
      <c r="G1414" s="380"/>
      <c r="H1414" s="381"/>
      <c r="I1414" s="380"/>
      <c r="J1414" s="428">
        <f t="shared" si="66"/>
        <v>0</v>
      </c>
      <c r="K1414" s="325"/>
      <c r="L1414" s="353"/>
      <c r="M1414" s="772"/>
      <c r="N1414" s="317"/>
      <c r="O1414" s="845" t="s">
        <v>3627</v>
      </c>
      <c r="P1414" s="821"/>
      <c r="Q1414" s="828">
        <f t="shared" si="67"/>
        <v>0</v>
      </c>
      <c r="R1414" s="520"/>
    </row>
    <row r="1415" spans="2:18" hidden="1" outlineLevel="1">
      <c r="B1415" s="115">
        <f t="shared" si="68"/>
        <v>1395</v>
      </c>
      <c r="C1415" s="70" t="s">
        <v>1218</v>
      </c>
      <c r="D1415" s="203"/>
      <c r="E1415" s="204"/>
      <c r="F1415" s="38"/>
      <c r="G1415" s="380"/>
      <c r="H1415" s="381"/>
      <c r="I1415" s="380"/>
      <c r="J1415" s="428">
        <f t="shared" si="66"/>
        <v>0</v>
      </c>
      <c r="K1415" s="325"/>
      <c r="L1415" s="353"/>
      <c r="M1415" s="772"/>
      <c r="N1415" s="317"/>
      <c r="O1415" s="845" t="s">
        <v>3627</v>
      </c>
      <c r="P1415" s="821"/>
      <c r="Q1415" s="828">
        <f t="shared" si="67"/>
        <v>0</v>
      </c>
      <c r="R1415" s="520"/>
    </row>
    <row r="1416" spans="2:18" ht="30" hidden="1" outlineLevel="1">
      <c r="B1416" s="115">
        <f t="shared" si="68"/>
        <v>1396</v>
      </c>
      <c r="C1416" s="70" t="s">
        <v>1251</v>
      </c>
      <c r="D1416" s="203" t="s">
        <v>2</v>
      </c>
      <c r="E1416" s="204">
        <v>3</v>
      </c>
      <c r="F1416" s="38"/>
      <c r="G1416" s="380"/>
      <c r="H1416" s="381"/>
      <c r="I1416" s="380"/>
      <c r="J1416" s="428">
        <f t="shared" si="66"/>
        <v>0</v>
      </c>
      <c r="K1416" s="325"/>
      <c r="L1416" s="353"/>
      <c r="M1416" s="772"/>
      <c r="N1416" s="317"/>
      <c r="O1416" s="845" t="s">
        <v>3627</v>
      </c>
      <c r="P1416" s="821"/>
      <c r="Q1416" s="828">
        <f t="shared" si="67"/>
        <v>0</v>
      </c>
      <c r="R1416" s="520"/>
    </row>
    <row r="1417" spans="2:18" hidden="1" outlineLevel="1">
      <c r="B1417" s="115">
        <f t="shared" si="68"/>
        <v>1397</v>
      </c>
      <c r="C1417" s="76" t="s">
        <v>1252</v>
      </c>
      <c r="D1417" s="74" t="s">
        <v>2</v>
      </c>
      <c r="E1417" s="198">
        <v>3</v>
      </c>
      <c r="F1417" s="38"/>
      <c r="G1417" s="380"/>
      <c r="H1417" s="381"/>
      <c r="I1417" s="380"/>
      <c r="J1417" s="428">
        <f t="shared" si="66"/>
        <v>0</v>
      </c>
      <c r="K1417" s="325"/>
      <c r="L1417" s="353"/>
      <c r="M1417" s="772"/>
      <c r="N1417" s="317"/>
      <c r="O1417" s="845" t="s">
        <v>3627</v>
      </c>
      <c r="P1417" s="821"/>
      <c r="Q1417" s="828">
        <f t="shared" si="67"/>
        <v>0</v>
      </c>
      <c r="R1417" s="520"/>
    </row>
    <row r="1418" spans="2:18" hidden="1" outlineLevel="1">
      <c r="B1418" s="115">
        <f t="shared" si="68"/>
        <v>1398</v>
      </c>
      <c r="C1418" s="336" t="s">
        <v>1187</v>
      </c>
      <c r="D1418" s="203" t="s">
        <v>2</v>
      </c>
      <c r="E1418" s="204">
        <v>3</v>
      </c>
      <c r="F1418" s="38"/>
      <c r="G1418" s="380"/>
      <c r="H1418" s="381"/>
      <c r="I1418" s="380"/>
      <c r="J1418" s="428">
        <f t="shared" si="66"/>
        <v>0</v>
      </c>
      <c r="K1418" s="325"/>
      <c r="L1418" s="353"/>
      <c r="M1418" s="772"/>
      <c r="N1418" s="317"/>
      <c r="O1418" s="845" t="s">
        <v>3627</v>
      </c>
      <c r="P1418" s="821"/>
      <c r="Q1418" s="828">
        <f t="shared" si="67"/>
        <v>0</v>
      </c>
      <c r="R1418" s="520"/>
    </row>
    <row r="1419" spans="2:18" ht="30" hidden="1" outlineLevel="1">
      <c r="B1419" s="115">
        <f t="shared" si="68"/>
        <v>1399</v>
      </c>
      <c r="C1419" s="70" t="s">
        <v>1381</v>
      </c>
      <c r="D1419" s="203" t="s">
        <v>2</v>
      </c>
      <c r="E1419" s="204">
        <v>10</v>
      </c>
      <c r="F1419" s="38"/>
      <c r="G1419" s="380"/>
      <c r="H1419" s="381"/>
      <c r="I1419" s="380"/>
      <c r="J1419" s="428">
        <f t="shared" si="66"/>
        <v>0</v>
      </c>
      <c r="K1419" s="325"/>
      <c r="L1419" s="353"/>
      <c r="M1419" s="772"/>
      <c r="N1419" s="317"/>
      <c r="O1419" s="845" t="s">
        <v>3627</v>
      </c>
      <c r="P1419" s="821"/>
      <c r="Q1419" s="828">
        <f t="shared" si="67"/>
        <v>0</v>
      </c>
      <c r="R1419" s="520"/>
    </row>
    <row r="1420" spans="2:18" ht="30" hidden="1" outlineLevel="1">
      <c r="B1420" s="115">
        <f t="shared" si="68"/>
        <v>1400</v>
      </c>
      <c r="C1420" s="336" t="s">
        <v>1382</v>
      </c>
      <c r="D1420" s="203" t="s">
        <v>2</v>
      </c>
      <c r="E1420" s="204">
        <v>6</v>
      </c>
      <c r="F1420" s="38"/>
      <c r="G1420" s="380"/>
      <c r="H1420" s="381"/>
      <c r="I1420" s="380"/>
      <c r="J1420" s="428">
        <f t="shared" si="66"/>
        <v>0</v>
      </c>
      <c r="K1420" s="325"/>
      <c r="L1420" s="353"/>
      <c r="M1420" s="772"/>
      <c r="N1420" s="317"/>
      <c r="O1420" s="845" t="s">
        <v>3627</v>
      </c>
      <c r="P1420" s="821"/>
      <c r="Q1420" s="828">
        <f t="shared" si="67"/>
        <v>0</v>
      </c>
      <c r="R1420" s="520"/>
    </row>
    <row r="1421" spans="2:18" hidden="1" outlineLevel="1">
      <c r="B1421" s="115">
        <f t="shared" si="68"/>
        <v>1401</v>
      </c>
      <c r="C1421" s="70" t="s">
        <v>1380</v>
      </c>
      <c r="D1421" s="203" t="s">
        <v>31</v>
      </c>
      <c r="E1421" s="204">
        <v>48</v>
      </c>
      <c r="F1421" s="38"/>
      <c r="G1421" s="380"/>
      <c r="H1421" s="381"/>
      <c r="I1421" s="380"/>
      <c r="J1421" s="428">
        <f t="shared" si="66"/>
        <v>0</v>
      </c>
      <c r="K1421" s="325"/>
      <c r="L1421" s="353"/>
      <c r="M1421" s="772"/>
      <c r="N1421" s="317"/>
      <c r="O1421" s="845" t="s">
        <v>3627</v>
      </c>
      <c r="P1421" s="821"/>
      <c r="Q1421" s="828">
        <f t="shared" si="67"/>
        <v>0</v>
      </c>
      <c r="R1421" s="520"/>
    </row>
    <row r="1422" spans="2:18" ht="30" hidden="1" outlineLevel="1">
      <c r="B1422" s="115">
        <f t="shared" si="68"/>
        <v>1402</v>
      </c>
      <c r="C1422" s="336" t="s">
        <v>1259</v>
      </c>
      <c r="D1422" s="203" t="s">
        <v>103</v>
      </c>
      <c r="E1422" s="204">
        <v>1</v>
      </c>
      <c r="F1422" s="38"/>
      <c r="G1422" s="380"/>
      <c r="H1422" s="381"/>
      <c r="I1422" s="380"/>
      <c r="J1422" s="428">
        <f t="shared" si="66"/>
        <v>0</v>
      </c>
      <c r="K1422" s="325"/>
      <c r="L1422" s="353"/>
      <c r="M1422" s="772"/>
      <c r="N1422" s="317"/>
      <c r="O1422" s="845" t="s">
        <v>3627</v>
      </c>
      <c r="P1422" s="821"/>
      <c r="Q1422" s="828">
        <f t="shared" si="67"/>
        <v>0</v>
      </c>
      <c r="R1422" s="520"/>
    </row>
    <row r="1423" spans="2:18" hidden="1" outlineLevel="1">
      <c r="B1423" s="115">
        <f t="shared" si="68"/>
        <v>1403</v>
      </c>
      <c r="C1423" s="70" t="s">
        <v>1260</v>
      </c>
      <c r="D1423" s="203"/>
      <c r="E1423" s="204"/>
      <c r="F1423" s="38"/>
      <c r="G1423" s="380"/>
      <c r="H1423" s="381"/>
      <c r="I1423" s="380"/>
      <c r="J1423" s="428">
        <f t="shared" si="66"/>
        <v>0</v>
      </c>
      <c r="K1423" s="325"/>
      <c r="L1423" s="353"/>
      <c r="M1423" s="772"/>
      <c r="N1423" s="317"/>
      <c r="O1423" s="845" t="s">
        <v>3627</v>
      </c>
      <c r="P1423" s="821"/>
      <c r="Q1423" s="828">
        <f t="shared" si="67"/>
        <v>0</v>
      </c>
      <c r="R1423" s="520"/>
    </row>
    <row r="1424" spans="2:18" hidden="1" outlineLevel="1">
      <c r="B1424" s="115">
        <f t="shared" si="68"/>
        <v>1404</v>
      </c>
      <c r="C1424" s="336" t="s">
        <v>1261</v>
      </c>
      <c r="D1424" s="203"/>
      <c r="E1424" s="204"/>
      <c r="F1424" s="38"/>
      <c r="G1424" s="380"/>
      <c r="H1424" s="381"/>
      <c r="I1424" s="380"/>
      <c r="J1424" s="428">
        <f t="shared" si="66"/>
        <v>0</v>
      </c>
      <c r="K1424" s="325"/>
      <c r="L1424" s="353"/>
      <c r="M1424" s="772"/>
      <c r="N1424" s="317"/>
      <c r="O1424" s="845" t="s">
        <v>3627</v>
      </c>
      <c r="P1424" s="821"/>
      <c r="Q1424" s="828">
        <f t="shared" si="67"/>
        <v>0</v>
      </c>
      <c r="R1424" s="520"/>
    </row>
    <row r="1425" spans="2:18" ht="45" hidden="1" outlineLevel="1">
      <c r="B1425" s="115">
        <f t="shared" si="68"/>
        <v>1405</v>
      </c>
      <c r="C1425" s="70" t="s">
        <v>1692</v>
      </c>
      <c r="D1425" s="203" t="s">
        <v>103</v>
      </c>
      <c r="E1425" s="204">
        <v>1</v>
      </c>
      <c r="F1425" s="38"/>
      <c r="G1425" s="380"/>
      <c r="H1425" s="381"/>
      <c r="I1425" s="380"/>
      <c r="J1425" s="428">
        <f t="shared" si="66"/>
        <v>0</v>
      </c>
      <c r="K1425" s="325"/>
      <c r="L1425" s="353"/>
      <c r="M1425" s="772"/>
      <c r="N1425" s="317"/>
      <c r="O1425" s="845" t="s">
        <v>3627</v>
      </c>
      <c r="P1425" s="821"/>
      <c r="Q1425" s="828">
        <f t="shared" si="67"/>
        <v>0</v>
      </c>
      <c r="R1425" s="520"/>
    </row>
    <row r="1426" spans="2:18" hidden="1" outlineLevel="1">
      <c r="B1426" s="115">
        <f t="shared" si="68"/>
        <v>1406</v>
      </c>
      <c r="C1426" s="70" t="s">
        <v>104</v>
      </c>
      <c r="D1426" s="203"/>
      <c r="E1426" s="204"/>
      <c r="F1426" s="38"/>
      <c r="G1426" s="380"/>
      <c r="H1426" s="381"/>
      <c r="I1426" s="380"/>
      <c r="J1426" s="428">
        <f t="shared" si="66"/>
        <v>0</v>
      </c>
      <c r="K1426" s="325"/>
      <c r="L1426" s="353"/>
      <c r="M1426" s="772"/>
      <c r="N1426" s="317"/>
      <c r="O1426" s="845" t="s">
        <v>3627</v>
      </c>
      <c r="P1426" s="821"/>
      <c r="Q1426" s="828">
        <f t="shared" si="67"/>
        <v>0</v>
      </c>
      <c r="R1426" s="520"/>
    </row>
    <row r="1427" spans="2:18" ht="30" hidden="1" outlineLevel="1">
      <c r="B1427" s="115">
        <f t="shared" si="68"/>
        <v>1407</v>
      </c>
      <c r="C1427" s="70" t="s">
        <v>3436</v>
      </c>
      <c r="D1427" s="203" t="s">
        <v>31</v>
      </c>
      <c r="E1427" s="204">
        <v>2</v>
      </c>
      <c r="F1427" s="38"/>
      <c r="G1427" s="380"/>
      <c r="H1427" s="381"/>
      <c r="I1427" s="380"/>
      <c r="J1427" s="428">
        <f t="shared" ref="J1427:J1490" si="69">G1427+I1427</f>
        <v>0</v>
      </c>
      <c r="K1427" s="325"/>
      <c r="L1427" s="353"/>
      <c r="M1427" s="772"/>
      <c r="N1427" s="317"/>
      <c r="O1427" s="845" t="s">
        <v>3627</v>
      </c>
      <c r="P1427" s="821"/>
      <c r="Q1427" s="828">
        <f t="shared" si="67"/>
        <v>0</v>
      </c>
      <c r="R1427" s="520"/>
    </row>
    <row r="1428" spans="2:18" hidden="1" outlineLevel="1">
      <c r="B1428" s="115">
        <f t="shared" si="68"/>
        <v>1408</v>
      </c>
      <c r="C1428" s="70" t="s">
        <v>1179</v>
      </c>
      <c r="D1428" s="203"/>
      <c r="E1428" s="204"/>
      <c r="F1428" s="38"/>
      <c r="G1428" s="380"/>
      <c r="H1428" s="381"/>
      <c r="I1428" s="380"/>
      <c r="J1428" s="428">
        <f t="shared" si="69"/>
        <v>0</v>
      </c>
      <c r="K1428" s="325"/>
      <c r="L1428" s="353"/>
      <c r="M1428" s="772"/>
      <c r="N1428" s="317"/>
      <c r="O1428" s="845" t="s">
        <v>3627</v>
      </c>
      <c r="P1428" s="821"/>
      <c r="Q1428" s="828">
        <f t="shared" si="67"/>
        <v>0</v>
      </c>
      <c r="R1428" s="520"/>
    </row>
    <row r="1429" spans="2:18" hidden="1" outlineLevel="1">
      <c r="B1429" s="115">
        <f t="shared" si="68"/>
        <v>1409</v>
      </c>
      <c r="C1429" s="336" t="s">
        <v>1693</v>
      </c>
      <c r="D1429" s="203" t="s">
        <v>2</v>
      </c>
      <c r="E1429" s="204">
        <v>4</v>
      </c>
      <c r="F1429" s="38"/>
      <c r="G1429" s="380"/>
      <c r="H1429" s="381"/>
      <c r="I1429" s="380"/>
      <c r="J1429" s="428">
        <f t="shared" si="69"/>
        <v>0</v>
      </c>
      <c r="K1429" s="325"/>
      <c r="L1429" s="353"/>
      <c r="M1429" s="772"/>
      <c r="N1429" s="317"/>
      <c r="O1429" s="845" t="s">
        <v>3627</v>
      </c>
      <c r="P1429" s="821"/>
      <c r="Q1429" s="828">
        <f t="shared" si="67"/>
        <v>0</v>
      </c>
      <c r="R1429" s="520"/>
    </row>
    <row r="1430" spans="2:18" hidden="1" outlineLevel="1">
      <c r="B1430" s="115">
        <f t="shared" si="68"/>
        <v>1410</v>
      </c>
      <c r="C1430" s="70" t="s">
        <v>1687</v>
      </c>
      <c r="D1430" s="203" t="s">
        <v>2</v>
      </c>
      <c r="E1430" s="204">
        <v>28</v>
      </c>
      <c r="F1430" s="38"/>
      <c r="G1430" s="380"/>
      <c r="H1430" s="381"/>
      <c r="I1430" s="380"/>
      <c r="J1430" s="428">
        <f t="shared" si="69"/>
        <v>0</v>
      </c>
      <c r="K1430" s="325"/>
      <c r="L1430" s="353"/>
      <c r="M1430" s="772"/>
      <c r="N1430" s="317"/>
      <c r="O1430" s="845" t="s">
        <v>3627</v>
      </c>
      <c r="P1430" s="821"/>
      <c r="Q1430" s="828">
        <f t="shared" si="67"/>
        <v>0</v>
      </c>
      <c r="R1430" s="520"/>
    </row>
    <row r="1431" spans="2:18" hidden="1" outlineLevel="1">
      <c r="B1431" s="115">
        <f t="shared" si="68"/>
        <v>1411</v>
      </c>
      <c r="C1431" s="70" t="s">
        <v>1684</v>
      </c>
      <c r="D1431" s="203" t="s">
        <v>2</v>
      </c>
      <c r="E1431" s="204">
        <v>8</v>
      </c>
      <c r="F1431" s="38"/>
      <c r="G1431" s="380"/>
      <c r="H1431" s="381"/>
      <c r="I1431" s="380"/>
      <c r="J1431" s="428">
        <f t="shared" si="69"/>
        <v>0</v>
      </c>
      <c r="K1431" s="325"/>
      <c r="L1431" s="353"/>
      <c r="M1431" s="772"/>
      <c r="N1431" s="317"/>
      <c r="O1431" s="845" t="s">
        <v>3627</v>
      </c>
      <c r="P1431" s="821"/>
      <c r="Q1431" s="828">
        <f t="shared" si="67"/>
        <v>0</v>
      </c>
      <c r="R1431" s="520"/>
    </row>
    <row r="1432" spans="2:18" hidden="1" outlineLevel="1">
      <c r="B1432" s="115">
        <f t="shared" si="68"/>
        <v>1412</v>
      </c>
      <c r="C1432" s="70" t="s">
        <v>1218</v>
      </c>
      <c r="D1432" s="203"/>
      <c r="E1432" s="204"/>
      <c r="F1432" s="38"/>
      <c r="G1432" s="380"/>
      <c r="H1432" s="381"/>
      <c r="I1432" s="380"/>
      <c r="J1432" s="428">
        <f t="shared" si="69"/>
        <v>0</v>
      </c>
      <c r="K1432" s="325"/>
      <c r="L1432" s="353"/>
      <c r="M1432" s="772"/>
      <c r="N1432" s="317"/>
      <c r="O1432" s="845" t="s">
        <v>3627</v>
      </c>
      <c r="P1432" s="821"/>
      <c r="Q1432" s="828">
        <f t="shared" si="67"/>
        <v>0</v>
      </c>
      <c r="R1432" s="520"/>
    </row>
    <row r="1433" spans="2:18" ht="30" hidden="1" outlineLevel="1">
      <c r="B1433" s="115">
        <f t="shared" si="68"/>
        <v>1413</v>
      </c>
      <c r="C1433" s="70" t="s">
        <v>1251</v>
      </c>
      <c r="D1433" s="203" t="s">
        <v>2</v>
      </c>
      <c r="E1433" s="204">
        <v>3</v>
      </c>
      <c r="F1433" s="38"/>
      <c r="G1433" s="380"/>
      <c r="H1433" s="381"/>
      <c r="I1433" s="380"/>
      <c r="J1433" s="428">
        <f t="shared" si="69"/>
        <v>0</v>
      </c>
      <c r="K1433" s="325"/>
      <c r="L1433" s="353"/>
      <c r="M1433" s="772"/>
      <c r="N1433" s="317"/>
      <c r="O1433" s="845" t="s">
        <v>3627</v>
      </c>
      <c r="P1433" s="821"/>
      <c r="Q1433" s="828">
        <f t="shared" si="67"/>
        <v>0</v>
      </c>
      <c r="R1433" s="520"/>
    </row>
    <row r="1434" spans="2:18" hidden="1" outlineLevel="1">
      <c r="B1434" s="115">
        <f t="shared" si="68"/>
        <v>1414</v>
      </c>
      <c r="C1434" s="70" t="s">
        <v>1252</v>
      </c>
      <c r="D1434" s="203" t="s">
        <v>2</v>
      </c>
      <c r="E1434" s="204">
        <v>3</v>
      </c>
      <c r="F1434" s="38"/>
      <c r="G1434" s="380"/>
      <c r="H1434" s="381"/>
      <c r="I1434" s="380"/>
      <c r="J1434" s="428">
        <f t="shared" si="69"/>
        <v>0</v>
      </c>
      <c r="K1434" s="325"/>
      <c r="L1434" s="353"/>
      <c r="M1434" s="772"/>
      <c r="N1434" s="317"/>
      <c r="O1434" s="845" t="s">
        <v>3627</v>
      </c>
      <c r="P1434" s="821"/>
      <c r="Q1434" s="828">
        <f t="shared" si="67"/>
        <v>0</v>
      </c>
      <c r="R1434" s="520"/>
    </row>
    <row r="1435" spans="2:18" hidden="1" outlineLevel="1">
      <c r="B1435" s="115">
        <f t="shared" si="68"/>
        <v>1415</v>
      </c>
      <c r="C1435" s="70" t="s">
        <v>1187</v>
      </c>
      <c r="D1435" s="203" t="s">
        <v>2</v>
      </c>
      <c r="E1435" s="204">
        <v>3</v>
      </c>
      <c r="F1435" s="38"/>
      <c r="G1435" s="380"/>
      <c r="H1435" s="381"/>
      <c r="I1435" s="380"/>
      <c r="J1435" s="428">
        <f t="shared" si="69"/>
        <v>0</v>
      </c>
      <c r="K1435" s="325"/>
      <c r="L1435" s="353"/>
      <c r="M1435" s="772"/>
      <c r="N1435" s="317"/>
      <c r="O1435" s="845" t="s">
        <v>3627</v>
      </c>
      <c r="P1435" s="821"/>
      <c r="Q1435" s="828">
        <f t="shared" si="67"/>
        <v>0</v>
      </c>
      <c r="R1435" s="520"/>
    </row>
    <row r="1436" spans="2:18" ht="30" hidden="1" outlineLevel="1">
      <c r="B1436" s="115">
        <f t="shared" si="68"/>
        <v>1416</v>
      </c>
      <c r="C1436" s="70" t="s">
        <v>1381</v>
      </c>
      <c r="D1436" s="203" t="s">
        <v>2</v>
      </c>
      <c r="E1436" s="204">
        <v>10</v>
      </c>
      <c r="F1436" s="38"/>
      <c r="G1436" s="380"/>
      <c r="H1436" s="381"/>
      <c r="I1436" s="380"/>
      <c r="J1436" s="428">
        <f t="shared" si="69"/>
        <v>0</v>
      </c>
      <c r="K1436" s="325"/>
      <c r="L1436" s="353"/>
      <c r="M1436" s="772"/>
      <c r="N1436" s="317"/>
      <c r="O1436" s="845" t="s">
        <v>3627</v>
      </c>
      <c r="P1436" s="821"/>
      <c r="Q1436" s="828">
        <f t="shared" si="67"/>
        <v>0</v>
      </c>
      <c r="R1436" s="520"/>
    </row>
    <row r="1437" spans="2:18" ht="30" hidden="1" outlineLevel="1">
      <c r="B1437" s="115">
        <f t="shared" si="68"/>
        <v>1417</v>
      </c>
      <c r="C1437" s="70" t="s">
        <v>1382</v>
      </c>
      <c r="D1437" s="203" t="s">
        <v>2</v>
      </c>
      <c r="E1437" s="204">
        <v>6</v>
      </c>
      <c r="F1437" s="38"/>
      <c r="G1437" s="380"/>
      <c r="H1437" s="381"/>
      <c r="I1437" s="380"/>
      <c r="J1437" s="428">
        <f t="shared" si="69"/>
        <v>0</v>
      </c>
      <c r="K1437" s="325"/>
      <c r="L1437" s="353"/>
      <c r="M1437" s="772"/>
      <c r="N1437" s="317"/>
      <c r="O1437" s="845" t="s">
        <v>3627</v>
      </c>
      <c r="P1437" s="821"/>
      <c r="Q1437" s="828">
        <f t="shared" si="67"/>
        <v>0</v>
      </c>
      <c r="R1437" s="520"/>
    </row>
    <row r="1438" spans="2:18" hidden="1" outlineLevel="1">
      <c r="B1438" s="115">
        <f t="shared" si="68"/>
        <v>1418</v>
      </c>
      <c r="C1438" s="70" t="s">
        <v>1380</v>
      </c>
      <c r="D1438" s="203" t="s">
        <v>31</v>
      </c>
      <c r="E1438" s="204">
        <v>48</v>
      </c>
      <c r="F1438" s="38"/>
      <c r="G1438" s="380"/>
      <c r="H1438" s="381"/>
      <c r="I1438" s="380"/>
      <c r="J1438" s="428">
        <f t="shared" si="69"/>
        <v>0</v>
      </c>
      <c r="K1438" s="325"/>
      <c r="L1438" s="353"/>
      <c r="M1438" s="772"/>
      <c r="N1438" s="317"/>
      <c r="O1438" s="845" t="s">
        <v>3627</v>
      </c>
      <c r="P1438" s="821"/>
      <c r="Q1438" s="828">
        <f t="shared" si="67"/>
        <v>0</v>
      </c>
      <c r="R1438" s="520"/>
    </row>
    <row r="1439" spans="2:18" ht="30" hidden="1" outlineLevel="1">
      <c r="B1439" s="115">
        <f t="shared" si="68"/>
        <v>1419</v>
      </c>
      <c r="C1439" s="70" t="s">
        <v>1259</v>
      </c>
      <c r="D1439" s="203" t="s">
        <v>103</v>
      </c>
      <c r="E1439" s="204">
        <v>1</v>
      </c>
      <c r="F1439" s="38"/>
      <c r="G1439" s="380"/>
      <c r="H1439" s="381"/>
      <c r="I1439" s="380"/>
      <c r="J1439" s="428">
        <f t="shared" si="69"/>
        <v>0</v>
      </c>
      <c r="K1439" s="325"/>
      <c r="L1439" s="353"/>
      <c r="M1439" s="772"/>
      <c r="N1439" s="317"/>
      <c r="O1439" s="845" t="s">
        <v>3627</v>
      </c>
      <c r="P1439" s="821"/>
      <c r="Q1439" s="828">
        <f t="shared" si="67"/>
        <v>0</v>
      </c>
      <c r="R1439" s="520"/>
    </row>
    <row r="1440" spans="2:18" hidden="1" outlineLevel="1">
      <c r="B1440" s="115">
        <f t="shared" si="68"/>
        <v>1420</v>
      </c>
      <c r="C1440" s="70" t="s">
        <v>1262</v>
      </c>
      <c r="D1440" s="203"/>
      <c r="E1440" s="204"/>
      <c r="F1440" s="38"/>
      <c r="G1440" s="380"/>
      <c r="H1440" s="381"/>
      <c r="I1440" s="380"/>
      <c r="J1440" s="428">
        <f t="shared" si="69"/>
        <v>0</v>
      </c>
      <c r="K1440" s="325"/>
      <c r="L1440" s="353"/>
      <c r="M1440" s="772"/>
      <c r="N1440" s="317"/>
      <c r="O1440" s="845" t="s">
        <v>3627</v>
      </c>
      <c r="P1440" s="821"/>
      <c r="Q1440" s="828">
        <f t="shared" si="67"/>
        <v>0</v>
      </c>
      <c r="R1440" s="520"/>
    </row>
    <row r="1441" spans="2:18" hidden="1" outlineLevel="1">
      <c r="B1441" s="115">
        <f t="shared" si="68"/>
        <v>1421</v>
      </c>
      <c r="C1441" s="70" t="s">
        <v>1263</v>
      </c>
      <c r="D1441" s="203"/>
      <c r="E1441" s="204"/>
      <c r="F1441" s="38"/>
      <c r="G1441" s="380"/>
      <c r="H1441" s="381"/>
      <c r="I1441" s="380"/>
      <c r="J1441" s="428">
        <f t="shared" si="69"/>
        <v>0</v>
      </c>
      <c r="K1441" s="325"/>
      <c r="L1441" s="353"/>
      <c r="M1441" s="772"/>
      <c r="N1441" s="317"/>
      <c r="O1441" s="845" t="s">
        <v>3627</v>
      </c>
      <c r="P1441" s="821"/>
      <c r="Q1441" s="828">
        <f t="shared" si="67"/>
        <v>0</v>
      </c>
      <c r="R1441" s="520"/>
    </row>
    <row r="1442" spans="2:18" ht="45" hidden="1" outlineLevel="1">
      <c r="B1442" s="115">
        <f t="shared" si="68"/>
        <v>1422</v>
      </c>
      <c r="C1442" s="70" t="s">
        <v>1692</v>
      </c>
      <c r="D1442" s="203" t="s">
        <v>103</v>
      </c>
      <c r="E1442" s="204">
        <v>1</v>
      </c>
      <c r="F1442" s="38"/>
      <c r="G1442" s="380"/>
      <c r="H1442" s="381"/>
      <c r="I1442" s="380"/>
      <c r="J1442" s="428">
        <f t="shared" si="69"/>
        <v>0</v>
      </c>
      <c r="K1442" s="325"/>
      <c r="L1442" s="353"/>
      <c r="M1442" s="772"/>
      <c r="N1442" s="317"/>
      <c r="O1442" s="845" t="s">
        <v>3627</v>
      </c>
      <c r="P1442" s="821"/>
      <c r="Q1442" s="828">
        <f t="shared" si="67"/>
        <v>0</v>
      </c>
      <c r="R1442" s="520"/>
    </row>
    <row r="1443" spans="2:18" hidden="1" outlineLevel="1">
      <c r="B1443" s="115">
        <f t="shared" si="68"/>
        <v>1423</v>
      </c>
      <c r="C1443" s="70" t="s">
        <v>104</v>
      </c>
      <c r="D1443" s="203"/>
      <c r="E1443" s="204"/>
      <c r="F1443" s="38"/>
      <c r="G1443" s="380"/>
      <c r="H1443" s="381"/>
      <c r="I1443" s="380"/>
      <c r="J1443" s="428">
        <f t="shared" si="69"/>
        <v>0</v>
      </c>
      <c r="K1443" s="325"/>
      <c r="L1443" s="353"/>
      <c r="M1443" s="772"/>
      <c r="N1443" s="317"/>
      <c r="O1443" s="845" t="s">
        <v>3627</v>
      </c>
      <c r="P1443" s="821"/>
      <c r="Q1443" s="828">
        <f t="shared" si="67"/>
        <v>0</v>
      </c>
      <c r="R1443" s="520"/>
    </row>
    <row r="1444" spans="2:18" ht="30" hidden="1" outlineLevel="1">
      <c r="B1444" s="115">
        <f t="shared" si="68"/>
        <v>1424</v>
      </c>
      <c r="C1444" s="70" t="s">
        <v>3436</v>
      </c>
      <c r="D1444" s="203" t="s">
        <v>31</v>
      </c>
      <c r="E1444" s="204">
        <v>2</v>
      </c>
      <c r="F1444" s="38"/>
      <c r="G1444" s="380"/>
      <c r="H1444" s="381"/>
      <c r="I1444" s="380"/>
      <c r="J1444" s="428">
        <f t="shared" si="69"/>
        <v>0</v>
      </c>
      <c r="K1444" s="325"/>
      <c r="L1444" s="353"/>
      <c r="M1444" s="772"/>
      <c r="N1444" s="317"/>
      <c r="O1444" s="845" t="s">
        <v>3627</v>
      </c>
      <c r="P1444" s="821"/>
      <c r="Q1444" s="828">
        <f t="shared" si="67"/>
        <v>0</v>
      </c>
      <c r="R1444" s="520"/>
    </row>
    <row r="1445" spans="2:18" hidden="1" outlineLevel="1">
      <c r="B1445" s="115">
        <f t="shared" si="68"/>
        <v>1425</v>
      </c>
      <c r="C1445" s="70" t="s">
        <v>1179</v>
      </c>
      <c r="D1445" s="203"/>
      <c r="E1445" s="204"/>
      <c r="F1445" s="38"/>
      <c r="G1445" s="380"/>
      <c r="H1445" s="381"/>
      <c r="I1445" s="380"/>
      <c r="J1445" s="428">
        <f t="shared" si="69"/>
        <v>0</v>
      </c>
      <c r="K1445" s="325"/>
      <c r="L1445" s="353"/>
      <c r="M1445" s="772"/>
      <c r="N1445" s="317"/>
      <c r="O1445" s="845" t="s">
        <v>3627</v>
      </c>
      <c r="P1445" s="821"/>
      <c r="Q1445" s="828">
        <f t="shared" si="67"/>
        <v>0</v>
      </c>
      <c r="R1445" s="520"/>
    </row>
    <row r="1446" spans="2:18" hidden="1" outlineLevel="1">
      <c r="B1446" s="115">
        <f t="shared" si="68"/>
        <v>1426</v>
      </c>
      <c r="C1446" s="70" t="s">
        <v>1693</v>
      </c>
      <c r="D1446" s="203" t="s">
        <v>2</v>
      </c>
      <c r="E1446" s="204">
        <v>4</v>
      </c>
      <c r="F1446" s="38"/>
      <c r="G1446" s="380"/>
      <c r="H1446" s="381"/>
      <c r="I1446" s="380"/>
      <c r="J1446" s="428">
        <f t="shared" si="69"/>
        <v>0</v>
      </c>
      <c r="K1446" s="325"/>
      <c r="L1446" s="353"/>
      <c r="M1446" s="772"/>
      <c r="N1446" s="317"/>
      <c r="O1446" s="845" t="s">
        <v>3627</v>
      </c>
      <c r="P1446" s="821"/>
      <c r="Q1446" s="828">
        <f t="shared" si="67"/>
        <v>0</v>
      </c>
      <c r="R1446" s="520"/>
    </row>
    <row r="1447" spans="2:18" hidden="1" outlineLevel="1">
      <c r="B1447" s="115">
        <f t="shared" si="68"/>
        <v>1427</v>
      </c>
      <c r="C1447" s="70" t="s">
        <v>1687</v>
      </c>
      <c r="D1447" s="203" t="s">
        <v>2</v>
      </c>
      <c r="E1447" s="204">
        <v>46</v>
      </c>
      <c r="F1447" s="38"/>
      <c r="G1447" s="380"/>
      <c r="H1447" s="381"/>
      <c r="I1447" s="380"/>
      <c r="J1447" s="428">
        <f t="shared" si="69"/>
        <v>0</v>
      </c>
      <c r="K1447" s="325"/>
      <c r="L1447" s="353"/>
      <c r="M1447" s="772"/>
      <c r="N1447" s="317"/>
      <c r="O1447" s="845" t="s">
        <v>3627</v>
      </c>
      <c r="P1447" s="821"/>
      <c r="Q1447" s="828">
        <f t="shared" si="67"/>
        <v>0</v>
      </c>
      <c r="R1447" s="520"/>
    </row>
    <row r="1448" spans="2:18" hidden="1" outlineLevel="1">
      <c r="B1448" s="115">
        <f t="shared" si="68"/>
        <v>1428</v>
      </c>
      <c r="C1448" s="70" t="s">
        <v>1684</v>
      </c>
      <c r="D1448" s="203" t="s">
        <v>2</v>
      </c>
      <c r="E1448" s="204">
        <v>8</v>
      </c>
      <c r="F1448" s="38"/>
      <c r="G1448" s="380"/>
      <c r="H1448" s="381"/>
      <c r="I1448" s="380"/>
      <c r="J1448" s="428">
        <f t="shared" si="69"/>
        <v>0</v>
      </c>
      <c r="K1448" s="325"/>
      <c r="L1448" s="353"/>
      <c r="M1448" s="772"/>
      <c r="N1448" s="317"/>
      <c r="O1448" s="845" t="s">
        <v>3627</v>
      </c>
      <c r="P1448" s="821"/>
      <c r="Q1448" s="828">
        <f t="shared" si="67"/>
        <v>0</v>
      </c>
      <c r="R1448" s="520"/>
    </row>
    <row r="1449" spans="2:18" hidden="1" outlineLevel="1">
      <c r="B1449" s="115">
        <f t="shared" si="68"/>
        <v>1429</v>
      </c>
      <c r="C1449" s="70" t="s">
        <v>1218</v>
      </c>
      <c r="D1449" s="203"/>
      <c r="E1449" s="204"/>
      <c r="F1449" s="38"/>
      <c r="G1449" s="380"/>
      <c r="H1449" s="381"/>
      <c r="I1449" s="380"/>
      <c r="J1449" s="428">
        <f t="shared" si="69"/>
        <v>0</v>
      </c>
      <c r="K1449" s="325"/>
      <c r="L1449" s="353"/>
      <c r="M1449" s="772"/>
      <c r="N1449" s="317"/>
      <c r="O1449" s="845" t="s">
        <v>3627</v>
      </c>
      <c r="P1449" s="821"/>
      <c r="Q1449" s="828">
        <f t="shared" si="67"/>
        <v>0</v>
      </c>
      <c r="R1449" s="520"/>
    </row>
    <row r="1450" spans="2:18" ht="30" hidden="1" outlineLevel="1">
      <c r="B1450" s="115">
        <f t="shared" si="68"/>
        <v>1430</v>
      </c>
      <c r="C1450" s="70" t="s">
        <v>1251</v>
      </c>
      <c r="D1450" s="203" t="s">
        <v>2</v>
      </c>
      <c r="E1450" s="204">
        <v>3</v>
      </c>
      <c r="F1450" s="38"/>
      <c r="G1450" s="380"/>
      <c r="H1450" s="381"/>
      <c r="I1450" s="380"/>
      <c r="J1450" s="428">
        <f t="shared" si="69"/>
        <v>0</v>
      </c>
      <c r="K1450" s="325"/>
      <c r="L1450" s="353"/>
      <c r="M1450" s="772"/>
      <c r="N1450" s="317"/>
      <c r="O1450" s="845" t="s">
        <v>3627</v>
      </c>
      <c r="P1450" s="821"/>
      <c r="Q1450" s="828">
        <f t="shared" si="67"/>
        <v>0</v>
      </c>
      <c r="R1450" s="520"/>
    </row>
    <row r="1451" spans="2:18" hidden="1" outlineLevel="1">
      <c r="B1451" s="115">
        <f t="shared" si="68"/>
        <v>1431</v>
      </c>
      <c r="C1451" s="70" t="s">
        <v>1252</v>
      </c>
      <c r="D1451" s="203" t="s">
        <v>2</v>
      </c>
      <c r="E1451" s="204">
        <v>3</v>
      </c>
      <c r="F1451" s="38"/>
      <c r="G1451" s="380"/>
      <c r="H1451" s="381"/>
      <c r="I1451" s="380"/>
      <c r="J1451" s="428">
        <f t="shared" si="69"/>
        <v>0</v>
      </c>
      <c r="K1451" s="325"/>
      <c r="L1451" s="353"/>
      <c r="M1451" s="772"/>
      <c r="N1451" s="317"/>
      <c r="O1451" s="845" t="s">
        <v>3627</v>
      </c>
      <c r="P1451" s="821"/>
      <c r="Q1451" s="828">
        <f t="shared" si="67"/>
        <v>0</v>
      </c>
      <c r="R1451" s="520"/>
    </row>
    <row r="1452" spans="2:18" hidden="1" outlineLevel="1">
      <c r="B1452" s="115">
        <f t="shared" si="68"/>
        <v>1432</v>
      </c>
      <c r="C1452" s="70" t="s">
        <v>1187</v>
      </c>
      <c r="D1452" s="203" t="s">
        <v>2</v>
      </c>
      <c r="E1452" s="204">
        <v>3</v>
      </c>
      <c r="F1452" s="38"/>
      <c r="G1452" s="380"/>
      <c r="H1452" s="381"/>
      <c r="I1452" s="380"/>
      <c r="J1452" s="428">
        <f t="shared" si="69"/>
        <v>0</v>
      </c>
      <c r="K1452" s="325"/>
      <c r="L1452" s="353"/>
      <c r="M1452" s="772"/>
      <c r="N1452" s="317"/>
      <c r="O1452" s="845" t="s">
        <v>3627</v>
      </c>
      <c r="P1452" s="821"/>
      <c r="Q1452" s="828">
        <f t="shared" si="67"/>
        <v>0</v>
      </c>
      <c r="R1452" s="520"/>
    </row>
    <row r="1453" spans="2:18" ht="30" hidden="1" outlineLevel="1">
      <c r="B1453" s="115">
        <f t="shared" si="68"/>
        <v>1433</v>
      </c>
      <c r="C1453" s="70" t="s">
        <v>1381</v>
      </c>
      <c r="D1453" s="203" t="s">
        <v>2</v>
      </c>
      <c r="E1453" s="204">
        <v>10</v>
      </c>
      <c r="F1453" s="38"/>
      <c r="G1453" s="380"/>
      <c r="H1453" s="381"/>
      <c r="I1453" s="380"/>
      <c r="J1453" s="428">
        <f t="shared" si="69"/>
        <v>0</v>
      </c>
      <c r="K1453" s="325"/>
      <c r="L1453" s="353"/>
      <c r="M1453" s="772"/>
      <c r="N1453" s="317"/>
      <c r="O1453" s="845" t="s">
        <v>3627</v>
      </c>
      <c r="P1453" s="821"/>
      <c r="Q1453" s="828">
        <f t="shared" si="67"/>
        <v>0</v>
      </c>
      <c r="R1453" s="520"/>
    </row>
    <row r="1454" spans="2:18" ht="30" hidden="1" outlineLevel="1">
      <c r="B1454" s="115">
        <f t="shared" si="68"/>
        <v>1434</v>
      </c>
      <c r="C1454" s="70" t="s">
        <v>1382</v>
      </c>
      <c r="D1454" s="203" t="s">
        <v>2</v>
      </c>
      <c r="E1454" s="204">
        <v>6</v>
      </c>
      <c r="F1454" s="38"/>
      <c r="G1454" s="380"/>
      <c r="H1454" s="381"/>
      <c r="I1454" s="380"/>
      <c r="J1454" s="428">
        <f t="shared" si="69"/>
        <v>0</v>
      </c>
      <c r="K1454" s="325"/>
      <c r="L1454" s="353"/>
      <c r="M1454" s="772"/>
      <c r="N1454" s="317"/>
      <c r="O1454" s="845" t="s">
        <v>3627</v>
      </c>
      <c r="P1454" s="821"/>
      <c r="Q1454" s="828">
        <f t="shared" si="67"/>
        <v>0</v>
      </c>
      <c r="R1454" s="520"/>
    </row>
    <row r="1455" spans="2:18" hidden="1" outlineLevel="1">
      <c r="B1455" s="115">
        <f t="shared" si="68"/>
        <v>1435</v>
      </c>
      <c r="C1455" s="70" t="s">
        <v>1380</v>
      </c>
      <c r="D1455" s="203" t="s">
        <v>31</v>
      </c>
      <c r="E1455" s="204">
        <v>48</v>
      </c>
      <c r="F1455" s="38"/>
      <c r="G1455" s="380"/>
      <c r="H1455" s="381"/>
      <c r="I1455" s="380"/>
      <c r="J1455" s="428">
        <f t="shared" si="69"/>
        <v>0</v>
      </c>
      <c r="K1455" s="325"/>
      <c r="L1455" s="353"/>
      <c r="M1455" s="772"/>
      <c r="N1455" s="317"/>
      <c r="O1455" s="845" t="s">
        <v>3627</v>
      </c>
      <c r="P1455" s="821"/>
      <c r="Q1455" s="828">
        <f t="shared" ref="Q1455:Q1518" si="70">I1455</f>
        <v>0</v>
      </c>
      <c r="R1455" s="520"/>
    </row>
    <row r="1456" spans="2:18" ht="30" hidden="1" outlineLevel="1">
      <c r="B1456" s="115">
        <f t="shared" si="68"/>
        <v>1436</v>
      </c>
      <c r="C1456" s="70" t="s">
        <v>1259</v>
      </c>
      <c r="D1456" s="203" t="s">
        <v>103</v>
      </c>
      <c r="E1456" s="204">
        <v>1</v>
      </c>
      <c r="F1456" s="38"/>
      <c r="G1456" s="380"/>
      <c r="H1456" s="381"/>
      <c r="I1456" s="380"/>
      <c r="J1456" s="428">
        <f t="shared" si="69"/>
        <v>0</v>
      </c>
      <c r="K1456" s="325"/>
      <c r="L1456" s="353"/>
      <c r="M1456" s="772"/>
      <c r="N1456" s="317"/>
      <c r="O1456" s="845" t="s">
        <v>3627</v>
      </c>
      <c r="P1456" s="821"/>
      <c r="Q1456" s="828">
        <f t="shared" si="70"/>
        <v>0</v>
      </c>
      <c r="R1456" s="520"/>
    </row>
    <row r="1457" spans="2:18" hidden="1" outlineLevel="1">
      <c r="B1457" s="115">
        <f t="shared" si="68"/>
        <v>1437</v>
      </c>
      <c r="C1457" s="70" t="s">
        <v>1264</v>
      </c>
      <c r="D1457" s="203"/>
      <c r="E1457" s="204"/>
      <c r="F1457" s="38"/>
      <c r="G1457" s="380"/>
      <c r="H1457" s="381"/>
      <c r="I1457" s="380"/>
      <c r="J1457" s="428">
        <f t="shared" si="69"/>
        <v>0</v>
      </c>
      <c r="K1457" s="325"/>
      <c r="L1457" s="353"/>
      <c r="M1457" s="772"/>
      <c r="N1457" s="317"/>
      <c r="O1457" s="845" t="s">
        <v>3627</v>
      </c>
      <c r="P1457" s="821"/>
      <c r="Q1457" s="828">
        <f t="shared" si="70"/>
        <v>0</v>
      </c>
      <c r="R1457" s="520"/>
    </row>
    <row r="1458" spans="2:18" hidden="1" outlineLevel="1">
      <c r="B1458" s="115">
        <f t="shared" si="68"/>
        <v>1438</v>
      </c>
      <c r="C1458" s="70" t="s">
        <v>1265</v>
      </c>
      <c r="D1458" s="203"/>
      <c r="E1458" s="204"/>
      <c r="F1458" s="38"/>
      <c r="G1458" s="380"/>
      <c r="H1458" s="381"/>
      <c r="I1458" s="380"/>
      <c r="J1458" s="428">
        <f t="shared" si="69"/>
        <v>0</v>
      </c>
      <c r="K1458" s="325"/>
      <c r="L1458" s="353"/>
      <c r="M1458" s="772"/>
      <c r="N1458" s="317"/>
      <c r="O1458" s="845" t="s">
        <v>3627</v>
      </c>
      <c r="P1458" s="821"/>
      <c r="Q1458" s="828">
        <f t="shared" si="70"/>
        <v>0</v>
      </c>
      <c r="R1458" s="520"/>
    </row>
    <row r="1459" spans="2:18" ht="45" hidden="1" outlineLevel="1">
      <c r="B1459" s="115">
        <f t="shared" si="68"/>
        <v>1439</v>
      </c>
      <c r="C1459" s="336" t="s">
        <v>1692</v>
      </c>
      <c r="D1459" s="203" t="s">
        <v>103</v>
      </c>
      <c r="E1459" s="204">
        <v>1</v>
      </c>
      <c r="F1459" s="38"/>
      <c r="G1459" s="380"/>
      <c r="H1459" s="381"/>
      <c r="I1459" s="380"/>
      <c r="J1459" s="428">
        <f t="shared" si="69"/>
        <v>0</v>
      </c>
      <c r="K1459" s="325"/>
      <c r="L1459" s="353"/>
      <c r="M1459" s="772"/>
      <c r="N1459" s="317"/>
      <c r="O1459" s="845" t="s">
        <v>3627</v>
      </c>
      <c r="P1459" s="821"/>
      <c r="Q1459" s="828">
        <f t="shared" si="70"/>
        <v>0</v>
      </c>
      <c r="R1459" s="520"/>
    </row>
    <row r="1460" spans="2:18" hidden="1" outlineLevel="1">
      <c r="B1460" s="115">
        <f t="shared" ref="B1460:B1523" si="71">B1459+1</f>
        <v>1440</v>
      </c>
      <c r="C1460" s="336" t="s">
        <v>104</v>
      </c>
      <c r="D1460" s="203"/>
      <c r="E1460" s="204"/>
      <c r="F1460" s="38"/>
      <c r="G1460" s="380"/>
      <c r="H1460" s="381"/>
      <c r="I1460" s="380"/>
      <c r="J1460" s="428">
        <f t="shared" si="69"/>
        <v>0</v>
      </c>
      <c r="K1460" s="325"/>
      <c r="L1460" s="353"/>
      <c r="M1460" s="772"/>
      <c r="N1460" s="317"/>
      <c r="O1460" s="845" t="s">
        <v>3627</v>
      </c>
      <c r="P1460" s="821"/>
      <c r="Q1460" s="828">
        <f t="shared" si="70"/>
        <v>0</v>
      </c>
      <c r="R1460" s="520"/>
    </row>
    <row r="1461" spans="2:18" ht="45" hidden="1" outlineLevel="1">
      <c r="B1461" s="115">
        <f t="shared" si="71"/>
        <v>1441</v>
      </c>
      <c r="C1461" s="70" t="s">
        <v>3437</v>
      </c>
      <c r="D1461" s="203" t="s">
        <v>31</v>
      </c>
      <c r="E1461" s="204">
        <v>2</v>
      </c>
      <c r="F1461" s="38"/>
      <c r="G1461" s="380"/>
      <c r="H1461" s="381"/>
      <c r="I1461" s="380"/>
      <c r="J1461" s="428">
        <f t="shared" si="69"/>
        <v>0</v>
      </c>
      <c r="K1461" s="325"/>
      <c r="L1461" s="353"/>
      <c r="M1461" s="772"/>
      <c r="N1461" s="317"/>
      <c r="O1461" s="845" t="s">
        <v>3627</v>
      </c>
      <c r="P1461" s="821"/>
      <c r="Q1461" s="828">
        <f t="shared" si="70"/>
        <v>0</v>
      </c>
      <c r="R1461" s="520"/>
    </row>
    <row r="1462" spans="2:18" hidden="1" outlineLevel="1">
      <c r="B1462" s="115">
        <f t="shared" si="71"/>
        <v>1442</v>
      </c>
      <c r="C1462" s="70" t="s">
        <v>1179</v>
      </c>
      <c r="D1462" s="203"/>
      <c r="E1462" s="204"/>
      <c r="F1462" s="38"/>
      <c r="G1462" s="380"/>
      <c r="H1462" s="381"/>
      <c r="I1462" s="380"/>
      <c r="J1462" s="428">
        <f t="shared" si="69"/>
        <v>0</v>
      </c>
      <c r="K1462" s="325"/>
      <c r="L1462" s="353"/>
      <c r="M1462" s="772"/>
      <c r="N1462" s="317"/>
      <c r="O1462" s="845" t="s">
        <v>3627</v>
      </c>
      <c r="P1462" s="821"/>
      <c r="Q1462" s="828">
        <f t="shared" si="70"/>
        <v>0</v>
      </c>
      <c r="R1462" s="520"/>
    </row>
    <row r="1463" spans="2:18" hidden="1" outlineLevel="1">
      <c r="B1463" s="115">
        <f t="shared" si="71"/>
        <v>1443</v>
      </c>
      <c r="C1463" s="70" t="s">
        <v>1694</v>
      </c>
      <c r="D1463" s="203" t="s">
        <v>2</v>
      </c>
      <c r="E1463" s="204">
        <v>4</v>
      </c>
      <c r="F1463" s="38"/>
      <c r="G1463" s="380"/>
      <c r="H1463" s="381"/>
      <c r="I1463" s="380"/>
      <c r="J1463" s="428">
        <f t="shared" si="69"/>
        <v>0</v>
      </c>
      <c r="K1463" s="325"/>
      <c r="L1463" s="353"/>
      <c r="M1463" s="772"/>
      <c r="N1463" s="317"/>
      <c r="O1463" s="845" t="s">
        <v>3627</v>
      </c>
      <c r="P1463" s="821"/>
      <c r="Q1463" s="828">
        <f t="shared" si="70"/>
        <v>0</v>
      </c>
      <c r="R1463" s="520"/>
    </row>
    <row r="1464" spans="2:18" hidden="1" outlineLevel="1">
      <c r="B1464" s="115">
        <f t="shared" si="71"/>
        <v>1444</v>
      </c>
      <c r="C1464" s="70" t="s">
        <v>1695</v>
      </c>
      <c r="D1464" s="203" t="s">
        <v>2</v>
      </c>
      <c r="E1464" s="204">
        <v>21</v>
      </c>
      <c r="F1464" s="38"/>
      <c r="G1464" s="380"/>
      <c r="H1464" s="381"/>
      <c r="I1464" s="380"/>
      <c r="J1464" s="428">
        <f t="shared" si="69"/>
        <v>0</v>
      </c>
      <c r="K1464" s="325"/>
      <c r="L1464" s="353"/>
      <c r="M1464" s="772"/>
      <c r="N1464" s="317"/>
      <c r="O1464" s="845" t="s">
        <v>3627</v>
      </c>
      <c r="P1464" s="821"/>
      <c r="Q1464" s="828">
        <f t="shared" si="70"/>
        <v>0</v>
      </c>
      <c r="R1464" s="520"/>
    </row>
    <row r="1465" spans="2:18" hidden="1" outlineLevel="1">
      <c r="B1465" s="115">
        <f t="shared" si="71"/>
        <v>1445</v>
      </c>
      <c r="C1465" s="70" t="s">
        <v>1684</v>
      </c>
      <c r="D1465" s="203" t="s">
        <v>2</v>
      </c>
      <c r="E1465" s="204">
        <v>8</v>
      </c>
      <c r="F1465" s="38"/>
      <c r="G1465" s="380"/>
      <c r="H1465" s="381"/>
      <c r="I1465" s="380"/>
      <c r="J1465" s="428">
        <f t="shared" si="69"/>
        <v>0</v>
      </c>
      <c r="K1465" s="325"/>
      <c r="L1465" s="353"/>
      <c r="M1465" s="772"/>
      <c r="N1465" s="317"/>
      <c r="O1465" s="845" t="s">
        <v>3627</v>
      </c>
      <c r="P1465" s="821"/>
      <c r="Q1465" s="828">
        <f t="shared" si="70"/>
        <v>0</v>
      </c>
      <c r="R1465" s="520"/>
    </row>
    <row r="1466" spans="2:18" hidden="1" outlineLevel="1">
      <c r="B1466" s="115">
        <f t="shared" si="71"/>
        <v>1446</v>
      </c>
      <c r="C1466" s="70" t="s">
        <v>1218</v>
      </c>
      <c r="D1466" s="203"/>
      <c r="E1466" s="204"/>
      <c r="F1466" s="38"/>
      <c r="G1466" s="380"/>
      <c r="H1466" s="381"/>
      <c r="I1466" s="380"/>
      <c r="J1466" s="428">
        <f t="shared" si="69"/>
        <v>0</v>
      </c>
      <c r="K1466" s="325"/>
      <c r="L1466" s="353"/>
      <c r="M1466" s="772"/>
      <c r="N1466" s="317"/>
      <c r="O1466" s="845" t="s">
        <v>3627</v>
      </c>
      <c r="P1466" s="821"/>
      <c r="Q1466" s="828">
        <f t="shared" si="70"/>
        <v>0</v>
      </c>
      <c r="R1466" s="520"/>
    </row>
    <row r="1467" spans="2:18" hidden="1" outlineLevel="1">
      <c r="B1467" s="115">
        <f t="shared" si="71"/>
        <v>1447</v>
      </c>
      <c r="C1467" s="336" t="s">
        <v>1267</v>
      </c>
      <c r="D1467" s="203" t="s">
        <v>2</v>
      </c>
      <c r="E1467" s="204">
        <v>4</v>
      </c>
      <c r="F1467" s="38"/>
      <c r="G1467" s="380"/>
      <c r="H1467" s="381"/>
      <c r="I1467" s="380"/>
      <c r="J1467" s="428">
        <f t="shared" si="69"/>
        <v>0</v>
      </c>
      <c r="K1467" s="325"/>
      <c r="L1467" s="353"/>
      <c r="M1467" s="772"/>
      <c r="N1467" s="317"/>
      <c r="O1467" s="845" t="s">
        <v>3627</v>
      </c>
      <c r="P1467" s="821"/>
      <c r="Q1467" s="828">
        <f t="shared" si="70"/>
        <v>0</v>
      </c>
      <c r="R1467" s="520"/>
    </row>
    <row r="1468" spans="2:18" ht="30" hidden="1" outlineLevel="1">
      <c r="B1468" s="115">
        <f t="shared" si="71"/>
        <v>1448</v>
      </c>
      <c r="C1468" s="70" t="s">
        <v>1383</v>
      </c>
      <c r="D1468" s="203" t="s">
        <v>2</v>
      </c>
      <c r="E1468" s="204">
        <v>33</v>
      </c>
      <c r="F1468" s="38"/>
      <c r="G1468" s="380"/>
      <c r="H1468" s="381"/>
      <c r="I1468" s="380"/>
      <c r="J1468" s="428">
        <f t="shared" si="69"/>
        <v>0</v>
      </c>
      <c r="K1468" s="325"/>
      <c r="L1468" s="353"/>
      <c r="M1468" s="772"/>
      <c r="N1468" s="317"/>
      <c r="O1468" s="845" t="s">
        <v>3627</v>
      </c>
      <c r="P1468" s="821"/>
      <c r="Q1468" s="828">
        <f t="shared" si="70"/>
        <v>0</v>
      </c>
      <c r="R1468" s="520"/>
    </row>
    <row r="1469" spans="2:18" hidden="1" outlineLevel="1">
      <c r="B1469" s="115">
        <f t="shared" si="71"/>
        <v>1449</v>
      </c>
      <c r="C1469" s="336" t="s">
        <v>1384</v>
      </c>
      <c r="D1469" s="203" t="s">
        <v>31</v>
      </c>
      <c r="E1469" s="204">
        <v>99</v>
      </c>
      <c r="F1469" s="38"/>
      <c r="G1469" s="380"/>
      <c r="H1469" s="381"/>
      <c r="I1469" s="380"/>
      <c r="J1469" s="428">
        <f t="shared" si="69"/>
        <v>0</v>
      </c>
      <c r="K1469" s="325"/>
      <c r="L1469" s="353"/>
      <c r="M1469" s="772"/>
      <c r="N1469" s="317"/>
      <c r="O1469" s="845" t="s">
        <v>3627</v>
      </c>
      <c r="P1469" s="821"/>
      <c r="Q1469" s="828">
        <f t="shared" si="70"/>
        <v>0</v>
      </c>
      <c r="R1469" s="520"/>
    </row>
    <row r="1470" spans="2:18" hidden="1" outlineLevel="1">
      <c r="B1470" s="115">
        <f t="shared" si="71"/>
        <v>1450</v>
      </c>
      <c r="C1470" s="70" t="s">
        <v>1268</v>
      </c>
      <c r="D1470" s="203"/>
      <c r="E1470" s="204"/>
      <c r="F1470" s="38"/>
      <c r="G1470" s="380"/>
      <c r="H1470" s="381"/>
      <c r="I1470" s="380"/>
      <c r="J1470" s="428">
        <f t="shared" si="69"/>
        <v>0</v>
      </c>
      <c r="K1470" s="325"/>
      <c r="L1470" s="353"/>
      <c r="M1470" s="772"/>
      <c r="N1470" s="317"/>
      <c r="O1470" s="845" t="s">
        <v>3627</v>
      </c>
      <c r="P1470" s="821"/>
      <c r="Q1470" s="828">
        <f t="shared" si="70"/>
        <v>0</v>
      </c>
      <c r="R1470" s="520"/>
    </row>
    <row r="1471" spans="2:18" hidden="1" outlineLevel="1">
      <c r="B1471" s="115">
        <f t="shared" si="71"/>
        <v>1451</v>
      </c>
      <c r="C1471" s="336" t="s">
        <v>1269</v>
      </c>
      <c r="D1471" s="203"/>
      <c r="E1471" s="204"/>
      <c r="F1471" s="38"/>
      <c r="G1471" s="380"/>
      <c r="H1471" s="381"/>
      <c r="I1471" s="380"/>
      <c r="J1471" s="428">
        <f t="shared" si="69"/>
        <v>0</v>
      </c>
      <c r="K1471" s="325"/>
      <c r="L1471" s="353"/>
      <c r="M1471" s="772"/>
      <c r="N1471" s="317"/>
      <c r="O1471" s="845" t="s">
        <v>3627</v>
      </c>
      <c r="P1471" s="821"/>
      <c r="Q1471" s="828">
        <f t="shared" si="70"/>
        <v>0</v>
      </c>
      <c r="R1471" s="520"/>
    </row>
    <row r="1472" spans="2:18" ht="45" hidden="1" outlineLevel="1">
      <c r="B1472" s="115">
        <f t="shared" si="71"/>
        <v>1452</v>
      </c>
      <c r="C1472" s="70" t="s">
        <v>1692</v>
      </c>
      <c r="D1472" s="203" t="s">
        <v>103</v>
      </c>
      <c r="E1472" s="204">
        <v>1</v>
      </c>
      <c r="F1472" s="38"/>
      <c r="G1472" s="380"/>
      <c r="H1472" s="381"/>
      <c r="I1472" s="380"/>
      <c r="J1472" s="428">
        <f t="shared" si="69"/>
        <v>0</v>
      </c>
      <c r="K1472" s="325"/>
      <c r="L1472" s="353"/>
      <c r="M1472" s="772"/>
      <c r="N1472" s="317"/>
      <c r="O1472" s="845" t="s">
        <v>3627</v>
      </c>
      <c r="P1472" s="821"/>
      <c r="Q1472" s="828">
        <f t="shared" si="70"/>
        <v>0</v>
      </c>
      <c r="R1472" s="520"/>
    </row>
    <row r="1473" spans="2:18" hidden="1" outlineLevel="1">
      <c r="B1473" s="115">
        <f t="shared" si="71"/>
        <v>1453</v>
      </c>
      <c r="C1473" s="70" t="s">
        <v>104</v>
      </c>
      <c r="D1473" s="203"/>
      <c r="E1473" s="204"/>
      <c r="F1473" s="38"/>
      <c r="G1473" s="380"/>
      <c r="H1473" s="381"/>
      <c r="I1473" s="380"/>
      <c r="J1473" s="428">
        <f t="shared" si="69"/>
        <v>0</v>
      </c>
      <c r="K1473" s="325"/>
      <c r="L1473" s="353"/>
      <c r="M1473" s="772"/>
      <c r="N1473" s="317"/>
      <c r="O1473" s="845" t="s">
        <v>3627</v>
      </c>
      <c r="P1473" s="821"/>
      <c r="Q1473" s="828">
        <f t="shared" si="70"/>
        <v>0</v>
      </c>
      <c r="R1473" s="520"/>
    </row>
    <row r="1474" spans="2:18" hidden="1" outlineLevel="1">
      <c r="B1474" s="115">
        <f t="shared" si="71"/>
        <v>1454</v>
      </c>
      <c r="C1474" s="70" t="s">
        <v>1266</v>
      </c>
      <c r="D1474" s="203" t="s">
        <v>31</v>
      </c>
      <c r="E1474" s="204">
        <v>2</v>
      </c>
      <c r="F1474" s="38"/>
      <c r="G1474" s="380"/>
      <c r="H1474" s="381"/>
      <c r="I1474" s="380"/>
      <c r="J1474" s="428">
        <f t="shared" si="69"/>
        <v>0</v>
      </c>
      <c r="K1474" s="325"/>
      <c r="L1474" s="353"/>
      <c r="M1474" s="772"/>
      <c r="N1474" s="317"/>
      <c r="O1474" s="845" t="s">
        <v>3627</v>
      </c>
      <c r="P1474" s="821"/>
      <c r="Q1474" s="828">
        <f t="shared" si="70"/>
        <v>0</v>
      </c>
      <c r="R1474" s="520"/>
    </row>
    <row r="1475" spans="2:18" hidden="1" outlineLevel="1">
      <c r="B1475" s="115">
        <f t="shared" si="71"/>
        <v>1455</v>
      </c>
      <c r="C1475" s="336" t="s">
        <v>1179</v>
      </c>
      <c r="D1475" s="203"/>
      <c r="E1475" s="204"/>
      <c r="F1475" s="38"/>
      <c r="G1475" s="380"/>
      <c r="H1475" s="381"/>
      <c r="I1475" s="380"/>
      <c r="J1475" s="428">
        <f t="shared" si="69"/>
        <v>0</v>
      </c>
      <c r="K1475" s="325"/>
      <c r="L1475" s="353"/>
      <c r="M1475" s="772"/>
      <c r="N1475" s="317"/>
      <c r="O1475" s="845" t="s">
        <v>3627</v>
      </c>
      <c r="P1475" s="821"/>
      <c r="Q1475" s="828">
        <f t="shared" si="70"/>
        <v>0</v>
      </c>
      <c r="R1475" s="520"/>
    </row>
    <row r="1476" spans="2:18" hidden="1" outlineLevel="1">
      <c r="B1476" s="115">
        <f t="shared" si="71"/>
        <v>1456</v>
      </c>
      <c r="C1476" s="70" t="s">
        <v>1694</v>
      </c>
      <c r="D1476" s="203" t="s">
        <v>2</v>
      </c>
      <c r="E1476" s="204">
        <v>4</v>
      </c>
      <c r="F1476" s="38"/>
      <c r="G1476" s="380"/>
      <c r="H1476" s="381"/>
      <c r="I1476" s="380"/>
      <c r="J1476" s="428">
        <f t="shared" si="69"/>
        <v>0</v>
      </c>
      <c r="K1476" s="325"/>
      <c r="L1476" s="353"/>
      <c r="M1476" s="772"/>
      <c r="N1476" s="317"/>
      <c r="O1476" s="845" t="s">
        <v>3627</v>
      </c>
      <c r="P1476" s="821"/>
      <c r="Q1476" s="828">
        <f t="shared" si="70"/>
        <v>0</v>
      </c>
      <c r="R1476" s="520"/>
    </row>
    <row r="1477" spans="2:18" hidden="1" outlineLevel="1">
      <c r="B1477" s="115">
        <f t="shared" si="71"/>
        <v>1457</v>
      </c>
      <c r="C1477" s="70" t="s">
        <v>1695</v>
      </c>
      <c r="D1477" s="203" t="s">
        <v>2</v>
      </c>
      <c r="E1477" s="204">
        <v>20</v>
      </c>
      <c r="F1477" s="38"/>
      <c r="G1477" s="380"/>
      <c r="H1477" s="381"/>
      <c r="I1477" s="380"/>
      <c r="J1477" s="428">
        <f t="shared" si="69"/>
        <v>0</v>
      </c>
      <c r="K1477" s="325"/>
      <c r="L1477" s="353"/>
      <c r="M1477" s="772"/>
      <c r="N1477" s="317"/>
      <c r="O1477" s="845" t="s">
        <v>3627</v>
      </c>
      <c r="P1477" s="821"/>
      <c r="Q1477" s="828">
        <f t="shared" si="70"/>
        <v>0</v>
      </c>
      <c r="R1477" s="520"/>
    </row>
    <row r="1478" spans="2:18" hidden="1" outlineLevel="1">
      <c r="B1478" s="115">
        <f t="shared" si="71"/>
        <v>1458</v>
      </c>
      <c r="C1478" s="70" t="s">
        <v>1684</v>
      </c>
      <c r="D1478" s="203" t="s">
        <v>2</v>
      </c>
      <c r="E1478" s="204">
        <v>8</v>
      </c>
      <c r="F1478" s="38"/>
      <c r="G1478" s="380"/>
      <c r="H1478" s="381"/>
      <c r="I1478" s="380"/>
      <c r="J1478" s="428">
        <f t="shared" si="69"/>
        <v>0</v>
      </c>
      <c r="K1478" s="325"/>
      <c r="L1478" s="353"/>
      <c r="M1478" s="772"/>
      <c r="N1478" s="317"/>
      <c r="O1478" s="845" t="s">
        <v>3627</v>
      </c>
      <c r="P1478" s="821"/>
      <c r="Q1478" s="828">
        <f t="shared" si="70"/>
        <v>0</v>
      </c>
      <c r="R1478" s="520"/>
    </row>
    <row r="1479" spans="2:18" hidden="1" outlineLevel="1">
      <c r="B1479" s="115">
        <f t="shared" si="71"/>
        <v>1459</v>
      </c>
      <c r="C1479" s="70" t="s">
        <v>1218</v>
      </c>
      <c r="D1479" s="203"/>
      <c r="E1479" s="204"/>
      <c r="F1479" s="38"/>
      <c r="G1479" s="380"/>
      <c r="H1479" s="381"/>
      <c r="I1479" s="380"/>
      <c r="J1479" s="428">
        <f t="shared" si="69"/>
        <v>0</v>
      </c>
      <c r="K1479" s="325"/>
      <c r="L1479" s="353"/>
      <c r="M1479" s="772"/>
      <c r="N1479" s="317"/>
      <c r="O1479" s="845" t="s">
        <v>3627</v>
      </c>
      <c r="P1479" s="821"/>
      <c r="Q1479" s="828">
        <f t="shared" si="70"/>
        <v>0</v>
      </c>
      <c r="R1479" s="520"/>
    </row>
    <row r="1480" spans="2:18" hidden="1" outlineLevel="1">
      <c r="B1480" s="115">
        <f t="shared" si="71"/>
        <v>1460</v>
      </c>
      <c r="C1480" s="70" t="s">
        <v>1267</v>
      </c>
      <c r="D1480" s="203" t="s">
        <v>2</v>
      </c>
      <c r="E1480" s="204">
        <v>4</v>
      </c>
      <c r="F1480" s="38"/>
      <c r="G1480" s="380"/>
      <c r="H1480" s="381"/>
      <c r="I1480" s="380"/>
      <c r="J1480" s="428">
        <f t="shared" si="69"/>
        <v>0</v>
      </c>
      <c r="K1480" s="325"/>
      <c r="L1480" s="353"/>
      <c r="M1480" s="772"/>
      <c r="N1480" s="317"/>
      <c r="O1480" s="845" t="s">
        <v>3627</v>
      </c>
      <c r="P1480" s="821"/>
      <c r="Q1480" s="828">
        <f t="shared" si="70"/>
        <v>0</v>
      </c>
      <c r="R1480" s="520"/>
    </row>
    <row r="1481" spans="2:18" ht="30" hidden="1" outlineLevel="1">
      <c r="B1481" s="115">
        <f t="shared" si="71"/>
        <v>1461</v>
      </c>
      <c r="C1481" s="70" t="s">
        <v>1383</v>
      </c>
      <c r="D1481" s="203" t="s">
        <v>2</v>
      </c>
      <c r="E1481" s="204">
        <v>32</v>
      </c>
      <c r="F1481" s="38"/>
      <c r="G1481" s="380"/>
      <c r="H1481" s="381"/>
      <c r="I1481" s="380"/>
      <c r="J1481" s="428">
        <f t="shared" si="69"/>
        <v>0</v>
      </c>
      <c r="K1481" s="325"/>
      <c r="L1481" s="353"/>
      <c r="M1481" s="772"/>
      <c r="N1481" s="317"/>
      <c r="O1481" s="845" t="s">
        <v>3627</v>
      </c>
      <c r="P1481" s="821"/>
      <c r="Q1481" s="828">
        <f t="shared" si="70"/>
        <v>0</v>
      </c>
      <c r="R1481" s="520"/>
    </row>
    <row r="1482" spans="2:18" hidden="1" outlineLevel="1">
      <c r="B1482" s="115">
        <f t="shared" si="71"/>
        <v>1462</v>
      </c>
      <c r="C1482" s="70" t="s">
        <v>1384</v>
      </c>
      <c r="D1482" s="203" t="s">
        <v>31</v>
      </c>
      <c r="E1482" s="204">
        <v>96</v>
      </c>
      <c r="F1482" s="38"/>
      <c r="G1482" s="380"/>
      <c r="H1482" s="381"/>
      <c r="I1482" s="380"/>
      <c r="J1482" s="428">
        <f t="shared" si="69"/>
        <v>0</v>
      </c>
      <c r="K1482" s="325"/>
      <c r="L1482" s="353"/>
      <c r="M1482" s="772"/>
      <c r="N1482" s="317"/>
      <c r="O1482" s="845" t="s">
        <v>3627</v>
      </c>
      <c r="P1482" s="821"/>
      <c r="Q1482" s="828">
        <f t="shared" si="70"/>
        <v>0</v>
      </c>
      <c r="R1482" s="520"/>
    </row>
    <row r="1483" spans="2:18" hidden="1" outlineLevel="1">
      <c r="B1483" s="115">
        <f t="shared" si="71"/>
        <v>1463</v>
      </c>
      <c r="C1483" s="70" t="s">
        <v>1270</v>
      </c>
      <c r="D1483" s="203"/>
      <c r="E1483" s="204"/>
      <c r="F1483" s="38"/>
      <c r="G1483" s="380"/>
      <c r="H1483" s="381"/>
      <c r="I1483" s="380"/>
      <c r="J1483" s="428">
        <f t="shared" si="69"/>
        <v>0</v>
      </c>
      <c r="K1483" s="325"/>
      <c r="L1483" s="353"/>
      <c r="M1483" s="772"/>
      <c r="N1483" s="317"/>
      <c r="O1483" s="845" t="s">
        <v>3627</v>
      </c>
      <c r="P1483" s="821"/>
      <c r="Q1483" s="828">
        <f t="shared" si="70"/>
        <v>0</v>
      </c>
      <c r="R1483" s="520"/>
    </row>
    <row r="1484" spans="2:18" hidden="1" outlineLevel="1">
      <c r="B1484" s="115">
        <f t="shared" si="71"/>
        <v>1464</v>
      </c>
      <c r="C1484" s="70" t="s">
        <v>1271</v>
      </c>
      <c r="D1484" s="203"/>
      <c r="E1484" s="204"/>
      <c r="F1484" s="38"/>
      <c r="G1484" s="380"/>
      <c r="H1484" s="381"/>
      <c r="I1484" s="380"/>
      <c r="J1484" s="428">
        <f t="shared" si="69"/>
        <v>0</v>
      </c>
      <c r="K1484" s="325"/>
      <c r="L1484" s="353"/>
      <c r="M1484" s="772"/>
      <c r="N1484" s="317"/>
      <c r="O1484" s="845" t="s">
        <v>3627</v>
      </c>
      <c r="P1484" s="821"/>
      <c r="Q1484" s="828">
        <f t="shared" si="70"/>
        <v>0</v>
      </c>
      <c r="R1484" s="520"/>
    </row>
    <row r="1485" spans="2:18" ht="45" hidden="1" outlineLevel="1">
      <c r="B1485" s="115">
        <f t="shared" si="71"/>
        <v>1465</v>
      </c>
      <c r="C1485" s="70" t="s">
        <v>1692</v>
      </c>
      <c r="D1485" s="203" t="s">
        <v>103</v>
      </c>
      <c r="E1485" s="204">
        <v>1</v>
      </c>
      <c r="F1485" s="38"/>
      <c r="G1485" s="380"/>
      <c r="H1485" s="381"/>
      <c r="I1485" s="380"/>
      <c r="J1485" s="428">
        <f t="shared" si="69"/>
        <v>0</v>
      </c>
      <c r="K1485" s="325"/>
      <c r="L1485" s="353"/>
      <c r="M1485" s="772"/>
      <c r="N1485" s="317"/>
      <c r="O1485" s="845" t="s">
        <v>3627</v>
      </c>
      <c r="P1485" s="821"/>
      <c r="Q1485" s="828">
        <f t="shared" si="70"/>
        <v>0</v>
      </c>
      <c r="R1485" s="520"/>
    </row>
    <row r="1486" spans="2:18" hidden="1" outlineLevel="1">
      <c r="B1486" s="115">
        <f t="shared" si="71"/>
        <v>1466</v>
      </c>
      <c r="C1486" s="70" t="s">
        <v>104</v>
      </c>
      <c r="D1486" s="203"/>
      <c r="E1486" s="204"/>
      <c r="F1486" s="38"/>
      <c r="G1486" s="380"/>
      <c r="H1486" s="381"/>
      <c r="I1486" s="380"/>
      <c r="J1486" s="428">
        <f t="shared" si="69"/>
        <v>0</v>
      </c>
      <c r="K1486" s="325"/>
      <c r="L1486" s="353"/>
      <c r="M1486" s="772"/>
      <c r="N1486" s="317"/>
      <c r="O1486" s="845" t="s">
        <v>3627</v>
      </c>
      <c r="P1486" s="821"/>
      <c r="Q1486" s="828">
        <f t="shared" si="70"/>
        <v>0</v>
      </c>
      <c r="R1486" s="520"/>
    </row>
    <row r="1487" spans="2:18" ht="45" hidden="1" outlineLevel="1">
      <c r="B1487" s="115">
        <f t="shared" si="71"/>
        <v>1467</v>
      </c>
      <c r="C1487" s="70" t="s">
        <v>3438</v>
      </c>
      <c r="D1487" s="203" t="s">
        <v>31</v>
      </c>
      <c r="E1487" s="204">
        <v>2</v>
      </c>
      <c r="F1487" s="38"/>
      <c r="G1487" s="380"/>
      <c r="H1487" s="381"/>
      <c r="I1487" s="380"/>
      <c r="J1487" s="428">
        <f t="shared" si="69"/>
        <v>0</v>
      </c>
      <c r="K1487" s="325"/>
      <c r="L1487" s="353"/>
      <c r="M1487" s="772"/>
      <c r="N1487" s="317"/>
      <c r="O1487" s="845" t="s">
        <v>3627</v>
      </c>
      <c r="P1487" s="821"/>
      <c r="Q1487" s="828">
        <f t="shared" si="70"/>
        <v>0</v>
      </c>
      <c r="R1487" s="520"/>
    </row>
    <row r="1488" spans="2:18" hidden="1" outlineLevel="1">
      <c r="B1488" s="115">
        <f t="shared" si="71"/>
        <v>1468</v>
      </c>
      <c r="C1488" s="70" t="s">
        <v>1179</v>
      </c>
      <c r="D1488" s="203"/>
      <c r="E1488" s="204"/>
      <c r="F1488" s="38"/>
      <c r="G1488" s="380"/>
      <c r="H1488" s="381"/>
      <c r="I1488" s="380"/>
      <c r="J1488" s="428">
        <f t="shared" si="69"/>
        <v>0</v>
      </c>
      <c r="K1488" s="325"/>
      <c r="L1488" s="353"/>
      <c r="M1488" s="772"/>
      <c r="N1488" s="317"/>
      <c r="O1488" s="845" t="s">
        <v>3627</v>
      </c>
      <c r="P1488" s="821"/>
      <c r="Q1488" s="828">
        <f t="shared" si="70"/>
        <v>0</v>
      </c>
      <c r="R1488" s="520"/>
    </row>
    <row r="1489" spans="2:18" hidden="1" outlineLevel="1">
      <c r="B1489" s="115">
        <f t="shared" si="71"/>
        <v>1469</v>
      </c>
      <c r="C1489" s="70" t="s">
        <v>1694</v>
      </c>
      <c r="D1489" s="203" t="s">
        <v>2</v>
      </c>
      <c r="E1489" s="204">
        <v>4</v>
      </c>
      <c r="F1489" s="38"/>
      <c r="G1489" s="380"/>
      <c r="H1489" s="381"/>
      <c r="I1489" s="380"/>
      <c r="J1489" s="428">
        <f t="shared" si="69"/>
        <v>0</v>
      </c>
      <c r="K1489" s="325"/>
      <c r="L1489" s="353"/>
      <c r="M1489" s="772"/>
      <c r="N1489" s="317"/>
      <c r="O1489" s="845" t="s">
        <v>3627</v>
      </c>
      <c r="P1489" s="821"/>
      <c r="Q1489" s="828">
        <f t="shared" si="70"/>
        <v>0</v>
      </c>
      <c r="R1489" s="520"/>
    </row>
    <row r="1490" spans="2:18" hidden="1" outlineLevel="1">
      <c r="B1490" s="115">
        <f t="shared" si="71"/>
        <v>1470</v>
      </c>
      <c r="C1490" s="70" t="s">
        <v>1695</v>
      </c>
      <c r="D1490" s="203" t="s">
        <v>2</v>
      </c>
      <c r="E1490" s="204">
        <v>85</v>
      </c>
      <c r="F1490" s="38"/>
      <c r="G1490" s="380"/>
      <c r="H1490" s="381"/>
      <c r="I1490" s="380"/>
      <c r="J1490" s="428">
        <f t="shared" si="69"/>
        <v>0</v>
      </c>
      <c r="K1490" s="325"/>
      <c r="L1490" s="353"/>
      <c r="M1490" s="772"/>
      <c r="N1490" s="317"/>
      <c r="O1490" s="845" t="s">
        <v>3627</v>
      </c>
      <c r="P1490" s="821"/>
      <c r="Q1490" s="828">
        <f t="shared" si="70"/>
        <v>0</v>
      </c>
      <c r="R1490" s="520"/>
    </row>
    <row r="1491" spans="2:18" hidden="1" outlineLevel="1">
      <c r="B1491" s="115">
        <f t="shared" si="71"/>
        <v>1471</v>
      </c>
      <c r="C1491" s="70" t="s">
        <v>1684</v>
      </c>
      <c r="D1491" s="203" t="s">
        <v>2</v>
      </c>
      <c r="E1491" s="204">
        <v>8</v>
      </c>
      <c r="F1491" s="38"/>
      <c r="G1491" s="380"/>
      <c r="H1491" s="381"/>
      <c r="I1491" s="380"/>
      <c r="J1491" s="428">
        <f t="shared" ref="J1491:J1554" si="72">G1491+I1491</f>
        <v>0</v>
      </c>
      <c r="K1491" s="325"/>
      <c r="L1491" s="353"/>
      <c r="M1491" s="772"/>
      <c r="N1491" s="317"/>
      <c r="O1491" s="845" t="s">
        <v>3627</v>
      </c>
      <c r="P1491" s="821"/>
      <c r="Q1491" s="828">
        <f t="shared" si="70"/>
        <v>0</v>
      </c>
      <c r="R1491" s="520"/>
    </row>
    <row r="1492" spans="2:18" hidden="1" outlineLevel="1">
      <c r="B1492" s="115">
        <f t="shared" si="71"/>
        <v>1472</v>
      </c>
      <c r="C1492" s="70" t="s">
        <v>1218</v>
      </c>
      <c r="D1492" s="203"/>
      <c r="E1492" s="204"/>
      <c r="F1492" s="38"/>
      <c r="G1492" s="380"/>
      <c r="H1492" s="381"/>
      <c r="I1492" s="380"/>
      <c r="J1492" s="428">
        <f t="shared" si="72"/>
        <v>0</v>
      </c>
      <c r="K1492" s="325"/>
      <c r="L1492" s="353"/>
      <c r="M1492" s="772"/>
      <c r="N1492" s="317"/>
      <c r="O1492" s="845" t="s">
        <v>3627</v>
      </c>
      <c r="P1492" s="821"/>
      <c r="Q1492" s="828">
        <f t="shared" si="70"/>
        <v>0</v>
      </c>
      <c r="R1492" s="520"/>
    </row>
    <row r="1493" spans="2:18" ht="30" hidden="1" outlineLevel="1">
      <c r="B1493" s="115">
        <f t="shared" si="71"/>
        <v>1473</v>
      </c>
      <c r="C1493" s="70" t="s">
        <v>1272</v>
      </c>
      <c r="D1493" s="203" t="s">
        <v>2</v>
      </c>
      <c r="E1493" s="204">
        <v>36</v>
      </c>
      <c r="F1493" s="38"/>
      <c r="G1493" s="380"/>
      <c r="H1493" s="381"/>
      <c r="I1493" s="380"/>
      <c r="J1493" s="428">
        <f t="shared" si="72"/>
        <v>0</v>
      </c>
      <c r="K1493" s="325"/>
      <c r="L1493" s="353"/>
      <c r="M1493" s="772"/>
      <c r="N1493" s="317"/>
      <c r="O1493" s="845" t="s">
        <v>3627</v>
      </c>
      <c r="P1493" s="821"/>
      <c r="Q1493" s="828">
        <f t="shared" si="70"/>
        <v>0</v>
      </c>
      <c r="R1493" s="520"/>
    </row>
    <row r="1494" spans="2:18" hidden="1" outlineLevel="1">
      <c r="B1494" s="115">
        <f t="shared" si="71"/>
        <v>1474</v>
      </c>
      <c r="C1494" s="70" t="s">
        <v>1273</v>
      </c>
      <c r="D1494" s="203" t="s">
        <v>2</v>
      </c>
      <c r="E1494" s="204">
        <v>36</v>
      </c>
      <c r="F1494" s="38"/>
      <c r="G1494" s="380"/>
      <c r="H1494" s="381"/>
      <c r="I1494" s="380"/>
      <c r="J1494" s="428">
        <f t="shared" si="72"/>
        <v>0</v>
      </c>
      <c r="K1494" s="325"/>
      <c r="L1494" s="353"/>
      <c r="M1494" s="772"/>
      <c r="N1494" s="317"/>
      <c r="O1494" s="845" t="s">
        <v>3627</v>
      </c>
      <c r="P1494" s="821"/>
      <c r="Q1494" s="828">
        <f t="shared" si="70"/>
        <v>0</v>
      </c>
      <c r="R1494" s="520"/>
    </row>
    <row r="1495" spans="2:18" hidden="1" outlineLevel="1">
      <c r="B1495" s="115">
        <f t="shared" si="71"/>
        <v>1475</v>
      </c>
      <c r="C1495" s="70" t="s">
        <v>1187</v>
      </c>
      <c r="D1495" s="203" t="s">
        <v>2</v>
      </c>
      <c r="E1495" s="204">
        <v>36</v>
      </c>
      <c r="F1495" s="38"/>
      <c r="G1495" s="380"/>
      <c r="H1495" s="381"/>
      <c r="I1495" s="380"/>
      <c r="J1495" s="428">
        <f t="shared" si="72"/>
        <v>0</v>
      </c>
      <c r="K1495" s="325"/>
      <c r="L1495" s="353"/>
      <c r="M1495" s="772"/>
      <c r="N1495" s="317"/>
      <c r="O1495" s="845" t="s">
        <v>3627</v>
      </c>
      <c r="P1495" s="821"/>
      <c r="Q1495" s="828">
        <f t="shared" si="70"/>
        <v>0</v>
      </c>
      <c r="R1495" s="520"/>
    </row>
    <row r="1496" spans="2:18" ht="45" hidden="1" outlineLevel="1">
      <c r="B1496" s="115">
        <f t="shared" si="71"/>
        <v>1476</v>
      </c>
      <c r="C1496" s="70" t="s">
        <v>1274</v>
      </c>
      <c r="D1496" s="203" t="s">
        <v>31</v>
      </c>
      <c r="E1496" s="204">
        <v>1</v>
      </c>
      <c r="F1496" s="38"/>
      <c r="G1496" s="380"/>
      <c r="H1496" s="381"/>
      <c r="I1496" s="380"/>
      <c r="J1496" s="428">
        <f t="shared" si="72"/>
        <v>0</v>
      </c>
      <c r="K1496" s="325"/>
      <c r="L1496" s="353"/>
      <c r="M1496" s="772"/>
      <c r="N1496" s="317"/>
      <c r="O1496" s="845" t="s">
        <v>3627</v>
      </c>
      <c r="P1496" s="821"/>
      <c r="Q1496" s="828">
        <f t="shared" si="70"/>
        <v>0</v>
      </c>
      <c r="R1496" s="520"/>
    </row>
    <row r="1497" spans="2:18" ht="45" hidden="1" outlineLevel="1">
      <c r="B1497" s="115">
        <f t="shared" si="71"/>
        <v>1477</v>
      </c>
      <c r="C1497" s="70" t="s">
        <v>1275</v>
      </c>
      <c r="D1497" s="203" t="s">
        <v>31</v>
      </c>
      <c r="E1497" s="204">
        <v>1</v>
      </c>
      <c r="F1497" s="38"/>
      <c r="G1497" s="380"/>
      <c r="H1497" s="381"/>
      <c r="I1497" s="380"/>
      <c r="J1497" s="428">
        <f t="shared" si="72"/>
        <v>0</v>
      </c>
      <c r="K1497" s="325"/>
      <c r="L1497" s="353"/>
      <c r="M1497" s="772"/>
      <c r="N1497" s="317"/>
      <c r="O1497" s="845" t="s">
        <v>3627</v>
      </c>
      <c r="P1497" s="821"/>
      <c r="Q1497" s="828">
        <f t="shared" si="70"/>
        <v>0</v>
      </c>
      <c r="R1497" s="520"/>
    </row>
    <row r="1498" spans="2:18" ht="45" hidden="1" outlineLevel="1">
      <c r="B1498" s="115">
        <f t="shared" si="71"/>
        <v>1478</v>
      </c>
      <c r="C1498" s="70" t="s">
        <v>1276</v>
      </c>
      <c r="D1498" s="203" t="s">
        <v>31</v>
      </c>
      <c r="E1498" s="204">
        <v>1</v>
      </c>
      <c r="F1498" s="38"/>
      <c r="G1498" s="380"/>
      <c r="H1498" s="381"/>
      <c r="I1498" s="380"/>
      <c r="J1498" s="428">
        <f t="shared" si="72"/>
        <v>0</v>
      </c>
      <c r="K1498" s="325"/>
      <c r="L1498" s="353"/>
      <c r="M1498" s="772"/>
      <c r="N1498" s="317"/>
      <c r="O1498" s="845" t="s">
        <v>3627</v>
      </c>
      <c r="P1498" s="821"/>
      <c r="Q1498" s="828">
        <f t="shared" si="70"/>
        <v>0</v>
      </c>
      <c r="R1498" s="520"/>
    </row>
    <row r="1499" spans="2:18" ht="45" hidden="1" outlineLevel="1">
      <c r="B1499" s="115">
        <f t="shared" si="71"/>
        <v>1479</v>
      </c>
      <c r="C1499" s="70" t="s">
        <v>1277</v>
      </c>
      <c r="D1499" s="203" t="s">
        <v>31</v>
      </c>
      <c r="E1499" s="204">
        <v>1</v>
      </c>
      <c r="F1499" s="38"/>
      <c r="G1499" s="380"/>
      <c r="H1499" s="381"/>
      <c r="I1499" s="380"/>
      <c r="J1499" s="428">
        <f t="shared" si="72"/>
        <v>0</v>
      </c>
      <c r="K1499" s="325"/>
      <c r="L1499" s="353"/>
      <c r="M1499" s="772"/>
      <c r="N1499" s="317"/>
      <c r="O1499" s="845" t="s">
        <v>3627</v>
      </c>
      <c r="P1499" s="821"/>
      <c r="Q1499" s="828">
        <f t="shared" si="70"/>
        <v>0</v>
      </c>
      <c r="R1499" s="520"/>
    </row>
    <row r="1500" spans="2:18" ht="45" hidden="1" outlineLevel="1">
      <c r="B1500" s="115">
        <f t="shared" si="71"/>
        <v>1480</v>
      </c>
      <c r="C1500" s="70" t="s">
        <v>1278</v>
      </c>
      <c r="D1500" s="203" t="s">
        <v>31</v>
      </c>
      <c r="E1500" s="204">
        <v>1</v>
      </c>
      <c r="F1500" s="38"/>
      <c r="G1500" s="380"/>
      <c r="H1500" s="381"/>
      <c r="I1500" s="380"/>
      <c r="J1500" s="428">
        <f t="shared" si="72"/>
        <v>0</v>
      </c>
      <c r="K1500" s="325"/>
      <c r="L1500" s="353"/>
      <c r="M1500" s="772"/>
      <c r="N1500" s="317"/>
      <c r="O1500" s="845" t="s">
        <v>3627</v>
      </c>
      <c r="P1500" s="821"/>
      <c r="Q1500" s="828">
        <f t="shared" si="70"/>
        <v>0</v>
      </c>
      <c r="R1500" s="520"/>
    </row>
    <row r="1501" spans="2:18" ht="30" hidden="1" outlineLevel="1">
      <c r="B1501" s="115">
        <f t="shared" si="71"/>
        <v>1481</v>
      </c>
      <c r="C1501" s="70" t="s">
        <v>1279</v>
      </c>
      <c r="D1501" s="203" t="s">
        <v>31</v>
      </c>
      <c r="E1501" s="204">
        <v>3</v>
      </c>
      <c r="F1501" s="38"/>
      <c r="G1501" s="380"/>
      <c r="H1501" s="381"/>
      <c r="I1501" s="380"/>
      <c r="J1501" s="428">
        <f t="shared" si="72"/>
        <v>0</v>
      </c>
      <c r="K1501" s="325"/>
      <c r="L1501" s="353"/>
      <c r="M1501" s="772"/>
      <c r="N1501" s="317"/>
      <c r="O1501" s="845" t="s">
        <v>3627</v>
      </c>
      <c r="P1501" s="821"/>
      <c r="Q1501" s="828">
        <f t="shared" si="70"/>
        <v>0</v>
      </c>
      <c r="R1501" s="520"/>
    </row>
    <row r="1502" spans="2:18" ht="30" hidden="1" outlineLevel="1">
      <c r="B1502" s="115">
        <f t="shared" si="71"/>
        <v>1482</v>
      </c>
      <c r="C1502" s="70" t="s">
        <v>1280</v>
      </c>
      <c r="D1502" s="203" t="s">
        <v>31</v>
      </c>
      <c r="E1502" s="204">
        <v>1</v>
      </c>
      <c r="F1502" s="38"/>
      <c r="G1502" s="380"/>
      <c r="H1502" s="381"/>
      <c r="I1502" s="380"/>
      <c r="J1502" s="428">
        <f t="shared" si="72"/>
        <v>0</v>
      </c>
      <c r="K1502" s="325"/>
      <c r="L1502" s="353"/>
      <c r="M1502" s="772"/>
      <c r="N1502" s="317"/>
      <c r="O1502" s="845" t="s">
        <v>3627</v>
      </c>
      <c r="P1502" s="821"/>
      <c r="Q1502" s="828">
        <f t="shared" si="70"/>
        <v>0</v>
      </c>
      <c r="R1502" s="520"/>
    </row>
    <row r="1503" spans="2:18" hidden="1" outlineLevel="1">
      <c r="B1503" s="115">
        <f t="shared" si="71"/>
        <v>1483</v>
      </c>
      <c r="C1503" s="70" t="s">
        <v>1203</v>
      </c>
      <c r="D1503" s="203" t="s">
        <v>31</v>
      </c>
      <c r="E1503" s="204">
        <v>25</v>
      </c>
      <c r="F1503" s="38"/>
      <c r="G1503" s="380"/>
      <c r="H1503" s="381"/>
      <c r="I1503" s="380"/>
      <c r="J1503" s="428">
        <f t="shared" si="72"/>
        <v>0</v>
      </c>
      <c r="K1503" s="325"/>
      <c r="L1503" s="353"/>
      <c r="M1503" s="772"/>
      <c r="N1503" s="317"/>
      <c r="O1503" s="845" t="s">
        <v>3627</v>
      </c>
      <c r="P1503" s="821"/>
      <c r="Q1503" s="828">
        <f t="shared" si="70"/>
        <v>0</v>
      </c>
      <c r="R1503" s="520"/>
    </row>
    <row r="1504" spans="2:18" ht="30" hidden="1" outlineLevel="1">
      <c r="B1504" s="115">
        <f t="shared" si="71"/>
        <v>1484</v>
      </c>
      <c r="C1504" s="70" t="s">
        <v>1383</v>
      </c>
      <c r="D1504" s="203" t="s">
        <v>2</v>
      </c>
      <c r="E1504" s="204">
        <v>20</v>
      </c>
      <c r="F1504" s="38"/>
      <c r="G1504" s="380"/>
      <c r="H1504" s="381"/>
      <c r="I1504" s="380"/>
      <c r="J1504" s="428">
        <f t="shared" si="72"/>
        <v>0</v>
      </c>
      <c r="K1504" s="325"/>
      <c r="L1504" s="353"/>
      <c r="M1504" s="772"/>
      <c r="N1504" s="317"/>
      <c r="O1504" s="845" t="s">
        <v>3627</v>
      </c>
      <c r="P1504" s="821"/>
      <c r="Q1504" s="828">
        <f t="shared" si="70"/>
        <v>0</v>
      </c>
      <c r="R1504" s="520"/>
    </row>
    <row r="1505" spans="2:18" ht="30" hidden="1" outlineLevel="1">
      <c r="B1505" s="115">
        <f t="shared" si="71"/>
        <v>1485</v>
      </c>
      <c r="C1505" s="70" t="s">
        <v>1385</v>
      </c>
      <c r="D1505" s="203" t="s">
        <v>2</v>
      </c>
      <c r="E1505" s="204">
        <v>10</v>
      </c>
      <c r="F1505" s="38"/>
      <c r="G1505" s="380"/>
      <c r="H1505" s="381"/>
      <c r="I1505" s="380"/>
      <c r="J1505" s="428">
        <f t="shared" si="72"/>
        <v>0</v>
      </c>
      <c r="K1505" s="325"/>
      <c r="L1505" s="353"/>
      <c r="M1505" s="772"/>
      <c r="N1505" s="317"/>
      <c r="O1505" s="845" t="s">
        <v>3627</v>
      </c>
      <c r="P1505" s="821"/>
      <c r="Q1505" s="828">
        <f t="shared" si="70"/>
        <v>0</v>
      </c>
      <c r="R1505" s="520"/>
    </row>
    <row r="1506" spans="2:18" hidden="1" outlineLevel="1">
      <c r="B1506" s="115">
        <f t="shared" si="71"/>
        <v>1486</v>
      </c>
      <c r="C1506" s="70" t="s">
        <v>1384</v>
      </c>
      <c r="D1506" s="203" t="s">
        <v>31</v>
      </c>
      <c r="E1506" s="204">
        <v>90</v>
      </c>
      <c r="F1506" s="38"/>
      <c r="G1506" s="380"/>
      <c r="H1506" s="381"/>
      <c r="I1506" s="380"/>
      <c r="J1506" s="428">
        <f t="shared" si="72"/>
        <v>0</v>
      </c>
      <c r="K1506" s="325"/>
      <c r="L1506" s="353"/>
      <c r="M1506" s="772"/>
      <c r="N1506" s="317"/>
      <c r="O1506" s="845" t="s">
        <v>3627</v>
      </c>
      <c r="P1506" s="821"/>
      <c r="Q1506" s="828">
        <f t="shared" si="70"/>
        <v>0</v>
      </c>
      <c r="R1506" s="520"/>
    </row>
    <row r="1507" spans="2:18" ht="30" hidden="1" outlineLevel="1">
      <c r="B1507" s="115">
        <f t="shared" si="71"/>
        <v>1487</v>
      </c>
      <c r="C1507" s="70" t="s">
        <v>1259</v>
      </c>
      <c r="D1507" s="203" t="s">
        <v>103</v>
      </c>
      <c r="E1507" s="204">
        <v>2</v>
      </c>
      <c r="F1507" s="38"/>
      <c r="G1507" s="380"/>
      <c r="H1507" s="381"/>
      <c r="I1507" s="380"/>
      <c r="J1507" s="428">
        <f t="shared" si="72"/>
        <v>0</v>
      </c>
      <c r="K1507" s="325"/>
      <c r="L1507" s="353"/>
      <c r="M1507" s="772"/>
      <c r="N1507" s="317"/>
      <c r="O1507" s="845" t="s">
        <v>3627</v>
      </c>
      <c r="P1507" s="821"/>
      <c r="Q1507" s="828">
        <f t="shared" si="70"/>
        <v>0</v>
      </c>
      <c r="R1507" s="520"/>
    </row>
    <row r="1508" spans="2:18" hidden="1" outlineLevel="1">
      <c r="B1508" s="115">
        <f t="shared" si="71"/>
        <v>1488</v>
      </c>
      <c r="C1508" s="70" t="s">
        <v>1281</v>
      </c>
      <c r="D1508" s="203"/>
      <c r="E1508" s="204"/>
      <c r="F1508" s="38"/>
      <c r="G1508" s="380"/>
      <c r="H1508" s="381"/>
      <c r="I1508" s="380"/>
      <c r="J1508" s="428">
        <f t="shared" si="72"/>
        <v>0</v>
      </c>
      <c r="K1508" s="325"/>
      <c r="L1508" s="353"/>
      <c r="M1508" s="772"/>
      <c r="N1508" s="317"/>
      <c r="O1508" s="845" t="s">
        <v>3627</v>
      </c>
      <c r="P1508" s="821"/>
      <c r="Q1508" s="828">
        <f t="shared" si="70"/>
        <v>0</v>
      </c>
      <c r="R1508" s="520"/>
    </row>
    <row r="1509" spans="2:18" hidden="1" outlineLevel="1">
      <c r="B1509" s="115">
        <f t="shared" si="71"/>
        <v>1489</v>
      </c>
      <c r="C1509" s="70" t="s">
        <v>1282</v>
      </c>
      <c r="D1509" s="203"/>
      <c r="E1509" s="204"/>
      <c r="F1509" s="38"/>
      <c r="G1509" s="380"/>
      <c r="H1509" s="381"/>
      <c r="I1509" s="380"/>
      <c r="J1509" s="428">
        <f t="shared" si="72"/>
        <v>0</v>
      </c>
      <c r="K1509" s="325"/>
      <c r="L1509" s="353"/>
      <c r="M1509" s="772"/>
      <c r="N1509" s="317"/>
      <c r="O1509" s="845" t="s">
        <v>3627</v>
      </c>
      <c r="P1509" s="821"/>
      <c r="Q1509" s="828">
        <f t="shared" si="70"/>
        <v>0</v>
      </c>
      <c r="R1509" s="520"/>
    </row>
    <row r="1510" spans="2:18" ht="45" hidden="1" outlineLevel="1">
      <c r="B1510" s="115">
        <f t="shared" si="71"/>
        <v>1490</v>
      </c>
      <c r="C1510" s="70" t="s">
        <v>1692</v>
      </c>
      <c r="D1510" s="203" t="s">
        <v>103</v>
      </c>
      <c r="E1510" s="204">
        <v>1</v>
      </c>
      <c r="F1510" s="38"/>
      <c r="G1510" s="380"/>
      <c r="H1510" s="381"/>
      <c r="I1510" s="380"/>
      <c r="J1510" s="428">
        <f t="shared" si="72"/>
        <v>0</v>
      </c>
      <c r="K1510" s="325"/>
      <c r="L1510" s="353"/>
      <c r="M1510" s="772"/>
      <c r="N1510" s="317"/>
      <c r="O1510" s="845" t="s">
        <v>3627</v>
      </c>
      <c r="P1510" s="821"/>
      <c r="Q1510" s="828">
        <f t="shared" si="70"/>
        <v>0</v>
      </c>
      <c r="R1510" s="520"/>
    </row>
    <row r="1511" spans="2:18" hidden="1" outlineLevel="1">
      <c r="B1511" s="115">
        <f t="shared" si="71"/>
        <v>1491</v>
      </c>
      <c r="C1511" s="70" t="s">
        <v>104</v>
      </c>
      <c r="D1511" s="203"/>
      <c r="E1511" s="204"/>
      <c r="F1511" s="38"/>
      <c r="G1511" s="380"/>
      <c r="H1511" s="381"/>
      <c r="I1511" s="380"/>
      <c r="J1511" s="428">
        <f t="shared" si="72"/>
        <v>0</v>
      </c>
      <c r="K1511" s="325"/>
      <c r="L1511" s="353"/>
      <c r="M1511" s="772"/>
      <c r="N1511" s="317"/>
      <c r="O1511" s="845" t="s">
        <v>3627</v>
      </c>
      <c r="P1511" s="821"/>
      <c r="Q1511" s="828">
        <f t="shared" si="70"/>
        <v>0</v>
      </c>
      <c r="R1511" s="520"/>
    </row>
    <row r="1512" spans="2:18" ht="45" hidden="1" outlineLevel="1">
      <c r="B1512" s="115">
        <f t="shared" si="71"/>
        <v>1492</v>
      </c>
      <c r="C1512" s="70" t="s">
        <v>3437</v>
      </c>
      <c r="D1512" s="203" t="s">
        <v>31</v>
      </c>
      <c r="E1512" s="204">
        <v>2</v>
      </c>
      <c r="F1512" s="38"/>
      <c r="G1512" s="380"/>
      <c r="H1512" s="381"/>
      <c r="I1512" s="380"/>
      <c r="J1512" s="428">
        <f t="shared" si="72"/>
        <v>0</v>
      </c>
      <c r="K1512" s="325"/>
      <c r="L1512" s="353"/>
      <c r="M1512" s="772"/>
      <c r="N1512" s="317"/>
      <c r="O1512" s="845" t="s">
        <v>3627</v>
      </c>
      <c r="P1512" s="821"/>
      <c r="Q1512" s="828">
        <f t="shared" si="70"/>
        <v>0</v>
      </c>
      <c r="R1512" s="520"/>
    </row>
    <row r="1513" spans="2:18" hidden="1" outlineLevel="1">
      <c r="B1513" s="115">
        <f t="shared" si="71"/>
        <v>1493</v>
      </c>
      <c r="C1513" s="70" t="s">
        <v>1179</v>
      </c>
      <c r="D1513" s="203"/>
      <c r="E1513" s="204"/>
      <c r="F1513" s="38"/>
      <c r="G1513" s="380"/>
      <c r="H1513" s="381"/>
      <c r="I1513" s="380"/>
      <c r="J1513" s="428">
        <f t="shared" si="72"/>
        <v>0</v>
      </c>
      <c r="K1513" s="325"/>
      <c r="L1513" s="353"/>
      <c r="M1513" s="772"/>
      <c r="N1513" s="317"/>
      <c r="O1513" s="845" t="s">
        <v>3627</v>
      </c>
      <c r="P1513" s="821"/>
      <c r="Q1513" s="828">
        <f t="shared" si="70"/>
        <v>0</v>
      </c>
      <c r="R1513" s="520"/>
    </row>
    <row r="1514" spans="2:18" hidden="1" outlineLevel="1">
      <c r="B1514" s="115">
        <f t="shared" si="71"/>
        <v>1494</v>
      </c>
      <c r="C1514" s="70" t="s">
        <v>1694</v>
      </c>
      <c r="D1514" s="203" t="s">
        <v>2</v>
      </c>
      <c r="E1514" s="204">
        <v>4</v>
      </c>
      <c r="F1514" s="38"/>
      <c r="G1514" s="380"/>
      <c r="H1514" s="381"/>
      <c r="I1514" s="380"/>
      <c r="J1514" s="428">
        <f t="shared" si="72"/>
        <v>0</v>
      </c>
      <c r="K1514" s="325"/>
      <c r="L1514" s="353"/>
      <c r="M1514" s="772"/>
      <c r="N1514" s="317"/>
      <c r="O1514" s="845" t="s">
        <v>3627</v>
      </c>
      <c r="P1514" s="821"/>
      <c r="Q1514" s="828">
        <f t="shared" si="70"/>
        <v>0</v>
      </c>
      <c r="R1514" s="520"/>
    </row>
    <row r="1515" spans="2:18" hidden="1" outlineLevel="1">
      <c r="B1515" s="115">
        <f t="shared" si="71"/>
        <v>1495</v>
      </c>
      <c r="C1515" s="70" t="s">
        <v>1695</v>
      </c>
      <c r="D1515" s="203" t="s">
        <v>2</v>
      </c>
      <c r="E1515" s="204">
        <v>65</v>
      </c>
      <c r="F1515" s="38"/>
      <c r="G1515" s="380"/>
      <c r="H1515" s="381"/>
      <c r="I1515" s="380"/>
      <c r="J1515" s="428">
        <f t="shared" si="72"/>
        <v>0</v>
      </c>
      <c r="K1515" s="325"/>
      <c r="L1515" s="353"/>
      <c r="M1515" s="772"/>
      <c r="N1515" s="317"/>
      <c r="O1515" s="845" t="s">
        <v>3627</v>
      </c>
      <c r="P1515" s="821"/>
      <c r="Q1515" s="828">
        <f t="shared" si="70"/>
        <v>0</v>
      </c>
      <c r="R1515" s="520"/>
    </row>
    <row r="1516" spans="2:18" hidden="1" outlineLevel="1">
      <c r="B1516" s="115">
        <f t="shared" si="71"/>
        <v>1496</v>
      </c>
      <c r="C1516" s="70" t="s">
        <v>1684</v>
      </c>
      <c r="D1516" s="203" t="s">
        <v>2</v>
      </c>
      <c r="E1516" s="204">
        <v>8</v>
      </c>
      <c r="F1516" s="38"/>
      <c r="G1516" s="380"/>
      <c r="H1516" s="381"/>
      <c r="I1516" s="380"/>
      <c r="J1516" s="428">
        <f t="shared" si="72"/>
        <v>0</v>
      </c>
      <c r="K1516" s="325"/>
      <c r="L1516" s="353"/>
      <c r="M1516" s="772"/>
      <c r="N1516" s="317"/>
      <c r="O1516" s="845" t="s">
        <v>3627</v>
      </c>
      <c r="P1516" s="821"/>
      <c r="Q1516" s="828">
        <f t="shared" si="70"/>
        <v>0</v>
      </c>
      <c r="R1516" s="520"/>
    </row>
    <row r="1517" spans="2:18" hidden="1" outlineLevel="1">
      <c r="B1517" s="115">
        <f t="shared" si="71"/>
        <v>1497</v>
      </c>
      <c r="C1517" s="70" t="s">
        <v>1218</v>
      </c>
      <c r="D1517" s="203"/>
      <c r="E1517" s="204"/>
      <c r="F1517" s="38"/>
      <c r="G1517" s="380"/>
      <c r="H1517" s="381"/>
      <c r="I1517" s="380"/>
      <c r="J1517" s="428">
        <f t="shared" si="72"/>
        <v>0</v>
      </c>
      <c r="K1517" s="325"/>
      <c r="L1517" s="353"/>
      <c r="M1517" s="772"/>
      <c r="N1517" s="317"/>
      <c r="O1517" s="845" t="s">
        <v>3627</v>
      </c>
      <c r="P1517" s="821"/>
      <c r="Q1517" s="828">
        <f t="shared" si="70"/>
        <v>0</v>
      </c>
      <c r="R1517" s="520"/>
    </row>
    <row r="1518" spans="2:18" ht="30" hidden="1" outlineLevel="1">
      <c r="B1518" s="115">
        <f t="shared" si="71"/>
        <v>1498</v>
      </c>
      <c r="C1518" s="70" t="s">
        <v>1383</v>
      </c>
      <c r="D1518" s="203" t="s">
        <v>2</v>
      </c>
      <c r="E1518" s="204">
        <v>20</v>
      </c>
      <c r="F1518" s="38"/>
      <c r="G1518" s="380"/>
      <c r="H1518" s="381"/>
      <c r="I1518" s="380"/>
      <c r="J1518" s="428">
        <f t="shared" si="72"/>
        <v>0</v>
      </c>
      <c r="K1518" s="325"/>
      <c r="L1518" s="353"/>
      <c r="M1518" s="772"/>
      <c r="N1518" s="317"/>
      <c r="O1518" s="845" t="s">
        <v>3627</v>
      </c>
      <c r="P1518" s="821"/>
      <c r="Q1518" s="828">
        <f t="shared" si="70"/>
        <v>0</v>
      </c>
      <c r="R1518" s="520"/>
    </row>
    <row r="1519" spans="2:18" ht="30" hidden="1" outlineLevel="1">
      <c r="B1519" s="115">
        <f t="shared" si="71"/>
        <v>1499</v>
      </c>
      <c r="C1519" s="70" t="s">
        <v>1385</v>
      </c>
      <c r="D1519" s="203" t="s">
        <v>2</v>
      </c>
      <c r="E1519" s="204">
        <v>10</v>
      </c>
      <c r="F1519" s="38"/>
      <c r="G1519" s="380"/>
      <c r="H1519" s="381"/>
      <c r="I1519" s="380"/>
      <c r="J1519" s="428">
        <f t="shared" si="72"/>
        <v>0</v>
      </c>
      <c r="K1519" s="325"/>
      <c r="L1519" s="353"/>
      <c r="M1519" s="772"/>
      <c r="N1519" s="317"/>
      <c r="O1519" s="845" t="s">
        <v>3627</v>
      </c>
      <c r="P1519" s="821"/>
      <c r="Q1519" s="828">
        <f t="shared" ref="Q1519:Q1582" si="73">I1519</f>
        <v>0</v>
      </c>
      <c r="R1519" s="520"/>
    </row>
    <row r="1520" spans="2:18" hidden="1" outlineLevel="1">
      <c r="B1520" s="115">
        <f t="shared" si="71"/>
        <v>1500</v>
      </c>
      <c r="C1520" s="70" t="s">
        <v>1384</v>
      </c>
      <c r="D1520" s="203" t="s">
        <v>31</v>
      </c>
      <c r="E1520" s="204">
        <v>90</v>
      </c>
      <c r="F1520" s="38"/>
      <c r="G1520" s="380"/>
      <c r="H1520" s="381"/>
      <c r="I1520" s="380"/>
      <c r="J1520" s="428">
        <f t="shared" si="72"/>
        <v>0</v>
      </c>
      <c r="K1520" s="325"/>
      <c r="L1520" s="353"/>
      <c r="M1520" s="772"/>
      <c r="N1520" s="317"/>
      <c r="O1520" s="845" t="s">
        <v>3627</v>
      </c>
      <c r="P1520" s="821"/>
      <c r="Q1520" s="828">
        <f t="shared" si="73"/>
        <v>0</v>
      </c>
      <c r="R1520" s="520"/>
    </row>
    <row r="1521" spans="2:18" ht="30" hidden="1" outlineLevel="1">
      <c r="B1521" s="115">
        <f t="shared" si="71"/>
        <v>1501</v>
      </c>
      <c r="C1521" s="70" t="s">
        <v>1259</v>
      </c>
      <c r="D1521" s="203" t="s">
        <v>103</v>
      </c>
      <c r="E1521" s="204">
        <v>2</v>
      </c>
      <c r="F1521" s="38"/>
      <c r="G1521" s="380"/>
      <c r="H1521" s="381"/>
      <c r="I1521" s="380"/>
      <c r="J1521" s="428">
        <f t="shared" si="72"/>
        <v>0</v>
      </c>
      <c r="K1521" s="325"/>
      <c r="L1521" s="353"/>
      <c r="M1521" s="772"/>
      <c r="N1521" s="317"/>
      <c r="O1521" s="845" t="s">
        <v>3627</v>
      </c>
      <c r="P1521" s="821"/>
      <c r="Q1521" s="828">
        <f t="shared" si="73"/>
        <v>0</v>
      </c>
      <c r="R1521" s="520"/>
    </row>
    <row r="1522" spans="2:18" hidden="1" outlineLevel="1">
      <c r="B1522" s="115">
        <f t="shared" si="71"/>
        <v>1502</v>
      </c>
      <c r="C1522" s="70" t="s">
        <v>1283</v>
      </c>
      <c r="D1522" s="203"/>
      <c r="E1522" s="204"/>
      <c r="F1522" s="38"/>
      <c r="G1522" s="380"/>
      <c r="H1522" s="381"/>
      <c r="I1522" s="380"/>
      <c r="J1522" s="428">
        <f t="shared" si="72"/>
        <v>0</v>
      </c>
      <c r="K1522" s="325"/>
      <c r="L1522" s="353"/>
      <c r="M1522" s="772"/>
      <c r="N1522" s="317"/>
      <c r="O1522" s="845" t="s">
        <v>3627</v>
      </c>
      <c r="P1522" s="821"/>
      <c r="Q1522" s="828">
        <f t="shared" si="73"/>
        <v>0</v>
      </c>
      <c r="R1522" s="520"/>
    </row>
    <row r="1523" spans="2:18" hidden="1" outlineLevel="1">
      <c r="B1523" s="115">
        <f t="shared" si="71"/>
        <v>1503</v>
      </c>
      <c r="C1523" s="70" t="s">
        <v>1284</v>
      </c>
      <c r="D1523" s="203"/>
      <c r="E1523" s="204"/>
      <c r="F1523" s="38"/>
      <c r="G1523" s="380"/>
      <c r="H1523" s="381"/>
      <c r="I1523" s="380"/>
      <c r="J1523" s="428">
        <f t="shared" si="72"/>
        <v>0</v>
      </c>
      <c r="K1523" s="325"/>
      <c r="L1523" s="353"/>
      <c r="M1523" s="772"/>
      <c r="N1523" s="317"/>
      <c r="O1523" s="845" t="s">
        <v>3627</v>
      </c>
      <c r="P1523" s="821"/>
      <c r="Q1523" s="828">
        <f t="shared" si="73"/>
        <v>0</v>
      </c>
      <c r="R1523" s="520"/>
    </row>
    <row r="1524" spans="2:18" ht="45" hidden="1" outlineLevel="1">
      <c r="B1524" s="115">
        <f t="shared" ref="B1524:B1587" si="74">B1523+1</f>
        <v>1504</v>
      </c>
      <c r="C1524" s="70" t="s">
        <v>1692</v>
      </c>
      <c r="D1524" s="203" t="s">
        <v>103</v>
      </c>
      <c r="E1524" s="204">
        <v>1</v>
      </c>
      <c r="F1524" s="38"/>
      <c r="G1524" s="380"/>
      <c r="H1524" s="381"/>
      <c r="I1524" s="380"/>
      <c r="J1524" s="428">
        <f t="shared" si="72"/>
        <v>0</v>
      </c>
      <c r="K1524" s="325"/>
      <c r="L1524" s="353"/>
      <c r="M1524" s="772"/>
      <c r="N1524" s="317"/>
      <c r="O1524" s="845" t="s">
        <v>3627</v>
      </c>
      <c r="P1524" s="821"/>
      <c r="Q1524" s="828">
        <f t="shared" si="73"/>
        <v>0</v>
      </c>
      <c r="R1524" s="520"/>
    </row>
    <row r="1525" spans="2:18" hidden="1" outlineLevel="1">
      <c r="B1525" s="115">
        <f t="shared" si="74"/>
        <v>1505</v>
      </c>
      <c r="C1525" s="70" t="s">
        <v>104</v>
      </c>
      <c r="D1525" s="203"/>
      <c r="E1525" s="204"/>
      <c r="F1525" s="38"/>
      <c r="G1525" s="380"/>
      <c r="H1525" s="381"/>
      <c r="I1525" s="380"/>
      <c r="J1525" s="428">
        <f t="shared" si="72"/>
        <v>0</v>
      </c>
      <c r="K1525" s="325"/>
      <c r="L1525" s="353"/>
      <c r="M1525" s="772"/>
      <c r="N1525" s="317"/>
      <c r="O1525" s="845" t="s">
        <v>3627</v>
      </c>
      <c r="P1525" s="821"/>
      <c r="Q1525" s="828">
        <f t="shared" si="73"/>
        <v>0</v>
      </c>
      <c r="R1525" s="520"/>
    </row>
    <row r="1526" spans="2:18" ht="45" hidden="1" outlineLevel="1">
      <c r="B1526" s="115">
        <f t="shared" si="74"/>
        <v>1506</v>
      </c>
      <c r="C1526" s="70" t="s">
        <v>3437</v>
      </c>
      <c r="D1526" s="203" t="s">
        <v>31</v>
      </c>
      <c r="E1526" s="204">
        <v>2</v>
      </c>
      <c r="F1526" s="38"/>
      <c r="G1526" s="380"/>
      <c r="H1526" s="381"/>
      <c r="I1526" s="380"/>
      <c r="J1526" s="428">
        <f t="shared" si="72"/>
        <v>0</v>
      </c>
      <c r="K1526" s="325"/>
      <c r="L1526" s="353"/>
      <c r="M1526" s="772"/>
      <c r="N1526" s="317"/>
      <c r="O1526" s="845" t="s">
        <v>3627</v>
      </c>
      <c r="P1526" s="821"/>
      <c r="Q1526" s="828">
        <f t="shared" si="73"/>
        <v>0</v>
      </c>
      <c r="R1526" s="520"/>
    </row>
    <row r="1527" spans="2:18" hidden="1" outlineLevel="1">
      <c r="B1527" s="115">
        <f t="shared" si="74"/>
        <v>1507</v>
      </c>
      <c r="C1527" s="70" t="s">
        <v>1179</v>
      </c>
      <c r="D1527" s="203"/>
      <c r="E1527" s="204"/>
      <c r="F1527" s="38"/>
      <c r="G1527" s="380"/>
      <c r="H1527" s="381"/>
      <c r="I1527" s="380"/>
      <c r="J1527" s="428">
        <f t="shared" si="72"/>
        <v>0</v>
      </c>
      <c r="K1527" s="325"/>
      <c r="L1527" s="353"/>
      <c r="M1527" s="772"/>
      <c r="N1527" s="317"/>
      <c r="O1527" s="845" t="s">
        <v>3627</v>
      </c>
      <c r="P1527" s="821"/>
      <c r="Q1527" s="828">
        <f t="shared" si="73"/>
        <v>0</v>
      </c>
      <c r="R1527" s="520"/>
    </row>
    <row r="1528" spans="2:18" hidden="1" outlineLevel="1">
      <c r="B1528" s="115">
        <f t="shared" si="74"/>
        <v>1508</v>
      </c>
      <c r="C1528" s="70" t="s">
        <v>1694</v>
      </c>
      <c r="D1528" s="203" t="s">
        <v>2</v>
      </c>
      <c r="E1528" s="204">
        <v>4</v>
      </c>
      <c r="F1528" s="38"/>
      <c r="G1528" s="380"/>
      <c r="H1528" s="381"/>
      <c r="I1528" s="380"/>
      <c r="J1528" s="428">
        <f t="shared" si="72"/>
        <v>0</v>
      </c>
      <c r="K1528" s="325"/>
      <c r="L1528" s="353"/>
      <c r="M1528" s="772"/>
      <c r="N1528" s="317"/>
      <c r="O1528" s="845" t="s">
        <v>3627</v>
      </c>
      <c r="P1528" s="821"/>
      <c r="Q1528" s="828">
        <f t="shared" si="73"/>
        <v>0</v>
      </c>
      <c r="R1528" s="520"/>
    </row>
    <row r="1529" spans="2:18" hidden="1" outlineLevel="1">
      <c r="B1529" s="115">
        <f t="shared" si="74"/>
        <v>1509</v>
      </c>
      <c r="C1529" s="70" t="s">
        <v>1695</v>
      </c>
      <c r="D1529" s="203" t="s">
        <v>2</v>
      </c>
      <c r="E1529" s="204">
        <v>85</v>
      </c>
      <c r="F1529" s="38"/>
      <c r="G1529" s="380"/>
      <c r="H1529" s="381"/>
      <c r="I1529" s="380"/>
      <c r="J1529" s="428">
        <f t="shared" si="72"/>
        <v>0</v>
      </c>
      <c r="K1529" s="325"/>
      <c r="L1529" s="353"/>
      <c r="M1529" s="772"/>
      <c r="N1529" s="317"/>
      <c r="O1529" s="845" t="s">
        <v>3627</v>
      </c>
      <c r="P1529" s="821"/>
      <c r="Q1529" s="828">
        <f t="shared" si="73"/>
        <v>0</v>
      </c>
      <c r="R1529" s="520"/>
    </row>
    <row r="1530" spans="2:18" hidden="1" outlineLevel="1">
      <c r="B1530" s="115">
        <f t="shared" si="74"/>
        <v>1510</v>
      </c>
      <c r="C1530" s="70" t="s">
        <v>1684</v>
      </c>
      <c r="D1530" s="203" t="s">
        <v>2</v>
      </c>
      <c r="E1530" s="204">
        <v>8</v>
      </c>
      <c r="F1530" s="38"/>
      <c r="G1530" s="380"/>
      <c r="H1530" s="381"/>
      <c r="I1530" s="380"/>
      <c r="J1530" s="428">
        <f t="shared" si="72"/>
        <v>0</v>
      </c>
      <c r="K1530" s="325"/>
      <c r="L1530" s="353"/>
      <c r="M1530" s="772"/>
      <c r="N1530" s="317"/>
      <c r="O1530" s="845" t="s">
        <v>3627</v>
      </c>
      <c r="P1530" s="821"/>
      <c r="Q1530" s="828">
        <f t="shared" si="73"/>
        <v>0</v>
      </c>
      <c r="R1530" s="520"/>
    </row>
    <row r="1531" spans="2:18" hidden="1" outlineLevel="1">
      <c r="B1531" s="115">
        <f t="shared" si="74"/>
        <v>1511</v>
      </c>
      <c r="C1531" s="70" t="s">
        <v>1218</v>
      </c>
      <c r="D1531" s="203"/>
      <c r="E1531" s="204"/>
      <c r="F1531" s="38"/>
      <c r="G1531" s="380"/>
      <c r="H1531" s="381"/>
      <c r="I1531" s="380"/>
      <c r="J1531" s="428">
        <f t="shared" si="72"/>
        <v>0</v>
      </c>
      <c r="K1531" s="325"/>
      <c r="L1531" s="353"/>
      <c r="M1531" s="772"/>
      <c r="N1531" s="317"/>
      <c r="O1531" s="845" t="s">
        <v>3627</v>
      </c>
      <c r="P1531" s="821"/>
      <c r="Q1531" s="828">
        <f t="shared" si="73"/>
        <v>0</v>
      </c>
      <c r="R1531" s="520"/>
    </row>
    <row r="1532" spans="2:18" ht="30" hidden="1" outlineLevel="1">
      <c r="B1532" s="115">
        <f t="shared" si="74"/>
        <v>1512</v>
      </c>
      <c r="C1532" s="76" t="s">
        <v>1272</v>
      </c>
      <c r="D1532" s="74" t="s">
        <v>2</v>
      </c>
      <c r="E1532" s="198">
        <v>36</v>
      </c>
      <c r="F1532" s="38"/>
      <c r="G1532" s="380"/>
      <c r="H1532" s="381"/>
      <c r="I1532" s="380"/>
      <c r="J1532" s="428">
        <f t="shared" si="72"/>
        <v>0</v>
      </c>
      <c r="K1532" s="325"/>
      <c r="L1532" s="353"/>
      <c r="M1532" s="772"/>
      <c r="N1532" s="317"/>
      <c r="O1532" s="845" t="s">
        <v>3627</v>
      </c>
      <c r="P1532" s="821"/>
      <c r="Q1532" s="828">
        <f t="shared" si="73"/>
        <v>0</v>
      </c>
      <c r="R1532" s="520"/>
    </row>
    <row r="1533" spans="2:18" hidden="1" outlineLevel="1">
      <c r="B1533" s="115">
        <f t="shared" si="74"/>
        <v>1513</v>
      </c>
      <c r="C1533" s="70" t="s">
        <v>1273</v>
      </c>
      <c r="D1533" s="203" t="s">
        <v>2</v>
      </c>
      <c r="E1533" s="204">
        <v>36</v>
      </c>
      <c r="F1533" s="38"/>
      <c r="G1533" s="380"/>
      <c r="H1533" s="381"/>
      <c r="I1533" s="380"/>
      <c r="J1533" s="428">
        <f t="shared" si="72"/>
        <v>0</v>
      </c>
      <c r="K1533" s="325"/>
      <c r="L1533" s="353"/>
      <c r="M1533" s="772"/>
      <c r="N1533" s="317"/>
      <c r="O1533" s="845" t="s">
        <v>3627</v>
      </c>
      <c r="P1533" s="821"/>
      <c r="Q1533" s="828">
        <f t="shared" si="73"/>
        <v>0</v>
      </c>
      <c r="R1533" s="520"/>
    </row>
    <row r="1534" spans="2:18" hidden="1" outlineLevel="1">
      <c r="B1534" s="115">
        <f t="shared" si="74"/>
        <v>1514</v>
      </c>
      <c r="C1534" s="70" t="s">
        <v>1187</v>
      </c>
      <c r="D1534" s="203" t="s">
        <v>2</v>
      </c>
      <c r="E1534" s="204">
        <v>36</v>
      </c>
      <c r="F1534" s="38"/>
      <c r="G1534" s="380"/>
      <c r="H1534" s="381"/>
      <c r="I1534" s="380"/>
      <c r="J1534" s="428">
        <f t="shared" si="72"/>
        <v>0</v>
      </c>
      <c r="K1534" s="325"/>
      <c r="L1534" s="353"/>
      <c r="M1534" s="772"/>
      <c r="N1534" s="317"/>
      <c r="O1534" s="845" t="s">
        <v>3627</v>
      </c>
      <c r="P1534" s="821"/>
      <c r="Q1534" s="828">
        <f t="shared" si="73"/>
        <v>0</v>
      </c>
      <c r="R1534" s="520"/>
    </row>
    <row r="1535" spans="2:18" ht="45" hidden="1" outlineLevel="1">
      <c r="B1535" s="115">
        <f t="shared" si="74"/>
        <v>1515</v>
      </c>
      <c r="C1535" s="70" t="s">
        <v>1274</v>
      </c>
      <c r="D1535" s="203" t="s">
        <v>31</v>
      </c>
      <c r="E1535" s="204">
        <v>1</v>
      </c>
      <c r="F1535" s="38"/>
      <c r="G1535" s="380"/>
      <c r="H1535" s="381"/>
      <c r="I1535" s="380"/>
      <c r="J1535" s="428">
        <f t="shared" si="72"/>
        <v>0</v>
      </c>
      <c r="K1535" s="325"/>
      <c r="L1535" s="353"/>
      <c r="M1535" s="772"/>
      <c r="N1535" s="317"/>
      <c r="O1535" s="845" t="s">
        <v>3627</v>
      </c>
      <c r="P1535" s="821"/>
      <c r="Q1535" s="828">
        <f t="shared" si="73"/>
        <v>0</v>
      </c>
      <c r="R1535" s="520"/>
    </row>
    <row r="1536" spans="2:18" ht="45" hidden="1" outlineLevel="1">
      <c r="B1536" s="115">
        <f t="shared" si="74"/>
        <v>1516</v>
      </c>
      <c r="C1536" s="70" t="s">
        <v>1275</v>
      </c>
      <c r="D1536" s="203" t="s">
        <v>31</v>
      </c>
      <c r="E1536" s="204">
        <v>1</v>
      </c>
      <c r="F1536" s="38"/>
      <c r="G1536" s="380"/>
      <c r="H1536" s="381"/>
      <c r="I1536" s="380"/>
      <c r="J1536" s="428">
        <f t="shared" si="72"/>
        <v>0</v>
      </c>
      <c r="K1536" s="325"/>
      <c r="L1536" s="353"/>
      <c r="M1536" s="772"/>
      <c r="N1536" s="317"/>
      <c r="O1536" s="845" t="s">
        <v>3627</v>
      </c>
      <c r="P1536" s="821"/>
      <c r="Q1536" s="828">
        <f t="shared" si="73"/>
        <v>0</v>
      </c>
      <c r="R1536" s="520"/>
    </row>
    <row r="1537" spans="2:18" ht="45" hidden="1" outlineLevel="1">
      <c r="B1537" s="115">
        <f t="shared" si="74"/>
        <v>1517</v>
      </c>
      <c r="C1537" s="70" t="s">
        <v>1276</v>
      </c>
      <c r="D1537" s="203" t="s">
        <v>31</v>
      </c>
      <c r="E1537" s="204">
        <v>1</v>
      </c>
      <c r="F1537" s="38"/>
      <c r="G1537" s="380"/>
      <c r="H1537" s="381"/>
      <c r="I1537" s="380"/>
      <c r="J1537" s="428">
        <f t="shared" si="72"/>
        <v>0</v>
      </c>
      <c r="K1537" s="325"/>
      <c r="L1537" s="353"/>
      <c r="M1537" s="772"/>
      <c r="N1537" s="317"/>
      <c r="O1537" s="845" t="s">
        <v>3627</v>
      </c>
      <c r="P1537" s="821"/>
      <c r="Q1537" s="828">
        <f t="shared" si="73"/>
        <v>0</v>
      </c>
      <c r="R1537" s="520"/>
    </row>
    <row r="1538" spans="2:18" ht="45" hidden="1" outlineLevel="1">
      <c r="B1538" s="115">
        <f t="shared" si="74"/>
        <v>1518</v>
      </c>
      <c r="C1538" s="70" t="s">
        <v>1277</v>
      </c>
      <c r="D1538" s="203" t="s">
        <v>31</v>
      </c>
      <c r="E1538" s="204">
        <v>1</v>
      </c>
      <c r="F1538" s="38"/>
      <c r="G1538" s="380"/>
      <c r="H1538" s="381"/>
      <c r="I1538" s="380"/>
      <c r="J1538" s="428">
        <f t="shared" si="72"/>
        <v>0</v>
      </c>
      <c r="K1538" s="325"/>
      <c r="L1538" s="353"/>
      <c r="M1538" s="772"/>
      <c r="N1538" s="317"/>
      <c r="O1538" s="845" t="s">
        <v>3627</v>
      </c>
      <c r="P1538" s="821"/>
      <c r="Q1538" s="828">
        <f t="shared" si="73"/>
        <v>0</v>
      </c>
      <c r="R1538" s="520"/>
    </row>
    <row r="1539" spans="2:18" ht="45" hidden="1" outlineLevel="1">
      <c r="B1539" s="115">
        <f t="shared" si="74"/>
        <v>1519</v>
      </c>
      <c r="C1539" s="70" t="s">
        <v>1278</v>
      </c>
      <c r="D1539" s="203" t="s">
        <v>31</v>
      </c>
      <c r="E1539" s="204">
        <v>1</v>
      </c>
      <c r="F1539" s="38"/>
      <c r="G1539" s="380"/>
      <c r="H1539" s="381"/>
      <c r="I1539" s="380"/>
      <c r="J1539" s="428">
        <f t="shared" si="72"/>
        <v>0</v>
      </c>
      <c r="K1539" s="325"/>
      <c r="L1539" s="353"/>
      <c r="M1539" s="772"/>
      <c r="N1539" s="317"/>
      <c r="O1539" s="845" t="s">
        <v>3627</v>
      </c>
      <c r="P1539" s="821"/>
      <c r="Q1539" s="828">
        <f t="shared" si="73"/>
        <v>0</v>
      </c>
      <c r="R1539" s="520"/>
    </row>
    <row r="1540" spans="2:18" ht="30" hidden="1" outlineLevel="1">
      <c r="B1540" s="115">
        <f t="shared" si="74"/>
        <v>1520</v>
      </c>
      <c r="C1540" s="70" t="s">
        <v>1279</v>
      </c>
      <c r="D1540" s="203" t="s">
        <v>31</v>
      </c>
      <c r="E1540" s="204">
        <v>3</v>
      </c>
      <c r="F1540" s="38"/>
      <c r="G1540" s="380"/>
      <c r="H1540" s="381"/>
      <c r="I1540" s="380"/>
      <c r="J1540" s="428">
        <f t="shared" si="72"/>
        <v>0</v>
      </c>
      <c r="K1540" s="325"/>
      <c r="L1540" s="353"/>
      <c r="M1540" s="772"/>
      <c r="N1540" s="317"/>
      <c r="O1540" s="845" t="s">
        <v>3627</v>
      </c>
      <c r="P1540" s="821"/>
      <c r="Q1540" s="828">
        <f t="shared" si="73"/>
        <v>0</v>
      </c>
      <c r="R1540" s="520"/>
    </row>
    <row r="1541" spans="2:18" ht="30" hidden="1" outlineLevel="1">
      <c r="B1541" s="115">
        <f t="shared" si="74"/>
        <v>1521</v>
      </c>
      <c r="C1541" s="70" t="s">
        <v>1280</v>
      </c>
      <c r="D1541" s="203" t="s">
        <v>31</v>
      </c>
      <c r="E1541" s="204">
        <v>1</v>
      </c>
      <c r="F1541" s="38"/>
      <c r="G1541" s="380"/>
      <c r="H1541" s="381"/>
      <c r="I1541" s="380"/>
      <c r="J1541" s="428">
        <f t="shared" si="72"/>
        <v>0</v>
      </c>
      <c r="K1541" s="325"/>
      <c r="L1541" s="353"/>
      <c r="M1541" s="772"/>
      <c r="N1541" s="317"/>
      <c r="O1541" s="845" t="s">
        <v>3627</v>
      </c>
      <c r="P1541" s="821"/>
      <c r="Q1541" s="828">
        <f t="shared" si="73"/>
        <v>0</v>
      </c>
      <c r="R1541" s="520"/>
    </row>
    <row r="1542" spans="2:18" hidden="1" outlineLevel="1">
      <c r="B1542" s="115">
        <f t="shared" si="74"/>
        <v>1522</v>
      </c>
      <c r="C1542" s="70" t="s">
        <v>1203</v>
      </c>
      <c r="D1542" s="203" t="s">
        <v>31</v>
      </c>
      <c r="E1542" s="204">
        <v>25</v>
      </c>
      <c r="F1542" s="38"/>
      <c r="G1542" s="380"/>
      <c r="H1542" s="381"/>
      <c r="I1542" s="380"/>
      <c r="J1542" s="428">
        <f t="shared" si="72"/>
        <v>0</v>
      </c>
      <c r="K1542" s="325"/>
      <c r="L1542" s="353"/>
      <c r="M1542" s="772"/>
      <c r="N1542" s="317"/>
      <c r="O1542" s="845" t="s">
        <v>3627</v>
      </c>
      <c r="P1542" s="821"/>
      <c r="Q1542" s="828">
        <f t="shared" si="73"/>
        <v>0</v>
      </c>
      <c r="R1542" s="520"/>
    </row>
    <row r="1543" spans="2:18" ht="30" hidden="1" outlineLevel="1">
      <c r="B1543" s="115">
        <f t="shared" si="74"/>
        <v>1523</v>
      </c>
      <c r="C1543" s="70" t="s">
        <v>1383</v>
      </c>
      <c r="D1543" s="203" t="s">
        <v>2</v>
      </c>
      <c r="E1543" s="204">
        <v>20</v>
      </c>
      <c r="F1543" s="38"/>
      <c r="G1543" s="380"/>
      <c r="H1543" s="381"/>
      <c r="I1543" s="380"/>
      <c r="J1543" s="428">
        <f t="shared" si="72"/>
        <v>0</v>
      </c>
      <c r="K1543" s="325"/>
      <c r="L1543" s="353"/>
      <c r="M1543" s="772"/>
      <c r="N1543" s="317"/>
      <c r="O1543" s="845" t="s">
        <v>3627</v>
      </c>
      <c r="P1543" s="821"/>
      <c r="Q1543" s="828">
        <f t="shared" si="73"/>
        <v>0</v>
      </c>
      <c r="R1543" s="520"/>
    </row>
    <row r="1544" spans="2:18" ht="30" hidden="1" outlineLevel="1">
      <c r="B1544" s="115">
        <f t="shared" si="74"/>
        <v>1524</v>
      </c>
      <c r="C1544" s="70" t="s">
        <v>1385</v>
      </c>
      <c r="D1544" s="203" t="s">
        <v>2</v>
      </c>
      <c r="E1544" s="204">
        <v>10</v>
      </c>
      <c r="F1544" s="38"/>
      <c r="G1544" s="380"/>
      <c r="H1544" s="381"/>
      <c r="I1544" s="380"/>
      <c r="J1544" s="428">
        <f t="shared" si="72"/>
        <v>0</v>
      </c>
      <c r="K1544" s="325"/>
      <c r="L1544" s="353"/>
      <c r="M1544" s="772"/>
      <c r="N1544" s="317"/>
      <c r="O1544" s="845" t="s">
        <v>3627</v>
      </c>
      <c r="P1544" s="821"/>
      <c r="Q1544" s="828">
        <f t="shared" si="73"/>
        <v>0</v>
      </c>
      <c r="R1544" s="520"/>
    </row>
    <row r="1545" spans="2:18" hidden="1" outlineLevel="1">
      <c r="B1545" s="115">
        <f t="shared" si="74"/>
        <v>1525</v>
      </c>
      <c r="C1545" s="70" t="s">
        <v>1384</v>
      </c>
      <c r="D1545" s="203" t="s">
        <v>31</v>
      </c>
      <c r="E1545" s="204">
        <v>90</v>
      </c>
      <c r="F1545" s="38"/>
      <c r="G1545" s="380"/>
      <c r="H1545" s="381"/>
      <c r="I1545" s="380"/>
      <c r="J1545" s="428">
        <f t="shared" si="72"/>
        <v>0</v>
      </c>
      <c r="K1545" s="325"/>
      <c r="L1545" s="353"/>
      <c r="M1545" s="772"/>
      <c r="N1545" s="317"/>
      <c r="O1545" s="845" t="s">
        <v>3627</v>
      </c>
      <c r="P1545" s="821"/>
      <c r="Q1545" s="828">
        <f t="shared" si="73"/>
        <v>0</v>
      </c>
      <c r="R1545" s="520"/>
    </row>
    <row r="1546" spans="2:18" ht="30" hidden="1" outlineLevel="1">
      <c r="B1546" s="115">
        <f t="shared" si="74"/>
        <v>1526</v>
      </c>
      <c r="C1546" s="70" t="s">
        <v>1259</v>
      </c>
      <c r="D1546" s="203" t="s">
        <v>103</v>
      </c>
      <c r="E1546" s="204">
        <v>2</v>
      </c>
      <c r="F1546" s="38"/>
      <c r="G1546" s="380"/>
      <c r="H1546" s="381"/>
      <c r="I1546" s="380"/>
      <c r="J1546" s="428">
        <f t="shared" si="72"/>
        <v>0</v>
      </c>
      <c r="K1546" s="325"/>
      <c r="L1546" s="353"/>
      <c r="M1546" s="772"/>
      <c r="N1546" s="317"/>
      <c r="O1546" s="845" t="s">
        <v>3627</v>
      </c>
      <c r="P1546" s="821"/>
      <c r="Q1546" s="828">
        <f t="shared" si="73"/>
        <v>0</v>
      </c>
      <c r="R1546" s="520"/>
    </row>
    <row r="1547" spans="2:18" hidden="1" outlineLevel="1">
      <c r="B1547" s="115">
        <f t="shared" si="74"/>
        <v>1527</v>
      </c>
      <c r="C1547" s="70" t="s">
        <v>1285</v>
      </c>
      <c r="D1547" s="203"/>
      <c r="E1547" s="204"/>
      <c r="F1547" s="38"/>
      <c r="G1547" s="380"/>
      <c r="H1547" s="381"/>
      <c r="I1547" s="380"/>
      <c r="J1547" s="428">
        <f t="shared" si="72"/>
        <v>0</v>
      </c>
      <c r="K1547" s="325"/>
      <c r="L1547" s="353"/>
      <c r="M1547" s="772"/>
      <c r="N1547" s="317"/>
      <c r="O1547" s="845" t="s">
        <v>3627</v>
      </c>
      <c r="P1547" s="821"/>
      <c r="Q1547" s="828">
        <f t="shared" si="73"/>
        <v>0</v>
      </c>
      <c r="R1547" s="520"/>
    </row>
    <row r="1548" spans="2:18" hidden="1" outlineLevel="1">
      <c r="B1548" s="115">
        <f t="shared" si="74"/>
        <v>1528</v>
      </c>
      <c r="C1548" s="70" t="s">
        <v>1286</v>
      </c>
      <c r="D1548" s="203"/>
      <c r="E1548" s="204"/>
      <c r="F1548" s="38"/>
      <c r="G1548" s="380"/>
      <c r="H1548" s="381"/>
      <c r="I1548" s="380"/>
      <c r="J1548" s="428">
        <f t="shared" si="72"/>
        <v>0</v>
      </c>
      <c r="K1548" s="325"/>
      <c r="L1548" s="353"/>
      <c r="M1548" s="772"/>
      <c r="N1548" s="317"/>
      <c r="O1548" s="845" t="s">
        <v>3627</v>
      </c>
      <c r="P1548" s="821"/>
      <c r="Q1548" s="828">
        <f t="shared" si="73"/>
        <v>0</v>
      </c>
      <c r="R1548" s="520"/>
    </row>
    <row r="1549" spans="2:18" ht="45" hidden="1" outlineLevel="1">
      <c r="B1549" s="115">
        <f t="shared" si="74"/>
        <v>1529</v>
      </c>
      <c r="C1549" s="70" t="s">
        <v>1692</v>
      </c>
      <c r="D1549" s="203" t="s">
        <v>103</v>
      </c>
      <c r="E1549" s="204">
        <v>1</v>
      </c>
      <c r="F1549" s="38"/>
      <c r="G1549" s="380"/>
      <c r="H1549" s="381"/>
      <c r="I1549" s="380"/>
      <c r="J1549" s="428">
        <f t="shared" si="72"/>
        <v>0</v>
      </c>
      <c r="K1549" s="325"/>
      <c r="L1549" s="353"/>
      <c r="M1549" s="772"/>
      <c r="N1549" s="317"/>
      <c r="O1549" s="845" t="s">
        <v>3627</v>
      </c>
      <c r="P1549" s="821"/>
      <c r="Q1549" s="828">
        <f t="shared" si="73"/>
        <v>0</v>
      </c>
      <c r="R1549" s="520"/>
    </row>
    <row r="1550" spans="2:18" hidden="1" outlineLevel="1">
      <c r="B1550" s="115">
        <f t="shared" si="74"/>
        <v>1530</v>
      </c>
      <c r="C1550" s="70" t="s">
        <v>104</v>
      </c>
      <c r="D1550" s="203"/>
      <c r="E1550" s="204"/>
      <c r="F1550" s="38"/>
      <c r="G1550" s="380"/>
      <c r="H1550" s="381"/>
      <c r="I1550" s="380"/>
      <c r="J1550" s="428">
        <f t="shared" si="72"/>
        <v>0</v>
      </c>
      <c r="K1550" s="325"/>
      <c r="L1550" s="353"/>
      <c r="M1550" s="772"/>
      <c r="N1550" s="317"/>
      <c r="O1550" s="845" t="s">
        <v>3627</v>
      </c>
      <c r="P1550" s="821"/>
      <c r="Q1550" s="828">
        <f t="shared" si="73"/>
        <v>0</v>
      </c>
      <c r="R1550" s="520"/>
    </row>
    <row r="1551" spans="2:18" ht="45" hidden="1" outlineLevel="1">
      <c r="B1551" s="115">
        <f t="shared" si="74"/>
        <v>1531</v>
      </c>
      <c r="C1551" s="70" t="s">
        <v>3437</v>
      </c>
      <c r="D1551" s="203" t="s">
        <v>31</v>
      </c>
      <c r="E1551" s="204">
        <v>2</v>
      </c>
      <c r="F1551" s="38"/>
      <c r="G1551" s="380"/>
      <c r="H1551" s="381"/>
      <c r="I1551" s="380"/>
      <c r="J1551" s="428">
        <f t="shared" si="72"/>
        <v>0</v>
      </c>
      <c r="K1551" s="325"/>
      <c r="L1551" s="353"/>
      <c r="M1551" s="772"/>
      <c r="N1551" s="317"/>
      <c r="O1551" s="845" t="s">
        <v>3627</v>
      </c>
      <c r="P1551" s="821"/>
      <c r="Q1551" s="828">
        <f t="shared" si="73"/>
        <v>0</v>
      </c>
      <c r="R1551" s="520"/>
    </row>
    <row r="1552" spans="2:18" hidden="1" outlineLevel="1">
      <c r="B1552" s="115">
        <f t="shared" si="74"/>
        <v>1532</v>
      </c>
      <c r="C1552" s="70" t="s">
        <v>1179</v>
      </c>
      <c r="D1552" s="203"/>
      <c r="E1552" s="204"/>
      <c r="F1552" s="38"/>
      <c r="G1552" s="380"/>
      <c r="H1552" s="381"/>
      <c r="I1552" s="380"/>
      <c r="J1552" s="428">
        <f t="shared" si="72"/>
        <v>0</v>
      </c>
      <c r="K1552" s="325"/>
      <c r="L1552" s="353"/>
      <c r="M1552" s="772"/>
      <c r="N1552" s="317"/>
      <c r="O1552" s="845" t="s">
        <v>3627</v>
      </c>
      <c r="P1552" s="821"/>
      <c r="Q1552" s="828">
        <f t="shared" si="73"/>
        <v>0</v>
      </c>
      <c r="R1552" s="520"/>
    </row>
    <row r="1553" spans="2:18" hidden="1" outlineLevel="1">
      <c r="B1553" s="115">
        <f t="shared" si="74"/>
        <v>1533</v>
      </c>
      <c r="C1553" s="70" t="s">
        <v>1694</v>
      </c>
      <c r="D1553" s="203" t="s">
        <v>2</v>
      </c>
      <c r="E1553" s="204">
        <v>4</v>
      </c>
      <c r="F1553" s="38"/>
      <c r="G1553" s="380"/>
      <c r="H1553" s="381"/>
      <c r="I1553" s="380"/>
      <c r="J1553" s="428">
        <f t="shared" si="72"/>
        <v>0</v>
      </c>
      <c r="K1553" s="325"/>
      <c r="L1553" s="353"/>
      <c r="M1553" s="772"/>
      <c r="N1553" s="317"/>
      <c r="O1553" s="845" t="s">
        <v>3627</v>
      </c>
      <c r="P1553" s="821"/>
      <c r="Q1553" s="828">
        <f t="shared" si="73"/>
        <v>0</v>
      </c>
      <c r="R1553" s="520"/>
    </row>
    <row r="1554" spans="2:18" hidden="1" outlineLevel="1">
      <c r="B1554" s="115">
        <f t="shared" si="74"/>
        <v>1534</v>
      </c>
      <c r="C1554" s="70" t="s">
        <v>1695</v>
      </c>
      <c r="D1554" s="203" t="s">
        <v>2</v>
      </c>
      <c r="E1554" s="204">
        <v>65</v>
      </c>
      <c r="F1554" s="38"/>
      <c r="G1554" s="380"/>
      <c r="H1554" s="381"/>
      <c r="I1554" s="380"/>
      <c r="J1554" s="428">
        <f t="shared" si="72"/>
        <v>0</v>
      </c>
      <c r="K1554" s="325"/>
      <c r="L1554" s="353"/>
      <c r="M1554" s="772"/>
      <c r="N1554" s="317"/>
      <c r="O1554" s="845" t="s">
        <v>3627</v>
      </c>
      <c r="P1554" s="821"/>
      <c r="Q1554" s="828">
        <f t="shared" si="73"/>
        <v>0</v>
      </c>
      <c r="R1554" s="520"/>
    </row>
    <row r="1555" spans="2:18" hidden="1" outlineLevel="1">
      <c r="B1555" s="115">
        <f t="shared" si="74"/>
        <v>1535</v>
      </c>
      <c r="C1555" s="70" t="s">
        <v>1684</v>
      </c>
      <c r="D1555" s="203" t="s">
        <v>2</v>
      </c>
      <c r="E1555" s="204">
        <v>8</v>
      </c>
      <c r="F1555" s="38"/>
      <c r="G1555" s="380"/>
      <c r="H1555" s="381"/>
      <c r="I1555" s="380"/>
      <c r="J1555" s="428">
        <f t="shared" ref="J1555:J1618" si="75">G1555+I1555</f>
        <v>0</v>
      </c>
      <c r="K1555" s="325"/>
      <c r="L1555" s="353"/>
      <c r="M1555" s="772"/>
      <c r="N1555" s="317"/>
      <c r="O1555" s="845" t="s">
        <v>3627</v>
      </c>
      <c r="P1555" s="821"/>
      <c r="Q1555" s="828">
        <f t="shared" si="73"/>
        <v>0</v>
      </c>
      <c r="R1555" s="520"/>
    </row>
    <row r="1556" spans="2:18" hidden="1" outlineLevel="1">
      <c r="B1556" s="115">
        <f t="shared" si="74"/>
        <v>1536</v>
      </c>
      <c r="C1556" s="70" t="s">
        <v>1218</v>
      </c>
      <c r="D1556" s="203"/>
      <c r="E1556" s="204"/>
      <c r="F1556" s="38"/>
      <c r="G1556" s="380"/>
      <c r="H1556" s="381"/>
      <c r="I1556" s="380"/>
      <c r="J1556" s="428">
        <f t="shared" si="75"/>
        <v>0</v>
      </c>
      <c r="K1556" s="325"/>
      <c r="L1556" s="353"/>
      <c r="M1556" s="772"/>
      <c r="N1556" s="317"/>
      <c r="O1556" s="845" t="s">
        <v>3627</v>
      </c>
      <c r="P1556" s="821"/>
      <c r="Q1556" s="828">
        <f t="shared" si="73"/>
        <v>0</v>
      </c>
      <c r="R1556" s="520"/>
    </row>
    <row r="1557" spans="2:18" ht="30" hidden="1" outlineLevel="1">
      <c r="B1557" s="115">
        <f t="shared" si="74"/>
        <v>1537</v>
      </c>
      <c r="C1557" s="70" t="s">
        <v>1383</v>
      </c>
      <c r="D1557" s="203" t="s">
        <v>2</v>
      </c>
      <c r="E1557" s="204">
        <v>20</v>
      </c>
      <c r="F1557" s="38"/>
      <c r="G1557" s="380"/>
      <c r="H1557" s="381"/>
      <c r="I1557" s="380"/>
      <c r="J1557" s="428">
        <f t="shared" si="75"/>
        <v>0</v>
      </c>
      <c r="K1557" s="325"/>
      <c r="L1557" s="353"/>
      <c r="M1557" s="772"/>
      <c r="N1557" s="317"/>
      <c r="O1557" s="845" t="s">
        <v>3627</v>
      </c>
      <c r="P1557" s="821"/>
      <c r="Q1557" s="828">
        <f t="shared" si="73"/>
        <v>0</v>
      </c>
      <c r="R1557" s="520"/>
    </row>
    <row r="1558" spans="2:18" ht="30" hidden="1" outlineLevel="1">
      <c r="B1558" s="115">
        <f t="shared" si="74"/>
        <v>1538</v>
      </c>
      <c r="C1558" s="70" t="s">
        <v>1385</v>
      </c>
      <c r="D1558" s="203" t="s">
        <v>2</v>
      </c>
      <c r="E1558" s="204">
        <v>10</v>
      </c>
      <c r="F1558" s="38"/>
      <c r="G1558" s="380"/>
      <c r="H1558" s="381"/>
      <c r="I1558" s="380"/>
      <c r="J1558" s="428">
        <f t="shared" si="75"/>
        <v>0</v>
      </c>
      <c r="K1558" s="325"/>
      <c r="L1558" s="353"/>
      <c r="M1558" s="772"/>
      <c r="N1558" s="317"/>
      <c r="O1558" s="845" t="s">
        <v>3627</v>
      </c>
      <c r="P1558" s="821"/>
      <c r="Q1558" s="828">
        <f t="shared" si="73"/>
        <v>0</v>
      </c>
      <c r="R1558" s="520"/>
    </row>
    <row r="1559" spans="2:18" hidden="1" outlineLevel="1">
      <c r="B1559" s="115">
        <f t="shared" si="74"/>
        <v>1539</v>
      </c>
      <c r="C1559" s="70" t="s">
        <v>1384</v>
      </c>
      <c r="D1559" s="203" t="s">
        <v>31</v>
      </c>
      <c r="E1559" s="204">
        <v>90</v>
      </c>
      <c r="F1559" s="38"/>
      <c r="G1559" s="380"/>
      <c r="H1559" s="381"/>
      <c r="I1559" s="380"/>
      <c r="J1559" s="428">
        <f t="shared" si="75"/>
        <v>0</v>
      </c>
      <c r="K1559" s="325"/>
      <c r="L1559" s="353"/>
      <c r="M1559" s="772"/>
      <c r="N1559" s="317"/>
      <c r="O1559" s="845" t="s">
        <v>3627</v>
      </c>
      <c r="P1559" s="821"/>
      <c r="Q1559" s="828">
        <f t="shared" si="73"/>
        <v>0</v>
      </c>
      <c r="R1559" s="520"/>
    </row>
    <row r="1560" spans="2:18" ht="30" hidden="1" outlineLevel="1">
      <c r="B1560" s="115">
        <f t="shared" si="74"/>
        <v>1540</v>
      </c>
      <c r="C1560" s="70" t="s">
        <v>1259</v>
      </c>
      <c r="D1560" s="203" t="s">
        <v>103</v>
      </c>
      <c r="E1560" s="204">
        <v>2</v>
      </c>
      <c r="F1560" s="38"/>
      <c r="G1560" s="380"/>
      <c r="H1560" s="381"/>
      <c r="I1560" s="380"/>
      <c r="J1560" s="428">
        <f t="shared" si="75"/>
        <v>0</v>
      </c>
      <c r="K1560" s="325"/>
      <c r="L1560" s="353"/>
      <c r="M1560" s="772"/>
      <c r="N1560" s="317"/>
      <c r="O1560" s="845" t="s">
        <v>3627</v>
      </c>
      <c r="P1560" s="821"/>
      <c r="Q1560" s="828">
        <f t="shared" si="73"/>
        <v>0</v>
      </c>
      <c r="R1560" s="520"/>
    </row>
    <row r="1561" spans="2:18" hidden="1" outlineLevel="1">
      <c r="B1561" s="115">
        <f t="shared" si="74"/>
        <v>1541</v>
      </c>
      <c r="C1561" s="70" t="s">
        <v>1287</v>
      </c>
      <c r="D1561" s="203"/>
      <c r="E1561" s="204"/>
      <c r="F1561" s="38"/>
      <c r="G1561" s="380"/>
      <c r="H1561" s="381"/>
      <c r="I1561" s="380"/>
      <c r="J1561" s="428">
        <f t="shared" si="75"/>
        <v>0</v>
      </c>
      <c r="K1561" s="325"/>
      <c r="L1561" s="353"/>
      <c r="M1561" s="772"/>
      <c r="N1561" s="317"/>
      <c r="O1561" s="845" t="s">
        <v>3627</v>
      </c>
      <c r="P1561" s="821"/>
      <c r="Q1561" s="828">
        <f t="shared" si="73"/>
        <v>0</v>
      </c>
      <c r="R1561" s="520"/>
    </row>
    <row r="1562" spans="2:18" hidden="1" outlineLevel="1">
      <c r="B1562" s="115">
        <f t="shared" si="74"/>
        <v>1542</v>
      </c>
      <c r="C1562" s="70" t="s">
        <v>1288</v>
      </c>
      <c r="D1562" s="203"/>
      <c r="E1562" s="204"/>
      <c r="F1562" s="38"/>
      <c r="G1562" s="380"/>
      <c r="H1562" s="381"/>
      <c r="I1562" s="380"/>
      <c r="J1562" s="428">
        <f t="shared" si="75"/>
        <v>0</v>
      </c>
      <c r="K1562" s="325"/>
      <c r="L1562" s="353"/>
      <c r="M1562" s="772"/>
      <c r="N1562" s="317"/>
      <c r="O1562" s="845" t="s">
        <v>3627</v>
      </c>
      <c r="P1562" s="821"/>
      <c r="Q1562" s="828">
        <f t="shared" si="73"/>
        <v>0</v>
      </c>
      <c r="R1562" s="520"/>
    </row>
    <row r="1563" spans="2:18" ht="45" hidden="1" outlineLevel="1">
      <c r="B1563" s="115">
        <f t="shared" si="74"/>
        <v>1543</v>
      </c>
      <c r="C1563" s="70" t="s">
        <v>1692</v>
      </c>
      <c r="D1563" s="203" t="s">
        <v>103</v>
      </c>
      <c r="E1563" s="204">
        <v>1</v>
      </c>
      <c r="F1563" s="38"/>
      <c r="G1563" s="380"/>
      <c r="H1563" s="381"/>
      <c r="I1563" s="380"/>
      <c r="J1563" s="428">
        <f t="shared" si="75"/>
        <v>0</v>
      </c>
      <c r="K1563" s="325"/>
      <c r="L1563" s="353"/>
      <c r="M1563" s="772"/>
      <c r="N1563" s="317"/>
      <c r="O1563" s="845" t="s">
        <v>3627</v>
      </c>
      <c r="P1563" s="821"/>
      <c r="Q1563" s="828">
        <f t="shared" si="73"/>
        <v>0</v>
      </c>
      <c r="R1563" s="520"/>
    </row>
    <row r="1564" spans="2:18" hidden="1" outlineLevel="1">
      <c r="B1564" s="115">
        <f t="shared" si="74"/>
        <v>1544</v>
      </c>
      <c r="C1564" s="70" t="s">
        <v>104</v>
      </c>
      <c r="D1564" s="203"/>
      <c r="E1564" s="204"/>
      <c r="F1564" s="38"/>
      <c r="G1564" s="380"/>
      <c r="H1564" s="381"/>
      <c r="I1564" s="380"/>
      <c r="J1564" s="428">
        <f t="shared" si="75"/>
        <v>0</v>
      </c>
      <c r="K1564" s="325"/>
      <c r="L1564" s="353"/>
      <c r="M1564" s="772"/>
      <c r="N1564" s="317"/>
      <c r="O1564" s="845" t="s">
        <v>3627</v>
      </c>
      <c r="P1564" s="821"/>
      <c r="Q1564" s="828">
        <f t="shared" si="73"/>
        <v>0</v>
      </c>
      <c r="R1564" s="520"/>
    </row>
    <row r="1565" spans="2:18" ht="30" hidden="1" outlineLevel="1">
      <c r="B1565" s="115">
        <f t="shared" si="74"/>
        <v>1545</v>
      </c>
      <c r="C1565" s="70" t="s">
        <v>3439</v>
      </c>
      <c r="D1565" s="203" t="s">
        <v>31</v>
      </c>
      <c r="E1565" s="204">
        <v>1</v>
      </c>
      <c r="F1565" s="38"/>
      <c r="G1565" s="380"/>
      <c r="H1565" s="381"/>
      <c r="I1565" s="380"/>
      <c r="J1565" s="428">
        <f t="shared" si="75"/>
        <v>0</v>
      </c>
      <c r="K1565" s="325"/>
      <c r="L1565" s="353"/>
      <c r="M1565" s="772"/>
      <c r="N1565" s="317"/>
      <c r="O1565" s="845" t="s">
        <v>3627</v>
      </c>
      <c r="P1565" s="821"/>
      <c r="Q1565" s="828">
        <f t="shared" si="73"/>
        <v>0</v>
      </c>
      <c r="R1565" s="520"/>
    </row>
    <row r="1566" spans="2:18" ht="45" hidden="1" outlineLevel="1">
      <c r="B1566" s="115">
        <f t="shared" si="74"/>
        <v>1546</v>
      </c>
      <c r="C1566" s="70" t="s">
        <v>1289</v>
      </c>
      <c r="D1566" s="203" t="s">
        <v>31</v>
      </c>
      <c r="E1566" s="204">
        <v>1</v>
      </c>
      <c r="F1566" s="38"/>
      <c r="G1566" s="380"/>
      <c r="H1566" s="381"/>
      <c r="I1566" s="380"/>
      <c r="J1566" s="428">
        <f t="shared" si="75"/>
        <v>0</v>
      </c>
      <c r="K1566" s="325"/>
      <c r="L1566" s="353"/>
      <c r="M1566" s="772"/>
      <c r="N1566" s="317"/>
      <c r="O1566" s="845" t="s">
        <v>3627</v>
      </c>
      <c r="P1566" s="821"/>
      <c r="Q1566" s="828">
        <f t="shared" si="73"/>
        <v>0</v>
      </c>
      <c r="R1566" s="520"/>
    </row>
    <row r="1567" spans="2:18" hidden="1" outlineLevel="1">
      <c r="B1567" s="115">
        <f t="shared" si="74"/>
        <v>1547</v>
      </c>
      <c r="C1567" s="70" t="s">
        <v>1179</v>
      </c>
      <c r="D1567" s="203"/>
      <c r="E1567" s="204"/>
      <c r="F1567" s="38"/>
      <c r="G1567" s="380"/>
      <c r="H1567" s="381"/>
      <c r="I1567" s="380"/>
      <c r="J1567" s="428">
        <f t="shared" si="75"/>
        <v>0</v>
      </c>
      <c r="K1567" s="325"/>
      <c r="L1567" s="353"/>
      <c r="M1567" s="772"/>
      <c r="N1567" s="317"/>
      <c r="O1567" s="845" t="s">
        <v>3627</v>
      </c>
      <c r="P1567" s="821"/>
      <c r="Q1567" s="828">
        <f t="shared" si="73"/>
        <v>0</v>
      </c>
      <c r="R1567" s="520"/>
    </row>
    <row r="1568" spans="2:18" hidden="1" outlineLevel="1">
      <c r="B1568" s="115">
        <f t="shared" si="74"/>
        <v>1548</v>
      </c>
      <c r="C1568" s="70" t="s">
        <v>1693</v>
      </c>
      <c r="D1568" s="203" t="s">
        <v>2</v>
      </c>
      <c r="E1568" s="204">
        <v>2</v>
      </c>
      <c r="F1568" s="38"/>
      <c r="G1568" s="380"/>
      <c r="H1568" s="381"/>
      <c r="I1568" s="380"/>
      <c r="J1568" s="428">
        <f t="shared" si="75"/>
        <v>0</v>
      </c>
      <c r="K1568" s="325"/>
      <c r="L1568" s="353"/>
      <c r="M1568" s="772"/>
      <c r="N1568" s="317"/>
      <c r="O1568" s="845" t="s">
        <v>3627</v>
      </c>
      <c r="P1568" s="821"/>
      <c r="Q1568" s="828">
        <f t="shared" si="73"/>
        <v>0</v>
      </c>
      <c r="R1568" s="520"/>
    </row>
    <row r="1569" spans="2:18" hidden="1" outlineLevel="1">
      <c r="B1569" s="115">
        <f t="shared" si="74"/>
        <v>1549</v>
      </c>
      <c r="C1569" s="70" t="s">
        <v>1687</v>
      </c>
      <c r="D1569" s="203" t="s">
        <v>2</v>
      </c>
      <c r="E1569" s="204">
        <v>18</v>
      </c>
      <c r="F1569" s="38"/>
      <c r="G1569" s="380"/>
      <c r="H1569" s="381"/>
      <c r="I1569" s="380"/>
      <c r="J1569" s="428">
        <f t="shared" si="75"/>
        <v>0</v>
      </c>
      <c r="K1569" s="325"/>
      <c r="L1569" s="353"/>
      <c r="M1569" s="772"/>
      <c r="N1569" s="317"/>
      <c r="O1569" s="845" t="s">
        <v>3627</v>
      </c>
      <c r="P1569" s="821"/>
      <c r="Q1569" s="828">
        <f t="shared" si="73"/>
        <v>0</v>
      </c>
      <c r="R1569" s="520"/>
    </row>
    <row r="1570" spans="2:18" hidden="1" outlineLevel="1">
      <c r="B1570" s="115">
        <f t="shared" si="74"/>
        <v>1550</v>
      </c>
      <c r="C1570" s="70" t="s">
        <v>1684</v>
      </c>
      <c r="D1570" s="203" t="s">
        <v>2</v>
      </c>
      <c r="E1570" s="204">
        <v>42</v>
      </c>
      <c r="F1570" s="38"/>
      <c r="G1570" s="380"/>
      <c r="H1570" s="381"/>
      <c r="I1570" s="380"/>
      <c r="J1570" s="428">
        <f t="shared" si="75"/>
        <v>0</v>
      </c>
      <c r="K1570" s="325"/>
      <c r="L1570" s="353"/>
      <c r="M1570" s="772"/>
      <c r="N1570" s="317"/>
      <c r="O1570" s="845" t="s">
        <v>3627</v>
      </c>
      <c r="P1570" s="821"/>
      <c r="Q1570" s="828">
        <f t="shared" si="73"/>
        <v>0</v>
      </c>
      <c r="R1570" s="520"/>
    </row>
    <row r="1571" spans="2:18" hidden="1" outlineLevel="1">
      <c r="B1571" s="115">
        <f t="shared" si="74"/>
        <v>1551</v>
      </c>
      <c r="C1571" s="70" t="s">
        <v>1218</v>
      </c>
      <c r="D1571" s="203"/>
      <c r="E1571" s="204"/>
      <c r="F1571" s="38"/>
      <c r="G1571" s="380"/>
      <c r="H1571" s="381"/>
      <c r="I1571" s="380"/>
      <c r="J1571" s="428">
        <f t="shared" si="75"/>
        <v>0</v>
      </c>
      <c r="K1571" s="325"/>
      <c r="L1571" s="353"/>
      <c r="M1571" s="772"/>
      <c r="N1571" s="317"/>
      <c r="O1571" s="845" t="s">
        <v>3627</v>
      </c>
      <c r="P1571" s="821"/>
      <c r="Q1571" s="828">
        <f t="shared" si="73"/>
        <v>0</v>
      </c>
      <c r="R1571" s="520"/>
    </row>
    <row r="1572" spans="2:18" ht="30" hidden="1" outlineLevel="1">
      <c r="B1572" s="115">
        <f t="shared" si="74"/>
        <v>1552</v>
      </c>
      <c r="C1572" s="70" t="s">
        <v>1251</v>
      </c>
      <c r="D1572" s="203" t="s">
        <v>2</v>
      </c>
      <c r="E1572" s="204">
        <v>3</v>
      </c>
      <c r="F1572" s="38"/>
      <c r="G1572" s="380"/>
      <c r="H1572" s="381"/>
      <c r="I1572" s="380"/>
      <c r="J1572" s="428">
        <f t="shared" si="75"/>
        <v>0</v>
      </c>
      <c r="K1572" s="325"/>
      <c r="L1572" s="353"/>
      <c r="M1572" s="772"/>
      <c r="N1572" s="317"/>
      <c r="O1572" s="845" t="s">
        <v>3627</v>
      </c>
      <c r="P1572" s="821"/>
      <c r="Q1572" s="828">
        <f t="shared" si="73"/>
        <v>0</v>
      </c>
      <c r="R1572" s="520"/>
    </row>
    <row r="1573" spans="2:18" hidden="1" outlineLevel="1">
      <c r="B1573" s="115">
        <f t="shared" si="74"/>
        <v>1553</v>
      </c>
      <c r="C1573" s="70" t="s">
        <v>1252</v>
      </c>
      <c r="D1573" s="203" t="s">
        <v>2</v>
      </c>
      <c r="E1573" s="204">
        <v>3</v>
      </c>
      <c r="F1573" s="38"/>
      <c r="G1573" s="380"/>
      <c r="H1573" s="381"/>
      <c r="I1573" s="380"/>
      <c r="J1573" s="428">
        <f t="shared" si="75"/>
        <v>0</v>
      </c>
      <c r="K1573" s="325"/>
      <c r="L1573" s="353"/>
      <c r="M1573" s="772"/>
      <c r="N1573" s="317"/>
      <c r="O1573" s="845" t="s">
        <v>3627</v>
      </c>
      <c r="P1573" s="821"/>
      <c r="Q1573" s="828">
        <f t="shared" si="73"/>
        <v>0</v>
      </c>
      <c r="R1573" s="520"/>
    </row>
    <row r="1574" spans="2:18" hidden="1" outlineLevel="1">
      <c r="B1574" s="115">
        <f t="shared" si="74"/>
        <v>1554</v>
      </c>
      <c r="C1574" s="70" t="s">
        <v>1187</v>
      </c>
      <c r="D1574" s="203" t="s">
        <v>2</v>
      </c>
      <c r="E1574" s="204">
        <v>3</v>
      </c>
      <c r="F1574" s="38"/>
      <c r="G1574" s="380"/>
      <c r="H1574" s="381"/>
      <c r="I1574" s="380"/>
      <c r="J1574" s="428">
        <f t="shared" si="75"/>
        <v>0</v>
      </c>
      <c r="K1574" s="325"/>
      <c r="L1574" s="353"/>
      <c r="M1574" s="772"/>
      <c r="N1574" s="317"/>
      <c r="O1574" s="845" t="s">
        <v>3627</v>
      </c>
      <c r="P1574" s="821"/>
      <c r="Q1574" s="828">
        <f t="shared" si="73"/>
        <v>0</v>
      </c>
      <c r="R1574" s="520"/>
    </row>
    <row r="1575" spans="2:18" ht="30" hidden="1" outlineLevel="1">
      <c r="B1575" s="115">
        <f t="shared" si="74"/>
        <v>1555</v>
      </c>
      <c r="C1575" s="70" t="s">
        <v>1381</v>
      </c>
      <c r="D1575" s="203" t="s">
        <v>2</v>
      </c>
      <c r="E1575" s="204">
        <v>10</v>
      </c>
      <c r="F1575" s="38"/>
      <c r="G1575" s="380"/>
      <c r="H1575" s="381"/>
      <c r="I1575" s="380"/>
      <c r="J1575" s="428">
        <f t="shared" si="75"/>
        <v>0</v>
      </c>
      <c r="K1575" s="325"/>
      <c r="L1575" s="353"/>
      <c r="M1575" s="772"/>
      <c r="N1575" s="317"/>
      <c r="O1575" s="845" t="s">
        <v>3627</v>
      </c>
      <c r="P1575" s="821"/>
      <c r="Q1575" s="828">
        <f t="shared" si="73"/>
        <v>0</v>
      </c>
      <c r="R1575" s="520"/>
    </row>
    <row r="1576" spans="2:18" ht="30" hidden="1" outlineLevel="1">
      <c r="B1576" s="115">
        <f t="shared" si="74"/>
        <v>1556</v>
      </c>
      <c r="C1576" s="70" t="s">
        <v>1382</v>
      </c>
      <c r="D1576" s="203" t="s">
        <v>2</v>
      </c>
      <c r="E1576" s="204">
        <v>3</v>
      </c>
      <c r="F1576" s="38"/>
      <c r="G1576" s="380"/>
      <c r="H1576" s="381"/>
      <c r="I1576" s="380"/>
      <c r="J1576" s="428">
        <f t="shared" si="75"/>
        <v>0</v>
      </c>
      <c r="K1576" s="325"/>
      <c r="L1576" s="353"/>
      <c r="M1576" s="772"/>
      <c r="N1576" s="317"/>
      <c r="O1576" s="845" t="s">
        <v>3627</v>
      </c>
      <c r="P1576" s="821"/>
      <c r="Q1576" s="828">
        <f t="shared" si="73"/>
        <v>0</v>
      </c>
      <c r="R1576" s="520"/>
    </row>
    <row r="1577" spans="2:18" hidden="1" outlineLevel="1">
      <c r="B1577" s="115">
        <f t="shared" si="74"/>
        <v>1557</v>
      </c>
      <c r="C1577" s="70" t="s">
        <v>1380</v>
      </c>
      <c r="D1577" s="203" t="s">
        <v>31</v>
      </c>
      <c r="E1577" s="204">
        <v>39</v>
      </c>
      <c r="F1577" s="38"/>
      <c r="G1577" s="380"/>
      <c r="H1577" s="381"/>
      <c r="I1577" s="380"/>
      <c r="J1577" s="428">
        <f t="shared" si="75"/>
        <v>0</v>
      </c>
      <c r="K1577" s="325"/>
      <c r="L1577" s="353"/>
      <c r="M1577" s="772"/>
      <c r="N1577" s="317"/>
      <c r="O1577" s="845" t="s">
        <v>3627</v>
      </c>
      <c r="P1577" s="821"/>
      <c r="Q1577" s="828">
        <f t="shared" si="73"/>
        <v>0</v>
      </c>
      <c r="R1577" s="520"/>
    </row>
    <row r="1578" spans="2:18" ht="30" hidden="1" outlineLevel="1">
      <c r="B1578" s="115">
        <f t="shared" si="74"/>
        <v>1558</v>
      </c>
      <c r="C1578" s="70" t="s">
        <v>1290</v>
      </c>
      <c r="D1578" s="203" t="s">
        <v>103</v>
      </c>
      <c r="E1578" s="204">
        <v>1</v>
      </c>
      <c r="F1578" s="38"/>
      <c r="G1578" s="380"/>
      <c r="H1578" s="381"/>
      <c r="I1578" s="380"/>
      <c r="J1578" s="428">
        <f t="shared" si="75"/>
        <v>0</v>
      </c>
      <c r="K1578" s="325"/>
      <c r="L1578" s="353"/>
      <c r="M1578" s="772"/>
      <c r="N1578" s="317"/>
      <c r="O1578" s="845" t="s">
        <v>3627</v>
      </c>
      <c r="P1578" s="821"/>
      <c r="Q1578" s="828">
        <f t="shared" si="73"/>
        <v>0</v>
      </c>
      <c r="R1578" s="520"/>
    </row>
    <row r="1579" spans="2:18" hidden="1" outlineLevel="1">
      <c r="B1579" s="115">
        <f t="shared" si="74"/>
        <v>1559</v>
      </c>
      <c r="C1579" s="70" t="s">
        <v>1291</v>
      </c>
      <c r="D1579" s="203"/>
      <c r="E1579" s="204"/>
      <c r="F1579" s="38"/>
      <c r="G1579" s="380"/>
      <c r="H1579" s="381"/>
      <c r="I1579" s="380"/>
      <c r="J1579" s="428">
        <f t="shared" si="75"/>
        <v>0</v>
      </c>
      <c r="K1579" s="325"/>
      <c r="L1579" s="353"/>
      <c r="M1579" s="772"/>
      <c r="N1579" s="317"/>
      <c r="O1579" s="845" t="s">
        <v>3627</v>
      </c>
      <c r="P1579" s="821"/>
      <c r="Q1579" s="828">
        <f t="shared" si="73"/>
        <v>0</v>
      </c>
      <c r="R1579" s="520"/>
    </row>
    <row r="1580" spans="2:18" hidden="1" outlineLevel="1">
      <c r="B1580" s="115">
        <f t="shared" si="74"/>
        <v>1560</v>
      </c>
      <c r="C1580" s="70" t="s">
        <v>1292</v>
      </c>
      <c r="D1580" s="203"/>
      <c r="E1580" s="204"/>
      <c r="F1580" s="38"/>
      <c r="G1580" s="380"/>
      <c r="H1580" s="381"/>
      <c r="I1580" s="380"/>
      <c r="J1580" s="428">
        <f t="shared" si="75"/>
        <v>0</v>
      </c>
      <c r="K1580" s="325"/>
      <c r="L1580" s="353"/>
      <c r="M1580" s="772"/>
      <c r="N1580" s="317"/>
      <c r="O1580" s="845" t="s">
        <v>3627</v>
      </c>
      <c r="P1580" s="821"/>
      <c r="Q1580" s="828">
        <f t="shared" si="73"/>
        <v>0</v>
      </c>
      <c r="R1580" s="520"/>
    </row>
    <row r="1581" spans="2:18" ht="45" hidden="1" outlineLevel="1">
      <c r="B1581" s="115">
        <f t="shared" si="74"/>
        <v>1561</v>
      </c>
      <c r="C1581" s="70" t="s">
        <v>1692</v>
      </c>
      <c r="D1581" s="203" t="s">
        <v>103</v>
      </c>
      <c r="E1581" s="204">
        <v>1</v>
      </c>
      <c r="F1581" s="38"/>
      <c r="G1581" s="380"/>
      <c r="H1581" s="381"/>
      <c r="I1581" s="380"/>
      <c r="J1581" s="428">
        <f t="shared" si="75"/>
        <v>0</v>
      </c>
      <c r="K1581" s="325"/>
      <c r="L1581" s="353"/>
      <c r="M1581" s="772"/>
      <c r="N1581" s="317"/>
      <c r="O1581" s="845" t="s">
        <v>3627</v>
      </c>
      <c r="P1581" s="821"/>
      <c r="Q1581" s="828">
        <f t="shared" si="73"/>
        <v>0</v>
      </c>
      <c r="R1581" s="520"/>
    </row>
    <row r="1582" spans="2:18" hidden="1" outlineLevel="1">
      <c r="B1582" s="115">
        <f t="shared" si="74"/>
        <v>1562</v>
      </c>
      <c r="C1582" s="70" t="s">
        <v>104</v>
      </c>
      <c r="D1582" s="203"/>
      <c r="E1582" s="204"/>
      <c r="F1582" s="38"/>
      <c r="G1582" s="380"/>
      <c r="H1582" s="381"/>
      <c r="I1582" s="380"/>
      <c r="J1582" s="428">
        <f t="shared" si="75"/>
        <v>0</v>
      </c>
      <c r="K1582" s="325"/>
      <c r="L1582" s="353"/>
      <c r="M1582" s="772"/>
      <c r="N1582" s="317"/>
      <c r="O1582" s="845" t="s">
        <v>3627</v>
      </c>
      <c r="P1582" s="821"/>
      <c r="Q1582" s="828">
        <f t="shared" si="73"/>
        <v>0</v>
      </c>
      <c r="R1582" s="520"/>
    </row>
    <row r="1583" spans="2:18" ht="30" hidden="1" outlineLevel="1">
      <c r="B1583" s="115">
        <f t="shared" si="74"/>
        <v>1563</v>
      </c>
      <c r="C1583" s="70" t="s">
        <v>3439</v>
      </c>
      <c r="D1583" s="203" t="s">
        <v>31</v>
      </c>
      <c r="E1583" s="204">
        <v>1</v>
      </c>
      <c r="F1583" s="38"/>
      <c r="G1583" s="380"/>
      <c r="H1583" s="381"/>
      <c r="I1583" s="380"/>
      <c r="J1583" s="428">
        <f t="shared" si="75"/>
        <v>0</v>
      </c>
      <c r="K1583" s="325"/>
      <c r="L1583" s="353"/>
      <c r="M1583" s="772"/>
      <c r="N1583" s="317"/>
      <c r="O1583" s="845" t="s">
        <v>3627</v>
      </c>
      <c r="P1583" s="821"/>
      <c r="Q1583" s="828">
        <f t="shared" ref="Q1583:Q1646" si="76">I1583</f>
        <v>0</v>
      </c>
      <c r="R1583" s="520"/>
    </row>
    <row r="1584" spans="2:18" ht="45" hidden="1" outlineLevel="1">
      <c r="B1584" s="115">
        <f t="shared" si="74"/>
        <v>1564</v>
      </c>
      <c r="C1584" s="70" t="s">
        <v>1289</v>
      </c>
      <c r="D1584" s="203" t="s">
        <v>31</v>
      </c>
      <c r="E1584" s="204">
        <v>1</v>
      </c>
      <c r="F1584" s="38"/>
      <c r="G1584" s="380"/>
      <c r="H1584" s="381"/>
      <c r="I1584" s="380"/>
      <c r="J1584" s="428">
        <f t="shared" si="75"/>
        <v>0</v>
      </c>
      <c r="K1584" s="325"/>
      <c r="L1584" s="353"/>
      <c r="M1584" s="772"/>
      <c r="N1584" s="317"/>
      <c r="O1584" s="845" t="s">
        <v>3627</v>
      </c>
      <c r="P1584" s="821"/>
      <c r="Q1584" s="828">
        <f t="shared" si="76"/>
        <v>0</v>
      </c>
      <c r="R1584" s="520"/>
    </row>
    <row r="1585" spans="2:18" hidden="1" outlineLevel="1">
      <c r="B1585" s="115">
        <f t="shared" si="74"/>
        <v>1565</v>
      </c>
      <c r="C1585" s="70" t="s">
        <v>1179</v>
      </c>
      <c r="D1585" s="203"/>
      <c r="E1585" s="204"/>
      <c r="F1585" s="38"/>
      <c r="G1585" s="380"/>
      <c r="H1585" s="381"/>
      <c r="I1585" s="380"/>
      <c r="J1585" s="428">
        <f t="shared" si="75"/>
        <v>0</v>
      </c>
      <c r="K1585" s="325"/>
      <c r="L1585" s="353"/>
      <c r="M1585" s="772"/>
      <c r="N1585" s="317"/>
      <c r="O1585" s="845" t="s">
        <v>3627</v>
      </c>
      <c r="P1585" s="821"/>
      <c r="Q1585" s="828">
        <f t="shared" si="76"/>
        <v>0</v>
      </c>
      <c r="R1585" s="520"/>
    </row>
    <row r="1586" spans="2:18" hidden="1" outlineLevel="1">
      <c r="B1586" s="115">
        <f t="shared" si="74"/>
        <v>1566</v>
      </c>
      <c r="C1586" s="70" t="s">
        <v>1693</v>
      </c>
      <c r="D1586" s="203" t="s">
        <v>2</v>
      </c>
      <c r="E1586" s="204">
        <v>2</v>
      </c>
      <c r="F1586" s="38"/>
      <c r="G1586" s="380"/>
      <c r="H1586" s="381"/>
      <c r="I1586" s="380"/>
      <c r="J1586" s="428">
        <f t="shared" si="75"/>
        <v>0</v>
      </c>
      <c r="K1586" s="325"/>
      <c r="L1586" s="353"/>
      <c r="M1586" s="772"/>
      <c r="N1586" s="317"/>
      <c r="O1586" s="845" t="s">
        <v>3627</v>
      </c>
      <c r="P1586" s="821"/>
      <c r="Q1586" s="828">
        <f t="shared" si="76"/>
        <v>0</v>
      </c>
      <c r="R1586" s="520"/>
    </row>
    <row r="1587" spans="2:18" hidden="1" outlineLevel="1">
      <c r="B1587" s="115">
        <f t="shared" si="74"/>
        <v>1567</v>
      </c>
      <c r="C1587" s="70" t="s">
        <v>1696</v>
      </c>
      <c r="D1587" s="203" t="s">
        <v>2</v>
      </c>
      <c r="E1587" s="204">
        <v>18</v>
      </c>
      <c r="F1587" s="38"/>
      <c r="G1587" s="380"/>
      <c r="H1587" s="381"/>
      <c r="I1587" s="380"/>
      <c r="J1587" s="428">
        <f t="shared" si="75"/>
        <v>0</v>
      </c>
      <c r="K1587" s="325"/>
      <c r="L1587" s="353"/>
      <c r="M1587" s="772"/>
      <c r="N1587" s="317"/>
      <c r="O1587" s="845" t="s">
        <v>3627</v>
      </c>
      <c r="P1587" s="821"/>
      <c r="Q1587" s="828">
        <f t="shared" si="76"/>
        <v>0</v>
      </c>
      <c r="R1587" s="520"/>
    </row>
    <row r="1588" spans="2:18" hidden="1" outlineLevel="1">
      <c r="B1588" s="115">
        <f t="shared" ref="B1588:B1651" si="77">B1587+1</f>
        <v>1568</v>
      </c>
      <c r="C1588" s="70" t="s">
        <v>1684</v>
      </c>
      <c r="D1588" s="203" t="s">
        <v>2</v>
      </c>
      <c r="E1588" s="204">
        <v>42</v>
      </c>
      <c r="F1588" s="38"/>
      <c r="G1588" s="380"/>
      <c r="H1588" s="381"/>
      <c r="I1588" s="380"/>
      <c r="J1588" s="428">
        <f t="shared" si="75"/>
        <v>0</v>
      </c>
      <c r="K1588" s="325"/>
      <c r="L1588" s="353"/>
      <c r="M1588" s="772"/>
      <c r="N1588" s="317"/>
      <c r="O1588" s="845" t="s">
        <v>3627</v>
      </c>
      <c r="P1588" s="821"/>
      <c r="Q1588" s="828">
        <f t="shared" si="76"/>
        <v>0</v>
      </c>
      <c r="R1588" s="520"/>
    </row>
    <row r="1589" spans="2:18" hidden="1" outlineLevel="1">
      <c r="B1589" s="115">
        <f t="shared" si="77"/>
        <v>1569</v>
      </c>
      <c r="C1589" s="70" t="s">
        <v>1218</v>
      </c>
      <c r="D1589" s="203"/>
      <c r="E1589" s="204"/>
      <c r="F1589" s="38"/>
      <c r="G1589" s="380"/>
      <c r="H1589" s="381"/>
      <c r="I1589" s="380"/>
      <c r="J1589" s="428">
        <f t="shared" si="75"/>
        <v>0</v>
      </c>
      <c r="K1589" s="325"/>
      <c r="L1589" s="353"/>
      <c r="M1589" s="772"/>
      <c r="N1589" s="317"/>
      <c r="O1589" s="845" t="s">
        <v>3627</v>
      </c>
      <c r="P1589" s="821"/>
      <c r="Q1589" s="828">
        <f t="shared" si="76"/>
        <v>0</v>
      </c>
      <c r="R1589" s="520"/>
    </row>
    <row r="1590" spans="2:18" ht="30" hidden="1" outlineLevel="1">
      <c r="B1590" s="115">
        <f t="shared" si="77"/>
        <v>1570</v>
      </c>
      <c r="C1590" s="70" t="s">
        <v>1251</v>
      </c>
      <c r="D1590" s="203" t="s">
        <v>2</v>
      </c>
      <c r="E1590" s="204">
        <v>3</v>
      </c>
      <c r="F1590" s="38"/>
      <c r="G1590" s="380"/>
      <c r="H1590" s="381"/>
      <c r="I1590" s="380"/>
      <c r="J1590" s="428">
        <f t="shared" si="75"/>
        <v>0</v>
      </c>
      <c r="K1590" s="325"/>
      <c r="L1590" s="353"/>
      <c r="M1590" s="772"/>
      <c r="N1590" s="317"/>
      <c r="O1590" s="845" t="s">
        <v>3627</v>
      </c>
      <c r="P1590" s="821"/>
      <c r="Q1590" s="828">
        <f t="shared" si="76"/>
        <v>0</v>
      </c>
      <c r="R1590" s="520"/>
    </row>
    <row r="1591" spans="2:18" hidden="1" outlineLevel="1">
      <c r="B1591" s="115">
        <f t="shared" si="77"/>
        <v>1571</v>
      </c>
      <c r="C1591" s="70" t="s">
        <v>1252</v>
      </c>
      <c r="D1591" s="203" t="s">
        <v>2</v>
      </c>
      <c r="E1591" s="204">
        <v>3</v>
      </c>
      <c r="F1591" s="38"/>
      <c r="G1591" s="380"/>
      <c r="H1591" s="381"/>
      <c r="I1591" s="380"/>
      <c r="J1591" s="428">
        <f t="shared" si="75"/>
        <v>0</v>
      </c>
      <c r="K1591" s="325"/>
      <c r="L1591" s="353"/>
      <c r="M1591" s="772"/>
      <c r="N1591" s="317"/>
      <c r="O1591" s="845" t="s">
        <v>3627</v>
      </c>
      <c r="P1591" s="821"/>
      <c r="Q1591" s="828">
        <f t="shared" si="76"/>
        <v>0</v>
      </c>
      <c r="R1591" s="520"/>
    </row>
    <row r="1592" spans="2:18" hidden="1" outlineLevel="1">
      <c r="B1592" s="115">
        <f t="shared" si="77"/>
        <v>1572</v>
      </c>
      <c r="C1592" s="70" t="s">
        <v>1187</v>
      </c>
      <c r="D1592" s="203" t="s">
        <v>2</v>
      </c>
      <c r="E1592" s="204">
        <v>3</v>
      </c>
      <c r="F1592" s="38"/>
      <c r="G1592" s="380"/>
      <c r="H1592" s="381"/>
      <c r="I1592" s="380"/>
      <c r="J1592" s="428">
        <f t="shared" si="75"/>
        <v>0</v>
      </c>
      <c r="K1592" s="325"/>
      <c r="L1592" s="353"/>
      <c r="M1592" s="772"/>
      <c r="N1592" s="317"/>
      <c r="O1592" s="845" t="s">
        <v>3627</v>
      </c>
      <c r="P1592" s="821"/>
      <c r="Q1592" s="828">
        <f t="shared" si="76"/>
        <v>0</v>
      </c>
      <c r="R1592" s="520"/>
    </row>
    <row r="1593" spans="2:18" ht="30" hidden="1" outlineLevel="1">
      <c r="B1593" s="115">
        <f t="shared" si="77"/>
        <v>1573</v>
      </c>
      <c r="C1593" s="70" t="s">
        <v>1381</v>
      </c>
      <c r="D1593" s="203" t="s">
        <v>2</v>
      </c>
      <c r="E1593" s="204">
        <v>10</v>
      </c>
      <c r="F1593" s="38"/>
      <c r="G1593" s="380"/>
      <c r="H1593" s="381"/>
      <c r="I1593" s="380"/>
      <c r="J1593" s="428">
        <f t="shared" si="75"/>
        <v>0</v>
      </c>
      <c r="K1593" s="325"/>
      <c r="L1593" s="353"/>
      <c r="M1593" s="772"/>
      <c r="N1593" s="317"/>
      <c r="O1593" s="845" t="s">
        <v>3627</v>
      </c>
      <c r="P1593" s="821"/>
      <c r="Q1593" s="828">
        <f t="shared" si="76"/>
        <v>0</v>
      </c>
      <c r="R1593" s="520"/>
    </row>
    <row r="1594" spans="2:18" ht="30" hidden="1" outlineLevel="1">
      <c r="B1594" s="115">
        <f t="shared" si="77"/>
        <v>1574</v>
      </c>
      <c r="C1594" s="70" t="s">
        <v>1382</v>
      </c>
      <c r="D1594" s="203" t="s">
        <v>2</v>
      </c>
      <c r="E1594" s="204">
        <v>3</v>
      </c>
      <c r="F1594" s="38"/>
      <c r="G1594" s="380"/>
      <c r="H1594" s="381"/>
      <c r="I1594" s="380"/>
      <c r="J1594" s="428">
        <f t="shared" si="75"/>
        <v>0</v>
      </c>
      <c r="K1594" s="325"/>
      <c r="L1594" s="353"/>
      <c r="M1594" s="772"/>
      <c r="N1594" s="317"/>
      <c r="O1594" s="845" t="s">
        <v>3627</v>
      </c>
      <c r="P1594" s="821"/>
      <c r="Q1594" s="828">
        <f t="shared" si="76"/>
        <v>0</v>
      </c>
      <c r="R1594" s="520"/>
    </row>
    <row r="1595" spans="2:18" hidden="1" outlineLevel="1">
      <c r="B1595" s="115">
        <f t="shared" si="77"/>
        <v>1575</v>
      </c>
      <c r="C1595" s="70" t="s">
        <v>1380</v>
      </c>
      <c r="D1595" s="203" t="s">
        <v>31</v>
      </c>
      <c r="E1595" s="204">
        <v>39</v>
      </c>
      <c r="F1595" s="38"/>
      <c r="G1595" s="380"/>
      <c r="H1595" s="381"/>
      <c r="I1595" s="380"/>
      <c r="J1595" s="428">
        <f t="shared" si="75"/>
        <v>0</v>
      </c>
      <c r="K1595" s="325"/>
      <c r="L1595" s="353"/>
      <c r="M1595" s="772"/>
      <c r="N1595" s="317"/>
      <c r="O1595" s="845" t="s">
        <v>3627</v>
      </c>
      <c r="P1595" s="821"/>
      <c r="Q1595" s="828">
        <f t="shared" si="76"/>
        <v>0</v>
      </c>
      <c r="R1595" s="520"/>
    </row>
    <row r="1596" spans="2:18" ht="30" hidden="1" outlineLevel="1">
      <c r="B1596" s="115">
        <f t="shared" si="77"/>
        <v>1576</v>
      </c>
      <c r="C1596" s="70" t="s">
        <v>1259</v>
      </c>
      <c r="D1596" s="203" t="s">
        <v>103</v>
      </c>
      <c r="E1596" s="204">
        <v>1</v>
      </c>
      <c r="F1596" s="38"/>
      <c r="G1596" s="380"/>
      <c r="H1596" s="381"/>
      <c r="I1596" s="380"/>
      <c r="J1596" s="428">
        <f t="shared" si="75"/>
        <v>0</v>
      </c>
      <c r="K1596" s="325"/>
      <c r="L1596" s="353"/>
      <c r="M1596" s="772"/>
      <c r="N1596" s="317"/>
      <c r="O1596" s="845" t="s">
        <v>3627</v>
      </c>
      <c r="P1596" s="821"/>
      <c r="Q1596" s="828">
        <f t="shared" si="76"/>
        <v>0</v>
      </c>
      <c r="R1596" s="520"/>
    </row>
    <row r="1597" spans="2:18" hidden="1" outlineLevel="1">
      <c r="B1597" s="115">
        <f t="shared" si="77"/>
        <v>1577</v>
      </c>
      <c r="C1597" s="70" t="s">
        <v>1293</v>
      </c>
      <c r="D1597" s="203"/>
      <c r="E1597" s="204"/>
      <c r="F1597" s="38"/>
      <c r="G1597" s="380"/>
      <c r="H1597" s="381"/>
      <c r="I1597" s="380"/>
      <c r="J1597" s="428">
        <f t="shared" si="75"/>
        <v>0</v>
      </c>
      <c r="K1597" s="325"/>
      <c r="L1597" s="353"/>
      <c r="M1597" s="772"/>
      <c r="N1597" s="317"/>
      <c r="O1597" s="845" t="s">
        <v>3627</v>
      </c>
      <c r="P1597" s="821"/>
      <c r="Q1597" s="828">
        <f t="shared" si="76"/>
        <v>0</v>
      </c>
      <c r="R1597" s="520"/>
    </row>
    <row r="1598" spans="2:18" hidden="1" outlineLevel="1">
      <c r="B1598" s="115">
        <f t="shared" si="77"/>
        <v>1578</v>
      </c>
      <c r="C1598" s="70" t="s">
        <v>1294</v>
      </c>
      <c r="D1598" s="203"/>
      <c r="E1598" s="204"/>
      <c r="F1598" s="38"/>
      <c r="G1598" s="380"/>
      <c r="H1598" s="381"/>
      <c r="I1598" s="380"/>
      <c r="J1598" s="428">
        <f t="shared" si="75"/>
        <v>0</v>
      </c>
      <c r="K1598" s="325"/>
      <c r="L1598" s="353"/>
      <c r="M1598" s="772"/>
      <c r="N1598" s="317"/>
      <c r="O1598" s="845" t="s">
        <v>3627</v>
      </c>
      <c r="P1598" s="821"/>
      <c r="Q1598" s="828">
        <f t="shared" si="76"/>
        <v>0</v>
      </c>
      <c r="R1598" s="520"/>
    </row>
    <row r="1599" spans="2:18" ht="45" hidden="1" outlineLevel="1">
      <c r="B1599" s="115">
        <f t="shared" si="77"/>
        <v>1579</v>
      </c>
      <c r="C1599" s="70" t="s">
        <v>1692</v>
      </c>
      <c r="D1599" s="203" t="s">
        <v>103</v>
      </c>
      <c r="E1599" s="204">
        <v>1</v>
      </c>
      <c r="F1599" s="38"/>
      <c r="G1599" s="380"/>
      <c r="H1599" s="381"/>
      <c r="I1599" s="380"/>
      <c r="J1599" s="428">
        <f t="shared" si="75"/>
        <v>0</v>
      </c>
      <c r="K1599" s="325"/>
      <c r="L1599" s="353"/>
      <c r="M1599" s="772"/>
      <c r="N1599" s="317"/>
      <c r="O1599" s="845" t="s">
        <v>3627</v>
      </c>
      <c r="P1599" s="821"/>
      <c r="Q1599" s="828">
        <f t="shared" si="76"/>
        <v>0</v>
      </c>
      <c r="R1599" s="520"/>
    </row>
    <row r="1600" spans="2:18" hidden="1" outlineLevel="1">
      <c r="B1600" s="115">
        <f t="shared" si="77"/>
        <v>1580</v>
      </c>
      <c r="C1600" s="70" t="s">
        <v>104</v>
      </c>
      <c r="D1600" s="203"/>
      <c r="E1600" s="204"/>
      <c r="F1600" s="38"/>
      <c r="G1600" s="380"/>
      <c r="H1600" s="381"/>
      <c r="I1600" s="380"/>
      <c r="J1600" s="428">
        <f t="shared" si="75"/>
        <v>0</v>
      </c>
      <c r="K1600" s="325"/>
      <c r="L1600" s="353"/>
      <c r="M1600" s="772"/>
      <c r="N1600" s="317"/>
      <c r="O1600" s="845" t="s">
        <v>3627</v>
      </c>
      <c r="P1600" s="821"/>
      <c r="Q1600" s="828">
        <f t="shared" si="76"/>
        <v>0</v>
      </c>
      <c r="R1600" s="520"/>
    </row>
    <row r="1601" spans="2:18" ht="30" hidden="1" outlineLevel="1">
      <c r="B1601" s="115">
        <f t="shared" si="77"/>
        <v>1581</v>
      </c>
      <c r="C1601" s="70" t="s">
        <v>3440</v>
      </c>
      <c r="D1601" s="203" t="s">
        <v>31</v>
      </c>
      <c r="E1601" s="204">
        <v>2</v>
      </c>
      <c r="F1601" s="38"/>
      <c r="G1601" s="380"/>
      <c r="H1601" s="381"/>
      <c r="I1601" s="380"/>
      <c r="J1601" s="428">
        <f t="shared" si="75"/>
        <v>0</v>
      </c>
      <c r="K1601" s="325"/>
      <c r="L1601" s="353"/>
      <c r="M1601" s="772"/>
      <c r="N1601" s="317"/>
      <c r="O1601" s="845" t="s">
        <v>3627</v>
      </c>
      <c r="P1601" s="821"/>
      <c r="Q1601" s="828">
        <f t="shared" si="76"/>
        <v>0</v>
      </c>
      <c r="R1601" s="520"/>
    </row>
    <row r="1602" spans="2:18" hidden="1" outlineLevel="1">
      <c r="B1602" s="115">
        <f t="shared" si="77"/>
        <v>1582</v>
      </c>
      <c r="C1602" s="70" t="s">
        <v>1179</v>
      </c>
      <c r="D1602" s="203"/>
      <c r="E1602" s="204"/>
      <c r="F1602" s="38"/>
      <c r="G1602" s="380"/>
      <c r="H1602" s="381"/>
      <c r="I1602" s="380"/>
      <c r="J1602" s="428">
        <f t="shared" si="75"/>
        <v>0</v>
      </c>
      <c r="K1602" s="325"/>
      <c r="L1602" s="353"/>
      <c r="M1602" s="772"/>
      <c r="N1602" s="317"/>
      <c r="O1602" s="845" t="s">
        <v>3627</v>
      </c>
      <c r="P1602" s="821"/>
      <c r="Q1602" s="828">
        <f t="shared" si="76"/>
        <v>0</v>
      </c>
      <c r="R1602" s="520"/>
    </row>
    <row r="1603" spans="2:18" hidden="1" outlineLevel="1">
      <c r="B1603" s="115">
        <f t="shared" si="77"/>
        <v>1583</v>
      </c>
      <c r="C1603" s="70" t="s">
        <v>1693</v>
      </c>
      <c r="D1603" s="203" t="s">
        <v>2</v>
      </c>
      <c r="E1603" s="204">
        <v>4</v>
      </c>
      <c r="F1603" s="38"/>
      <c r="G1603" s="380"/>
      <c r="H1603" s="381"/>
      <c r="I1603" s="380"/>
      <c r="J1603" s="428">
        <f t="shared" si="75"/>
        <v>0</v>
      </c>
      <c r="K1603" s="325"/>
      <c r="L1603" s="353"/>
      <c r="M1603" s="772"/>
      <c r="N1603" s="317"/>
      <c r="O1603" s="845" t="s">
        <v>3627</v>
      </c>
      <c r="P1603" s="821"/>
      <c r="Q1603" s="828">
        <f t="shared" si="76"/>
        <v>0</v>
      </c>
      <c r="R1603" s="520"/>
    </row>
    <row r="1604" spans="2:18" hidden="1" outlineLevel="1">
      <c r="B1604" s="115">
        <f t="shared" si="77"/>
        <v>1584</v>
      </c>
      <c r="C1604" s="70" t="s">
        <v>1687</v>
      </c>
      <c r="D1604" s="203" t="s">
        <v>2</v>
      </c>
      <c r="E1604" s="204">
        <v>26</v>
      </c>
      <c r="F1604" s="38"/>
      <c r="G1604" s="380"/>
      <c r="H1604" s="381"/>
      <c r="I1604" s="380"/>
      <c r="J1604" s="428">
        <f t="shared" si="75"/>
        <v>0</v>
      </c>
      <c r="K1604" s="325"/>
      <c r="L1604" s="353"/>
      <c r="M1604" s="772"/>
      <c r="N1604" s="317"/>
      <c r="O1604" s="845" t="s">
        <v>3627</v>
      </c>
      <c r="P1604" s="821"/>
      <c r="Q1604" s="828">
        <f t="shared" si="76"/>
        <v>0</v>
      </c>
      <c r="R1604" s="520"/>
    </row>
    <row r="1605" spans="2:18" hidden="1" outlineLevel="1">
      <c r="B1605" s="115">
        <f t="shared" si="77"/>
        <v>1585</v>
      </c>
      <c r="C1605" s="70" t="s">
        <v>1684</v>
      </c>
      <c r="D1605" s="203" t="s">
        <v>2</v>
      </c>
      <c r="E1605" s="204">
        <v>8</v>
      </c>
      <c r="F1605" s="38"/>
      <c r="G1605" s="380"/>
      <c r="H1605" s="381"/>
      <c r="I1605" s="380"/>
      <c r="J1605" s="428">
        <f t="shared" si="75"/>
        <v>0</v>
      </c>
      <c r="K1605" s="325"/>
      <c r="L1605" s="353"/>
      <c r="M1605" s="772"/>
      <c r="N1605" s="317"/>
      <c r="O1605" s="845" t="s">
        <v>3627</v>
      </c>
      <c r="P1605" s="821"/>
      <c r="Q1605" s="828">
        <f t="shared" si="76"/>
        <v>0</v>
      </c>
      <c r="R1605" s="520"/>
    </row>
    <row r="1606" spans="2:18" hidden="1" outlineLevel="1">
      <c r="B1606" s="115">
        <f t="shared" si="77"/>
        <v>1586</v>
      </c>
      <c r="C1606" s="70" t="s">
        <v>1218</v>
      </c>
      <c r="D1606" s="203"/>
      <c r="E1606" s="204"/>
      <c r="F1606" s="38"/>
      <c r="G1606" s="380"/>
      <c r="H1606" s="381"/>
      <c r="I1606" s="380"/>
      <c r="J1606" s="428">
        <f t="shared" si="75"/>
        <v>0</v>
      </c>
      <c r="K1606" s="325"/>
      <c r="L1606" s="353"/>
      <c r="M1606" s="772"/>
      <c r="N1606" s="317"/>
      <c r="O1606" s="845" t="s">
        <v>3627</v>
      </c>
      <c r="P1606" s="821"/>
      <c r="Q1606" s="828">
        <f t="shared" si="76"/>
        <v>0</v>
      </c>
      <c r="R1606" s="520"/>
    </row>
    <row r="1607" spans="2:18" ht="30" hidden="1" outlineLevel="1">
      <c r="B1607" s="115">
        <f t="shared" si="77"/>
        <v>1587</v>
      </c>
      <c r="C1607" s="70" t="s">
        <v>1251</v>
      </c>
      <c r="D1607" s="203" t="s">
        <v>2</v>
      </c>
      <c r="E1607" s="204">
        <v>3</v>
      </c>
      <c r="F1607" s="38"/>
      <c r="G1607" s="380"/>
      <c r="H1607" s="381"/>
      <c r="I1607" s="380"/>
      <c r="J1607" s="428">
        <f t="shared" si="75"/>
        <v>0</v>
      </c>
      <c r="K1607" s="325"/>
      <c r="L1607" s="353"/>
      <c r="M1607" s="772"/>
      <c r="N1607" s="317"/>
      <c r="O1607" s="845" t="s">
        <v>3627</v>
      </c>
      <c r="P1607" s="821"/>
      <c r="Q1607" s="828">
        <f t="shared" si="76"/>
        <v>0</v>
      </c>
      <c r="R1607" s="520"/>
    </row>
    <row r="1608" spans="2:18" hidden="1" outlineLevel="1">
      <c r="B1608" s="115">
        <f t="shared" si="77"/>
        <v>1588</v>
      </c>
      <c r="C1608" s="70" t="s">
        <v>1252</v>
      </c>
      <c r="D1608" s="203" t="s">
        <v>2</v>
      </c>
      <c r="E1608" s="204">
        <v>3</v>
      </c>
      <c r="F1608" s="38"/>
      <c r="G1608" s="380"/>
      <c r="H1608" s="381"/>
      <c r="I1608" s="380"/>
      <c r="J1608" s="428">
        <f t="shared" si="75"/>
        <v>0</v>
      </c>
      <c r="K1608" s="325"/>
      <c r="L1608" s="353"/>
      <c r="M1608" s="772"/>
      <c r="N1608" s="317"/>
      <c r="O1608" s="845" t="s">
        <v>3627</v>
      </c>
      <c r="P1608" s="821"/>
      <c r="Q1608" s="828">
        <f t="shared" si="76"/>
        <v>0</v>
      </c>
      <c r="R1608" s="520"/>
    </row>
    <row r="1609" spans="2:18" hidden="1" outlineLevel="1">
      <c r="B1609" s="115">
        <f t="shared" si="77"/>
        <v>1589</v>
      </c>
      <c r="C1609" s="70" t="s">
        <v>1187</v>
      </c>
      <c r="D1609" s="203" t="s">
        <v>2</v>
      </c>
      <c r="E1609" s="204">
        <v>3</v>
      </c>
      <c r="F1609" s="38"/>
      <c r="G1609" s="380"/>
      <c r="H1609" s="381"/>
      <c r="I1609" s="380"/>
      <c r="J1609" s="428">
        <f t="shared" si="75"/>
        <v>0</v>
      </c>
      <c r="K1609" s="325"/>
      <c r="L1609" s="353"/>
      <c r="M1609" s="772"/>
      <c r="N1609" s="317"/>
      <c r="O1609" s="845" t="s">
        <v>3627</v>
      </c>
      <c r="P1609" s="821"/>
      <c r="Q1609" s="828">
        <f t="shared" si="76"/>
        <v>0</v>
      </c>
      <c r="R1609" s="520"/>
    </row>
    <row r="1610" spans="2:18" ht="30" hidden="1" outlineLevel="1">
      <c r="B1610" s="115">
        <f t="shared" si="77"/>
        <v>1590</v>
      </c>
      <c r="C1610" s="70" t="s">
        <v>1381</v>
      </c>
      <c r="D1610" s="203" t="s">
        <v>2</v>
      </c>
      <c r="E1610" s="204">
        <v>10</v>
      </c>
      <c r="F1610" s="38"/>
      <c r="G1610" s="380"/>
      <c r="H1610" s="381"/>
      <c r="I1610" s="380"/>
      <c r="J1610" s="428">
        <f t="shared" si="75"/>
        <v>0</v>
      </c>
      <c r="K1610" s="325"/>
      <c r="L1610" s="353"/>
      <c r="M1610" s="772"/>
      <c r="N1610" s="317"/>
      <c r="O1610" s="845" t="s">
        <v>3627</v>
      </c>
      <c r="P1610" s="821"/>
      <c r="Q1610" s="828">
        <f t="shared" si="76"/>
        <v>0</v>
      </c>
      <c r="R1610" s="520"/>
    </row>
    <row r="1611" spans="2:18" ht="30" hidden="1" outlineLevel="1">
      <c r="B1611" s="115">
        <f t="shared" si="77"/>
        <v>1591</v>
      </c>
      <c r="C1611" s="70" t="s">
        <v>1382</v>
      </c>
      <c r="D1611" s="203" t="s">
        <v>2</v>
      </c>
      <c r="E1611" s="204">
        <v>6</v>
      </c>
      <c r="F1611" s="38"/>
      <c r="G1611" s="380"/>
      <c r="H1611" s="381"/>
      <c r="I1611" s="380"/>
      <c r="J1611" s="428">
        <f t="shared" si="75"/>
        <v>0</v>
      </c>
      <c r="K1611" s="325"/>
      <c r="L1611" s="353"/>
      <c r="M1611" s="772"/>
      <c r="N1611" s="317"/>
      <c r="O1611" s="845" t="s">
        <v>3627</v>
      </c>
      <c r="P1611" s="821"/>
      <c r="Q1611" s="828">
        <f t="shared" si="76"/>
        <v>0</v>
      </c>
      <c r="R1611" s="520"/>
    </row>
    <row r="1612" spans="2:18" hidden="1" outlineLevel="1">
      <c r="B1612" s="115">
        <f t="shared" si="77"/>
        <v>1592</v>
      </c>
      <c r="C1612" s="70" t="s">
        <v>1380</v>
      </c>
      <c r="D1612" s="203" t="s">
        <v>31</v>
      </c>
      <c r="E1612" s="204">
        <v>48</v>
      </c>
      <c r="F1612" s="38"/>
      <c r="G1612" s="380"/>
      <c r="H1612" s="381"/>
      <c r="I1612" s="380"/>
      <c r="J1612" s="428">
        <f t="shared" si="75"/>
        <v>0</v>
      </c>
      <c r="K1612" s="325"/>
      <c r="L1612" s="353"/>
      <c r="M1612" s="772"/>
      <c r="N1612" s="317"/>
      <c r="O1612" s="845" t="s">
        <v>3627</v>
      </c>
      <c r="P1612" s="821"/>
      <c r="Q1612" s="828">
        <f t="shared" si="76"/>
        <v>0</v>
      </c>
      <c r="R1612" s="520"/>
    </row>
    <row r="1613" spans="2:18" ht="30" hidden="1" outlineLevel="1">
      <c r="B1613" s="115">
        <f t="shared" si="77"/>
        <v>1593</v>
      </c>
      <c r="C1613" s="70" t="s">
        <v>1259</v>
      </c>
      <c r="D1613" s="203" t="s">
        <v>103</v>
      </c>
      <c r="E1613" s="204">
        <v>1</v>
      </c>
      <c r="F1613" s="38"/>
      <c r="G1613" s="380"/>
      <c r="H1613" s="381"/>
      <c r="I1613" s="380"/>
      <c r="J1613" s="428">
        <f t="shared" si="75"/>
        <v>0</v>
      </c>
      <c r="K1613" s="325"/>
      <c r="L1613" s="353"/>
      <c r="M1613" s="772"/>
      <c r="N1613" s="317"/>
      <c r="O1613" s="845" t="s">
        <v>3627</v>
      </c>
      <c r="P1613" s="821"/>
      <c r="Q1613" s="828">
        <f t="shared" si="76"/>
        <v>0</v>
      </c>
      <c r="R1613" s="520"/>
    </row>
    <row r="1614" spans="2:18" hidden="1" outlineLevel="1">
      <c r="B1614" s="115">
        <f t="shared" si="77"/>
        <v>1594</v>
      </c>
      <c r="C1614" s="70" t="s">
        <v>1295</v>
      </c>
      <c r="D1614" s="203"/>
      <c r="E1614" s="204"/>
      <c r="F1614" s="38"/>
      <c r="G1614" s="380"/>
      <c r="H1614" s="381"/>
      <c r="I1614" s="380"/>
      <c r="J1614" s="428">
        <f t="shared" si="75"/>
        <v>0</v>
      </c>
      <c r="K1614" s="325"/>
      <c r="L1614" s="353"/>
      <c r="M1614" s="772"/>
      <c r="N1614" s="317"/>
      <c r="O1614" s="845" t="s">
        <v>3627</v>
      </c>
      <c r="P1614" s="821"/>
      <c r="Q1614" s="828">
        <f t="shared" si="76"/>
        <v>0</v>
      </c>
      <c r="R1614" s="520"/>
    </row>
    <row r="1615" spans="2:18" ht="30" hidden="1" outlineLevel="1">
      <c r="B1615" s="115">
        <f t="shared" si="77"/>
        <v>1595</v>
      </c>
      <c r="C1615" s="70" t="s">
        <v>1185</v>
      </c>
      <c r="D1615" s="203" t="s">
        <v>2</v>
      </c>
      <c r="E1615" s="204">
        <v>21</v>
      </c>
      <c r="F1615" s="38"/>
      <c r="G1615" s="380"/>
      <c r="H1615" s="381"/>
      <c r="I1615" s="380"/>
      <c r="J1615" s="428">
        <f t="shared" si="75"/>
        <v>0</v>
      </c>
      <c r="K1615" s="325"/>
      <c r="L1615" s="353"/>
      <c r="M1615" s="772"/>
      <c r="N1615" s="317"/>
      <c r="O1615" s="845" t="s">
        <v>3627</v>
      </c>
      <c r="P1615" s="821"/>
      <c r="Q1615" s="828">
        <f t="shared" si="76"/>
        <v>0</v>
      </c>
      <c r="R1615" s="520"/>
    </row>
    <row r="1616" spans="2:18" hidden="1" outlineLevel="1">
      <c r="B1616" s="115">
        <f t="shared" si="77"/>
        <v>1596</v>
      </c>
      <c r="C1616" s="70" t="s">
        <v>1186</v>
      </c>
      <c r="D1616" s="203" t="s">
        <v>2</v>
      </c>
      <c r="E1616" s="204">
        <v>21</v>
      </c>
      <c r="F1616" s="38"/>
      <c r="G1616" s="380"/>
      <c r="H1616" s="381"/>
      <c r="I1616" s="380"/>
      <c r="J1616" s="428">
        <f t="shared" si="75"/>
        <v>0</v>
      </c>
      <c r="K1616" s="325"/>
      <c r="L1616" s="353"/>
      <c r="M1616" s="772"/>
      <c r="N1616" s="317"/>
      <c r="O1616" s="845" t="s">
        <v>3627</v>
      </c>
      <c r="P1616" s="821"/>
      <c r="Q1616" s="828">
        <f t="shared" si="76"/>
        <v>0</v>
      </c>
      <c r="R1616" s="520"/>
    </row>
    <row r="1617" spans="2:18" hidden="1" outlineLevel="1">
      <c r="B1617" s="115">
        <f t="shared" si="77"/>
        <v>1597</v>
      </c>
      <c r="C1617" s="70" t="s">
        <v>1187</v>
      </c>
      <c r="D1617" s="203" t="s">
        <v>2</v>
      </c>
      <c r="E1617" s="204">
        <v>21</v>
      </c>
      <c r="F1617" s="38"/>
      <c r="G1617" s="380"/>
      <c r="H1617" s="381"/>
      <c r="I1617" s="380"/>
      <c r="J1617" s="428">
        <f t="shared" si="75"/>
        <v>0</v>
      </c>
      <c r="K1617" s="325"/>
      <c r="L1617" s="353"/>
      <c r="M1617" s="772"/>
      <c r="N1617" s="317"/>
      <c r="O1617" s="845" t="s">
        <v>3627</v>
      </c>
      <c r="P1617" s="821"/>
      <c r="Q1617" s="828">
        <f t="shared" si="76"/>
        <v>0</v>
      </c>
      <c r="R1617" s="520"/>
    </row>
    <row r="1618" spans="2:18" ht="30" hidden="1" outlineLevel="1">
      <c r="B1618" s="115">
        <f t="shared" si="77"/>
        <v>1598</v>
      </c>
      <c r="C1618" s="76" t="s">
        <v>1202</v>
      </c>
      <c r="D1618" s="74" t="s">
        <v>31</v>
      </c>
      <c r="E1618" s="198">
        <v>6</v>
      </c>
      <c r="F1618" s="38"/>
      <c r="G1618" s="380"/>
      <c r="H1618" s="381"/>
      <c r="I1618" s="380"/>
      <c r="J1618" s="428">
        <f t="shared" si="75"/>
        <v>0</v>
      </c>
      <c r="K1618" s="325"/>
      <c r="L1618" s="353"/>
      <c r="M1618" s="772"/>
      <c r="N1618" s="317"/>
      <c r="O1618" s="845" t="s">
        <v>3627</v>
      </c>
      <c r="P1618" s="821"/>
      <c r="Q1618" s="828">
        <f t="shared" si="76"/>
        <v>0</v>
      </c>
      <c r="R1618" s="520"/>
    </row>
    <row r="1619" spans="2:18" hidden="1" outlineLevel="1">
      <c r="B1619" s="115">
        <f t="shared" si="77"/>
        <v>1599</v>
      </c>
      <c r="C1619" s="70" t="s">
        <v>1296</v>
      </c>
      <c r="D1619" s="203" t="s">
        <v>31</v>
      </c>
      <c r="E1619" s="204">
        <v>20</v>
      </c>
      <c r="F1619" s="38"/>
      <c r="G1619" s="380"/>
      <c r="H1619" s="381"/>
      <c r="I1619" s="380"/>
      <c r="J1619" s="428">
        <f t="shared" ref="J1619:J1682" si="78">G1619+I1619</f>
        <v>0</v>
      </c>
      <c r="K1619" s="325"/>
      <c r="L1619" s="353"/>
      <c r="M1619" s="772"/>
      <c r="N1619" s="317"/>
      <c r="O1619" s="845" t="s">
        <v>3627</v>
      </c>
      <c r="P1619" s="821"/>
      <c r="Q1619" s="828">
        <f t="shared" si="76"/>
        <v>0</v>
      </c>
      <c r="R1619" s="520"/>
    </row>
    <row r="1620" spans="2:18" hidden="1" outlineLevel="1">
      <c r="B1620" s="115">
        <f t="shared" si="77"/>
        <v>1600</v>
      </c>
      <c r="C1620" s="70" t="s">
        <v>1297</v>
      </c>
      <c r="D1620" s="203"/>
      <c r="E1620" s="204"/>
      <c r="F1620" s="38"/>
      <c r="G1620" s="380"/>
      <c r="H1620" s="381"/>
      <c r="I1620" s="380"/>
      <c r="J1620" s="428">
        <f t="shared" si="78"/>
        <v>0</v>
      </c>
      <c r="K1620" s="325"/>
      <c r="L1620" s="353"/>
      <c r="M1620" s="772"/>
      <c r="N1620" s="317"/>
      <c r="O1620" s="845" t="s">
        <v>3627</v>
      </c>
      <c r="P1620" s="821"/>
      <c r="Q1620" s="828">
        <f t="shared" si="76"/>
        <v>0</v>
      </c>
      <c r="R1620" s="520"/>
    </row>
    <row r="1621" spans="2:18" hidden="1" outlineLevel="1">
      <c r="B1621" s="115">
        <f t="shared" si="77"/>
        <v>1601</v>
      </c>
      <c r="C1621" s="70" t="s">
        <v>1298</v>
      </c>
      <c r="D1621" s="203"/>
      <c r="E1621" s="204"/>
      <c r="F1621" s="38"/>
      <c r="G1621" s="380"/>
      <c r="H1621" s="381"/>
      <c r="I1621" s="380"/>
      <c r="J1621" s="428">
        <f t="shared" si="78"/>
        <v>0</v>
      </c>
      <c r="K1621" s="325"/>
      <c r="L1621" s="353"/>
      <c r="M1621" s="772"/>
      <c r="N1621" s="317"/>
      <c r="O1621" s="845" t="s">
        <v>3627</v>
      </c>
      <c r="P1621" s="821"/>
      <c r="Q1621" s="828">
        <f t="shared" si="76"/>
        <v>0</v>
      </c>
      <c r="R1621" s="520"/>
    </row>
    <row r="1622" spans="2:18" ht="30" hidden="1" outlineLevel="1">
      <c r="B1622" s="115">
        <f t="shared" si="77"/>
        <v>1602</v>
      </c>
      <c r="C1622" s="70" t="s">
        <v>1299</v>
      </c>
      <c r="D1622" s="203" t="s">
        <v>31</v>
      </c>
      <c r="E1622" s="204">
        <v>1</v>
      </c>
      <c r="F1622" s="38"/>
      <c r="G1622" s="380"/>
      <c r="H1622" s="381"/>
      <c r="I1622" s="380"/>
      <c r="J1622" s="428">
        <f t="shared" si="78"/>
        <v>0</v>
      </c>
      <c r="K1622" s="325"/>
      <c r="L1622" s="353"/>
      <c r="M1622" s="772"/>
      <c r="N1622" s="317"/>
      <c r="O1622" s="845" t="s">
        <v>3627</v>
      </c>
      <c r="P1622" s="821"/>
      <c r="Q1622" s="828">
        <f t="shared" si="76"/>
        <v>0</v>
      </c>
      <c r="R1622" s="520"/>
    </row>
    <row r="1623" spans="2:18" hidden="1" outlineLevel="1">
      <c r="B1623" s="115">
        <f t="shared" si="77"/>
        <v>1603</v>
      </c>
      <c r="C1623" s="70" t="s">
        <v>1300</v>
      </c>
      <c r="D1623" s="203" t="s">
        <v>31</v>
      </c>
      <c r="E1623" s="204">
        <v>1</v>
      </c>
      <c r="F1623" s="38"/>
      <c r="G1623" s="380"/>
      <c r="H1623" s="381"/>
      <c r="I1623" s="380"/>
      <c r="J1623" s="428">
        <f t="shared" si="78"/>
        <v>0</v>
      </c>
      <c r="K1623" s="325"/>
      <c r="L1623" s="353"/>
      <c r="M1623" s="772"/>
      <c r="N1623" s="317"/>
      <c r="O1623" s="845" t="s">
        <v>3627</v>
      </c>
      <c r="P1623" s="821"/>
      <c r="Q1623" s="828">
        <f t="shared" si="76"/>
        <v>0</v>
      </c>
      <c r="R1623" s="520"/>
    </row>
    <row r="1624" spans="2:18" hidden="1" outlineLevel="1">
      <c r="B1624" s="115">
        <f t="shared" si="77"/>
        <v>1604</v>
      </c>
      <c r="C1624" s="70" t="s">
        <v>1301</v>
      </c>
      <c r="D1624" s="203" t="s">
        <v>31</v>
      </c>
      <c r="E1624" s="204">
        <v>9</v>
      </c>
      <c r="F1624" s="38"/>
      <c r="G1624" s="380"/>
      <c r="H1624" s="381"/>
      <c r="I1624" s="380"/>
      <c r="J1624" s="428">
        <f t="shared" si="78"/>
        <v>0</v>
      </c>
      <c r="K1624" s="325"/>
      <c r="L1624" s="353"/>
      <c r="M1624" s="772"/>
      <c r="N1624" s="317"/>
      <c r="O1624" s="845" t="s">
        <v>3627</v>
      </c>
      <c r="P1624" s="821"/>
      <c r="Q1624" s="828">
        <f t="shared" si="76"/>
        <v>0</v>
      </c>
      <c r="R1624" s="520"/>
    </row>
    <row r="1625" spans="2:18" hidden="1" outlineLevel="1">
      <c r="B1625" s="115">
        <f t="shared" si="77"/>
        <v>1605</v>
      </c>
      <c r="C1625" s="70" t="s">
        <v>1302</v>
      </c>
      <c r="D1625" s="203" t="s">
        <v>31</v>
      </c>
      <c r="E1625" s="204">
        <v>3</v>
      </c>
      <c r="F1625" s="38"/>
      <c r="G1625" s="380"/>
      <c r="H1625" s="381"/>
      <c r="I1625" s="380"/>
      <c r="J1625" s="428">
        <f t="shared" si="78"/>
        <v>0</v>
      </c>
      <c r="K1625" s="325"/>
      <c r="L1625" s="353"/>
      <c r="M1625" s="772"/>
      <c r="N1625" s="317"/>
      <c r="O1625" s="845" t="s">
        <v>3627</v>
      </c>
      <c r="P1625" s="821"/>
      <c r="Q1625" s="828">
        <f t="shared" si="76"/>
        <v>0</v>
      </c>
      <c r="R1625" s="520"/>
    </row>
    <row r="1626" spans="2:18" hidden="1" outlineLevel="1">
      <c r="B1626" s="115">
        <f t="shared" si="77"/>
        <v>1606</v>
      </c>
      <c r="C1626" s="70" t="s">
        <v>1303</v>
      </c>
      <c r="D1626" s="203" t="s">
        <v>31</v>
      </c>
      <c r="E1626" s="204">
        <v>5</v>
      </c>
      <c r="F1626" s="38"/>
      <c r="G1626" s="380"/>
      <c r="H1626" s="381"/>
      <c r="I1626" s="380"/>
      <c r="J1626" s="428">
        <f t="shared" si="78"/>
        <v>0</v>
      </c>
      <c r="K1626" s="325"/>
      <c r="L1626" s="353"/>
      <c r="M1626" s="772"/>
      <c r="N1626" s="317"/>
      <c r="O1626" s="845" t="s">
        <v>3627</v>
      </c>
      <c r="P1626" s="821"/>
      <c r="Q1626" s="828">
        <f t="shared" si="76"/>
        <v>0</v>
      </c>
      <c r="R1626" s="520"/>
    </row>
    <row r="1627" spans="2:18" ht="30" hidden="1" outlineLevel="1">
      <c r="B1627" s="115">
        <f t="shared" si="77"/>
        <v>1607</v>
      </c>
      <c r="C1627" s="70" t="s">
        <v>1304</v>
      </c>
      <c r="D1627" s="203" t="s">
        <v>31</v>
      </c>
      <c r="E1627" s="204">
        <v>8</v>
      </c>
      <c r="F1627" s="38"/>
      <c r="G1627" s="380"/>
      <c r="H1627" s="381"/>
      <c r="I1627" s="380"/>
      <c r="J1627" s="428">
        <f t="shared" si="78"/>
        <v>0</v>
      </c>
      <c r="K1627" s="325"/>
      <c r="L1627" s="353"/>
      <c r="M1627" s="772"/>
      <c r="N1627" s="317"/>
      <c r="O1627" s="845" t="s">
        <v>3627</v>
      </c>
      <c r="P1627" s="821"/>
      <c r="Q1627" s="828">
        <f t="shared" si="76"/>
        <v>0</v>
      </c>
      <c r="R1627" s="520"/>
    </row>
    <row r="1628" spans="2:18" hidden="1" outlineLevel="1">
      <c r="B1628" s="115">
        <f t="shared" si="77"/>
        <v>1608</v>
      </c>
      <c r="C1628" s="70" t="s">
        <v>1305</v>
      </c>
      <c r="D1628" s="203" t="s">
        <v>31</v>
      </c>
      <c r="E1628" s="204">
        <v>8</v>
      </c>
      <c r="F1628" s="38"/>
      <c r="G1628" s="380"/>
      <c r="H1628" s="381"/>
      <c r="I1628" s="380"/>
      <c r="J1628" s="428">
        <f t="shared" si="78"/>
        <v>0</v>
      </c>
      <c r="K1628" s="325"/>
      <c r="L1628" s="353"/>
      <c r="M1628" s="772"/>
      <c r="N1628" s="317"/>
      <c r="O1628" s="845" t="s">
        <v>3627</v>
      </c>
      <c r="P1628" s="821"/>
      <c r="Q1628" s="828">
        <f t="shared" si="76"/>
        <v>0</v>
      </c>
      <c r="R1628" s="520"/>
    </row>
    <row r="1629" spans="2:18" ht="30" hidden="1" outlineLevel="1">
      <c r="B1629" s="115">
        <f t="shared" si="77"/>
        <v>1609</v>
      </c>
      <c r="C1629" s="70" t="s">
        <v>1306</v>
      </c>
      <c r="D1629" s="203" t="s">
        <v>31</v>
      </c>
      <c r="E1629" s="204">
        <v>1</v>
      </c>
      <c r="F1629" s="38"/>
      <c r="G1629" s="380"/>
      <c r="H1629" s="381"/>
      <c r="I1629" s="380"/>
      <c r="J1629" s="428">
        <f t="shared" si="78"/>
        <v>0</v>
      </c>
      <c r="K1629" s="325"/>
      <c r="L1629" s="353"/>
      <c r="M1629" s="772"/>
      <c r="N1629" s="317"/>
      <c r="O1629" s="845" t="s">
        <v>3627</v>
      </c>
      <c r="P1629" s="821"/>
      <c r="Q1629" s="828">
        <f t="shared" si="76"/>
        <v>0</v>
      </c>
      <c r="R1629" s="520"/>
    </row>
    <row r="1630" spans="2:18" hidden="1" outlineLevel="1">
      <c r="B1630" s="115">
        <f t="shared" si="77"/>
        <v>1610</v>
      </c>
      <c r="C1630" s="70" t="s">
        <v>1307</v>
      </c>
      <c r="D1630" s="203" t="s">
        <v>31</v>
      </c>
      <c r="E1630" s="204">
        <v>4</v>
      </c>
      <c r="F1630" s="38"/>
      <c r="G1630" s="380"/>
      <c r="H1630" s="381"/>
      <c r="I1630" s="380"/>
      <c r="J1630" s="428">
        <f t="shared" si="78"/>
        <v>0</v>
      </c>
      <c r="K1630" s="325"/>
      <c r="L1630" s="353"/>
      <c r="M1630" s="772"/>
      <c r="N1630" s="317"/>
      <c r="O1630" s="845" t="s">
        <v>3627</v>
      </c>
      <c r="P1630" s="821"/>
      <c r="Q1630" s="828">
        <f t="shared" si="76"/>
        <v>0</v>
      </c>
      <c r="R1630" s="520"/>
    </row>
    <row r="1631" spans="2:18" hidden="1" outlineLevel="1">
      <c r="B1631" s="115">
        <f t="shared" si="77"/>
        <v>1611</v>
      </c>
      <c r="C1631" s="70" t="s">
        <v>1308</v>
      </c>
      <c r="D1631" s="203" t="s">
        <v>31</v>
      </c>
      <c r="E1631" s="204">
        <v>2</v>
      </c>
      <c r="F1631" s="38"/>
      <c r="G1631" s="380"/>
      <c r="H1631" s="381"/>
      <c r="I1631" s="380"/>
      <c r="J1631" s="428">
        <f t="shared" si="78"/>
        <v>0</v>
      </c>
      <c r="K1631" s="325"/>
      <c r="L1631" s="353"/>
      <c r="M1631" s="772"/>
      <c r="N1631" s="317"/>
      <c r="O1631" s="845" t="s">
        <v>3627</v>
      </c>
      <c r="P1631" s="821"/>
      <c r="Q1631" s="828">
        <f t="shared" si="76"/>
        <v>0</v>
      </c>
      <c r="R1631" s="520"/>
    </row>
    <row r="1632" spans="2:18" hidden="1" outlineLevel="1">
      <c r="B1632" s="115">
        <f t="shared" si="77"/>
        <v>1612</v>
      </c>
      <c r="C1632" s="70" t="s">
        <v>1309</v>
      </c>
      <c r="D1632" s="203" t="s">
        <v>2</v>
      </c>
      <c r="E1632" s="204">
        <v>1.2</v>
      </c>
      <c r="F1632" s="38"/>
      <c r="G1632" s="380"/>
      <c r="H1632" s="381"/>
      <c r="I1632" s="380"/>
      <c r="J1632" s="428">
        <f t="shared" si="78"/>
        <v>0</v>
      </c>
      <c r="K1632" s="325"/>
      <c r="L1632" s="353"/>
      <c r="M1632" s="772"/>
      <c r="N1632" s="317"/>
      <c r="O1632" s="845" t="s">
        <v>3627</v>
      </c>
      <c r="P1632" s="821"/>
      <c r="Q1632" s="828">
        <f t="shared" si="76"/>
        <v>0</v>
      </c>
      <c r="R1632" s="520"/>
    </row>
    <row r="1633" spans="2:18" ht="30" hidden="1" outlineLevel="1">
      <c r="B1633" s="115">
        <f t="shared" si="77"/>
        <v>1613</v>
      </c>
      <c r="C1633" s="70" t="s">
        <v>1310</v>
      </c>
      <c r="D1633" s="203" t="s">
        <v>31</v>
      </c>
      <c r="E1633" s="204">
        <v>1</v>
      </c>
      <c r="F1633" s="38"/>
      <c r="G1633" s="380"/>
      <c r="H1633" s="381"/>
      <c r="I1633" s="380"/>
      <c r="J1633" s="428">
        <f t="shared" si="78"/>
        <v>0</v>
      </c>
      <c r="K1633" s="325"/>
      <c r="L1633" s="353"/>
      <c r="M1633" s="772"/>
      <c r="N1633" s="317"/>
      <c r="O1633" s="845" t="s">
        <v>3627</v>
      </c>
      <c r="P1633" s="821"/>
      <c r="Q1633" s="828">
        <f t="shared" si="76"/>
        <v>0</v>
      </c>
      <c r="R1633" s="520"/>
    </row>
    <row r="1634" spans="2:18" ht="30" hidden="1" outlineLevel="1">
      <c r="B1634" s="115">
        <f t="shared" si="77"/>
        <v>1614</v>
      </c>
      <c r="C1634" s="70" t="s">
        <v>1311</v>
      </c>
      <c r="D1634" s="203" t="s">
        <v>31</v>
      </c>
      <c r="E1634" s="204">
        <v>1</v>
      </c>
      <c r="F1634" s="38"/>
      <c r="G1634" s="380"/>
      <c r="H1634" s="381"/>
      <c r="I1634" s="380"/>
      <c r="J1634" s="428">
        <f t="shared" si="78"/>
        <v>0</v>
      </c>
      <c r="K1634" s="325"/>
      <c r="L1634" s="353"/>
      <c r="M1634" s="772"/>
      <c r="N1634" s="317"/>
      <c r="O1634" s="845" t="s">
        <v>3627</v>
      </c>
      <c r="P1634" s="821"/>
      <c r="Q1634" s="828">
        <f t="shared" si="76"/>
        <v>0</v>
      </c>
      <c r="R1634" s="520"/>
    </row>
    <row r="1635" spans="2:18" hidden="1" outlineLevel="1">
      <c r="B1635" s="115">
        <f t="shared" si="77"/>
        <v>1615</v>
      </c>
      <c r="C1635" s="70" t="s">
        <v>1179</v>
      </c>
      <c r="D1635" s="203"/>
      <c r="E1635" s="204"/>
      <c r="F1635" s="38"/>
      <c r="G1635" s="380"/>
      <c r="H1635" s="381"/>
      <c r="I1635" s="380"/>
      <c r="J1635" s="428">
        <f t="shared" si="78"/>
        <v>0</v>
      </c>
      <c r="K1635" s="325"/>
      <c r="L1635" s="353"/>
      <c r="M1635" s="772"/>
      <c r="N1635" s="317"/>
      <c r="O1635" s="845" t="s">
        <v>3627</v>
      </c>
      <c r="P1635" s="821"/>
      <c r="Q1635" s="828">
        <f t="shared" si="76"/>
        <v>0</v>
      </c>
      <c r="R1635" s="520"/>
    </row>
    <row r="1636" spans="2:18" hidden="1" outlineLevel="1">
      <c r="B1636" s="115">
        <f t="shared" si="77"/>
        <v>1616</v>
      </c>
      <c r="C1636" s="70" t="s">
        <v>1697</v>
      </c>
      <c r="D1636" s="203" t="s">
        <v>2</v>
      </c>
      <c r="E1636" s="204">
        <v>625</v>
      </c>
      <c r="F1636" s="38"/>
      <c r="G1636" s="380"/>
      <c r="H1636" s="381"/>
      <c r="I1636" s="380"/>
      <c r="J1636" s="428">
        <f t="shared" si="78"/>
        <v>0</v>
      </c>
      <c r="K1636" s="325"/>
      <c r="L1636" s="353"/>
      <c r="M1636" s="772"/>
      <c r="N1636" s="317"/>
      <c r="O1636" s="845" t="s">
        <v>3627</v>
      </c>
      <c r="P1636" s="821"/>
      <c r="Q1636" s="828">
        <f t="shared" si="76"/>
        <v>0</v>
      </c>
      <c r="R1636" s="520"/>
    </row>
    <row r="1637" spans="2:18" hidden="1" outlineLevel="1">
      <c r="B1637" s="115">
        <f t="shared" si="77"/>
        <v>1617</v>
      </c>
      <c r="C1637" s="70" t="s">
        <v>1691</v>
      </c>
      <c r="D1637" s="203" t="s">
        <v>2</v>
      </c>
      <c r="E1637" s="204">
        <v>1035</v>
      </c>
      <c r="F1637" s="38"/>
      <c r="G1637" s="380"/>
      <c r="H1637" s="381"/>
      <c r="I1637" s="380"/>
      <c r="J1637" s="428">
        <f t="shared" si="78"/>
        <v>0</v>
      </c>
      <c r="K1637" s="325"/>
      <c r="L1637" s="353"/>
      <c r="M1637" s="772"/>
      <c r="N1637" s="317"/>
      <c r="O1637" s="845" t="s">
        <v>3627</v>
      </c>
      <c r="P1637" s="821"/>
      <c r="Q1637" s="828">
        <f t="shared" si="76"/>
        <v>0</v>
      </c>
      <c r="R1637" s="520"/>
    </row>
    <row r="1638" spans="2:18" hidden="1" outlineLevel="1">
      <c r="B1638" s="115">
        <f t="shared" si="77"/>
        <v>1618</v>
      </c>
      <c r="C1638" s="70" t="s">
        <v>1218</v>
      </c>
      <c r="D1638" s="203"/>
      <c r="E1638" s="204"/>
      <c r="F1638" s="38"/>
      <c r="G1638" s="380"/>
      <c r="H1638" s="381"/>
      <c r="I1638" s="380"/>
      <c r="J1638" s="428">
        <f t="shared" si="78"/>
        <v>0</v>
      </c>
      <c r="K1638" s="325"/>
      <c r="L1638" s="353"/>
      <c r="M1638" s="772"/>
      <c r="N1638" s="317"/>
      <c r="O1638" s="845" t="s">
        <v>3627</v>
      </c>
      <c r="P1638" s="821"/>
      <c r="Q1638" s="828">
        <f t="shared" si="76"/>
        <v>0</v>
      </c>
      <c r="R1638" s="520"/>
    </row>
    <row r="1639" spans="2:18" ht="30" hidden="1" outlineLevel="1">
      <c r="B1639" s="115">
        <f t="shared" si="77"/>
        <v>1619</v>
      </c>
      <c r="C1639" s="70" t="s">
        <v>1698</v>
      </c>
      <c r="D1639" s="203" t="s">
        <v>2</v>
      </c>
      <c r="E1639" s="204">
        <v>6</v>
      </c>
      <c r="F1639" s="38"/>
      <c r="G1639" s="380"/>
      <c r="H1639" s="381"/>
      <c r="I1639" s="380"/>
      <c r="J1639" s="428">
        <f t="shared" si="78"/>
        <v>0</v>
      </c>
      <c r="K1639" s="325"/>
      <c r="L1639" s="353"/>
      <c r="M1639" s="772"/>
      <c r="N1639" s="317"/>
      <c r="O1639" s="845" t="s">
        <v>3627</v>
      </c>
      <c r="P1639" s="821"/>
      <c r="Q1639" s="828">
        <f t="shared" si="76"/>
        <v>0</v>
      </c>
      <c r="R1639" s="520"/>
    </row>
    <row r="1640" spans="2:18" ht="30" hidden="1" outlineLevel="1">
      <c r="B1640" s="115">
        <f t="shared" si="77"/>
        <v>1620</v>
      </c>
      <c r="C1640" s="70" t="s">
        <v>1699</v>
      </c>
      <c r="D1640" s="203" t="s">
        <v>2</v>
      </c>
      <c r="E1640" s="204">
        <v>135</v>
      </c>
      <c r="F1640" s="38"/>
      <c r="G1640" s="380"/>
      <c r="H1640" s="381"/>
      <c r="I1640" s="380"/>
      <c r="J1640" s="428">
        <f t="shared" si="78"/>
        <v>0</v>
      </c>
      <c r="K1640" s="325"/>
      <c r="L1640" s="353"/>
      <c r="M1640" s="772"/>
      <c r="N1640" s="317"/>
      <c r="O1640" s="845" t="s">
        <v>3627</v>
      </c>
      <c r="P1640" s="821"/>
      <c r="Q1640" s="828">
        <f t="shared" si="76"/>
        <v>0</v>
      </c>
      <c r="R1640" s="520"/>
    </row>
    <row r="1641" spans="2:18" ht="30" hidden="1" outlineLevel="1">
      <c r="B1641" s="115">
        <f t="shared" si="77"/>
        <v>1621</v>
      </c>
      <c r="C1641" s="70" t="s">
        <v>1700</v>
      </c>
      <c r="D1641" s="203" t="s">
        <v>2</v>
      </c>
      <c r="E1641" s="204">
        <v>120</v>
      </c>
      <c r="F1641" s="38"/>
      <c r="G1641" s="380"/>
      <c r="H1641" s="381"/>
      <c r="I1641" s="380"/>
      <c r="J1641" s="428">
        <f t="shared" si="78"/>
        <v>0</v>
      </c>
      <c r="K1641" s="325"/>
      <c r="L1641" s="353"/>
      <c r="M1641" s="772"/>
      <c r="N1641" s="317"/>
      <c r="O1641" s="845" t="s">
        <v>3627</v>
      </c>
      <c r="P1641" s="821"/>
      <c r="Q1641" s="828">
        <f t="shared" si="76"/>
        <v>0</v>
      </c>
      <c r="R1641" s="520"/>
    </row>
    <row r="1642" spans="2:18" hidden="1" outlineLevel="1">
      <c r="B1642" s="115">
        <f t="shared" si="77"/>
        <v>1622</v>
      </c>
      <c r="C1642" s="70" t="s">
        <v>1187</v>
      </c>
      <c r="D1642" s="203" t="s">
        <v>2</v>
      </c>
      <c r="E1642" s="204">
        <v>141</v>
      </c>
      <c r="F1642" s="38"/>
      <c r="G1642" s="380"/>
      <c r="H1642" s="381"/>
      <c r="I1642" s="380"/>
      <c r="J1642" s="428">
        <f t="shared" si="78"/>
        <v>0</v>
      </c>
      <c r="K1642" s="325"/>
      <c r="L1642" s="353"/>
      <c r="M1642" s="772"/>
      <c r="N1642" s="317"/>
      <c r="O1642" s="845" t="s">
        <v>3627</v>
      </c>
      <c r="P1642" s="821"/>
      <c r="Q1642" s="828">
        <f t="shared" si="76"/>
        <v>0</v>
      </c>
      <c r="R1642" s="520"/>
    </row>
    <row r="1643" spans="2:18" hidden="1" outlineLevel="1">
      <c r="B1643" s="115">
        <f t="shared" si="77"/>
        <v>1623</v>
      </c>
      <c r="C1643" s="70" t="s">
        <v>1313</v>
      </c>
      <c r="D1643" s="203" t="s">
        <v>31</v>
      </c>
      <c r="E1643" s="204">
        <v>2</v>
      </c>
      <c r="F1643" s="38"/>
      <c r="G1643" s="380"/>
      <c r="H1643" s="381"/>
      <c r="I1643" s="380"/>
      <c r="J1643" s="428">
        <f t="shared" si="78"/>
        <v>0</v>
      </c>
      <c r="K1643" s="325"/>
      <c r="L1643" s="353"/>
      <c r="M1643" s="772"/>
      <c r="N1643" s="317"/>
      <c r="O1643" s="845" t="s">
        <v>3627</v>
      </c>
      <c r="P1643" s="821"/>
      <c r="Q1643" s="828">
        <f t="shared" si="76"/>
        <v>0</v>
      </c>
      <c r="R1643" s="520"/>
    </row>
    <row r="1644" spans="2:18" hidden="1" outlineLevel="1">
      <c r="B1644" s="115">
        <f t="shared" si="77"/>
        <v>1624</v>
      </c>
      <c r="C1644" s="70" t="s">
        <v>1314</v>
      </c>
      <c r="D1644" s="203" t="s">
        <v>31</v>
      </c>
      <c r="E1644" s="204">
        <v>1</v>
      </c>
      <c r="F1644" s="38"/>
      <c r="G1644" s="380"/>
      <c r="H1644" s="381"/>
      <c r="I1644" s="380"/>
      <c r="J1644" s="428">
        <f t="shared" si="78"/>
        <v>0</v>
      </c>
      <c r="K1644" s="325"/>
      <c r="L1644" s="353"/>
      <c r="M1644" s="772"/>
      <c r="N1644" s="317"/>
      <c r="O1644" s="845" t="s">
        <v>3627</v>
      </c>
      <c r="P1644" s="821"/>
      <c r="Q1644" s="828">
        <f t="shared" si="76"/>
        <v>0</v>
      </c>
      <c r="R1644" s="520"/>
    </row>
    <row r="1645" spans="2:18" ht="45" hidden="1" outlineLevel="1">
      <c r="B1645" s="115">
        <f t="shared" si="77"/>
        <v>1625</v>
      </c>
      <c r="C1645" s="70" t="s">
        <v>1278</v>
      </c>
      <c r="D1645" s="203" t="s">
        <v>31</v>
      </c>
      <c r="E1645" s="204">
        <v>1</v>
      </c>
      <c r="F1645" s="38"/>
      <c r="G1645" s="380"/>
      <c r="H1645" s="381"/>
      <c r="I1645" s="380"/>
      <c r="J1645" s="428">
        <f t="shared" si="78"/>
        <v>0</v>
      </c>
      <c r="K1645" s="325"/>
      <c r="L1645" s="353"/>
      <c r="M1645" s="772"/>
      <c r="N1645" s="317"/>
      <c r="O1645" s="845" t="s">
        <v>3627</v>
      </c>
      <c r="P1645" s="821"/>
      <c r="Q1645" s="828">
        <f t="shared" si="76"/>
        <v>0</v>
      </c>
      <c r="R1645" s="520"/>
    </row>
    <row r="1646" spans="2:18" ht="30" hidden="1" outlineLevel="1">
      <c r="B1646" s="115">
        <f t="shared" si="77"/>
        <v>1626</v>
      </c>
      <c r="C1646" s="70" t="s">
        <v>1315</v>
      </c>
      <c r="D1646" s="203" t="s">
        <v>31</v>
      </c>
      <c r="E1646" s="204">
        <v>1</v>
      </c>
      <c r="F1646" s="38"/>
      <c r="G1646" s="380"/>
      <c r="H1646" s="381"/>
      <c r="I1646" s="380"/>
      <c r="J1646" s="428">
        <f t="shared" si="78"/>
        <v>0</v>
      </c>
      <c r="K1646" s="325"/>
      <c r="L1646" s="353"/>
      <c r="M1646" s="772"/>
      <c r="N1646" s="317"/>
      <c r="O1646" s="845" t="s">
        <v>3627</v>
      </c>
      <c r="P1646" s="821"/>
      <c r="Q1646" s="828">
        <f t="shared" si="76"/>
        <v>0</v>
      </c>
      <c r="R1646" s="520"/>
    </row>
    <row r="1647" spans="2:18" ht="30" hidden="1" outlineLevel="1">
      <c r="B1647" s="115">
        <f t="shared" si="77"/>
        <v>1627</v>
      </c>
      <c r="C1647" s="70" t="s">
        <v>1316</v>
      </c>
      <c r="D1647" s="203" t="s">
        <v>31</v>
      </c>
      <c r="E1647" s="204">
        <v>1</v>
      </c>
      <c r="F1647" s="38"/>
      <c r="G1647" s="380"/>
      <c r="H1647" s="381"/>
      <c r="I1647" s="380"/>
      <c r="J1647" s="428">
        <f t="shared" si="78"/>
        <v>0</v>
      </c>
      <c r="K1647" s="325"/>
      <c r="L1647" s="353"/>
      <c r="M1647" s="772"/>
      <c r="N1647" s="317"/>
      <c r="O1647" s="845" t="s">
        <v>3627</v>
      </c>
      <c r="P1647" s="821"/>
      <c r="Q1647" s="828">
        <f t="shared" ref="Q1647:Q1710" si="79">I1647</f>
        <v>0</v>
      </c>
      <c r="R1647" s="520"/>
    </row>
    <row r="1648" spans="2:18" ht="30" hidden="1" outlineLevel="1">
      <c r="B1648" s="115">
        <f t="shared" si="77"/>
        <v>1628</v>
      </c>
      <c r="C1648" s="70" t="s">
        <v>1279</v>
      </c>
      <c r="D1648" s="203" t="s">
        <v>31</v>
      </c>
      <c r="E1648" s="204">
        <v>2</v>
      </c>
      <c r="F1648" s="38"/>
      <c r="G1648" s="380"/>
      <c r="H1648" s="381"/>
      <c r="I1648" s="380"/>
      <c r="J1648" s="428">
        <f t="shared" si="78"/>
        <v>0</v>
      </c>
      <c r="K1648" s="325"/>
      <c r="L1648" s="353"/>
      <c r="M1648" s="772"/>
      <c r="N1648" s="317"/>
      <c r="O1648" s="845" t="s">
        <v>3627</v>
      </c>
      <c r="P1648" s="821"/>
      <c r="Q1648" s="828">
        <f t="shared" si="79"/>
        <v>0</v>
      </c>
      <c r="R1648" s="520"/>
    </row>
    <row r="1649" spans="2:18" ht="30" hidden="1" outlineLevel="1">
      <c r="B1649" s="115">
        <f t="shared" si="77"/>
        <v>1629</v>
      </c>
      <c r="C1649" s="70" t="s">
        <v>1317</v>
      </c>
      <c r="D1649" s="203" t="s">
        <v>31</v>
      </c>
      <c r="E1649" s="204">
        <v>1</v>
      </c>
      <c r="F1649" s="38"/>
      <c r="G1649" s="380"/>
      <c r="H1649" s="381"/>
      <c r="I1649" s="380"/>
      <c r="J1649" s="428">
        <f t="shared" si="78"/>
        <v>0</v>
      </c>
      <c r="K1649" s="325"/>
      <c r="L1649" s="353"/>
      <c r="M1649" s="772"/>
      <c r="N1649" s="317"/>
      <c r="O1649" s="845" t="s">
        <v>3627</v>
      </c>
      <c r="P1649" s="821"/>
      <c r="Q1649" s="828">
        <f t="shared" si="79"/>
        <v>0</v>
      </c>
      <c r="R1649" s="520"/>
    </row>
    <row r="1650" spans="2:18" ht="30" hidden="1" outlineLevel="1">
      <c r="B1650" s="115">
        <f t="shared" si="77"/>
        <v>1630</v>
      </c>
      <c r="C1650" s="70" t="s">
        <v>1318</v>
      </c>
      <c r="D1650" s="203" t="s">
        <v>31</v>
      </c>
      <c r="E1650" s="204">
        <v>3</v>
      </c>
      <c r="F1650" s="38"/>
      <c r="G1650" s="380"/>
      <c r="H1650" s="381"/>
      <c r="I1650" s="380"/>
      <c r="J1650" s="428">
        <f t="shared" si="78"/>
        <v>0</v>
      </c>
      <c r="K1650" s="325"/>
      <c r="L1650" s="353"/>
      <c r="M1650" s="772"/>
      <c r="N1650" s="317"/>
      <c r="O1650" s="845" t="s">
        <v>3627</v>
      </c>
      <c r="P1650" s="821"/>
      <c r="Q1650" s="828">
        <f t="shared" si="79"/>
        <v>0</v>
      </c>
      <c r="R1650" s="520"/>
    </row>
    <row r="1651" spans="2:18" ht="45" hidden="1" outlineLevel="1">
      <c r="B1651" s="115">
        <f t="shared" si="77"/>
        <v>1631</v>
      </c>
      <c r="C1651" s="70" t="s">
        <v>1319</v>
      </c>
      <c r="D1651" s="203" t="s">
        <v>31</v>
      </c>
      <c r="E1651" s="204">
        <v>1</v>
      </c>
      <c r="F1651" s="38"/>
      <c r="G1651" s="380"/>
      <c r="H1651" s="381"/>
      <c r="I1651" s="380"/>
      <c r="J1651" s="428">
        <f t="shared" si="78"/>
        <v>0</v>
      </c>
      <c r="K1651" s="325"/>
      <c r="L1651" s="353"/>
      <c r="M1651" s="772"/>
      <c r="N1651" s="317"/>
      <c r="O1651" s="845" t="s">
        <v>3627</v>
      </c>
      <c r="P1651" s="821"/>
      <c r="Q1651" s="828">
        <f t="shared" si="79"/>
        <v>0</v>
      </c>
      <c r="R1651" s="520"/>
    </row>
    <row r="1652" spans="2:18" ht="45" hidden="1" outlineLevel="1">
      <c r="B1652" s="115">
        <f t="shared" ref="B1652:B1715" si="80">B1651+1</f>
        <v>1632</v>
      </c>
      <c r="C1652" s="70" t="s">
        <v>1320</v>
      </c>
      <c r="D1652" s="203" t="s">
        <v>31</v>
      </c>
      <c r="E1652" s="204">
        <v>1</v>
      </c>
      <c r="F1652" s="38"/>
      <c r="G1652" s="380"/>
      <c r="H1652" s="381"/>
      <c r="I1652" s="380"/>
      <c r="J1652" s="428">
        <f t="shared" si="78"/>
        <v>0</v>
      </c>
      <c r="K1652" s="325"/>
      <c r="L1652" s="353"/>
      <c r="M1652" s="772"/>
      <c r="N1652" s="317"/>
      <c r="O1652" s="845" t="s">
        <v>3627</v>
      </c>
      <c r="P1652" s="821"/>
      <c r="Q1652" s="828">
        <f t="shared" si="79"/>
        <v>0</v>
      </c>
      <c r="R1652" s="520"/>
    </row>
    <row r="1653" spans="2:18" ht="45" hidden="1" outlineLevel="1">
      <c r="B1653" s="115">
        <f t="shared" si="80"/>
        <v>1633</v>
      </c>
      <c r="C1653" s="70" t="s">
        <v>1321</v>
      </c>
      <c r="D1653" s="203" t="s">
        <v>31</v>
      </c>
      <c r="E1653" s="204">
        <v>1</v>
      </c>
      <c r="F1653" s="38"/>
      <c r="G1653" s="380"/>
      <c r="H1653" s="381"/>
      <c r="I1653" s="380"/>
      <c r="J1653" s="428">
        <f t="shared" si="78"/>
        <v>0</v>
      </c>
      <c r="K1653" s="325"/>
      <c r="L1653" s="353"/>
      <c r="M1653" s="772"/>
      <c r="N1653" s="317"/>
      <c r="O1653" s="845" t="s">
        <v>3627</v>
      </c>
      <c r="P1653" s="821"/>
      <c r="Q1653" s="828">
        <f t="shared" si="79"/>
        <v>0</v>
      </c>
      <c r="R1653" s="520"/>
    </row>
    <row r="1654" spans="2:18" ht="45" hidden="1" outlineLevel="1">
      <c r="B1654" s="115">
        <f t="shared" si="80"/>
        <v>1634</v>
      </c>
      <c r="C1654" s="70" t="s">
        <v>1322</v>
      </c>
      <c r="D1654" s="203" t="s">
        <v>31</v>
      </c>
      <c r="E1654" s="204">
        <v>1</v>
      </c>
      <c r="F1654" s="38"/>
      <c r="G1654" s="380"/>
      <c r="H1654" s="381"/>
      <c r="I1654" s="380"/>
      <c r="J1654" s="428">
        <f t="shared" si="78"/>
        <v>0</v>
      </c>
      <c r="K1654" s="325"/>
      <c r="L1654" s="353"/>
      <c r="M1654" s="772"/>
      <c r="N1654" s="317"/>
      <c r="O1654" s="845" t="s">
        <v>3627</v>
      </c>
      <c r="P1654" s="821"/>
      <c r="Q1654" s="828">
        <f t="shared" si="79"/>
        <v>0</v>
      </c>
      <c r="R1654" s="520"/>
    </row>
    <row r="1655" spans="2:18" ht="45" hidden="1" outlineLevel="1">
      <c r="B1655" s="115">
        <f t="shared" si="80"/>
        <v>1635</v>
      </c>
      <c r="C1655" s="70" t="s">
        <v>1323</v>
      </c>
      <c r="D1655" s="203" t="s">
        <v>31</v>
      </c>
      <c r="E1655" s="204">
        <v>1</v>
      </c>
      <c r="F1655" s="38"/>
      <c r="G1655" s="380"/>
      <c r="H1655" s="381"/>
      <c r="I1655" s="380"/>
      <c r="J1655" s="428">
        <f t="shared" si="78"/>
        <v>0</v>
      </c>
      <c r="K1655" s="325"/>
      <c r="L1655" s="353"/>
      <c r="M1655" s="772"/>
      <c r="N1655" s="317"/>
      <c r="O1655" s="845" t="s">
        <v>3627</v>
      </c>
      <c r="P1655" s="821"/>
      <c r="Q1655" s="828">
        <f t="shared" si="79"/>
        <v>0</v>
      </c>
      <c r="R1655" s="520"/>
    </row>
    <row r="1656" spans="2:18" ht="45" hidden="1" outlineLevel="1">
      <c r="B1656" s="115">
        <f t="shared" si="80"/>
        <v>1636</v>
      </c>
      <c r="C1656" s="70" t="s">
        <v>1324</v>
      </c>
      <c r="D1656" s="203" t="s">
        <v>31</v>
      </c>
      <c r="E1656" s="204">
        <v>1</v>
      </c>
      <c r="F1656" s="38"/>
      <c r="G1656" s="380"/>
      <c r="H1656" s="381"/>
      <c r="I1656" s="380"/>
      <c r="J1656" s="428">
        <f t="shared" si="78"/>
        <v>0</v>
      </c>
      <c r="K1656" s="325"/>
      <c r="L1656" s="353"/>
      <c r="M1656" s="772"/>
      <c r="N1656" s="317"/>
      <c r="O1656" s="845" t="s">
        <v>3627</v>
      </c>
      <c r="P1656" s="821"/>
      <c r="Q1656" s="828">
        <f t="shared" si="79"/>
        <v>0</v>
      </c>
      <c r="R1656" s="520"/>
    </row>
    <row r="1657" spans="2:18" ht="45" hidden="1" outlineLevel="1">
      <c r="B1657" s="115">
        <f t="shared" si="80"/>
        <v>1637</v>
      </c>
      <c r="C1657" s="70" t="s">
        <v>1325</v>
      </c>
      <c r="D1657" s="203" t="s">
        <v>31</v>
      </c>
      <c r="E1657" s="204">
        <v>1</v>
      </c>
      <c r="F1657" s="38"/>
      <c r="G1657" s="380"/>
      <c r="H1657" s="381"/>
      <c r="I1657" s="380"/>
      <c r="J1657" s="428">
        <f t="shared" si="78"/>
        <v>0</v>
      </c>
      <c r="K1657" s="325"/>
      <c r="L1657" s="353"/>
      <c r="M1657" s="772"/>
      <c r="N1657" s="317"/>
      <c r="O1657" s="845" t="s">
        <v>3627</v>
      </c>
      <c r="P1657" s="821"/>
      <c r="Q1657" s="828">
        <f t="shared" si="79"/>
        <v>0</v>
      </c>
      <c r="R1657" s="520"/>
    </row>
    <row r="1658" spans="2:18" ht="45" hidden="1" outlineLevel="1">
      <c r="B1658" s="115">
        <f t="shared" si="80"/>
        <v>1638</v>
      </c>
      <c r="C1658" s="70" t="s">
        <v>1326</v>
      </c>
      <c r="D1658" s="203" t="s">
        <v>31</v>
      </c>
      <c r="E1658" s="204">
        <v>1</v>
      </c>
      <c r="F1658" s="38"/>
      <c r="G1658" s="380"/>
      <c r="H1658" s="381"/>
      <c r="I1658" s="380"/>
      <c r="J1658" s="428">
        <f t="shared" si="78"/>
        <v>0</v>
      </c>
      <c r="K1658" s="325"/>
      <c r="L1658" s="353"/>
      <c r="M1658" s="772"/>
      <c r="N1658" s="317"/>
      <c r="O1658" s="845" t="s">
        <v>3627</v>
      </c>
      <c r="P1658" s="821"/>
      <c r="Q1658" s="828">
        <f t="shared" si="79"/>
        <v>0</v>
      </c>
      <c r="R1658" s="520"/>
    </row>
    <row r="1659" spans="2:18" ht="45" hidden="1" outlineLevel="1">
      <c r="B1659" s="115">
        <f t="shared" si="80"/>
        <v>1639</v>
      </c>
      <c r="C1659" s="70" t="s">
        <v>1327</v>
      </c>
      <c r="D1659" s="203" t="s">
        <v>31</v>
      </c>
      <c r="E1659" s="204">
        <v>1</v>
      </c>
      <c r="F1659" s="38"/>
      <c r="G1659" s="380"/>
      <c r="H1659" s="381"/>
      <c r="I1659" s="380"/>
      <c r="J1659" s="428">
        <f t="shared" si="78"/>
        <v>0</v>
      </c>
      <c r="K1659" s="325"/>
      <c r="L1659" s="353"/>
      <c r="M1659" s="772"/>
      <c r="N1659" s="317"/>
      <c r="O1659" s="845" t="s">
        <v>3627</v>
      </c>
      <c r="P1659" s="821"/>
      <c r="Q1659" s="828">
        <f t="shared" si="79"/>
        <v>0</v>
      </c>
      <c r="R1659" s="520"/>
    </row>
    <row r="1660" spans="2:18" hidden="1" outlineLevel="1">
      <c r="B1660" s="115">
        <f t="shared" si="80"/>
        <v>1640</v>
      </c>
      <c r="C1660" s="70" t="s">
        <v>1328</v>
      </c>
      <c r="D1660" s="203" t="s">
        <v>31</v>
      </c>
      <c r="E1660" s="204">
        <v>4</v>
      </c>
      <c r="F1660" s="38"/>
      <c r="G1660" s="380"/>
      <c r="H1660" s="381"/>
      <c r="I1660" s="380"/>
      <c r="J1660" s="428">
        <f t="shared" si="78"/>
        <v>0</v>
      </c>
      <c r="K1660" s="325"/>
      <c r="L1660" s="353"/>
      <c r="M1660" s="772"/>
      <c r="N1660" s="317"/>
      <c r="O1660" s="845" t="s">
        <v>3627</v>
      </c>
      <c r="P1660" s="821"/>
      <c r="Q1660" s="828">
        <f t="shared" si="79"/>
        <v>0</v>
      </c>
      <c r="R1660" s="520"/>
    </row>
    <row r="1661" spans="2:18" hidden="1" outlineLevel="1">
      <c r="B1661" s="115">
        <f t="shared" si="80"/>
        <v>1641</v>
      </c>
      <c r="C1661" s="70" t="s">
        <v>1329</v>
      </c>
      <c r="D1661" s="203" t="s">
        <v>31</v>
      </c>
      <c r="E1661" s="204">
        <v>200</v>
      </c>
      <c r="F1661" s="38"/>
      <c r="G1661" s="380"/>
      <c r="H1661" s="381"/>
      <c r="I1661" s="380"/>
      <c r="J1661" s="428">
        <f t="shared" si="78"/>
        <v>0</v>
      </c>
      <c r="K1661" s="325"/>
      <c r="L1661" s="353"/>
      <c r="M1661" s="772"/>
      <c r="N1661" s="317"/>
      <c r="O1661" s="845" t="s">
        <v>3627</v>
      </c>
      <c r="P1661" s="821"/>
      <c r="Q1661" s="828">
        <f t="shared" si="79"/>
        <v>0</v>
      </c>
      <c r="R1661" s="520"/>
    </row>
    <row r="1662" spans="2:18" ht="30" hidden="1" outlineLevel="1">
      <c r="B1662" s="115">
        <f t="shared" si="80"/>
        <v>1642</v>
      </c>
      <c r="C1662" s="70" t="s">
        <v>1330</v>
      </c>
      <c r="D1662" s="203" t="s">
        <v>2</v>
      </c>
      <c r="E1662" s="204">
        <v>215</v>
      </c>
      <c r="F1662" s="38"/>
      <c r="G1662" s="380"/>
      <c r="H1662" s="381"/>
      <c r="I1662" s="380"/>
      <c r="J1662" s="428">
        <f t="shared" si="78"/>
        <v>0</v>
      </c>
      <c r="K1662" s="325"/>
      <c r="L1662" s="353"/>
      <c r="M1662" s="772"/>
      <c r="N1662" s="317"/>
      <c r="O1662" s="845" t="s">
        <v>3627</v>
      </c>
      <c r="P1662" s="821"/>
      <c r="Q1662" s="828">
        <f t="shared" si="79"/>
        <v>0</v>
      </c>
      <c r="R1662" s="520"/>
    </row>
    <row r="1663" spans="2:18" ht="30" hidden="1" outlineLevel="1">
      <c r="B1663" s="115">
        <f t="shared" si="80"/>
        <v>1643</v>
      </c>
      <c r="C1663" s="70" t="s">
        <v>1331</v>
      </c>
      <c r="D1663" s="203" t="s">
        <v>31</v>
      </c>
      <c r="E1663" s="204">
        <v>645</v>
      </c>
      <c r="F1663" s="38"/>
      <c r="G1663" s="380"/>
      <c r="H1663" s="381"/>
      <c r="I1663" s="380"/>
      <c r="J1663" s="428">
        <f t="shared" si="78"/>
        <v>0</v>
      </c>
      <c r="K1663" s="325"/>
      <c r="L1663" s="353"/>
      <c r="M1663" s="772"/>
      <c r="N1663" s="317"/>
      <c r="O1663" s="845" t="s">
        <v>3627</v>
      </c>
      <c r="P1663" s="821"/>
      <c r="Q1663" s="828">
        <f t="shared" si="79"/>
        <v>0</v>
      </c>
      <c r="R1663" s="520"/>
    </row>
    <row r="1664" spans="2:18" ht="30" hidden="1" outlineLevel="1">
      <c r="B1664" s="115">
        <f t="shared" si="80"/>
        <v>1644</v>
      </c>
      <c r="C1664" s="70" t="s">
        <v>1332</v>
      </c>
      <c r="D1664" s="203" t="s">
        <v>31</v>
      </c>
      <c r="E1664" s="204">
        <v>8</v>
      </c>
      <c r="F1664" s="38"/>
      <c r="G1664" s="380"/>
      <c r="H1664" s="381"/>
      <c r="I1664" s="380"/>
      <c r="J1664" s="428">
        <f t="shared" si="78"/>
        <v>0</v>
      </c>
      <c r="K1664" s="325"/>
      <c r="L1664" s="353"/>
      <c r="M1664" s="772"/>
      <c r="N1664" s="317"/>
      <c r="O1664" s="845" t="s">
        <v>3627</v>
      </c>
      <c r="P1664" s="821"/>
      <c r="Q1664" s="828">
        <f t="shared" si="79"/>
        <v>0</v>
      </c>
      <c r="R1664" s="520"/>
    </row>
    <row r="1665" spans="2:18" hidden="1" outlineLevel="1">
      <c r="B1665" s="115">
        <f t="shared" si="80"/>
        <v>1645</v>
      </c>
      <c r="C1665" s="70" t="s">
        <v>1333</v>
      </c>
      <c r="D1665" s="203" t="s">
        <v>31</v>
      </c>
      <c r="E1665" s="204">
        <v>4</v>
      </c>
      <c r="F1665" s="38"/>
      <c r="G1665" s="380"/>
      <c r="H1665" s="381"/>
      <c r="I1665" s="380"/>
      <c r="J1665" s="428">
        <f t="shared" si="78"/>
        <v>0</v>
      </c>
      <c r="K1665" s="325"/>
      <c r="L1665" s="353"/>
      <c r="M1665" s="772"/>
      <c r="N1665" s="317"/>
      <c r="O1665" s="845" t="s">
        <v>3627</v>
      </c>
      <c r="P1665" s="821"/>
      <c r="Q1665" s="828">
        <f t="shared" si="79"/>
        <v>0</v>
      </c>
      <c r="R1665" s="520"/>
    </row>
    <row r="1666" spans="2:18" ht="30" hidden="1" outlineLevel="1">
      <c r="B1666" s="115">
        <f t="shared" si="80"/>
        <v>1646</v>
      </c>
      <c r="C1666" s="70" t="s">
        <v>1334</v>
      </c>
      <c r="D1666" s="203" t="s">
        <v>31</v>
      </c>
      <c r="E1666" s="204">
        <v>16</v>
      </c>
      <c r="F1666" s="38"/>
      <c r="G1666" s="380"/>
      <c r="H1666" s="381"/>
      <c r="I1666" s="380"/>
      <c r="J1666" s="428">
        <f t="shared" si="78"/>
        <v>0</v>
      </c>
      <c r="K1666" s="325"/>
      <c r="L1666" s="353"/>
      <c r="M1666" s="772"/>
      <c r="N1666" s="317"/>
      <c r="O1666" s="845" t="s">
        <v>3627</v>
      </c>
      <c r="P1666" s="821"/>
      <c r="Q1666" s="828">
        <f t="shared" si="79"/>
        <v>0</v>
      </c>
      <c r="R1666" s="520"/>
    </row>
    <row r="1667" spans="2:18" hidden="1" outlineLevel="1">
      <c r="B1667" s="115">
        <f t="shared" si="80"/>
        <v>1647</v>
      </c>
      <c r="C1667" s="70" t="s">
        <v>1335</v>
      </c>
      <c r="D1667" s="203"/>
      <c r="E1667" s="204"/>
      <c r="F1667" s="38"/>
      <c r="G1667" s="380"/>
      <c r="H1667" s="381"/>
      <c r="I1667" s="380"/>
      <c r="J1667" s="428">
        <f t="shared" si="78"/>
        <v>0</v>
      </c>
      <c r="K1667" s="325"/>
      <c r="L1667" s="353"/>
      <c r="M1667" s="772"/>
      <c r="N1667" s="317"/>
      <c r="O1667" s="845" t="s">
        <v>3627</v>
      </c>
      <c r="P1667" s="821"/>
      <c r="Q1667" s="828">
        <f t="shared" si="79"/>
        <v>0</v>
      </c>
      <c r="R1667" s="520"/>
    </row>
    <row r="1668" spans="2:18" hidden="1" outlineLevel="1">
      <c r="B1668" s="115">
        <f t="shared" si="80"/>
        <v>1648</v>
      </c>
      <c r="C1668" s="70" t="s">
        <v>1336</v>
      </c>
      <c r="D1668" s="203"/>
      <c r="E1668" s="204"/>
      <c r="F1668" s="38"/>
      <c r="G1668" s="380"/>
      <c r="H1668" s="381"/>
      <c r="I1668" s="380"/>
      <c r="J1668" s="428">
        <f t="shared" si="78"/>
        <v>0</v>
      </c>
      <c r="K1668" s="325"/>
      <c r="L1668" s="353"/>
      <c r="M1668" s="772"/>
      <c r="N1668" s="317"/>
      <c r="O1668" s="845" t="s">
        <v>3627</v>
      </c>
      <c r="P1668" s="821"/>
      <c r="Q1668" s="828">
        <f t="shared" si="79"/>
        <v>0</v>
      </c>
      <c r="R1668" s="520"/>
    </row>
    <row r="1669" spans="2:18" hidden="1" outlineLevel="1">
      <c r="B1669" s="115">
        <f t="shared" si="80"/>
        <v>1649</v>
      </c>
      <c r="C1669" s="70" t="s">
        <v>1337</v>
      </c>
      <c r="D1669" s="203" t="s">
        <v>31</v>
      </c>
      <c r="E1669" s="204">
        <v>5</v>
      </c>
      <c r="F1669" s="38"/>
      <c r="G1669" s="380"/>
      <c r="H1669" s="381"/>
      <c r="I1669" s="380"/>
      <c r="J1669" s="428">
        <f t="shared" si="78"/>
        <v>0</v>
      </c>
      <c r="K1669" s="325"/>
      <c r="L1669" s="353"/>
      <c r="M1669" s="772"/>
      <c r="N1669" s="317"/>
      <c r="O1669" s="845" t="s">
        <v>3627</v>
      </c>
      <c r="P1669" s="821"/>
      <c r="Q1669" s="828">
        <f t="shared" si="79"/>
        <v>0</v>
      </c>
      <c r="R1669" s="520"/>
    </row>
    <row r="1670" spans="2:18" hidden="1" outlineLevel="1">
      <c r="B1670" s="115">
        <f t="shared" si="80"/>
        <v>1650</v>
      </c>
      <c r="C1670" s="70" t="s">
        <v>104</v>
      </c>
      <c r="D1670" s="203"/>
      <c r="E1670" s="204"/>
      <c r="F1670" s="38"/>
      <c r="G1670" s="380"/>
      <c r="H1670" s="381"/>
      <c r="I1670" s="380"/>
      <c r="J1670" s="428">
        <f t="shared" si="78"/>
        <v>0</v>
      </c>
      <c r="K1670" s="325"/>
      <c r="L1670" s="353"/>
      <c r="M1670" s="772"/>
      <c r="N1670" s="317"/>
      <c r="O1670" s="845" t="s">
        <v>3627</v>
      </c>
      <c r="P1670" s="821"/>
      <c r="Q1670" s="828">
        <f t="shared" si="79"/>
        <v>0</v>
      </c>
      <c r="R1670" s="520"/>
    </row>
    <row r="1671" spans="2:18" hidden="1" outlineLevel="1">
      <c r="B1671" s="115">
        <f t="shared" si="80"/>
        <v>1651</v>
      </c>
      <c r="C1671" s="70" t="s">
        <v>1338</v>
      </c>
      <c r="D1671" s="203" t="s">
        <v>31</v>
      </c>
      <c r="E1671" s="204">
        <v>5</v>
      </c>
      <c r="F1671" s="38"/>
      <c r="G1671" s="380"/>
      <c r="H1671" s="381"/>
      <c r="I1671" s="380"/>
      <c r="J1671" s="428">
        <f t="shared" si="78"/>
        <v>0</v>
      </c>
      <c r="K1671" s="325"/>
      <c r="L1671" s="353"/>
      <c r="M1671" s="772"/>
      <c r="N1671" s="317"/>
      <c r="O1671" s="845" t="s">
        <v>3627</v>
      </c>
      <c r="P1671" s="821"/>
      <c r="Q1671" s="828">
        <f t="shared" si="79"/>
        <v>0</v>
      </c>
      <c r="R1671" s="520"/>
    </row>
    <row r="1672" spans="2:18" hidden="1" outlineLevel="1">
      <c r="B1672" s="115">
        <f t="shared" si="80"/>
        <v>1652</v>
      </c>
      <c r="C1672" s="70" t="s">
        <v>1179</v>
      </c>
      <c r="D1672" s="203"/>
      <c r="E1672" s="204"/>
      <c r="F1672" s="38"/>
      <c r="G1672" s="380"/>
      <c r="H1672" s="381"/>
      <c r="I1672" s="380"/>
      <c r="J1672" s="428">
        <f t="shared" si="78"/>
        <v>0</v>
      </c>
      <c r="K1672" s="325"/>
      <c r="L1672" s="353"/>
      <c r="M1672" s="772"/>
      <c r="N1672" s="317"/>
      <c r="O1672" s="845" t="s">
        <v>3627</v>
      </c>
      <c r="P1672" s="821"/>
      <c r="Q1672" s="828">
        <f t="shared" si="79"/>
        <v>0</v>
      </c>
      <c r="R1672" s="520"/>
    </row>
    <row r="1673" spans="2:18" hidden="1" outlineLevel="1">
      <c r="B1673" s="115">
        <f t="shared" si="80"/>
        <v>1653</v>
      </c>
      <c r="C1673" s="70" t="s">
        <v>1697</v>
      </c>
      <c r="D1673" s="203" t="s">
        <v>2</v>
      </c>
      <c r="E1673" s="204">
        <v>309</v>
      </c>
      <c r="F1673" s="38"/>
      <c r="G1673" s="380"/>
      <c r="H1673" s="381"/>
      <c r="I1673" s="380"/>
      <c r="J1673" s="428">
        <f t="shared" si="78"/>
        <v>0</v>
      </c>
      <c r="K1673" s="325"/>
      <c r="L1673" s="353"/>
      <c r="M1673" s="772"/>
      <c r="N1673" s="317"/>
      <c r="O1673" s="845" t="s">
        <v>3627</v>
      </c>
      <c r="P1673" s="821"/>
      <c r="Q1673" s="828">
        <f t="shared" si="79"/>
        <v>0</v>
      </c>
      <c r="R1673" s="520"/>
    </row>
    <row r="1674" spans="2:18" hidden="1" outlineLevel="1">
      <c r="B1674" s="115">
        <f t="shared" si="80"/>
        <v>1654</v>
      </c>
      <c r="C1674" s="70" t="s">
        <v>1701</v>
      </c>
      <c r="D1674" s="203" t="s">
        <v>2</v>
      </c>
      <c r="E1674" s="204">
        <v>90</v>
      </c>
      <c r="F1674" s="38"/>
      <c r="G1674" s="380"/>
      <c r="H1674" s="381"/>
      <c r="I1674" s="380"/>
      <c r="J1674" s="428">
        <f t="shared" si="78"/>
        <v>0</v>
      </c>
      <c r="K1674" s="325"/>
      <c r="L1674" s="353"/>
      <c r="M1674" s="772"/>
      <c r="N1674" s="317"/>
      <c r="O1674" s="845" t="s">
        <v>3627</v>
      </c>
      <c r="P1674" s="821"/>
      <c r="Q1674" s="828">
        <f t="shared" si="79"/>
        <v>0</v>
      </c>
      <c r="R1674" s="520"/>
    </row>
    <row r="1675" spans="2:18" hidden="1" outlineLevel="1">
      <c r="B1675" s="115">
        <f t="shared" si="80"/>
        <v>1655</v>
      </c>
      <c r="C1675" s="70" t="s">
        <v>1702</v>
      </c>
      <c r="D1675" s="203" t="s">
        <v>2</v>
      </c>
      <c r="E1675" s="204">
        <v>103</v>
      </c>
      <c r="F1675" s="38"/>
      <c r="G1675" s="380"/>
      <c r="H1675" s="381"/>
      <c r="I1675" s="380"/>
      <c r="J1675" s="428">
        <f t="shared" si="78"/>
        <v>0</v>
      </c>
      <c r="K1675" s="325"/>
      <c r="L1675" s="353"/>
      <c r="M1675" s="772"/>
      <c r="N1675" s="317"/>
      <c r="O1675" s="845" t="s">
        <v>3627</v>
      </c>
      <c r="P1675" s="821"/>
      <c r="Q1675" s="828">
        <f t="shared" si="79"/>
        <v>0</v>
      </c>
      <c r="R1675" s="520"/>
    </row>
    <row r="1676" spans="2:18" hidden="1" outlineLevel="1">
      <c r="B1676" s="115">
        <f t="shared" si="80"/>
        <v>1656</v>
      </c>
      <c r="C1676" s="70" t="s">
        <v>1684</v>
      </c>
      <c r="D1676" s="203" t="s">
        <v>2</v>
      </c>
      <c r="E1676" s="204">
        <v>25</v>
      </c>
      <c r="F1676" s="38"/>
      <c r="G1676" s="380"/>
      <c r="H1676" s="381"/>
      <c r="I1676" s="380"/>
      <c r="J1676" s="428">
        <f t="shared" si="78"/>
        <v>0</v>
      </c>
      <c r="K1676" s="325"/>
      <c r="L1676" s="353"/>
      <c r="M1676" s="772"/>
      <c r="N1676" s="317"/>
      <c r="O1676" s="845" t="s">
        <v>3627</v>
      </c>
      <c r="P1676" s="821"/>
      <c r="Q1676" s="828">
        <f t="shared" si="79"/>
        <v>0</v>
      </c>
      <c r="R1676" s="520"/>
    </row>
    <row r="1677" spans="2:18" hidden="1" outlineLevel="1">
      <c r="B1677" s="115">
        <f t="shared" si="80"/>
        <v>1657</v>
      </c>
      <c r="C1677" s="70" t="s">
        <v>1218</v>
      </c>
      <c r="D1677" s="203"/>
      <c r="E1677" s="204"/>
      <c r="F1677" s="38"/>
      <c r="G1677" s="380"/>
      <c r="H1677" s="381"/>
      <c r="I1677" s="380"/>
      <c r="J1677" s="428">
        <f t="shared" si="78"/>
        <v>0</v>
      </c>
      <c r="K1677" s="325"/>
      <c r="L1677" s="353"/>
      <c r="M1677" s="772"/>
      <c r="N1677" s="317"/>
      <c r="O1677" s="845" t="s">
        <v>3627</v>
      </c>
      <c r="P1677" s="821"/>
      <c r="Q1677" s="828">
        <f t="shared" si="79"/>
        <v>0</v>
      </c>
      <c r="R1677" s="520"/>
    </row>
    <row r="1678" spans="2:18" ht="30" hidden="1" outlineLevel="1">
      <c r="B1678" s="115">
        <f t="shared" si="80"/>
        <v>1658</v>
      </c>
      <c r="C1678" s="70" t="s">
        <v>1381</v>
      </c>
      <c r="D1678" s="203" t="s">
        <v>2</v>
      </c>
      <c r="E1678" s="204">
        <v>500</v>
      </c>
      <c r="F1678" s="38"/>
      <c r="G1678" s="380"/>
      <c r="H1678" s="381"/>
      <c r="I1678" s="380"/>
      <c r="J1678" s="428">
        <f t="shared" si="78"/>
        <v>0</v>
      </c>
      <c r="K1678" s="325"/>
      <c r="L1678" s="353"/>
      <c r="M1678" s="772"/>
      <c r="N1678" s="317"/>
      <c r="O1678" s="845" t="s">
        <v>3627</v>
      </c>
      <c r="P1678" s="821"/>
      <c r="Q1678" s="828">
        <f t="shared" si="79"/>
        <v>0</v>
      </c>
      <c r="R1678" s="520"/>
    </row>
    <row r="1679" spans="2:18" hidden="1" outlineLevel="1">
      <c r="B1679" s="115">
        <f t="shared" si="80"/>
        <v>1659</v>
      </c>
      <c r="C1679" s="70" t="s">
        <v>1380</v>
      </c>
      <c r="D1679" s="203" t="s">
        <v>31</v>
      </c>
      <c r="E1679" s="204">
        <v>1500</v>
      </c>
      <c r="F1679" s="38"/>
      <c r="G1679" s="380"/>
      <c r="H1679" s="381"/>
      <c r="I1679" s="380"/>
      <c r="J1679" s="428">
        <f t="shared" si="78"/>
        <v>0</v>
      </c>
      <c r="K1679" s="325"/>
      <c r="L1679" s="353"/>
      <c r="M1679" s="772"/>
      <c r="N1679" s="317"/>
      <c r="O1679" s="845" t="s">
        <v>3627</v>
      </c>
      <c r="P1679" s="821"/>
      <c r="Q1679" s="828">
        <f t="shared" si="79"/>
        <v>0</v>
      </c>
      <c r="R1679" s="520"/>
    </row>
    <row r="1680" spans="2:18" hidden="1" outlineLevel="1">
      <c r="B1680" s="115">
        <f t="shared" si="80"/>
        <v>1660</v>
      </c>
      <c r="C1680" s="70" t="s">
        <v>1339</v>
      </c>
      <c r="D1680" s="203"/>
      <c r="E1680" s="204"/>
      <c r="F1680" s="38"/>
      <c r="G1680" s="380"/>
      <c r="H1680" s="381"/>
      <c r="I1680" s="380"/>
      <c r="J1680" s="428">
        <f t="shared" si="78"/>
        <v>0</v>
      </c>
      <c r="K1680" s="325"/>
      <c r="L1680" s="353"/>
      <c r="M1680" s="772"/>
      <c r="N1680" s="317"/>
      <c r="O1680" s="845" t="s">
        <v>3627</v>
      </c>
      <c r="P1680" s="821"/>
      <c r="Q1680" s="828">
        <f t="shared" si="79"/>
        <v>0</v>
      </c>
      <c r="R1680" s="520"/>
    </row>
    <row r="1681" spans="2:18" hidden="1" outlineLevel="1">
      <c r="B1681" s="115">
        <f t="shared" si="80"/>
        <v>1661</v>
      </c>
      <c r="C1681" s="70" t="s">
        <v>1340</v>
      </c>
      <c r="D1681" s="203"/>
      <c r="E1681" s="204"/>
      <c r="F1681" s="38"/>
      <c r="G1681" s="380"/>
      <c r="H1681" s="381"/>
      <c r="I1681" s="380"/>
      <c r="J1681" s="428">
        <f t="shared" si="78"/>
        <v>0</v>
      </c>
      <c r="K1681" s="325"/>
      <c r="L1681" s="353"/>
      <c r="M1681" s="772"/>
      <c r="N1681" s="317"/>
      <c r="O1681" s="845" t="s">
        <v>3627</v>
      </c>
      <c r="P1681" s="821"/>
      <c r="Q1681" s="828">
        <f t="shared" si="79"/>
        <v>0</v>
      </c>
      <c r="R1681" s="520"/>
    </row>
    <row r="1682" spans="2:18" hidden="1" outlineLevel="1">
      <c r="B1682" s="115">
        <f t="shared" si="80"/>
        <v>1662</v>
      </c>
      <c r="C1682" s="70" t="s">
        <v>1341</v>
      </c>
      <c r="D1682" s="203" t="s">
        <v>103</v>
      </c>
      <c r="E1682" s="204">
        <v>1</v>
      </c>
      <c r="F1682" s="38"/>
      <c r="G1682" s="380"/>
      <c r="H1682" s="381"/>
      <c r="I1682" s="380"/>
      <c r="J1682" s="428">
        <f t="shared" si="78"/>
        <v>0</v>
      </c>
      <c r="K1682" s="325"/>
      <c r="L1682" s="353"/>
      <c r="M1682" s="772"/>
      <c r="N1682" s="317"/>
      <c r="O1682" s="845" t="s">
        <v>3627</v>
      </c>
      <c r="P1682" s="821"/>
      <c r="Q1682" s="828">
        <f t="shared" si="79"/>
        <v>0</v>
      </c>
      <c r="R1682" s="520"/>
    </row>
    <row r="1683" spans="2:18" hidden="1" outlineLevel="1">
      <c r="B1683" s="115">
        <f t="shared" si="80"/>
        <v>1663</v>
      </c>
      <c r="C1683" s="70" t="s">
        <v>1205</v>
      </c>
      <c r="D1683" s="203"/>
      <c r="E1683" s="204"/>
      <c r="F1683" s="38"/>
      <c r="G1683" s="380"/>
      <c r="H1683" s="381"/>
      <c r="I1683" s="380"/>
      <c r="J1683" s="428">
        <f t="shared" ref="J1683:J1746" si="81">G1683+I1683</f>
        <v>0</v>
      </c>
      <c r="K1683" s="325"/>
      <c r="L1683" s="353"/>
      <c r="M1683" s="772"/>
      <c r="N1683" s="317"/>
      <c r="O1683" s="845" t="s">
        <v>3627</v>
      </c>
      <c r="P1683" s="821"/>
      <c r="Q1683" s="828">
        <f t="shared" si="79"/>
        <v>0</v>
      </c>
      <c r="R1683" s="520"/>
    </row>
    <row r="1684" spans="2:18" hidden="1" outlineLevel="1">
      <c r="B1684" s="115">
        <f t="shared" si="80"/>
        <v>1664</v>
      </c>
      <c r="C1684" s="70" t="s">
        <v>1342</v>
      </c>
      <c r="D1684" s="203"/>
      <c r="E1684" s="204"/>
      <c r="F1684" s="38"/>
      <c r="G1684" s="380"/>
      <c r="H1684" s="381"/>
      <c r="I1684" s="380"/>
      <c r="J1684" s="428">
        <f t="shared" si="81"/>
        <v>0</v>
      </c>
      <c r="K1684" s="325"/>
      <c r="L1684" s="353"/>
      <c r="M1684" s="772"/>
      <c r="N1684" s="317"/>
      <c r="O1684" s="845" t="s">
        <v>3627</v>
      </c>
      <c r="P1684" s="821"/>
      <c r="Q1684" s="828">
        <f t="shared" si="79"/>
        <v>0</v>
      </c>
      <c r="R1684" s="520"/>
    </row>
    <row r="1685" spans="2:18" hidden="1" outlineLevel="1">
      <c r="B1685" s="115">
        <f t="shared" si="80"/>
        <v>1665</v>
      </c>
      <c r="C1685" s="70" t="s">
        <v>1175</v>
      </c>
      <c r="D1685" s="203"/>
      <c r="E1685" s="204"/>
      <c r="F1685" s="38"/>
      <c r="G1685" s="380"/>
      <c r="H1685" s="381"/>
      <c r="I1685" s="380"/>
      <c r="J1685" s="428">
        <f t="shared" si="81"/>
        <v>0</v>
      </c>
      <c r="K1685" s="325"/>
      <c r="L1685" s="353"/>
      <c r="M1685" s="772"/>
      <c r="N1685" s="317"/>
      <c r="O1685" s="845" t="s">
        <v>3627</v>
      </c>
      <c r="P1685" s="821"/>
      <c r="Q1685" s="828">
        <f t="shared" si="79"/>
        <v>0</v>
      </c>
      <c r="R1685" s="520"/>
    </row>
    <row r="1686" spans="2:18" hidden="1" outlineLevel="1">
      <c r="B1686" s="115">
        <f t="shared" si="80"/>
        <v>1666</v>
      </c>
      <c r="C1686" s="70" t="s">
        <v>104</v>
      </c>
      <c r="D1686" s="203"/>
      <c r="E1686" s="204"/>
      <c r="F1686" s="38"/>
      <c r="G1686" s="380"/>
      <c r="H1686" s="381"/>
      <c r="I1686" s="380"/>
      <c r="J1686" s="428">
        <f t="shared" si="81"/>
        <v>0</v>
      </c>
      <c r="K1686" s="325"/>
      <c r="L1686" s="353"/>
      <c r="M1686" s="772"/>
      <c r="N1686" s="317"/>
      <c r="O1686" s="845" t="s">
        <v>3627</v>
      </c>
      <c r="P1686" s="821"/>
      <c r="Q1686" s="828">
        <f t="shared" si="79"/>
        <v>0</v>
      </c>
      <c r="R1686" s="520"/>
    </row>
    <row r="1687" spans="2:18" hidden="1" outlineLevel="1">
      <c r="B1687" s="115">
        <f t="shared" si="80"/>
        <v>1667</v>
      </c>
      <c r="C1687" s="70" t="s">
        <v>1343</v>
      </c>
      <c r="D1687" s="203" t="s">
        <v>31</v>
      </c>
      <c r="E1687" s="204">
        <v>2</v>
      </c>
      <c r="F1687" s="38"/>
      <c r="G1687" s="380"/>
      <c r="H1687" s="381"/>
      <c r="I1687" s="380"/>
      <c r="J1687" s="428">
        <f t="shared" si="81"/>
        <v>0</v>
      </c>
      <c r="K1687" s="325"/>
      <c r="L1687" s="353"/>
      <c r="M1687" s="772"/>
      <c r="N1687" s="317"/>
      <c r="O1687" s="845" t="s">
        <v>3627</v>
      </c>
      <c r="P1687" s="821"/>
      <c r="Q1687" s="828">
        <f t="shared" si="79"/>
        <v>0</v>
      </c>
      <c r="R1687" s="520"/>
    </row>
    <row r="1688" spans="2:18" hidden="1" outlineLevel="1">
      <c r="B1688" s="115">
        <f t="shared" si="80"/>
        <v>1668</v>
      </c>
      <c r="C1688" s="70" t="s">
        <v>1344</v>
      </c>
      <c r="D1688" s="203" t="s">
        <v>31</v>
      </c>
      <c r="E1688" s="204">
        <v>2</v>
      </c>
      <c r="F1688" s="38"/>
      <c r="G1688" s="380"/>
      <c r="H1688" s="381"/>
      <c r="I1688" s="380"/>
      <c r="J1688" s="428">
        <f t="shared" si="81"/>
        <v>0</v>
      </c>
      <c r="K1688" s="325"/>
      <c r="L1688" s="353"/>
      <c r="M1688" s="772"/>
      <c r="N1688" s="317"/>
      <c r="O1688" s="845" t="s">
        <v>3627</v>
      </c>
      <c r="P1688" s="821"/>
      <c r="Q1688" s="828">
        <f t="shared" si="79"/>
        <v>0</v>
      </c>
      <c r="R1688" s="520"/>
    </row>
    <row r="1689" spans="2:18" hidden="1" outlineLevel="1">
      <c r="B1689" s="115">
        <f t="shared" si="80"/>
        <v>1669</v>
      </c>
      <c r="C1689" s="70" t="s">
        <v>1345</v>
      </c>
      <c r="D1689" s="203" t="s">
        <v>31</v>
      </c>
      <c r="E1689" s="204">
        <v>2</v>
      </c>
      <c r="F1689" s="38"/>
      <c r="G1689" s="380"/>
      <c r="H1689" s="381"/>
      <c r="I1689" s="380"/>
      <c r="J1689" s="428">
        <f t="shared" si="81"/>
        <v>0</v>
      </c>
      <c r="K1689" s="325"/>
      <c r="L1689" s="353"/>
      <c r="M1689" s="772"/>
      <c r="N1689" s="317"/>
      <c r="O1689" s="845" t="s">
        <v>3627</v>
      </c>
      <c r="P1689" s="821"/>
      <c r="Q1689" s="828">
        <f t="shared" si="79"/>
        <v>0</v>
      </c>
      <c r="R1689" s="520"/>
    </row>
    <row r="1690" spans="2:18" hidden="1" outlineLevel="1">
      <c r="B1690" s="115">
        <f t="shared" si="80"/>
        <v>1670</v>
      </c>
      <c r="C1690" s="70" t="s">
        <v>1179</v>
      </c>
      <c r="D1690" s="203"/>
      <c r="E1690" s="204"/>
      <c r="F1690" s="38"/>
      <c r="G1690" s="380"/>
      <c r="H1690" s="381"/>
      <c r="I1690" s="380"/>
      <c r="J1690" s="428">
        <f t="shared" si="81"/>
        <v>0</v>
      </c>
      <c r="K1690" s="325"/>
      <c r="L1690" s="353"/>
      <c r="M1690" s="772"/>
      <c r="N1690" s="317"/>
      <c r="O1690" s="845" t="s">
        <v>3627</v>
      </c>
      <c r="P1690" s="821"/>
      <c r="Q1690" s="828">
        <f t="shared" si="79"/>
        <v>0</v>
      </c>
      <c r="R1690" s="520"/>
    </row>
    <row r="1691" spans="2:18" hidden="1" outlineLevel="1">
      <c r="B1691" s="115">
        <f t="shared" si="80"/>
        <v>1671</v>
      </c>
      <c r="C1691" s="70" t="s">
        <v>1346</v>
      </c>
      <c r="D1691" s="203" t="s">
        <v>103</v>
      </c>
      <c r="E1691" s="204">
        <v>1</v>
      </c>
      <c r="F1691" s="38"/>
      <c r="G1691" s="380"/>
      <c r="H1691" s="381"/>
      <c r="I1691" s="380"/>
      <c r="J1691" s="428">
        <f t="shared" si="81"/>
        <v>0</v>
      </c>
      <c r="K1691" s="325"/>
      <c r="L1691" s="353"/>
      <c r="M1691" s="772"/>
      <c r="N1691" s="317"/>
      <c r="O1691" s="845" t="s">
        <v>3627</v>
      </c>
      <c r="P1691" s="821"/>
      <c r="Q1691" s="828">
        <f t="shared" si="79"/>
        <v>0</v>
      </c>
      <c r="R1691" s="520"/>
    </row>
    <row r="1692" spans="2:18" hidden="1" outlineLevel="1">
      <c r="B1692" s="115">
        <f t="shared" si="80"/>
        <v>1672</v>
      </c>
      <c r="C1692" s="70" t="s">
        <v>1218</v>
      </c>
      <c r="D1692" s="203"/>
      <c r="E1692" s="204"/>
      <c r="F1692" s="38"/>
      <c r="G1692" s="380"/>
      <c r="H1692" s="381"/>
      <c r="I1692" s="380"/>
      <c r="J1692" s="428">
        <f t="shared" si="81"/>
        <v>0</v>
      </c>
      <c r="K1692" s="325"/>
      <c r="L1692" s="353"/>
      <c r="M1692" s="772"/>
      <c r="N1692" s="317"/>
      <c r="O1692" s="845" t="s">
        <v>3627</v>
      </c>
      <c r="P1692" s="821"/>
      <c r="Q1692" s="828">
        <f t="shared" si="79"/>
        <v>0</v>
      </c>
      <c r="R1692" s="520"/>
    </row>
    <row r="1693" spans="2:18" ht="30" hidden="1" outlineLevel="1">
      <c r="B1693" s="115">
        <f t="shared" si="80"/>
        <v>1673</v>
      </c>
      <c r="C1693" s="70" t="s">
        <v>1381</v>
      </c>
      <c r="D1693" s="203" t="s">
        <v>2</v>
      </c>
      <c r="E1693" s="204">
        <v>40</v>
      </c>
      <c r="F1693" s="38"/>
      <c r="G1693" s="380"/>
      <c r="H1693" s="381"/>
      <c r="I1693" s="380"/>
      <c r="J1693" s="428">
        <f t="shared" si="81"/>
        <v>0</v>
      </c>
      <c r="K1693" s="325"/>
      <c r="L1693" s="353"/>
      <c r="M1693" s="772"/>
      <c r="N1693" s="317"/>
      <c r="O1693" s="845" t="s">
        <v>3627</v>
      </c>
      <c r="P1693" s="821"/>
      <c r="Q1693" s="828">
        <f t="shared" si="79"/>
        <v>0</v>
      </c>
      <c r="R1693" s="520"/>
    </row>
    <row r="1694" spans="2:18" hidden="1" outlineLevel="1">
      <c r="B1694" s="115">
        <f t="shared" si="80"/>
        <v>1674</v>
      </c>
      <c r="C1694" s="70" t="s">
        <v>1380</v>
      </c>
      <c r="D1694" s="203" t="s">
        <v>31</v>
      </c>
      <c r="E1694" s="204">
        <v>30</v>
      </c>
      <c r="F1694" s="38"/>
      <c r="G1694" s="380"/>
      <c r="H1694" s="381"/>
      <c r="I1694" s="380"/>
      <c r="J1694" s="428">
        <f t="shared" si="81"/>
        <v>0</v>
      </c>
      <c r="K1694" s="325"/>
      <c r="L1694" s="353"/>
      <c r="M1694" s="772"/>
      <c r="N1694" s="317"/>
      <c r="O1694" s="845" t="s">
        <v>3627</v>
      </c>
      <c r="P1694" s="821"/>
      <c r="Q1694" s="828">
        <f t="shared" si="79"/>
        <v>0</v>
      </c>
      <c r="R1694" s="520"/>
    </row>
    <row r="1695" spans="2:18" hidden="1" outlineLevel="1">
      <c r="B1695" s="115">
        <f t="shared" si="80"/>
        <v>1675</v>
      </c>
      <c r="C1695" s="70" t="s">
        <v>1347</v>
      </c>
      <c r="D1695" s="203"/>
      <c r="E1695" s="204"/>
      <c r="F1695" s="38"/>
      <c r="G1695" s="380"/>
      <c r="H1695" s="381"/>
      <c r="I1695" s="380"/>
      <c r="J1695" s="428">
        <f t="shared" si="81"/>
        <v>0</v>
      </c>
      <c r="K1695" s="325"/>
      <c r="L1695" s="353"/>
      <c r="M1695" s="772"/>
      <c r="N1695" s="317"/>
      <c r="O1695" s="845" t="s">
        <v>3627</v>
      </c>
      <c r="P1695" s="821"/>
      <c r="Q1695" s="828">
        <f t="shared" si="79"/>
        <v>0</v>
      </c>
      <c r="R1695" s="520"/>
    </row>
    <row r="1696" spans="2:18" hidden="1" outlineLevel="1">
      <c r="B1696" s="115">
        <f t="shared" si="80"/>
        <v>1676</v>
      </c>
      <c r="C1696" s="70" t="s">
        <v>1348</v>
      </c>
      <c r="D1696" s="203"/>
      <c r="E1696" s="204"/>
      <c r="F1696" s="38"/>
      <c r="G1696" s="380"/>
      <c r="H1696" s="381"/>
      <c r="I1696" s="380"/>
      <c r="J1696" s="428">
        <f t="shared" si="81"/>
        <v>0</v>
      </c>
      <c r="K1696" s="325"/>
      <c r="L1696" s="353"/>
      <c r="M1696" s="772"/>
      <c r="N1696" s="317"/>
      <c r="O1696" s="845" t="s">
        <v>3627</v>
      </c>
      <c r="P1696" s="821"/>
      <c r="Q1696" s="828">
        <f t="shared" si="79"/>
        <v>0</v>
      </c>
      <c r="R1696" s="520"/>
    </row>
    <row r="1697" spans="2:18" ht="45" hidden="1" outlineLevel="1">
      <c r="B1697" s="115">
        <f t="shared" si="80"/>
        <v>1677</v>
      </c>
      <c r="C1697" s="70" t="s">
        <v>1703</v>
      </c>
      <c r="D1697" s="203" t="s">
        <v>103</v>
      </c>
      <c r="E1697" s="204">
        <v>1</v>
      </c>
      <c r="F1697" s="38"/>
      <c r="G1697" s="380"/>
      <c r="H1697" s="381"/>
      <c r="I1697" s="380"/>
      <c r="J1697" s="428">
        <f t="shared" si="81"/>
        <v>0</v>
      </c>
      <c r="K1697" s="325"/>
      <c r="L1697" s="353"/>
      <c r="M1697" s="772"/>
      <c r="N1697" s="317"/>
      <c r="O1697" s="845" t="s">
        <v>3627</v>
      </c>
      <c r="P1697" s="821"/>
      <c r="Q1697" s="828">
        <f t="shared" si="79"/>
        <v>0</v>
      </c>
      <c r="R1697" s="520"/>
    </row>
    <row r="1698" spans="2:18" hidden="1" outlineLevel="1">
      <c r="B1698" s="115">
        <f t="shared" si="80"/>
        <v>1678</v>
      </c>
      <c r="C1698" s="70" t="s">
        <v>104</v>
      </c>
      <c r="D1698" s="203"/>
      <c r="E1698" s="204"/>
      <c r="F1698" s="38"/>
      <c r="G1698" s="380"/>
      <c r="H1698" s="381"/>
      <c r="I1698" s="380"/>
      <c r="J1698" s="428">
        <f t="shared" si="81"/>
        <v>0</v>
      </c>
      <c r="K1698" s="325"/>
      <c r="L1698" s="353"/>
      <c r="M1698" s="772"/>
      <c r="N1698" s="317"/>
      <c r="O1698" s="845" t="s">
        <v>3627</v>
      </c>
      <c r="P1698" s="821"/>
      <c r="Q1698" s="828">
        <f t="shared" si="79"/>
        <v>0</v>
      </c>
      <c r="R1698" s="520"/>
    </row>
    <row r="1699" spans="2:18" ht="30" hidden="1" outlineLevel="1">
      <c r="B1699" s="115">
        <f t="shared" si="80"/>
        <v>1679</v>
      </c>
      <c r="C1699" s="70" t="s">
        <v>1349</v>
      </c>
      <c r="D1699" s="203" t="s">
        <v>31</v>
      </c>
      <c r="E1699" s="204">
        <v>1</v>
      </c>
      <c r="F1699" s="38"/>
      <c r="G1699" s="380"/>
      <c r="H1699" s="381"/>
      <c r="I1699" s="380"/>
      <c r="J1699" s="428">
        <f t="shared" si="81"/>
        <v>0</v>
      </c>
      <c r="K1699" s="325"/>
      <c r="L1699" s="353"/>
      <c r="M1699" s="772"/>
      <c r="N1699" s="317"/>
      <c r="O1699" s="845" t="s">
        <v>3627</v>
      </c>
      <c r="P1699" s="821"/>
      <c r="Q1699" s="828">
        <f t="shared" si="79"/>
        <v>0</v>
      </c>
      <c r="R1699" s="520"/>
    </row>
    <row r="1700" spans="2:18" ht="30" hidden="1" outlineLevel="1">
      <c r="B1700" s="115">
        <f t="shared" si="80"/>
        <v>1680</v>
      </c>
      <c r="C1700" s="70" t="s">
        <v>1350</v>
      </c>
      <c r="D1700" s="203" t="s">
        <v>31</v>
      </c>
      <c r="E1700" s="204">
        <v>1</v>
      </c>
      <c r="F1700" s="38"/>
      <c r="G1700" s="380"/>
      <c r="H1700" s="381"/>
      <c r="I1700" s="380"/>
      <c r="J1700" s="428">
        <f t="shared" si="81"/>
        <v>0</v>
      </c>
      <c r="K1700" s="325"/>
      <c r="L1700" s="353"/>
      <c r="M1700" s="772"/>
      <c r="N1700" s="317"/>
      <c r="O1700" s="845" t="s">
        <v>3627</v>
      </c>
      <c r="P1700" s="821"/>
      <c r="Q1700" s="828">
        <f t="shared" si="79"/>
        <v>0</v>
      </c>
      <c r="R1700" s="520"/>
    </row>
    <row r="1701" spans="2:18" hidden="1" outlineLevel="1">
      <c r="B1701" s="115">
        <f t="shared" si="80"/>
        <v>1681</v>
      </c>
      <c r="C1701" s="70" t="s">
        <v>1351</v>
      </c>
      <c r="D1701" s="203" t="s">
        <v>31</v>
      </c>
      <c r="E1701" s="204">
        <v>2</v>
      </c>
      <c r="F1701" s="38"/>
      <c r="G1701" s="380"/>
      <c r="H1701" s="381"/>
      <c r="I1701" s="380"/>
      <c r="J1701" s="428">
        <f t="shared" si="81"/>
        <v>0</v>
      </c>
      <c r="K1701" s="325"/>
      <c r="L1701" s="353"/>
      <c r="M1701" s="772"/>
      <c r="N1701" s="317"/>
      <c r="O1701" s="845" t="s">
        <v>3627</v>
      </c>
      <c r="P1701" s="821"/>
      <c r="Q1701" s="828">
        <f t="shared" si="79"/>
        <v>0</v>
      </c>
      <c r="R1701" s="520"/>
    </row>
    <row r="1702" spans="2:18" ht="30" hidden="1" outlineLevel="1">
      <c r="B1702" s="115">
        <f t="shared" si="80"/>
        <v>1682</v>
      </c>
      <c r="C1702" s="70" t="s">
        <v>1352</v>
      </c>
      <c r="D1702" s="203" t="s">
        <v>31</v>
      </c>
      <c r="E1702" s="204">
        <v>2</v>
      </c>
      <c r="F1702" s="38"/>
      <c r="G1702" s="380"/>
      <c r="H1702" s="381"/>
      <c r="I1702" s="380"/>
      <c r="J1702" s="428">
        <f t="shared" si="81"/>
        <v>0</v>
      </c>
      <c r="K1702" s="325"/>
      <c r="L1702" s="353"/>
      <c r="M1702" s="772"/>
      <c r="N1702" s="317"/>
      <c r="O1702" s="845" t="s">
        <v>3627</v>
      </c>
      <c r="P1702" s="821"/>
      <c r="Q1702" s="828">
        <f t="shared" si="79"/>
        <v>0</v>
      </c>
      <c r="R1702" s="520"/>
    </row>
    <row r="1703" spans="2:18" ht="30" hidden="1" outlineLevel="1">
      <c r="B1703" s="115">
        <f t="shared" si="80"/>
        <v>1683</v>
      </c>
      <c r="C1703" s="70" t="s">
        <v>1353</v>
      </c>
      <c r="D1703" s="203" t="s">
        <v>31</v>
      </c>
      <c r="E1703" s="204">
        <v>2</v>
      </c>
      <c r="F1703" s="38"/>
      <c r="G1703" s="380"/>
      <c r="H1703" s="381"/>
      <c r="I1703" s="380"/>
      <c r="J1703" s="428">
        <f t="shared" si="81"/>
        <v>0</v>
      </c>
      <c r="K1703" s="325"/>
      <c r="L1703" s="353"/>
      <c r="M1703" s="772"/>
      <c r="N1703" s="317"/>
      <c r="O1703" s="845" t="s">
        <v>3627</v>
      </c>
      <c r="P1703" s="821"/>
      <c r="Q1703" s="828">
        <f t="shared" si="79"/>
        <v>0</v>
      </c>
      <c r="R1703" s="520"/>
    </row>
    <row r="1704" spans="2:18" ht="30" hidden="1" outlineLevel="1">
      <c r="B1704" s="115">
        <f t="shared" si="80"/>
        <v>1684</v>
      </c>
      <c r="C1704" s="70" t="s">
        <v>1354</v>
      </c>
      <c r="D1704" s="203" t="s">
        <v>31</v>
      </c>
      <c r="E1704" s="204">
        <v>2</v>
      </c>
      <c r="F1704" s="38"/>
      <c r="G1704" s="380"/>
      <c r="H1704" s="381"/>
      <c r="I1704" s="380"/>
      <c r="J1704" s="428">
        <f t="shared" si="81"/>
        <v>0</v>
      </c>
      <c r="K1704" s="325"/>
      <c r="L1704" s="353"/>
      <c r="M1704" s="772"/>
      <c r="N1704" s="317"/>
      <c r="O1704" s="845" t="s">
        <v>3627</v>
      </c>
      <c r="P1704" s="821"/>
      <c r="Q1704" s="828">
        <f t="shared" si="79"/>
        <v>0</v>
      </c>
      <c r="R1704" s="520"/>
    </row>
    <row r="1705" spans="2:18" hidden="1" outlineLevel="1">
      <c r="B1705" s="115">
        <f t="shared" si="80"/>
        <v>1685</v>
      </c>
      <c r="C1705" s="70" t="s">
        <v>1179</v>
      </c>
      <c r="D1705" s="203"/>
      <c r="E1705" s="204"/>
      <c r="F1705" s="38"/>
      <c r="G1705" s="380"/>
      <c r="H1705" s="381"/>
      <c r="I1705" s="380"/>
      <c r="J1705" s="428">
        <f t="shared" si="81"/>
        <v>0</v>
      </c>
      <c r="K1705" s="325"/>
      <c r="L1705" s="353"/>
      <c r="M1705" s="772"/>
      <c r="N1705" s="317"/>
      <c r="O1705" s="845" t="s">
        <v>3627</v>
      </c>
      <c r="P1705" s="821"/>
      <c r="Q1705" s="828">
        <f t="shared" si="79"/>
        <v>0</v>
      </c>
      <c r="R1705" s="520"/>
    </row>
    <row r="1706" spans="2:18" hidden="1" outlineLevel="1">
      <c r="B1706" s="115">
        <f t="shared" si="80"/>
        <v>1686</v>
      </c>
      <c r="C1706" s="70" t="s">
        <v>1693</v>
      </c>
      <c r="D1706" s="203" t="s">
        <v>2</v>
      </c>
      <c r="E1706" s="204">
        <v>150</v>
      </c>
      <c r="F1706" s="38"/>
      <c r="G1706" s="380"/>
      <c r="H1706" s="381"/>
      <c r="I1706" s="380"/>
      <c r="J1706" s="428">
        <f t="shared" si="81"/>
        <v>0</v>
      </c>
      <c r="K1706" s="325"/>
      <c r="L1706" s="353"/>
      <c r="M1706" s="772"/>
      <c r="N1706" s="317"/>
      <c r="O1706" s="845" t="s">
        <v>3627</v>
      </c>
      <c r="P1706" s="821"/>
      <c r="Q1706" s="828">
        <f t="shared" si="79"/>
        <v>0</v>
      </c>
      <c r="R1706" s="520"/>
    </row>
    <row r="1707" spans="2:18" hidden="1" outlineLevel="1">
      <c r="B1707" s="115">
        <f t="shared" si="80"/>
        <v>1687</v>
      </c>
      <c r="C1707" s="70" t="s">
        <v>1691</v>
      </c>
      <c r="D1707" s="203" t="s">
        <v>2</v>
      </c>
      <c r="E1707" s="204">
        <v>150</v>
      </c>
      <c r="F1707" s="38"/>
      <c r="G1707" s="380"/>
      <c r="H1707" s="381"/>
      <c r="I1707" s="380"/>
      <c r="J1707" s="428">
        <f t="shared" si="81"/>
        <v>0</v>
      </c>
      <c r="K1707" s="325"/>
      <c r="L1707" s="353"/>
      <c r="M1707" s="772"/>
      <c r="N1707" s="317"/>
      <c r="O1707" s="845" t="s">
        <v>3627</v>
      </c>
      <c r="P1707" s="821"/>
      <c r="Q1707" s="828">
        <f t="shared" si="79"/>
        <v>0</v>
      </c>
      <c r="R1707" s="520"/>
    </row>
    <row r="1708" spans="2:18" hidden="1" outlineLevel="1">
      <c r="B1708" s="115">
        <f t="shared" si="80"/>
        <v>1688</v>
      </c>
      <c r="C1708" s="70" t="s">
        <v>1704</v>
      </c>
      <c r="D1708" s="203" t="s">
        <v>2</v>
      </c>
      <c r="E1708" s="204">
        <v>75</v>
      </c>
      <c r="F1708" s="38"/>
      <c r="G1708" s="380"/>
      <c r="H1708" s="381"/>
      <c r="I1708" s="380"/>
      <c r="J1708" s="428">
        <f t="shared" si="81"/>
        <v>0</v>
      </c>
      <c r="K1708" s="325"/>
      <c r="L1708" s="353"/>
      <c r="M1708" s="772"/>
      <c r="N1708" s="317"/>
      <c r="O1708" s="845" t="s">
        <v>3627</v>
      </c>
      <c r="P1708" s="821"/>
      <c r="Q1708" s="828">
        <f t="shared" si="79"/>
        <v>0</v>
      </c>
      <c r="R1708" s="520"/>
    </row>
    <row r="1709" spans="2:18" hidden="1" outlineLevel="1">
      <c r="B1709" s="115">
        <f t="shared" si="80"/>
        <v>1689</v>
      </c>
      <c r="C1709" s="70" t="s">
        <v>1685</v>
      </c>
      <c r="D1709" s="203" t="s">
        <v>2</v>
      </c>
      <c r="E1709" s="204">
        <v>160</v>
      </c>
      <c r="F1709" s="38"/>
      <c r="G1709" s="380"/>
      <c r="H1709" s="381"/>
      <c r="I1709" s="380"/>
      <c r="J1709" s="428">
        <f t="shared" si="81"/>
        <v>0</v>
      </c>
      <c r="K1709" s="325"/>
      <c r="L1709" s="353"/>
      <c r="M1709" s="772"/>
      <c r="N1709" s="317"/>
      <c r="O1709" s="845" t="s">
        <v>3627</v>
      </c>
      <c r="P1709" s="821"/>
      <c r="Q1709" s="828">
        <f t="shared" si="79"/>
        <v>0</v>
      </c>
      <c r="R1709" s="520"/>
    </row>
    <row r="1710" spans="2:18" hidden="1" outlineLevel="1">
      <c r="B1710" s="115">
        <f t="shared" si="80"/>
        <v>1690</v>
      </c>
      <c r="C1710" s="70" t="s">
        <v>1218</v>
      </c>
      <c r="D1710" s="203"/>
      <c r="E1710" s="204"/>
      <c r="F1710" s="38"/>
      <c r="G1710" s="380"/>
      <c r="H1710" s="381"/>
      <c r="I1710" s="380"/>
      <c r="J1710" s="428">
        <f t="shared" si="81"/>
        <v>0</v>
      </c>
      <c r="K1710" s="325"/>
      <c r="L1710" s="353"/>
      <c r="M1710" s="772"/>
      <c r="N1710" s="317"/>
      <c r="O1710" s="845" t="s">
        <v>3627</v>
      </c>
      <c r="P1710" s="821"/>
      <c r="Q1710" s="828">
        <f t="shared" si="79"/>
        <v>0</v>
      </c>
      <c r="R1710" s="520"/>
    </row>
    <row r="1711" spans="2:18" ht="30" hidden="1" outlineLevel="1">
      <c r="B1711" s="115">
        <f t="shared" si="80"/>
        <v>1691</v>
      </c>
      <c r="C1711" s="70" t="s">
        <v>1312</v>
      </c>
      <c r="D1711" s="203" t="s">
        <v>2</v>
      </c>
      <c r="E1711" s="204">
        <v>60</v>
      </c>
      <c r="F1711" s="38"/>
      <c r="G1711" s="380"/>
      <c r="H1711" s="381"/>
      <c r="I1711" s="380"/>
      <c r="J1711" s="428">
        <f t="shared" si="81"/>
        <v>0</v>
      </c>
      <c r="K1711" s="325"/>
      <c r="L1711" s="353"/>
      <c r="M1711" s="772"/>
      <c r="N1711" s="317"/>
      <c r="O1711" s="845" t="s">
        <v>3627</v>
      </c>
      <c r="P1711" s="821"/>
      <c r="Q1711" s="828">
        <f t="shared" ref="Q1711:Q1774" si="82">I1711</f>
        <v>0</v>
      </c>
      <c r="R1711" s="520"/>
    </row>
    <row r="1712" spans="2:18" hidden="1" outlineLevel="1">
      <c r="B1712" s="115">
        <f t="shared" si="80"/>
        <v>1692</v>
      </c>
      <c r="C1712" s="70" t="s">
        <v>1252</v>
      </c>
      <c r="D1712" s="203" t="s">
        <v>2</v>
      </c>
      <c r="E1712" s="204">
        <v>60</v>
      </c>
      <c r="F1712" s="38"/>
      <c r="G1712" s="380"/>
      <c r="H1712" s="381"/>
      <c r="I1712" s="380"/>
      <c r="J1712" s="428">
        <f t="shared" si="81"/>
        <v>0</v>
      </c>
      <c r="K1712" s="325"/>
      <c r="L1712" s="353"/>
      <c r="M1712" s="772"/>
      <c r="N1712" s="317"/>
      <c r="O1712" s="845" t="s">
        <v>3627</v>
      </c>
      <c r="P1712" s="821"/>
      <c r="Q1712" s="828">
        <f t="shared" si="82"/>
        <v>0</v>
      </c>
      <c r="R1712" s="520"/>
    </row>
    <row r="1713" spans="2:18" hidden="1" outlineLevel="1">
      <c r="B1713" s="115">
        <f t="shared" si="80"/>
        <v>1693</v>
      </c>
      <c r="C1713" s="70" t="s">
        <v>1187</v>
      </c>
      <c r="D1713" s="203" t="s">
        <v>2</v>
      </c>
      <c r="E1713" s="204">
        <v>60</v>
      </c>
      <c r="F1713" s="38"/>
      <c r="G1713" s="380"/>
      <c r="H1713" s="381"/>
      <c r="I1713" s="380"/>
      <c r="J1713" s="428">
        <f t="shared" si="81"/>
        <v>0</v>
      </c>
      <c r="K1713" s="325"/>
      <c r="L1713" s="353"/>
      <c r="M1713" s="772"/>
      <c r="N1713" s="317"/>
      <c r="O1713" s="845" t="s">
        <v>3627</v>
      </c>
      <c r="P1713" s="821"/>
      <c r="Q1713" s="828">
        <f t="shared" si="82"/>
        <v>0</v>
      </c>
      <c r="R1713" s="520"/>
    </row>
    <row r="1714" spans="2:18" hidden="1" outlineLevel="1">
      <c r="B1714" s="115">
        <f t="shared" si="80"/>
        <v>1694</v>
      </c>
      <c r="C1714" s="70" t="s">
        <v>1313</v>
      </c>
      <c r="D1714" s="203" t="s">
        <v>2</v>
      </c>
      <c r="E1714" s="204">
        <v>2</v>
      </c>
      <c r="F1714" s="38"/>
      <c r="G1714" s="380"/>
      <c r="H1714" s="381"/>
      <c r="I1714" s="380"/>
      <c r="J1714" s="428">
        <f t="shared" si="81"/>
        <v>0</v>
      </c>
      <c r="K1714" s="325"/>
      <c r="L1714" s="353"/>
      <c r="M1714" s="772"/>
      <c r="N1714" s="317"/>
      <c r="O1714" s="845" t="s">
        <v>3627</v>
      </c>
      <c r="P1714" s="821"/>
      <c r="Q1714" s="828">
        <f t="shared" si="82"/>
        <v>0</v>
      </c>
      <c r="R1714" s="520"/>
    </row>
    <row r="1715" spans="2:18" ht="45" hidden="1" outlineLevel="1">
      <c r="B1715" s="115">
        <f t="shared" si="80"/>
        <v>1695</v>
      </c>
      <c r="C1715" s="70" t="s">
        <v>1355</v>
      </c>
      <c r="D1715" s="203" t="s">
        <v>31</v>
      </c>
      <c r="E1715" s="204">
        <v>2</v>
      </c>
      <c r="F1715" s="38"/>
      <c r="G1715" s="380"/>
      <c r="H1715" s="381"/>
      <c r="I1715" s="380"/>
      <c r="J1715" s="428">
        <f t="shared" si="81"/>
        <v>0</v>
      </c>
      <c r="K1715" s="325"/>
      <c r="L1715" s="353"/>
      <c r="M1715" s="772"/>
      <c r="N1715" s="317"/>
      <c r="O1715" s="845" t="s">
        <v>3627</v>
      </c>
      <c r="P1715" s="821"/>
      <c r="Q1715" s="828">
        <f t="shared" si="82"/>
        <v>0</v>
      </c>
      <c r="R1715" s="520"/>
    </row>
    <row r="1716" spans="2:18" ht="30" hidden="1" outlineLevel="1">
      <c r="B1716" s="115">
        <f t="shared" ref="B1716:B1779" si="83">B1715+1</f>
        <v>1696</v>
      </c>
      <c r="C1716" s="70" t="s">
        <v>1317</v>
      </c>
      <c r="D1716" s="203" t="s">
        <v>31</v>
      </c>
      <c r="E1716" s="204">
        <v>4</v>
      </c>
      <c r="F1716" s="38"/>
      <c r="G1716" s="380"/>
      <c r="H1716" s="381"/>
      <c r="I1716" s="380"/>
      <c r="J1716" s="428">
        <f t="shared" si="81"/>
        <v>0</v>
      </c>
      <c r="K1716" s="325"/>
      <c r="L1716" s="353"/>
      <c r="M1716" s="772"/>
      <c r="N1716" s="317"/>
      <c r="O1716" s="845" t="s">
        <v>3627</v>
      </c>
      <c r="P1716" s="821"/>
      <c r="Q1716" s="828">
        <f t="shared" si="82"/>
        <v>0</v>
      </c>
      <c r="R1716" s="520"/>
    </row>
    <row r="1717" spans="2:18" ht="45" hidden="1" outlineLevel="1">
      <c r="B1717" s="115">
        <f t="shared" si="83"/>
        <v>1697</v>
      </c>
      <c r="C1717" s="70" t="s">
        <v>1321</v>
      </c>
      <c r="D1717" s="203" t="s">
        <v>31</v>
      </c>
      <c r="E1717" s="204">
        <v>1</v>
      </c>
      <c r="F1717" s="38"/>
      <c r="G1717" s="380"/>
      <c r="H1717" s="381"/>
      <c r="I1717" s="380"/>
      <c r="J1717" s="428">
        <f t="shared" si="81"/>
        <v>0</v>
      </c>
      <c r="K1717" s="325"/>
      <c r="L1717" s="353"/>
      <c r="M1717" s="772"/>
      <c r="N1717" s="317"/>
      <c r="O1717" s="845" t="s">
        <v>3627</v>
      </c>
      <c r="P1717" s="821"/>
      <c r="Q1717" s="828">
        <f t="shared" si="82"/>
        <v>0</v>
      </c>
      <c r="R1717" s="520"/>
    </row>
    <row r="1718" spans="2:18" ht="45" hidden="1" outlineLevel="1">
      <c r="B1718" s="115">
        <f t="shared" si="83"/>
        <v>1698</v>
      </c>
      <c r="C1718" s="70" t="s">
        <v>1322</v>
      </c>
      <c r="D1718" s="203" t="s">
        <v>31</v>
      </c>
      <c r="E1718" s="204">
        <v>1</v>
      </c>
      <c r="F1718" s="38"/>
      <c r="G1718" s="380"/>
      <c r="H1718" s="381"/>
      <c r="I1718" s="380"/>
      <c r="J1718" s="428">
        <f t="shared" si="81"/>
        <v>0</v>
      </c>
      <c r="K1718" s="325"/>
      <c r="L1718" s="353"/>
      <c r="M1718" s="772"/>
      <c r="N1718" s="317"/>
      <c r="O1718" s="845" t="s">
        <v>3627</v>
      </c>
      <c r="P1718" s="821"/>
      <c r="Q1718" s="828">
        <f t="shared" si="82"/>
        <v>0</v>
      </c>
      <c r="R1718" s="520"/>
    </row>
    <row r="1719" spans="2:18" ht="45" hidden="1" outlineLevel="1">
      <c r="B1719" s="115">
        <f t="shared" si="83"/>
        <v>1699</v>
      </c>
      <c r="C1719" s="70" t="s">
        <v>1356</v>
      </c>
      <c r="D1719" s="203" t="s">
        <v>31</v>
      </c>
      <c r="E1719" s="204">
        <v>1</v>
      </c>
      <c r="F1719" s="38"/>
      <c r="G1719" s="380"/>
      <c r="H1719" s="381"/>
      <c r="I1719" s="380"/>
      <c r="J1719" s="428">
        <f t="shared" si="81"/>
        <v>0</v>
      </c>
      <c r="K1719" s="325"/>
      <c r="L1719" s="353"/>
      <c r="M1719" s="772"/>
      <c r="N1719" s="317"/>
      <c r="O1719" s="845" t="s">
        <v>3627</v>
      </c>
      <c r="P1719" s="821"/>
      <c r="Q1719" s="828">
        <f t="shared" si="82"/>
        <v>0</v>
      </c>
      <c r="R1719" s="520"/>
    </row>
    <row r="1720" spans="2:18" ht="45" hidden="1" outlineLevel="1">
      <c r="B1720" s="115">
        <f t="shared" si="83"/>
        <v>1700</v>
      </c>
      <c r="C1720" s="70" t="s">
        <v>1320</v>
      </c>
      <c r="D1720" s="203" t="s">
        <v>31</v>
      </c>
      <c r="E1720" s="204">
        <v>1</v>
      </c>
      <c r="F1720" s="38"/>
      <c r="G1720" s="380"/>
      <c r="H1720" s="381"/>
      <c r="I1720" s="380"/>
      <c r="J1720" s="428">
        <f t="shared" si="81"/>
        <v>0</v>
      </c>
      <c r="K1720" s="325"/>
      <c r="L1720" s="353"/>
      <c r="M1720" s="772"/>
      <c r="N1720" s="317"/>
      <c r="O1720" s="845" t="s">
        <v>3627</v>
      </c>
      <c r="P1720" s="821"/>
      <c r="Q1720" s="828">
        <f t="shared" si="82"/>
        <v>0</v>
      </c>
      <c r="R1720" s="520"/>
    </row>
    <row r="1721" spans="2:18" hidden="1" outlineLevel="1">
      <c r="B1721" s="115">
        <f t="shared" si="83"/>
        <v>1701</v>
      </c>
      <c r="C1721" s="70" t="s">
        <v>1329</v>
      </c>
      <c r="D1721" s="203" t="s">
        <v>31</v>
      </c>
      <c r="E1721" s="204">
        <v>30</v>
      </c>
      <c r="F1721" s="38"/>
      <c r="G1721" s="380"/>
      <c r="H1721" s="381"/>
      <c r="I1721" s="380"/>
      <c r="J1721" s="428">
        <f t="shared" si="81"/>
        <v>0</v>
      </c>
      <c r="K1721" s="325"/>
      <c r="L1721" s="353"/>
      <c r="M1721" s="772"/>
      <c r="N1721" s="317"/>
      <c r="O1721" s="845" t="s">
        <v>3627</v>
      </c>
      <c r="P1721" s="821"/>
      <c r="Q1721" s="828">
        <f t="shared" si="82"/>
        <v>0</v>
      </c>
      <c r="R1721" s="520"/>
    </row>
    <row r="1722" spans="2:18" ht="30" hidden="1" outlineLevel="1">
      <c r="B1722" s="115">
        <f t="shared" si="83"/>
        <v>1702</v>
      </c>
      <c r="C1722" s="70" t="s">
        <v>1381</v>
      </c>
      <c r="D1722" s="203" t="s">
        <v>2</v>
      </c>
      <c r="E1722" s="204">
        <v>150</v>
      </c>
      <c r="F1722" s="38"/>
      <c r="G1722" s="380"/>
      <c r="H1722" s="381"/>
      <c r="I1722" s="380"/>
      <c r="J1722" s="428">
        <f t="shared" si="81"/>
        <v>0</v>
      </c>
      <c r="K1722" s="325"/>
      <c r="L1722" s="353"/>
      <c r="M1722" s="772"/>
      <c r="N1722" s="317"/>
      <c r="O1722" s="845" t="s">
        <v>3627</v>
      </c>
      <c r="P1722" s="821"/>
      <c r="Q1722" s="828">
        <f t="shared" si="82"/>
        <v>0</v>
      </c>
      <c r="R1722" s="520"/>
    </row>
    <row r="1723" spans="2:18" hidden="1" outlineLevel="1">
      <c r="B1723" s="115">
        <f t="shared" si="83"/>
        <v>1703</v>
      </c>
      <c r="C1723" s="70" t="s">
        <v>1380</v>
      </c>
      <c r="D1723" s="203" t="s">
        <v>31</v>
      </c>
      <c r="E1723" s="204">
        <v>50</v>
      </c>
      <c r="F1723" s="38"/>
      <c r="G1723" s="380"/>
      <c r="H1723" s="381"/>
      <c r="I1723" s="380"/>
      <c r="J1723" s="428">
        <f t="shared" si="81"/>
        <v>0</v>
      </c>
      <c r="K1723" s="325"/>
      <c r="L1723" s="353"/>
      <c r="M1723" s="772"/>
      <c r="N1723" s="317"/>
      <c r="O1723" s="845" t="s">
        <v>3627</v>
      </c>
      <c r="P1723" s="821"/>
      <c r="Q1723" s="828">
        <f t="shared" si="82"/>
        <v>0</v>
      </c>
      <c r="R1723" s="520"/>
    </row>
    <row r="1724" spans="2:18" hidden="1" outlineLevel="1">
      <c r="B1724" s="115">
        <f t="shared" si="83"/>
        <v>1704</v>
      </c>
      <c r="C1724" s="70" t="s">
        <v>1357</v>
      </c>
      <c r="D1724" s="203"/>
      <c r="E1724" s="204"/>
      <c r="F1724" s="38"/>
      <c r="G1724" s="380"/>
      <c r="H1724" s="381"/>
      <c r="I1724" s="380"/>
      <c r="J1724" s="428">
        <f t="shared" si="81"/>
        <v>0</v>
      </c>
      <c r="K1724" s="325"/>
      <c r="L1724" s="353"/>
      <c r="M1724" s="772"/>
      <c r="N1724" s="317"/>
      <c r="O1724" s="845" t="s">
        <v>3627</v>
      </c>
      <c r="P1724" s="821"/>
      <c r="Q1724" s="828">
        <f t="shared" si="82"/>
        <v>0</v>
      </c>
      <c r="R1724" s="520"/>
    </row>
    <row r="1725" spans="2:18" hidden="1" outlineLevel="1">
      <c r="B1725" s="115">
        <f t="shared" si="83"/>
        <v>1705</v>
      </c>
      <c r="C1725" s="70" t="s">
        <v>1358</v>
      </c>
      <c r="D1725" s="203"/>
      <c r="E1725" s="204"/>
      <c r="F1725" s="38"/>
      <c r="G1725" s="380"/>
      <c r="H1725" s="381"/>
      <c r="I1725" s="380"/>
      <c r="J1725" s="428">
        <f t="shared" si="81"/>
        <v>0</v>
      </c>
      <c r="K1725" s="325"/>
      <c r="L1725" s="353"/>
      <c r="M1725" s="772"/>
      <c r="N1725" s="317"/>
      <c r="O1725" s="845" t="s">
        <v>3627</v>
      </c>
      <c r="P1725" s="821"/>
      <c r="Q1725" s="828">
        <f t="shared" si="82"/>
        <v>0</v>
      </c>
      <c r="R1725" s="520"/>
    </row>
    <row r="1726" spans="2:18" ht="30" hidden="1" outlineLevel="1">
      <c r="B1726" s="115">
        <f t="shared" si="83"/>
        <v>1706</v>
      </c>
      <c r="C1726" s="70" t="s">
        <v>1359</v>
      </c>
      <c r="D1726" s="203" t="s">
        <v>31</v>
      </c>
      <c r="E1726" s="204">
        <v>1</v>
      </c>
      <c r="F1726" s="38"/>
      <c r="G1726" s="380"/>
      <c r="H1726" s="381"/>
      <c r="I1726" s="380"/>
      <c r="J1726" s="428">
        <f t="shared" si="81"/>
        <v>0</v>
      </c>
      <c r="K1726" s="325"/>
      <c r="L1726" s="353"/>
      <c r="M1726" s="772"/>
      <c r="N1726" s="317"/>
      <c r="O1726" s="845" t="s">
        <v>3627</v>
      </c>
      <c r="P1726" s="821"/>
      <c r="Q1726" s="828">
        <f t="shared" si="82"/>
        <v>0</v>
      </c>
      <c r="R1726" s="520"/>
    </row>
    <row r="1727" spans="2:18" hidden="1" outlineLevel="1">
      <c r="B1727" s="115">
        <f t="shared" si="83"/>
        <v>1707</v>
      </c>
      <c r="C1727" s="70" t="s">
        <v>1300</v>
      </c>
      <c r="D1727" s="203" t="s">
        <v>31</v>
      </c>
      <c r="E1727" s="204">
        <v>1</v>
      </c>
      <c r="F1727" s="38"/>
      <c r="G1727" s="380"/>
      <c r="H1727" s="381"/>
      <c r="I1727" s="380"/>
      <c r="J1727" s="428">
        <f t="shared" si="81"/>
        <v>0</v>
      </c>
      <c r="K1727" s="325"/>
      <c r="L1727" s="353"/>
      <c r="M1727" s="772"/>
      <c r="N1727" s="317"/>
      <c r="O1727" s="845" t="s">
        <v>3627</v>
      </c>
      <c r="P1727" s="821"/>
      <c r="Q1727" s="828">
        <f t="shared" si="82"/>
        <v>0</v>
      </c>
      <c r="R1727" s="520"/>
    </row>
    <row r="1728" spans="2:18" hidden="1" outlineLevel="1">
      <c r="B1728" s="115">
        <f t="shared" si="83"/>
        <v>1708</v>
      </c>
      <c r="C1728" s="70" t="s">
        <v>1303</v>
      </c>
      <c r="D1728" s="203" t="s">
        <v>31</v>
      </c>
      <c r="E1728" s="204">
        <v>1</v>
      </c>
      <c r="F1728" s="38"/>
      <c r="G1728" s="380"/>
      <c r="H1728" s="381"/>
      <c r="I1728" s="380"/>
      <c r="J1728" s="428">
        <f t="shared" si="81"/>
        <v>0</v>
      </c>
      <c r="K1728" s="325"/>
      <c r="L1728" s="353"/>
      <c r="M1728" s="772"/>
      <c r="N1728" s="317"/>
      <c r="O1728" s="845" t="s">
        <v>3627</v>
      </c>
      <c r="P1728" s="821"/>
      <c r="Q1728" s="828">
        <f t="shared" si="82"/>
        <v>0</v>
      </c>
      <c r="R1728" s="520"/>
    </row>
    <row r="1729" spans="2:18" ht="30" hidden="1" outlineLevel="1">
      <c r="B1729" s="115">
        <f t="shared" si="83"/>
        <v>1709</v>
      </c>
      <c r="C1729" s="70" t="s">
        <v>1360</v>
      </c>
      <c r="D1729" s="203" t="s">
        <v>31</v>
      </c>
      <c r="E1729" s="204">
        <v>1</v>
      </c>
      <c r="F1729" s="38"/>
      <c r="G1729" s="380"/>
      <c r="H1729" s="381"/>
      <c r="I1729" s="380"/>
      <c r="J1729" s="428">
        <f t="shared" si="81"/>
        <v>0</v>
      </c>
      <c r="K1729" s="325"/>
      <c r="L1729" s="353"/>
      <c r="M1729" s="772"/>
      <c r="N1729" s="317"/>
      <c r="O1729" s="845" t="s">
        <v>3627</v>
      </c>
      <c r="P1729" s="821"/>
      <c r="Q1729" s="828">
        <f t="shared" si="82"/>
        <v>0</v>
      </c>
      <c r="R1729" s="520"/>
    </row>
    <row r="1730" spans="2:18" hidden="1" outlineLevel="1">
      <c r="B1730" s="115">
        <f t="shared" si="83"/>
        <v>1710</v>
      </c>
      <c r="C1730" s="70" t="s">
        <v>1361</v>
      </c>
      <c r="D1730" s="203" t="s">
        <v>31</v>
      </c>
      <c r="E1730" s="204">
        <v>1</v>
      </c>
      <c r="F1730" s="38"/>
      <c r="G1730" s="380"/>
      <c r="H1730" s="381"/>
      <c r="I1730" s="380"/>
      <c r="J1730" s="428">
        <f t="shared" si="81"/>
        <v>0</v>
      </c>
      <c r="K1730" s="325"/>
      <c r="L1730" s="353"/>
      <c r="M1730" s="772"/>
      <c r="N1730" s="317"/>
      <c r="O1730" s="845" t="s">
        <v>3627</v>
      </c>
      <c r="P1730" s="821"/>
      <c r="Q1730" s="828">
        <f t="shared" si="82"/>
        <v>0</v>
      </c>
      <c r="R1730" s="520"/>
    </row>
    <row r="1731" spans="2:18" hidden="1" outlineLevel="1">
      <c r="B1731" s="115">
        <f t="shared" si="83"/>
        <v>1711</v>
      </c>
      <c r="C1731" s="70" t="s">
        <v>1308</v>
      </c>
      <c r="D1731" s="203" t="s">
        <v>31</v>
      </c>
      <c r="E1731" s="204">
        <v>1</v>
      </c>
      <c r="F1731" s="38"/>
      <c r="G1731" s="380"/>
      <c r="H1731" s="381"/>
      <c r="I1731" s="380"/>
      <c r="J1731" s="428">
        <f t="shared" si="81"/>
        <v>0</v>
      </c>
      <c r="K1731" s="325"/>
      <c r="L1731" s="353"/>
      <c r="M1731" s="772"/>
      <c r="N1731" s="317"/>
      <c r="O1731" s="845" t="s">
        <v>3627</v>
      </c>
      <c r="P1731" s="821"/>
      <c r="Q1731" s="828">
        <f t="shared" si="82"/>
        <v>0</v>
      </c>
      <c r="R1731" s="520"/>
    </row>
    <row r="1732" spans="2:18" hidden="1" outlineLevel="1">
      <c r="B1732" s="115">
        <f t="shared" si="83"/>
        <v>1712</v>
      </c>
      <c r="C1732" s="70" t="s">
        <v>1309</v>
      </c>
      <c r="D1732" s="203" t="s">
        <v>2</v>
      </c>
      <c r="E1732" s="204">
        <v>1</v>
      </c>
      <c r="F1732" s="38"/>
      <c r="G1732" s="380"/>
      <c r="H1732" s="381"/>
      <c r="I1732" s="380"/>
      <c r="J1732" s="428">
        <f t="shared" si="81"/>
        <v>0</v>
      </c>
      <c r="K1732" s="325"/>
      <c r="L1732" s="353"/>
      <c r="M1732" s="772"/>
      <c r="N1732" s="317"/>
      <c r="O1732" s="845" t="s">
        <v>3627</v>
      </c>
      <c r="P1732" s="821"/>
      <c r="Q1732" s="828">
        <f t="shared" si="82"/>
        <v>0</v>
      </c>
      <c r="R1732" s="520"/>
    </row>
    <row r="1733" spans="2:18" ht="30" hidden="1" outlineLevel="1">
      <c r="B1733" s="115">
        <f t="shared" si="83"/>
        <v>1713</v>
      </c>
      <c r="C1733" s="70" t="s">
        <v>1362</v>
      </c>
      <c r="D1733" s="203" t="s">
        <v>31</v>
      </c>
      <c r="E1733" s="204">
        <v>1</v>
      </c>
      <c r="F1733" s="38"/>
      <c r="G1733" s="380"/>
      <c r="H1733" s="381"/>
      <c r="I1733" s="380"/>
      <c r="J1733" s="428">
        <f t="shared" si="81"/>
        <v>0</v>
      </c>
      <c r="K1733" s="325"/>
      <c r="L1733" s="353"/>
      <c r="M1733" s="772"/>
      <c r="N1733" s="317"/>
      <c r="O1733" s="845" t="s">
        <v>3627</v>
      </c>
      <c r="P1733" s="821"/>
      <c r="Q1733" s="828">
        <f t="shared" si="82"/>
        <v>0</v>
      </c>
      <c r="R1733" s="520"/>
    </row>
    <row r="1734" spans="2:18" ht="30" hidden="1" outlineLevel="1">
      <c r="B1734" s="115">
        <f t="shared" si="83"/>
        <v>1714</v>
      </c>
      <c r="C1734" s="70" t="s">
        <v>1363</v>
      </c>
      <c r="D1734" s="203" t="s">
        <v>31</v>
      </c>
      <c r="E1734" s="204">
        <v>1</v>
      </c>
      <c r="F1734" s="38"/>
      <c r="G1734" s="380"/>
      <c r="H1734" s="381"/>
      <c r="I1734" s="380"/>
      <c r="J1734" s="428">
        <f t="shared" si="81"/>
        <v>0</v>
      </c>
      <c r="K1734" s="325"/>
      <c r="L1734" s="353"/>
      <c r="M1734" s="772"/>
      <c r="N1734" s="317"/>
      <c r="O1734" s="845" t="s">
        <v>3627</v>
      </c>
      <c r="P1734" s="821"/>
      <c r="Q1734" s="828">
        <f t="shared" si="82"/>
        <v>0</v>
      </c>
      <c r="R1734" s="520"/>
    </row>
    <row r="1735" spans="2:18" hidden="1" outlineLevel="1">
      <c r="B1735" s="115">
        <f t="shared" si="83"/>
        <v>1715</v>
      </c>
      <c r="C1735" s="70" t="s">
        <v>104</v>
      </c>
      <c r="D1735" s="203"/>
      <c r="E1735" s="204"/>
      <c r="F1735" s="38"/>
      <c r="G1735" s="380"/>
      <c r="H1735" s="381"/>
      <c r="I1735" s="380"/>
      <c r="J1735" s="428">
        <f t="shared" si="81"/>
        <v>0</v>
      </c>
      <c r="K1735" s="325"/>
      <c r="L1735" s="353"/>
      <c r="M1735" s="772"/>
      <c r="N1735" s="317"/>
      <c r="O1735" s="845" t="s">
        <v>3627</v>
      </c>
      <c r="P1735" s="821"/>
      <c r="Q1735" s="828">
        <f t="shared" si="82"/>
        <v>0</v>
      </c>
      <c r="R1735" s="520"/>
    </row>
    <row r="1736" spans="2:18" ht="45" hidden="1" outlineLevel="1">
      <c r="B1736" s="115">
        <f t="shared" si="83"/>
        <v>1716</v>
      </c>
      <c r="C1736" s="70" t="s">
        <v>1364</v>
      </c>
      <c r="D1736" s="203" t="s">
        <v>31</v>
      </c>
      <c r="E1736" s="204">
        <v>2</v>
      </c>
      <c r="F1736" s="38"/>
      <c r="G1736" s="380"/>
      <c r="H1736" s="381"/>
      <c r="I1736" s="380"/>
      <c r="J1736" s="428">
        <f t="shared" si="81"/>
        <v>0</v>
      </c>
      <c r="K1736" s="325"/>
      <c r="L1736" s="353"/>
      <c r="M1736" s="772"/>
      <c r="N1736" s="317"/>
      <c r="O1736" s="845" t="s">
        <v>3627</v>
      </c>
      <c r="P1736" s="821"/>
      <c r="Q1736" s="828">
        <f t="shared" si="82"/>
        <v>0</v>
      </c>
      <c r="R1736" s="520"/>
    </row>
    <row r="1737" spans="2:18" ht="45" hidden="1" outlineLevel="1">
      <c r="B1737" s="115">
        <f t="shared" si="83"/>
        <v>1717</v>
      </c>
      <c r="C1737" s="70" t="s">
        <v>1365</v>
      </c>
      <c r="D1737" s="203" t="s">
        <v>31</v>
      </c>
      <c r="E1737" s="204">
        <v>1</v>
      </c>
      <c r="F1737" s="38"/>
      <c r="G1737" s="380"/>
      <c r="H1737" s="381"/>
      <c r="I1737" s="380"/>
      <c r="J1737" s="428">
        <f t="shared" si="81"/>
        <v>0</v>
      </c>
      <c r="K1737" s="325"/>
      <c r="L1737" s="353"/>
      <c r="M1737" s="772"/>
      <c r="N1737" s="317"/>
      <c r="O1737" s="845" t="s">
        <v>3627</v>
      </c>
      <c r="P1737" s="821"/>
      <c r="Q1737" s="828">
        <f t="shared" si="82"/>
        <v>0</v>
      </c>
      <c r="R1737" s="520"/>
    </row>
    <row r="1738" spans="2:18" hidden="1" outlineLevel="1">
      <c r="B1738" s="115">
        <f t="shared" si="83"/>
        <v>1718</v>
      </c>
      <c r="C1738" s="70" t="s">
        <v>1218</v>
      </c>
      <c r="D1738" s="203"/>
      <c r="E1738" s="204"/>
      <c r="F1738" s="38"/>
      <c r="G1738" s="380"/>
      <c r="H1738" s="381"/>
      <c r="I1738" s="380"/>
      <c r="J1738" s="428">
        <f t="shared" si="81"/>
        <v>0</v>
      </c>
      <c r="K1738" s="325"/>
      <c r="L1738" s="353"/>
      <c r="M1738" s="772"/>
      <c r="N1738" s="317"/>
      <c r="O1738" s="845" t="s">
        <v>3627</v>
      </c>
      <c r="P1738" s="821"/>
      <c r="Q1738" s="828">
        <f t="shared" si="82"/>
        <v>0</v>
      </c>
      <c r="R1738" s="520"/>
    </row>
    <row r="1739" spans="2:18" ht="30" hidden="1" outlineLevel="1">
      <c r="B1739" s="115">
        <f t="shared" si="83"/>
        <v>1719</v>
      </c>
      <c r="C1739" s="70" t="s">
        <v>1381</v>
      </c>
      <c r="D1739" s="203" t="s">
        <v>2</v>
      </c>
      <c r="E1739" s="204">
        <v>15</v>
      </c>
      <c r="F1739" s="38"/>
      <c r="G1739" s="380"/>
      <c r="H1739" s="381"/>
      <c r="I1739" s="380"/>
      <c r="J1739" s="428">
        <f t="shared" si="81"/>
        <v>0</v>
      </c>
      <c r="K1739" s="325"/>
      <c r="L1739" s="353"/>
      <c r="M1739" s="772"/>
      <c r="N1739" s="317"/>
      <c r="O1739" s="845" t="s">
        <v>3627</v>
      </c>
      <c r="P1739" s="821"/>
      <c r="Q1739" s="828">
        <f t="shared" si="82"/>
        <v>0</v>
      </c>
      <c r="R1739" s="520"/>
    </row>
    <row r="1740" spans="2:18" hidden="1" outlineLevel="1">
      <c r="B1740" s="115">
        <f t="shared" si="83"/>
        <v>1720</v>
      </c>
      <c r="C1740" s="70" t="s">
        <v>1380</v>
      </c>
      <c r="D1740" s="203" t="s">
        <v>31</v>
      </c>
      <c r="E1740" s="204">
        <v>45</v>
      </c>
      <c r="F1740" s="38"/>
      <c r="G1740" s="380"/>
      <c r="H1740" s="381"/>
      <c r="I1740" s="380"/>
      <c r="J1740" s="428">
        <f t="shared" si="81"/>
        <v>0</v>
      </c>
      <c r="K1740" s="325"/>
      <c r="L1740" s="353"/>
      <c r="M1740" s="772"/>
      <c r="N1740" s="317"/>
      <c r="O1740" s="845" t="s">
        <v>3627</v>
      </c>
      <c r="P1740" s="821"/>
      <c r="Q1740" s="828">
        <f t="shared" si="82"/>
        <v>0</v>
      </c>
      <c r="R1740" s="520"/>
    </row>
    <row r="1741" spans="2:18" hidden="1" outlineLevel="1">
      <c r="B1741" s="115">
        <f t="shared" si="83"/>
        <v>1721</v>
      </c>
      <c r="C1741" s="70" t="s">
        <v>1366</v>
      </c>
      <c r="D1741" s="203"/>
      <c r="E1741" s="204"/>
      <c r="F1741" s="38"/>
      <c r="G1741" s="380"/>
      <c r="H1741" s="381"/>
      <c r="I1741" s="380"/>
      <c r="J1741" s="428">
        <f t="shared" si="81"/>
        <v>0</v>
      </c>
      <c r="K1741" s="325"/>
      <c r="L1741" s="353"/>
      <c r="M1741" s="772"/>
      <c r="N1741" s="317"/>
      <c r="O1741" s="845" t="s">
        <v>3627</v>
      </c>
      <c r="P1741" s="821"/>
      <c r="Q1741" s="828">
        <f t="shared" si="82"/>
        <v>0</v>
      </c>
      <c r="R1741" s="520"/>
    </row>
    <row r="1742" spans="2:18" hidden="1" outlineLevel="1">
      <c r="B1742" s="115">
        <f t="shared" si="83"/>
        <v>1722</v>
      </c>
      <c r="C1742" s="70" t="s">
        <v>1367</v>
      </c>
      <c r="D1742" s="203"/>
      <c r="E1742" s="204"/>
      <c r="F1742" s="38"/>
      <c r="G1742" s="380"/>
      <c r="H1742" s="381"/>
      <c r="I1742" s="380"/>
      <c r="J1742" s="428">
        <f t="shared" si="81"/>
        <v>0</v>
      </c>
      <c r="K1742" s="325"/>
      <c r="L1742" s="353"/>
      <c r="M1742" s="772"/>
      <c r="N1742" s="317"/>
      <c r="O1742" s="845" t="s">
        <v>3627</v>
      </c>
      <c r="P1742" s="821"/>
      <c r="Q1742" s="828">
        <f t="shared" si="82"/>
        <v>0</v>
      </c>
      <c r="R1742" s="520"/>
    </row>
    <row r="1743" spans="2:18" ht="30" hidden="1" outlineLevel="1">
      <c r="B1743" s="115">
        <f t="shared" si="83"/>
        <v>1723</v>
      </c>
      <c r="C1743" s="70" t="s">
        <v>1359</v>
      </c>
      <c r="D1743" s="203" t="s">
        <v>31</v>
      </c>
      <c r="E1743" s="204">
        <v>1</v>
      </c>
      <c r="F1743" s="38"/>
      <c r="G1743" s="380"/>
      <c r="H1743" s="381"/>
      <c r="I1743" s="380"/>
      <c r="J1743" s="428">
        <f t="shared" si="81"/>
        <v>0</v>
      </c>
      <c r="K1743" s="325"/>
      <c r="L1743" s="353"/>
      <c r="M1743" s="772"/>
      <c r="N1743" s="317"/>
      <c r="O1743" s="845" t="s">
        <v>3627</v>
      </c>
      <c r="P1743" s="821"/>
      <c r="Q1743" s="828">
        <f t="shared" si="82"/>
        <v>0</v>
      </c>
      <c r="R1743" s="520"/>
    </row>
    <row r="1744" spans="2:18" hidden="1" outlineLevel="1">
      <c r="B1744" s="115">
        <f t="shared" si="83"/>
        <v>1724</v>
      </c>
      <c r="C1744" s="70" t="s">
        <v>1300</v>
      </c>
      <c r="D1744" s="203" t="s">
        <v>31</v>
      </c>
      <c r="E1744" s="204">
        <v>1</v>
      </c>
      <c r="F1744" s="38"/>
      <c r="G1744" s="380"/>
      <c r="H1744" s="381"/>
      <c r="I1744" s="380"/>
      <c r="J1744" s="428">
        <f t="shared" si="81"/>
        <v>0</v>
      </c>
      <c r="K1744" s="325"/>
      <c r="L1744" s="353"/>
      <c r="M1744" s="772"/>
      <c r="N1744" s="317"/>
      <c r="O1744" s="845" t="s">
        <v>3627</v>
      </c>
      <c r="P1744" s="821"/>
      <c r="Q1744" s="828">
        <f t="shared" si="82"/>
        <v>0</v>
      </c>
      <c r="R1744" s="520"/>
    </row>
    <row r="1745" spans="2:18" hidden="1" outlineLevel="1">
      <c r="B1745" s="115">
        <f t="shared" si="83"/>
        <v>1725</v>
      </c>
      <c r="C1745" s="70" t="s">
        <v>1303</v>
      </c>
      <c r="D1745" s="203" t="s">
        <v>31</v>
      </c>
      <c r="E1745" s="204">
        <v>1</v>
      </c>
      <c r="F1745" s="38"/>
      <c r="G1745" s="380"/>
      <c r="H1745" s="381"/>
      <c r="I1745" s="380"/>
      <c r="J1745" s="428">
        <f t="shared" si="81"/>
        <v>0</v>
      </c>
      <c r="K1745" s="325"/>
      <c r="L1745" s="353"/>
      <c r="M1745" s="772"/>
      <c r="N1745" s="317"/>
      <c r="O1745" s="845" t="s">
        <v>3627</v>
      </c>
      <c r="P1745" s="821"/>
      <c r="Q1745" s="828">
        <f t="shared" si="82"/>
        <v>0</v>
      </c>
      <c r="R1745" s="520"/>
    </row>
    <row r="1746" spans="2:18" ht="30" hidden="1" outlineLevel="1">
      <c r="B1746" s="115">
        <f t="shared" si="83"/>
        <v>1726</v>
      </c>
      <c r="C1746" s="70" t="s">
        <v>1360</v>
      </c>
      <c r="D1746" s="203" t="s">
        <v>31</v>
      </c>
      <c r="E1746" s="204">
        <v>1</v>
      </c>
      <c r="F1746" s="38"/>
      <c r="G1746" s="380"/>
      <c r="H1746" s="381"/>
      <c r="I1746" s="380"/>
      <c r="J1746" s="428">
        <f t="shared" si="81"/>
        <v>0</v>
      </c>
      <c r="K1746" s="325"/>
      <c r="L1746" s="353"/>
      <c r="M1746" s="772"/>
      <c r="N1746" s="317"/>
      <c r="O1746" s="845" t="s">
        <v>3627</v>
      </c>
      <c r="P1746" s="821"/>
      <c r="Q1746" s="828">
        <f t="shared" si="82"/>
        <v>0</v>
      </c>
      <c r="R1746" s="520"/>
    </row>
    <row r="1747" spans="2:18" hidden="1" outlineLevel="1">
      <c r="B1747" s="115">
        <f t="shared" si="83"/>
        <v>1727</v>
      </c>
      <c r="C1747" s="70" t="s">
        <v>1361</v>
      </c>
      <c r="D1747" s="203" t="s">
        <v>31</v>
      </c>
      <c r="E1747" s="204">
        <v>1</v>
      </c>
      <c r="F1747" s="38"/>
      <c r="G1747" s="380"/>
      <c r="H1747" s="381"/>
      <c r="I1747" s="380"/>
      <c r="J1747" s="428">
        <f t="shared" ref="J1747:J1810" si="84">G1747+I1747</f>
        <v>0</v>
      </c>
      <c r="K1747" s="325"/>
      <c r="L1747" s="353"/>
      <c r="M1747" s="772"/>
      <c r="N1747" s="317"/>
      <c r="O1747" s="845" t="s">
        <v>3627</v>
      </c>
      <c r="P1747" s="821"/>
      <c r="Q1747" s="828">
        <f t="shared" si="82"/>
        <v>0</v>
      </c>
      <c r="R1747" s="520"/>
    </row>
    <row r="1748" spans="2:18" hidden="1" outlineLevel="1">
      <c r="B1748" s="115">
        <f t="shared" si="83"/>
        <v>1728</v>
      </c>
      <c r="C1748" s="70" t="s">
        <v>1308</v>
      </c>
      <c r="D1748" s="203" t="s">
        <v>31</v>
      </c>
      <c r="E1748" s="204">
        <v>1</v>
      </c>
      <c r="F1748" s="38"/>
      <c r="G1748" s="380"/>
      <c r="H1748" s="381"/>
      <c r="I1748" s="380"/>
      <c r="J1748" s="428">
        <f t="shared" si="84"/>
        <v>0</v>
      </c>
      <c r="K1748" s="325"/>
      <c r="L1748" s="353"/>
      <c r="M1748" s="772"/>
      <c r="N1748" s="317"/>
      <c r="O1748" s="845" t="s">
        <v>3627</v>
      </c>
      <c r="P1748" s="821"/>
      <c r="Q1748" s="828">
        <f t="shared" si="82"/>
        <v>0</v>
      </c>
      <c r="R1748" s="520"/>
    </row>
    <row r="1749" spans="2:18" hidden="1" outlineLevel="1">
      <c r="B1749" s="115">
        <f t="shared" si="83"/>
        <v>1729</v>
      </c>
      <c r="C1749" s="70" t="s">
        <v>1309</v>
      </c>
      <c r="D1749" s="203" t="s">
        <v>2</v>
      </c>
      <c r="E1749" s="204">
        <v>1</v>
      </c>
      <c r="F1749" s="38"/>
      <c r="G1749" s="380"/>
      <c r="H1749" s="381"/>
      <c r="I1749" s="380"/>
      <c r="J1749" s="428">
        <f t="shared" si="84"/>
        <v>0</v>
      </c>
      <c r="K1749" s="325"/>
      <c r="L1749" s="353"/>
      <c r="M1749" s="772"/>
      <c r="N1749" s="317"/>
      <c r="O1749" s="845" t="s">
        <v>3627</v>
      </c>
      <c r="P1749" s="821"/>
      <c r="Q1749" s="828">
        <f t="shared" si="82"/>
        <v>0</v>
      </c>
      <c r="R1749" s="520"/>
    </row>
    <row r="1750" spans="2:18" ht="30" hidden="1" outlineLevel="1">
      <c r="B1750" s="115">
        <f t="shared" si="83"/>
        <v>1730</v>
      </c>
      <c r="C1750" s="70" t="s">
        <v>1362</v>
      </c>
      <c r="D1750" s="203" t="s">
        <v>31</v>
      </c>
      <c r="E1750" s="204">
        <v>1</v>
      </c>
      <c r="F1750" s="38"/>
      <c r="G1750" s="380"/>
      <c r="H1750" s="381"/>
      <c r="I1750" s="380"/>
      <c r="J1750" s="428">
        <f t="shared" si="84"/>
        <v>0</v>
      </c>
      <c r="K1750" s="325"/>
      <c r="L1750" s="353"/>
      <c r="M1750" s="772"/>
      <c r="N1750" s="317"/>
      <c r="O1750" s="845" t="s">
        <v>3627</v>
      </c>
      <c r="P1750" s="821"/>
      <c r="Q1750" s="828">
        <f t="shared" si="82"/>
        <v>0</v>
      </c>
      <c r="R1750" s="520"/>
    </row>
    <row r="1751" spans="2:18" ht="30" hidden="1" outlineLevel="1">
      <c r="B1751" s="115">
        <f t="shared" si="83"/>
        <v>1731</v>
      </c>
      <c r="C1751" s="70" t="s">
        <v>1368</v>
      </c>
      <c r="D1751" s="203" t="s">
        <v>31</v>
      </c>
      <c r="E1751" s="204">
        <v>1</v>
      </c>
      <c r="F1751" s="38"/>
      <c r="G1751" s="380"/>
      <c r="H1751" s="381"/>
      <c r="I1751" s="380"/>
      <c r="J1751" s="428">
        <f t="shared" si="84"/>
        <v>0</v>
      </c>
      <c r="K1751" s="325"/>
      <c r="L1751" s="353"/>
      <c r="M1751" s="772"/>
      <c r="N1751" s="317"/>
      <c r="O1751" s="845" t="s">
        <v>3627</v>
      </c>
      <c r="P1751" s="821"/>
      <c r="Q1751" s="828">
        <f t="shared" si="82"/>
        <v>0</v>
      </c>
      <c r="R1751" s="520"/>
    </row>
    <row r="1752" spans="2:18" hidden="1" outlineLevel="1">
      <c r="B1752" s="115">
        <f t="shared" si="83"/>
        <v>1732</v>
      </c>
      <c r="C1752" s="70" t="s">
        <v>104</v>
      </c>
      <c r="D1752" s="203"/>
      <c r="E1752" s="204"/>
      <c r="F1752" s="38"/>
      <c r="G1752" s="380"/>
      <c r="H1752" s="381"/>
      <c r="I1752" s="380"/>
      <c r="J1752" s="428">
        <f t="shared" si="84"/>
        <v>0</v>
      </c>
      <c r="K1752" s="325"/>
      <c r="L1752" s="353"/>
      <c r="M1752" s="772"/>
      <c r="N1752" s="317"/>
      <c r="O1752" s="845" t="s">
        <v>3627</v>
      </c>
      <c r="P1752" s="821"/>
      <c r="Q1752" s="828">
        <f t="shared" si="82"/>
        <v>0</v>
      </c>
      <c r="R1752" s="520"/>
    </row>
    <row r="1753" spans="2:18" ht="30" hidden="1" outlineLevel="1">
      <c r="B1753" s="115">
        <f t="shared" si="83"/>
        <v>1733</v>
      </c>
      <c r="C1753" s="70" t="s">
        <v>1705</v>
      </c>
      <c r="D1753" s="203" t="s">
        <v>31</v>
      </c>
      <c r="E1753" s="204">
        <v>1</v>
      </c>
      <c r="F1753" s="38"/>
      <c r="G1753" s="380"/>
      <c r="H1753" s="381"/>
      <c r="I1753" s="380"/>
      <c r="J1753" s="428">
        <f t="shared" si="84"/>
        <v>0</v>
      </c>
      <c r="K1753" s="325"/>
      <c r="L1753" s="353"/>
      <c r="M1753" s="772"/>
      <c r="N1753" s="317"/>
      <c r="O1753" s="845" t="s">
        <v>3627</v>
      </c>
      <c r="P1753" s="821"/>
      <c r="Q1753" s="828">
        <f t="shared" si="82"/>
        <v>0</v>
      </c>
      <c r="R1753" s="520"/>
    </row>
    <row r="1754" spans="2:18" hidden="1" outlineLevel="1">
      <c r="B1754" s="115">
        <f t="shared" si="83"/>
        <v>1734</v>
      </c>
      <c r="C1754" s="70" t="s">
        <v>1179</v>
      </c>
      <c r="D1754" s="203"/>
      <c r="E1754" s="204"/>
      <c r="F1754" s="38"/>
      <c r="G1754" s="380"/>
      <c r="H1754" s="381"/>
      <c r="I1754" s="380"/>
      <c r="J1754" s="428">
        <f t="shared" si="84"/>
        <v>0</v>
      </c>
      <c r="K1754" s="325"/>
      <c r="L1754" s="353"/>
      <c r="M1754" s="772"/>
      <c r="N1754" s="317"/>
      <c r="O1754" s="845" t="s">
        <v>3627</v>
      </c>
      <c r="P1754" s="821"/>
      <c r="Q1754" s="828">
        <f t="shared" si="82"/>
        <v>0</v>
      </c>
      <c r="R1754" s="520"/>
    </row>
    <row r="1755" spans="2:18" hidden="1" outlineLevel="1">
      <c r="B1755" s="115">
        <f t="shared" si="83"/>
        <v>1735</v>
      </c>
      <c r="C1755" s="70" t="s">
        <v>1684</v>
      </c>
      <c r="D1755" s="203" t="s">
        <v>2</v>
      </c>
      <c r="E1755" s="204">
        <v>10</v>
      </c>
      <c r="F1755" s="38"/>
      <c r="G1755" s="380"/>
      <c r="H1755" s="381"/>
      <c r="I1755" s="380"/>
      <c r="J1755" s="428">
        <f t="shared" si="84"/>
        <v>0</v>
      </c>
      <c r="K1755" s="325"/>
      <c r="L1755" s="353"/>
      <c r="M1755" s="772"/>
      <c r="N1755" s="317"/>
      <c r="O1755" s="845" t="s">
        <v>3627</v>
      </c>
      <c r="P1755" s="821"/>
      <c r="Q1755" s="828">
        <f t="shared" si="82"/>
        <v>0</v>
      </c>
      <c r="R1755" s="520"/>
    </row>
    <row r="1756" spans="2:18" hidden="1" outlineLevel="1">
      <c r="B1756" s="115">
        <f t="shared" si="83"/>
        <v>1736</v>
      </c>
      <c r="C1756" s="70" t="s">
        <v>1218</v>
      </c>
      <c r="D1756" s="203"/>
      <c r="E1756" s="204"/>
      <c r="F1756" s="38"/>
      <c r="G1756" s="380"/>
      <c r="H1756" s="381"/>
      <c r="I1756" s="380"/>
      <c r="J1756" s="428">
        <f t="shared" si="84"/>
        <v>0</v>
      </c>
      <c r="K1756" s="325"/>
      <c r="L1756" s="353"/>
      <c r="M1756" s="772"/>
      <c r="N1756" s="317"/>
      <c r="O1756" s="845" t="s">
        <v>3627</v>
      </c>
      <c r="P1756" s="821"/>
      <c r="Q1756" s="828">
        <f t="shared" si="82"/>
        <v>0</v>
      </c>
      <c r="R1756" s="520"/>
    </row>
    <row r="1757" spans="2:18" ht="30" hidden="1" outlineLevel="1">
      <c r="B1757" s="115">
        <f t="shared" si="83"/>
        <v>1737</v>
      </c>
      <c r="C1757" s="70" t="s">
        <v>1381</v>
      </c>
      <c r="D1757" s="203" t="s">
        <v>2</v>
      </c>
      <c r="E1757" s="204">
        <v>10</v>
      </c>
      <c r="F1757" s="38"/>
      <c r="G1757" s="380"/>
      <c r="H1757" s="381"/>
      <c r="I1757" s="380"/>
      <c r="J1757" s="428">
        <f t="shared" si="84"/>
        <v>0</v>
      </c>
      <c r="K1757" s="325"/>
      <c r="L1757" s="353"/>
      <c r="M1757" s="772"/>
      <c r="N1757" s="317"/>
      <c r="O1757" s="845" t="s">
        <v>3627</v>
      </c>
      <c r="P1757" s="821"/>
      <c r="Q1757" s="828">
        <f t="shared" si="82"/>
        <v>0</v>
      </c>
      <c r="R1757" s="520"/>
    </row>
    <row r="1758" spans="2:18" hidden="1" outlineLevel="1">
      <c r="B1758" s="115">
        <f t="shared" si="83"/>
        <v>1738</v>
      </c>
      <c r="C1758" s="70" t="s">
        <v>1380</v>
      </c>
      <c r="D1758" s="203" t="s">
        <v>31</v>
      </c>
      <c r="E1758" s="204">
        <v>30</v>
      </c>
      <c r="F1758" s="38"/>
      <c r="G1758" s="380"/>
      <c r="H1758" s="381"/>
      <c r="I1758" s="380"/>
      <c r="J1758" s="428">
        <f t="shared" si="84"/>
        <v>0</v>
      </c>
      <c r="K1758" s="325"/>
      <c r="L1758" s="353"/>
      <c r="M1758" s="772"/>
      <c r="N1758" s="317"/>
      <c r="O1758" s="845" t="s">
        <v>3627</v>
      </c>
      <c r="P1758" s="821"/>
      <c r="Q1758" s="828">
        <f t="shared" si="82"/>
        <v>0</v>
      </c>
      <c r="R1758" s="520"/>
    </row>
    <row r="1759" spans="2:18" hidden="1" outlineLevel="1">
      <c r="B1759" s="115">
        <f t="shared" si="83"/>
        <v>1739</v>
      </c>
      <c r="C1759" s="70" t="s">
        <v>1706</v>
      </c>
      <c r="D1759" s="203"/>
      <c r="E1759" s="204"/>
      <c r="F1759" s="38"/>
      <c r="G1759" s="380"/>
      <c r="H1759" s="381"/>
      <c r="I1759" s="380"/>
      <c r="J1759" s="428">
        <f t="shared" si="84"/>
        <v>0</v>
      </c>
      <c r="K1759" s="325"/>
      <c r="L1759" s="353"/>
      <c r="M1759" s="772"/>
      <c r="N1759" s="317"/>
      <c r="O1759" s="845" t="s">
        <v>3627</v>
      </c>
      <c r="P1759" s="821"/>
      <c r="Q1759" s="828">
        <f t="shared" si="82"/>
        <v>0</v>
      </c>
      <c r="R1759" s="520"/>
    </row>
    <row r="1760" spans="2:18" hidden="1" outlineLevel="1">
      <c r="B1760" s="115">
        <f t="shared" si="83"/>
        <v>1740</v>
      </c>
      <c r="C1760" s="70" t="s">
        <v>1707</v>
      </c>
      <c r="D1760" s="203"/>
      <c r="E1760" s="204"/>
      <c r="F1760" s="38"/>
      <c r="G1760" s="380"/>
      <c r="H1760" s="381"/>
      <c r="I1760" s="380"/>
      <c r="J1760" s="428">
        <f t="shared" si="84"/>
        <v>0</v>
      </c>
      <c r="K1760" s="325"/>
      <c r="L1760" s="353"/>
      <c r="M1760" s="772"/>
      <c r="N1760" s="317"/>
      <c r="O1760" s="845" t="s">
        <v>3627</v>
      </c>
      <c r="P1760" s="821"/>
      <c r="Q1760" s="828">
        <f t="shared" si="82"/>
        <v>0</v>
      </c>
      <c r="R1760" s="520"/>
    </row>
    <row r="1761" spans="2:18" ht="30" hidden="1" outlineLevel="1">
      <c r="B1761" s="115">
        <f t="shared" si="83"/>
        <v>1741</v>
      </c>
      <c r="C1761" s="70" t="s">
        <v>1359</v>
      </c>
      <c r="D1761" s="203" t="s">
        <v>31</v>
      </c>
      <c r="E1761" s="204">
        <v>1</v>
      </c>
      <c r="F1761" s="38"/>
      <c r="G1761" s="380"/>
      <c r="H1761" s="381"/>
      <c r="I1761" s="380"/>
      <c r="J1761" s="428">
        <f t="shared" si="84"/>
        <v>0</v>
      </c>
      <c r="K1761" s="325"/>
      <c r="L1761" s="353"/>
      <c r="M1761" s="772"/>
      <c r="N1761" s="317"/>
      <c r="O1761" s="845" t="s">
        <v>3627</v>
      </c>
      <c r="P1761" s="821"/>
      <c r="Q1761" s="828">
        <f t="shared" si="82"/>
        <v>0</v>
      </c>
      <c r="R1761" s="520"/>
    </row>
    <row r="1762" spans="2:18" hidden="1" outlineLevel="1">
      <c r="B1762" s="115">
        <f t="shared" si="83"/>
        <v>1742</v>
      </c>
      <c r="C1762" s="70" t="s">
        <v>1300</v>
      </c>
      <c r="D1762" s="203" t="s">
        <v>31</v>
      </c>
      <c r="E1762" s="204">
        <v>1</v>
      </c>
      <c r="F1762" s="38"/>
      <c r="G1762" s="380"/>
      <c r="H1762" s="381"/>
      <c r="I1762" s="380"/>
      <c r="J1762" s="428">
        <f t="shared" si="84"/>
        <v>0</v>
      </c>
      <c r="K1762" s="325"/>
      <c r="L1762" s="353"/>
      <c r="M1762" s="772"/>
      <c r="N1762" s="317"/>
      <c r="O1762" s="845" t="s">
        <v>3627</v>
      </c>
      <c r="P1762" s="821"/>
      <c r="Q1762" s="828">
        <f t="shared" si="82"/>
        <v>0</v>
      </c>
      <c r="R1762" s="520"/>
    </row>
    <row r="1763" spans="2:18" hidden="1" outlineLevel="1">
      <c r="B1763" s="115">
        <f t="shared" si="83"/>
        <v>1743</v>
      </c>
      <c r="C1763" s="70" t="s">
        <v>1303</v>
      </c>
      <c r="D1763" s="203" t="s">
        <v>31</v>
      </c>
      <c r="E1763" s="204">
        <v>1</v>
      </c>
      <c r="F1763" s="38"/>
      <c r="G1763" s="380"/>
      <c r="H1763" s="381"/>
      <c r="I1763" s="380"/>
      <c r="J1763" s="428">
        <f t="shared" si="84"/>
        <v>0</v>
      </c>
      <c r="K1763" s="325"/>
      <c r="L1763" s="353"/>
      <c r="M1763" s="772"/>
      <c r="N1763" s="317"/>
      <c r="O1763" s="845" t="s">
        <v>3627</v>
      </c>
      <c r="P1763" s="821"/>
      <c r="Q1763" s="828">
        <f t="shared" si="82"/>
        <v>0</v>
      </c>
      <c r="R1763" s="520"/>
    </row>
    <row r="1764" spans="2:18" ht="30" hidden="1" outlineLevel="1">
      <c r="B1764" s="115">
        <f t="shared" si="83"/>
        <v>1744</v>
      </c>
      <c r="C1764" s="70" t="s">
        <v>1708</v>
      </c>
      <c r="D1764" s="203" t="s">
        <v>31</v>
      </c>
      <c r="E1764" s="204">
        <v>1</v>
      </c>
      <c r="F1764" s="38"/>
      <c r="G1764" s="380"/>
      <c r="H1764" s="381"/>
      <c r="I1764" s="380"/>
      <c r="J1764" s="428">
        <f t="shared" si="84"/>
        <v>0</v>
      </c>
      <c r="K1764" s="325"/>
      <c r="L1764" s="353"/>
      <c r="M1764" s="772"/>
      <c r="N1764" s="317"/>
      <c r="O1764" s="845" t="s">
        <v>3627</v>
      </c>
      <c r="P1764" s="821"/>
      <c r="Q1764" s="828">
        <f t="shared" si="82"/>
        <v>0</v>
      </c>
      <c r="R1764" s="520"/>
    </row>
    <row r="1765" spans="2:18" hidden="1" outlineLevel="1">
      <c r="B1765" s="115">
        <f t="shared" si="83"/>
        <v>1745</v>
      </c>
      <c r="C1765" s="70" t="s">
        <v>1709</v>
      </c>
      <c r="D1765" s="203" t="s">
        <v>31</v>
      </c>
      <c r="E1765" s="204">
        <v>1</v>
      </c>
      <c r="F1765" s="38"/>
      <c r="G1765" s="380"/>
      <c r="H1765" s="381"/>
      <c r="I1765" s="380"/>
      <c r="J1765" s="428">
        <f t="shared" si="84"/>
        <v>0</v>
      </c>
      <c r="K1765" s="325"/>
      <c r="L1765" s="353"/>
      <c r="M1765" s="772"/>
      <c r="N1765" s="317"/>
      <c r="O1765" s="845" t="s">
        <v>3627</v>
      </c>
      <c r="P1765" s="821"/>
      <c r="Q1765" s="828">
        <f t="shared" si="82"/>
        <v>0</v>
      </c>
      <c r="R1765" s="520"/>
    </row>
    <row r="1766" spans="2:18" hidden="1" outlineLevel="1">
      <c r="B1766" s="115">
        <f t="shared" si="83"/>
        <v>1746</v>
      </c>
      <c r="C1766" s="70" t="s">
        <v>1361</v>
      </c>
      <c r="D1766" s="203" t="s">
        <v>31</v>
      </c>
      <c r="E1766" s="204">
        <v>1</v>
      </c>
      <c r="F1766" s="38"/>
      <c r="G1766" s="380"/>
      <c r="H1766" s="381"/>
      <c r="I1766" s="380"/>
      <c r="J1766" s="428">
        <f t="shared" si="84"/>
        <v>0</v>
      </c>
      <c r="K1766" s="325"/>
      <c r="L1766" s="353"/>
      <c r="M1766" s="772"/>
      <c r="N1766" s="317"/>
      <c r="O1766" s="845" t="s">
        <v>3627</v>
      </c>
      <c r="P1766" s="821"/>
      <c r="Q1766" s="828">
        <f t="shared" si="82"/>
        <v>0</v>
      </c>
      <c r="R1766" s="520"/>
    </row>
    <row r="1767" spans="2:18" hidden="1" outlineLevel="1">
      <c r="B1767" s="115">
        <f t="shared" si="83"/>
        <v>1747</v>
      </c>
      <c r="C1767" s="70" t="s">
        <v>1308</v>
      </c>
      <c r="D1767" s="203" t="s">
        <v>31</v>
      </c>
      <c r="E1767" s="204">
        <v>1</v>
      </c>
      <c r="F1767" s="38"/>
      <c r="G1767" s="380"/>
      <c r="H1767" s="381"/>
      <c r="I1767" s="380"/>
      <c r="J1767" s="428">
        <f t="shared" si="84"/>
        <v>0</v>
      </c>
      <c r="K1767" s="325"/>
      <c r="L1767" s="353"/>
      <c r="M1767" s="772"/>
      <c r="N1767" s="317"/>
      <c r="O1767" s="845" t="s">
        <v>3627</v>
      </c>
      <c r="P1767" s="821"/>
      <c r="Q1767" s="828">
        <f t="shared" si="82"/>
        <v>0</v>
      </c>
      <c r="R1767" s="520"/>
    </row>
    <row r="1768" spans="2:18" hidden="1" outlineLevel="1">
      <c r="B1768" s="115">
        <f t="shared" si="83"/>
        <v>1748</v>
      </c>
      <c r="C1768" s="70" t="s">
        <v>1309</v>
      </c>
      <c r="D1768" s="203" t="s">
        <v>2</v>
      </c>
      <c r="E1768" s="204">
        <v>1</v>
      </c>
      <c r="F1768" s="38"/>
      <c r="G1768" s="380"/>
      <c r="H1768" s="381"/>
      <c r="I1768" s="380"/>
      <c r="J1768" s="428">
        <f t="shared" si="84"/>
        <v>0</v>
      </c>
      <c r="K1768" s="325"/>
      <c r="L1768" s="353"/>
      <c r="M1768" s="772"/>
      <c r="N1768" s="317"/>
      <c r="O1768" s="845" t="s">
        <v>3627</v>
      </c>
      <c r="P1768" s="821"/>
      <c r="Q1768" s="828">
        <f t="shared" si="82"/>
        <v>0</v>
      </c>
      <c r="R1768" s="520"/>
    </row>
    <row r="1769" spans="2:18" ht="30" hidden="1" outlineLevel="1">
      <c r="B1769" s="115">
        <f t="shared" si="83"/>
        <v>1749</v>
      </c>
      <c r="C1769" s="70" t="s">
        <v>1362</v>
      </c>
      <c r="D1769" s="203" t="s">
        <v>31</v>
      </c>
      <c r="E1769" s="204">
        <v>1</v>
      </c>
      <c r="F1769" s="38"/>
      <c r="G1769" s="380"/>
      <c r="H1769" s="381"/>
      <c r="I1769" s="380"/>
      <c r="J1769" s="428">
        <f t="shared" si="84"/>
        <v>0</v>
      </c>
      <c r="K1769" s="325"/>
      <c r="L1769" s="353"/>
      <c r="M1769" s="772"/>
      <c r="N1769" s="317"/>
      <c r="O1769" s="845" t="s">
        <v>3627</v>
      </c>
      <c r="P1769" s="821"/>
      <c r="Q1769" s="828">
        <f t="shared" si="82"/>
        <v>0</v>
      </c>
      <c r="R1769" s="520"/>
    </row>
    <row r="1770" spans="2:18" ht="30" hidden="1" outlineLevel="1">
      <c r="B1770" s="115">
        <f t="shared" si="83"/>
        <v>1750</v>
      </c>
      <c r="C1770" s="70" t="s">
        <v>1368</v>
      </c>
      <c r="D1770" s="203" t="s">
        <v>31</v>
      </c>
      <c r="E1770" s="204">
        <v>1</v>
      </c>
      <c r="F1770" s="38"/>
      <c r="G1770" s="380"/>
      <c r="H1770" s="381"/>
      <c r="I1770" s="380"/>
      <c r="J1770" s="428">
        <f t="shared" si="84"/>
        <v>0</v>
      </c>
      <c r="K1770" s="325"/>
      <c r="L1770" s="353"/>
      <c r="M1770" s="772"/>
      <c r="N1770" s="317"/>
      <c r="O1770" s="845" t="s">
        <v>3627</v>
      </c>
      <c r="P1770" s="821"/>
      <c r="Q1770" s="828">
        <f t="shared" si="82"/>
        <v>0</v>
      </c>
      <c r="R1770" s="520"/>
    </row>
    <row r="1771" spans="2:18" hidden="1" outlineLevel="1">
      <c r="B1771" s="115">
        <f t="shared" si="83"/>
        <v>1751</v>
      </c>
      <c r="C1771" s="70" t="s">
        <v>1179</v>
      </c>
      <c r="D1771" s="203"/>
      <c r="E1771" s="204"/>
      <c r="F1771" s="38"/>
      <c r="G1771" s="380"/>
      <c r="H1771" s="381"/>
      <c r="I1771" s="380"/>
      <c r="J1771" s="428">
        <f t="shared" si="84"/>
        <v>0</v>
      </c>
      <c r="K1771" s="325"/>
      <c r="L1771" s="353"/>
      <c r="M1771" s="772"/>
      <c r="N1771" s="317"/>
      <c r="O1771" s="845" t="s">
        <v>3627</v>
      </c>
      <c r="P1771" s="821"/>
      <c r="Q1771" s="828">
        <f t="shared" si="82"/>
        <v>0</v>
      </c>
      <c r="R1771" s="520"/>
    </row>
    <row r="1772" spans="2:18" hidden="1" outlineLevel="1">
      <c r="B1772" s="115">
        <f t="shared" si="83"/>
        <v>1752</v>
      </c>
      <c r="C1772" s="70" t="s">
        <v>1684</v>
      </c>
      <c r="D1772" s="203" t="s">
        <v>2</v>
      </c>
      <c r="E1772" s="204">
        <v>20</v>
      </c>
      <c r="F1772" s="38"/>
      <c r="G1772" s="380"/>
      <c r="H1772" s="381"/>
      <c r="I1772" s="380"/>
      <c r="J1772" s="428">
        <f t="shared" si="84"/>
        <v>0</v>
      </c>
      <c r="K1772" s="325"/>
      <c r="L1772" s="353"/>
      <c r="M1772" s="772"/>
      <c r="N1772" s="317"/>
      <c r="O1772" s="845" t="s">
        <v>3627</v>
      </c>
      <c r="P1772" s="821"/>
      <c r="Q1772" s="828">
        <f t="shared" si="82"/>
        <v>0</v>
      </c>
      <c r="R1772" s="520"/>
    </row>
    <row r="1773" spans="2:18" hidden="1" outlineLevel="1">
      <c r="B1773" s="115">
        <f t="shared" si="83"/>
        <v>1753</v>
      </c>
      <c r="C1773" s="70" t="s">
        <v>1218</v>
      </c>
      <c r="D1773" s="203"/>
      <c r="E1773" s="204"/>
      <c r="F1773" s="38"/>
      <c r="G1773" s="380"/>
      <c r="H1773" s="381"/>
      <c r="I1773" s="380"/>
      <c r="J1773" s="428">
        <f t="shared" si="84"/>
        <v>0</v>
      </c>
      <c r="K1773" s="325"/>
      <c r="L1773" s="353"/>
      <c r="M1773" s="772"/>
      <c r="N1773" s="317"/>
      <c r="O1773" s="845" t="s">
        <v>3627</v>
      </c>
      <c r="P1773" s="821"/>
      <c r="Q1773" s="828">
        <f t="shared" si="82"/>
        <v>0</v>
      </c>
      <c r="R1773" s="520"/>
    </row>
    <row r="1774" spans="2:18" ht="30" hidden="1" outlineLevel="1">
      <c r="B1774" s="115">
        <f t="shared" si="83"/>
        <v>1754</v>
      </c>
      <c r="C1774" s="70" t="s">
        <v>1381</v>
      </c>
      <c r="D1774" s="203" t="s">
        <v>2</v>
      </c>
      <c r="E1774" s="204">
        <v>20</v>
      </c>
      <c r="F1774" s="38"/>
      <c r="G1774" s="380"/>
      <c r="H1774" s="381"/>
      <c r="I1774" s="380"/>
      <c r="J1774" s="428">
        <f t="shared" si="84"/>
        <v>0</v>
      </c>
      <c r="K1774" s="325"/>
      <c r="L1774" s="353"/>
      <c r="M1774" s="772"/>
      <c r="N1774" s="317"/>
      <c r="O1774" s="845" t="s">
        <v>3627</v>
      </c>
      <c r="P1774" s="821"/>
      <c r="Q1774" s="828">
        <f t="shared" si="82"/>
        <v>0</v>
      </c>
      <c r="R1774" s="520"/>
    </row>
    <row r="1775" spans="2:18" hidden="1" outlineLevel="1">
      <c r="B1775" s="115">
        <f t="shared" si="83"/>
        <v>1755</v>
      </c>
      <c r="C1775" s="70" t="s">
        <v>1380</v>
      </c>
      <c r="D1775" s="203" t="s">
        <v>31</v>
      </c>
      <c r="E1775" s="204">
        <v>60</v>
      </c>
      <c r="F1775" s="38"/>
      <c r="G1775" s="380"/>
      <c r="H1775" s="381"/>
      <c r="I1775" s="380"/>
      <c r="J1775" s="428">
        <f t="shared" si="84"/>
        <v>0</v>
      </c>
      <c r="K1775" s="325"/>
      <c r="L1775" s="353"/>
      <c r="M1775" s="772"/>
      <c r="N1775" s="317"/>
      <c r="O1775" s="845" t="s">
        <v>3627</v>
      </c>
      <c r="P1775" s="821"/>
      <c r="Q1775" s="828">
        <f t="shared" ref="Q1775:Q1838" si="85">I1775</f>
        <v>0</v>
      </c>
      <c r="R1775" s="520"/>
    </row>
    <row r="1776" spans="2:18" hidden="1" outlineLevel="1">
      <c r="B1776" s="115">
        <f t="shared" si="83"/>
        <v>1756</v>
      </c>
      <c r="C1776" s="130" t="s">
        <v>1369</v>
      </c>
      <c r="D1776" s="203"/>
      <c r="E1776" s="204"/>
      <c r="F1776" s="38"/>
      <c r="G1776" s="380"/>
      <c r="H1776" s="381"/>
      <c r="I1776" s="380"/>
      <c r="J1776" s="428">
        <f t="shared" si="84"/>
        <v>0</v>
      </c>
      <c r="K1776" s="325"/>
      <c r="L1776" s="353"/>
      <c r="M1776" s="772"/>
      <c r="N1776" s="317"/>
      <c r="O1776" s="845" t="s">
        <v>3627</v>
      </c>
      <c r="P1776" s="821"/>
      <c r="Q1776" s="828">
        <f t="shared" si="85"/>
        <v>0</v>
      </c>
      <c r="R1776" s="520"/>
    </row>
    <row r="1777" spans="2:18" hidden="1" outlineLevel="1">
      <c r="B1777" s="115">
        <f t="shared" si="83"/>
        <v>1757</v>
      </c>
      <c r="C1777" s="70" t="s">
        <v>1370</v>
      </c>
      <c r="D1777" s="203"/>
      <c r="E1777" s="204"/>
      <c r="F1777" s="38"/>
      <c r="G1777" s="380"/>
      <c r="H1777" s="381"/>
      <c r="I1777" s="380"/>
      <c r="J1777" s="428">
        <f t="shared" si="84"/>
        <v>0</v>
      </c>
      <c r="K1777" s="325"/>
      <c r="L1777" s="353"/>
      <c r="M1777" s="772"/>
      <c r="N1777" s="317"/>
      <c r="O1777" s="845" t="s">
        <v>3627</v>
      </c>
      <c r="P1777" s="821"/>
      <c r="Q1777" s="828">
        <f t="shared" si="85"/>
        <v>0</v>
      </c>
      <c r="R1777" s="520"/>
    </row>
    <row r="1778" spans="2:18" ht="30" hidden="1" outlineLevel="1">
      <c r="B1778" s="115">
        <f t="shared" si="83"/>
        <v>1758</v>
      </c>
      <c r="C1778" s="70" t="s">
        <v>1299</v>
      </c>
      <c r="D1778" s="203" t="s">
        <v>31</v>
      </c>
      <c r="E1778" s="204">
        <v>1</v>
      </c>
      <c r="F1778" s="38"/>
      <c r="G1778" s="380"/>
      <c r="H1778" s="381"/>
      <c r="I1778" s="380"/>
      <c r="J1778" s="428">
        <f t="shared" si="84"/>
        <v>0</v>
      </c>
      <c r="K1778" s="325"/>
      <c r="L1778" s="353"/>
      <c r="M1778" s="772"/>
      <c r="N1778" s="317"/>
      <c r="O1778" s="845" t="s">
        <v>3627</v>
      </c>
      <c r="P1778" s="821"/>
      <c r="Q1778" s="828">
        <f t="shared" si="85"/>
        <v>0</v>
      </c>
      <c r="R1778" s="520"/>
    </row>
    <row r="1779" spans="2:18" hidden="1" outlineLevel="1">
      <c r="B1779" s="115">
        <f t="shared" si="83"/>
        <v>1759</v>
      </c>
      <c r="C1779" s="70" t="s">
        <v>1300</v>
      </c>
      <c r="D1779" s="203" t="s">
        <v>31</v>
      </c>
      <c r="E1779" s="204">
        <v>1</v>
      </c>
      <c r="F1779" s="38"/>
      <c r="G1779" s="380"/>
      <c r="H1779" s="381"/>
      <c r="I1779" s="380"/>
      <c r="J1779" s="428">
        <f t="shared" si="84"/>
        <v>0</v>
      </c>
      <c r="K1779" s="325"/>
      <c r="L1779" s="353"/>
      <c r="M1779" s="772"/>
      <c r="N1779" s="317"/>
      <c r="O1779" s="845" t="s">
        <v>3627</v>
      </c>
      <c r="P1779" s="821"/>
      <c r="Q1779" s="828">
        <f t="shared" si="85"/>
        <v>0</v>
      </c>
      <c r="R1779" s="520"/>
    </row>
    <row r="1780" spans="2:18" hidden="1" outlineLevel="1">
      <c r="B1780" s="115">
        <f t="shared" ref="B1780:B1843" si="86">B1779+1</f>
        <v>1760</v>
      </c>
      <c r="C1780" s="70" t="s">
        <v>1301</v>
      </c>
      <c r="D1780" s="203" t="s">
        <v>31</v>
      </c>
      <c r="E1780" s="204">
        <v>1</v>
      </c>
      <c r="F1780" s="38"/>
      <c r="G1780" s="380"/>
      <c r="H1780" s="381"/>
      <c r="I1780" s="380"/>
      <c r="J1780" s="428">
        <f t="shared" si="84"/>
        <v>0</v>
      </c>
      <c r="K1780" s="325"/>
      <c r="L1780" s="353"/>
      <c r="M1780" s="772"/>
      <c r="N1780" s="317"/>
      <c r="O1780" s="845" t="s">
        <v>3627</v>
      </c>
      <c r="P1780" s="821"/>
      <c r="Q1780" s="828">
        <f t="shared" si="85"/>
        <v>0</v>
      </c>
      <c r="R1780" s="520"/>
    </row>
    <row r="1781" spans="2:18" hidden="1" outlineLevel="1">
      <c r="B1781" s="115">
        <f t="shared" si="86"/>
        <v>1761</v>
      </c>
      <c r="C1781" s="70" t="s">
        <v>1303</v>
      </c>
      <c r="D1781" s="203" t="s">
        <v>31</v>
      </c>
      <c r="E1781" s="204">
        <v>1</v>
      </c>
      <c r="F1781" s="38"/>
      <c r="G1781" s="380"/>
      <c r="H1781" s="381"/>
      <c r="I1781" s="380"/>
      <c r="J1781" s="428">
        <f t="shared" si="84"/>
        <v>0</v>
      </c>
      <c r="K1781" s="325"/>
      <c r="L1781" s="353"/>
      <c r="M1781" s="772"/>
      <c r="N1781" s="317"/>
      <c r="O1781" s="845" t="s">
        <v>3627</v>
      </c>
      <c r="P1781" s="821"/>
      <c r="Q1781" s="828">
        <f t="shared" si="85"/>
        <v>0</v>
      </c>
      <c r="R1781" s="520"/>
    </row>
    <row r="1782" spans="2:18" hidden="1" outlineLevel="1">
      <c r="B1782" s="115">
        <f t="shared" si="86"/>
        <v>1762</v>
      </c>
      <c r="C1782" s="70" t="s">
        <v>1710</v>
      </c>
      <c r="D1782" s="203" t="s">
        <v>31</v>
      </c>
      <c r="E1782" s="204">
        <v>2</v>
      </c>
      <c r="F1782" s="38"/>
      <c r="G1782" s="380"/>
      <c r="H1782" s="381"/>
      <c r="I1782" s="380"/>
      <c r="J1782" s="428">
        <f t="shared" si="84"/>
        <v>0</v>
      </c>
      <c r="K1782" s="325"/>
      <c r="L1782" s="353"/>
      <c r="M1782" s="772"/>
      <c r="N1782" s="317"/>
      <c r="O1782" s="845" t="s">
        <v>3627</v>
      </c>
      <c r="P1782" s="821"/>
      <c r="Q1782" s="828">
        <f t="shared" si="85"/>
        <v>0</v>
      </c>
      <c r="R1782" s="520"/>
    </row>
    <row r="1783" spans="2:18" ht="30" hidden="1" outlineLevel="1">
      <c r="B1783" s="115">
        <f t="shared" si="86"/>
        <v>1763</v>
      </c>
      <c r="C1783" s="70" t="s">
        <v>1711</v>
      </c>
      <c r="D1783" s="203" t="s">
        <v>31</v>
      </c>
      <c r="E1783" s="204">
        <v>2</v>
      </c>
      <c r="F1783" s="38"/>
      <c r="G1783" s="380"/>
      <c r="H1783" s="381"/>
      <c r="I1783" s="380"/>
      <c r="J1783" s="428">
        <f t="shared" si="84"/>
        <v>0</v>
      </c>
      <c r="K1783" s="325"/>
      <c r="L1783" s="353"/>
      <c r="M1783" s="772"/>
      <c r="N1783" s="317"/>
      <c r="O1783" s="845" t="s">
        <v>3627</v>
      </c>
      <c r="P1783" s="821"/>
      <c r="Q1783" s="828">
        <f t="shared" si="85"/>
        <v>0</v>
      </c>
      <c r="R1783" s="520"/>
    </row>
    <row r="1784" spans="2:18" ht="30" hidden="1" outlineLevel="1">
      <c r="B1784" s="115">
        <f t="shared" si="86"/>
        <v>1764</v>
      </c>
      <c r="C1784" s="70" t="s">
        <v>1712</v>
      </c>
      <c r="D1784" s="203" t="s">
        <v>31</v>
      </c>
      <c r="E1784" s="204">
        <v>1</v>
      </c>
      <c r="F1784" s="38"/>
      <c r="G1784" s="380"/>
      <c r="H1784" s="381"/>
      <c r="I1784" s="380"/>
      <c r="J1784" s="428">
        <f t="shared" si="84"/>
        <v>0</v>
      </c>
      <c r="K1784" s="325"/>
      <c r="L1784" s="353"/>
      <c r="M1784" s="772"/>
      <c r="N1784" s="317"/>
      <c r="O1784" s="845" t="s">
        <v>3627</v>
      </c>
      <c r="P1784" s="821"/>
      <c r="Q1784" s="828">
        <f t="shared" si="85"/>
        <v>0</v>
      </c>
      <c r="R1784" s="520"/>
    </row>
    <row r="1785" spans="2:18" ht="30" hidden="1" outlineLevel="1">
      <c r="B1785" s="115">
        <f t="shared" si="86"/>
        <v>1765</v>
      </c>
      <c r="C1785" s="70" t="s">
        <v>1713</v>
      </c>
      <c r="D1785" s="203" t="s">
        <v>31</v>
      </c>
      <c r="E1785" s="204">
        <v>1</v>
      </c>
      <c r="F1785" s="38"/>
      <c r="G1785" s="380"/>
      <c r="H1785" s="381"/>
      <c r="I1785" s="380"/>
      <c r="J1785" s="428">
        <f t="shared" si="84"/>
        <v>0</v>
      </c>
      <c r="K1785" s="325"/>
      <c r="L1785" s="353"/>
      <c r="M1785" s="772"/>
      <c r="N1785" s="317"/>
      <c r="O1785" s="845" t="s">
        <v>3627</v>
      </c>
      <c r="P1785" s="821"/>
      <c r="Q1785" s="828">
        <f t="shared" si="85"/>
        <v>0</v>
      </c>
      <c r="R1785" s="520"/>
    </row>
    <row r="1786" spans="2:18" ht="30" hidden="1" outlineLevel="1">
      <c r="B1786" s="115">
        <f t="shared" si="86"/>
        <v>1766</v>
      </c>
      <c r="C1786" s="70" t="s">
        <v>1714</v>
      </c>
      <c r="D1786" s="203" t="s">
        <v>31</v>
      </c>
      <c r="E1786" s="204">
        <v>2</v>
      </c>
      <c r="F1786" s="38"/>
      <c r="G1786" s="380"/>
      <c r="H1786" s="381"/>
      <c r="I1786" s="380"/>
      <c r="J1786" s="428">
        <f t="shared" si="84"/>
        <v>0</v>
      </c>
      <c r="K1786" s="325"/>
      <c r="L1786" s="353"/>
      <c r="M1786" s="772"/>
      <c r="N1786" s="317"/>
      <c r="O1786" s="845" t="s">
        <v>3627</v>
      </c>
      <c r="P1786" s="821"/>
      <c r="Q1786" s="828">
        <f t="shared" si="85"/>
        <v>0</v>
      </c>
      <c r="R1786" s="520"/>
    </row>
    <row r="1787" spans="2:18" ht="30" hidden="1" outlineLevel="1">
      <c r="B1787" s="115">
        <f t="shared" si="86"/>
        <v>1767</v>
      </c>
      <c r="C1787" s="70" t="s">
        <v>1304</v>
      </c>
      <c r="D1787" s="203" t="s">
        <v>31</v>
      </c>
      <c r="E1787" s="204">
        <v>1</v>
      </c>
      <c r="F1787" s="38"/>
      <c r="G1787" s="380"/>
      <c r="H1787" s="381"/>
      <c r="I1787" s="380"/>
      <c r="J1787" s="428">
        <f t="shared" si="84"/>
        <v>0</v>
      </c>
      <c r="K1787" s="325"/>
      <c r="L1787" s="353"/>
      <c r="M1787" s="772"/>
      <c r="N1787" s="317"/>
      <c r="O1787" s="845" t="s">
        <v>3627</v>
      </c>
      <c r="P1787" s="821"/>
      <c r="Q1787" s="828">
        <f t="shared" si="85"/>
        <v>0</v>
      </c>
      <c r="R1787" s="520"/>
    </row>
    <row r="1788" spans="2:18" hidden="1" outlineLevel="1">
      <c r="B1788" s="115">
        <f t="shared" si="86"/>
        <v>1768</v>
      </c>
      <c r="C1788" s="70" t="s">
        <v>1305</v>
      </c>
      <c r="D1788" s="203" t="s">
        <v>31</v>
      </c>
      <c r="E1788" s="204">
        <v>1</v>
      </c>
      <c r="F1788" s="38"/>
      <c r="G1788" s="380"/>
      <c r="H1788" s="381"/>
      <c r="I1788" s="380"/>
      <c r="J1788" s="428">
        <f t="shared" si="84"/>
        <v>0</v>
      </c>
      <c r="K1788" s="325"/>
      <c r="L1788" s="353"/>
      <c r="M1788" s="772"/>
      <c r="N1788" s="317"/>
      <c r="O1788" s="845" t="s">
        <v>3627</v>
      </c>
      <c r="P1788" s="821"/>
      <c r="Q1788" s="828">
        <f t="shared" si="85"/>
        <v>0</v>
      </c>
      <c r="R1788" s="520"/>
    </row>
    <row r="1789" spans="2:18" hidden="1" outlineLevel="1">
      <c r="B1789" s="115">
        <f t="shared" si="86"/>
        <v>1769</v>
      </c>
      <c r="C1789" s="70" t="s">
        <v>1308</v>
      </c>
      <c r="D1789" s="203" t="s">
        <v>31</v>
      </c>
      <c r="E1789" s="204">
        <v>1</v>
      </c>
      <c r="F1789" s="38"/>
      <c r="G1789" s="380"/>
      <c r="H1789" s="381"/>
      <c r="I1789" s="380"/>
      <c r="J1789" s="428">
        <f t="shared" si="84"/>
        <v>0</v>
      </c>
      <c r="K1789" s="325"/>
      <c r="L1789" s="353"/>
      <c r="M1789" s="772"/>
      <c r="N1789" s="317"/>
      <c r="O1789" s="845" t="s">
        <v>3627</v>
      </c>
      <c r="P1789" s="821"/>
      <c r="Q1789" s="828">
        <f t="shared" si="85"/>
        <v>0</v>
      </c>
      <c r="R1789" s="520"/>
    </row>
    <row r="1790" spans="2:18" hidden="1" outlineLevel="1">
      <c r="B1790" s="115">
        <f t="shared" si="86"/>
        <v>1770</v>
      </c>
      <c r="C1790" s="70" t="s">
        <v>1309</v>
      </c>
      <c r="D1790" s="203" t="s">
        <v>2</v>
      </c>
      <c r="E1790" s="204">
        <v>1</v>
      </c>
      <c r="F1790" s="38"/>
      <c r="G1790" s="380"/>
      <c r="H1790" s="381"/>
      <c r="I1790" s="380"/>
      <c r="J1790" s="428">
        <f t="shared" si="84"/>
        <v>0</v>
      </c>
      <c r="K1790" s="325"/>
      <c r="L1790" s="353"/>
      <c r="M1790" s="772"/>
      <c r="N1790" s="317"/>
      <c r="O1790" s="845" t="s">
        <v>3627</v>
      </c>
      <c r="P1790" s="821"/>
      <c r="Q1790" s="828">
        <f t="shared" si="85"/>
        <v>0</v>
      </c>
      <c r="R1790" s="520"/>
    </row>
    <row r="1791" spans="2:18" ht="30" hidden="1" outlineLevel="1">
      <c r="B1791" s="115">
        <f t="shared" si="86"/>
        <v>1771</v>
      </c>
      <c r="C1791" s="70" t="s">
        <v>1362</v>
      </c>
      <c r="D1791" s="203" t="s">
        <v>31</v>
      </c>
      <c r="E1791" s="204">
        <v>1</v>
      </c>
      <c r="F1791" s="38"/>
      <c r="G1791" s="380"/>
      <c r="H1791" s="381"/>
      <c r="I1791" s="380"/>
      <c r="J1791" s="428">
        <f t="shared" si="84"/>
        <v>0</v>
      </c>
      <c r="K1791" s="325"/>
      <c r="L1791" s="353"/>
      <c r="M1791" s="772"/>
      <c r="N1791" s="317"/>
      <c r="O1791" s="845" t="s">
        <v>3627</v>
      </c>
      <c r="P1791" s="821"/>
      <c r="Q1791" s="828">
        <f t="shared" si="85"/>
        <v>0</v>
      </c>
      <c r="R1791" s="520"/>
    </row>
    <row r="1792" spans="2:18" ht="30" hidden="1" outlineLevel="1">
      <c r="B1792" s="115">
        <f t="shared" si="86"/>
        <v>1772</v>
      </c>
      <c r="C1792" s="70" t="s">
        <v>1368</v>
      </c>
      <c r="D1792" s="203" t="s">
        <v>31</v>
      </c>
      <c r="E1792" s="204">
        <v>1</v>
      </c>
      <c r="F1792" s="38"/>
      <c r="G1792" s="380"/>
      <c r="H1792" s="381"/>
      <c r="I1792" s="380"/>
      <c r="J1792" s="428">
        <f t="shared" si="84"/>
        <v>0</v>
      </c>
      <c r="K1792" s="325"/>
      <c r="L1792" s="353"/>
      <c r="M1792" s="772"/>
      <c r="N1792" s="317"/>
      <c r="O1792" s="845" t="s">
        <v>3627</v>
      </c>
      <c r="P1792" s="821"/>
      <c r="Q1792" s="828">
        <f t="shared" si="85"/>
        <v>0</v>
      </c>
      <c r="R1792" s="520"/>
    </row>
    <row r="1793" spans="2:18" hidden="1" outlineLevel="1">
      <c r="B1793" s="115">
        <f t="shared" si="86"/>
        <v>1773</v>
      </c>
      <c r="C1793" s="70" t="s">
        <v>104</v>
      </c>
      <c r="D1793" s="203"/>
      <c r="E1793" s="204"/>
      <c r="F1793" s="38"/>
      <c r="G1793" s="380"/>
      <c r="H1793" s="381"/>
      <c r="I1793" s="380"/>
      <c r="J1793" s="428">
        <f t="shared" si="84"/>
        <v>0</v>
      </c>
      <c r="K1793" s="325"/>
      <c r="L1793" s="353"/>
      <c r="M1793" s="772"/>
      <c r="N1793" s="317"/>
      <c r="O1793" s="845" t="s">
        <v>3627</v>
      </c>
      <c r="P1793" s="821"/>
      <c r="Q1793" s="828">
        <f t="shared" si="85"/>
        <v>0</v>
      </c>
      <c r="R1793" s="520"/>
    </row>
    <row r="1794" spans="2:18" ht="60" hidden="1" outlineLevel="1">
      <c r="B1794" s="115">
        <f t="shared" si="86"/>
        <v>1774</v>
      </c>
      <c r="C1794" s="70" t="s">
        <v>1715</v>
      </c>
      <c r="D1794" s="203" t="s">
        <v>31</v>
      </c>
      <c r="E1794" s="204">
        <v>17</v>
      </c>
      <c r="F1794" s="38"/>
      <c r="G1794" s="380"/>
      <c r="H1794" s="381"/>
      <c r="I1794" s="380"/>
      <c r="J1794" s="428">
        <f t="shared" si="84"/>
        <v>0</v>
      </c>
      <c r="K1794" s="325"/>
      <c r="L1794" s="353"/>
      <c r="M1794" s="772"/>
      <c r="N1794" s="317"/>
      <c r="O1794" s="845" t="s">
        <v>3627</v>
      </c>
      <c r="P1794" s="821"/>
      <c r="Q1794" s="828">
        <f t="shared" si="85"/>
        <v>0</v>
      </c>
      <c r="R1794" s="520"/>
    </row>
    <row r="1795" spans="2:18" ht="60" hidden="1" outlineLevel="1">
      <c r="B1795" s="115">
        <f t="shared" si="86"/>
        <v>1775</v>
      </c>
      <c r="C1795" s="70" t="s">
        <v>1716</v>
      </c>
      <c r="D1795" s="203" t="s">
        <v>31</v>
      </c>
      <c r="E1795" s="204">
        <v>21</v>
      </c>
      <c r="F1795" s="38"/>
      <c r="G1795" s="380"/>
      <c r="H1795" s="381"/>
      <c r="I1795" s="380"/>
      <c r="J1795" s="428">
        <f t="shared" si="84"/>
        <v>0</v>
      </c>
      <c r="K1795" s="325"/>
      <c r="L1795" s="353"/>
      <c r="M1795" s="772"/>
      <c r="N1795" s="317"/>
      <c r="O1795" s="845" t="s">
        <v>3627</v>
      </c>
      <c r="P1795" s="821"/>
      <c r="Q1795" s="828">
        <f t="shared" si="85"/>
        <v>0</v>
      </c>
      <c r="R1795" s="520"/>
    </row>
    <row r="1796" spans="2:18" ht="30" hidden="1" outlineLevel="1">
      <c r="B1796" s="115">
        <f t="shared" si="86"/>
        <v>1776</v>
      </c>
      <c r="C1796" s="70" t="s">
        <v>1717</v>
      </c>
      <c r="D1796" s="203" t="s">
        <v>31</v>
      </c>
      <c r="E1796" s="204">
        <v>76</v>
      </c>
      <c r="F1796" s="38"/>
      <c r="G1796" s="380"/>
      <c r="H1796" s="381"/>
      <c r="I1796" s="380"/>
      <c r="J1796" s="428">
        <f t="shared" si="84"/>
        <v>0</v>
      </c>
      <c r="K1796" s="325"/>
      <c r="L1796" s="353"/>
      <c r="M1796" s="772"/>
      <c r="N1796" s="317"/>
      <c r="O1796" s="845" t="s">
        <v>3627</v>
      </c>
      <c r="P1796" s="821"/>
      <c r="Q1796" s="828">
        <f t="shared" si="85"/>
        <v>0</v>
      </c>
      <c r="R1796" s="520"/>
    </row>
    <row r="1797" spans="2:18" ht="30" hidden="1" outlineLevel="1">
      <c r="B1797" s="115">
        <f t="shared" si="86"/>
        <v>1777</v>
      </c>
      <c r="C1797" s="70" t="s">
        <v>1718</v>
      </c>
      <c r="D1797" s="203" t="s">
        <v>31</v>
      </c>
      <c r="E1797" s="204">
        <v>2</v>
      </c>
      <c r="F1797" s="38"/>
      <c r="G1797" s="380"/>
      <c r="H1797" s="381"/>
      <c r="I1797" s="380"/>
      <c r="J1797" s="428">
        <f t="shared" si="84"/>
        <v>0</v>
      </c>
      <c r="K1797" s="325"/>
      <c r="L1797" s="353"/>
      <c r="M1797" s="772"/>
      <c r="N1797" s="317"/>
      <c r="O1797" s="845" t="s">
        <v>3627</v>
      </c>
      <c r="P1797" s="821"/>
      <c r="Q1797" s="828">
        <f t="shared" si="85"/>
        <v>0</v>
      </c>
      <c r="R1797" s="520"/>
    </row>
    <row r="1798" spans="2:18" hidden="1" outlineLevel="1">
      <c r="B1798" s="115">
        <f t="shared" si="86"/>
        <v>1778</v>
      </c>
      <c r="C1798" s="70" t="s">
        <v>1179</v>
      </c>
      <c r="D1798" s="203"/>
      <c r="E1798" s="204"/>
      <c r="F1798" s="38"/>
      <c r="G1798" s="380"/>
      <c r="H1798" s="381"/>
      <c r="I1798" s="380"/>
      <c r="J1798" s="428">
        <f t="shared" si="84"/>
        <v>0</v>
      </c>
      <c r="K1798" s="325"/>
      <c r="L1798" s="353"/>
      <c r="M1798" s="772"/>
      <c r="N1798" s="317"/>
      <c r="O1798" s="845" t="s">
        <v>3627</v>
      </c>
      <c r="P1798" s="821"/>
      <c r="Q1798" s="828">
        <f t="shared" si="85"/>
        <v>0</v>
      </c>
      <c r="R1798" s="520"/>
    </row>
    <row r="1799" spans="2:18" hidden="1" outlineLevel="1">
      <c r="B1799" s="115">
        <f t="shared" si="86"/>
        <v>1779</v>
      </c>
      <c r="C1799" s="70" t="s">
        <v>1719</v>
      </c>
      <c r="D1799" s="203" t="s">
        <v>2</v>
      </c>
      <c r="E1799" s="204">
        <v>750</v>
      </c>
      <c r="F1799" s="38"/>
      <c r="G1799" s="380"/>
      <c r="H1799" s="381"/>
      <c r="I1799" s="380"/>
      <c r="J1799" s="428">
        <f t="shared" si="84"/>
        <v>0</v>
      </c>
      <c r="K1799" s="325"/>
      <c r="L1799" s="353"/>
      <c r="M1799" s="772"/>
      <c r="N1799" s="317"/>
      <c r="O1799" s="845" t="s">
        <v>3627</v>
      </c>
      <c r="P1799" s="821"/>
      <c r="Q1799" s="828">
        <f t="shared" si="85"/>
        <v>0</v>
      </c>
      <c r="R1799" s="520"/>
    </row>
    <row r="1800" spans="2:18" hidden="1" outlineLevel="1">
      <c r="B1800" s="115">
        <f t="shared" si="86"/>
        <v>1780</v>
      </c>
      <c r="C1800" s="70" t="s">
        <v>1684</v>
      </c>
      <c r="D1800" s="203" t="s">
        <v>2</v>
      </c>
      <c r="E1800" s="204">
        <v>157</v>
      </c>
      <c r="F1800" s="38"/>
      <c r="G1800" s="380"/>
      <c r="H1800" s="381"/>
      <c r="I1800" s="380"/>
      <c r="J1800" s="428">
        <f t="shared" si="84"/>
        <v>0</v>
      </c>
      <c r="K1800" s="325"/>
      <c r="L1800" s="353"/>
      <c r="M1800" s="772"/>
      <c r="N1800" s="317"/>
      <c r="O1800" s="845" t="s">
        <v>3627</v>
      </c>
      <c r="P1800" s="821"/>
      <c r="Q1800" s="828">
        <f t="shared" si="85"/>
        <v>0</v>
      </c>
      <c r="R1800" s="520"/>
    </row>
    <row r="1801" spans="2:18" ht="30" hidden="1" outlineLevel="1">
      <c r="B1801" s="115">
        <f t="shared" si="86"/>
        <v>1781</v>
      </c>
      <c r="C1801" s="70" t="s">
        <v>1216</v>
      </c>
      <c r="D1801" s="203" t="s">
        <v>2</v>
      </c>
      <c r="E1801" s="204">
        <v>50</v>
      </c>
      <c r="F1801" s="38"/>
      <c r="G1801" s="380"/>
      <c r="H1801" s="381"/>
      <c r="I1801" s="380"/>
      <c r="J1801" s="428">
        <f t="shared" si="84"/>
        <v>0</v>
      </c>
      <c r="K1801" s="325"/>
      <c r="L1801" s="353"/>
      <c r="M1801" s="772"/>
      <c r="N1801" s="317"/>
      <c r="O1801" s="845" t="s">
        <v>3627</v>
      </c>
      <c r="P1801" s="821"/>
      <c r="Q1801" s="828">
        <f t="shared" si="85"/>
        <v>0</v>
      </c>
      <c r="R1801" s="520"/>
    </row>
    <row r="1802" spans="2:18" ht="45" hidden="1" outlineLevel="1">
      <c r="B1802" s="115">
        <f t="shared" si="86"/>
        <v>1782</v>
      </c>
      <c r="C1802" s="70" t="s">
        <v>1217</v>
      </c>
      <c r="D1802" s="203" t="s">
        <v>31</v>
      </c>
      <c r="E1802" s="204">
        <v>10</v>
      </c>
      <c r="F1802" s="38"/>
      <c r="G1802" s="380"/>
      <c r="H1802" s="381"/>
      <c r="I1802" s="380"/>
      <c r="J1802" s="428">
        <f t="shared" si="84"/>
        <v>0</v>
      </c>
      <c r="K1802" s="325"/>
      <c r="L1802" s="353"/>
      <c r="M1802" s="772"/>
      <c r="N1802" s="317"/>
      <c r="O1802" s="845" t="s">
        <v>3627</v>
      </c>
      <c r="P1802" s="821"/>
      <c r="Q1802" s="828">
        <f t="shared" si="85"/>
        <v>0</v>
      </c>
      <c r="R1802" s="520"/>
    </row>
    <row r="1803" spans="2:18" ht="30" hidden="1" outlineLevel="1">
      <c r="B1803" s="115">
        <f t="shared" si="86"/>
        <v>1783</v>
      </c>
      <c r="C1803" s="70" t="s">
        <v>1721</v>
      </c>
      <c r="D1803" s="203"/>
      <c r="E1803" s="204"/>
      <c r="F1803" s="38"/>
      <c r="G1803" s="380"/>
      <c r="H1803" s="381"/>
      <c r="I1803" s="380"/>
      <c r="J1803" s="428">
        <f t="shared" si="84"/>
        <v>0</v>
      </c>
      <c r="K1803" s="325"/>
      <c r="L1803" s="353"/>
      <c r="M1803" s="772"/>
      <c r="N1803" s="317"/>
      <c r="O1803" s="845" t="s">
        <v>3627</v>
      </c>
      <c r="P1803" s="821"/>
      <c r="Q1803" s="828">
        <f t="shared" si="85"/>
        <v>0</v>
      </c>
      <c r="R1803" s="520"/>
    </row>
    <row r="1804" spans="2:18" hidden="1" outlineLevel="1">
      <c r="B1804" s="115">
        <f t="shared" si="86"/>
        <v>1784</v>
      </c>
      <c r="C1804" s="76" t="s">
        <v>1371</v>
      </c>
      <c r="D1804" s="74"/>
      <c r="E1804" s="198"/>
      <c r="F1804" s="38"/>
      <c r="G1804" s="380"/>
      <c r="H1804" s="381"/>
      <c r="I1804" s="380"/>
      <c r="J1804" s="428">
        <f t="shared" si="84"/>
        <v>0</v>
      </c>
      <c r="K1804" s="325"/>
      <c r="L1804" s="353"/>
      <c r="M1804" s="772"/>
      <c r="N1804" s="317"/>
      <c r="O1804" s="845" t="s">
        <v>3627</v>
      </c>
      <c r="P1804" s="821"/>
      <c r="Q1804" s="828">
        <f t="shared" si="85"/>
        <v>0</v>
      </c>
      <c r="R1804" s="520"/>
    </row>
    <row r="1805" spans="2:18" ht="30" hidden="1" outlineLevel="1">
      <c r="B1805" s="115">
        <f t="shared" si="86"/>
        <v>1785</v>
      </c>
      <c r="C1805" s="70" t="s">
        <v>1299</v>
      </c>
      <c r="D1805" s="203" t="s">
        <v>31</v>
      </c>
      <c r="E1805" s="204">
        <v>1</v>
      </c>
      <c r="F1805" s="38"/>
      <c r="G1805" s="380"/>
      <c r="H1805" s="381"/>
      <c r="I1805" s="380"/>
      <c r="J1805" s="428">
        <f t="shared" si="84"/>
        <v>0</v>
      </c>
      <c r="K1805" s="325"/>
      <c r="L1805" s="353"/>
      <c r="M1805" s="772"/>
      <c r="N1805" s="317"/>
      <c r="O1805" s="845" t="s">
        <v>3627</v>
      </c>
      <c r="P1805" s="821"/>
      <c r="Q1805" s="828">
        <f t="shared" si="85"/>
        <v>0</v>
      </c>
      <c r="R1805" s="520"/>
    </row>
    <row r="1806" spans="2:18" hidden="1" outlineLevel="1">
      <c r="B1806" s="115">
        <f t="shared" si="86"/>
        <v>1786</v>
      </c>
      <c r="C1806" s="70" t="s">
        <v>1300</v>
      </c>
      <c r="D1806" s="203" t="s">
        <v>31</v>
      </c>
      <c r="E1806" s="204">
        <v>1</v>
      </c>
      <c r="F1806" s="38"/>
      <c r="G1806" s="380"/>
      <c r="H1806" s="381"/>
      <c r="I1806" s="380"/>
      <c r="J1806" s="428">
        <f t="shared" si="84"/>
        <v>0</v>
      </c>
      <c r="K1806" s="325"/>
      <c r="L1806" s="353"/>
      <c r="M1806" s="772"/>
      <c r="N1806" s="317"/>
      <c r="O1806" s="845" t="s">
        <v>3627</v>
      </c>
      <c r="P1806" s="821"/>
      <c r="Q1806" s="828">
        <f t="shared" si="85"/>
        <v>0</v>
      </c>
      <c r="R1806" s="520"/>
    </row>
    <row r="1807" spans="2:18" hidden="1" outlineLevel="1">
      <c r="B1807" s="115">
        <f t="shared" si="86"/>
        <v>1787</v>
      </c>
      <c r="C1807" s="70" t="s">
        <v>1710</v>
      </c>
      <c r="D1807" s="203" t="s">
        <v>31</v>
      </c>
      <c r="E1807" s="204">
        <v>2</v>
      </c>
      <c r="F1807" s="38"/>
      <c r="G1807" s="380"/>
      <c r="H1807" s="381"/>
      <c r="I1807" s="380"/>
      <c r="J1807" s="428">
        <f t="shared" si="84"/>
        <v>0</v>
      </c>
      <c r="K1807" s="325"/>
      <c r="L1807" s="353"/>
      <c r="M1807" s="772"/>
      <c r="N1807" s="317"/>
      <c r="O1807" s="845" t="s">
        <v>3627</v>
      </c>
      <c r="P1807" s="821"/>
      <c r="Q1807" s="828">
        <f t="shared" si="85"/>
        <v>0</v>
      </c>
      <c r="R1807" s="520"/>
    </row>
    <row r="1808" spans="2:18" ht="30" hidden="1" outlineLevel="1">
      <c r="B1808" s="115">
        <f t="shared" si="86"/>
        <v>1788</v>
      </c>
      <c r="C1808" s="70" t="s">
        <v>1711</v>
      </c>
      <c r="D1808" s="203" t="s">
        <v>31</v>
      </c>
      <c r="E1808" s="204">
        <v>2</v>
      </c>
      <c r="F1808" s="38"/>
      <c r="G1808" s="380"/>
      <c r="H1808" s="381"/>
      <c r="I1808" s="380"/>
      <c r="J1808" s="428">
        <f t="shared" si="84"/>
        <v>0</v>
      </c>
      <c r="K1808" s="325"/>
      <c r="L1808" s="353"/>
      <c r="M1808" s="772"/>
      <c r="N1808" s="317"/>
      <c r="O1808" s="845" t="s">
        <v>3627</v>
      </c>
      <c r="P1808" s="821"/>
      <c r="Q1808" s="828">
        <f t="shared" si="85"/>
        <v>0</v>
      </c>
      <c r="R1808" s="520"/>
    </row>
    <row r="1809" spans="2:18" ht="30" hidden="1" outlineLevel="1">
      <c r="B1809" s="115">
        <f t="shared" si="86"/>
        <v>1789</v>
      </c>
      <c r="C1809" s="70" t="s">
        <v>1714</v>
      </c>
      <c r="D1809" s="203" t="s">
        <v>31</v>
      </c>
      <c r="E1809" s="204">
        <v>2</v>
      </c>
      <c r="F1809" s="38"/>
      <c r="G1809" s="380"/>
      <c r="H1809" s="381"/>
      <c r="I1809" s="380"/>
      <c r="J1809" s="428">
        <f t="shared" si="84"/>
        <v>0</v>
      </c>
      <c r="K1809" s="325"/>
      <c r="L1809" s="353"/>
      <c r="M1809" s="772"/>
      <c r="N1809" s="317"/>
      <c r="O1809" s="845" t="s">
        <v>3627</v>
      </c>
      <c r="P1809" s="821"/>
      <c r="Q1809" s="828">
        <f t="shared" si="85"/>
        <v>0</v>
      </c>
      <c r="R1809" s="520"/>
    </row>
    <row r="1810" spans="2:18" hidden="1" outlineLevel="1">
      <c r="B1810" s="115">
        <f t="shared" si="86"/>
        <v>1790</v>
      </c>
      <c r="C1810" s="70" t="s">
        <v>1308</v>
      </c>
      <c r="D1810" s="203" t="s">
        <v>31</v>
      </c>
      <c r="E1810" s="204">
        <v>1</v>
      </c>
      <c r="F1810" s="38"/>
      <c r="G1810" s="380"/>
      <c r="H1810" s="381"/>
      <c r="I1810" s="380"/>
      <c r="J1810" s="428">
        <f t="shared" si="84"/>
        <v>0</v>
      </c>
      <c r="K1810" s="325"/>
      <c r="L1810" s="353"/>
      <c r="M1810" s="772"/>
      <c r="N1810" s="317"/>
      <c r="O1810" s="845" t="s">
        <v>3627</v>
      </c>
      <c r="P1810" s="821"/>
      <c r="Q1810" s="828">
        <f t="shared" si="85"/>
        <v>0</v>
      </c>
      <c r="R1810" s="520"/>
    </row>
    <row r="1811" spans="2:18" hidden="1" outlineLevel="1">
      <c r="B1811" s="115">
        <f t="shared" si="86"/>
        <v>1791</v>
      </c>
      <c r="C1811" s="70" t="s">
        <v>1309</v>
      </c>
      <c r="D1811" s="203" t="s">
        <v>2</v>
      </c>
      <c r="E1811" s="204">
        <v>1</v>
      </c>
      <c r="F1811" s="38"/>
      <c r="G1811" s="380"/>
      <c r="H1811" s="381"/>
      <c r="I1811" s="380"/>
      <c r="J1811" s="428">
        <f t="shared" ref="J1811:J1874" si="87">G1811+I1811</f>
        <v>0</v>
      </c>
      <c r="K1811" s="325"/>
      <c r="L1811" s="353"/>
      <c r="M1811" s="772"/>
      <c r="N1811" s="317"/>
      <c r="O1811" s="845" t="s">
        <v>3627</v>
      </c>
      <c r="P1811" s="821"/>
      <c r="Q1811" s="828">
        <f t="shared" si="85"/>
        <v>0</v>
      </c>
      <c r="R1811" s="520"/>
    </row>
    <row r="1812" spans="2:18" ht="30" hidden="1" outlineLevel="1">
      <c r="B1812" s="115">
        <f t="shared" si="86"/>
        <v>1792</v>
      </c>
      <c r="C1812" s="70" t="s">
        <v>1362</v>
      </c>
      <c r="D1812" s="203" t="s">
        <v>31</v>
      </c>
      <c r="E1812" s="204">
        <v>1</v>
      </c>
      <c r="F1812" s="38"/>
      <c r="G1812" s="380"/>
      <c r="H1812" s="381"/>
      <c r="I1812" s="380"/>
      <c r="J1812" s="428">
        <f t="shared" si="87"/>
        <v>0</v>
      </c>
      <c r="K1812" s="325"/>
      <c r="L1812" s="353"/>
      <c r="M1812" s="772"/>
      <c r="N1812" s="317"/>
      <c r="O1812" s="845" t="s">
        <v>3627</v>
      </c>
      <c r="P1812" s="821"/>
      <c r="Q1812" s="828">
        <f t="shared" si="85"/>
        <v>0</v>
      </c>
      <c r="R1812" s="520"/>
    </row>
    <row r="1813" spans="2:18" ht="30" hidden="1" outlineLevel="1">
      <c r="B1813" s="115">
        <f t="shared" si="86"/>
        <v>1793</v>
      </c>
      <c r="C1813" s="70" t="s">
        <v>1368</v>
      </c>
      <c r="D1813" s="203" t="s">
        <v>31</v>
      </c>
      <c r="E1813" s="204">
        <v>1</v>
      </c>
      <c r="F1813" s="38"/>
      <c r="G1813" s="380"/>
      <c r="H1813" s="381"/>
      <c r="I1813" s="380"/>
      <c r="J1813" s="428">
        <f t="shared" si="87"/>
        <v>0</v>
      </c>
      <c r="K1813" s="325"/>
      <c r="L1813" s="353"/>
      <c r="M1813" s="772"/>
      <c r="N1813" s="317"/>
      <c r="O1813" s="845" t="s">
        <v>3627</v>
      </c>
      <c r="P1813" s="821"/>
      <c r="Q1813" s="828">
        <f t="shared" si="85"/>
        <v>0</v>
      </c>
      <c r="R1813" s="520"/>
    </row>
    <row r="1814" spans="2:18" hidden="1" outlineLevel="1">
      <c r="B1814" s="115">
        <f t="shared" si="86"/>
        <v>1794</v>
      </c>
      <c r="C1814" s="70" t="s">
        <v>1372</v>
      </c>
      <c r="D1814" s="203"/>
      <c r="E1814" s="204"/>
      <c r="F1814" s="38"/>
      <c r="G1814" s="380"/>
      <c r="H1814" s="381"/>
      <c r="I1814" s="380"/>
      <c r="J1814" s="428">
        <f t="shared" si="87"/>
        <v>0</v>
      </c>
      <c r="K1814" s="325"/>
      <c r="L1814" s="353"/>
      <c r="M1814" s="772"/>
      <c r="N1814" s="317"/>
      <c r="O1814" s="845" t="s">
        <v>3627</v>
      </c>
      <c r="P1814" s="821"/>
      <c r="Q1814" s="828">
        <f t="shared" si="85"/>
        <v>0</v>
      </c>
      <c r="R1814" s="520"/>
    </row>
    <row r="1815" spans="2:18" ht="30" hidden="1" outlineLevel="1">
      <c r="B1815" s="115">
        <f t="shared" si="86"/>
        <v>1795</v>
      </c>
      <c r="C1815" s="70" t="s">
        <v>1299</v>
      </c>
      <c r="D1815" s="203" t="s">
        <v>31</v>
      </c>
      <c r="E1815" s="204">
        <v>1</v>
      </c>
      <c r="F1815" s="38"/>
      <c r="G1815" s="380"/>
      <c r="H1815" s="381"/>
      <c r="I1815" s="380"/>
      <c r="J1815" s="428">
        <f t="shared" si="87"/>
        <v>0</v>
      </c>
      <c r="K1815" s="325"/>
      <c r="L1815" s="353"/>
      <c r="M1815" s="772"/>
      <c r="N1815" s="317"/>
      <c r="O1815" s="845" t="s">
        <v>3627</v>
      </c>
      <c r="P1815" s="821"/>
      <c r="Q1815" s="828">
        <f t="shared" si="85"/>
        <v>0</v>
      </c>
      <c r="R1815" s="520"/>
    </row>
    <row r="1816" spans="2:18" hidden="1" outlineLevel="1">
      <c r="B1816" s="115">
        <f t="shared" si="86"/>
        <v>1796</v>
      </c>
      <c r="C1816" s="70" t="s">
        <v>1300</v>
      </c>
      <c r="D1816" s="203" t="s">
        <v>31</v>
      </c>
      <c r="E1816" s="204">
        <v>1</v>
      </c>
      <c r="F1816" s="38"/>
      <c r="G1816" s="380"/>
      <c r="H1816" s="381"/>
      <c r="I1816" s="380"/>
      <c r="J1816" s="428">
        <f t="shared" si="87"/>
        <v>0</v>
      </c>
      <c r="K1816" s="325"/>
      <c r="L1816" s="353"/>
      <c r="M1816" s="772"/>
      <c r="N1816" s="317"/>
      <c r="O1816" s="845" t="s">
        <v>3627</v>
      </c>
      <c r="P1816" s="821"/>
      <c r="Q1816" s="828">
        <f t="shared" si="85"/>
        <v>0</v>
      </c>
      <c r="R1816" s="520"/>
    </row>
    <row r="1817" spans="2:18" hidden="1" outlineLevel="1">
      <c r="B1817" s="115">
        <f t="shared" si="86"/>
        <v>1797</v>
      </c>
      <c r="C1817" s="70" t="s">
        <v>1710</v>
      </c>
      <c r="D1817" s="203" t="s">
        <v>31</v>
      </c>
      <c r="E1817" s="204">
        <v>2</v>
      </c>
      <c r="F1817" s="38"/>
      <c r="G1817" s="380"/>
      <c r="H1817" s="381"/>
      <c r="I1817" s="380"/>
      <c r="J1817" s="428">
        <f t="shared" si="87"/>
        <v>0</v>
      </c>
      <c r="K1817" s="325"/>
      <c r="L1817" s="353"/>
      <c r="M1817" s="772"/>
      <c r="N1817" s="317"/>
      <c r="O1817" s="845" t="s">
        <v>3627</v>
      </c>
      <c r="P1817" s="821"/>
      <c r="Q1817" s="828">
        <f t="shared" si="85"/>
        <v>0</v>
      </c>
      <c r="R1817" s="520"/>
    </row>
    <row r="1818" spans="2:18" ht="30" hidden="1" outlineLevel="1">
      <c r="B1818" s="115">
        <f t="shared" si="86"/>
        <v>1798</v>
      </c>
      <c r="C1818" s="70" t="s">
        <v>1711</v>
      </c>
      <c r="D1818" s="203" t="s">
        <v>31</v>
      </c>
      <c r="E1818" s="204">
        <v>2</v>
      </c>
      <c r="F1818" s="38"/>
      <c r="G1818" s="380"/>
      <c r="H1818" s="381"/>
      <c r="I1818" s="380"/>
      <c r="J1818" s="428">
        <f t="shared" si="87"/>
        <v>0</v>
      </c>
      <c r="K1818" s="325"/>
      <c r="L1818" s="353"/>
      <c r="M1818" s="772"/>
      <c r="N1818" s="317"/>
      <c r="O1818" s="845" t="s">
        <v>3627</v>
      </c>
      <c r="P1818" s="821"/>
      <c r="Q1818" s="828">
        <f t="shared" si="85"/>
        <v>0</v>
      </c>
      <c r="R1818" s="520"/>
    </row>
    <row r="1819" spans="2:18" ht="30" hidden="1" outlineLevel="1">
      <c r="B1819" s="115">
        <f t="shared" si="86"/>
        <v>1799</v>
      </c>
      <c r="C1819" s="70" t="s">
        <v>1714</v>
      </c>
      <c r="D1819" s="203" t="s">
        <v>31</v>
      </c>
      <c r="E1819" s="204">
        <v>2</v>
      </c>
      <c r="F1819" s="38"/>
      <c r="G1819" s="380"/>
      <c r="H1819" s="381"/>
      <c r="I1819" s="380"/>
      <c r="J1819" s="428">
        <f t="shared" si="87"/>
        <v>0</v>
      </c>
      <c r="K1819" s="325"/>
      <c r="L1819" s="353"/>
      <c r="M1819" s="772"/>
      <c r="N1819" s="317"/>
      <c r="O1819" s="845" t="s">
        <v>3627</v>
      </c>
      <c r="P1819" s="821"/>
      <c r="Q1819" s="828">
        <f t="shared" si="85"/>
        <v>0</v>
      </c>
      <c r="R1819" s="520"/>
    </row>
    <row r="1820" spans="2:18" hidden="1" outlineLevel="1">
      <c r="B1820" s="115">
        <f t="shared" si="86"/>
        <v>1800</v>
      </c>
      <c r="C1820" s="70" t="s">
        <v>1308</v>
      </c>
      <c r="D1820" s="203" t="s">
        <v>31</v>
      </c>
      <c r="E1820" s="204">
        <v>1</v>
      </c>
      <c r="F1820" s="38"/>
      <c r="G1820" s="380"/>
      <c r="H1820" s="381"/>
      <c r="I1820" s="380"/>
      <c r="J1820" s="428">
        <f t="shared" si="87"/>
        <v>0</v>
      </c>
      <c r="K1820" s="325"/>
      <c r="L1820" s="353"/>
      <c r="M1820" s="772"/>
      <c r="N1820" s="317"/>
      <c r="O1820" s="845" t="s">
        <v>3627</v>
      </c>
      <c r="P1820" s="821"/>
      <c r="Q1820" s="828">
        <f t="shared" si="85"/>
        <v>0</v>
      </c>
      <c r="R1820" s="520"/>
    </row>
    <row r="1821" spans="2:18" hidden="1" outlineLevel="1">
      <c r="B1821" s="115">
        <f t="shared" si="86"/>
        <v>1801</v>
      </c>
      <c r="C1821" s="70" t="s">
        <v>1309</v>
      </c>
      <c r="D1821" s="203" t="s">
        <v>2</v>
      </c>
      <c r="E1821" s="204">
        <v>1</v>
      </c>
      <c r="F1821" s="38"/>
      <c r="G1821" s="380"/>
      <c r="H1821" s="381"/>
      <c r="I1821" s="380"/>
      <c r="J1821" s="428">
        <f t="shared" si="87"/>
        <v>0</v>
      </c>
      <c r="K1821" s="325"/>
      <c r="L1821" s="353"/>
      <c r="M1821" s="772"/>
      <c r="N1821" s="317"/>
      <c r="O1821" s="845" t="s">
        <v>3627</v>
      </c>
      <c r="P1821" s="821"/>
      <c r="Q1821" s="828">
        <f t="shared" si="85"/>
        <v>0</v>
      </c>
      <c r="R1821" s="520"/>
    </row>
    <row r="1822" spans="2:18" ht="30" hidden="1" outlineLevel="1">
      <c r="B1822" s="115">
        <f t="shared" si="86"/>
        <v>1802</v>
      </c>
      <c r="C1822" s="70" t="s">
        <v>1362</v>
      </c>
      <c r="D1822" s="203" t="s">
        <v>31</v>
      </c>
      <c r="E1822" s="204">
        <v>1</v>
      </c>
      <c r="F1822" s="38"/>
      <c r="G1822" s="380"/>
      <c r="H1822" s="381"/>
      <c r="I1822" s="380"/>
      <c r="J1822" s="428">
        <f t="shared" si="87"/>
        <v>0</v>
      </c>
      <c r="K1822" s="325"/>
      <c r="L1822" s="353"/>
      <c r="M1822" s="772"/>
      <c r="N1822" s="317"/>
      <c r="O1822" s="845" t="s">
        <v>3627</v>
      </c>
      <c r="P1822" s="821"/>
      <c r="Q1822" s="828">
        <f t="shared" si="85"/>
        <v>0</v>
      </c>
      <c r="R1822" s="520"/>
    </row>
    <row r="1823" spans="2:18" ht="30" hidden="1" outlineLevel="1">
      <c r="B1823" s="115">
        <f t="shared" si="86"/>
        <v>1803</v>
      </c>
      <c r="C1823" s="70" t="s">
        <v>1368</v>
      </c>
      <c r="D1823" s="203" t="s">
        <v>31</v>
      </c>
      <c r="E1823" s="204">
        <v>1</v>
      </c>
      <c r="F1823" s="38"/>
      <c r="G1823" s="380"/>
      <c r="H1823" s="381"/>
      <c r="I1823" s="380"/>
      <c r="J1823" s="428">
        <f t="shared" si="87"/>
        <v>0</v>
      </c>
      <c r="K1823" s="325"/>
      <c r="L1823" s="353"/>
      <c r="M1823" s="772"/>
      <c r="N1823" s="317"/>
      <c r="O1823" s="845" t="s">
        <v>3627</v>
      </c>
      <c r="P1823" s="821"/>
      <c r="Q1823" s="828">
        <f t="shared" si="85"/>
        <v>0</v>
      </c>
      <c r="R1823" s="520"/>
    </row>
    <row r="1824" spans="2:18" hidden="1" outlineLevel="1">
      <c r="B1824" s="115">
        <f t="shared" si="86"/>
        <v>1804</v>
      </c>
      <c r="C1824" s="70" t="s">
        <v>104</v>
      </c>
      <c r="D1824" s="203"/>
      <c r="E1824" s="204"/>
      <c r="F1824" s="38"/>
      <c r="G1824" s="380"/>
      <c r="H1824" s="381"/>
      <c r="I1824" s="380"/>
      <c r="J1824" s="428">
        <f t="shared" si="87"/>
        <v>0</v>
      </c>
      <c r="K1824" s="325"/>
      <c r="L1824" s="353"/>
      <c r="M1824" s="772"/>
      <c r="N1824" s="317"/>
      <c r="O1824" s="845" t="s">
        <v>3627</v>
      </c>
      <c r="P1824" s="821"/>
      <c r="Q1824" s="828">
        <f t="shared" si="85"/>
        <v>0</v>
      </c>
      <c r="R1824" s="520"/>
    </row>
    <row r="1825" spans="2:18" ht="60" hidden="1" outlineLevel="1">
      <c r="B1825" s="115">
        <f t="shared" si="86"/>
        <v>1805</v>
      </c>
      <c r="C1825" s="70" t="s">
        <v>1720</v>
      </c>
      <c r="D1825" s="203" t="s">
        <v>31</v>
      </c>
      <c r="E1825" s="204">
        <v>31</v>
      </c>
      <c r="F1825" s="38"/>
      <c r="G1825" s="380"/>
      <c r="H1825" s="381"/>
      <c r="I1825" s="380"/>
      <c r="J1825" s="428">
        <f t="shared" si="87"/>
        <v>0</v>
      </c>
      <c r="K1825" s="325"/>
      <c r="L1825" s="353"/>
      <c r="M1825" s="772"/>
      <c r="N1825" s="317"/>
      <c r="O1825" s="845" t="s">
        <v>3627</v>
      </c>
      <c r="P1825" s="821"/>
      <c r="Q1825" s="828">
        <f t="shared" si="85"/>
        <v>0</v>
      </c>
      <c r="R1825" s="520"/>
    </row>
    <row r="1826" spans="2:18" ht="60" hidden="1" outlineLevel="1">
      <c r="B1826" s="115">
        <f t="shared" si="86"/>
        <v>1806</v>
      </c>
      <c r="C1826" s="70" t="s">
        <v>1722</v>
      </c>
      <c r="D1826" s="203" t="s">
        <v>31</v>
      </c>
      <c r="E1826" s="204">
        <v>31</v>
      </c>
      <c r="F1826" s="38"/>
      <c r="G1826" s="380"/>
      <c r="H1826" s="381"/>
      <c r="I1826" s="380"/>
      <c r="J1826" s="428">
        <f t="shared" si="87"/>
        <v>0</v>
      </c>
      <c r="K1826" s="325"/>
      <c r="L1826" s="353"/>
      <c r="M1826" s="772"/>
      <c r="N1826" s="317"/>
      <c r="O1826" s="845" t="s">
        <v>3627</v>
      </c>
      <c r="P1826" s="821"/>
      <c r="Q1826" s="828">
        <f t="shared" si="85"/>
        <v>0</v>
      </c>
      <c r="R1826" s="520"/>
    </row>
    <row r="1827" spans="2:18" ht="60" hidden="1" outlineLevel="1">
      <c r="B1827" s="115">
        <f t="shared" si="86"/>
        <v>1807</v>
      </c>
      <c r="C1827" s="70" t="s">
        <v>1723</v>
      </c>
      <c r="D1827" s="203" t="s">
        <v>31</v>
      </c>
      <c r="E1827" s="204">
        <v>31</v>
      </c>
      <c r="F1827" s="38"/>
      <c r="G1827" s="380"/>
      <c r="H1827" s="381"/>
      <c r="I1827" s="380"/>
      <c r="J1827" s="428">
        <f t="shared" si="87"/>
        <v>0</v>
      </c>
      <c r="K1827" s="325"/>
      <c r="L1827" s="353"/>
      <c r="M1827" s="772"/>
      <c r="N1827" s="317"/>
      <c r="O1827" s="845" t="s">
        <v>3627</v>
      </c>
      <c r="P1827" s="821"/>
      <c r="Q1827" s="828">
        <f t="shared" si="85"/>
        <v>0</v>
      </c>
      <c r="R1827" s="520"/>
    </row>
    <row r="1828" spans="2:18" ht="60" hidden="1" outlineLevel="1">
      <c r="B1828" s="115">
        <f t="shared" si="86"/>
        <v>1808</v>
      </c>
      <c r="C1828" s="70" t="s">
        <v>1724</v>
      </c>
      <c r="D1828" s="203" t="s">
        <v>31</v>
      </c>
      <c r="E1828" s="204">
        <v>32</v>
      </c>
      <c r="F1828" s="38"/>
      <c r="G1828" s="380"/>
      <c r="H1828" s="381"/>
      <c r="I1828" s="380"/>
      <c r="J1828" s="428">
        <f t="shared" si="87"/>
        <v>0</v>
      </c>
      <c r="K1828" s="325"/>
      <c r="L1828" s="353"/>
      <c r="M1828" s="772"/>
      <c r="N1828" s="317"/>
      <c r="O1828" s="845" t="s">
        <v>3627</v>
      </c>
      <c r="P1828" s="821"/>
      <c r="Q1828" s="828">
        <f t="shared" si="85"/>
        <v>0</v>
      </c>
      <c r="R1828" s="520"/>
    </row>
    <row r="1829" spans="2:18" ht="30" hidden="1" outlineLevel="1">
      <c r="B1829" s="115">
        <f t="shared" si="86"/>
        <v>1809</v>
      </c>
      <c r="C1829" s="70" t="s">
        <v>1725</v>
      </c>
      <c r="D1829" s="203" t="s">
        <v>31</v>
      </c>
      <c r="E1829" s="204">
        <v>250</v>
      </c>
      <c r="F1829" s="38"/>
      <c r="G1829" s="380"/>
      <c r="H1829" s="381"/>
      <c r="I1829" s="380"/>
      <c r="J1829" s="428">
        <f t="shared" si="87"/>
        <v>0</v>
      </c>
      <c r="K1829" s="325"/>
      <c r="L1829" s="353"/>
      <c r="M1829" s="772"/>
      <c r="N1829" s="317"/>
      <c r="O1829" s="845" t="s">
        <v>3627</v>
      </c>
      <c r="P1829" s="821"/>
      <c r="Q1829" s="828">
        <f t="shared" si="85"/>
        <v>0</v>
      </c>
      <c r="R1829" s="520"/>
    </row>
    <row r="1830" spans="2:18" hidden="1" outlineLevel="1">
      <c r="B1830" s="115">
        <f t="shared" si="86"/>
        <v>1810</v>
      </c>
      <c r="C1830" s="70" t="s">
        <v>1179</v>
      </c>
      <c r="D1830" s="203"/>
      <c r="E1830" s="204"/>
      <c r="F1830" s="38"/>
      <c r="G1830" s="380"/>
      <c r="H1830" s="381"/>
      <c r="I1830" s="380"/>
      <c r="J1830" s="428">
        <f t="shared" si="87"/>
        <v>0</v>
      </c>
      <c r="K1830" s="325"/>
      <c r="L1830" s="353"/>
      <c r="M1830" s="772"/>
      <c r="N1830" s="317"/>
      <c r="O1830" s="845" t="s">
        <v>3627</v>
      </c>
      <c r="P1830" s="821"/>
      <c r="Q1830" s="828">
        <f t="shared" si="85"/>
        <v>0</v>
      </c>
      <c r="R1830" s="520"/>
    </row>
    <row r="1831" spans="2:18" hidden="1" outlineLevel="1">
      <c r="B1831" s="115">
        <f t="shared" si="86"/>
        <v>1811</v>
      </c>
      <c r="C1831" s="70" t="s">
        <v>1719</v>
      </c>
      <c r="D1831" s="203" t="s">
        <v>2</v>
      </c>
      <c r="E1831" s="204">
        <v>1400</v>
      </c>
      <c r="F1831" s="38"/>
      <c r="G1831" s="380"/>
      <c r="H1831" s="381"/>
      <c r="I1831" s="380"/>
      <c r="J1831" s="428">
        <f t="shared" si="87"/>
        <v>0</v>
      </c>
      <c r="K1831" s="325"/>
      <c r="L1831" s="353"/>
      <c r="M1831" s="772"/>
      <c r="N1831" s="317"/>
      <c r="O1831" s="845" t="s">
        <v>3627</v>
      </c>
      <c r="P1831" s="821"/>
      <c r="Q1831" s="828">
        <f t="shared" si="85"/>
        <v>0</v>
      </c>
      <c r="R1831" s="520"/>
    </row>
    <row r="1832" spans="2:18" ht="30" hidden="1" outlineLevel="1">
      <c r="B1832" s="115">
        <f t="shared" si="86"/>
        <v>1812</v>
      </c>
      <c r="C1832" s="70" t="s">
        <v>1216</v>
      </c>
      <c r="D1832" s="203" t="s">
        <v>2</v>
      </c>
      <c r="E1832" s="204">
        <v>90</v>
      </c>
      <c r="F1832" s="38"/>
      <c r="G1832" s="380"/>
      <c r="H1832" s="381"/>
      <c r="I1832" s="380"/>
      <c r="J1832" s="428">
        <f t="shared" si="87"/>
        <v>0</v>
      </c>
      <c r="K1832" s="325"/>
      <c r="L1832" s="353"/>
      <c r="M1832" s="772"/>
      <c r="N1832" s="317"/>
      <c r="O1832" s="845" t="s">
        <v>3627</v>
      </c>
      <c r="P1832" s="821"/>
      <c r="Q1832" s="828">
        <f t="shared" si="85"/>
        <v>0</v>
      </c>
      <c r="R1832" s="520"/>
    </row>
    <row r="1833" spans="2:18" ht="45" hidden="1" outlineLevel="1">
      <c r="B1833" s="115">
        <f t="shared" si="86"/>
        <v>1813</v>
      </c>
      <c r="C1833" s="70" t="s">
        <v>1217</v>
      </c>
      <c r="D1833" s="203" t="s">
        <v>31</v>
      </c>
      <c r="E1833" s="204">
        <v>10</v>
      </c>
      <c r="F1833" s="38"/>
      <c r="G1833" s="380"/>
      <c r="H1833" s="381"/>
      <c r="I1833" s="380"/>
      <c r="J1833" s="428">
        <f t="shared" si="87"/>
        <v>0</v>
      </c>
      <c r="K1833" s="325"/>
      <c r="L1833" s="353"/>
      <c r="M1833" s="772"/>
      <c r="N1833" s="317"/>
      <c r="O1833" s="845" t="s">
        <v>3627</v>
      </c>
      <c r="P1833" s="821"/>
      <c r="Q1833" s="828">
        <f t="shared" si="85"/>
        <v>0</v>
      </c>
      <c r="R1833" s="520"/>
    </row>
    <row r="1834" spans="2:18" ht="30" hidden="1" outlineLevel="1">
      <c r="B1834" s="115">
        <f t="shared" si="86"/>
        <v>1814</v>
      </c>
      <c r="C1834" s="70" t="s">
        <v>1373</v>
      </c>
      <c r="D1834" s="203"/>
      <c r="E1834" s="204"/>
      <c r="F1834" s="38"/>
      <c r="G1834" s="380"/>
      <c r="H1834" s="381"/>
      <c r="I1834" s="380"/>
      <c r="J1834" s="428">
        <f t="shared" si="87"/>
        <v>0</v>
      </c>
      <c r="K1834" s="325"/>
      <c r="L1834" s="353"/>
      <c r="M1834" s="772"/>
      <c r="N1834" s="317"/>
      <c r="O1834" s="845" t="s">
        <v>3627</v>
      </c>
      <c r="P1834" s="821"/>
      <c r="Q1834" s="828">
        <f t="shared" si="85"/>
        <v>0</v>
      </c>
      <c r="R1834" s="520"/>
    </row>
    <row r="1835" spans="2:18" ht="30" hidden="1" outlineLevel="1">
      <c r="B1835" s="115">
        <f t="shared" si="86"/>
        <v>1815</v>
      </c>
      <c r="C1835" s="70" t="s">
        <v>1312</v>
      </c>
      <c r="D1835" s="203" t="s">
        <v>2</v>
      </c>
      <c r="E1835" s="204">
        <v>390</v>
      </c>
      <c r="F1835" s="38"/>
      <c r="G1835" s="380"/>
      <c r="H1835" s="381"/>
      <c r="I1835" s="380"/>
      <c r="J1835" s="428">
        <f t="shared" si="87"/>
        <v>0</v>
      </c>
      <c r="K1835" s="325"/>
      <c r="L1835" s="353"/>
      <c r="M1835" s="772"/>
      <c r="N1835" s="317"/>
      <c r="O1835" s="845" t="s">
        <v>3627</v>
      </c>
      <c r="P1835" s="821"/>
      <c r="Q1835" s="828">
        <f t="shared" si="85"/>
        <v>0</v>
      </c>
      <c r="R1835" s="520"/>
    </row>
    <row r="1836" spans="2:18" hidden="1" outlineLevel="1">
      <c r="B1836" s="115">
        <f t="shared" si="86"/>
        <v>1816</v>
      </c>
      <c r="C1836" s="70" t="s">
        <v>1252</v>
      </c>
      <c r="D1836" s="203" t="s">
        <v>2</v>
      </c>
      <c r="E1836" s="204">
        <v>390</v>
      </c>
      <c r="F1836" s="38"/>
      <c r="G1836" s="380"/>
      <c r="H1836" s="381"/>
      <c r="I1836" s="380"/>
      <c r="J1836" s="428">
        <f t="shared" si="87"/>
        <v>0</v>
      </c>
      <c r="K1836" s="325"/>
      <c r="L1836" s="353"/>
      <c r="M1836" s="772"/>
      <c r="N1836" s="317"/>
      <c r="O1836" s="845" t="s">
        <v>3627</v>
      </c>
      <c r="P1836" s="821"/>
      <c r="Q1836" s="828">
        <f t="shared" si="85"/>
        <v>0</v>
      </c>
      <c r="R1836" s="520"/>
    </row>
    <row r="1837" spans="2:18" hidden="1" outlineLevel="1">
      <c r="B1837" s="115">
        <f t="shared" si="86"/>
        <v>1817</v>
      </c>
      <c r="C1837" s="70" t="s">
        <v>1187</v>
      </c>
      <c r="D1837" s="203" t="s">
        <v>2</v>
      </c>
      <c r="E1837" s="204">
        <v>390</v>
      </c>
      <c r="F1837" s="38"/>
      <c r="G1837" s="380"/>
      <c r="H1837" s="381"/>
      <c r="I1837" s="380"/>
      <c r="J1837" s="428">
        <f t="shared" si="87"/>
        <v>0</v>
      </c>
      <c r="K1837" s="325"/>
      <c r="L1837" s="353"/>
      <c r="M1837" s="772"/>
      <c r="N1837" s="317"/>
      <c r="O1837" s="845" t="s">
        <v>3627</v>
      </c>
      <c r="P1837" s="821"/>
      <c r="Q1837" s="828">
        <f t="shared" si="85"/>
        <v>0</v>
      </c>
      <c r="R1837" s="520"/>
    </row>
    <row r="1838" spans="2:18" hidden="1" outlineLevel="1">
      <c r="B1838" s="115">
        <f t="shared" si="86"/>
        <v>1818</v>
      </c>
      <c r="C1838" s="70" t="s">
        <v>1313</v>
      </c>
      <c r="D1838" s="203" t="s">
        <v>2</v>
      </c>
      <c r="E1838" s="204">
        <v>12</v>
      </c>
      <c r="F1838" s="38"/>
      <c r="G1838" s="380"/>
      <c r="H1838" s="381"/>
      <c r="I1838" s="380"/>
      <c r="J1838" s="428">
        <f t="shared" si="87"/>
        <v>0</v>
      </c>
      <c r="K1838" s="325"/>
      <c r="L1838" s="353"/>
      <c r="M1838" s="772"/>
      <c r="N1838" s="317"/>
      <c r="O1838" s="845" t="s">
        <v>3627</v>
      </c>
      <c r="P1838" s="821"/>
      <c r="Q1838" s="828">
        <f t="shared" si="85"/>
        <v>0</v>
      </c>
      <c r="R1838" s="520"/>
    </row>
    <row r="1839" spans="2:18" ht="45" hidden="1" outlineLevel="1">
      <c r="B1839" s="115">
        <f t="shared" si="86"/>
        <v>1819</v>
      </c>
      <c r="C1839" s="70" t="s">
        <v>1355</v>
      </c>
      <c r="D1839" s="203" t="s">
        <v>31</v>
      </c>
      <c r="E1839" s="204">
        <v>4</v>
      </c>
      <c r="F1839" s="38"/>
      <c r="G1839" s="380"/>
      <c r="H1839" s="381"/>
      <c r="I1839" s="380"/>
      <c r="J1839" s="428">
        <f t="shared" si="87"/>
        <v>0</v>
      </c>
      <c r="K1839" s="325"/>
      <c r="L1839" s="353"/>
      <c r="M1839" s="772"/>
      <c r="N1839" s="317"/>
      <c r="O1839" s="845" t="s">
        <v>3627</v>
      </c>
      <c r="P1839" s="821"/>
      <c r="Q1839" s="828">
        <f t="shared" ref="Q1839:Q1902" si="88">I1839</f>
        <v>0</v>
      </c>
      <c r="R1839" s="520"/>
    </row>
    <row r="1840" spans="2:18" ht="30" hidden="1" outlineLevel="1">
      <c r="B1840" s="115">
        <f t="shared" si="86"/>
        <v>1820</v>
      </c>
      <c r="C1840" s="70" t="s">
        <v>1317</v>
      </c>
      <c r="D1840" s="203" t="s">
        <v>31</v>
      </c>
      <c r="E1840" s="204">
        <v>8</v>
      </c>
      <c r="F1840" s="38"/>
      <c r="G1840" s="380"/>
      <c r="H1840" s="381"/>
      <c r="I1840" s="380"/>
      <c r="J1840" s="428">
        <f t="shared" si="87"/>
        <v>0</v>
      </c>
      <c r="K1840" s="325"/>
      <c r="L1840" s="353"/>
      <c r="M1840" s="772"/>
      <c r="N1840" s="317"/>
      <c r="O1840" s="845" t="s">
        <v>3627</v>
      </c>
      <c r="P1840" s="821"/>
      <c r="Q1840" s="828">
        <f t="shared" si="88"/>
        <v>0</v>
      </c>
      <c r="R1840" s="520"/>
    </row>
    <row r="1841" spans="2:18" ht="45" hidden="1" outlineLevel="1">
      <c r="B1841" s="115">
        <f t="shared" si="86"/>
        <v>1821</v>
      </c>
      <c r="C1841" s="70" t="s">
        <v>1321</v>
      </c>
      <c r="D1841" s="203" t="s">
        <v>31</v>
      </c>
      <c r="E1841" s="204">
        <v>2</v>
      </c>
      <c r="F1841" s="38"/>
      <c r="G1841" s="380"/>
      <c r="H1841" s="381"/>
      <c r="I1841" s="380"/>
      <c r="J1841" s="428">
        <f t="shared" si="87"/>
        <v>0</v>
      </c>
      <c r="K1841" s="325"/>
      <c r="L1841" s="353"/>
      <c r="M1841" s="772"/>
      <c r="N1841" s="317"/>
      <c r="O1841" s="845" t="s">
        <v>3627</v>
      </c>
      <c r="P1841" s="821"/>
      <c r="Q1841" s="828">
        <f t="shared" si="88"/>
        <v>0</v>
      </c>
      <c r="R1841" s="520"/>
    </row>
    <row r="1842" spans="2:18" ht="45" hidden="1" outlineLevel="1">
      <c r="B1842" s="115">
        <f t="shared" si="86"/>
        <v>1822</v>
      </c>
      <c r="C1842" s="70" t="s">
        <v>1322</v>
      </c>
      <c r="D1842" s="203" t="s">
        <v>31</v>
      </c>
      <c r="E1842" s="204">
        <v>2</v>
      </c>
      <c r="F1842" s="38"/>
      <c r="G1842" s="380"/>
      <c r="H1842" s="381"/>
      <c r="I1842" s="380"/>
      <c r="J1842" s="428">
        <f t="shared" si="87"/>
        <v>0</v>
      </c>
      <c r="K1842" s="325"/>
      <c r="L1842" s="353"/>
      <c r="M1842" s="772"/>
      <c r="N1842" s="317"/>
      <c r="O1842" s="845" t="s">
        <v>3627</v>
      </c>
      <c r="P1842" s="821"/>
      <c r="Q1842" s="828">
        <f t="shared" si="88"/>
        <v>0</v>
      </c>
      <c r="R1842" s="520"/>
    </row>
    <row r="1843" spans="2:18" ht="45" hidden="1" outlineLevel="1">
      <c r="B1843" s="115">
        <f t="shared" si="86"/>
        <v>1823</v>
      </c>
      <c r="C1843" s="70" t="s">
        <v>1356</v>
      </c>
      <c r="D1843" s="203" t="s">
        <v>31</v>
      </c>
      <c r="E1843" s="204">
        <v>2</v>
      </c>
      <c r="F1843" s="38"/>
      <c r="G1843" s="380"/>
      <c r="H1843" s="381"/>
      <c r="I1843" s="380"/>
      <c r="J1843" s="428">
        <f t="shared" si="87"/>
        <v>0</v>
      </c>
      <c r="K1843" s="325"/>
      <c r="L1843" s="353"/>
      <c r="M1843" s="772"/>
      <c r="N1843" s="317"/>
      <c r="O1843" s="845" t="s">
        <v>3627</v>
      </c>
      <c r="P1843" s="821"/>
      <c r="Q1843" s="828">
        <f t="shared" si="88"/>
        <v>0</v>
      </c>
      <c r="R1843" s="520"/>
    </row>
    <row r="1844" spans="2:18" ht="45" hidden="1" outlineLevel="1">
      <c r="B1844" s="115">
        <f t="shared" ref="B1844:B1907" si="89">B1843+1</f>
        <v>1824</v>
      </c>
      <c r="C1844" s="70" t="s">
        <v>1320</v>
      </c>
      <c r="D1844" s="203" t="s">
        <v>31</v>
      </c>
      <c r="E1844" s="204">
        <v>2</v>
      </c>
      <c r="F1844" s="38"/>
      <c r="G1844" s="380"/>
      <c r="H1844" s="381"/>
      <c r="I1844" s="380"/>
      <c r="J1844" s="428">
        <f t="shared" si="87"/>
        <v>0</v>
      </c>
      <c r="K1844" s="325"/>
      <c r="L1844" s="353"/>
      <c r="M1844" s="772"/>
      <c r="N1844" s="317"/>
      <c r="O1844" s="845" t="s">
        <v>3627</v>
      </c>
      <c r="P1844" s="821"/>
      <c r="Q1844" s="828">
        <f t="shared" si="88"/>
        <v>0</v>
      </c>
      <c r="R1844" s="520"/>
    </row>
    <row r="1845" spans="2:18" hidden="1" outlineLevel="1">
      <c r="B1845" s="115">
        <f t="shared" si="89"/>
        <v>1825</v>
      </c>
      <c r="C1845" s="70" t="s">
        <v>1329</v>
      </c>
      <c r="D1845" s="203" t="s">
        <v>31</v>
      </c>
      <c r="E1845" s="204">
        <v>325</v>
      </c>
      <c r="F1845" s="38"/>
      <c r="G1845" s="380"/>
      <c r="H1845" s="381"/>
      <c r="I1845" s="380"/>
      <c r="J1845" s="428">
        <f t="shared" si="87"/>
        <v>0</v>
      </c>
      <c r="K1845" s="325"/>
      <c r="L1845" s="353"/>
      <c r="M1845" s="772"/>
      <c r="N1845" s="317"/>
      <c r="O1845" s="845" t="s">
        <v>3627</v>
      </c>
      <c r="P1845" s="821"/>
      <c r="Q1845" s="828">
        <f t="shared" si="88"/>
        <v>0</v>
      </c>
      <c r="R1845" s="520"/>
    </row>
    <row r="1846" spans="2:18" ht="30" hidden="1" outlineLevel="1">
      <c r="B1846" s="115">
        <f t="shared" si="89"/>
        <v>1826</v>
      </c>
      <c r="C1846" s="70" t="s">
        <v>1726</v>
      </c>
      <c r="D1846" s="203" t="s">
        <v>31</v>
      </c>
      <c r="E1846" s="204">
        <v>4</v>
      </c>
      <c r="F1846" s="38"/>
      <c r="G1846" s="380"/>
      <c r="H1846" s="381"/>
      <c r="I1846" s="380"/>
      <c r="J1846" s="428">
        <f t="shared" si="87"/>
        <v>0</v>
      </c>
      <c r="K1846" s="325"/>
      <c r="L1846" s="353"/>
      <c r="M1846" s="772"/>
      <c r="N1846" s="317"/>
      <c r="O1846" s="845" t="s">
        <v>3627</v>
      </c>
      <c r="P1846" s="821"/>
      <c r="Q1846" s="828">
        <f t="shared" si="88"/>
        <v>0</v>
      </c>
      <c r="R1846" s="520"/>
    </row>
    <row r="1847" spans="2:18" ht="30" hidden="1" outlineLevel="1">
      <c r="B1847" s="115">
        <f t="shared" si="89"/>
        <v>1827</v>
      </c>
      <c r="C1847" s="70" t="s">
        <v>1727</v>
      </c>
      <c r="D1847" s="203" t="s">
        <v>2</v>
      </c>
      <c r="E1847" s="204">
        <v>2</v>
      </c>
      <c r="F1847" s="38"/>
      <c r="G1847" s="380"/>
      <c r="H1847" s="381"/>
      <c r="I1847" s="380"/>
      <c r="J1847" s="428">
        <f t="shared" si="87"/>
        <v>0</v>
      </c>
      <c r="K1847" s="325"/>
      <c r="L1847" s="353"/>
      <c r="M1847" s="772"/>
      <c r="N1847" s="317"/>
      <c r="O1847" s="845" t="s">
        <v>3627</v>
      </c>
      <c r="P1847" s="821"/>
      <c r="Q1847" s="828">
        <f t="shared" si="88"/>
        <v>0</v>
      </c>
      <c r="R1847" s="520"/>
    </row>
    <row r="1848" spans="2:18" ht="30" hidden="1" outlineLevel="1">
      <c r="B1848" s="115">
        <f t="shared" si="89"/>
        <v>1828</v>
      </c>
      <c r="C1848" s="70" t="s">
        <v>1728</v>
      </c>
      <c r="D1848" s="203" t="s">
        <v>31</v>
      </c>
      <c r="E1848" s="204">
        <v>15</v>
      </c>
      <c r="F1848" s="38"/>
      <c r="G1848" s="380"/>
      <c r="H1848" s="381"/>
      <c r="I1848" s="380"/>
      <c r="J1848" s="428">
        <f t="shared" si="87"/>
        <v>0</v>
      </c>
      <c r="K1848" s="325"/>
      <c r="L1848" s="353"/>
      <c r="M1848" s="772"/>
      <c r="N1848" s="317"/>
      <c r="O1848" s="845" t="s">
        <v>3627</v>
      </c>
      <c r="P1848" s="821"/>
      <c r="Q1848" s="828">
        <f t="shared" si="88"/>
        <v>0</v>
      </c>
      <c r="R1848" s="520"/>
    </row>
    <row r="1849" spans="2:18" ht="30" hidden="1" outlineLevel="1">
      <c r="B1849" s="115">
        <f t="shared" si="89"/>
        <v>1829</v>
      </c>
      <c r="C1849" s="70" t="s">
        <v>1729</v>
      </c>
      <c r="D1849" s="203" t="s">
        <v>31</v>
      </c>
      <c r="E1849" s="204">
        <v>30</v>
      </c>
      <c r="F1849" s="38"/>
      <c r="G1849" s="380"/>
      <c r="H1849" s="381"/>
      <c r="I1849" s="380"/>
      <c r="J1849" s="428">
        <f t="shared" si="87"/>
        <v>0</v>
      </c>
      <c r="K1849" s="325"/>
      <c r="L1849" s="353"/>
      <c r="M1849" s="772"/>
      <c r="N1849" s="317"/>
      <c r="O1849" s="845" t="s">
        <v>3627</v>
      </c>
      <c r="P1849" s="821"/>
      <c r="Q1849" s="828">
        <f t="shared" si="88"/>
        <v>0</v>
      </c>
      <c r="R1849" s="520"/>
    </row>
    <row r="1850" spans="2:18" ht="30" hidden="1" outlineLevel="1">
      <c r="B1850" s="115">
        <f t="shared" si="89"/>
        <v>1830</v>
      </c>
      <c r="C1850" s="70" t="s">
        <v>1381</v>
      </c>
      <c r="D1850" s="203" t="s">
        <v>2</v>
      </c>
      <c r="E1850" s="204">
        <v>1600</v>
      </c>
      <c r="F1850" s="38"/>
      <c r="G1850" s="380"/>
      <c r="H1850" s="381"/>
      <c r="I1850" s="380"/>
      <c r="J1850" s="428">
        <f t="shared" si="87"/>
        <v>0</v>
      </c>
      <c r="K1850" s="325"/>
      <c r="L1850" s="353"/>
      <c r="M1850" s="772"/>
      <c r="N1850" s="317"/>
      <c r="O1850" s="845" t="s">
        <v>3627</v>
      </c>
      <c r="P1850" s="821"/>
      <c r="Q1850" s="828">
        <f t="shared" si="88"/>
        <v>0</v>
      </c>
      <c r="R1850" s="520"/>
    </row>
    <row r="1851" spans="2:18" hidden="1" outlineLevel="1">
      <c r="B1851" s="115">
        <f t="shared" si="89"/>
        <v>1831</v>
      </c>
      <c r="C1851" s="70" t="s">
        <v>1380</v>
      </c>
      <c r="D1851" s="203" t="s">
        <v>31</v>
      </c>
      <c r="E1851" s="204">
        <v>4800</v>
      </c>
      <c r="F1851" s="38"/>
      <c r="G1851" s="380"/>
      <c r="H1851" s="381"/>
      <c r="I1851" s="380"/>
      <c r="J1851" s="428">
        <f t="shared" si="87"/>
        <v>0</v>
      </c>
      <c r="K1851" s="325"/>
      <c r="L1851" s="353"/>
      <c r="M1851" s="772"/>
      <c r="N1851" s="317"/>
      <c r="O1851" s="845" t="s">
        <v>3627</v>
      </c>
      <c r="P1851" s="821"/>
      <c r="Q1851" s="828">
        <f t="shared" si="88"/>
        <v>0</v>
      </c>
      <c r="R1851" s="520"/>
    </row>
    <row r="1852" spans="2:18" hidden="1" outlineLevel="1">
      <c r="B1852" s="115">
        <f t="shared" si="89"/>
        <v>1832</v>
      </c>
      <c r="C1852" s="70" t="s">
        <v>1374</v>
      </c>
      <c r="D1852" s="203"/>
      <c r="E1852" s="204"/>
      <c r="F1852" s="38"/>
      <c r="G1852" s="380"/>
      <c r="H1852" s="381"/>
      <c r="I1852" s="380"/>
      <c r="J1852" s="428">
        <f t="shared" si="87"/>
        <v>0</v>
      </c>
      <c r="K1852" s="325"/>
      <c r="L1852" s="353"/>
      <c r="M1852" s="772"/>
      <c r="N1852" s="317"/>
      <c r="O1852" s="845" t="s">
        <v>3627</v>
      </c>
      <c r="P1852" s="821"/>
      <c r="Q1852" s="828">
        <f t="shared" si="88"/>
        <v>0</v>
      </c>
      <c r="R1852" s="520"/>
    </row>
    <row r="1853" spans="2:18" ht="30" hidden="1" outlineLevel="1">
      <c r="B1853" s="115">
        <f t="shared" si="89"/>
        <v>1833</v>
      </c>
      <c r="C1853" s="70" t="s">
        <v>1375</v>
      </c>
      <c r="D1853" s="203"/>
      <c r="E1853" s="204"/>
      <c r="F1853" s="38"/>
      <c r="G1853" s="380"/>
      <c r="H1853" s="381"/>
      <c r="I1853" s="380"/>
      <c r="J1853" s="428">
        <f t="shared" si="87"/>
        <v>0</v>
      </c>
      <c r="K1853" s="325"/>
      <c r="L1853" s="353"/>
      <c r="M1853" s="772"/>
      <c r="N1853" s="317"/>
      <c r="O1853" s="845" t="s">
        <v>3627</v>
      </c>
      <c r="P1853" s="821"/>
      <c r="Q1853" s="828">
        <f t="shared" si="88"/>
        <v>0</v>
      </c>
      <c r="R1853" s="520"/>
    </row>
    <row r="1854" spans="2:18" ht="30" hidden="1" outlineLevel="1">
      <c r="B1854" s="115">
        <f t="shared" si="89"/>
        <v>1834</v>
      </c>
      <c r="C1854" s="70" t="s">
        <v>1299</v>
      </c>
      <c r="D1854" s="203" t="s">
        <v>31</v>
      </c>
      <c r="E1854" s="204">
        <v>1</v>
      </c>
      <c r="F1854" s="38"/>
      <c r="G1854" s="380"/>
      <c r="H1854" s="381"/>
      <c r="I1854" s="380"/>
      <c r="J1854" s="428">
        <f t="shared" si="87"/>
        <v>0</v>
      </c>
      <c r="K1854" s="325"/>
      <c r="L1854" s="353"/>
      <c r="M1854" s="772"/>
      <c r="N1854" s="317"/>
      <c r="O1854" s="845" t="s">
        <v>3627</v>
      </c>
      <c r="P1854" s="821"/>
      <c r="Q1854" s="828">
        <f t="shared" si="88"/>
        <v>0</v>
      </c>
      <c r="R1854" s="520"/>
    </row>
    <row r="1855" spans="2:18" hidden="1" outlineLevel="1">
      <c r="B1855" s="115">
        <f t="shared" si="89"/>
        <v>1835</v>
      </c>
      <c r="C1855" s="70" t="s">
        <v>1300</v>
      </c>
      <c r="D1855" s="203" t="s">
        <v>31</v>
      </c>
      <c r="E1855" s="204">
        <v>1</v>
      </c>
      <c r="F1855" s="38"/>
      <c r="G1855" s="380"/>
      <c r="H1855" s="381"/>
      <c r="I1855" s="380"/>
      <c r="J1855" s="428">
        <f t="shared" si="87"/>
        <v>0</v>
      </c>
      <c r="K1855" s="325"/>
      <c r="L1855" s="353"/>
      <c r="M1855" s="772"/>
      <c r="N1855" s="317"/>
      <c r="O1855" s="845" t="s">
        <v>3627</v>
      </c>
      <c r="P1855" s="821"/>
      <c r="Q1855" s="828">
        <f t="shared" si="88"/>
        <v>0</v>
      </c>
      <c r="R1855" s="520"/>
    </row>
    <row r="1856" spans="2:18" hidden="1" outlineLevel="1">
      <c r="B1856" s="115">
        <f t="shared" si="89"/>
        <v>1836</v>
      </c>
      <c r="C1856" s="70" t="s">
        <v>1303</v>
      </c>
      <c r="D1856" s="203" t="s">
        <v>31</v>
      </c>
      <c r="E1856" s="204">
        <v>2</v>
      </c>
      <c r="F1856" s="38"/>
      <c r="G1856" s="380"/>
      <c r="H1856" s="381"/>
      <c r="I1856" s="380"/>
      <c r="J1856" s="428">
        <f t="shared" si="87"/>
        <v>0</v>
      </c>
      <c r="K1856" s="325"/>
      <c r="L1856" s="353"/>
      <c r="M1856" s="772"/>
      <c r="N1856" s="317"/>
      <c r="O1856" s="845" t="s">
        <v>3627</v>
      </c>
      <c r="P1856" s="821"/>
      <c r="Q1856" s="828">
        <f t="shared" si="88"/>
        <v>0</v>
      </c>
      <c r="R1856" s="520"/>
    </row>
    <row r="1857" spans="2:18" ht="30" hidden="1" outlineLevel="1">
      <c r="B1857" s="115">
        <f t="shared" si="89"/>
        <v>1837</v>
      </c>
      <c r="C1857" s="70" t="s">
        <v>1730</v>
      </c>
      <c r="D1857" s="203" t="s">
        <v>31</v>
      </c>
      <c r="E1857" s="204">
        <v>1</v>
      </c>
      <c r="F1857" s="38"/>
      <c r="G1857" s="380"/>
      <c r="H1857" s="381"/>
      <c r="I1857" s="380"/>
      <c r="J1857" s="428">
        <f t="shared" si="87"/>
        <v>0</v>
      </c>
      <c r="K1857" s="325"/>
      <c r="L1857" s="353"/>
      <c r="M1857" s="772"/>
      <c r="N1857" s="317"/>
      <c r="O1857" s="845" t="s">
        <v>3627</v>
      </c>
      <c r="P1857" s="821"/>
      <c r="Q1857" s="828">
        <f t="shared" si="88"/>
        <v>0</v>
      </c>
      <c r="R1857" s="520"/>
    </row>
    <row r="1858" spans="2:18" ht="30" hidden="1" outlineLevel="1">
      <c r="B1858" s="115">
        <f t="shared" si="89"/>
        <v>1838</v>
      </c>
      <c r="C1858" s="70" t="s">
        <v>1731</v>
      </c>
      <c r="D1858" s="203" t="s">
        <v>31</v>
      </c>
      <c r="E1858" s="204">
        <v>1</v>
      </c>
      <c r="F1858" s="38"/>
      <c r="G1858" s="380"/>
      <c r="H1858" s="381"/>
      <c r="I1858" s="380"/>
      <c r="J1858" s="428">
        <f t="shared" si="87"/>
        <v>0</v>
      </c>
      <c r="K1858" s="325"/>
      <c r="L1858" s="353"/>
      <c r="M1858" s="772"/>
      <c r="N1858" s="317"/>
      <c r="O1858" s="845" t="s">
        <v>3627</v>
      </c>
      <c r="P1858" s="821"/>
      <c r="Q1858" s="828">
        <f t="shared" si="88"/>
        <v>0</v>
      </c>
      <c r="R1858" s="520"/>
    </row>
    <row r="1859" spans="2:18" ht="30" hidden="1" outlineLevel="1">
      <c r="B1859" s="115">
        <f t="shared" si="89"/>
        <v>1839</v>
      </c>
      <c r="C1859" s="70" t="s">
        <v>1732</v>
      </c>
      <c r="D1859" s="203" t="s">
        <v>31</v>
      </c>
      <c r="E1859" s="204">
        <v>1</v>
      </c>
      <c r="F1859" s="38"/>
      <c r="G1859" s="380"/>
      <c r="H1859" s="381"/>
      <c r="I1859" s="380"/>
      <c r="J1859" s="428">
        <f t="shared" si="87"/>
        <v>0</v>
      </c>
      <c r="K1859" s="325"/>
      <c r="L1859" s="353"/>
      <c r="M1859" s="772"/>
      <c r="N1859" s="317"/>
      <c r="O1859" s="845" t="s">
        <v>3627</v>
      </c>
      <c r="P1859" s="821"/>
      <c r="Q1859" s="828">
        <f t="shared" si="88"/>
        <v>0</v>
      </c>
      <c r="R1859" s="520"/>
    </row>
    <row r="1860" spans="2:18" hidden="1" outlineLevel="1">
      <c r="B1860" s="115">
        <f t="shared" si="89"/>
        <v>1840</v>
      </c>
      <c r="C1860" s="70" t="s">
        <v>1733</v>
      </c>
      <c r="D1860" s="203" t="s">
        <v>31</v>
      </c>
      <c r="E1860" s="204">
        <v>1</v>
      </c>
      <c r="F1860" s="38"/>
      <c r="G1860" s="380"/>
      <c r="H1860" s="381"/>
      <c r="I1860" s="380"/>
      <c r="J1860" s="428">
        <f t="shared" si="87"/>
        <v>0</v>
      </c>
      <c r="K1860" s="325"/>
      <c r="L1860" s="353"/>
      <c r="M1860" s="772"/>
      <c r="N1860" s="317"/>
      <c r="O1860" s="845" t="s">
        <v>3627</v>
      </c>
      <c r="P1860" s="821"/>
      <c r="Q1860" s="828">
        <f t="shared" si="88"/>
        <v>0</v>
      </c>
      <c r="R1860" s="520"/>
    </row>
    <row r="1861" spans="2:18" ht="30" hidden="1" outlineLevel="1">
      <c r="B1861" s="115">
        <f t="shared" si="89"/>
        <v>1841</v>
      </c>
      <c r="C1861" s="70" t="s">
        <v>1734</v>
      </c>
      <c r="D1861" s="203" t="s">
        <v>31</v>
      </c>
      <c r="E1861" s="204">
        <v>1</v>
      </c>
      <c r="F1861" s="38"/>
      <c r="G1861" s="380"/>
      <c r="H1861" s="381"/>
      <c r="I1861" s="380"/>
      <c r="J1861" s="428">
        <f t="shared" si="87"/>
        <v>0</v>
      </c>
      <c r="K1861" s="325"/>
      <c r="L1861" s="353"/>
      <c r="M1861" s="772"/>
      <c r="N1861" s="317"/>
      <c r="O1861" s="845" t="s">
        <v>3627</v>
      </c>
      <c r="P1861" s="821"/>
      <c r="Q1861" s="828">
        <f t="shared" si="88"/>
        <v>0</v>
      </c>
      <c r="R1861" s="520"/>
    </row>
    <row r="1862" spans="2:18" hidden="1" outlineLevel="1">
      <c r="B1862" s="115">
        <f t="shared" si="89"/>
        <v>1842</v>
      </c>
      <c r="C1862" s="70" t="s">
        <v>1709</v>
      </c>
      <c r="D1862" s="203" t="s">
        <v>31</v>
      </c>
      <c r="E1862" s="204">
        <v>1</v>
      </c>
      <c r="F1862" s="38"/>
      <c r="G1862" s="380"/>
      <c r="H1862" s="381"/>
      <c r="I1862" s="380"/>
      <c r="J1862" s="428">
        <f t="shared" si="87"/>
        <v>0</v>
      </c>
      <c r="K1862" s="325"/>
      <c r="L1862" s="353"/>
      <c r="M1862" s="772"/>
      <c r="N1862" s="317"/>
      <c r="O1862" s="845" t="s">
        <v>3627</v>
      </c>
      <c r="P1862" s="821"/>
      <c r="Q1862" s="828">
        <f t="shared" si="88"/>
        <v>0</v>
      </c>
      <c r="R1862" s="520"/>
    </row>
    <row r="1863" spans="2:18" hidden="1" outlineLevel="1">
      <c r="B1863" s="115">
        <f t="shared" si="89"/>
        <v>1843</v>
      </c>
      <c r="C1863" s="70" t="s">
        <v>1735</v>
      </c>
      <c r="D1863" s="203" t="s">
        <v>31</v>
      </c>
      <c r="E1863" s="204">
        <v>1</v>
      </c>
      <c r="F1863" s="38"/>
      <c r="G1863" s="380"/>
      <c r="H1863" s="381"/>
      <c r="I1863" s="380"/>
      <c r="J1863" s="428">
        <f t="shared" si="87"/>
        <v>0</v>
      </c>
      <c r="K1863" s="325"/>
      <c r="L1863" s="353"/>
      <c r="M1863" s="772"/>
      <c r="N1863" s="317"/>
      <c r="O1863" s="845" t="s">
        <v>3627</v>
      </c>
      <c r="P1863" s="821"/>
      <c r="Q1863" s="828">
        <f t="shared" si="88"/>
        <v>0</v>
      </c>
      <c r="R1863" s="520"/>
    </row>
    <row r="1864" spans="2:18" hidden="1" outlineLevel="1">
      <c r="B1864" s="115">
        <f t="shared" si="89"/>
        <v>1844</v>
      </c>
      <c r="C1864" s="70" t="s">
        <v>1308</v>
      </c>
      <c r="D1864" s="203" t="s">
        <v>31</v>
      </c>
      <c r="E1864" s="204">
        <v>2</v>
      </c>
      <c r="F1864" s="38"/>
      <c r="G1864" s="380"/>
      <c r="H1864" s="381"/>
      <c r="I1864" s="380"/>
      <c r="J1864" s="428">
        <f t="shared" si="87"/>
        <v>0</v>
      </c>
      <c r="K1864" s="325"/>
      <c r="L1864" s="353"/>
      <c r="M1864" s="772"/>
      <c r="N1864" s="317"/>
      <c r="O1864" s="845" t="s">
        <v>3627</v>
      </c>
      <c r="P1864" s="821"/>
      <c r="Q1864" s="828">
        <f t="shared" si="88"/>
        <v>0</v>
      </c>
      <c r="R1864" s="520"/>
    </row>
    <row r="1865" spans="2:18" hidden="1" outlineLevel="1">
      <c r="B1865" s="115">
        <f t="shared" si="89"/>
        <v>1845</v>
      </c>
      <c r="C1865" s="70" t="s">
        <v>1309</v>
      </c>
      <c r="D1865" s="203" t="s">
        <v>2</v>
      </c>
      <c r="E1865" s="204">
        <v>1.2</v>
      </c>
      <c r="F1865" s="38"/>
      <c r="G1865" s="380"/>
      <c r="H1865" s="381"/>
      <c r="I1865" s="380"/>
      <c r="J1865" s="428">
        <f t="shared" si="87"/>
        <v>0</v>
      </c>
      <c r="K1865" s="325"/>
      <c r="L1865" s="353"/>
      <c r="M1865" s="772"/>
      <c r="N1865" s="317"/>
      <c r="O1865" s="845" t="s">
        <v>3627</v>
      </c>
      <c r="P1865" s="821"/>
      <c r="Q1865" s="828">
        <f t="shared" si="88"/>
        <v>0</v>
      </c>
      <c r="R1865" s="520"/>
    </row>
    <row r="1866" spans="2:18" ht="30" hidden="1" outlineLevel="1">
      <c r="B1866" s="115">
        <f t="shared" si="89"/>
        <v>1846</v>
      </c>
      <c r="C1866" s="70" t="s">
        <v>1362</v>
      </c>
      <c r="D1866" s="203" t="s">
        <v>31</v>
      </c>
      <c r="E1866" s="204">
        <v>1</v>
      </c>
      <c r="F1866" s="38"/>
      <c r="G1866" s="380"/>
      <c r="H1866" s="381"/>
      <c r="I1866" s="380"/>
      <c r="J1866" s="428">
        <f t="shared" si="87"/>
        <v>0</v>
      </c>
      <c r="K1866" s="325"/>
      <c r="L1866" s="353"/>
      <c r="M1866" s="772"/>
      <c r="N1866" s="317"/>
      <c r="O1866" s="845" t="s">
        <v>3627</v>
      </c>
      <c r="P1866" s="821"/>
      <c r="Q1866" s="828">
        <f t="shared" si="88"/>
        <v>0</v>
      </c>
      <c r="R1866" s="520"/>
    </row>
    <row r="1867" spans="2:18" ht="30" hidden="1" outlineLevel="1">
      <c r="B1867" s="115">
        <f t="shared" si="89"/>
        <v>1847</v>
      </c>
      <c r="C1867" s="70" t="s">
        <v>1368</v>
      </c>
      <c r="D1867" s="203" t="s">
        <v>31</v>
      </c>
      <c r="E1867" s="204">
        <v>1</v>
      </c>
      <c r="F1867" s="38"/>
      <c r="G1867" s="380"/>
      <c r="H1867" s="381"/>
      <c r="I1867" s="380"/>
      <c r="J1867" s="428">
        <f t="shared" si="87"/>
        <v>0</v>
      </c>
      <c r="K1867" s="325"/>
      <c r="L1867" s="353"/>
      <c r="M1867" s="772"/>
      <c r="N1867" s="317"/>
      <c r="O1867" s="845" t="s">
        <v>3627</v>
      </c>
      <c r="P1867" s="821"/>
      <c r="Q1867" s="828">
        <f t="shared" si="88"/>
        <v>0</v>
      </c>
      <c r="R1867" s="520"/>
    </row>
    <row r="1868" spans="2:18" ht="30" hidden="1" outlineLevel="1">
      <c r="B1868" s="115">
        <f t="shared" si="89"/>
        <v>1848</v>
      </c>
      <c r="C1868" s="70" t="s">
        <v>1736</v>
      </c>
      <c r="D1868" s="203" t="s">
        <v>31</v>
      </c>
      <c r="E1868" s="204">
        <v>2</v>
      </c>
      <c r="F1868" s="38"/>
      <c r="G1868" s="380"/>
      <c r="H1868" s="381"/>
      <c r="I1868" s="380"/>
      <c r="J1868" s="428">
        <f t="shared" si="87"/>
        <v>0</v>
      </c>
      <c r="K1868" s="325"/>
      <c r="L1868" s="353"/>
      <c r="M1868" s="772"/>
      <c r="N1868" s="317"/>
      <c r="O1868" s="845" t="s">
        <v>3627</v>
      </c>
      <c r="P1868" s="821"/>
      <c r="Q1868" s="828">
        <f t="shared" si="88"/>
        <v>0</v>
      </c>
      <c r="R1868" s="520"/>
    </row>
    <row r="1869" spans="2:18" hidden="1" outlineLevel="1">
      <c r="B1869" s="115">
        <f t="shared" si="89"/>
        <v>1849</v>
      </c>
      <c r="C1869" s="70" t="s">
        <v>1179</v>
      </c>
      <c r="D1869" s="203"/>
      <c r="E1869" s="204"/>
      <c r="F1869" s="38"/>
      <c r="G1869" s="380"/>
      <c r="H1869" s="381"/>
      <c r="I1869" s="380"/>
      <c r="J1869" s="428">
        <f t="shared" si="87"/>
        <v>0</v>
      </c>
      <c r="K1869" s="325"/>
      <c r="L1869" s="353"/>
      <c r="M1869" s="772"/>
      <c r="N1869" s="317"/>
      <c r="O1869" s="845" t="s">
        <v>3627</v>
      </c>
      <c r="P1869" s="821"/>
      <c r="Q1869" s="828">
        <f t="shared" si="88"/>
        <v>0</v>
      </c>
      <c r="R1869" s="520"/>
    </row>
    <row r="1870" spans="2:18" hidden="1" outlineLevel="1">
      <c r="B1870" s="115">
        <f t="shared" si="89"/>
        <v>1850</v>
      </c>
      <c r="C1870" s="70" t="s">
        <v>1737</v>
      </c>
      <c r="D1870" s="203" t="s">
        <v>2</v>
      </c>
      <c r="E1870" s="204">
        <v>1300</v>
      </c>
      <c r="F1870" s="38"/>
      <c r="G1870" s="380"/>
      <c r="H1870" s="381"/>
      <c r="I1870" s="380"/>
      <c r="J1870" s="428">
        <f t="shared" si="87"/>
        <v>0</v>
      </c>
      <c r="K1870" s="325"/>
      <c r="L1870" s="353"/>
      <c r="M1870" s="772"/>
      <c r="N1870" s="317"/>
      <c r="O1870" s="845" t="s">
        <v>3627</v>
      </c>
      <c r="P1870" s="821"/>
      <c r="Q1870" s="828">
        <f t="shared" si="88"/>
        <v>0</v>
      </c>
      <c r="R1870" s="520"/>
    </row>
    <row r="1871" spans="2:18" ht="30" hidden="1" outlineLevel="1">
      <c r="B1871" s="115">
        <f t="shared" si="89"/>
        <v>1851</v>
      </c>
      <c r="C1871" s="70" t="s">
        <v>1216</v>
      </c>
      <c r="D1871" s="203" t="s">
        <v>2</v>
      </c>
      <c r="E1871" s="204">
        <v>20</v>
      </c>
      <c r="F1871" s="38"/>
      <c r="G1871" s="380"/>
      <c r="H1871" s="381"/>
      <c r="I1871" s="380"/>
      <c r="J1871" s="428">
        <f t="shared" si="87"/>
        <v>0</v>
      </c>
      <c r="K1871" s="325"/>
      <c r="L1871" s="353"/>
      <c r="M1871" s="772"/>
      <c r="N1871" s="317"/>
      <c r="O1871" s="845" t="s">
        <v>3627</v>
      </c>
      <c r="P1871" s="821"/>
      <c r="Q1871" s="828">
        <f t="shared" si="88"/>
        <v>0</v>
      </c>
      <c r="R1871" s="520"/>
    </row>
    <row r="1872" spans="2:18" ht="45" hidden="1" outlineLevel="1">
      <c r="B1872" s="115">
        <f t="shared" si="89"/>
        <v>1852</v>
      </c>
      <c r="C1872" s="70" t="s">
        <v>1217</v>
      </c>
      <c r="D1872" s="203" t="s">
        <v>31</v>
      </c>
      <c r="E1872" s="204">
        <v>10</v>
      </c>
      <c r="F1872" s="38"/>
      <c r="G1872" s="380"/>
      <c r="H1872" s="381"/>
      <c r="I1872" s="380"/>
      <c r="J1872" s="428">
        <f t="shared" si="87"/>
        <v>0</v>
      </c>
      <c r="K1872" s="325"/>
      <c r="L1872" s="353"/>
      <c r="M1872" s="772"/>
      <c r="N1872" s="317"/>
      <c r="O1872" s="845" t="s">
        <v>3627</v>
      </c>
      <c r="P1872" s="821"/>
      <c r="Q1872" s="828">
        <f t="shared" si="88"/>
        <v>0</v>
      </c>
      <c r="R1872" s="520"/>
    </row>
    <row r="1873" spans="2:18" hidden="1" outlineLevel="1">
      <c r="B1873" s="115">
        <f t="shared" si="89"/>
        <v>1853</v>
      </c>
      <c r="C1873" s="70" t="s">
        <v>1218</v>
      </c>
      <c r="D1873" s="203"/>
      <c r="E1873" s="204"/>
      <c r="F1873" s="38"/>
      <c r="G1873" s="380"/>
      <c r="H1873" s="381"/>
      <c r="I1873" s="380"/>
      <c r="J1873" s="428">
        <f t="shared" si="87"/>
        <v>0</v>
      </c>
      <c r="K1873" s="325"/>
      <c r="L1873" s="353"/>
      <c r="M1873" s="772"/>
      <c r="N1873" s="317"/>
      <c r="O1873" s="845" t="s">
        <v>3627</v>
      </c>
      <c r="P1873" s="821"/>
      <c r="Q1873" s="828">
        <f t="shared" si="88"/>
        <v>0</v>
      </c>
      <c r="R1873" s="520"/>
    </row>
    <row r="1874" spans="2:18" ht="30" hidden="1" outlineLevel="1">
      <c r="B1874" s="115">
        <f t="shared" si="89"/>
        <v>1854</v>
      </c>
      <c r="C1874" s="70" t="s">
        <v>1312</v>
      </c>
      <c r="D1874" s="203" t="s">
        <v>2</v>
      </c>
      <c r="E1874" s="204">
        <v>30</v>
      </c>
      <c r="F1874" s="38"/>
      <c r="G1874" s="380"/>
      <c r="H1874" s="381"/>
      <c r="I1874" s="380"/>
      <c r="J1874" s="428">
        <f t="shared" si="87"/>
        <v>0</v>
      </c>
      <c r="K1874" s="325"/>
      <c r="L1874" s="353"/>
      <c r="M1874" s="772"/>
      <c r="N1874" s="317"/>
      <c r="O1874" s="845" t="s">
        <v>3627</v>
      </c>
      <c r="P1874" s="821"/>
      <c r="Q1874" s="828">
        <f t="shared" si="88"/>
        <v>0</v>
      </c>
      <c r="R1874" s="520"/>
    </row>
    <row r="1875" spans="2:18" hidden="1" outlineLevel="1">
      <c r="B1875" s="115">
        <f t="shared" si="89"/>
        <v>1855</v>
      </c>
      <c r="C1875" s="70" t="s">
        <v>1252</v>
      </c>
      <c r="D1875" s="203" t="s">
        <v>2</v>
      </c>
      <c r="E1875" s="204">
        <v>30</v>
      </c>
      <c r="F1875" s="38"/>
      <c r="G1875" s="380"/>
      <c r="H1875" s="381"/>
      <c r="I1875" s="380"/>
      <c r="J1875" s="428">
        <f t="shared" ref="J1875:J1938" si="90">G1875+I1875</f>
        <v>0</v>
      </c>
      <c r="K1875" s="325"/>
      <c r="L1875" s="353"/>
      <c r="M1875" s="772"/>
      <c r="N1875" s="317"/>
      <c r="O1875" s="845" t="s">
        <v>3627</v>
      </c>
      <c r="P1875" s="821"/>
      <c r="Q1875" s="828">
        <f t="shared" si="88"/>
        <v>0</v>
      </c>
      <c r="R1875" s="520"/>
    </row>
    <row r="1876" spans="2:18" hidden="1" outlineLevel="1">
      <c r="B1876" s="115">
        <f t="shared" si="89"/>
        <v>1856</v>
      </c>
      <c r="C1876" s="70" t="s">
        <v>1187</v>
      </c>
      <c r="D1876" s="203" t="s">
        <v>2</v>
      </c>
      <c r="E1876" s="204">
        <v>30</v>
      </c>
      <c r="F1876" s="38"/>
      <c r="G1876" s="380"/>
      <c r="H1876" s="381"/>
      <c r="I1876" s="380"/>
      <c r="J1876" s="428">
        <f t="shared" si="90"/>
        <v>0</v>
      </c>
      <c r="K1876" s="325"/>
      <c r="L1876" s="353"/>
      <c r="M1876" s="772"/>
      <c r="N1876" s="317"/>
      <c r="O1876" s="845" t="s">
        <v>3627</v>
      </c>
      <c r="P1876" s="821"/>
      <c r="Q1876" s="828">
        <f t="shared" si="88"/>
        <v>0</v>
      </c>
      <c r="R1876" s="520"/>
    </row>
    <row r="1877" spans="2:18" hidden="1" outlineLevel="1">
      <c r="B1877" s="115">
        <f t="shared" si="89"/>
        <v>1857</v>
      </c>
      <c r="C1877" s="70" t="s">
        <v>1313</v>
      </c>
      <c r="D1877" s="203" t="s">
        <v>2</v>
      </c>
      <c r="E1877" s="204">
        <v>2</v>
      </c>
      <c r="F1877" s="38"/>
      <c r="G1877" s="380"/>
      <c r="H1877" s="381"/>
      <c r="I1877" s="380"/>
      <c r="J1877" s="428">
        <f t="shared" si="90"/>
        <v>0</v>
      </c>
      <c r="K1877" s="325"/>
      <c r="L1877" s="353"/>
      <c r="M1877" s="772"/>
      <c r="N1877" s="317"/>
      <c r="O1877" s="845" t="s">
        <v>3627</v>
      </c>
      <c r="P1877" s="821"/>
      <c r="Q1877" s="828">
        <f t="shared" si="88"/>
        <v>0</v>
      </c>
      <c r="R1877" s="520"/>
    </row>
    <row r="1878" spans="2:18" ht="45" hidden="1" outlineLevel="1">
      <c r="B1878" s="115">
        <f t="shared" si="89"/>
        <v>1858</v>
      </c>
      <c r="C1878" s="70" t="s">
        <v>1355</v>
      </c>
      <c r="D1878" s="203" t="s">
        <v>31</v>
      </c>
      <c r="E1878" s="204">
        <v>2</v>
      </c>
      <c r="F1878" s="38"/>
      <c r="G1878" s="380"/>
      <c r="H1878" s="381"/>
      <c r="I1878" s="380"/>
      <c r="J1878" s="428">
        <f t="shared" si="90"/>
        <v>0</v>
      </c>
      <c r="K1878" s="325"/>
      <c r="L1878" s="353"/>
      <c r="M1878" s="772"/>
      <c r="N1878" s="317"/>
      <c r="O1878" s="845" t="s">
        <v>3627</v>
      </c>
      <c r="P1878" s="821"/>
      <c r="Q1878" s="828">
        <f t="shared" si="88"/>
        <v>0</v>
      </c>
      <c r="R1878" s="520"/>
    </row>
    <row r="1879" spans="2:18" ht="30" hidden="1" outlineLevel="1">
      <c r="B1879" s="115">
        <f t="shared" si="89"/>
        <v>1859</v>
      </c>
      <c r="C1879" s="70" t="s">
        <v>1317</v>
      </c>
      <c r="D1879" s="203" t="s">
        <v>31</v>
      </c>
      <c r="E1879" s="204">
        <v>4</v>
      </c>
      <c r="F1879" s="38"/>
      <c r="G1879" s="380"/>
      <c r="H1879" s="381"/>
      <c r="I1879" s="380"/>
      <c r="J1879" s="428">
        <f t="shared" si="90"/>
        <v>0</v>
      </c>
      <c r="K1879" s="325"/>
      <c r="L1879" s="353"/>
      <c r="M1879" s="772"/>
      <c r="N1879" s="317"/>
      <c r="O1879" s="845" t="s">
        <v>3627</v>
      </c>
      <c r="P1879" s="821"/>
      <c r="Q1879" s="828">
        <f t="shared" si="88"/>
        <v>0</v>
      </c>
      <c r="R1879" s="520"/>
    </row>
    <row r="1880" spans="2:18" ht="45" hidden="1" outlineLevel="1">
      <c r="B1880" s="115">
        <f t="shared" si="89"/>
        <v>1860</v>
      </c>
      <c r="C1880" s="70" t="s">
        <v>1738</v>
      </c>
      <c r="D1880" s="203" t="s">
        <v>31</v>
      </c>
      <c r="E1880" s="204">
        <v>1</v>
      </c>
      <c r="F1880" s="38"/>
      <c r="G1880" s="380"/>
      <c r="H1880" s="381"/>
      <c r="I1880" s="380"/>
      <c r="J1880" s="428">
        <f t="shared" si="90"/>
        <v>0</v>
      </c>
      <c r="K1880" s="325"/>
      <c r="L1880" s="353"/>
      <c r="M1880" s="772"/>
      <c r="N1880" s="317"/>
      <c r="O1880" s="845" t="s">
        <v>3627</v>
      </c>
      <c r="P1880" s="821"/>
      <c r="Q1880" s="828">
        <f t="shared" si="88"/>
        <v>0</v>
      </c>
      <c r="R1880" s="520"/>
    </row>
    <row r="1881" spans="2:18" ht="45" hidden="1" outlineLevel="1">
      <c r="B1881" s="115">
        <f t="shared" si="89"/>
        <v>1861</v>
      </c>
      <c r="C1881" s="70" t="s">
        <v>1739</v>
      </c>
      <c r="D1881" s="203" t="s">
        <v>31</v>
      </c>
      <c r="E1881" s="204">
        <v>1</v>
      </c>
      <c r="F1881" s="38"/>
      <c r="G1881" s="380"/>
      <c r="H1881" s="381"/>
      <c r="I1881" s="380"/>
      <c r="J1881" s="428">
        <f t="shared" si="90"/>
        <v>0</v>
      </c>
      <c r="K1881" s="325"/>
      <c r="L1881" s="353"/>
      <c r="M1881" s="772"/>
      <c r="N1881" s="317"/>
      <c r="O1881" s="845" t="s">
        <v>3627</v>
      </c>
      <c r="P1881" s="821"/>
      <c r="Q1881" s="828">
        <f t="shared" si="88"/>
        <v>0</v>
      </c>
      <c r="R1881" s="520"/>
    </row>
    <row r="1882" spans="2:18" ht="45" hidden="1" outlineLevel="1">
      <c r="B1882" s="115">
        <f t="shared" si="89"/>
        <v>1862</v>
      </c>
      <c r="C1882" s="70" t="s">
        <v>1356</v>
      </c>
      <c r="D1882" s="203" t="s">
        <v>31</v>
      </c>
      <c r="E1882" s="204">
        <v>1</v>
      </c>
      <c r="F1882" s="38"/>
      <c r="G1882" s="380"/>
      <c r="H1882" s="381"/>
      <c r="I1882" s="380"/>
      <c r="J1882" s="428">
        <f t="shared" si="90"/>
        <v>0</v>
      </c>
      <c r="K1882" s="325"/>
      <c r="L1882" s="353"/>
      <c r="M1882" s="772"/>
      <c r="N1882" s="317"/>
      <c r="O1882" s="845" t="s">
        <v>3627</v>
      </c>
      <c r="P1882" s="821"/>
      <c r="Q1882" s="828">
        <f t="shared" si="88"/>
        <v>0</v>
      </c>
      <c r="R1882" s="520"/>
    </row>
    <row r="1883" spans="2:18" ht="45" hidden="1" outlineLevel="1">
      <c r="B1883" s="115">
        <f t="shared" si="89"/>
        <v>1863</v>
      </c>
      <c r="C1883" s="70" t="s">
        <v>1320</v>
      </c>
      <c r="D1883" s="203" t="s">
        <v>31</v>
      </c>
      <c r="E1883" s="204">
        <v>1</v>
      </c>
      <c r="F1883" s="38"/>
      <c r="G1883" s="380"/>
      <c r="H1883" s="381"/>
      <c r="I1883" s="380"/>
      <c r="J1883" s="428">
        <f t="shared" si="90"/>
        <v>0</v>
      </c>
      <c r="K1883" s="325"/>
      <c r="L1883" s="353"/>
      <c r="M1883" s="772"/>
      <c r="N1883" s="317"/>
      <c r="O1883" s="845" t="s">
        <v>3627</v>
      </c>
      <c r="P1883" s="821"/>
      <c r="Q1883" s="828">
        <f t="shared" si="88"/>
        <v>0</v>
      </c>
      <c r="R1883" s="520"/>
    </row>
    <row r="1884" spans="2:18" hidden="1" outlineLevel="1">
      <c r="B1884" s="115">
        <f t="shared" si="89"/>
        <v>1864</v>
      </c>
      <c r="C1884" s="70" t="s">
        <v>1329</v>
      </c>
      <c r="D1884" s="203" t="s">
        <v>31</v>
      </c>
      <c r="E1884" s="204">
        <v>78</v>
      </c>
      <c r="F1884" s="38"/>
      <c r="G1884" s="380"/>
      <c r="H1884" s="381"/>
      <c r="I1884" s="380"/>
      <c r="J1884" s="428">
        <f t="shared" si="90"/>
        <v>0</v>
      </c>
      <c r="K1884" s="325"/>
      <c r="L1884" s="353"/>
      <c r="M1884" s="772"/>
      <c r="N1884" s="317"/>
      <c r="O1884" s="845" t="s">
        <v>3627</v>
      </c>
      <c r="P1884" s="821"/>
      <c r="Q1884" s="828">
        <f t="shared" si="88"/>
        <v>0</v>
      </c>
      <c r="R1884" s="520"/>
    </row>
    <row r="1885" spans="2:18" ht="30" hidden="1" outlineLevel="1">
      <c r="B1885" s="115">
        <f t="shared" si="89"/>
        <v>1865</v>
      </c>
      <c r="C1885" s="70" t="s">
        <v>1381</v>
      </c>
      <c r="D1885" s="203" t="s">
        <v>2</v>
      </c>
      <c r="E1885" s="204">
        <v>200</v>
      </c>
      <c r="F1885" s="38"/>
      <c r="G1885" s="380"/>
      <c r="H1885" s="381"/>
      <c r="I1885" s="380"/>
      <c r="J1885" s="428">
        <f t="shared" si="90"/>
        <v>0</v>
      </c>
      <c r="K1885" s="325"/>
      <c r="L1885" s="353"/>
      <c r="M1885" s="772"/>
      <c r="N1885" s="317"/>
      <c r="O1885" s="845" t="s">
        <v>3627</v>
      </c>
      <c r="P1885" s="821"/>
      <c r="Q1885" s="828">
        <f t="shared" si="88"/>
        <v>0</v>
      </c>
      <c r="R1885" s="520"/>
    </row>
    <row r="1886" spans="2:18" hidden="1" outlineLevel="1">
      <c r="B1886" s="115">
        <f t="shared" si="89"/>
        <v>1866</v>
      </c>
      <c r="C1886" s="70" t="s">
        <v>1380</v>
      </c>
      <c r="D1886" s="203" t="s">
        <v>31</v>
      </c>
      <c r="E1886" s="204">
        <v>600</v>
      </c>
      <c r="F1886" s="38"/>
      <c r="G1886" s="380"/>
      <c r="H1886" s="381"/>
      <c r="I1886" s="380"/>
      <c r="J1886" s="428">
        <f t="shared" si="90"/>
        <v>0</v>
      </c>
      <c r="K1886" s="325"/>
      <c r="L1886" s="353"/>
      <c r="M1886" s="772"/>
      <c r="N1886" s="317"/>
      <c r="O1886" s="845" t="s">
        <v>3627</v>
      </c>
      <c r="P1886" s="821"/>
      <c r="Q1886" s="828">
        <f t="shared" si="88"/>
        <v>0</v>
      </c>
      <c r="R1886" s="520"/>
    </row>
    <row r="1887" spans="2:18" hidden="1" outlineLevel="1">
      <c r="B1887" s="115">
        <f t="shared" si="89"/>
        <v>1867</v>
      </c>
      <c r="C1887" s="70" t="s">
        <v>1376</v>
      </c>
      <c r="D1887" s="203"/>
      <c r="E1887" s="204"/>
      <c r="F1887" s="38"/>
      <c r="G1887" s="380"/>
      <c r="H1887" s="381"/>
      <c r="I1887" s="380"/>
      <c r="J1887" s="428">
        <f t="shared" si="90"/>
        <v>0</v>
      </c>
      <c r="K1887" s="325"/>
      <c r="L1887" s="353"/>
      <c r="M1887" s="772"/>
      <c r="N1887" s="317"/>
      <c r="O1887" s="845" t="s">
        <v>3627</v>
      </c>
      <c r="P1887" s="821"/>
      <c r="Q1887" s="828">
        <f t="shared" si="88"/>
        <v>0</v>
      </c>
      <c r="R1887" s="520"/>
    </row>
    <row r="1888" spans="2:18" ht="60" hidden="1" outlineLevel="1">
      <c r="B1888" s="115">
        <f t="shared" si="89"/>
        <v>1868</v>
      </c>
      <c r="C1888" s="70" t="s">
        <v>1740</v>
      </c>
      <c r="D1888" s="203" t="s">
        <v>31</v>
      </c>
      <c r="E1888" s="204">
        <v>1</v>
      </c>
      <c r="F1888" s="38"/>
      <c r="G1888" s="380"/>
      <c r="H1888" s="381"/>
      <c r="I1888" s="380"/>
      <c r="J1888" s="428">
        <f t="shared" si="90"/>
        <v>0</v>
      </c>
      <c r="K1888" s="325"/>
      <c r="L1888" s="353"/>
      <c r="M1888" s="772"/>
      <c r="N1888" s="317"/>
      <c r="O1888" s="845" t="s">
        <v>3627</v>
      </c>
      <c r="P1888" s="821"/>
      <c r="Q1888" s="828">
        <f t="shared" si="88"/>
        <v>0</v>
      </c>
      <c r="R1888" s="520"/>
    </row>
    <row r="1889" spans="2:18" hidden="1" outlineLevel="1">
      <c r="B1889" s="115">
        <f t="shared" si="89"/>
        <v>1869</v>
      </c>
      <c r="C1889" s="70" t="s">
        <v>1741</v>
      </c>
      <c r="D1889" s="203" t="s">
        <v>31</v>
      </c>
      <c r="E1889" s="204">
        <v>1</v>
      </c>
      <c r="F1889" s="38"/>
      <c r="G1889" s="380"/>
      <c r="H1889" s="381"/>
      <c r="I1889" s="380"/>
      <c r="J1889" s="428">
        <f t="shared" si="90"/>
        <v>0</v>
      </c>
      <c r="K1889" s="325"/>
      <c r="L1889" s="353"/>
      <c r="M1889" s="772"/>
      <c r="N1889" s="317"/>
      <c r="O1889" s="845" t="s">
        <v>3627</v>
      </c>
      <c r="P1889" s="821"/>
      <c r="Q1889" s="828">
        <f t="shared" si="88"/>
        <v>0</v>
      </c>
      <c r="R1889" s="520"/>
    </row>
    <row r="1890" spans="2:18" ht="30" hidden="1" outlineLevel="1">
      <c r="B1890" s="115">
        <f t="shared" si="89"/>
        <v>1870</v>
      </c>
      <c r="C1890" s="70" t="s">
        <v>1742</v>
      </c>
      <c r="D1890" s="203" t="s">
        <v>31</v>
      </c>
      <c r="E1890" s="204">
        <v>1</v>
      </c>
      <c r="F1890" s="38"/>
      <c r="G1890" s="380"/>
      <c r="H1890" s="381"/>
      <c r="I1890" s="380"/>
      <c r="J1890" s="428">
        <f t="shared" si="90"/>
        <v>0</v>
      </c>
      <c r="K1890" s="325"/>
      <c r="L1890" s="353"/>
      <c r="M1890" s="772"/>
      <c r="N1890" s="317"/>
      <c r="O1890" s="845" t="s">
        <v>3627</v>
      </c>
      <c r="P1890" s="821"/>
      <c r="Q1890" s="828">
        <f t="shared" si="88"/>
        <v>0</v>
      </c>
      <c r="R1890" s="520"/>
    </row>
    <row r="1891" spans="2:18" ht="30" hidden="1" outlineLevel="1">
      <c r="B1891" s="115">
        <f t="shared" si="89"/>
        <v>1871</v>
      </c>
      <c r="C1891" s="70" t="s">
        <v>1743</v>
      </c>
      <c r="D1891" s="203" t="s">
        <v>31</v>
      </c>
      <c r="E1891" s="204">
        <v>1</v>
      </c>
      <c r="F1891" s="38"/>
      <c r="G1891" s="380"/>
      <c r="H1891" s="381"/>
      <c r="I1891" s="380"/>
      <c r="J1891" s="428">
        <f t="shared" si="90"/>
        <v>0</v>
      </c>
      <c r="K1891" s="325"/>
      <c r="L1891" s="353"/>
      <c r="M1891" s="772"/>
      <c r="N1891" s="317"/>
      <c r="O1891" s="845" t="s">
        <v>3627</v>
      </c>
      <c r="P1891" s="821"/>
      <c r="Q1891" s="828">
        <f t="shared" si="88"/>
        <v>0</v>
      </c>
      <c r="R1891" s="520"/>
    </row>
    <row r="1892" spans="2:18" hidden="1" outlineLevel="1">
      <c r="B1892" s="115">
        <f t="shared" si="89"/>
        <v>1872</v>
      </c>
      <c r="C1892" s="70" t="s">
        <v>1377</v>
      </c>
      <c r="D1892" s="203"/>
      <c r="E1892" s="204"/>
      <c r="F1892" s="38"/>
      <c r="G1892" s="380"/>
      <c r="H1892" s="381"/>
      <c r="I1892" s="380"/>
      <c r="J1892" s="428">
        <f t="shared" si="90"/>
        <v>0</v>
      </c>
      <c r="K1892" s="325"/>
      <c r="L1892" s="353"/>
      <c r="M1892" s="772"/>
      <c r="N1892" s="317"/>
      <c r="O1892" s="845" t="s">
        <v>3627</v>
      </c>
      <c r="P1892" s="821"/>
      <c r="Q1892" s="828">
        <f t="shared" si="88"/>
        <v>0</v>
      </c>
      <c r="R1892" s="520"/>
    </row>
    <row r="1893" spans="2:18" hidden="1" outlineLevel="1">
      <c r="B1893" s="115">
        <f t="shared" si="89"/>
        <v>1873</v>
      </c>
      <c r="C1893" s="70" t="s">
        <v>1744</v>
      </c>
      <c r="D1893" s="203" t="s">
        <v>31</v>
      </c>
      <c r="E1893" s="204">
        <v>1</v>
      </c>
      <c r="F1893" s="38"/>
      <c r="G1893" s="380"/>
      <c r="H1893" s="381"/>
      <c r="I1893" s="380"/>
      <c r="J1893" s="428">
        <f t="shared" si="90"/>
        <v>0</v>
      </c>
      <c r="K1893" s="325"/>
      <c r="L1893" s="353"/>
      <c r="M1893" s="772"/>
      <c r="N1893" s="317"/>
      <c r="O1893" s="845" t="s">
        <v>3627</v>
      </c>
      <c r="P1893" s="821"/>
      <c r="Q1893" s="828">
        <f t="shared" si="88"/>
        <v>0</v>
      </c>
      <c r="R1893" s="520"/>
    </row>
    <row r="1894" spans="2:18" ht="60" hidden="1" outlineLevel="1">
      <c r="B1894" s="115">
        <f t="shared" si="89"/>
        <v>1874</v>
      </c>
      <c r="C1894" s="70" t="s">
        <v>1745</v>
      </c>
      <c r="D1894" s="203" t="s">
        <v>31</v>
      </c>
      <c r="E1894" s="204">
        <v>2</v>
      </c>
      <c r="F1894" s="38"/>
      <c r="G1894" s="380"/>
      <c r="H1894" s="381"/>
      <c r="I1894" s="380"/>
      <c r="J1894" s="428">
        <f t="shared" si="90"/>
        <v>0</v>
      </c>
      <c r="K1894" s="325"/>
      <c r="L1894" s="353"/>
      <c r="M1894" s="772"/>
      <c r="N1894" s="317"/>
      <c r="O1894" s="845" t="s">
        <v>3627</v>
      </c>
      <c r="P1894" s="821"/>
      <c r="Q1894" s="828">
        <f t="shared" si="88"/>
        <v>0</v>
      </c>
      <c r="R1894" s="520"/>
    </row>
    <row r="1895" spans="2:18" ht="45" hidden="1" outlineLevel="1">
      <c r="B1895" s="115">
        <f t="shared" si="89"/>
        <v>1875</v>
      </c>
      <c r="C1895" s="70" t="s">
        <v>1746</v>
      </c>
      <c r="D1895" s="203" t="s">
        <v>31</v>
      </c>
      <c r="E1895" s="204">
        <v>1</v>
      </c>
      <c r="F1895" s="38"/>
      <c r="G1895" s="380"/>
      <c r="H1895" s="381"/>
      <c r="I1895" s="380"/>
      <c r="J1895" s="428">
        <f t="shared" si="90"/>
        <v>0</v>
      </c>
      <c r="K1895" s="325"/>
      <c r="L1895" s="353"/>
      <c r="M1895" s="772"/>
      <c r="N1895" s="317"/>
      <c r="O1895" s="845" t="s">
        <v>3627</v>
      </c>
      <c r="P1895" s="821"/>
      <c r="Q1895" s="828">
        <f t="shared" si="88"/>
        <v>0</v>
      </c>
      <c r="R1895" s="520"/>
    </row>
    <row r="1896" spans="2:18" ht="45" hidden="1" outlineLevel="1">
      <c r="B1896" s="115">
        <f t="shared" si="89"/>
        <v>1876</v>
      </c>
      <c r="C1896" s="70" t="s">
        <v>1747</v>
      </c>
      <c r="D1896" s="203" t="s">
        <v>31</v>
      </c>
      <c r="E1896" s="204">
        <v>1</v>
      </c>
      <c r="F1896" s="38"/>
      <c r="G1896" s="380"/>
      <c r="H1896" s="381"/>
      <c r="I1896" s="380"/>
      <c r="J1896" s="428">
        <f t="shared" si="90"/>
        <v>0</v>
      </c>
      <c r="K1896" s="325"/>
      <c r="L1896" s="353"/>
      <c r="M1896" s="772"/>
      <c r="N1896" s="317"/>
      <c r="O1896" s="845" t="s">
        <v>3627</v>
      </c>
      <c r="P1896" s="821"/>
      <c r="Q1896" s="828">
        <f t="shared" si="88"/>
        <v>0</v>
      </c>
      <c r="R1896" s="520"/>
    </row>
    <row r="1897" spans="2:18" ht="30" hidden="1" outlineLevel="1">
      <c r="B1897" s="115">
        <f t="shared" si="89"/>
        <v>1877</v>
      </c>
      <c r="C1897" s="70" t="s">
        <v>1748</v>
      </c>
      <c r="D1897" s="203" t="s">
        <v>31</v>
      </c>
      <c r="E1897" s="204">
        <v>1</v>
      </c>
      <c r="F1897" s="38"/>
      <c r="G1897" s="380"/>
      <c r="H1897" s="381"/>
      <c r="I1897" s="380"/>
      <c r="J1897" s="428">
        <f t="shared" si="90"/>
        <v>0</v>
      </c>
      <c r="K1897" s="325"/>
      <c r="L1897" s="353"/>
      <c r="M1897" s="772"/>
      <c r="N1897" s="317"/>
      <c r="O1897" s="845" t="s">
        <v>3627</v>
      </c>
      <c r="P1897" s="821"/>
      <c r="Q1897" s="828">
        <f t="shared" si="88"/>
        <v>0</v>
      </c>
      <c r="R1897" s="520"/>
    </row>
    <row r="1898" spans="2:18" ht="30" hidden="1" outlineLevel="1">
      <c r="B1898" s="115">
        <f t="shared" si="89"/>
        <v>1878</v>
      </c>
      <c r="C1898" s="70" t="s">
        <v>1749</v>
      </c>
      <c r="D1898" s="203" t="s">
        <v>31</v>
      </c>
      <c r="E1898" s="204">
        <v>1</v>
      </c>
      <c r="F1898" s="38"/>
      <c r="G1898" s="380"/>
      <c r="H1898" s="381"/>
      <c r="I1898" s="380"/>
      <c r="J1898" s="428">
        <f t="shared" si="90"/>
        <v>0</v>
      </c>
      <c r="K1898" s="325"/>
      <c r="L1898" s="353"/>
      <c r="M1898" s="772"/>
      <c r="N1898" s="317"/>
      <c r="O1898" s="845" t="s">
        <v>3627</v>
      </c>
      <c r="P1898" s="821"/>
      <c r="Q1898" s="828">
        <f t="shared" si="88"/>
        <v>0</v>
      </c>
      <c r="R1898" s="520"/>
    </row>
    <row r="1899" spans="2:18" hidden="1" outlineLevel="1">
      <c r="B1899" s="115">
        <f t="shared" si="89"/>
        <v>1879</v>
      </c>
      <c r="C1899" s="70" t="s">
        <v>1750</v>
      </c>
      <c r="D1899" s="203" t="s">
        <v>31</v>
      </c>
      <c r="E1899" s="204">
        <v>1</v>
      </c>
      <c r="F1899" s="38"/>
      <c r="G1899" s="380"/>
      <c r="H1899" s="381"/>
      <c r="I1899" s="380"/>
      <c r="J1899" s="428">
        <f t="shared" si="90"/>
        <v>0</v>
      </c>
      <c r="K1899" s="325"/>
      <c r="L1899" s="353"/>
      <c r="M1899" s="772"/>
      <c r="N1899" s="317"/>
      <c r="O1899" s="845" t="s">
        <v>3627</v>
      </c>
      <c r="P1899" s="821"/>
      <c r="Q1899" s="828">
        <f t="shared" si="88"/>
        <v>0</v>
      </c>
      <c r="R1899" s="520"/>
    </row>
    <row r="1900" spans="2:18" hidden="1" outlineLevel="1">
      <c r="B1900" s="115">
        <f t="shared" si="89"/>
        <v>1880</v>
      </c>
      <c r="C1900" s="70" t="s">
        <v>1378</v>
      </c>
      <c r="D1900" s="203"/>
      <c r="E1900" s="204"/>
      <c r="F1900" s="38"/>
      <c r="G1900" s="380"/>
      <c r="H1900" s="381"/>
      <c r="I1900" s="380"/>
      <c r="J1900" s="428">
        <f t="shared" si="90"/>
        <v>0</v>
      </c>
      <c r="K1900" s="325"/>
      <c r="L1900" s="353"/>
      <c r="M1900" s="772"/>
      <c r="N1900" s="317"/>
      <c r="O1900" s="845" t="s">
        <v>3627</v>
      </c>
      <c r="P1900" s="821"/>
      <c r="Q1900" s="828">
        <f t="shared" si="88"/>
        <v>0</v>
      </c>
      <c r="R1900" s="520"/>
    </row>
    <row r="1901" spans="2:18" ht="30" hidden="1" outlineLevel="1">
      <c r="B1901" s="115">
        <f t="shared" si="89"/>
        <v>1881</v>
      </c>
      <c r="C1901" s="70" t="s">
        <v>1751</v>
      </c>
      <c r="D1901" s="203" t="s">
        <v>2</v>
      </c>
      <c r="E1901" s="204">
        <v>10</v>
      </c>
      <c r="F1901" s="38"/>
      <c r="G1901" s="380"/>
      <c r="H1901" s="381"/>
      <c r="I1901" s="380"/>
      <c r="J1901" s="428">
        <f t="shared" si="90"/>
        <v>0</v>
      </c>
      <c r="K1901" s="325"/>
      <c r="L1901" s="353"/>
      <c r="M1901" s="772"/>
      <c r="N1901" s="317"/>
      <c r="O1901" s="845" t="s">
        <v>3627</v>
      </c>
      <c r="P1901" s="821"/>
      <c r="Q1901" s="828">
        <f t="shared" si="88"/>
        <v>0</v>
      </c>
      <c r="R1901" s="520"/>
    </row>
    <row r="1902" spans="2:18" ht="30" hidden="1" outlineLevel="1">
      <c r="B1902" s="115">
        <f t="shared" si="89"/>
        <v>1882</v>
      </c>
      <c r="C1902" s="70" t="s">
        <v>1752</v>
      </c>
      <c r="D1902" s="203" t="s">
        <v>31</v>
      </c>
      <c r="E1902" s="204">
        <v>30</v>
      </c>
      <c r="F1902" s="38"/>
      <c r="G1902" s="380"/>
      <c r="H1902" s="381"/>
      <c r="I1902" s="380"/>
      <c r="J1902" s="428">
        <f t="shared" si="90"/>
        <v>0</v>
      </c>
      <c r="K1902" s="325"/>
      <c r="L1902" s="353"/>
      <c r="M1902" s="772"/>
      <c r="N1902" s="317"/>
      <c r="O1902" s="845" t="s">
        <v>3627</v>
      </c>
      <c r="P1902" s="821"/>
      <c r="Q1902" s="828">
        <f t="shared" si="88"/>
        <v>0</v>
      </c>
      <c r="R1902" s="520"/>
    </row>
    <row r="1903" spans="2:18" hidden="1" outlineLevel="1">
      <c r="B1903" s="115">
        <f t="shared" si="89"/>
        <v>1883</v>
      </c>
      <c r="C1903" s="70"/>
      <c r="D1903" s="203"/>
      <c r="E1903" s="204"/>
      <c r="F1903" s="38"/>
      <c r="G1903" s="380"/>
      <c r="H1903" s="381"/>
      <c r="I1903" s="380"/>
      <c r="J1903" s="428">
        <f t="shared" si="90"/>
        <v>0</v>
      </c>
      <c r="K1903" s="325"/>
      <c r="L1903" s="353"/>
      <c r="M1903" s="772"/>
      <c r="N1903" s="317"/>
      <c r="O1903" s="845" t="s">
        <v>3627</v>
      </c>
      <c r="P1903" s="821"/>
      <c r="Q1903" s="828">
        <f t="shared" ref="Q1903:Q1966" si="91">I1903</f>
        <v>0</v>
      </c>
      <c r="R1903" s="520"/>
    </row>
    <row r="1904" spans="2:18" hidden="1" outlineLevel="1">
      <c r="B1904" s="115">
        <f t="shared" si="89"/>
        <v>1884</v>
      </c>
      <c r="C1904" s="70" t="s">
        <v>1753</v>
      </c>
      <c r="D1904" s="203" t="s">
        <v>1754</v>
      </c>
      <c r="E1904" s="204">
        <v>1</v>
      </c>
      <c r="F1904" s="38"/>
      <c r="G1904" s="380"/>
      <c r="H1904" s="381"/>
      <c r="I1904" s="380"/>
      <c r="J1904" s="428">
        <f t="shared" si="90"/>
        <v>0</v>
      </c>
      <c r="K1904" s="325"/>
      <c r="L1904" s="353"/>
      <c r="M1904" s="772"/>
      <c r="N1904" s="317"/>
      <c r="O1904" s="845" t="s">
        <v>3627</v>
      </c>
      <c r="P1904" s="821"/>
      <c r="Q1904" s="828">
        <f t="shared" si="91"/>
        <v>0</v>
      </c>
      <c r="R1904" s="520"/>
    </row>
    <row r="1905" spans="1:18" ht="46.8" collapsed="1">
      <c r="A1905" s="219">
        <v>9</v>
      </c>
      <c r="B1905" s="871">
        <f t="shared" si="89"/>
        <v>1885</v>
      </c>
      <c r="C1905" s="949" t="s">
        <v>1756</v>
      </c>
      <c r="D1905" s="950"/>
      <c r="E1905" s="950"/>
      <c r="F1905" s="872"/>
      <c r="G1905" s="873">
        <v>19041157</v>
      </c>
      <c r="H1905" s="874"/>
      <c r="I1905" s="875">
        <v>4800</v>
      </c>
      <c r="J1905" s="875">
        <f t="shared" si="90"/>
        <v>19045957</v>
      </c>
      <c r="K1905" s="876" t="s">
        <v>3629</v>
      </c>
      <c r="L1905" s="877">
        <v>45719</v>
      </c>
      <c r="M1905" s="772">
        <v>17540000</v>
      </c>
      <c r="N1905" s="317">
        <v>32534500</v>
      </c>
      <c r="O1905" s="844" t="s">
        <v>3976</v>
      </c>
      <c r="P1905" s="893">
        <f>G1905</f>
        <v>19041157</v>
      </c>
      <c r="Q1905" s="846">
        <f>I1905</f>
        <v>4800</v>
      </c>
      <c r="R1905" s="521"/>
    </row>
    <row r="1906" spans="1:18" hidden="1" outlineLevel="1">
      <c r="B1906" s="393">
        <f t="shared" si="89"/>
        <v>1886</v>
      </c>
      <c r="C1906" s="441" t="s">
        <v>1757</v>
      </c>
      <c r="D1906" s="527"/>
      <c r="E1906" s="443"/>
      <c r="F1906" s="394"/>
      <c r="G1906" s="422"/>
      <c r="H1906" s="423"/>
      <c r="I1906" s="422"/>
      <c r="J1906" s="428">
        <f t="shared" si="90"/>
        <v>0</v>
      </c>
      <c r="K1906" s="397"/>
      <c r="L1906" s="398"/>
      <c r="M1906" s="772"/>
      <c r="N1906" s="317"/>
      <c r="O1906" s="845"/>
      <c r="P1906" s="893">
        <f t="shared" ref="P1906:P1969" si="92">G1906</f>
        <v>0</v>
      </c>
      <c r="Q1906" s="847">
        <f t="shared" si="91"/>
        <v>0</v>
      </c>
      <c r="R1906" s="520"/>
    </row>
    <row r="1907" spans="1:18" ht="45" hidden="1" outlineLevel="1">
      <c r="B1907" s="393">
        <f t="shared" si="89"/>
        <v>1887</v>
      </c>
      <c r="C1907" s="441" t="s">
        <v>3441</v>
      </c>
      <c r="D1907" s="527" t="s">
        <v>265</v>
      </c>
      <c r="E1907" s="443">
        <v>32.200000000000003</v>
      </c>
      <c r="F1907" s="394"/>
      <c r="G1907" s="422"/>
      <c r="H1907" s="423"/>
      <c r="I1907" s="422"/>
      <c r="J1907" s="428">
        <f t="shared" si="90"/>
        <v>0</v>
      </c>
      <c r="K1907" s="397"/>
      <c r="L1907" s="398"/>
      <c r="M1907" s="772"/>
      <c r="N1907" s="317"/>
      <c r="O1907" s="845"/>
      <c r="P1907" s="893">
        <f t="shared" si="92"/>
        <v>0</v>
      </c>
      <c r="Q1907" s="847">
        <f t="shared" si="91"/>
        <v>0</v>
      </c>
      <c r="R1907" s="520"/>
    </row>
    <row r="1908" spans="1:18" ht="45" hidden="1" outlineLevel="1">
      <c r="B1908" s="393">
        <f t="shared" ref="B1908:B1971" si="93">B1907+1</f>
        <v>1888</v>
      </c>
      <c r="C1908" s="441" t="s">
        <v>3442</v>
      </c>
      <c r="D1908" s="527" t="s">
        <v>265</v>
      </c>
      <c r="E1908" s="443">
        <v>80</v>
      </c>
      <c r="F1908" s="394"/>
      <c r="G1908" s="422"/>
      <c r="H1908" s="423"/>
      <c r="I1908" s="422"/>
      <c r="J1908" s="428">
        <f t="shared" si="90"/>
        <v>0</v>
      </c>
      <c r="K1908" s="397"/>
      <c r="L1908" s="398"/>
      <c r="M1908" s="772"/>
      <c r="N1908" s="317"/>
      <c r="O1908" s="845"/>
      <c r="P1908" s="893">
        <f t="shared" si="92"/>
        <v>0</v>
      </c>
      <c r="Q1908" s="847">
        <f t="shared" si="91"/>
        <v>0</v>
      </c>
      <c r="R1908" s="520"/>
    </row>
    <row r="1909" spans="1:18" ht="45" hidden="1" outlineLevel="1">
      <c r="B1909" s="393">
        <f t="shared" si="93"/>
        <v>1889</v>
      </c>
      <c r="C1909" s="441" t="s">
        <v>3443</v>
      </c>
      <c r="D1909" s="527" t="s">
        <v>265</v>
      </c>
      <c r="E1909" s="443">
        <v>336.5</v>
      </c>
      <c r="F1909" s="394"/>
      <c r="G1909" s="422"/>
      <c r="H1909" s="423"/>
      <c r="I1909" s="422"/>
      <c r="J1909" s="428">
        <f t="shared" si="90"/>
        <v>0</v>
      </c>
      <c r="K1909" s="397"/>
      <c r="L1909" s="398"/>
      <c r="M1909" s="772"/>
      <c r="N1909" s="317"/>
      <c r="O1909" s="845"/>
      <c r="P1909" s="893">
        <f t="shared" si="92"/>
        <v>0</v>
      </c>
      <c r="Q1909" s="847">
        <f t="shared" si="91"/>
        <v>0</v>
      </c>
      <c r="R1909" s="520"/>
    </row>
    <row r="1910" spans="1:18" ht="45" hidden="1" outlineLevel="1">
      <c r="B1910" s="393">
        <f t="shared" si="93"/>
        <v>1890</v>
      </c>
      <c r="C1910" s="441" t="s">
        <v>3444</v>
      </c>
      <c r="D1910" s="527" t="s">
        <v>265</v>
      </c>
      <c r="E1910" s="443">
        <v>39.299999999999997</v>
      </c>
      <c r="F1910" s="394"/>
      <c r="G1910" s="422"/>
      <c r="H1910" s="423"/>
      <c r="I1910" s="422"/>
      <c r="J1910" s="428">
        <f t="shared" si="90"/>
        <v>0</v>
      </c>
      <c r="K1910" s="397"/>
      <c r="L1910" s="398"/>
      <c r="M1910" s="772"/>
      <c r="N1910" s="317"/>
      <c r="O1910" s="845"/>
      <c r="P1910" s="893">
        <f t="shared" si="92"/>
        <v>0</v>
      </c>
      <c r="Q1910" s="847">
        <f t="shared" si="91"/>
        <v>0</v>
      </c>
      <c r="R1910" s="520"/>
    </row>
    <row r="1911" spans="1:18" ht="45" hidden="1" outlineLevel="1">
      <c r="B1911" s="393">
        <f t="shared" si="93"/>
        <v>1891</v>
      </c>
      <c r="C1911" s="441" t="s">
        <v>3445</v>
      </c>
      <c r="D1911" s="527" t="s">
        <v>265</v>
      </c>
      <c r="E1911" s="443">
        <v>26</v>
      </c>
      <c r="F1911" s="394"/>
      <c r="G1911" s="422"/>
      <c r="H1911" s="423"/>
      <c r="I1911" s="422"/>
      <c r="J1911" s="428">
        <f t="shared" si="90"/>
        <v>0</v>
      </c>
      <c r="K1911" s="397"/>
      <c r="L1911" s="398"/>
      <c r="M1911" s="772"/>
      <c r="N1911" s="317"/>
      <c r="O1911" s="845"/>
      <c r="P1911" s="893">
        <f t="shared" si="92"/>
        <v>0</v>
      </c>
      <c r="Q1911" s="847">
        <f t="shared" si="91"/>
        <v>0</v>
      </c>
      <c r="R1911" s="520"/>
    </row>
    <row r="1912" spans="1:18" ht="45" hidden="1" outlineLevel="1">
      <c r="B1912" s="393">
        <f t="shared" si="93"/>
        <v>1892</v>
      </c>
      <c r="C1912" s="441" t="s">
        <v>3446</v>
      </c>
      <c r="D1912" s="527" t="s">
        <v>265</v>
      </c>
      <c r="E1912" s="443">
        <v>334.8</v>
      </c>
      <c r="F1912" s="394"/>
      <c r="G1912" s="422"/>
      <c r="H1912" s="423"/>
      <c r="I1912" s="422"/>
      <c r="J1912" s="428">
        <f t="shared" si="90"/>
        <v>0</v>
      </c>
      <c r="K1912" s="397"/>
      <c r="L1912" s="398"/>
      <c r="M1912" s="772"/>
      <c r="N1912" s="317"/>
      <c r="O1912" s="845"/>
      <c r="P1912" s="893">
        <f t="shared" si="92"/>
        <v>0</v>
      </c>
      <c r="Q1912" s="847">
        <f t="shared" si="91"/>
        <v>0</v>
      </c>
      <c r="R1912" s="520"/>
    </row>
    <row r="1913" spans="1:18" ht="45" hidden="1" outlineLevel="1">
      <c r="B1913" s="393">
        <f t="shared" si="93"/>
        <v>1893</v>
      </c>
      <c r="C1913" s="441" t="s">
        <v>3447</v>
      </c>
      <c r="D1913" s="527" t="s">
        <v>265</v>
      </c>
      <c r="E1913" s="443">
        <v>150</v>
      </c>
      <c r="F1913" s="394"/>
      <c r="G1913" s="422"/>
      <c r="H1913" s="423"/>
      <c r="I1913" s="422"/>
      <c r="J1913" s="428">
        <f t="shared" si="90"/>
        <v>0</v>
      </c>
      <c r="K1913" s="397"/>
      <c r="L1913" s="398"/>
      <c r="M1913" s="772"/>
      <c r="N1913" s="317"/>
      <c r="O1913" s="845"/>
      <c r="P1913" s="893">
        <f t="shared" si="92"/>
        <v>0</v>
      </c>
      <c r="Q1913" s="847">
        <f t="shared" si="91"/>
        <v>0</v>
      </c>
      <c r="R1913" s="520"/>
    </row>
    <row r="1914" spans="1:18" ht="30" hidden="1" outlineLevel="1">
      <c r="B1914" s="393">
        <f t="shared" si="93"/>
        <v>1894</v>
      </c>
      <c r="C1914" s="441" t="s">
        <v>1758</v>
      </c>
      <c r="D1914" s="527" t="s">
        <v>265</v>
      </c>
      <c r="E1914" s="443">
        <v>50</v>
      </c>
      <c r="F1914" s="394"/>
      <c r="G1914" s="422"/>
      <c r="H1914" s="423"/>
      <c r="I1914" s="422"/>
      <c r="J1914" s="428">
        <f t="shared" si="90"/>
        <v>0</v>
      </c>
      <c r="K1914" s="397"/>
      <c r="L1914" s="398"/>
      <c r="M1914" s="772"/>
      <c r="N1914" s="317"/>
      <c r="O1914" s="845"/>
      <c r="P1914" s="893">
        <f t="shared" si="92"/>
        <v>0</v>
      </c>
      <c r="Q1914" s="847">
        <f t="shared" si="91"/>
        <v>0</v>
      </c>
      <c r="R1914" s="520"/>
    </row>
    <row r="1915" spans="1:18" ht="30" hidden="1" outlineLevel="1">
      <c r="B1915" s="393">
        <f t="shared" si="93"/>
        <v>1895</v>
      </c>
      <c r="C1915" s="441" t="s">
        <v>1759</v>
      </c>
      <c r="D1915" s="527" t="s">
        <v>267</v>
      </c>
      <c r="E1915" s="443">
        <v>450</v>
      </c>
      <c r="F1915" s="394"/>
      <c r="G1915" s="422"/>
      <c r="H1915" s="423"/>
      <c r="I1915" s="422"/>
      <c r="J1915" s="428">
        <f t="shared" si="90"/>
        <v>0</v>
      </c>
      <c r="K1915" s="397"/>
      <c r="L1915" s="398"/>
      <c r="M1915" s="772"/>
      <c r="N1915" s="317"/>
      <c r="O1915" s="845"/>
      <c r="P1915" s="893">
        <f t="shared" si="92"/>
        <v>0</v>
      </c>
      <c r="Q1915" s="847">
        <f t="shared" si="91"/>
        <v>0</v>
      </c>
      <c r="R1915" s="520"/>
    </row>
    <row r="1916" spans="1:18" hidden="1" outlineLevel="1">
      <c r="B1916" s="393">
        <f t="shared" si="93"/>
        <v>1896</v>
      </c>
      <c r="C1916" s="441" t="s">
        <v>1760</v>
      </c>
      <c r="D1916" s="527"/>
      <c r="E1916" s="443"/>
      <c r="F1916" s="394"/>
      <c r="G1916" s="422"/>
      <c r="H1916" s="423"/>
      <c r="I1916" s="422"/>
      <c r="J1916" s="428">
        <f t="shared" si="90"/>
        <v>0</v>
      </c>
      <c r="K1916" s="397"/>
      <c r="L1916" s="398"/>
      <c r="M1916" s="772"/>
      <c r="N1916" s="317"/>
      <c r="O1916" s="845"/>
      <c r="P1916" s="893">
        <f t="shared" si="92"/>
        <v>0</v>
      </c>
      <c r="Q1916" s="847">
        <f t="shared" si="91"/>
        <v>0</v>
      </c>
      <c r="R1916" s="520"/>
    </row>
    <row r="1917" spans="1:18" ht="30" hidden="1" outlineLevel="1">
      <c r="B1917" s="393">
        <f t="shared" si="93"/>
        <v>1897</v>
      </c>
      <c r="C1917" s="441" t="s">
        <v>1761</v>
      </c>
      <c r="D1917" s="527" t="s">
        <v>31</v>
      </c>
      <c r="E1917" s="443">
        <v>28</v>
      </c>
      <c r="F1917" s="394"/>
      <c r="G1917" s="422"/>
      <c r="H1917" s="423"/>
      <c r="I1917" s="422"/>
      <c r="J1917" s="428">
        <f t="shared" si="90"/>
        <v>0</v>
      </c>
      <c r="K1917" s="397"/>
      <c r="L1917" s="398"/>
      <c r="M1917" s="772"/>
      <c r="N1917" s="317"/>
      <c r="O1917" s="845"/>
      <c r="P1917" s="893">
        <f t="shared" si="92"/>
        <v>0</v>
      </c>
      <c r="Q1917" s="847">
        <f t="shared" si="91"/>
        <v>0</v>
      </c>
      <c r="R1917" s="520"/>
    </row>
    <row r="1918" spans="1:18" ht="30" hidden="1" outlineLevel="1">
      <c r="B1918" s="393">
        <f t="shared" si="93"/>
        <v>1898</v>
      </c>
      <c r="C1918" s="441" t="s">
        <v>1762</v>
      </c>
      <c r="D1918" s="527" t="s">
        <v>31</v>
      </c>
      <c r="E1918" s="443">
        <v>4</v>
      </c>
      <c r="F1918" s="394"/>
      <c r="G1918" s="422"/>
      <c r="H1918" s="423"/>
      <c r="I1918" s="422"/>
      <c r="J1918" s="428">
        <f t="shared" si="90"/>
        <v>0</v>
      </c>
      <c r="K1918" s="397"/>
      <c r="L1918" s="398"/>
      <c r="M1918" s="772"/>
      <c r="N1918" s="317"/>
      <c r="O1918" s="845"/>
      <c r="P1918" s="893">
        <f t="shared" si="92"/>
        <v>0</v>
      </c>
      <c r="Q1918" s="847">
        <f t="shared" si="91"/>
        <v>0</v>
      </c>
      <c r="R1918" s="520"/>
    </row>
    <row r="1919" spans="1:18" ht="30" hidden="1" outlineLevel="1">
      <c r="B1919" s="393">
        <f t="shared" si="93"/>
        <v>1899</v>
      </c>
      <c r="C1919" s="441" t="s">
        <v>1763</v>
      </c>
      <c r="D1919" s="527" t="s">
        <v>31</v>
      </c>
      <c r="E1919" s="443">
        <v>16</v>
      </c>
      <c r="F1919" s="394"/>
      <c r="G1919" s="422"/>
      <c r="H1919" s="423"/>
      <c r="I1919" s="422"/>
      <c r="J1919" s="428">
        <f t="shared" si="90"/>
        <v>0</v>
      </c>
      <c r="K1919" s="397"/>
      <c r="L1919" s="398"/>
      <c r="M1919" s="772"/>
      <c r="N1919" s="317"/>
      <c r="O1919" s="845"/>
      <c r="P1919" s="893">
        <f t="shared" si="92"/>
        <v>0</v>
      </c>
      <c r="Q1919" s="847">
        <f t="shared" si="91"/>
        <v>0</v>
      </c>
      <c r="R1919" s="520"/>
    </row>
    <row r="1920" spans="1:18" ht="30" hidden="1" outlineLevel="1">
      <c r="B1920" s="393">
        <f t="shared" si="93"/>
        <v>1900</v>
      </c>
      <c r="C1920" s="441" t="s">
        <v>1764</v>
      </c>
      <c r="D1920" s="527" t="s">
        <v>31</v>
      </c>
      <c r="E1920" s="443">
        <v>1</v>
      </c>
      <c r="F1920" s="394"/>
      <c r="G1920" s="422"/>
      <c r="H1920" s="423"/>
      <c r="I1920" s="422"/>
      <c r="J1920" s="428">
        <f t="shared" si="90"/>
        <v>0</v>
      </c>
      <c r="K1920" s="397"/>
      <c r="L1920" s="398"/>
      <c r="M1920" s="772"/>
      <c r="N1920" s="317"/>
      <c r="O1920" s="845"/>
      <c r="P1920" s="893">
        <f t="shared" si="92"/>
        <v>0</v>
      </c>
      <c r="Q1920" s="847">
        <f t="shared" si="91"/>
        <v>0</v>
      </c>
      <c r="R1920" s="520"/>
    </row>
    <row r="1921" spans="1:18" ht="30" hidden="1" outlineLevel="1">
      <c r="B1921" s="393">
        <f t="shared" si="93"/>
        <v>1901</v>
      </c>
      <c r="C1921" s="441" t="s">
        <v>1765</v>
      </c>
      <c r="D1921" s="527" t="s">
        <v>31</v>
      </c>
      <c r="E1921" s="443">
        <v>1</v>
      </c>
      <c r="F1921" s="394"/>
      <c r="G1921" s="422"/>
      <c r="H1921" s="423"/>
      <c r="I1921" s="422"/>
      <c r="J1921" s="428">
        <f t="shared" si="90"/>
        <v>0</v>
      </c>
      <c r="K1921" s="397"/>
      <c r="L1921" s="398"/>
      <c r="M1921" s="772"/>
      <c r="N1921" s="317"/>
      <c r="O1921" s="845"/>
      <c r="P1921" s="893">
        <f t="shared" si="92"/>
        <v>0</v>
      </c>
      <c r="Q1921" s="847">
        <f t="shared" si="91"/>
        <v>0</v>
      </c>
      <c r="R1921" s="520"/>
    </row>
    <row r="1922" spans="1:18" ht="30" hidden="1" outlineLevel="1">
      <c r="B1922" s="393">
        <f t="shared" si="93"/>
        <v>1902</v>
      </c>
      <c r="C1922" s="441" t="s">
        <v>1766</v>
      </c>
      <c r="D1922" s="527" t="s">
        <v>31</v>
      </c>
      <c r="E1922" s="443">
        <v>5</v>
      </c>
      <c r="F1922" s="394"/>
      <c r="G1922" s="422"/>
      <c r="H1922" s="423"/>
      <c r="I1922" s="422"/>
      <c r="J1922" s="428">
        <f t="shared" si="90"/>
        <v>0</v>
      </c>
      <c r="K1922" s="397"/>
      <c r="L1922" s="398"/>
      <c r="M1922" s="772"/>
      <c r="N1922" s="317"/>
      <c r="O1922" s="845"/>
      <c r="P1922" s="893">
        <f t="shared" si="92"/>
        <v>0</v>
      </c>
      <c r="Q1922" s="847">
        <f t="shared" si="91"/>
        <v>0</v>
      </c>
      <c r="R1922" s="520"/>
    </row>
    <row r="1923" spans="1:18" hidden="1" outlineLevel="1">
      <c r="B1923" s="393">
        <f t="shared" si="93"/>
        <v>1903</v>
      </c>
      <c r="C1923" s="441" t="s">
        <v>1767</v>
      </c>
      <c r="D1923" s="527" t="s">
        <v>31</v>
      </c>
      <c r="E1923" s="443">
        <v>1</v>
      </c>
      <c r="F1923" s="394"/>
      <c r="G1923" s="422"/>
      <c r="H1923" s="423"/>
      <c r="I1923" s="422"/>
      <c r="J1923" s="428">
        <f t="shared" si="90"/>
        <v>0</v>
      </c>
      <c r="K1923" s="397"/>
      <c r="L1923" s="398"/>
      <c r="M1923" s="772"/>
      <c r="N1923" s="317"/>
      <c r="O1923" s="845"/>
      <c r="P1923" s="893">
        <f t="shared" si="92"/>
        <v>0</v>
      </c>
      <c r="Q1923" s="847">
        <f t="shared" si="91"/>
        <v>0</v>
      </c>
      <c r="R1923" s="520"/>
    </row>
    <row r="1924" spans="1:18" ht="30" hidden="1" outlineLevel="1">
      <c r="B1924" s="393">
        <f t="shared" si="93"/>
        <v>1904</v>
      </c>
      <c r="C1924" s="441" t="s">
        <v>1768</v>
      </c>
      <c r="D1924" s="527" t="s">
        <v>31</v>
      </c>
      <c r="E1924" s="443">
        <v>1</v>
      </c>
      <c r="F1924" s="394"/>
      <c r="G1924" s="422"/>
      <c r="H1924" s="423"/>
      <c r="I1924" s="422"/>
      <c r="J1924" s="428">
        <f t="shared" si="90"/>
        <v>0</v>
      </c>
      <c r="K1924" s="397"/>
      <c r="L1924" s="398"/>
      <c r="M1924" s="772"/>
      <c r="N1924" s="317"/>
      <c r="O1924" s="845"/>
      <c r="P1924" s="893">
        <f t="shared" si="92"/>
        <v>0</v>
      </c>
      <c r="Q1924" s="847">
        <f t="shared" si="91"/>
        <v>0</v>
      </c>
      <c r="R1924" s="520"/>
    </row>
    <row r="1925" spans="1:18" hidden="1" outlineLevel="1">
      <c r="B1925" s="393">
        <f t="shared" si="93"/>
        <v>1905</v>
      </c>
      <c r="C1925" s="441" t="s">
        <v>1769</v>
      </c>
      <c r="D1925" s="527"/>
      <c r="E1925" s="443"/>
      <c r="F1925" s="394"/>
      <c r="G1925" s="422"/>
      <c r="H1925" s="423"/>
      <c r="I1925" s="422"/>
      <c r="J1925" s="428">
        <f t="shared" si="90"/>
        <v>0</v>
      </c>
      <c r="K1925" s="397"/>
      <c r="L1925" s="398"/>
      <c r="M1925" s="772"/>
      <c r="N1925" s="317"/>
      <c r="O1925" s="845"/>
      <c r="P1925" s="893">
        <f t="shared" si="92"/>
        <v>0</v>
      </c>
      <c r="Q1925" s="847">
        <f t="shared" si="91"/>
        <v>0</v>
      </c>
      <c r="R1925" s="520"/>
    </row>
    <row r="1926" spans="1:18" ht="30" hidden="1" outlineLevel="1">
      <c r="B1926" s="393">
        <f t="shared" si="93"/>
        <v>1906</v>
      </c>
      <c r="C1926" s="441" t="s">
        <v>1770</v>
      </c>
      <c r="D1926" s="527" t="s">
        <v>31</v>
      </c>
      <c r="E1926" s="443">
        <v>16</v>
      </c>
      <c r="F1926" s="394"/>
      <c r="G1926" s="422"/>
      <c r="H1926" s="423"/>
      <c r="I1926" s="422"/>
      <c r="J1926" s="428">
        <f t="shared" si="90"/>
        <v>0</v>
      </c>
      <c r="K1926" s="397"/>
      <c r="L1926" s="398"/>
      <c r="M1926" s="772"/>
      <c r="N1926" s="317"/>
      <c r="O1926" s="845"/>
      <c r="P1926" s="893">
        <f t="shared" si="92"/>
        <v>0</v>
      </c>
      <c r="Q1926" s="847">
        <f t="shared" si="91"/>
        <v>0</v>
      </c>
      <c r="R1926" s="520"/>
    </row>
    <row r="1927" spans="1:18" hidden="1" outlineLevel="1">
      <c r="B1927" s="393">
        <f t="shared" si="93"/>
        <v>1907</v>
      </c>
      <c r="C1927" s="441" t="s">
        <v>1771</v>
      </c>
      <c r="D1927" s="527" t="s">
        <v>31</v>
      </c>
      <c r="E1927" s="443">
        <v>16</v>
      </c>
      <c r="F1927" s="394"/>
      <c r="G1927" s="422"/>
      <c r="H1927" s="423"/>
      <c r="I1927" s="422"/>
      <c r="J1927" s="428">
        <f t="shared" si="90"/>
        <v>0</v>
      </c>
      <c r="K1927" s="397"/>
      <c r="L1927" s="398"/>
      <c r="M1927" s="772"/>
      <c r="N1927" s="317"/>
      <c r="O1927" s="845"/>
      <c r="P1927" s="893">
        <f t="shared" si="92"/>
        <v>0</v>
      </c>
      <c r="Q1927" s="847">
        <f t="shared" si="91"/>
        <v>0</v>
      </c>
      <c r="R1927" s="520"/>
    </row>
    <row r="1928" spans="1:18" hidden="1" outlineLevel="1">
      <c r="B1928" s="393">
        <f t="shared" si="93"/>
        <v>1908</v>
      </c>
      <c r="C1928" s="441" t="s">
        <v>1772</v>
      </c>
      <c r="D1928" s="527" t="s">
        <v>31</v>
      </c>
      <c r="E1928" s="443">
        <v>16</v>
      </c>
      <c r="F1928" s="394"/>
      <c r="G1928" s="422"/>
      <c r="H1928" s="423"/>
      <c r="I1928" s="422"/>
      <c r="J1928" s="428">
        <f t="shared" si="90"/>
        <v>0</v>
      </c>
      <c r="K1928" s="397"/>
      <c r="L1928" s="398"/>
      <c r="M1928" s="772"/>
      <c r="N1928" s="317"/>
      <c r="O1928" s="845"/>
      <c r="P1928" s="893">
        <f t="shared" si="92"/>
        <v>0</v>
      </c>
      <c r="Q1928" s="847">
        <f t="shared" si="91"/>
        <v>0</v>
      </c>
      <c r="R1928" s="520"/>
    </row>
    <row r="1929" spans="1:18" ht="30" hidden="1" outlineLevel="1">
      <c r="B1929" s="393">
        <f t="shared" si="93"/>
        <v>1909</v>
      </c>
      <c r="C1929" s="441" t="s">
        <v>1773</v>
      </c>
      <c r="D1929" s="527" t="s">
        <v>31</v>
      </c>
      <c r="E1929" s="443">
        <v>8</v>
      </c>
      <c r="F1929" s="394"/>
      <c r="G1929" s="422"/>
      <c r="H1929" s="423"/>
      <c r="I1929" s="422"/>
      <c r="J1929" s="428">
        <f t="shared" si="90"/>
        <v>0</v>
      </c>
      <c r="K1929" s="397"/>
      <c r="L1929" s="398"/>
      <c r="M1929" s="772"/>
      <c r="N1929" s="317"/>
      <c r="O1929" s="845"/>
      <c r="P1929" s="893">
        <f t="shared" si="92"/>
        <v>0</v>
      </c>
      <c r="Q1929" s="847">
        <f t="shared" si="91"/>
        <v>0</v>
      </c>
      <c r="R1929" s="520"/>
    </row>
    <row r="1930" spans="1:18" ht="30" hidden="1" outlineLevel="1">
      <c r="B1930" s="393">
        <f t="shared" si="93"/>
        <v>1910</v>
      </c>
      <c r="C1930" s="441" t="s">
        <v>1774</v>
      </c>
      <c r="D1930" s="527" t="s">
        <v>31</v>
      </c>
      <c r="E1930" s="443">
        <v>18</v>
      </c>
      <c r="F1930" s="394"/>
      <c r="G1930" s="422"/>
      <c r="H1930" s="423"/>
      <c r="I1930" s="422"/>
      <c r="J1930" s="428">
        <f t="shared" si="90"/>
        <v>0</v>
      </c>
      <c r="K1930" s="397"/>
      <c r="L1930" s="398"/>
      <c r="M1930" s="772"/>
      <c r="N1930" s="317"/>
      <c r="O1930" s="845"/>
      <c r="P1930" s="893">
        <f t="shared" si="92"/>
        <v>0</v>
      </c>
      <c r="Q1930" s="847">
        <f t="shared" si="91"/>
        <v>0</v>
      </c>
      <c r="R1930" s="520"/>
    </row>
    <row r="1931" spans="1:18" ht="45" hidden="1" outlineLevel="1">
      <c r="B1931" s="393">
        <f t="shared" si="93"/>
        <v>1911</v>
      </c>
      <c r="C1931" s="441" t="s">
        <v>1775</v>
      </c>
      <c r="D1931" s="527" t="s">
        <v>31</v>
      </c>
      <c r="E1931" s="443">
        <v>1</v>
      </c>
      <c r="F1931" s="394"/>
      <c r="G1931" s="422"/>
      <c r="H1931" s="423"/>
      <c r="I1931" s="422"/>
      <c r="J1931" s="428">
        <f t="shared" si="90"/>
        <v>0</v>
      </c>
      <c r="K1931" s="397"/>
      <c r="L1931" s="398"/>
      <c r="M1931" s="772"/>
      <c r="N1931" s="317"/>
      <c r="O1931" s="845"/>
      <c r="P1931" s="893">
        <f t="shared" si="92"/>
        <v>0</v>
      </c>
      <c r="Q1931" s="847">
        <f t="shared" si="91"/>
        <v>0</v>
      </c>
      <c r="R1931" s="520"/>
    </row>
    <row r="1932" spans="1:18" collapsed="1">
      <c r="A1932" s="219">
        <v>10</v>
      </c>
      <c r="B1932" s="382">
        <f t="shared" si="93"/>
        <v>1912</v>
      </c>
      <c r="C1932" s="936" t="s">
        <v>1776</v>
      </c>
      <c r="D1932" s="937"/>
      <c r="E1932" s="937"/>
      <c r="F1932" s="425"/>
      <c r="G1932" s="426">
        <f>ГП!F165</f>
        <v>41957003.840000011</v>
      </c>
      <c r="H1932" s="427"/>
      <c r="I1932" s="428">
        <f>ГП!H165</f>
        <v>23275988.529999994</v>
      </c>
      <c r="J1932" s="428">
        <f t="shared" si="90"/>
        <v>65232992.370000005</v>
      </c>
      <c r="K1932" s="429" t="s">
        <v>3974</v>
      </c>
      <c r="L1932" s="884">
        <v>45719</v>
      </c>
      <c r="M1932" s="772">
        <v>0</v>
      </c>
      <c r="N1932" s="317">
        <v>0</v>
      </c>
      <c r="O1932" s="845" t="s">
        <v>3627</v>
      </c>
      <c r="P1932" s="893">
        <f t="shared" si="92"/>
        <v>41957003.840000011</v>
      </c>
      <c r="Q1932" s="846">
        <f>I1932</f>
        <v>23275988.529999994</v>
      </c>
      <c r="R1932" s="520"/>
    </row>
    <row r="1933" spans="1:18" hidden="1" outlineLevel="1">
      <c r="B1933" s="878">
        <f t="shared" si="93"/>
        <v>1913</v>
      </c>
      <c r="C1933" s="885" t="s">
        <v>1777</v>
      </c>
      <c r="D1933" s="886"/>
      <c r="E1933" s="887"/>
      <c r="F1933" s="879"/>
      <c r="G1933" s="880"/>
      <c r="H1933" s="881"/>
      <c r="I1933" s="880"/>
      <c r="J1933" s="882">
        <f t="shared" si="90"/>
        <v>0</v>
      </c>
      <c r="K1933" s="883"/>
      <c r="L1933" s="888"/>
      <c r="M1933" s="772"/>
      <c r="N1933" s="317"/>
      <c r="O1933" s="845" t="s">
        <v>3627</v>
      </c>
      <c r="P1933" s="893">
        <f t="shared" si="92"/>
        <v>0</v>
      </c>
      <c r="Q1933" s="847">
        <f t="shared" si="91"/>
        <v>0</v>
      </c>
      <c r="R1933" s="520"/>
    </row>
    <row r="1934" spans="1:18" hidden="1" outlineLevel="1">
      <c r="B1934" s="878">
        <f t="shared" si="93"/>
        <v>1914</v>
      </c>
      <c r="C1934" s="885" t="s">
        <v>1801</v>
      </c>
      <c r="D1934" s="886" t="s">
        <v>63</v>
      </c>
      <c r="E1934" s="887">
        <v>54.4</v>
      </c>
      <c r="F1934" s="879"/>
      <c r="G1934" s="880"/>
      <c r="H1934" s="881"/>
      <c r="I1934" s="880"/>
      <c r="J1934" s="882">
        <f t="shared" si="90"/>
        <v>0</v>
      </c>
      <c r="K1934" s="883"/>
      <c r="L1934" s="888"/>
      <c r="M1934" s="772"/>
      <c r="N1934" s="317"/>
      <c r="O1934" s="845" t="s">
        <v>3627</v>
      </c>
      <c r="P1934" s="893">
        <f t="shared" si="92"/>
        <v>0</v>
      </c>
      <c r="Q1934" s="847">
        <f t="shared" si="91"/>
        <v>0</v>
      </c>
      <c r="R1934" s="520"/>
    </row>
    <row r="1935" spans="1:18" hidden="1" outlineLevel="1">
      <c r="B1935" s="878">
        <f t="shared" si="93"/>
        <v>1915</v>
      </c>
      <c r="C1935" s="885" t="s">
        <v>1779</v>
      </c>
      <c r="D1935" s="886" t="s">
        <v>63</v>
      </c>
      <c r="E1935" s="887">
        <v>54.4</v>
      </c>
      <c r="F1935" s="879"/>
      <c r="G1935" s="880"/>
      <c r="H1935" s="881"/>
      <c r="I1935" s="880"/>
      <c r="J1935" s="882">
        <f t="shared" si="90"/>
        <v>0</v>
      </c>
      <c r="K1935" s="883"/>
      <c r="L1935" s="888"/>
      <c r="M1935" s="772"/>
      <c r="N1935" s="317"/>
      <c r="O1935" s="845" t="s">
        <v>3627</v>
      </c>
      <c r="P1935" s="893">
        <f t="shared" si="92"/>
        <v>0</v>
      </c>
      <c r="Q1935" s="847">
        <f t="shared" si="91"/>
        <v>0</v>
      </c>
      <c r="R1935" s="520"/>
    </row>
    <row r="1936" spans="1:18" ht="45" hidden="1" outlineLevel="1">
      <c r="B1936" s="878">
        <f t="shared" si="93"/>
        <v>1916</v>
      </c>
      <c r="C1936" s="885" t="s">
        <v>1780</v>
      </c>
      <c r="D1936" s="886" t="s">
        <v>63</v>
      </c>
      <c r="E1936" s="887">
        <v>10.88</v>
      </c>
      <c r="F1936" s="879"/>
      <c r="G1936" s="880"/>
      <c r="H1936" s="881"/>
      <c r="I1936" s="880"/>
      <c r="J1936" s="882">
        <f t="shared" si="90"/>
        <v>0</v>
      </c>
      <c r="K1936" s="883"/>
      <c r="L1936" s="888"/>
      <c r="M1936" s="772"/>
      <c r="N1936" s="317"/>
      <c r="O1936" s="845" t="s">
        <v>3627</v>
      </c>
      <c r="P1936" s="893">
        <f t="shared" si="92"/>
        <v>0</v>
      </c>
      <c r="Q1936" s="847">
        <f t="shared" si="91"/>
        <v>0</v>
      </c>
      <c r="R1936" s="520"/>
    </row>
    <row r="1937" spans="2:18" ht="30" hidden="1" outlineLevel="1">
      <c r="B1937" s="878">
        <f t="shared" si="93"/>
        <v>1917</v>
      </c>
      <c r="C1937" s="885" t="s">
        <v>1781</v>
      </c>
      <c r="D1937" s="886" t="s">
        <v>63</v>
      </c>
      <c r="E1937" s="887" t="s">
        <v>1782</v>
      </c>
      <c r="F1937" s="879"/>
      <c r="G1937" s="880"/>
      <c r="H1937" s="881"/>
      <c r="I1937" s="880"/>
      <c r="J1937" s="882">
        <f t="shared" si="90"/>
        <v>0</v>
      </c>
      <c r="K1937" s="883"/>
      <c r="L1937" s="888"/>
      <c r="M1937" s="772"/>
      <c r="N1937" s="317"/>
      <c r="O1937" s="845" t="s">
        <v>3627</v>
      </c>
      <c r="P1937" s="893">
        <f t="shared" si="92"/>
        <v>0</v>
      </c>
      <c r="Q1937" s="847">
        <f t="shared" si="91"/>
        <v>0</v>
      </c>
      <c r="R1937" s="520"/>
    </row>
    <row r="1938" spans="2:18" ht="45" hidden="1" outlineLevel="1">
      <c r="B1938" s="878">
        <f t="shared" si="93"/>
        <v>1918</v>
      </c>
      <c r="C1938" s="885" t="s">
        <v>1783</v>
      </c>
      <c r="D1938" s="886" t="s">
        <v>40</v>
      </c>
      <c r="E1938" s="887">
        <v>39.200000000000003</v>
      </c>
      <c r="F1938" s="879"/>
      <c r="G1938" s="880"/>
      <c r="H1938" s="881"/>
      <c r="I1938" s="880"/>
      <c r="J1938" s="882">
        <f t="shared" si="90"/>
        <v>0</v>
      </c>
      <c r="K1938" s="883"/>
      <c r="L1938" s="888"/>
      <c r="M1938" s="772"/>
      <c r="N1938" s="317"/>
      <c r="O1938" s="845" t="s">
        <v>3627</v>
      </c>
      <c r="P1938" s="893">
        <f t="shared" si="92"/>
        <v>0</v>
      </c>
      <c r="Q1938" s="847">
        <f t="shared" si="91"/>
        <v>0</v>
      </c>
      <c r="R1938" s="520"/>
    </row>
    <row r="1939" spans="2:18" hidden="1" outlineLevel="1">
      <c r="B1939" s="878">
        <f t="shared" si="93"/>
        <v>1919</v>
      </c>
      <c r="C1939" s="885" t="s">
        <v>1784</v>
      </c>
      <c r="D1939" s="886" t="s">
        <v>63</v>
      </c>
      <c r="E1939" s="887">
        <v>256</v>
      </c>
      <c r="F1939" s="879"/>
      <c r="G1939" s="880"/>
      <c r="H1939" s="881"/>
      <c r="I1939" s="880"/>
      <c r="J1939" s="882">
        <f t="shared" ref="J1939:J2002" si="94">G1939+I1939</f>
        <v>0</v>
      </c>
      <c r="K1939" s="883"/>
      <c r="L1939" s="888"/>
      <c r="M1939" s="772"/>
      <c r="N1939" s="317"/>
      <c r="O1939" s="845" t="s">
        <v>3627</v>
      </c>
      <c r="P1939" s="893">
        <f t="shared" si="92"/>
        <v>0</v>
      </c>
      <c r="Q1939" s="847">
        <f t="shared" si="91"/>
        <v>0</v>
      </c>
      <c r="R1939" s="520"/>
    </row>
    <row r="1940" spans="2:18" hidden="1" outlineLevel="1">
      <c r="B1940" s="878">
        <f t="shared" si="93"/>
        <v>1920</v>
      </c>
      <c r="C1940" s="885" t="s">
        <v>1786</v>
      </c>
      <c r="D1940" s="886" t="s">
        <v>63</v>
      </c>
      <c r="E1940" s="887" t="s">
        <v>1787</v>
      </c>
      <c r="F1940" s="879"/>
      <c r="G1940" s="880"/>
      <c r="H1940" s="881"/>
      <c r="I1940" s="880"/>
      <c r="J1940" s="882">
        <f t="shared" si="94"/>
        <v>0</v>
      </c>
      <c r="K1940" s="883"/>
      <c r="L1940" s="888"/>
      <c r="M1940" s="772"/>
      <c r="N1940" s="317"/>
      <c r="O1940" s="845" t="s">
        <v>3627</v>
      </c>
      <c r="P1940" s="893">
        <f t="shared" si="92"/>
        <v>0</v>
      </c>
      <c r="Q1940" s="847">
        <f t="shared" si="91"/>
        <v>0</v>
      </c>
      <c r="R1940" s="520"/>
    </row>
    <row r="1941" spans="2:18" hidden="1" outlineLevel="1">
      <c r="B1941" s="878">
        <f t="shared" si="93"/>
        <v>1921</v>
      </c>
      <c r="C1941" s="885" t="s">
        <v>1788</v>
      </c>
      <c r="D1941" s="886" t="s">
        <v>63</v>
      </c>
      <c r="E1941" s="887" t="s">
        <v>1789</v>
      </c>
      <c r="F1941" s="879"/>
      <c r="G1941" s="880"/>
      <c r="H1941" s="881"/>
      <c r="I1941" s="880"/>
      <c r="J1941" s="882">
        <f t="shared" si="94"/>
        <v>0</v>
      </c>
      <c r="K1941" s="883"/>
      <c r="L1941" s="888"/>
      <c r="M1941" s="772"/>
      <c r="N1941" s="317"/>
      <c r="O1941" s="845" t="s">
        <v>3627</v>
      </c>
      <c r="P1941" s="893">
        <f t="shared" si="92"/>
        <v>0</v>
      </c>
      <c r="Q1941" s="847">
        <f t="shared" si="91"/>
        <v>0</v>
      </c>
      <c r="R1941" s="520"/>
    </row>
    <row r="1942" spans="2:18" ht="45" hidden="1" outlineLevel="1">
      <c r="B1942" s="878">
        <f t="shared" si="93"/>
        <v>1922</v>
      </c>
      <c r="C1942" s="885" t="s">
        <v>1790</v>
      </c>
      <c r="D1942" s="886" t="s">
        <v>40</v>
      </c>
      <c r="E1942" s="887" t="s">
        <v>1791</v>
      </c>
      <c r="F1942" s="879"/>
      <c r="G1942" s="880"/>
      <c r="H1942" s="881"/>
      <c r="I1942" s="880"/>
      <c r="J1942" s="882">
        <f t="shared" si="94"/>
        <v>0</v>
      </c>
      <c r="K1942" s="883"/>
      <c r="L1942" s="888"/>
      <c r="M1942" s="772"/>
      <c r="N1942" s="317"/>
      <c r="O1942" s="845" t="s">
        <v>3627</v>
      </c>
      <c r="P1942" s="893">
        <f t="shared" si="92"/>
        <v>0</v>
      </c>
      <c r="Q1942" s="847">
        <f t="shared" si="91"/>
        <v>0</v>
      </c>
      <c r="R1942" s="520"/>
    </row>
    <row r="1943" spans="2:18" hidden="1" outlineLevel="1">
      <c r="B1943" s="878">
        <f t="shared" si="93"/>
        <v>1923</v>
      </c>
      <c r="C1943" s="885" t="s">
        <v>1792</v>
      </c>
      <c r="D1943" s="886"/>
      <c r="E1943" s="887"/>
      <c r="F1943" s="879"/>
      <c r="G1943" s="880"/>
      <c r="H1943" s="881"/>
      <c r="I1943" s="880"/>
      <c r="J1943" s="882">
        <f t="shared" si="94"/>
        <v>0</v>
      </c>
      <c r="K1943" s="883"/>
      <c r="L1943" s="888"/>
      <c r="M1943" s="772"/>
      <c r="N1943" s="317"/>
      <c r="O1943" s="845" t="s">
        <v>3627</v>
      </c>
      <c r="P1943" s="893">
        <f t="shared" si="92"/>
        <v>0</v>
      </c>
      <c r="Q1943" s="847">
        <f t="shared" si="91"/>
        <v>0</v>
      </c>
      <c r="R1943" s="520"/>
    </row>
    <row r="1944" spans="2:18" ht="30" hidden="1" outlineLevel="1">
      <c r="B1944" s="878">
        <f t="shared" si="93"/>
        <v>1924</v>
      </c>
      <c r="C1944" s="885" t="s">
        <v>1793</v>
      </c>
      <c r="D1944" s="886" t="s">
        <v>63</v>
      </c>
      <c r="E1944" s="887" t="s">
        <v>1794</v>
      </c>
      <c r="F1944" s="879"/>
      <c r="G1944" s="880"/>
      <c r="H1944" s="881"/>
      <c r="I1944" s="880"/>
      <c r="J1944" s="882">
        <f t="shared" si="94"/>
        <v>0</v>
      </c>
      <c r="K1944" s="883"/>
      <c r="L1944" s="888"/>
      <c r="M1944" s="772"/>
      <c r="N1944" s="317"/>
      <c r="O1944" s="845" t="s">
        <v>3627</v>
      </c>
      <c r="P1944" s="893">
        <f t="shared" si="92"/>
        <v>0</v>
      </c>
      <c r="Q1944" s="847">
        <f t="shared" si="91"/>
        <v>0</v>
      </c>
      <c r="R1944" s="520"/>
    </row>
    <row r="1945" spans="2:18" hidden="1" outlineLevel="1">
      <c r="B1945" s="878">
        <f t="shared" si="93"/>
        <v>1925</v>
      </c>
      <c r="C1945" s="885" t="s">
        <v>1786</v>
      </c>
      <c r="D1945" s="886" t="s">
        <v>63</v>
      </c>
      <c r="E1945" s="887" t="s">
        <v>1795</v>
      </c>
      <c r="F1945" s="879"/>
      <c r="G1945" s="880"/>
      <c r="H1945" s="881"/>
      <c r="I1945" s="880"/>
      <c r="J1945" s="882">
        <f t="shared" si="94"/>
        <v>0</v>
      </c>
      <c r="K1945" s="883"/>
      <c r="L1945" s="888"/>
      <c r="M1945" s="772"/>
      <c r="N1945" s="317"/>
      <c r="O1945" s="845" t="s">
        <v>3627</v>
      </c>
      <c r="P1945" s="893">
        <f t="shared" si="92"/>
        <v>0</v>
      </c>
      <c r="Q1945" s="847">
        <f t="shared" si="91"/>
        <v>0</v>
      </c>
      <c r="R1945" s="520"/>
    </row>
    <row r="1946" spans="2:18" hidden="1" outlineLevel="1">
      <c r="B1946" s="878">
        <f t="shared" si="93"/>
        <v>1926</v>
      </c>
      <c r="C1946" s="885" t="s">
        <v>1796</v>
      </c>
      <c r="D1946" s="886" t="s">
        <v>63</v>
      </c>
      <c r="E1946" s="887" t="s">
        <v>1797</v>
      </c>
      <c r="F1946" s="879"/>
      <c r="G1946" s="880"/>
      <c r="H1946" s="881"/>
      <c r="I1946" s="880"/>
      <c r="J1946" s="882">
        <f t="shared" si="94"/>
        <v>0</v>
      </c>
      <c r="K1946" s="883"/>
      <c r="L1946" s="888"/>
      <c r="M1946" s="772"/>
      <c r="N1946" s="317"/>
      <c r="O1946" s="845" t="s">
        <v>3627</v>
      </c>
      <c r="P1946" s="893">
        <f t="shared" si="92"/>
        <v>0</v>
      </c>
      <c r="Q1946" s="847">
        <f t="shared" si="91"/>
        <v>0</v>
      </c>
      <c r="R1946" s="520"/>
    </row>
    <row r="1947" spans="2:18" ht="45" hidden="1" outlineLevel="1">
      <c r="B1947" s="878">
        <f t="shared" si="93"/>
        <v>1927</v>
      </c>
      <c r="C1947" s="885" t="s">
        <v>1798</v>
      </c>
      <c r="D1947" s="886" t="s">
        <v>63</v>
      </c>
      <c r="E1947" s="887" t="s">
        <v>3379</v>
      </c>
      <c r="F1947" s="879"/>
      <c r="G1947" s="880"/>
      <c r="H1947" s="881"/>
      <c r="I1947" s="880"/>
      <c r="J1947" s="882">
        <f t="shared" si="94"/>
        <v>0</v>
      </c>
      <c r="K1947" s="883"/>
      <c r="L1947" s="888"/>
      <c r="M1947" s="772"/>
      <c r="N1947" s="317"/>
      <c r="O1947" s="845" t="s">
        <v>3627</v>
      </c>
      <c r="P1947" s="893">
        <f t="shared" si="92"/>
        <v>0</v>
      </c>
      <c r="Q1947" s="847">
        <f t="shared" si="91"/>
        <v>0</v>
      </c>
      <c r="R1947" s="520"/>
    </row>
    <row r="1948" spans="2:18" hidden="1" outlineLevel="1">
      <c r="B1948" s="878">
        <f t="shared" si="93"/>
        <v>1928</v>
      </c>
      <c r="C1948" s="885" t="s">
        <v>1799</v>
      </c>
      <c r="D1948" s="886" t="s">
        <v>63</v>
      </c>
      <c r="E1948" s="887" t="s">
        <v>1782</v>
      </c>
      <c r="F1948" s="879"/>
      <c r="G1948" s="880"/>
      <c r="H1948" s="881"/>
      <c r="I1948" s="880"/>
      <c r="J1948" s="882">
        <f t="shared" si="94"/>
        <v>0</v>
      </c>
      <c r="K1948" s="883"/>
      <c r="L1948" s="888"/>
      <c r="M1948" s="772"/>
      <c r="N1948" s="317"/>
      <c r="O1948" s="845" t="s">
        <v>3627</v>
      </c>
      <c r="P1948" s="893">
        <f t="shared" si="92"/>
        <v>0</v>
      </c>
      <c r="Q1948" s="847">
        <f t="shared" si="91"/>
        <v>0</v>
      </c>
      <c r="R1948" s="520"/>
    </row>
    <row r="1949" spans="2:18" ht="45" hidden="1" outlineLevel="1">
      <c r="B1949" s="878">
        <f t="shared" si="93"/>
        <v>1929</v>
      </c>
      <c r="C1949" s="885" t="s">
        <v>1800</v>
      </c>
      <c r="D1949" s="886" t="s">
        <v>65</v>
      </c>
      <c r="E1949" s="887" t="s">
        <v>3380</v>
      </c>
      <c r="F1949" s="879"/>
      <c r="G1949" s="880"/>
      <c r="H1949" s="881"/>
      <c r="I1949" s="880"/>
      <c r="J1949" s="882">
        <f t="shared" si="94"/>
        <v>0</v>
      </c>
      <c r="K1949" s="883"/>
      <c r="L1949" s="888"/>
      <c r="M1949" s="772"/>
      <c r="N1949" s="317"/>
      <c r="O1949" s="845" t="s">
        <v>3627</v>
      </c>
      <c r="P1949" s="893">
        <f t="shared" si="92"/>
        <v>0</v>
      </c>
      <c r="Q1949" s="847">
        <f t="shared" si="91"/>
        <v>0</v>
      </c>
      <c r="R1949" s="520"/>
    </row>
    <row r="1950" spans="2:18" ht="30" hidden="1" outlineLevel="1">
      <c r="B1950" s="878">
        <f t="shared" si="93"/>
        <v>1930</v>
      </c>
      <c r="C1950" s="885" t="s">
        <v>1802</v>
      </c>
      <c r="D1950" s="886" t="s">
        <v>63</v>
      </c>
      <c r="E1950" s="887" t="s">
        <v>1803</v>
      </c>
      <c r="F1950" s="879"/>
      <c r="G1950" s="880"/>
      <c r="H1950" s="881"/>
      <c r="I1950" s="880"/>
      <c r="J1950" s="882">
        <f t="shared" si="94"/>
        <v>0</v>
      </c>
      <c r="K1950" s="883"/>
      <c r="L1950" s="888"/>
      <c r="M1950" s="772"/>
      <c r="N1950" s="317"/>
      <c r="O1950" s="845" t="s">
        <v>3627</v>
      </c>
      <c r="P1950" s="893">
        <f t="shared" si="92"/>
        <v>0</v>
      </c>
      <c r="Q1950" s="847">
        <f t="shared" si="91"/>
        <v>0</v>
      </c>
      <c r="R1950" s="520"/>
    </row>
    <row r="1951" spans="2:18" ht="30" hidden="1" outlineLevel="1">
      <c r="B1951" s="878">
        <f t="shared" si="93"/>
        <v>1931</v>
      </c>
      <c r="C1951" s="885" t="s">
        <v>1804</v>
      </c>
      <c r="D1951" s="886" t="s">
        <v>65</v>
      </c>
      <c r="E1951" s="887" t="s">
        <v>3381</v>
      </c>
      <c r="F1951" s="879"/>
      <c r="G1951" s="880"/>
      <c r="H1951" s="881"/>
      <c r="I1951" s="880"/>
      <c r="J1951" s="882">
        <f t="shared" si="94"/>
        <v>0</v>
      </c>
      <c r="K1951" s="883"/>
      <c r="L1951" s="888"/>
      <c r="M1951" s="772"/>
      <c r="N1951" s="317"/>
      <c r="O1951" s="845" t="s">
        <v>3627</v>
      </c>
      <c r="P1951" s="893">
        <f t="shared" si="92"/>
        <v>0</v>
      </c>
      <c r="Q1951" s="847">
        <f t="shared" si="91"/>
        <v>0</v>
      </c>
      <c r="R1951" s="520"/>
    </row>
    <row r="1952" spans="2:18" ht="30" hidden="1" outlineLevel="1">
      <c r="B1952" s="878">
        <f t="shared" si="93"/>
        <v>1932</v>
      </c>
      <c r="C1952" s="885" t="s">
        <v>1805</v>
      </c>
      <c r="D1952" s="886"/>
      <c r="E1952" s="887"/>
      <c r="F1952" s="879"/>
      <c r="G1952" s="880"/>
      <c r="H1952" s="881"/>
      <c r="I1952" s="880"/>
      <c r="J1952" s="882">
        <f t="shared" si="94"/>
        <v>0</v>
      </c>
      <c r="K1952" s="883"/>
      <c r="L1952" s="888"/>
      <c r="M1952" s="772"/>
      <c r="N1952" s="317"/>
      <c r="O1952" s="845" t="s">
        <v>3627</v>
      </c>
      <c r="P1952" s="893">
        <f t="shared" si="92"/>
        <v>0</v>
      </c>
      <c r="Q1952" s="847">
        <f t="shared" si="91"/>
        <v>0</v>
      </c>
      <c r="R1952" s="520"/>
    </row>
    <row r="1953" spans="2:18" hidden="1" outlineLevel="1">
      <c r="B1953" s="878">
        <f t="shared" si="93"/>
        <v>1933</v>
      </c>
      <c r="C1953" s="885" t="s">
        <v>1806</v>
      </c>
      <c r="D1953" s="886" t="s">
        <v>65</v>
      </c>
      <c r="E1953" s="887" t="s">
        <v>3382</v>
      </c>
      <c r="F1953" s="879"/>
      <c r="G1953" s="880"/>
      <c r="H1953" s="881"/>
      <c r="I1953" s="880"/>
      <c r="J1953" s="882">
        <f t="shared" si="94"/>
        <v>0</v>
      </c>
      <c r="K1953" s="883"/>
      <c r="L1953" s="888"/>
      <c r="M1953" s="772"/>
      <c r="N1953" s="317"/>
      <c r="O1953" s="845" t="s">
        <v>3627</v>
      </c>
      <c r="P1953" s="893">
        <f t="shared" si="92"/>
        <v>0</v>
      </c>
      <c r="Q1953" s="847">
        <f t="shared" si="91"/>
        <v>0</v>
      </c>
      <c r="R1953" s="520"/>
    </row>
    <row r="1954" spans="2:18" hidden="1" outlineLevel="1">
      <c r="B1954" s="878">
        <f t="shared" si="93"/>
        <v>1934</v>
      </c>
      <c r="C1954" s="885" t="s">
        <v>1807</v>
      </c>
      <c r="D1954" s="886" t="s">
        <v>65</v>
      </c>
      <c r="E1954" s="887" t="s">
        <v>3382</v>
      </c>
      <c r="F1954" s="879"/>
      <c r="G1954" s="880"/>
      <c r="H1954" s="881"/>
      <c r="I1954" s="880"/>
      <c r="J1954" s="882">
        <f t="shared" si="94"/>
        <v>0</v>
      </c>
      <c r="K1954" s="883"/>
      <c r="L1954" s="888"/>
      <c r="M1954" s="772"/>
      <c r="N1954" s="317"/>
      <c r="O1954" s="845" t="s">
        <v>3627</v>
      </c>
      <c r="P1954" s="893">
        <f t="shared" si="92"/>
        <v>0</v>
      </c>
      <c r="Q1954" s="847">
        <f t="shared" si="91"/>
        <v>0</v>
      </c>
      <c r="R1954" s="520"/>
    </row>
    <row r="1955" spans="2:18" ht="30" hidden="1" outlineLevel="1">
      <c r="B1955" s="878">
        <f t="shared" si="93"/>
        <v>1935</v>
      </c>
      <c r="C1955" s="885" t="s">
        <v>1808</v>
      </c>
      <c r="D1955" s="886"/>
      <c r="E1955" s="887"/>
      <c r="F1955" s="879"/>
      <c r="G1955" s="880"/>
      <c r="H1955" s="881"/>
      <c r="I1955" s="880"/>
      <c r="J1955" s="882">
        <f t="shared" si="94"/>
        <v>0</v>
      </c>
      <c r="K1955" s="883"/>
      <c r="L1955" s="888"/>
      <c r="M1955" s="772"/>
      <c r="N1955" s="317"/>
      <c r="O1955" s="845" t="s">
        <v>3627</v>
      </c>
      <c r="P1955" s="893">
        <f t="shared" si="92"/>
        <v>0</v>
      </c>
      <c r="Q1955" s="847">
        <f t="shared" si="91"/>
        <v>0</v>
      </c>
      <c r="R1955" s="520"/>
    </row>
    <row r="1956" spans="2:18" hidden="1" outlineLevel="1">
      <c r="B1956" s="878">
        <f t="shared" si="93"/>
        <v>1936</v>
      </c>
      <c r="C1956" s="885" t="s">
        <v>1806</v>
      </c>
      <c r="D1956" s="886" t="s">
        <v>65</v>
      </c>
      <c r="E1956" s="887" t="s">
        <v>1809</v>
      </c>
      <c r="F1956" s="879"/>
      <c r="G1956" s="880"/>
      <c r="H1956" s="881"/>
      <c r="I1956" s="880"/>
      <c r="J1956" s="882">
        <f t="shared" si="94"/>
        <v>0</v>
      </c>
      <c r="K1956" s="883"/>
      <c r="L1956" s="888"/>
      <c r="M1956" s="772"/>
      <c r="N1956" s="317"/>
      <c r="O1956" s="845" t="s">
        <v>3627</v>
      </c>
      <c r="P1956" s="893">
        <f t="shared" si="92"/>
        <v>0</v>
      </c>
      <c r="Q1956" s="847">
        <f t="shared" si="91"/>
        <v>0</v>
      </c>
      <c r="R1956" s="520"/>
    </row>
    <row r="1957" spans="2:18" hidden="1" outlineLevel="1">
      <c r="B1957" s="878">
        <f t="shared" si="93"/>
        <v>1937</v>
      </c>
      <c r="C1957" s="885" t="s">
        <v>1807</v>
      </c>
      <c r="D1957" s="886" t="s">
        <v>65</v>
      </c>
      <c r="E1957" s="887" t="s">
        <v>1809</v>
      </c>
      <c r="F1957" s="879"/>
      <c r="G1957" s="880"/>
      <c r="H1957" s="881"/>
      <c r="I1957" s="880"/>
      <c r="J1957" s="882">
        <f t="shared" si="94"/>
        <v>0</v>
      </c>
      <c r="K1957" s="883"/>
      <c r="L1957" s="888"/>
      <c r="M1957" s="772"/>
      <c r="N1957" s="317"/>
      <c r="O1957" s="845" t="s">
        <v>3627</v>
      </c>
      <c r="P1957" s="893">
        <f t="shared" si="92"/>
        <v>0</v>
      </c>
      <c r="Q1957" s="847">
        <f t="shared" si="91"/>
        <v>0</v>
      </c>
      <c r="R1957" s="520"/>
    </row>
    <row r="1958" spans="2:18" hidden="1" outlineLevel="1">
      <c r="B1958" s="878">
        <f t="shared" si="93"/>
        <v>1938</v>
      </c>
      <c r="C1958" s="885" t="s">
        <v>1810</v>
      </c>
      <c r="D1958" s="886" t="s">
        <v>65</v>
      </c>
      <c r="E1958" s="887" t="s">
        <v>1809</v>
      </c>
      <c r="F1958" s="879"/>
      <c r="G1958" s="880"/>
      <c r="H1958" s="881"/>
      <c r="I1958" s="880"/>
      <c r="J1958" s="882">
        <f t="shared" si="94"/>
        <v>0</v>
      </c>
      <c r="K1958" s="883"/>
      <c r="L1958" s="888"/>
      <c r="M1958" s="772"/>
      <c r="N1958" s="317"/>
      <c r="O1958" s="845" t="s">
        <v>3627</v>
      </c>
      <c r="P1958" s="893">
        <f t="shared" si="92"/>
        <v>0</v>
      </c>
      <c r="Q1958" s="847">
        <f t="shared" si="91"/>
        <v>0</v>
      </c>
      <c r="R1958" s="520"/>
    </row>
    <row r="1959" spans="2:18" ht="60" hidden="1" outlineLevel="1">
      <c r="B1959" s="878">
        <f t="shared" si="93"/>
        <v>1939</v>
      </c>
      <c r="C1959" s="885" t="s">
        <v>1811</v>
      </c>
      <c r="D1959" s="889" t="s">
        <v>65</v>
      </c>
      <c r="E1959" s="887" t="s">
        <v>1809</v>
      </c>
      <c r="F1959" s="879"/>
      <c r="G1959" s="880"/>
      <c r="H1959" s="881"/>
      <c r="I1959" s="880"/>
      <c r="J1959" s="882">
        <f t="shared" si="94"/>
        <v>0</v>
      </c>
      <c r="K1959" s="883"/>
      <c r="L1959" s="888"/>
      <c r="M1959" s="772"/>
      <c r="N1959" s="317"/>
      <c r="O1959" s="845" t="s">
        <v>3627</v>
      </c>
      <c r="P1959" s="893">
        <f t="shared" si="92"/>
        <v>0</v>
      </c>
      <c r="Q1959" s="847">
        <f t="shared" si="91"/>
        <v>0</v>
      </c>
      <c r="R1959" s="520"/>
    </row>
    <row r="1960" spans="2:18" hidden="1" outlineLevel="1">
      <c r="B1960" s="878">
        <f t="shared" si="93"/>
        <v>1940</v>
      </c>
      <c r="C1960" s="885" t="s">
        <v>1810</v>
      </c>
      <c r="D1960" s="886" t="s">
        <v>65</v>
      </c>
      <c r="E1960" s="887" t="s">
        <v>1809</v>
      </c>
      <c r="F1960" s="879"/>
      <c r="G1960" s="880"/>
      <c r="H1960" s="881"/>
      <c r="I1960" s="880"/>
      <c r="J1960" s="882">
        <f t="shared" si="94"/>
        <v>0</v>
      </c>
      <c r="K1960" s="883"/>
      <c r="L1960" s="888"/>
      <c r="M1960" s="772"/>
      <c r="N1960" s="317"/>
      <c r="O1960" s="845" t="s">
        <v>3627</v>
      </c>
      <c r="P1960" s="893">
        <f t="shared" si="92"/>
        <v>0</v>
      </c>
      <c r="Q1960" s="847">
        <f t="shared" si="91"/>
        <v>0</v>
      </c>
      <c r="R1960" s="520"/>
    </row>
    <row r="1961" spans="2:18" ht="45" hidden="1" outlineLevel="1">
      <c r="B1961" s="878">
        <f t="shared" si="93"/>
        <v>1941</v>
      </c>
      <c r="C1961" s="885" t="s">
        <v>1812</v>
      </c>
      <c r="D1961" s="886" t="s">
        <v>65</v>
      </c>
      <c r="E1961" s="887" t="s">
        <v>3383</v>
      </c>
      <c r="F1961" s="879"/>
      <c r="G1961" s="880"/>
      <c r="H1961" s="881"/>
      <c r="I1961" s="880"/>
      <c r="J1961" s="882">
        <f t="shared" si="94"/>
        <v>0</v>
      </c>
      <c r="K1961" s="883"/>
      <c r="L1961" s="888"/>
      <c r="M1961" s="772"/>
      <c r="N1961" s="317"/>
      <c r="O1961" s="845" t="s">
        <v>3627</v>
      </c>
      <c r="P1961" s="893">
        <f t="shared" si="92"/>
        <v>0</v>
      </c>
      <c r="Q1961" s="847">
        <f t="shared" si="91"/>
        <v>0</v>
      </c>
      <c r="R1961" s="520"/>
    </row>
    <row r="1962" spans="2:18" hidden="1" outlineLevel="1">
      <c r="B1962" s="878">
        <f t="shared" si="93"/>
        <v>1942</v>
      </c>
      <c r="C1962" s="885" t="s">
        <v>1810</v>
      </c>
      <c r="D1962" s="886" t="s">
        <v>65</v>
      </c>
      <c r="E1962" s="887">
        <v>2374.1999999999998</v>
      </c>
      <c r="F1962" s="879"/>
      <c r="G1962" s="880"/>
      <c r="H1962" s="881"/>
      <c r="I1962" s="880"/>
      <c r="J1962" s="882">
        <f t="shared" si="94"/>
        <v>0</v>
      </c>
      <c r="K1962" s="883"/>
      <c r="L1962" s="888"/>
      <c r="M1962" s="772"/>
      <c r="N1962" s="317"/>
      <c r="O1962" s="845" t="s">
        <v>3627</v>
      </c>
      <c r="P1962" s="893">
        <f t="shared" si="92"/>
        <v>0</v>
      </c>
      <c r="Q1962" s="847">
        <f t="shared" si="91"/>
        <v>0</v>
      </c>
      <c r="R1962" s="520"/>
    </row>
    <row r="1963" spans="2:18" ht="60" hidden="1" outlineLevel="1">
      <c r="B1963" s="878">
        <f t="shared" si="93"/>
        <v>1943</v>
      </c>
      <c r="C1963" s="885" t="s">
        <v>1813</v>
      </c>
      <c r="D1963" s="889" t="s">
        <v>65</v>
      </c>
      <c r="E1963" s="887" t="s">
        <v>1814</v>
      </c>
      <c r="F1963" s="879"/>
      <c r="G1963" s="880"/>
      <c r="H1963" s="881"/>
      <c r="I1963" s="880"/>
      <c r="J1963" s="882">
        <f t="shared" si="94"/>
        <v>0</v>
      </c>
      <c r="K1963" s="883"/>
      <c r="L1963" s="888"/>
      <c r="M1963" s="772"/>
      <c r="N1963" s="317"/>
      <c r="O1963" s="845" t="s">
        <v>3627</v>
      </c>
      <c r="P1963" s="893">
        <f t="shared" si="92"/>
        <v>0</v>
      </c>
      <c r="Q1963" s="847">
        <f t="shared" si="91"/>
        <v>0</v>
      </c>
      <c r="R1963" s="520"/>
    </row>
    <row r="1964" spans="2:18" hidden="1" outlineLevel="1">
      <c r="B1964" s="878">
        <f t="shared" si="93"/>
        <v>1944</v>
      </c>
      <c r="C1964" s="885" t="s">
        <v>1815</v>
      </c>
      <c r="D1964" s="886"/>
      <c r="E1964" s="887"/>
      <c r="F1964" s="879"/>
      <c r="G1964" s="880"/>
      <c r="H1964" s="881"/>
      <c r="I1964" s="880"/>
      <c r="J1964" s="882">
        <f t="shared" si="94"/>
        <v>0</v>
      </c>
      <c r="K1964" s="883"/>
      <c r="L1964" s="888"/>
      <c r="M1964" s="772"/>
      <c r="N1964" s="317"/>
      <c r="O1964" s="845" t="s">
        <v>3627</v>
      </c>
      <c r="P1964" s="893">
        <f t="shared" si="92"/>
        <v>0</v>
      </c>
      <c r="Q1964" s="847">
        <f t="shared" si="91"/>
        <v>0</v>
      </c>
      <c r="R1964" s="520"/>
    </row>
    <row r="1965" spans="2:18" ht="30" hidden="1" outlineLevel="1">
      <c r="B1965" s="878">
        <f t="shared" si="93"/>
        <v>1945</v>
      </c>
      <c r="C1965" s="885" t="s">
        <v>1816</v>
      </c>
      <c r="D1965" s="886"/>
      <c r="E1965" s="887"/>
      <c r="F1965" s="879"/>
      <c r="G1965" s="880"/>
      <c r="H1965" s="881"/>
      <c r="I1965" s="880"/>
      <c r="J1965" s="882">
        <f t="shared" si="94"/>
        <v>0</v>
      </c>
      <c r="K1965" s="883"/>
      <c r="L1965" s="888"/>
      <c r="M1965" s="772"/>
      <c r="N1965" s="317"/>
      <c r="O1965" s="845" t="s">
        <v>3627</v>
      </c>
      <c r="P1965" s="893">
        <f t="shared" si="92"/>
        <v>0</v>
      </c>
      <c r="Q1965" s="847">
        <f t="shared" si="91"/>
        <v>0</v>
      </c>
      <c r="R1965" s="520"/>
    </row>
    <row r="1966" spans="2:18" hidden="1" outlineLevel="1">
      <c r="B1966" s="878">
        <f t="shared" si="93"/>
        <v>1946</v>
      </c>
      <c r="C1966" s="885" t="s">
        <v>1806</v>
      </c>
      <c r="D1966" s="886" t="s">
        <v>65</v>
      </c>
      <c r="E1966" s="887" t="s">
        <v>1817</v>
      </c>
      <c r="F1966" s="879"/>
      <c r="G1966" s="880"/>
      <c r="H1966" s="881"/>
      <c r="I1966" s="880"/>
      <c r="J1966" s="882">
        <f t="shared" si="94"/>
        <v>0</v>
      </c>
      <c r="K1966" s="883"/>
      <c r="L1966" s="888"/>
      <c r="M1966" s="772"/>
      <c r="N1966" s="317"/>
      <c r="O1966" s="845" t="s">
        <v>3627</v>
      </c>
      <c r="P1966" s="893">
        <f t="shared" si="92"/>
        <v>0</v>
      </c>
      <c r="Q1966" s="847">
        <f t="shared" si="91"/>
        <v>0</v>
      </c>
      <c r="R1966" s="520"/>
    </row>
    <row r="1967" spans="2:18" hidden="1" outlineLevel="1">
      <c r="B1967" s="878">
        <f t="shared" si="93"/>
        <v>1947</v>
      </c>
      <c r="C1967" s="885" t="s">
        <v>1807</v>
      </c>
      <c r="D1967" s="886" t="s">
        <v>65</v>
      </c>
      <c r="E1967" s="887" t="s">
        <v>1817</v>
      </c>
      <c r="F1967" s="879"/>
      <c r="G1967" s="880"/>
      <c r="H1967" s="881"/>
      <c r="I1967" s="880"/>
      <c r="J1967" s="882">
        <f t="shared" si="94"/>
        <v>0</v>
      </c>
      <c r="K1967" s="883"/>
      <c r="L1967" s="888"/>
      <c r="M1967" s="772"/>
      <c r="N1967" s="317"/>
      <c r="O1967" s="845" t="s">
        <v>3627</v>
      </c>
      <c r="P1967" s="893">
        <f t="shared" si="92"/>
        <v>0</v>
      </c>
      <c r="Q1967" s="847">
        <f t="shared" ref="Q1967:Q2030" si="95">I1967</f>
        <v>0</v>
      </c>
      <c r="R1967" s="520"/>
    </row>
    <row r="1968" spans="2:18" hidden="1" outlineLevel="1">
      <c r="B1968" s="878">
        <f t="shared" si="93"/>
        <v>1948</v>
      </c>
      <c r="C1968" s="885" t="s">
        <v>1818</v>
      </c>
      <c r="D1968" s="886" t="s">
        <v>65</v>
      </c>
      <c r="E1968" s="887" t="s">
        <v>1817</v>
      </c>
      <c r="F1968" s="879"/>
      <c r="G1968" s="880"/>
      <c r="H1968" s="881"/>
      <c r="I1968" s="880"/>
      <c r="J1968" s="882">
        <f t="shared" si="94"/>
        <v>0</v>
      </c>
      <c r="K1968" s="883"/>
      <c r="L1968" s="888"/>
      <c r="M1968" s="772"/>
      <c r="N1968" s="317"/>
      <c r="O1968" s="845" t="s">
        <v>3627</v>
      </c>
      <c r="P1968" s="893">
        <f t="shared" si="92"/>
        <v>0</v>
      </c>
      <c r="Q1968" s="847">
        <f t="shared" si="95"/>
        <v>0</v>
      </c>
      <c r="R1968" s="520"/>
    </row>
    <row r="1969" spans="2:18" ht="60" hidden="1" outlineLevel="1">
      <c r="B1969" s="878">
        <f t="shared" si="93"/>
        <v>1949</v>
      </c>
      <c r="C1969" s="885" t="s">
        <v>1811</v>
      </c>
      <c r="D1969" s="889" t="s">
        <v>65</v>
      </c>
      <c r="E1969" s="887" t="s">
        <v>1817</v>
      </c>
      <c r="F1969" s="879"/>
      <c r="G1969" s="880"/>
      <c r="H1969" s="881"/>
      <c r="I1969" s="880"/>
      <c r="J1969" s="882">
        <f t="shared" si="94"/>
        <v>0</v>
      </c>
      <c r="K1969" s="883"/>
      <c r="L1969" s="888"/>
      <c r="M1969" s="772"/>
      <c r="N1969" s="317"/>
      <c r="O1969" s="845" t="s">
        <v>3627</v>
      </c>
      <c r="P1969" s="893">
        <f t="shared" si="92"/>
        <v>0</v>
      </c>
      <c r="Q1969" s="847">
        <f t="shared" si="95"/>
        <v>0</v>
      </c>
      <c r="R1969" s="520"/>
    </row>
    <row r="1970" spans="2:18" hidden="1" outlineLevel="1">
      <c r="B1970" s="878">
        <f t="shared" si="93"/>
        <v>1950</v>
      </c>
      <c r="C1970" s="885" t="s">
        <v>1818</v>
      </c>
      <c r="D1970" s="886" t="s">
        <v>65</v>
      </c>
      <c r="E1970" s="887" t="s">
        <v>1817</v>
      </c>
      <c r="F1970" s="879"/>
      <c r="G1970" s="880"/>
      <c r="H1970" s="881"/>
      <c r="I1970" s="880"/>
      <c r="J1970" s="882">
        <f t="shared" si="94"/>
        <v>0</v>
      </c>
      <c r="K1970" s="883"/>
      <c r="L1970" s="888"/>
      <c r="M1970" s="772"/>
      <c r="N1970" s="317"/>
      <c r="O1970" s="845" t="s">
        <v>3627</v>
      </c>
      <c r="P1970" s="893">
        <f t="shared" ref="P1970:P2033" si="96">G1970</f>
        <v>0</v>
      </c>
      <c r="Q1970" s="847">
        <f t="shared" si="95"/>
        <v>0</v>
      </c>
      <c r="R1970" s="520"/>
    </row>
    <row r="1971" spans="2:18" ht="45" hidden="1" outlineLevel="1">
      <c r="B1971" s="878">
        <f t="shared" si="93"/>
        <v>1951</v>
      </c>
      <c r="C1971" s="885" t="s">
        <v>1812</v>
      </c>
      <c r="D1971" s="886" t="s">
        <v>65</v>
      </c>
      <c r="E1971" s="887" t="s">
        <v>3384</v>
      </c>
      <c r="F1971" s="879"/>
      <c r="G1971" s="880"/>
      <c r="H1971" s="881"/>
      <c r="I1971" s="880"/>
      <c r="J1971" s="882">
        <f t="shared" si="94"/>
        <v>0</v>
      </c>
      <c r="K1971" s="883"/>
      <c r="L1971" s="888"/>
      <c r="M1971" s="772"/>
      <c r="N1971" s="317"/>
      <c r="O1971" s="845" t="s">
        <v>3627</v>
      </c>
      <c r="P1971" s="893">
        <f t="shared" si="96"/>
        <v>0</v>
      </c>
      <c r="Q1971" s="847">
        <f t="shared" si="95"/>
        <v>0</v>
      </c>
      <c r="R1971" s="520"/>
    </row>
    <row r="1972" spans="2:18" hidden="1" outlineLevel="1">
      <c r="B1972" s="878">
        <f t="shared" ref="B1972:B2035" si="97">B1971+1</f>
        <v>1952</v>
      </c>
      <c r="C1972" s="885" t="s">
        <v>1818</v>
      </c>
      <c r="D1972" s="886" t="s">
        <v>65</v>
      </c>
      <c r="E1972" s="887" t="s">
        <v>1817</v>
      </c>
      <c r="F1972" s="879"/>
      <c r="G1972" s="880"/>
      <c r="H1972" s="881"/>
      <c r="I1972" s="880"/>
      <c r="J1972" s="882">
        <f t="shared" si="94"/>
        <v>0</v>
      </c>
      <c r="K1972" s="883"/>
      <c r="L1972" s="888"/>
      <c r="M1972" s="772"/>
      <c r="N1972" s="317"/>
      <c r="O1972" s="845" t="s">
        <v>3627</v>
      </c>
      <c r="P1972" s="893">
        <f t="shared" si="96"/>
        <v>0</v>
      </c>
      <c r="Q1972" s="847">
        <f t="shared" si="95"/>
        <v>0</v>
      </c>
      <c r="R1972" s="520"/>
    </row>
    <row r="1973" spans="2:18" ht="60" hidden="1" outlineLevel="1">
      <c r="B1973" s="878">
        <f t="shared" si="97"/>
        <v>1953</v>
      </c>
      <c r="C1973" s="885" t="s">
        <v>1813</v>
      </c>
      <c r="D1973" s="889" t="s">
        <v>65</v>
      </c>
      <c r="E1973" s="887" t="s">
        <v>1817</v>
      </c>
      <c r="F1973" s="879"/>
      <c r="G1973" s="880"/>
      <c r="H1973" s="881"/>
      <c r="I1973" s="880"/>
      <c r="J1973" s="882">
        <f t="shared" si="94"/>
        <v>0</v>
      </c>
      <c r="K1973" s="883"/>
      <c r="L1973" s="888"/>
      <c r="M1973" s="772"/>
      <c r="N1973" s="317"/>
      <c r="O1973" s="845" t="s">
        <v>3627</v>
      </c>
      <c r="P1973" s="893">
        <f t="shared" si="96"/>
        <v>0</v>
      </c>
      <c r="Q1973" s="847">
        <f t="shared" si="95"/>
        <v>0</v>
      </c>
      <c r="R1973" s="520"/>
    </row>
    <row r="1974" spans="2:18" hidden="1" outlineLevel="1">
      <c r="B1974" s="878">
        <f t="shared" si="97"/>
        <v>1954</v>
      </c>
      <c r="C1974" s="951" t="s">
        <v>1819</v>
      </c>
      <c r="D1974" s="886" t="s">
        <v>2</v>
      </c>
      <c r="E1974" s="887" t="s">
        <v>3385</v>
      </c>
      <c r="F1974" s="879"/>
      <c r="G1974" s="880"/>
      <c r="H1974" s="881"/>
      <c r="I1974" s="880"/>
      <c r="J1974" s="882">
        <f t="shared" si="94"/>
        <v>0</v>
      </c>
      <c r="K1974" s="883"/>
      <c r="L1974" s="888"/>
      <c r="M1974" s="772"/>
      <c r="N1974" s="317"/>
      <c r="O1974" s="845" t="s">
        <v>3627</v>
      </c>
      <c r="P1974" s="893">
        <f t="shared" si="96"/>
        <v>0</v>
      </c>
      <c r="Q1974" s="847">
        <f t="shared" si="95"/>
        <v>0</v>
      </c>
      <c r="R1974" s="520"/>
    </row>
    <row r="1975" spans="2:18" hidden="1" outlineLevel="1">
      <c r="B1975" s="878">
        <f t="shared" si="97"/>
        <v>1955</v>
      </c>
      <c r="C1975" s="951"/>
      <c r="D1975" s="886" t="s">
        <v>266</v>
      </c>
      <c r="E1975" s="887" t="s">
        <v>1821</v>
      </c>
      <c r="F1975" s="879"/>
      <c r="G1975" s="880"/>
      <c r="H1975" s="881"/>
      <c r="I1975" s="880"/>
      <c r="J1975" s="882">
        <f t="shared" si="94"/>
        <v>0</v>
      </c>
      <c r="K1975" s="883"/>
      <c r="L1975" s="888"/>
      <c r="M1975" s="772"/>
      <c r="N1975" s="317"/>
      <c r="O1975" s="845" t="s">
        <v>3627</v>
      </c>
      <c r="P1975" s="893">
        <f t="shared" si="96"/>
        <v>0</v>
      </c>
      <c r="Q1975" s="847">
        <f t="shared" si="95"/>
        <v>0</v>
      </c>
      <c r="R1975" s="520"/>
    </row>
    <row r="1976" spans="2:18" hidden="1" outlineLevel="1">
      <c r="B1976" s="878">
        <f t="shared" si="97"/>
        <v>1956</v>
      </c>
      <c r="C1976" s="885" t="s">
        <v>1822</v>
      </c>
      <c r="D1976" s="886"/>
      <c r="E1976" s="887"/>
      <c r="F1976" s="879"/>
      <c r="G1976" s="880"/>
      <c r="H1976" s="881"/>
      <c r="I1976" s="880"/>
      <c r="J1976" s="882">
        <f t="shared" si="94"/>
        <v>0</v>
      </c>
      <c r="K1976" s="883"/>
      <c r="L1976" s="888"/>
      <c r="M1976" s="772"/>
      <c r="N1976" s="317"/>
      <c r="O1976" s="845" t="s">
        <v>3627</v>
      </c>
      <c r="P1976" s="893">
        <f t="shared" si="96"/>
        <v>0</v>
      </c>
      <c r="Q1976" s="847">
        <f t="shared" si="95"/>
        <v>0</v>
      </c>
      <c r="R1976" s="520"/>
    </row>
    <row r="1977" spans="2:18" hidden="1" outlineLevel="1">
      <c r="B1977" s="878">
        <f t="shared" si="97"/>
        <v>1957</v>
      </c>
      <c r="C1977" s="885" t="s">
        <v>1823</v>
      </c>
      <c r="D1977" s="886"/>
      <c r="E1977" s="887"/>
      <c r="F1977" s="879"/>
      <c r="G1977" s="880"/>
      <c r="H1977" s="881"/>
      <c r="I1977" s="880"/>
      <c r="J1977" s="882">
        <f t="shared" si="94"/>
        <v>0</v>
      </c>
      <c r="K1977" s="883"/>
      <c r="L1977" s="888"/>
      <c r="M1977" s="772"/>
      <c r="N1977" s="317"/>
      <c r="O1977" s="845" t="s">
        <v>3627</v>
      </c>
      <c r="P1977" s="893">
        <f t="shared" si="96"/>
        <v>0</v>
      </c>
      <c r="Q1977" s="847">
        <f t="shared" si="95"/>
        <v>0</v>
      </c>
      <c r="R1977" s="520"/>
    </row>
    <row r="1978" spans="2:18" hidden="1" outlineLevel="1">
      <c r="B1978" s="878">
        <f t="shared" si="97"/>
        <v>1958</v>
      </c>
      <c r="C1978" s="885" t="s">
        <v>1824</v>
      </c>
      <c r="D1978" s="886" t="s">
        <v>63</v>
      </c>
      <c r="E1978" s="890">
        <v>97.8</v>
      </c>
      <c r="F1978" s="879"/>
      <c r="G1978" s="880"/>
      <c r="H1978" s="881"/>
      <c r="I1978" s="880"/>
      <c r="J1978" s="882">
        <f t="shared" si="94"/>
        <v>0</v>
      </c>
      <c r="K1978" s="883"/>
      <c r="L1978" s="888"/>
      <c r="M1978" s="772"/>
      <c r="N1978" s="317"/>
      <c r="O1978" s="845" t="s">
        <v>3627</v>
      </c>
      <c r="P1978" s="893">
        <f t="shared" si="96"/>
        <v>0</v>
      </c>
      <c r="Q1978" s="847">
        <f t="shared" si="95"/>
        <v>0</v>
      </c>
      <c r="R1978" s="520"/>
    </row>
    <row r="1979" spans="2:18" hidden="1" outlineLevel="1">
      <c r="B1979" s="878">
        <f t="shared" si="97"/>
        <v>1959</v>
      </c>
      <c r="C1979" s="885" t="s">
        <v>1825</v>
      </c>
      <c r="D1979" s="886" t="s">
        <v>63</v>
      </c>
      <c r="E1979" s="890">
        <v>2.1800000000000002</v>
      </c>
      <c r="F1979" s="879"/>
      <c r="G1979" s="880"/>
      <c r="H1979" s="881"/>
      <c r="I1979" s="880"/>
      <c r="J1979" s="882">
        <f t="shared" si="94"/>
        <v>0</v>
      </c>
      <c r="K1979" s="883"/>
      <c r="L1979" s="888"/>
      <c r="M1979" s="772"/>
      <c r="N1979" s="317"/>
      <c r="O1979" s="845" t="s">
        <v>3627</v>
      </c>
      <c r="P1979" s="893">
        <f t="shared" si="96"/>
        <v>0</v>
      </c>
      <c r="Q1979" s="847">
        <f t="shared" si="95"/>
        <v>0</v>
      </c>
      <c r="R1979" s="520"/>
    </row>
    <row r="1980" spans="2:18" hidden="1" outlineLevel="1">
      <c r="B1980" s="878">
        <f t="shared" si="97"/>
        <v>1960</v>
      </c>
      <c r="C1980" s="885" t="s">
        <v>1826</v>
      </c>
      <c r="D1980" s="886" t="s">
        <v>3386</v>
      </c>
      <c r="E1980" s="887" t="s">
        <v>3387</v>
      </c>
      <c r="F1980" s="879"/>
      <c r="G1980" s="880"/>
      <c r="H1980" s="881"/>
      <c r="I1980" s="880"/>
      <c r="J1980" s="882">
        <f t="shared" si="94"/>
        <v>0</v>
      </c>
      <c r="K1980" s="883"/>
      <c r="L1980" s="888"/>
      <c r="M1980" s="772"/>
      <c r="N1980" s="317"/>
      <c r="O1980" s="845" t="s">
        <v>3627</v>
      </c>
      <c r="P1980" s="893">
        <f t="shared" si="96"/>
        <v>0</v>
      </c>
      <c r="Q1980" s="847">
        <f t="shared" si="95"/>
        <v>0</v>
      </c>
      <c r="R1980" s="520"/>
    </row>
    <row r="1981" spans="2:18" hidden="1" outlineLevel="1">
      <c r="B1981" s="878">
        <f t="shared" si="97"/>
        <v>1961</v>
      </c>
      <c r="C1981" s="885" t="s">
        <v>1828</v>
      </c>
      <c r="D1981" s="886"/>
      <c r="E1981" s="887"/>
      <c r="F1981" s="879"/>
      <c r="G1981" s="880"/>
      <c r="H1981" s="881"/>
      <c r="I1981" s="880"/>
      <c r="J1981" s="882">
        <f t="shared" si="94"/>
        <v>0</v>
      </c>
      <c r="K1981" s="883"/>
      <c r="L1981" s="888"/>
      <c r="M1981" s="772"/>
      <c r="N1981" s="317"/>
      <c r="O1981" s="845" t="s">
        <v>3627</v>
      </c>
      <c r="P1981" s="893">
        <f t="shared" si="96"/>
        <v>0</v>
      </c>
      <c r="Q1981" s="847">
        <f t="shared" si="95"/>
        <v>0</v>
      </c>
      <c r="R1981" s="520"/>
    </row>
    <row r="1982" spans="2:18" hidden="1" outlineLevel="1">
      <c r="B1982" s="878">
        <f t="shared" si="97"/>
        <v>1962</v>
      </c>
      <c r="C1982" s="885" t="s">
        <v>1824</v>
      </c>
      <c r="D1982" s="886" t="s">
        <v>63</v>
      </c>
      <c r="E1982" s="887" t="s">
        <v>3388</v>
      </c>
      <c r="F1982" s="879"/>
      <c r="G1982" s="880"/>
      <c r="H1982" s="881"/>
      <c r="I1982" s="880"/>
      <c r="J1982" s="882">
        <f t="shared" si="94"/>
        <v>0</v>
      </c>
      <c r="K1982" s="883"/>
      <c r="L1982" s="888"/>
      <c r="M1982" s="772"/>
      <c r="N1982" s="317"/>
      <c r="O1982" s="845" t="s">
        <v>3627</v>
      </c>
      <c r="P1982" s="893">
        <f t="shared" si="96"/>
        <v>0</v>
      </c>
      <c r="Q1982" s="847">
        <f t="shared" si="95"/>
        <v>0</v>
      </c>
      <c r="R1982" s="520"/>
    </row>
    <row r="1983" spans="2:18" hidden="1" outlineLevel="1">
      <c r="B1983" s="878">
        <f t="shared" si="97"/>
        <v>1963</v>
      </c>
      <c r="C1983" s="885" t="s">
        <v>1829</v>
      </c>
      <c r="D1983" s="886" t="s">
        <v>3386</v>
      </c>
      <c r="E1983" s="887" t="s">
        <v>3389</v>
      </c>
      <c r="F1983" s="879"/>
      <c r="G1983" s="880"/>
      <c r="H1983" s="881"/>
      <c r="I1983" s="880"/>
      <c r="J1983" s="882">
        <f t="shared" si="94"/>
        <v>0</v>
      </c>
      <c r="K1983" s="883"/>
      <c r="L1983" s="888"/>
      <c r="M1983" s="772"/>
      <c r="N1983" s="317"/>
      <c r="O1983" s="845" t="s">
        <v>3627</v>
      </c>
      <c r="P1983" s="893">
        <f t="shared" si="96"/>
        <v>0</v>
      </c>
      <c r="Q1983" s="847">
        <f t="shared" si="95"/>
        <v>0</v>
      </c>
      <c r="R1983" s="520"/>
    </row>
    <row r="1984" spans="2:18" hidden="1" outlineLevel="1">
      <c r="B1984" s="878">
        <f t="shared" si="97"/>
        <v>1964</v>
      </c>
      <c r="C1984" s="885" t="s">
        <v>1830</v>
      </c>
      <c r="D1984" s="886"/>
      <c r="E1984" s="887"/>
      <c r="F1984" s="879"/>
      <c r="G1984" s="880"/>
      <c r="H1984" s="881"/>
      <c r="I1984" s="880"/>
      <c r="J1984" s="882">
        <f t="shared" si="94"/>
        <v>0</v>
      </c>
      <c r="K1984" s="883"/>
      <c r="L1984" s="888"/>
      <c r="M1984" s="772"/>
      <c r="N1984" s="317"/>
      <c r="O1984" s="845" t="s">
        <v>3627</v>
      </c>
      <c r="P1984" s="893">
        <f t="shared" si="96"/>
        <v>0</v>
      </c>
      <c r="Q1984" s="847">
        <f t="shared" si="95"/>
        <v>0</v>
      </c>
      <c r="R1984" s="520"/>
    </row>
    <row r="1985" spans="2:18" hidden="1" outlineLevel="1">
      <c r="B1985" s="878">
        <f t="shared" si="97"/>
        <v>1965</v>
      </c>
      <c r="C1985" s="885" t="s">
        <v>1824</v>
      </c>
      <c r="D1985" s="886" t="s">
        <v>63</v>
      </c>
      <c r="E1985" s="890">
        <v>1.26</v>
      </c>
      <c r="F1985" s="879"/>
      <c r="G1985" s="880"/>
      <c r="H1985" s="881"/>
      <c r="I1985" s="880"/>
      <c r="J1985" s="882">
        <f t="shared" si="94"/>
        <v>0</v>
      </c>
      <c r="K1985" s="883"/>
      <c r="L1985" s="888"/>
      <c r="M1985" s="772"/>
      <c r="N1985" s="317"/>
      <c r="O1985" s="845" t="s">
        <v>3627</v>
      </c>
      <c r="P1985" s="893">
        <f t="shared" si="96"/>
        <v>0</v>
      </c>
      <c r="Q1985" s="847">
        <f t="shared" si="95"/>
        <v>0</v>
      </c>
      <c r="R1985" s="520"/>
    </row>
    <row r="1986" spans="2:18" hidden="1" outlineLevel="1">
      <c r="B1986" s="878">
        <f t="shared" si="97"/>
        <v>1966</v>
      </c>
      <c r="C1986" s="885" t="s">
        <v>1831</v>
      </c>
      <c r="D1986" s="886" t="s">
        <v>3386</v>
      </c>
      <c r="E1986" s="887" t="s">
        <v>3390</v>
      </c>
      <c r="F1986" s="879"/>
      <c r="G1986" s="880"/>
      <c r="H1986" s="881"/>
      <c r="I1986" s="880"/>
      <c r="J1986" s="882">
        <f t="shared" si="94"/>
        <v>0</v>
      </c>
      <c r="K1986" s="883"/>
      <c r="L1986" s="888"/>
      <c r="M1986" s="772"/>
      <c r="N1986" s="317"/>
      <c r="O1986" s="845" t="s">
        <v>3627</v>
      </c>
      <c r="P1986" s="893">
        <f t="shared" si="96"/>
        <v>0</v>
      </c>
      <c r="Q1986" s="847">
        <f t="shared" si="95"/>
        <v>0</v>
      </c>
      <c r="R1986" s="520"/>
    </row>
    <row r="1987" spans="2:18" hidden="1" outlineLevel="1">
      <c r="B1987" s="878">
        <f t="shared" si="97"/>
        <v>1967</v>
      </c>
      <c r="C1987" s="885" t="s">
        <v>1832</v>
      </c>
      <c r="D1987" s="886"/>
      <c r="E1987" s="887"/>
      <c r="F1987" s="879"/>
      <c r="G1987" s="880"/>
      <c r="H1987" s="881"/>
      <c r="I1987" s="880"/>
      <c r="J1987" s="882">
        <f t="shared" si="94"/>
        <v>0</v>
      </c>
      <c r="K1987" s="883"/>
      <c r="L1987" s="888"/>
      <c r="M1987" s="772"/>
      <c r="N1987" s="317"/>
      <c r="O1987" s="845" t="s">
        <v>3627</v>
      </c>
      <c r="P1987" s="893">
        <f t="shared" si="96"/>
        <v>0</v>
      </c>
      <c r="Q1987" s="847">
        <f t="shared" si="95"/>
        <v>0</v>
      </c>
      <c r="R1987" s="520"/>
    </row>
    <row r="1988" spans="2:18" hidden="1" outlineLevel="1">
      <c r="B1988" s="878">
        <f t="shared" si="97"/>
        <v>1968</v>
      </c>
      <c r="C1988" s="885" t="s">
        <v>1833</v>
      </c>
      <c r="D1988" s="886"/>
      <c r="E1988" s="887"/>
      <c r="F1988" s="879"/>
      <c r="G1988" s="880"/>
      <c r="H1988" s="881"/>
      <c r="I1988" s="880"/>
      <c r="J1988" s="882">
        <f t="shared" si="94"/>
        <v>0</v>
      </c>
      <c r="K1988" s="883"/>
      <c r="L1988" s="888"/>
      <c r="M1988" s="772"/>
      <c r="N1988" s="317"/>
      <c r="O1988" s="845" t="s">
        <v>3627</v>
      </c>
      <c r="P1988" s="893">
        <f t="shared" si="96"/>
        <v>0</v>
      </c>
      <c r="Q1988" s="847">
        <f t="shared" si="95"/>
        <v>0</v>
      </c>
      <c r="R1988" s="520"/>
    </row>
    <row r="1989" spans="2:18" hidden="1" outlineLevel="1">
      <c r="B1989" s="878">
        <f t="shared" si="97"/>
        <v>1969</v>
      </c>
      <c r="C1989" s="885" t="s">
        <v>1834</v>
      </c>
      <c r="D1989" s="886"/>
      <c r="E1989" s="887"/>
      <c r="F1989" s="879"/>
      <c r="G1989" s="880"/>
      <c r="H1989" s="881"/>
      <c r="I1989" s="880"/>
      <c r="J1989" s="882">
        <f t="shared" si="94"/>
        <v>0</v>
      </c>
      <c r="K1989" s="883"/>
      <c r="L1989" s="888"/>
      <c r="M1989" s="772"/>
      <c r="N1989" s="317"/>
      <c r="O1989" s="845" t="s">
        <v>3627</v>
      </c>
      <c r="P1989" s="893">
        <f t="shared" si="96"/>
        <v>0</v>
      </c>
      <c r="Q1989" s="847">
        <f t="shared" si="95"/>
        <v>0</v>
      </c>
      <c r="R1989" s="520"/>
    </row>
    <row r="1990" spans="2:18" ht="45" hidden="1" outlineLevel="1">
      <c r="B1990" s="878">
        <f t="shared" si="97"/>
        <v>1970</v>
      </c>
      <c r="C1990" s="885" t="s">
        <v>1835</v>
      </c>
      <c r="D1990" s="886" t="s">
        <v>63</v>
      </c>
      <c r="E1990" s="887" t="s">
        <v>1836</v>
      </c>
      <c r="F1990" s="879"/>
      <c r="G1990" s="880"/>
      <c r="H1990" s="881"/>
      <c r="I1990" s="880"/>
      <c r="J1990" s="882">
        <f t="shared" si="94"/>
        <v>0</v>
      </c>
      <c r="K1990" s="883"/>
      <c r="L1990" s="888"/>
      <c r="M1990" s="772"/>
      <c r="N1990" s="317"/>
      <c r="O1990" s="845" t="s">
        <v>3627</v>
      </c>
      <c r="P1990" s="893">
        <f t="shared" si="96"/>
        <v>0</v>
      </c>
      <c r="Q1990" s="847">
        <f t="shared" si="95"/>
        <v>0</v>
      </c>
      <c r="R1990" s="520"/>
    </row>
    <row r="1991" spans="2:18" hidden="1" outlineLevel="1">
      <c r="B1991" s="878">
        <f t="shared" si="97"/>
        <v>1971</v>
      </c>
      <c r="C1991" s="951" t="s">
        <v>1837</v>
      </c>
      <c r="D1991" s="952" t="s">
        <v>65</v>
      </c>
      <c r="E1991" s="953" t="s">
        <v>3391</v>
      </c>
      <c r="F1991" s="879"/>
      <c r="G1991" s="880"/>
      <c r="H1991" s="881"/>
      <c r="I1991" s="880"/>
      <c r="J1991" s="882">
        <f t="shared" si="94"/>
        <v>0</v>
      </c>
      <c r="K1991" s="883"/>
      <c r="L1991" s="888"/>
      <c r="M1991" s="772"/>
      <c r="N1991" s="317"/>
      <c r="O1991" s="845" t="s">
        <v>3627</v>
      </c>
      <c r="P1991" s="893">
        <f t="shared" si="96"/>
        <v>0</v>
      </c>
      <c r="Q1991" s="847">
        <f t="shared" si="95"/>
        <v>0</v>
      </c>
      <c r="R1991" s="520"/>
    </row>
    <row r="1992" spans="2:18" hidden="1" outlineLevel="1">
      <c r="B1992" s="878">
        <f t="shared" si="97"/>
        <v>1972</v>
      </c>
      <c r="C1992" s="951"/>
      <c r="D1992" s="952"/>
      <c r="E1992" s="953"/>
      <c r="F1992" s="879"/>
      <c r="G1992" s="880"/>
      <c r="H1992" s="881"/>
      <c r="I1992" s="880"/>
      <c r="J1992" s="882">
        <f t="shared" si="94"/>
        <v>0</v>
      </c>
      <c r="K1992" s="883"/>
      <c r="L1992" s="888"/>
      <c r="M1992" s="772"/>
      <c r="N1992" s="317"/>
      <c r="O1992" s="845" t="s">
        <v>3627</v>
      </c>
      <c r="P1992" s="893">
        <f t="shared" si="96"/>
        <v>0</v>
      </c>
      <c r="Q1992" s="847">
        <f t="shared" si="95"/>
        <v>0</v>
      </c>
      <c r="R1992" s="520"/>
    </row>
    <row r="1993" spans="2:18" hidden="1" outlineLevel="1">
      <c r="B1993" s="878">
        <f t="shared" si="97"/>
        <v>1973</v>
      </c>
      <c r="C1993" s="885" t="s">
        <v>1807</v>
      </c>
      <c r="D1993" s="886" t="s">
        <v>65</v>
      </c>
      <c r="E1993" s="887" t="s">
        <v>3391</v>
      </c>
      <c r="F1993" s="879"/>
      <c r="G1993" s="880"/>
      <c r="H1993" s="881"/>
      <c r="I1993" s="880"/>
      <c r="J1993" s="882">
        <f t="shared" si="94"/>
        <v>0</v>
      </c>
      <c r="K1993" s="883"/>
      <c r="L1993" s="888"/>
      <c r="M1993" s="772"/>
      <c r="N1993" s="317"/>
      <c r="O1993" s="845" t="s">
        <v>3627</v>
      </c>
      <c r="P1993" s="893">
        <f t="shared" si="96"/>
        <v>0</v>
      </c>
      <c r="Q1993" s="847">
        <f t="shared" si="95"/>
        <v>0</v>
      </c>
      <c r="R1993" s="520"/>
    </row>
    <row r="1994" spans="2:18" ht="30" hidden="1" outlineLevel="1">
      <c r="B1994" s="878">
        <f t="shared" si="97"/>
        <v>1974</v>
      </c>
      <c r="C1994" s="885" t="s">
        <v>1838</v>
      </c>
      <c r="D1994" s="886" t="s">
        <v>65</v>
      </c>
      <c r="E1994" s="887" t="s">
        <v>3391</v>
      </c>
      <c r="F1994" s="879"/>
      <c r="G1994" s="880"/>
      <c r="H1994" s="881"/>
      <c r="I1994" s="880"/>
      <c r="J1994" s="882">
        <f t="shared" si="94"/>
        <v>0</v>
      </c>
      <c r="K1994" s="883"/>
      <c r="L1994" s="888"/>
      <c r="M1994" s="772"/>
      <c r="N1994" s="317"/>
      <c r="O1994" s="845" t="s">
        <v>3627</v>
      </c>
      <c r="P1994" s="893">
        <f t="shared" si="96"/>
        <v>0</v>
      </c>
      <c r="Q1994" s="847">
        <f t="shared" si="95"/>
        <v>0</v>
      </c>
      <c r="R1994" s="520"/>
    </row>
    <row r="1995" spans="2:18" ht="30" hidden="1" outlineLevel="1">
      <c r="B1995" s="878">
        <f t="shared" si="97"/>
        <v>1975</v>
      </c>
      <c r="C1995" s="885" t="s">
        <v>1839</v>
      </c>
      <c r="D1995" s="886" t="s">
        <v>65</v>
      </c>
      <c r="E1995" s="887" t="s">
        <v>3391</v>
      </c>
      <c r="F1995" s="879"/>
      <c r="G1995" s="880"/>
      <c r="H1995" s="881"/>
      <c r="I1995" s="880"/>
      <c r="J1995" s="882">
        <f t="shared" si="94"/>
        <v>0</v>
      </c>
      <c r="K1995" s="883"/>
      <c r="L1995" s="888"/>
      <c r="M1995" s="772"/>
      <c r="N1995" s="317"/>
      <c r="O1995" s="845" t="s">
        <v>3627</v>
      </c>
      <c r="P1995" s="893">
        <f t="shared" si="96"/>
        <v>0</v>
      </c>
      <c r="Q1995" s="847">
        <f t="shared" si="95"/>
        <v>0</v>
      </c>
      <c r="R1995" s="520"/>
    </row>
    <row r="1996" spans="2:18" hidden="1" outlineLevel="1">
      <c r="B1996" s="878">
        <f t="shared" si="97"/>
        <v>1976</v>
      </c>
      <c r="C1996" s="885" t="s">
        <v>1841</v>
      </c>
      <c r="D1996" s="886" t="s">
        <v>65</v>
      </c>
      <c r="E1996" s="887" t="s">
        <v>3391</v>
      </c>
      <c r="F1996" s="879"/>
      <c r="G1996" s="880"/>
      <c r="H1996" s="881"/>
      <c r="I1996" s="880"/>
      <c r="J1996" s="882">
        <f t="shared" si="94"/>
        <v>0</v>
      </c>
      <c r="K1996" s="883"/>
      <c r="L1996" s="888"/>
      <c r="M1996" s="772"/>
      <c r="N1996" s="317"/>
      <c r="O1996" s="845" t="s">
        <v>3627</v>
      </c>
      <c r="P1996" s="893">
        <f t="shared" si="96"/>
        <v>0</v>
      </c>
      <c r="Q1996" s="847">
        <f t="shared" si="95"/>
        <v>0</v>
      </c>
      <c r="R1996" s="520"/>
    </row>
    <row r="1997" spans="2:18" hidden="1" outlineLevel="1">
      <c r="B1997" s="878">
        <f t="shared" si="97"/>
        <v>1977</v>
      </c>
      <c r="C1997" s="885" t="s">
        <v>1842</v>
      </c>
      <c r="D1997" s="886"/>
      <c r="E1997" s="887"/>
      <c r="F1997" s="879"/>
      <c r="G1997" s="880"/>
      <c r="H1997" s="881"/>
      <c r="I1997" s="880"/>
      <c r="J1997" s="882">
        <f t="shared" si="94"/>
        <v>0</v>
      </c>
      <c r="K1997" s="883"/>
      <c r="L1997" s="888"/>
      <c r="M1997" s="772"/>
      <c r="N1997" s="317"/>
      <c r="O1997" s="845" t="s">
        <v>3627</v>
      </c>
      <c r="P1997" s="893">
        <f t="shared" si="96"/>
        <v>0</v>
      </c>
      <c r="Q1997" s="847">
        <f t="shared" si="95"/>
        <v>0</v>
      </c>
      <c r="R1997" s="520"/>
    </row>
    <row r="1998" spans="2:18" hidden="1" outlineLevel="1">
      <c r="B1998" s="878">
        <f t="shared" si="97"/>
        <v>1978</v>
      </c>
      <c r="C1998" s="885" t="s">
        <v>1843</v>
      </c>
      <c r="D1998" s="886"/>
      <c r="E1998" s="887"/>
      <c r="F1998" s="879"/>
      <c r="G1998" s="880"/>
      <c r="H1998" s="881"/>
      <c r="I1998" s="880"/>
      <c r="J1998" s="882">
        <f t="shared" si="94"/>
        <v>0</v>
      </c>
      <c r="K1998" s="883"/>
      <c r="L1998" s="888"/>
      <c r="M1998" s="772"/>
      <c r="N1998" s="317"/>
      <c r="O1998" s="845" t="s">
        <v>3627</v>
      </c>
      <c r="P1998" s="893">
        <f t="shared" si="96"/>
        <v>0</v>
      </c>
      <c r="Q1998" s="847">
        <f t="shared" si="95"/>
        <v>0</v>
      </c>
      <c r="R1998" s="520"/>
    </row>
    <row r="1999" spans="2:18" ht="30" hidden="1" outlineLevel="1">
      <c r="B1999" s="878">
        <f t="shared" si="97"/>
        <v>1979</v>
      </c>
      <c r="C1999" s="885" t="s">
        <v>1844</v>
      </c>
      <c r="D1999" s="886" t="s">
        <v>3386</v>
      </c>
      <c r="E1999" s="887" t="s">
        <v>3390</v>
      </c>
      <c r="F1999" s="879"/>
      <c r="G1999" s="880"/>
      <c r="H1999" s="881"/>
      <c r="I1999" s="880"/>
      <c r="J1999" s="882">
        <f t="shared" si="94"/>
        <v>0</v>
      </c>
      <c r="K1999" s="883"/>
      <c r="L1999" s="888"/>
      <c r="M1999" s="772"/>
      <c r="N1999" s="317"/>
      <c r="O1999" s="845" t="s">
        <v>3627</v>
      </c>
      <c r="P1999" s="893">
        <f t="shared" si="96"/>
        <v>0</v>
      </c>
      <c r="Q1999" s="847">
        <f t="shared" si="95"/>
        <v>0</v>
      </c>
      <c r="R1999" s="520"/>
    </row>
    <row r="2000" spans="2:18" ht="30" hidden="1" outlineLevel="1">
      <c r="B2000" s="878">
        <f t="shared" si="97"/>
        <v>1980</v>
      </c>
      <c r="C2000" s="885" t="s">
        <v>1845</v>
      </c>
      <c r="D2000" s="886" t="s">
        <v>65</v>
      </c>
      <c r="E2000" s="887" t="s">
        <v>3392</v>
      </c>
      <c r="F2000" s="879"/>
      <c r="G2000" s="880"/>
      <c r="H2000" s="881"/>
      <c r="I2000" s="880"/>
      <c r="J2000" s="882">
        <f t="shared" si="94"/>
        <v>0</v>
      </c>
      <c r="K2000" s="883"/>
      <c r="L2000" s="888"/>
      <c r="M2000" s="772"/>
      <c r="N2000" s="317"/>
      <c r="O2000" s="845" t="s">
        <v>3627</v>
      </c>
      <c r="P2000" s="893">
        <f t="shared" si="96"/>
        <v>0</v>
      </c>
      <c r="Q2000" s="847">
        <f t="shared" si="95"/>
        <v>0</v>
      </c>
      <c r="R2000" s="520"/>
    </row>
    <row r="2001" spans="2:18" ht="30" hidden="1" outlineLevel="1">
      <c r="B2001" s="878">
        <f t="shared" si="97"/>
        <v>1981</v>
      </c>
      <c r="C2001" s="885" t="s">
        <v>1838</v>
      </c>
      <c r="D2001" s="886" t="s">
        <v>65</v>
      </c>
      <c r="E2001" s="887" t="s">
        <v>3392</v>
      </c>
      <c r="F2001" s="879"/>
      <c r="G2001" s="880"/>
      <c r="H2001" s="881"/>
      <c r="I2001" s="880"/>
      <c r="J2001" s="882">
        <f t="shared" si="94"/>
        <v>0</v>
      </c>
      <c r="K2001" s="883"/>
      <c r="L2001" s="888"/>
      <c r="M2001" s="772"/>
      <c r="N2001" s="317"/>
      <c r="O2001" s="845" t="s">
        <v>3627</v>
      </c>
      <c r="P2001" s="893">
        <f t="shared" si="96"/>
        <v>0</v>
      </c>
      <c r="Q2001" s="847">
        <f t="shared" si="95"/>
        <v>0</v>
      </c>
      <c r="R2001" s="520"/>
    </row>
    <row r="2002" spans="2:18" ht="30" hidden="1" outlineLevel="1">
      <c r="B2002" s="878">
        <f t="shared" si="97"/>
        <v>1982</v>
      </c>
      <c r="C2002" s="885" t="s">
        <v>1846</v>
      </c>
      <c r="D2002" s="886" t="s">
        <v>65</v>
      </c>
      <c r="E2002" s="887" t="s">
        <v>3392</v>
      </c>
      <c r="F2002" s="879"/>
      <c r="G2002" s="880"/>
      <c r="H2002" s="881"/>
      <c r="I2002" s="880"/>
      <c r="J2002" s="882">
        <f t="shared" si="94"/>
        <v>0</v>
      </c>
      <c r="K2002" s="883"/>
      <c r="L2002" s="888"/>
      <c r="M2002" s="772"/>
      <c r="N2002" s="317"/>
      <c r="O2002" s="845" t="s">
        <v>3627</v>
      </c>
      <c r="P2002" s="893">
        <f t="shared" si="96"/>
        <v>0</v>
      </c>
      <c r="Q2002" s="847">
        <f t="shared" si="95"/>
        <v>0</v>
      </c>
      <c r="R2002" s="520"/>
    </row>
    <row r="2003" spans="2:18" hidden="1" outlineLevel="1">
      <c r="B2003" s="878">
        <f t="shared" si="97"/>
        <v>1983</v>
      </c>
      <c r="C2003" s="885" t="s">
        <v>1841</v>
      </c>
      <c r="D2003" s="886" t="s">
        <v>65</v>
      </c>
      <c r="E2003" s="887" t="s">
        <v>3392</v>
      </c>
      <c r="F2003" s="879"/>
      <c r="G2003" s="880"/>
      <c r="H2003" s="881"/>
      <c r="I2003" s="880"/>
      <c r="J2003" s="882">
        <f t="shared" ref="J2003:J2066" si="98">G2003+I2003</f>
        <v>0</v>
      </c>
      <c r="K2003" s="883"/>
      <c r="L2003" s="888"/>
      <c r="M2003" s="772"/>
      <c r="N2003" s="317"/>
      <c r="O2003" s="845" t="s">
        <v>3627</v>
      </c>
      <c r="P2003" s="893">
        <f t="shared" si="96"/>
        <v>0</v>
      </c>
      <c r="Q2003" s="847">
        <f t="shared" si="95"/>
        <v>0</v>
      </c>
      <c r="R2003" s="520"/>
    </row>
    <row r="2004" spans="2:18" hidden="1" outlineLevel="1">
      <c r="B2004" s="878">
        <f t="shared" si="97"/>
        <v>1984</v>
      </c>
      <c r="C2004" s="885" t="s">
        <v>1847</v>
      </c>
      <c r="D2004" s="886"/>
      <c r="E2004" s="887"/>
      <c r="F2004" s="879"/>
      <c r="G2004" s="880"/>
      <c r="H2004" s="881"/>
      <c r="I2004" s="880"/>
      <c r="J2004" s="882">
        <f t="shared" si="98"/>
        <v>0</v>
      </c>
      <c r="K2004" s="883"/>
      <c r="L2004" s="888"/>
      <c r="M2004" s="772"/>
      <c r="N2004" s="317"/>
      <c r="O2004" s="845" t="s">
        <v>3627</v>
      </c>
      <c r="P2004" s="893">
        <f t="shared" si="96"/>
        <v>0</v>
      </c>
      <c r="Q2004" s="847">
        <f t="shared" si="95"/>
        <v>0</v>
      </c>
      <c r="R2004" s="520"/>
    </row>
    <row r="2005" spans="2:18" hidden="1" outlineLevel="1">
      <c r="B2005" s="878">
        <f t="shared" si="97"/>
        <v>1985</v>
      </c>
      <c r="C2005" s="885" t="s">
        <v>1848</v>
      </c>
      <c r="D2005" s="886"/>
      <c r="E2005" s="887"/>
      <c r="F2005" s="879"/>
      <c r="G2005" s="880"/>
      <c r="H2005" s="881"/>
      <c r="I2005" s="880"/>
      <c r="J2005" s="882">
        <f t="shared" si="98"/>
        <v>0</v>
      </c>
      <c r="K2005" s="883"/>
      <c r="L2005" s="888"/>
      <c r="M2005" s="772"/>
      <c r="N2005" s="317"/>
      <c r="O2005" s="845" t="s">
        <v>3627</v>
      </c>
      <c r="P2005" s="893">
        <f t="shared" si="96"/>
        <v>0</v>
      </c>
      <c r="Q2005" s="847">
        <f t="shared" si="95"/>
        <v>0</v>
      </c>
      <c r="R2005" s="520"/>
    </row>
    <row r="2006" spans="2:18" ht="60" hidden="1" outlineLevel="1">
      <c r="B2006" s="878">
        <f t="shared" si="97"/>
        <v>1986</v>
      </c>
      <c r="C2006" s="885" t="s">
        <v>1849</v>
      </c>
      <c r="D2006" s="889" t="s">
        <v>63</v>
      </c>
      <c r="E2006" s="891">
        <v>1.8</v>
      </c>
      <c r="F2006" s="879"/>
      <c r="G2006" s="880"/>
      <c r="H2006" s="881"/>
      <c r="I2006" s="880"/>
      <c r="J2006" s="882">
        <f t="shared" si="98"/>
        <v>0</v>
      </c>
      <c r="K2006" s="883"/>
      <c r="L2006" s="888"/>
      <c r="M2006" s="772"/>
      <c r="N2006" s="317"/>
      <c r="O2006" s="845" t="s">
        <v>3627</v>
      </c>
      <c r="P2006" s="893">
        <f t="shared" si="96"/>
        <v>0</v>
      </c>
      <c r="Q2006" s="847">
        <f t="shared" si="95"/>
        <v>0</v>
      </c>
      <c r="R2006" s="520"/>
    </row>
    <row r="2007" spans="2:18" ht="30" hidden="1" outlineLevel="1">
      <c r="B2007" s="878">
        <f t="shared" si="97"/>
        <v>1987</v>
      </c>
      <c r="C2007" s="885" t="s">
        <v>1850</v>
      </c>
      <c r="D2007" s="886" t="s">
        <v>65</v>
      </c>
      <c r="E2007" s="891">
        <v>3.8</v>
      </c>
      <c r="F2007" s="879"/>
      <c r="G2007" s="880"/>
      <c r="H2007" s="881"/>
      <c r="I2007" s="880"/>
      <c r="J2007" s="882">
        <f t="shared" si="98"/>
        <v>0</v>
      </c>
      <c r="K2007" s="883"/>
      <c r="L2007" s="888"/>
      <c r="M2007" s="772"/>
      <c r="N2007" s="317"/>
      <c r="O2007" s="845" t="s">
        <v>3627</v>
      </c>
      <c r="P2007" s="893">
        <f t="shared" si="96"/>
        <v>0</v>
      </c>
      <c r="Q2007" s="847">
        <f t="shared" si="95"/>
        <v>0</v>
      </c>
      <c r="R2007" s="520"/>
    </row>
    <row r="2008" spans="2:18" hidden="1" outlineLevel="1">
      <c r="B2008" s="878">
        <f t="shared" si="97"/>
        <v>1988</v>
      </c>
      <c r="C2008" s="885" t="s">
        <v>1851</v>
      </c>
      <c r="D2008" s="886" t="s">
        <v>1778</v>
      </c>
      <c r="E2008" s="887" t="s">
        <v>1891</v>
      </c>
      <c r="F2008" s="879"/>
      <c r="G2008" s="880"/>
      <c r="H2008" s="881"/>
      <c r="I2008" s="880"/>
      <c r="J2008" s="882">
        <f t="shared" si="98"/>
        <v>0</v>
      </c>
      <c r="K2008" s="883"/>
      <c r="L2008" s="888"/>
      <c r="M2008" s="772"/>
      <c r="N2008" s="317"/>
      <c r="O2008" s="845" t="s">
        <v>3627</v>
      </c>
      <c r="P2008" s="893">
        <f t="shared" si="96"/>
        <v>0</v>
      </c>
      <c r="Q2008" s="847">
        <f t="shared" si="95"/>
        <v>0</v>
      </c>
      <c r="R2008" s="520"/>
    </row>
    <row r="2009" spans="2:18" ht="30" hidden="1" outlineLevel="1">
      <c r="B2009" s="878">
        <f t="shared" si="97"/>
        <v>1989</v>
      </c>
      <c r="C2009" s="885" t="s">
        <v>1852</v>
      </c>
      <c r="D2009" s="886" t="s">
        <v>1827</v>
      </c>
      <c r="E2009" s="887" t="s">
        <v>1892</v>
      </c>
      <c r="F2009" s="879"/>
      <c r="G2009" s="880"/>
      <c r="H2009" s="881"/>
      <c r="I2009" s="880"/>
      <c r="J2009" s="882">
        <f t="shared" si="98"/>
        <v>0</v>
      </c>
      <c r="K2009" s="883"/>
      <c r="L2009" s="888"/>
      <c r="M2009" s="772"/>
      <c r="N2009" s="317"/>
      <c r="O2009" s="845" t="s">
        <v>3627</v>
      </c>
      <c r="P2009" s="893">
        <f t="shared" si="96"/>
        <v>0</v>
      </c>
      <c r="Q2009" s="847">
        <f t="shared" si="95"/>
        <v>0</v>
      </c>
      <c r="R2009" s="520"/>
    </row>
    <row r="2010" spans="2:18" hidden="1" outlineLevel="1">
      <c r="B2010" s="878">
        <f t="shared" si="97"/>
        <v>1990</v>
      </c>
      <c r="C2010" s="885" t="s">
        <v>1853</v>
      </c>
      <c r="D2010" s="886" t="s">
        <v>1854</v>
      </c>
      <c r="E2010" s="887" t="s">
        <v>1893</v>
      </c>
      <c r="F2010" s="879"/>
      <c r="G2010" s="880"/>
      <c r="H2010" s="881"/>
      <c r="I2010" s="880"/>
      <c r="J2010" s="882">
        <f t="shared" si="98"/>
        <v>0</v>
      </c>
      <c r="K2010" s="883"/>
      <c r="L2010" s="888"/>
      <c r="M2010" s="772"/>
      <c r="N2010" s="317"/>
      <c r="O2010" s="845" t="s">
        <v>3627</v>
      </c>
      <c r="P2010" s="893">
        <f t="shared" si="96"/>
        <v>0</v>
      </c>
      <c r="Q2010" s="847">
        <f t="shared" si="95"/>
        <v>0</v>
      </c>
      <c r="R2010" s="520"/>
    </row>
    <row r="2011" spans="2:18" hidden="1" outlineLevel="1">
      <c r="B2011" s="878">
        <f t="shared" si="97"/>
        <v>1991</v>
      </c>
      <c r="C2011" s="885" t="s">
        <v>1855</v>
      </c>
      <c r="D2011" s="886"/>
      <c r="E2011" s="887"/>
      <c r="F2011" s="879"/>
      <c r="G2011" s="880"/>
      <c r="H2011" s="881"/>
      <c r="I2011" s="880"/>
      <c r="J2011" s="882">
        <f t="shared" si="98"/>
        <v>0</v>
      </c>
      <c r="K2011" s="883"/>
      <c r="L2011" s="888"/>
      <c r="M2011" s="772"/>
      <c r="N2011" s="317"/>
      <c r="O2011" s="845" t="s">
        <v>3627</v>
      </c>
      <c r="P2011" s="893">
        <f t="shared" si="96"/>
        <v>0</v>
      </c>
      <c r="Q2011" s="847">
        <f t="shared" si="95"/>
        <v>0</v>
      </c>
      <c r="R2011" s="520"/>
    </row>
    <row r="2012" spans="2:18" ht="30" hidden="1" outlineLevel="1">
      <c r="B2012" s="878">
        <f t="shared" si="97"/>
        <v>1992</v>
      </c>
      <c r="C2012" s="885" t="s">
        <v>1856</v>
      </c>
      <c r="D2012" s="886" t="s">
        <v>31</v>
      </c>
      <c r="E2012" s="887" t="s">
        <v>1857</v>
      </c>
      <c r="F2012" s="879"/>
      <c r="G2012" s="880"/>
      <c r="H2012" s="881"/>
      <c r="I2012" s="880"/>
      <c r="J2012" s="882">
        <f t="shared" si="98"/>
        <v>0</v>
      </c>
      <c r="K2012" s="883"/>
      <c r="L2012" s="888"/>
      <c r="M2012" s="772"/>
      <c r="N2012" s="317"/>
      <c r="O2012" s="845" t="s">
        <v>3627</v>
      </c>
      <c r="P2012" s="893">
        <f t="shared" si="96"/>
        <v>0</v>
      </c>
      <c r="Q2012" s="847">
        <f t="shared" si="95"/>
        <v>0</v>
      </c>
      <c r="R2012" s="520"/>
    </row>
    <row r="2013" spans="2:18" hidden="1" outlineLevel="1">
      <c r="B2013" s="878">
        <f t="shared" si="97"/>
        <v>1993</v>
      </c>
      <c r="C2013" s="885" t="s">
        <v>1858</v>
      </c>
      <c r="D2013" s="886" t="s">
        <v>31</v>
      </c>
      <c r="E2013" s="887" t="s">
        <v>1859</v>
      </c>
      <c r="F2013" s="879"/>
      <c r="G2013" s="880"/>
      <c r="H2013" s="881"/>
      <c r="I2013" s="880"/>
      <c r="J2013" s="882">
        <f t="shared" si="98"/>
        <v>0</v>
      </c>
      <c r="K2013" s="883"/>
      <c r="L2013" s="888"/>
      <c r="M2013" s="772"/>
      <c r="N2013" s="317"/>
      <c r="O2013" s="845" t="s">
        <v>3627</v>
      </c>
      <c r="P2013" s="893">
        <f t="shared" si="96"/>
        <v>0</v>
      </c>
      <c r="Q2013" s="847">
        <f t="shared" si="95"/>
        <v>0</v>
      </c>
      <c r="R2013" s="520"/>
    </row>
    <row r="2014" spans="2:18" hidden="1" outlineLevel="1">
      <c r="B2014" s="878">
        <f t="shared" si="97"/>
        <v>1994</v>
      </c>
      <c r="C2014" s="885" t="s">
        <v>1860</v>
      </c>
      <c r="D2014" s="886" t="s">
        <v>31</v>
      </c>
      <c r="E2014" s="887" t="s">
        <v>1859</v>
      </c>
      <c r="F2014" s="879"/>
      <c r="G2014" s="880"/>
      <c r="H2014" s="881"/>
      <c r="I2014" s="880"/>
      <c r="J2014" s="882">
        <f t="shared" si="98"/>
        <v>0</v>
      </c>
      <c r="K2014" s="883"/>
      <c r="L2014" s="888"/>
      <c r="M2014" s="772"/>
      <c r="N2014" s="317"/>
      <c r="O2014" s="845" t="s">
        <v>3627</v>
      </c>
      <c r="P2014" s="893">
        <f t="shared" si="96"/>
        <v>0</v>
      </c>
      <c r="Q2014" s="847">
        <f t="shared" si="95"/>
        <v>0</v>
      </c>
      <c r="R2014" s="520"/>
    </row>
    <row r="2015" spans="2:18" ht="30" hidden="1" outlineLevel="1">
      <c r="B2015" s="878">
        <f t="shared" si="97"/>
        <v>1995</v>
      </c>
      <c r="C2015" s="885" t="s">
        <v>1861</v>
      </c>
      <c r="D2015" s="886"/>
      <c r="E2015" s="887"/>
      <c r="F2015" s="879"/>
      <c r="G2015" s="880"/>
      <c r="H2015" s="881"/>
      <c r="I2015" s="880"/>
      <c r="J2015" s="882">
        <f t="shared" si="98"/>
        <v>0</v>
      </c>
      <c r="K2015" s="883"/>
      <c r="L2015" s="888"/>
      <c r="M2015" s="772"/>
      <c r="N2015" s="317"/>
      <c r="O2015" s="845" t="s">
        <v>3627</v>
      </c>
      <c r="P2015" s="893">
        <f t="shared" si="96"/>
        <v>0</v>
      </c>
      <c r="Q2015" s="847">
        <f t="shared" si="95"/>
        <v>0</v>
      </c>
      <c r="R2015" s="520"/>
    </row>
    <row r="2016" spans="2:18" hidden="1" outlineLevel="1">
      <c r="B2016" s="878">
        <f t="shared" si="97"/>
        <v>1996</v>
      </c>
      <c r="C2016" s="885" t="s">
        <v>1862</v>
      </c>
      <c r="D2016" s="886" t="s">
        <v>1778</v>
      </c>
      <c r="E2016" s="887" t="s">
        <v>1863</v>
      </c>
      <c r="F2016" s="879"/>
      <c r="G2016" s="880"/>
      <c r="H2016" s="881"/>
      <c r="I2016" s="880"/>
      <c r="J2016" s="882">
        <f t="shared" si="98"/>
        <v>0</v>
      </c>
      <c r="K2016" s="883"/>
      <c r="L2016" s="888"/>
      <c r="M2016" s="772"/>
      <c r="N2016" s="317"/>
      <c r="O2016" s="845" t="s">
        <v>3627</v>
      </c>
      <c r="P2016" s="893">
        <f t="shared" si="96"/>
        <v>0</v>
      </c>
      <c r="Q2016" s="847">
        <f t="shared" si="95"/>
        <v>0</v>
      </c>
      <c r="R2016" s="520"/>
    </row>
    <row r="2017" spans="2:18" hidden="1" outlineLevel="1">
      <c r="B2017" s="878">
        <f t="shared" si="97"/>
        <v>1997</v>
      </c>
      <c r="C2017" s="885" t="s">
        <v>1864</v>
      </c>
      <c r="D2017" s="886"/>
      <c r="E2017" s="887"/>
      <c r="F2017" s="879"/>
      <c r="G2017" s="880"/>
      <c r="H2017" s="881"/>
      <c r="I2017" s="880"/>
      <c r="J2017" s="882">
        <f t="shared" si="98"/>
        <v>0</v>
      </c>
      <c r="K2017" s="883"/>
      <c r="L2017" s="888"/>
      <c r="M2017" s="772"/>
      <c r="N2017" s="317"/>
      <c r="O2017" s="845" t="s">
        <v>3627</v>
      </c>
      <c r="P2017" s="893">
        <f t="shared" si="96"/>
        <v>0</v>
      </c>
      <c r="Q2017" s="847">
        <f t="shared" si="95"/>
        <v>0</v>
      </c>
      <c r="R2017" s="520"/>
    </row>
    <row r="2018" spans="2:18" hidden="1" outlineLevel="1">
      <c r="B2018" s="878">
        <f t="shared" si="97"/>
        <v>1998</v>
      </c>
      <c r="C2018" s="885" t="s">
        <v>1865</v>
      </c>
      <c r="D2018" s="886" t="s">
        <v>31</v>
      </c>
      <c r="E2018" s="887" t="s">
        <v>1857</v>
      </c>
      <c r="F2018" s="879"/>
      <c r="G2018" s="880"/>
      <c r="H2018" s="881"/>
      <c r="I2018" s="880"/>
      <c r="J2018" s="882">
        <f t="shared" si="98"/>
        <v>0</v>
      </c>
      <c r="K2018" s="883"/>
      <c r="L2018" s="888"/>
      <c r="M2018" s="772"/>
      <c r="N2018" s="317"/>
      <c r="O2018" s="845" t="s">
        <v>3627</v>
      </c>
      <c r="P2018" s="893">
        <f t="shared" si="96"/>
        <v>0</v>
      </c>
      <c r="Q2018" s="847">
        <f t="shared" si="95"/>
        <v>0</v>
      </c>
      <c r="R2018" s="520"/>
    </row>
    <row r="2019" spans="2:18" hidden="1" outlineLevel="1">
      <c r="B2019" s="878">
        <f t="shared" si="97"/>
        <v>1999</v>
      </c>
      <c r="C2019" s="885" t="s">
        <v>1824</v>
      </c>
      <c r="D2019" s="886" t="s">
        <v>63</v>
      </c>
      <c r="E2019" s="887" t="s">
        <v>1866</v>
      </c>
      <c r="F2019" s="879"/>
      <c r="G2019" s="880"/>
      <c r="H2019" s="881"/>
      <c r="I2019" s="880"/>
      <c r="J2019" s="882">
        <f t="shared" si="98"/>
        <v>0</v>
      </c>
      <c r="K2019" s="883"/>
      <c r="L2019" s="888"/>
      <c r="M2019" s="772"/>
      <c r="N2019" s="317"/>
      <c r="O2019" s="845" t="s">
        <v>3627</v>
      </c>
      <c r="P2019" s="893">
        <f t="shared" si="96"/>
        <v>0</v>
      </c>
      <c r="Q2019" s="847">
        <f t="shared" si="95"/>
        <v>0</v>
      </c>
      <c r="R2019" s="520"/>
    </row>
    <row r="2020" spans="2:18" ht="30" hidden="1" outlineLevel="1">
      <c r="B2020" s="878">
        <f t="shared" si="97"/>
        <v>2000</v>
      </c>
      <c r="C2020" s="885" t="s">
        <v>1867</v>
      </c>
      <c r="D2020" s="886" t="s">
        <v>65</v>
      </c>
      <c r="E2020" s="890">
        <v>41791</v>
      </c>
      <c r="F2020" s="879"/>
      <c r="G2020" s="880"/>
      <c r="H2020" s="881"/>
      <c r="I2020" s="880"/>
      <c r="J2020" s="882">
        <f t="shared" si="98"/>
        <v>0</v>
      </c>
      <c r="K2020" s="883"/>
      <c r="L2020" s="888"/>
      <c r="M2020" s="772"/>
      <c r="N2020" s="317"/>
      <c r="O2020" s="845" t="s">
        <v>3627</v>
      </c>
      <c r="P2020" s="893">
        <f t="shared" si="96"/>
        <v>0</v>
      </c>
      <c r="Q2020" s="847">
        <f t="shared" si="95"/>
        <v>0</v>
      </c>
      <c r="R2020" s="520"/>
    </row>
    <row r="2021" spans="2:18" hidden="1" outlineLevel="1">
      <c r="B2021" s="878">
        <f t="shared" si="97"/>
        <v>2001</v>
      </c>
      <c r="C2021" s="885" t="s">
        <v>1868</v>
      </c>
      <c r="D2021" s="886"/>
      <c r="E2021" s="887"/>
      <c r="F2021" s="879"/>
      <c r="G2021" s="880"/>
      <c r="H2021" s="881"/>
      <c r="I2021" s="880"/>
      <c r="J2021" s="882">
        <f t="shared" si="98"/>
        <v>0</v>
      </c>
      <c r="K2021" s="883"/>
      <c r="L2021" s="888"/>
      <c r="M2021" s="772"/>
      <c r="N2021" s="317"/>
      <c r="O2021" s="845" t="s">
        <v>3627</v>
      </c>
      <c r="P2021" s="893">
        <f t="shared" si="96"/>
        <v>0</v>
      </c>
      <c r="Q2021" s="847">
        <f t="shared" si="95"/>
        <v>0</v>
      </c>
      <c r="R2021" s="520"/>
    </row>
    <row r="2022" spans="2:18" ht="30" hidden="1" outlineLevel="1">
      <c r="B2022" s="878">
        <f t="shared" si="97"/>
        <v>2002</v>
      </c>
      <c r="C2022" s="885" t="s">
        <v>1869</v>
      </c>
      <c r="D2022" s="886" t="s">
        <v>31</v>
      </c>
      <c r="E2022" s="887" t="s">
        <v>1870</v>
      </c>
      <c r="F2022" s="879"/>
      <c r="G2022" s="880"/>
      <c r="H2022" s="881"/>
      <c r="I2022" s="880"/>
      <c r="J2022" s="882">
        <f t="shared" si="98"/>
        <v>0</v>
      </c>
      <c r="K2022" s="883"/>
      <c r="L2022" s="888"/>
      <c r="M2022" s="772"/>
      <c r="N2022" s="317"/>
      <c r="O2022" s="845" t="s">
        <v>3627</v>
      </c>
      <c r="P2022" s="893">
        <f t="shared" si="96"/>
        <v>0</v>
      </c>
      <c r="Q2022" s="847">
        <f t="shared" si="95"/>
        <v>0</v>
      </c>
      <c r="R2022" s="520"/>
    </row>
    <row r="2023" spans="2:18" ht="60" hidden="1" outlineLevel="1">
      <c r="B2023" s="878">
        <f t="shared" si="97"/>
        <v>2003</v>
      </c>
      <c r="C2023" s="885" t="s">
        <v>1871</v>
      </c>
      <c r="D2023" s="886" t="s">
        <v>1160</v>
      </c>
      <c r="E2023" s="887" t="s">
        <v>1894</v>
      </c>
      <c r="F2023" s="879"/>
      <c r="G2023" s="880"/>
      <c r="H2023" s="881"/>
      <c r="I2023" s="880"/>
      <c r="J2023" s="882">
        <f t="shared" si="98"/>
        <v>0</v>
      </c>
      <c r="K2023" s="883"/>
      <c r="L2023" s="888"/>
      <c r="M2023" s="772"/>
      <c r="N2023" s="317"/>
      <c r="O2023" s="845" t="s">
        <v>3627</v>
      </c>
      <c r="P2023" s="893">
        <f t="shared" si="96"/>
        <v>0</v>
      </c>
      <c r="Q2023" s="847">
        <f t="shared" si="95"/>
        <v>0</v>
      </c>
      <c r="R2023" s="520"/>
    </row>
    <row r="2024" spans="2:18" hidden="1" outlineLevel="1">
      <c r="B2024" s="878">
        <f t="shared" si="97"/>
        <v>2004</v>
      </c>
      <c r="C2024" s="885" t="s">
        <v>1872</v>
      </c>
      <c r="D2024" s="886"/>
      <c r="E2024" s="887"/>
      <c r="F2024" s="879"/>
      <c r="G2024" s="880"/>
      <c r="H2024" s="881"/>
      <c r="I2024" s="880"/>
      <c r="J2024" s="882">
        <f t="shared" si="98"/>
        <v>0</v>
      </c>
      <c r="K2024" s="883"/>
      <c r="L2024" s="888"/>
      <c r="M2024" s="772"/>
      <c r="N2024" s="317"/>
      <c r="O2024" s="845" t="s">
        <v>3627</v>
      </c>
      <c r="P2024" s="893">
        <f t="shared" si="96"/>
        <v>0</v>
      </c>
      <c r="Q2024" s="847">
        <f t="shared" si="95"/>
        <v>0</v>
      </c>
      <c r="R2024" s="520"/>
    </row>
    <row r="2025" spans="2:18" hidden="1" outlineLevel="1">
      <c r="B2025" s="878">
        <f t="shared" si="97"/>
        <v>2005</v>
      </c>
      <c r="C2025" s="885" t="s">
        <v>1873</v>
      </c>
      <c r="D2025" s="886" t="s">
        <v>63</v>
      </c>
      <c r="E2025" s="887" t="s">
        <v>1874</v>
      </c>
      <c r="F2025" s="879"/>
      <c r="G2025" s="880"/>
      <c r="H2025" s="881"/>
      <c r="I2025" s="880"/>
      <c r="J2025" s="882">
        <f t="shared" si="98"/>
        <v>0</v>
      </c>
      <c r="K2025" s="883"/>
      <c r="L2025" s="888"/>
      <c r="M2025" s="772"/>
      <c r="N2025" s="317"/>
      <c r="O2025" s="845" t="s">
        <v>3627</v>
      </c>
      <c r="P2025" s="893">
        <f t="shared" si="96"/>
        <v>0</v>
      </c>
      <c r="Q2025" s="847">
        <f t="shared" si="95"/>
        <v>0</v>
      </c>
      <c r="R2025" s="520"/>
    </row>
    <row r="2026" spans="2:18" hidden="1" outlineLevel="1">
      <c r="B2026" s="878">
        <f t="shared" si="97"/>
        <v>2006</v>
      </c>
      <c r="C2026" s="885" t="s">
        <v>1875</v>
      </c>
      <c r="D2026" s="886" t="s">
        <v>40</v>
      </c>
      <c r="E2026" s="887" t="s">
        <v>1876</v>
      </c>
      <c r="F2026" s="879"/>
      <c r="G2026" s="880"/>
      <c r="H2026" s="881"/>
      <c r="I2026" s="880"/>
      <c r="J2026" s="882">
        <f t="shared" si="98"/>
        <v>0</v>
      </c>
      <c r="K2026" s="883"/>
      <c r="L2026" s="888"/>
      <c r="M2026" s="772"/>
      <c r="N2026" s="317"/>
      <c r="O2026" s="845" t="s">
        <v>3627</v>
      </c>
      <c r="P2026" s="893">
        <f t="shared" si="96"/>
        <v>0</v>
      </c>
      <c r="Q2026" s="847">
        <f t="shared" si="95"/>
        <v>0</v>
      </c>
      <c r="R2026" s="520"/>
    </row>
    <row r="2027" spans="2:18" ht="30" hidden="1" outlineLevel="1">
      <c r="B2027" s="878">
        <f t="shared" si="97"/>
        <v>2007</v>
      </c>
      <c r="C2027" s="885" t="s">
        <v>1877</v>
      </c>
      <c r="D2027" s="886" t="s">
        <v>40</v>
      </c>
      <c r="E2027" s="887" t="s">
        <v>1878</v>
      </c>
      <c r="F2027" s="879"/>
      <c r="G2027" s="880"/>
      <c r="H2027" s="881"/>
      <c r="I2027" s="880"/>
      <c r="J2027" s="882">
        <f t="shared" si="98"/>
        <v>0</v>
      </c>
      <c r="K2027" s="883"/>
      <c r="L2027" s="888"/>
      <c r="M2027" s="772"/>
      <c r="N2027" s="317"/>
      <c r="O2027" s="845" t="s">
        <v>3627</v>
      </c>
      <c r="P2027" s="893">
        <f t="shared" si="96"/>
        <v>0</v>
      </c>
      <c r="Q2027" s="847">
        <f t="shared" si="95"/>
        <v>0</v>
      </c>
      <c r="R2027" s="520"/>
    </row>
    <row r="2028" spans="2:18" hidden="1" outlineLevel="1">
      <c r="B2028" s="878">
        <f t="shared" si="97"/>
        <v>2008</v>
      </c>
      <c r="C2028" s="885" t="s">
        <v>1879</v>
      </c>
      <c r="D2028" s="886" t="s">
        <v>40</v>
      </c>
      <c r="E2028" s="887" t="s">
        <v>1880</v>
      </c>
      <c r="F2028" s="879"/>
      <c r="G2028" s="880"/>
      <c r="H2028" s="881"/>
      <c r="I2028" s="880"/>
      <c r="J2028" s="882">
        <f t="shared" si="98"/>
        <v>0</v>
      </c>
      <c r="K2028" s="883"/>
      <c r="L2028" s="888"/>
      <c r="M2028" s="772"/>
      <c r="N2028" s="317"/>
      <c r="O2028" s="845" t="s">
        <v>3627</v>
      </c>
      <c r="P2028" s="893">
        <f t="shared" si="96"/>
        <v>0</v>
      </c>
      <c r="Q2028" s="847">
        <f t="shared" si="95"/>
        <v>0</v>
      </c>
      <c r="R2028" s="520"/>
    </row>
    <row r="2029" spans="2:18" hidden="1" outlineLevel="1">
      <c r="B2029" s="878">
        <f t="shared" si="97"/>
        <v>2009</v>
      </c>
      <c r="C2029" s="885" t="s">
        <v>1881</v>
      </c>
      <c r="D2029" s="886" t="s">
        <v>40</v>
      </c>
      <c r="E2029" s="887" t="s">
        <v>1882</v>
      </c>
      <c r="F2029" s="879"/>
      <c r="G2029" s="880"/>
      <c r="H2029" s="881"/>
      <c r="I2029" s="880"/>
      <c r="J2029" s="882">
        <f t="shared" si="98"/>
        <v>0</v>
      </c>
      <c r="K2029" s="883"/>
      <c r="L2029" s="888"/>
      <c r="M2029" s="772"/>
      <c r="N2029" s="317"/>
      <c r="O2029" s="845" t="s">
        <v>3627</v>
      </c>
      <c r="P2029" s="893">
        <f t="shared" si="96"/>
        <v>0</v>
      </c>
      <c r="Q2029" s="847">
        <f t="shared" si="95"/>
        <v>0</v>
      </c>
      <c r="R2029" s="520"/>
    </row>
    <row r="2030" spans="2:18" ht="30" hidden="1" outlineLevel="1">
      <c r="B2030" s="878">
        <f t="shared" si="97"/>
        <v>2010</v>
      </c>
      <c r="C2030" s="885" t="s">
        <v>1883</v>
      </c>
      <c r="D2030" s="886" t="s">
        <v>40</v>
      </c>
      <c r="E2030" s="887" t="s">
        <v>1884</v>
      </c>
      <c r="F2030" s="879"/>
      <c r="G2030" s="880"/>
      <c r="H2030" s="881"/>
      <c r="I2030" s="880"/>
      <c r="J2030" s="882">
        <f t="shared" si="98"/>
        <v>0</v>
      </c>
      <c r="K2030" s="883"/>
      <c r="L2030" s="888"/>
      <c r="M2030" s="772"/>
      <c r="N2030" s="317"/>
      <c r="O2030" s="845" t="s">
        <v>3627</v>
      </c>
      <c r="P2030" s="893">
        <f t="shared" si="96"/>
        <v>0</v>
      </c>
      <c r="Q2030" s="847">
        <f t="shared" si="95"/>
        <v>0</v>
      </c>
      <c r="R2030" s="520"/>
    </row>
    <row r="2031" spans="2:18" hidden="1" outlineLevel="1">
      <c r="B2031" s="878">
        <f t="shared" si="97"/>
        <v>2011</v>
      </c>
      <c r="C2031" s="885" t="s">
        <v>1885</v>
      </c>
      <c r="D2031" s="886" t="s">
        <v>40</v>
      </c>
      <c r="E2031" s="887" t="s">
        <v>1886</v>
      </c>
      <c r="F2031" s="879"/>
      <c r="G2031" s="880"/>
      <c r="H2031" s="881"/>
      <c r="I2031" s="880"/>
      <c r="J2031" s="882">
        <f t="shared" si="98"/>
        <v>0</v>
      </c>
      <c r="K2031" s="883"/>
      <c r="L2031" s="888"/>
      <c r="M2031" s="772"/>
      <c r="N2031" s="317"/>
      <c r="O2031" s="845" t="s">
        <v>3627</v>
      </c>
      <c r="P2031" s="893">
        <f t="shared" si="96"/>
        <v>0</v>
      </c>
      <c r="Q2031" s="847">
        <f t="shared" ref="Q2031:Q2094" si="99">I2031</f>
        <v>0</v>
      </c>
      <c r="R2031" s="520"/>
    </row>
    <row r="2032" spans="2:18" hidden="1" outlineLevel="1">
      <c r="B2032" s="878">
        <f t="shared" si="97"/>
        <v>2012</v>
      </c>
      <c r="C2032" s="885" t="s">
        <v>1887</v>
      </c>
      <c r="D2032" s="886" t="s">
        <v>40</v>
      </c>
      <c r="E2032" s="887" t="s">
        <v>1888</v>
      </c>
      <c r="F2032" s="879"/>
      <c r="G2032" s="880"/>
      <c r="H2032" s="881"/>
      <c r="I2032" s="880"/>
      <c r="J2032" s="882">
        <f t="shared" si="98"/>
        <v>0</v>
      </c>
      <c r="K2032" s="883"/>
      <c r="L2032" s="888"/>
      <c r="M2032" s="772"/>
      <c r="N2032" s="317"/>
      <c r="O2032" s="845" t="s">
        <v>3627</v>
      </c>
      <c r="P2032" s="893">
        <f t="shared" si="96"/>
        <v>0</v>
      </c>
      <c r="Q2032" s="847">
        <f t="shared" si="99"/>
        <v>0</v>
      </c>
      <c r="R2032" s="520"/>
    </row>
    <row r="2033" spans="2:18" ht="45" hidden="1" outlineLevel="1">
      <c r="B2033" s="878">
        <f t="shared" si="97"/>
        <v>2013</v>
      </c>
      <c r="C2033" s="885" t="s">
        <v>1889</v>
      </c>
      <c r="D2033" s="886" t="s">
        <v>40</v>
      </c>
      <c r="E2033" s="887" t="s">
        <v>1890</v>
      </c>
      <c r="F2033" s="879"/>
      <c r="G2033" s="880"/>
      <c r="H2033" s="881"/>
      <c r="I2033" s="880"/>
      <c r="J2033" s="882">
        <f t="shared" si="98"/>
        <v>0</v>
      </c>
      <c r="K2033" s="883"/>
      <c r="L2033" s="888"/>
      <c r="M2033" s="772"/>
      <c r="N2033" s="317"/>
      <c r="O2033" s="845" t="s">
        <v>3627</v>
      </c>
      <c r="P2033" s="893">
        <f t="shared" si="96"/>
        <v>0</v>
      </c>
      <c r="Q2033" s="847">
        <f t="shared" si="99"/>
        <v>0</v>
      </c>
      <c r="R2033" s="520"/>
    </row>
    <row r="2034" spans="2:18" ht="45" hidden="1" outlineLevel="1">
      <c r="B2034" s="878">
        <f t="shared" si="97"/>
        <v>2014</v>
      </c>
      <c r="C2034" s="885" t="s">
        <v>1889</v>
      </c>
      <c r="D2034" s="886" t="s">
        <v>40</v>
      </c>
      <c r="E2034" s="887" t="s">
        <v>1890</v>
      </c>
      <c r="F2034" s="879"/>
      <c r="G2034" s="880"/>
      <c r="H2034" s="881"/>
      <c r="I2034" s="880"/>
      <c r="J2034" s="882">
        <f t="shared" si="98"/>
        <v>0</v>
      </c>
      <c r="K2034" s="883"/>
      <c r="L2034" s="888"/>
      <c r="M2034" s="772"/>
      <c r="N2034" s="317"/>
      <c r="O2034" s="845" t="s">
        <v>3627</v>
      </c>
      <c r="P2034" s="893">
        <f t="shared" ref="P2034:P2074" si="100">G2034</f>
        <v>0</v>
      </c>
      <c r="Q2034" s="847">
        <f t="shared" si="99"/>
        <v>0</v>
      </c>
      <c r="R2034" s="520"/>
    </row>
    <row r="2035" spans="2:18" hidden="1" outlineLevel="1">
      <c r="B2035" s="878">
        <f t="shared" si="97"/>
        <v>2015</v>
      </c>
      <c r="C2035" s="885" t="s">
        <v>1895</v>
      </c>
      <c r="D2035" s="886" t="s">
        <v>40</v>
      </c>
      <c r="E2035" s="887" t="s">
        <v>1896</v>
      </c>
      <c r="F2035" s="879"/>
      <c r="G2035" s="880"/>
      <c r="H2035" s="881"/>
      <c r="I2035" s="880"/>
      <c r="J2035" s="882">
        <f t="shared" si="98"/>
        <v>0</v>
      </c>
      <c r="K2035" s="883"/>
      <c r="L2035" s="888"/>
      <c r="M2035" s="772"/>
      <c r="N2035" s="317"/>
      <c r="O2035" s="845" t="s">
        <v>3627</v>
      </c>
      <c r="P2035" s="893">
        <f t="shared" si="100"/>
        <v>0</v>
      </c>
      <c r="Q2035" s="847">
        <f t="shared" si="99"/>
        <v>0</v>
      </c>
      <c r="R2035" s="520"/>
    </row>
    <row r="2036" spans="2:18" hidden="1" outlineLevel="1">
      <c r="B2036" s="878">
        <f t="shared" ref="B2036:B2099" si="101">B2035+1</f>
        <v>2016</v>
      </c>
      <c r="C2036" s="885" t="s">
        <v>1897</v>
      </c>
      <c r="D2036" s="886" t="s">
        <v>40</v>
      </c>
      <c r="E2036" s="887" t="s">
        <v>1898</v>
      </c>
      <c r="F2036" s="879"/>
      <c r="G2036" s="880"/>
      <c r="H2036" s="881"/>
      <c r="I2036" s="880"/>
      <c r="J2036" s="882">
        <f t="shared" si="98"/>
        <v>0</v>
      </c>
      <c r="K2036" s="883"/>
      <c r="L2036" s="888"/>
      <c r="M2036" s="772"/>
      <c r="N2036" s="317"/>
      <c r="O2036" s="845" t="s">
        <v>3627</v>
      </c>
      <c r="P2036" s="893">
        <f t="shared" si="100"/>
        <v>0</v>
      </c>
      <c r="Q2036" s="847">
        <f t="shared" si="99"/>
        <v>0</v>
      </c>
      <c r="R2036" s="520"/>
    </row>
    <row r="2037" spans="2:18" hidden="1" outlineLevel="1">
      <c r="B2037" s="878">
        <f t="shared" si="101"/>
        <v>2017</v>
      </c>
      <c r="C2037" s="885" t="s">
        <v>1899</v>
      </c>
      <c r="D2037" s="886" t="s">
        <v>31</v>
      </c>
      <c r="E2037" s="887" t="s">
        <v>1900</v>
      </c>
      <c r="F2037" s="879"/>
      <c r="G2037" s="880"/>
      <c r="H2037" s="881"/>
      <c r="I2037" s="880"/>
      <c r="J2037" s="882">
        <f t="shared" si="98"/>
        <v>0</v>
      </c>
      <c r="K2037" s="883"/>
      <c r="L2037" s="888"/>
      <c r="M2037" s="772"/>
      <c r="N2037" s="317"/>
      <c r="O2037" s="845" t="s">
        <v>3627</v>
      </c>
      <c r="P2037" s="893">
        <f t="shared" si="100"/>
        <v>0</v>
      </c>
      <c r="Q2037" s="847">
        <f t="shared" si="99"/>
        <v>0</v>
      </c>
      <c r="R2037" s="520"/>
    </row>
    <row r="2038" spans="2:18" hidden="1" outlineLevel="1">
      <c r="B2038" s="878">
        <f t="shared" si="101"/>
        <v>2018</v>
      </c>
      <c r="C2038" s="885" t="s">
        <v>1901</v>
      </c>
      <c r="D2038" s="886" t="s">
        <v>31</v>
      </c>
      <c r="E2038" s="887" t="s">
        <v>1902</v>
      </c>
      <c r="F2038" s="879"/>
      <c r="G2038" s="880"/>
      <c r="H2038" s="881"/>
      <c r="I2038" s="880"/>
      <c r="J2038" s="882">
        <f t="shared" si="98"/>
        <v>0</v>
      </c>
      <c r="K2038" s="883"/>
      <c r="L2038" s="888"/>
      <c r="M2038" s="772"/>
      <c r="N2038" s="317"/>
      <c r="O2038" s="845" t="s">
        <v>3627</v>
      </c>
      <c r="P2038" s="893">
        <f t="shared" si="100"/>
        <v>0</v>
      </c>
      <c r="Q2038" s="847">
        <f t="shared" si="99"/>
        <v>0</v>
      </c>
      <c r="R2038" s="520"/>
    </row>
    <row r="2039" spans="2:18" hidden="1" outlineLevel="1">
      <c r="B2039" s="878">
        <f t="shared" si="101"/>
        <v>2019</v>
      </c>
      <c r="C2039" s="885" t="s">
        <v>1903</v>
      </c>
      <c r="D2039" s="886"/>
      <c r="E2039" s="887"/>
      <c r="F2039" s="879"/>
      <c r="G2039" s="880"/>
      <c r="H2039" s="881"/>
      <c r="I2039" s="880"/>
      <c r="J2039" s="882">
        <f t="shared" si="98"/>
        <v>0</v>
      </c>
      <c r="K2039" s="883"/>
      <c r="L2039" s="888"/>
      <c r="M2039" s="772"/>
      <c r="N2039" s="317"/>
      <c r="O2039" s="845" t="s">
        <v>3627</v>
      </c>
      <c r="P2039" s="893">
        <f t="shared" si="100"/>
        <v>0</v>
      </c>
      <c r="Q2039" s="847">
        <f t="shared" si="99"/>
        <v>0</v>
      </c>
      <c r="R2039" s="520"/>
    </row>
    <row r="2040" spans="2:18" hidden="1" outlineLevel="1">
      <c r="B2040" s="878">
        <f t="shared" si="101"/>
        <v>2020</v>
      </c>
      <c r="C2040" s="885" t="s">
        <v>1904</v>
      </c>
      <c r="D2040" s="886"/>
      <c r="E2040" s="887"/>
      <c r="F2040" s="879"/>
      <c r="G2040" s="880"/>
      <c r="H2040" s="881"/>
      <c r="I2040" s="880"/>
      <c r="J2040" s="882">
        <f t="shared" si="98"/>
        <v>0</v>
      </c>
      <c r="K2040" s="883"/>
      <c r="L2040" s="888"/>
      <c r="M2040" s="772"/>
      <c r="N2040" s="317"/>
      <c r="O2040" s="845" t="s">
        <v>3627</v>
      </c>
      <c r="P2040" s="893">
        <f t="shared" si="100"/>
        <v>0</v>
      </c>
      <c r="Q2040" s="847">
        <f t="shared" si="99"/>
        <v>0</v>
      </c>
      <c r="R2040" s="520"/>
    </row>
    <row r="2041" spans="2:18" hidden="1" outlineLevel="1">
      <c r="B2041" s="878">
        <f t="shared" si="101"/>
        <v>2021</v>
      </c>
      <c r="C2041" s="885" t="s">
        <v>1905</v>
      </c>
      <c r="D2041" s="886"/>
      <c r="E2041" s="887"/>
      <c r="F2041" s="879"/>
      <c r="G2041" s="880"/>
      <c r="H2041" s="881"/>
      <c r="I2041" s="880"/>
      <c r="J2041" s="882">
        <f t="shared" si="98"/>
        <v>0</v>
      </c>
      <c r="K2041" s="883"/>
      <c r="L2041" s="888"/>
      <c r="M2041" s="772"/>
      <c r="N2041" s="317"/>
      <c r="O2041" s="845" t="s">
        <v>3627</v>
      </c>
      <c r="P2041" s="893">
        <f t="shared" si="100"/>
        <v>0</v>
      </c>
      <c r="Q2041" s="847">
        <f t="shared" si="99"/>
        <v>0</v>
      </c>
      <c r="R2041" s="520"/>
    </row>
    <row r="2042" spans="2:18" ht="45" hidden="1" outlineLevel="1">
      <c r="B2042" s="878">
        <f t="shared" si="101"/>
        <v>2022</v>
      </c>
      <c r="C2042" s="885" t="s">
        <v>1906</v>
      </c>
      <c r="D2042" s="886" t="s">
        <v>63</v>
      </c>
      <c r="E2042" s="887" t="s">
        <v>1907</v>
      </c>
      <c r="F2042" s="879"/>
      <c r="G2042" s="880"/>
      <c r="H2042" s="881"/>
      <c r="I2042" s="880"/>
      <c r="J2042" s="882">
        <f t="shared" si="98"/>
        <v>0</v>
      </c>
      <c r="K2042" s="883"/>
      <c r="L2042" s="888"/>
      <c r="M2042" s="772"/>
      <c r="N2042" s="317"/>
      <c r="O2042" s="845" t="s">
        <v>3627</v>
      </c>
      <c r="P2042" s="893">
        <f t="shared" si="100"/>
        <v>0</v>
      </c>
      <c r="Q2042" s="847">
        <f t="shared" si="99"/>
        <v>0</v>
      </c>
      <c r="R2042" s="520"/>
    </row>
    <row r="2043" spans="2:18" ht="30" hidden="1" outlineLevel="1">
      <c r="B2043" s="878">
        <f t="shared" si="101"/>
        <v>2023</v>
      </c>
      <c r="C2043" s="885" t="s">
        <v>1908</v>
      </c>
      <c r="D2043" s="886" t="s">
        <v>1785</v>
      </c>
      <c r="E2043" s="887" t="s">
        <v>1947</v>
      </c>
      <c r="F2043" s="879"/>
      <c r="G2043" s="880"/>
      <c r="H2043" s="881"/>
      <c r="I2043" s="880"/>
      <c r="J2043" s="882">
        <f t="shared" si="98"/>
        <v>0</v>
      </c>
      <c r="K2043" s="883"/>
      <c r="L2043" s="888"/>
      <c r="M2043" s="772"/>
      <c r="N2043" s="317"/>
      <c r="O2043" s="845" t="s">
        <v>3627</v>
      </c>
      <c r="P2043" s="893">
        <f t="shared" si="100"/>
        <v>0</v>
      </c>
      <c r="Q2043" s="847">
        <f t="shared" si="99"/>
        <v>0</v>
      </c>
      <c r="R2043" s="520"/>
    </row>
    <row r="2044" spans="2:18" ht="30" hidden="1" outlineLevel="1">
      <c r="B2044" s="878">
        <f t="shared" si="101"/>
        <v>2024</v>
      </c>
      <c r="C2044" s="885" t="s">
        <v>1910</v>
      </c>
      <c r="D2044" s="886" t="s">
        <v>1840</v>
      </c>
      <c r="E2044" s="887" t="s">
        <v>1948</v>
      </c>
      <c r="F2044" s="879"/>
      <c r="G2044" s="880"/>
      <c r="H2044" s="881"/>
      <c r="I2044" s="880"/>
      <c r="J2044" s="882">
        <f t="shared" si="98"/>
        <v>0</v>
      </c>
      <c r="K2044" s="883"/>
      <c r="L2044" s="888"/>
      <c r="M2044" s="772"/>
      <c r="N2044" s="317"/>
      <c r="O2044" s="845" t="s">
        <v>3627</v>
      </c>
      <c r="P2044" s="893">
        <f t="shared" si="100"/>
        <v>0</v>
      </c>
      <c r="Q2044" s="847">
        <f t="shared" si="99"/>
        <v>0</v>
      </c>
      <c r="R2044" s="520"/>
    </row>
    <row r="2045" spans="2:18" hidden="1" outlineLevel="1">
      <c r="B2045" s="878">
        <f t="shared" si="101"/>
        <v>2025</v>
      </c>
      <c r="C2045" s="885" t="s">
        <v>1911</v>
      </c>
      <c r="D2045" s="886" t="s">
        <v>1785</v>
      </c>
      <c r="E2045" s="887" t="s">
        <v>1949</v>
      </c>
      <c r="F2045" s="879"/>
      <c r="G2045" s="880"/>
      <c r="H2045" s="881"/>
      <c r="I2045" s="880"/>
      <c r="J2045" s="882">
        <f t="shared" si="98"/>
        <v>0</v>
      </c>
      <c r="K2045" s="883"/>
      <c r="L2045" s="888"/>
      <c r="M2045" s="772"/>
      <c r="N2045" s="317"/>
      <c r="O2045" s="845" t="s">
        <v>3627</v>
      </c>
      <c r="P2045" s="893">
        <f t="shared" si="100"/>
        <v>0</v>
      </c>
      <c r="Q2045" s="847">
        <f t="shared" si="99"/>
        <v>0</v>
      </c>
      <c r="R2045" s="520"/>
    </row>
    <row r="2046" spans="2:18" ht="30" hidden="1" outlineLevel="1">
      <c r="B2046" s="878">
        <f t="shared" si="101"/>
        <v>2026</v>
      </c>
      <c r="C2046" s="885" t="s">
        <v>1912</v>
      </c>
      <c r="D2046" s="886" t="s">
        <v>1160</v>
      </c>
      <c r="E2046" s="890" t="s">
        <v>1950</v>
      </c>
      <c r="F2046" s="879"/>
      <c r="G2046" s="880"/>
      <c r="H2046" s="881"/>
      <c r="I2046" s="880"/>
      <c r="J2046" s="882">
        <f t="shared" si="98"/>
        <v>0</v>
      </c>
      <c r="K2046" s="883"/>
      <c r="L2046" s="888"/>
      <c r="M2046" s="772"/>
      <c r="N2046" s="317"/>
      <c r="O2046" s="845" t="s">
        <v>3627</v>
      </c>
      <c r="P2046" s="893">
        <f t="shared" si="100"/>
        <v>0</v>
      </c>
      <c r="Q2046" s="847">
        <f t="shared" si="99"/>
        <v>0</v>
      </c>
      <c r="R2046" s="520"/>
    </row>
    <row r="2047" spans="2:18" hidden="1" outlineLevel="1">
      <c r="B2047" s="878">
        <f t="shared" si="101"/>
        <v>2027</v>
      </c>
      <c r="C2047" s="885" t="s">
        <v>1913</v>
      </c>
      <c r="D2047" s="886" t="s">
        <v>65</v>
      </c>
      <c r="E2047" s="887" t="s">
        <v>1909</v>
      </c>
      <c r="F2047" s="879"/>
      <c r="G2047" s="880"/>
      <c r="H2047" s="881"/>
      <c r="I2047" s="880"/>
      <c r="J2047" s="882">
        <f t="shared" si="98"/>
        <v>0</v>
      </c>
      <c r="K2047" s="883"/>
      <c r="L2047" s="888"/>
      <c r="M2047" s="772"/>
      <c r="N2047" s="317"/>
      <c r="O2047" s="845" t="s">
        <v>3627</v>
      </c>
      <c r="P2047" s="893">
        <f t="shared" si="100"/>
        <v>0</v>
      </c>
      <c r="Q2047" s="847">
        <f t="shared" si="99"/>
        <v>0</v>
      </c>
      <c r="R2047" s="520"/>
    </row>
    <row r="2048" spans="2:18" hidden="1" outlineLevel="1">
      <c r="B2048" s="878">
        <f t="shared" si="101"/>
        <v>2028</v>
      </c>
      <c r="C2048" s="885" t="s">
        <v>1914</v>
      </c>
      <c r="D2048" s="886" t="s">
        <v>266</v>
      </c>
      <c r="E2048" s="887" t="s">
        <v>1915</v>
      </c>
      <c r="F2048" s="879"/>
      <c r="G2048" s="880"/>
      <c r="H2048" s="881"/>
      <c r="I2048" s="880"/>
      <c r="J2048" s="882">
        <f t="shared" si="98"/>
        <v>0</v>
      </c>
      <c r="K2048" s="883"/>
      <c r="L2048" s="888"/>
      <c r="M2048" s="772"/>
      <c r="N2048" s="317"/>
      <c r="O2048" s="845" t="s">
        <v>3627</v>
      </c>
      <c r="P2048" s="893">
        <f t="shared" si="100"/>
        <v>0</v>
      </c>
      <c r="Q2048" s="847">
        <f t="shared" si="99"/>
        <v>0</v>
      </c>
      <c r="R2048" s="520"/>
    </row>
    <row r="2049" spans="2:18" hidden="1" outlineLevel="1">
      <c r="B2049" s="878">
        <f t="shared" si="101"/>
        <v>2029</v>
      </c>
      <c r="C2049" s="885" t="s">
        <v>1916</v>
      </c>
      <c r="D2049" s="886"/>
      <c r="E2049" s="887"/>
      <c r="F2049" s="879"/>
      <c r="G2049" s="880"/>
      <c r="H2049" s="881"/>
      <c r="I2049" s="880"/>
      <c r="J2049" s="882">
        <f t="shared" si="98"/>
        <v>0</v>
      </c>
      <c r="K2049" s="883"/>
      <c r="L2049" s="888"/>
      <c r="M2049" s="772"/>
      <c r="N2049" s="317"/>
      <c r="O2049" s="845" t="s">
        <v>3627</v>
      </c>
      <c r="P2049" s="893">
        <f t="shared" si="100"/>
        <v>0</v>
      </c>
      <c r="Q2049" s="847">
        <f t="shared" si="99"/>
        <v>0</v>
      </c>
      <c r="R2049" s="520"/>
    </row>
    <row r="2050" spans="2:18" ht="30" hidden="1" outlineLevel="1">
      <c r="B2050" s="878">
        <f t="shared" si="101"/>
        <v>2030</v>
      </c>
      <c r="C2050" s="885" t="s">
        <v>1917</v>
      </c>
      <c r="D2050" s="886" t="s">
        <v>1785</v>
      </c>
      <c r="E2050" s="887" t="s">
        <v>1951</v>
      </c>
      <c r="F2050" s="879"/>
      <c r="G2050" s="880"/>
      <c r="H2050" s="881"/>
      <c r="I2050" s="880"/>
      <c r="J2050" s="882">
        <f t="shared" si="98"/>
        <v>0</v>
      </c>
      <c r="K2050" s="883"/>
      <c r="L2050" s="888"/>
      <c r="M2050" s="772"/>
      <c r="N2050" s="317"/>
      <c r="O2050" s="845" t="s">
        <v>3627</v>
      </c>
      <c r="P2050" s="893">
        <f t="shared" si="100"/>
        <v>0</v>
      </c>
      <c r="Q2050" s="847">
        <f t="shared" si="99"/>
        <v>0</v>
      </c>
      <c r="R2050" s="520"/>
    </row>
    <row r="2051" spans="2:18" ht="30" hidden="1" outlineLevel="1">
      <c r="B2051" s="878">
        <f t="shared" si="101"/>
        <v>2031</v>
      </c>
      <c r="C2051" s="885" t="s">
        <v>1919</v>
      </c>
      <c r="D2051" s="886" t="s">
        <v>1160</v>
      </c>
      <c r="E2051" s="887" t="s">
        <v>1952</v>
      </c>
      <c r="F2051" s="879"/>
      <c r="G2051" s="880"/>
      <c r="H2051" s="881"/>
      <c r="I2051" s="880"/>
      <c r="J2051" s="882">
        <f t="shared" si="98"/>
        <v>0</v>
      </c>
      <c r="K2051" s="883"/>
      <c r="L2051" s="888"/>
      <c r="M2051" s="772"/>
      <c r="N2051" s="317"/>
      <c r="O2051" s="845" t="s">
        <v>3627</v>
      </c>
      <c r="P2051" s="893">
        <f t="shared" si="100"/>
        <v>0</v>
      </c>
      <c r="Q2051" s="847">
        <f t="shared" si="99"/>
        <v>0</v>
      </c>
      <c r="R2051" s="520"/>
    </row>
    <row r="2052" spans="2:18" hidden="1" outlineLevel="1">
      <c r="B2052" s="878">
        <f t="shared" si="101"/>
        <v>2032</v>
      </c>
      <c r="C2052" s="885" t="s">
        <v>1913</v>
      </c>
      <c r="D2052" s="886" t="s">
        <v>65</v>
      </c>
      <c r="E2052" s="887" t="s">
        <v>1918</v>
      </c>
      <c r="F2052" s="879"/>
      <c r="G2052" s="880"/>
      <c r="H2052" s="881"/>
      <c r="I2052" s="880"/>
      <c r="J2052" s="882">
        <f t="shared" si="98"/>
        <v>0</v>
      </c>
      <c r="K2052" s="883"/>
      <c r="L2052" s="888"/>
      <c r="M2052" s="772"/>
      <c r="N2052" s="317"/>
      <c r="O2052" s="845" t="s">
        <v>3627</v>
      </c>
      <c r="P2052" s="893">
        <f t="shared" si="100"/>
        <v>0</v>
      </c>
      <c r="Q2052" s="847">
        <f t="shared" si="99"/>
        <v>0</v>
      </c>
      <c r="R2052" s="520"/>
    </row>
    <row r="2053" spans="2:18" hidden="1" outlineLevel="1">
      <c r="B2053" s="878">
        <f t="shared" si="101"/>
        <v>2033</v>
      </c>
      <c r="C2053" s="885" t="s">
        <v>1914</v>
      </c>
      <c r="D2053" s="886" t="s">
        <v>266</v>
      </c>
      <c r="E2053" s="887" t="s">
        <v>1920</v>
      </c>
      <c r="F2053" s="879"/>
      <c r="G2053" s="880"/>
      <c r="H2053" s="881"/>
      <c r="I2053" s="880"/>
      <c r="J2053" s="882">
        <f t="shared" si="98"/>
        <v>0</v>
      </c>
      <c r="K2053" s="883"/>
      <c r="L2053" s="888"/>
      <c r="M2053" s="772"/>
      <c r="N2053" s="317"/>
      <c r="O2053" s="845" t="s">
        <v>3627</v>
      </c>
      <c r="P2053" s="893">
        <f t="shared" si="100"/>
        <v>0</v>
      </c>
      <c r="Q2053" s="847">
        <f t="shared" si="99"/>
        <v>0</v>
      </c>
      <c r="R2053" s="520"/>
    </row>
    <row r="2054" spans="2:18" hidden="1" outlineLevel="1">
      <c r="B2054" s="878">
        <f t="shared" si="101"/>
        <v>2034</v>
      </c>
      <c r="C2054" s="885" t="s">
        <v>1921</v>
      </c>
      <c r="D2054" s="886"/>
      <c r="E2054" s="887"/>
      <c r="F2054" s="879"/>
      <c r="G2054" s="880"/>
      <c r="H2054" s="881"/>
      <c r="I2054" s="880"/>
      <c r="J2054" s="882">
        <f t="shared" si="98"/>
        <v>0</v>
      </c>
      <c r="K2054" s="883"/>
      <c r="L2054" s="888"/>
      <c r="M2054" s="772"/>
      <c r="N2054" s="317"/>
      <c r="O2054" s="845" t="s">
        <v>3627</v>
      </c>
      <c r="P2054" s="893">
        <f t="shared" si="100"/>
        <v>0</v>
      </c>
      <c r="Q2054" s="847">
        <f t="shared" si="99"/>
        <v>0</v>
      </c>
      <c r="R2054" s="520"/>
    </row>
    <row r="2055" spans="2:18" ht="45" hidden="1" outlineLevel="1">
      <c r="B2055" s="878">
        <f t="shared" si="101"/>
        <v>2035</v>
      </c>
      <c r="C2055" s="885" t="s">
        <v>1922</v>
      </c>
      <c r="D2055" s="886" t="s">
        <v>63</v>
      </c>
      <c r="E2055" s="887" t="s">
        <v>1923</v>
      </c>
      <c r="F2055" s="879"/>
      <c r="G2055" s="880"/>
      <c r="H2055" s="881"/>
      <c r="I2055" s="880"/>
      <c r="J2055" s="882">
        <f t="shared" si="98"/>
        <v>0</v>
      </c>
      <c r="K2055" s="883"/>
      <c r="L2055" s="888"/>
      <c r="M2055" s="772"/>
      <c r="N2055" s="317"/>
      <c r="O2055" s="845" t="s">
        <v>3627</v>
      </c>
      <c r="P2055" s="893">
        <f t="shared" si="100"/>
        <v>0</v>
      </c>
      <c r="Q2055" s="847">
        <f t="shared" si="99"/>
        <v>0</v>
      </c>
      <c r="R2055" s="520"/>
    </row>
    <row r="2056" spans="2:18" ht="30" hidden="1" outlineLevel="1">
      <c r="B2056" s="878">
        <f t="shared" si="101"/>
        <v>2036</v>
      </c>
      <c r="C2056" s="885" t="s">
        <v>1924</v>
      </c>
      <c r="D2056" s="886" t="s">
        <v>2</v>
      </c>
      <c r="E2056" s="887" t="s">
        <v>1925</v>
      </c>
      <c r="F2056" s="879"/>
      <c r="G2056" s="880"/>
      <c r="H2056" s="881"/>
      <c r="I2056" s="880"/>
      <c r="J2056" s="882">
        <f t="shared" si="98"/>
        <v>0</v>
      </c>
      <c r="K2056" s="883"/>
      <c r="L2056" s="888"/>
      <c r="M2056" s="772"/>
      <c r="N2056" s="317"/>
      <c r="O2056" s="845" t="s">
        <v>3627</v>
      </c>
      <c r="P2056" s="893">
        <f t="shared" si="100"/>
        <v>0</v>
      </c>
      <c r="Q2056" s="847">
        <f t="shared" si="99"/>
        <v>0</v>
      </c>
      <c r="R2056" s="520"/>
    </row>
    <row r="2057" spans="2:18" ht="45" hidden="1" outlineLevel="1">
      <c r="B2057" s="878">
        <f t="shared" si="101"/>
        <v>2037</v>
      </c>
      <c r="C2057" s="885" t="s">
        <v>1926</v>
      </c>
      <c r="D2057" s="889" t="s">
        <v>1785</v>
      </c>
      <c r="E2057" s="887" t="s">
        <v>1953</v>
      </c>
      <c r="F2057" s="879"/>
      <c r="G2057" s="880"/>
      <c r="H2057" s="881"/>
      <c r="I2057" s="880"/>
      <c r="J2057" s="882">
        <f t="shared" si="98"/>
        <v>0</v>
      </c>
      <c r="K2057" s="883"/>
      <c r="L2057" s="888"/>
      <c r="M2057" s="772"/>
      <c r="N2057" s="317"/>
      <c r="O2057" s="845" t="s">
        <v>3627</v>
      </c>
      <c r="P2057" s="893">
        <f t="shared" si="100"/>
        <v>0</v>
      </c>
      <c r="Q2057" s="847">
        <f t="shared" si="99"/>
        <v>0</v>
      </c>
      <c r="R2057" s="520"/>
    </row>
    <row r="2058" spans="2:18" hidden="1" outlineLevel="1">
      <c r="B2058" s="878">
        <f t="shared" si="101"/>
        <v>2038</v>
      </c>
      <c r="C2058" s="885" t="s">
        <v>1927</v>
      </c>
      <c r="D2058" s="886" t="s">
        <v>31</v>
      </c>
      <c r="E2058" s="887" t="s">
        <v>1928</v>
      </c>
      <c r="F2058" s="879"/>
      <c r="G2058" s="880"/>
      <c r="H2058" s="881"/>
      <c r="I2058" s="880"/>
      <c r="J2058" s="882">
        <f t="shared" si="98"/>
        <v>0</v>
      </c>
      <c r="K2058" s="883"/>
      <c r="L2058" s="888"/>
      <c r="M2058" s="772"/>
      <c r="N2058" s="317"/>
      <c r="O2058" s="845" t="s">
        <v>3627</v>
      </c>
      <c r="P2058" s="893">
        <f t="shared" si="100"/>
        <v>0</v>
      </c>
      <c r="Q2058" s="847">
        <f t="shared" si="99"/>
        <v>0</v>
      </c>
      <c r="R2058" s="520"/>
    </row>
    <row r="2059" spans="2:18" hidden="1" outlineLevel="1">
      <c r="B2059" s="878">
        <f t="shared" si="101"/>
        <v>2039</v>
      </c>
      <c r="C2059" s="885" t="s">
        <v>1929</v>
      </c>
      <c r="D2059" s="886" t="s">
        <v>31</v>
      </c>
      <c r="E2059" s="887" t="s">
        <v>1930</v>
      </c>
      <c r="F2059" s="879"/>
      <c r="G2059" s="880"/>
      <c r="H2059" s="881"/>
      <c r="I2059" s="880"/>
      <c r="J2059" s="882">
        <f t="shared" si="98"/>
        <v>0</v>
      </c>
      <c r="K2059" s="883"/>
      <c r="L2059" s="888"/>
      <c r="M2059" s="772"/>
      <c r="N2059" s="317"/>
      <c r="O2059" s="845" t="s">
        <v>3627</v>
      </c>
      <c r="P2059" s="893">
        <f t="shared" si="100"/>
        <v>0</v>
      </c>
      <c r="Q2059" s="847">
        <f t="shared" si="99"/>
        <v>0</v>
      </c>
      <c r="R2059" s="520"/>
    </row>
    <row r="2060" spans="2:18" hidden="1" outlineLevel="1">
      <c r="B2060" s="878">
        <f t="shared" si="101"/>
        <v>2040</v>
      </c>
      <c r="C2060" s="885" t="s">
        <v>1931</v>
      </c>
      <c r="D2060" s="886" t="s">
        <v>2</v>
      </c>
      <c r="E2060" s="887" t="s">
        <v>1932</v>
      </c>
      <c r="F2060" s="879"/>
      <c r="G2060" s="880"/>
      <c r="H2060" s="881"/>
      <c r="I2060" s="880"/>
      <c r="J2060" s="882">
        <f t="shared" si="98"/>
        <v>0</v>
      </c>
      <c r="K2060" s="883"/>
      <c r="L2060" s="888"/>
      <c r="M2060" s="772"/>
      <c r="N2060" s="317"/>
      <c r="O2060" s="845" t="s">
        <v>3627</v>
      </c>
      <c r="P2060" s="893">
        <f t="shared" si="100"/>
        <v>0</v>
      </c>
      <c r="Q2060" s="847">
        <f t="shared" si="99"/>
        <v>0</v>
      </c>
      <c r="R2060" s="520"/>
    </row>
    <row r="2061" spans="2:18" ht="30" hidden="1" outlineLevel="1">
      <c r="B2061" s="878">
        <f t="shared" si="101"/>
        <v>2041</v>
      </c>
      <c r="C2061" s="885" t="s">
        <v>1933</v>
      </c>
      <c r="D2061" s="886" t="s">
        <v>31</v>
      </c>
      <c r="E2061" s="887" t="s">
        <v>1934</v>
      </c>
      <c r="F2061" s="879"/>
      <c r="G2061" s="880"/>
      <c r="H2061" s="881"/>
      <c r="I2061" s="880"/>
      <c r="J2061" s="882">
        <f t="shared" si="98"/>
        <v>0</v>
      </c>
      <c r="K2061" s="883"/>
      <c r="L2061" s="888"/>
      <c r="M2061" s="772"/>
      <c r="N2061" s="317"/>
      <c r="O2061" s="845" t="s">
        <v>3627</v>
      </c>
      <c r="P2061" s="893">
        <f t="shared" si="100"/>
        <v>0</v>
      </c>
      <c r="Q2061" s="847">
        <f t="shared" si="99"/>
        <v>0</v>
      </c>
      <c r="R2061" s="520"/>
    </row>
    <row r="2062" spans="2:18" hidden="1" outlineLevel="1">
      <c r="B2062" s="878">
        <f t="shared" si="101"/>
        <v>2042</v>
      </c>
      <c r="C2062" s="885" t="s">
        <v>1935</v>
      </c>
      <c r="D2062" s="886" t="s">
        <v>31</v>
      </c>
      <c r="E2062" s="887" t="s">
        <v>1936</v>
      </c>
      <c r="F2062" s="879"/>
      <c r="G2062" s="880"/>
      <c r="H2062" s="881"/>
      <c r="I2062" s="880"/>
      <c r="J2062" s="882">
        <f t="shared" si="98"/>
        <v>0</v>
      </c>
      <c r="K2062" s="883"/>
      <c r="L2062" s="888"/>
      <c r="M2062" s="772"/>
      <c r="N2062" s="317"/>
      <c r="O2062" s="845" t="s">
        <v>3627</v>
      </c>
      <c r="P2062" s="893">
        <f t="shared" si="100"/>
        <v>0</v>
      </c>
      <c r="Q2062" s="847">
        <f t="shared" si="99"/>
        <v>0</v>
      </c>
      <c r="R2062" s="520"/>
    </row>
    <row r="2063" spans="2:18" hidden="1" outlineLevel="1">
      <c r="B2063" s="878">
        <f t="shared" si="101"/>
        <v>2043</v>
      </c>
      <c r="C2063" s="885" t="s">
        <v>1937</v>
      </c>
      <c r="D2063" s="886" t="s">
        <v>31</v>
      </c>
      <c r="E2063" s="887" t="s">
        <v>1936</v>
      </c>
      <c r="F2063" s="879"/>
      <c r="G2063" s="880"/>
      <c r="H2063" s="881"/>
      <c r="I2063" s="880"/>
      <c r="J2063" s="882">
        <f t="shared" si="98"/>
        <v>0</v>
      </c>
      <c r="K2063" s="883"/>
      <c r="L2063" s="888"/>
      <c r="M2063" s="772"/>
      <c r="N2063" s="317"/>
      <c r="O2063" s="845" t="s">
        <v>3627</v>
      </c>
      <c r="P2063" s="893">
        <f t="shared" si="100"/>
        <v>0</v>
      </c>
      <c r="Q2063" s="847">
        <f t="shared" si="99"/>
        <v>0</v>
      </c>
      <c r="R2063" s="520"/>
    </row>
    <row r="2064" spans="2:18" hidden="1" outlineLevel="1">
      <c r="B2064" s="878">
        <f t="shared" si="101"/>
        <v>2044</v>
      </c>
      <c r="C2064" s="885" t="s">
        <v>1938</v>
      </c>
      <c r="D2064" s="886" t="s">
        <v>31</v>
      </c>
      <c r="E2064" s="887" t="s">
        <v>1936</v>
      </c>
      <c r="F2064" s="879"/>
      <c r="G2064" s="880"/>
      <c r="H2064" s="881"/>
      <c r="I2064" s="880"/>
      <c r="J2064" s="882">
        <f t="shared" si="98"/>
        <v>0</v>
      </c>
      <c r="K2064" s="883"/>
      <c r="L2064" s="888"/>
      <c r="M2064" s="772"/>
      <c r="N2064" s="317"/>
      <c r="O2064" s="845" t="s">
        <v>3627</v>
      </c>
      <c r="P2064" s="893">
        <f t="shared" si="100"/>
        <v>0</v>
      </c>
      <c r="Q2064" s="847">
        <f t="shared" si="99"/>
        <v>0</v>
      </c>
      <c r="R2064" s="520"/>
    </row>
    <row r="2065" spans="1:18" hidden="1" outlineLevel="1">
      <c r="B2065" s="878">
        <f t="shared" si="101"/>
        <v>2045</v>
      </c>
      <c r="C2065" s="885" t="s">
        <v>1939</v>
      </c>
      <c r="D2065" s="886" t="s">
        <v>31</v>
      </c>
      <c r="E2065" s="887" t="s">
        <v>1940</v>
      </c>
      <c r="F2065" s="879"/>
      <c r="G2065" s="880"/>
      <c r="H2065" s="881"/>
      <c r="I2065" s="880"/>
      <c r="J2065" s="882">
        <f t="shared" si="98"/>
        <v>0</v>
      </c>
      <c r="K2065" s="883"/>
      <c r="L2065" s="888"/>
      <c r="M2065" s="772"/>
      <c r="N2065" s="317"/>
      <c r="O2065" s="845" t="s">
        <v>3627</v>
      </c>
      <c r="P2065" s="893">
        <f t="shared" si="100"/>
        <v>0</v>
      </c>
      <c r="Q2065" s="847">
        <f t="shared" si="99"/>
        <v>0</v>
      </c>
      <c r="R2065" s="520"/>
    </row>
    <row r="2066" spans="1:18" hidden="1" outlineLevel="1">
      <c r="B2066" s="878">
        <f t="shared" si="101"/>
        <v>2046</v>
      </c>
      <c r="C2066" s="885" t="s">
        <v>1941</v>
      </c>
      <c r="D2066" s="886" t="s">
        <v>31</v>
      </c>
      <c r="E2066" s="887" t="s">
        <v>1940</v>
      </c>
      <c r="F2066" s="879"/>
      <c r="G2066" s="880"/>
      <c r="H2066" s="881"/>
      <c r="I2066" s="880"/>
      <c r="J2066" s="882">
        <f t="shared" si="98"/>
        <v>0</v>
      </c>
      <c r="K2066" s="883"/>
      <c r="L2066" s="888"/>
      <c r="M2066" s="772"/>
      <c r="N2066" s="317"/>
      <c r="O2066" s="845" t="s">
        <v>3627</v>
      </c>
      <c r="P2066" s="893">
        <f t="shared" si="100"/>
        <v>0</v>
      </c>
      <c r="Q2066" s="847">
        <f t="shared" si="99"/>
        <v>0</v>
      </c>
      <c r="R2066" s="520"/>
    </row>
    <row r="2067" spans="1:18" ht="45" hidden="1" outlineLevel="1">
      <c r="B2067" s="878">
        <f t="shared" si="101"/>
        <v>2047</v>
      </c>
      <c r="C2067" s="885" t="s">
        <v>1942</v>
      </c>
      <c r="D2067" s="886" t="s">
        <v>31</v>
      </c>
      <c r="E2067" s="887" t="s">
        <v>1940</v>
      </c>
      <c r="F2067" s="879"/>
      <c r="G2067" s="880"/>
      <c r="H2067" s="881"/>
      <c r="I2067" s="880"/>
      <c r="J2067" s="882">
        <f t="shared" ref="J2067:J2074" si="102">G2067+I2067</f>
        <v>0</v>
      </c>
      <c r="K2067" s="883"/>
      <c r="L2067" s="888"/>
      <c r="M2067" s="772"/>
      <c r="N2067" s="317"/>
      <c r="O2067" s="845" t="s">
        <v>3627</v>
      </c>
      <c r="P2067" s="893">
        <f t="shared" si="100"/>
        <v>0</v>
      </c>
      <c r="Q2067" s="847">
        <f t="shared" si="99"/>
        <v>0</v>
      </c>
      <c r="R2067" s="520"/>
    </row>
    <row r="2068" spans="1:18" hidden="1" outlineLevel="1">
      <c r="B2068" s="878">
        <f t="shared" si="101"/>
        <v>2048</v>
      </c>
      <c r="C2068" s="885" t="s">
        <v>1943</v>
      </c>
      <c r="D2068" s="886" t="s">
        <v>31</v>
      </c>
      <c r="E2068" s="887" t="s">
        <v>1944</v>
      </c>
      <c r="F2068" s="879"/>
      <c r="G2068" s="880"/>
      <c r="H2068" s="881"/>
      <c r="I2068" s="880"/>
      <c r="J2068" s="882">
        <f t="shared" si="102"/>
        <v>0</v>
      </c>
      <c r="K2068" s="883"/>
      <c r="L2068" s="888"/>
      <c r="M2068" s="772"/>
      <c r="N2068" s="317"/>
      <c r="O2068" s="845" t="s">
        <v>3627</v>
      </c>
      <c r="P2068" s="893">
        <f t="shared" si="100"/>
        <v>0</v>
      </c>
      <c r="Q2068" s="847">
        <f t="shared" si="99"/>
        <v>0</v>
      </c>
      <c r="R2068" s="520"/>
    </row>
    <row r="2069" spans="1:18" hidden="1" outlineLevel="1">
      <c r="B2069" s="878">
        <f t="shared" si="101"/>
        <v>2049</v>
      </c>
      <c r="C2069" s="885" t="s">
        <v>1945</v>
      </c>
      <c r="D2069" s="886" t="s">
        <v>63</v>
      </c>
      <c r="E2069" s="887" t="s">
        <v>1946</v>
      </c>
      <c r="F2069" s="879"/>
      <c r="G2069" s="880"/>
      <c r="H2069" s="881"/>
      <c r="I2069" s="880"/>
      <c r="J2069" s="882">
        <f t="shared" si="102"/>
        <v>0</v>
      </c>
      <c r="K2069" s="883"/>
      <c r="L2069" s="888"/>
      <c r="M2069" s="772"/>
      <c r="N2069" s="317"/>
      <c r="O2069" s="845" t="s">
        <v>3627</v>
      </c>
      <c r="P2069" s="893">
        <f t="shared" si="100"/>
        <v>0</v>
      </c>
      <c r="Q2069" s="847">
        <f t="shared" si="99"/>
        <v>0</v>
      </c>
      <c r="R2069" s="520"/>
    </row>
    <row r="2070" spans="1:18" hidden="1" outlineLevel="1">
      <c r="B2070" s="878">
        <f t="shared" si="101"/>
        <v>2050</v>
      </c>
      <c r="C2070" s="885" t="s">
        <v>1931</v>
      </c>
      <c r="D2070" s="886" t="s">
        <v>2</v>
      </c>
      <c r="E2070" s="887" t="s">
        <v>1932</v>
      </c>
      <c r="F2070" s="879"/>
      <c r="G2070" s="880"/>
      <c r="H2070" s="881"/>
      <c r="I2070" s="880"/>
      <c r="J2070" s="882">
        <f t="shared" si="102"/>
        <v>0</v>
      </c>
      <c r="K2070" s="883"/>
      <c r="L2070" s="888"/>
      <c r="M2070" s="772"/>
      <c r="N2070" s="317"/>
      <c r="O2070" s="845" t="s">
        <v>3627</v>
      </c>
      <c r="P2070" s="893">
        <f t="shared" si="100"/>
        <v>0</v>
      </c>
      <c r="Q2070" s="847">
        <f t="shared" si="99"/>
        <v>0</v>
      </c>
      <c r="R2070" s="520"/>
    </row>
    <row r="2071" spans="1:18" hidden="1" outlineLevel="1">
      <c r="B2071" s="878">
        <f t="shared" si="101"/>
        <v>2051</v>
      </c>
      <c r="C2071" s="885" t="s">
        <v>1954</v>
      </c>
      <c r="D2071" s="886" t="s">
        <v>31</v>
      </c>
      <c r="E2071" s="887" t="s">
        <v>1940</v>
      </c>
      <c r="F2071" s="879"/>
      <c r="G2071" s="880"/>
      <c r="H2071" s="881"/>
      <c r="I2071" s="880"/>
      <c r="J2071" s="882">
        <f t="shared" si="102"/>
        <v>0</v>
      </c>
      <c r="K2071" s="883"/>
      <c r="L2071" s="888"/>
      <c r="M2071" s="772"/>
      <c r="N2071" s="317"/>
      <c r="O2071" s="845" t="s">
        <v>3627</v>
      </c>
      <c r="P2071" s="893">
        <f t="shared" si="100"/>
        <v>0</v>
      </c>
      <c r="Q2071" s="847">
        <f t="shared" si="99"/>
        <v>0</v>
      </c>
      <c r="R2071" s="520"/>
    </row>
    <row r="2072" spans="1:18" hidden="1" outlineLevel="1">
      <c r="B2072" s="878">
        <f t="shared" si="101"/>
        <v>2052</v>
      </c>
      <c r="C2072" s="885" t="s">
        <v>1955</v>
      </c>
      <c r="D2072" s="886" t="s">
        <v>31</v>
      </c>
      <c r="E2072" s="887" t="s">
        <v>1940</v>
      </c>
      <c r="F2072" s="879"/>
      <c r="G2072" s="880"/>
      <c r="H2072" s="881"/>
      <c r="I2072" s="880"/>
      <c r="J2072" s="882">
        <f t="shared" si="102"/>
        <v>0</v>
      </c>
      <c r="K2072" s="883"/>
      <c r="L2072" s="888"/>
      <c r="M2072" s="772"/>
      <c r="N2072" s="317"/>
      <c r="O2072" s="845" t="s">
        <v>3627</v>
      </c>
      <c r="P2072" s="893">
        <f t="shared" si="100"/>
        <v>0</v>
      </c>
      <c r="Q2072" s="847">
        <f t="shared" si="99"/>
        <v>0</v>
      </c>
      <c r="R2072" s="520"/>
    </row>
    <row r="2073" spans="1:18" ht="45" hidden="1" outlineLevel="1">
      <c r="B2073" s="878">
        <f t="shared" si="101"/>
        <v>2053</v>
      </c>
      <c r="C2073" s="885" t="s">
        <v>1956</v>
      </c>
      <c r="D2073" s="889" t="s">
        <v>1785</v>
      </c>
      <c r="E2073" s="887" t="s">
        <v>1957</v>
      </c>
      <c r="F2073" s="879"/>
      <c r="G2073" s="880"/>
      <c r="H2073" s="881"/>
      <c r="I2073" s="880"/>
      <c r="J2073" s="882">
        <f t="shared" si="102"/>
        <v>0</v>
      </c>
      <c r="K2073" s="883"/>
      <c r="L2073" s="888"/>
      <c r="M2073" s="772"/>
      <c r="N2073" s="317"/>
      <c r="O2073" s="845" t="s">
        <v>3627</v>
      </c>
      <c r="P2073" s="893">
        <f t="shared" si="100"/>
        <v>0</v>
      </c>
      <c r="Q2073" s="847">
        <f t="shared" si="99"/>
        <v>0</v>
      </c>
      <c r="R2073" s="520"/>
    </row>
    <row r="2074" spans="1:18" ht="52.2" customHeight="1" collapsed="1">
      <c r="A2074" s="219">
        <v>11</v>
      </c>
      <c r="B2074" s="878">
        <f t="shared" si="101"/>
        <v>2054</v>
      </c>
      <c r="C2074" s="938" t="s">
        <v>1958</v>
      </c>
      <c r="D2074" s="939"/>
      <c r="E2074" s="939"/>
      <c r="F2074" s="879"/>
      <c r="G2074" s="880">
        <v>14958300</v>
      </c>
      <c r="H2074" s="881"/>
      <c r="I2074" s="882">
        <v>6410700</v>
      </c>
      <c r="J2074" s="882">
        <f t="shared" si="102"/>
        <v>21369000</v>
      </c>
      <c r="K2074" s="892"/>
      <c r="L2074" s="884">
        <v>45719</v>
      </c>
      <c r="M2074" s="774">
        <v>0</v>
      </c>
      <c r="N2074" s="402">
        <v>0</v>
      </c>
      <c r="O2074" s="845" t="s">
        <v>3627</v>
      </c>
      <c r="P2074" s="893">
        <f t="shared" si="100"/>
        <v>14958300</v>
      </c>
      <c r="Q2074" s="846">
        <f>I2074</f>
        <v>6410700</v>
      </c>
      <c r="R2074" s="520"/>
    </row>
    <row r="2075" spans="1:18" hidden="1" outlineLevel="1">
      <c r="B2075" s="393">
        <f t="shared" si="101"/>
        <v>2055</v>
      </c>
      <c r="C2075" s="441" t="s">
        <v>1959</v>
      </c>
      <c r="D2075" s="527"/>
      <c r="E2075" s="443"/>
      <c r="F2075" s="394"/>
      <c r="G2075" s="422"/>
      <c r="H2075" s="423"/>
      <c r="I2075" s="422"/>
      <c r="J2075" s="424">
        <f t="shared" ref="J2075:J2130" si="103">G2075+I2075</f>
        <v>0</v>
      </c>
      <c r="K2075" s="397"/>
      <c r="L2075" s="398"/>
      <c r="M2075" s="772"/>
      <c r="N2075" s="317"/>
      <c r="O2075" s="845"/>
      <c r="P2075" s="826">
        <f t="shared" ref="P2075:P2097" si="104">G2075</f>
        <v>0</v>
      </c>
      <c r="Q2075" s="828">
        <f t="shared" si="99"/>
        <v>0</v>
      </c>
      <c r="R2075" s="520"/>
    </row>
    <row r="2076" spans="1:18" ht="30" hidden="1" outlineLevel="1">
      <c r="B2076" s="393">
        <f t="shared" si="101"/>
        <v>2056</v>
      </c>
      <c r="C2076" s="441" t="s">
        <v>3448</v>
      </c>
      <c r="D2076" s="527" t="s">
        <v>31</v>
      </c>
      <c r="E2076" s="443">
        <v>2</v>
      </c>
      <c r="F2076" s="394"/>
      <c r="G2076" s="422"/>
      <c r="H2076" s="423"/>
      <c r="I2076" s="422"/>
      <c r="J2076" s="424">
        <f t="shared" si="103"/>
        <v>0</v>
      </c>
      <c r="K2076" s="397"/>
      <c r="L2076" s="398"/>
      <c r="M2076" s="772"/>
      <c r="N2076" s="317"/>
      <c r="O2076" s="845"/>
      <c r="P2076" s="826">
        <f t="shared" si="104"/>
        <v>0</v>
      </c>
      <c r="Q2076" s="828">
        <f t="shared" si="99"/>
        <v>0</v>
      </c>
      <c r="R2076" s="520"/>
    </row>
    <row r="2077" spans="1:18" ht="45" hidden="1" outlineLevel="1">
      <c r="B2077" s="393">
        <f t="shared" si="101"/>
        <v>2057</v>
      </c>
      <c r="C2077" s="441" t="s">
        <v>3449</v>
      </c>
      <c r="D2077" s="527" t="s">
        <v>31</v>
      </c>
      <c r="E2077" s="443">
        <v>2</v>
      </c>
      <c r="F2077" s="394"/>
      <c r="G2077" s="422"/>
      <c r="H2077" s="423"/>
      <c r="I2077" s="422"/>
      <c r="J2077" s="424">
        <f t="shared" si="103"/>
        <v>0</v>
      </c>
      <c r="K2077" s="397"/>
      <c r="L2077" s="398"/>
      <c r="M2077" s="772"/>
      <c r="N2077" s="317"/>
      <c r="O2077" s="845"/>
      <c r="P2077" s="826">
        <f t="shared" si="104"/>
        <v>0</v>
      </c>
      <c r="Q2077" s="828">
        <f t="shared" si="99"/>
        <v>0</v>
      </c>
      <c r="R2077" s="520"/>
    </row>
    <row r="2078" spans="1:18" ht="30" hidden="1" outlineLevel="1">
      <c r="B2078" s="393">
        <f t="shared" si="101"/>
        <v>2058</v>
      </c>
      <c r="C2078" s="441" t="s">
        <v>3450</v>
      </c>
      <c r="D2078" s="527" t="s">
        <v>31</v>
      </c>
      <c r="E2078" s="443">
        <v>1</v>
      </c>
      <c r="F2078" s="394"/>
      <c r="G2078" s="422"/>
      <c r="H2078" s="423"/>
      <c r="I2078" s="422"/>
      <c r="J2078" s="424">
        <f t="shared" si="103"/>
        <v>0</v>
      </c>
      <c r="K2078" s="397"/>
      <c r="L2078" s="398"/>
      <c r="M2078" s="772"/>
      <c r="N2078" s="317"/>
      <c r="O2078" s="845"/>
      <c r="P2078" s="826">
        <f t="shared" si="104"/>
        <v>0</v>
      </c>
      <c r="Q2078" s="828">
        <f t="shared" si="99"/>
        <v>0</v>
      </c>
      <c r="R2078" s="520"/>
    </row>
    <row r="2079" spans="1:18" ht="30" hidden="1" outlineLevel="1">
      <c r="B2079" s="393">
        <f t="shared" si="101"/>
        <v>2059</v>
      </c>
      <c r="C2079" s="441" t="s">
        <v>3451</v>
      </c>
      <c r="D2079" s="527" t="s">
        <v>31</v>
      </c>
      <c r="E2079" s="443">
        <v>1</v>
      </c>
      <c r="F2079" s="394"/>
      <c r="G2079" s="422"/>
      <c r="H2079" s="423"/>
      <c r="I2079" s="422"/>
      <c r="J2079" s="424">
        <f t="shared" si="103"/>
        <v>0</v>
      </c>
      <c r="K2079" s="397"/>
      <c r="L2079" s="398"/>
      <c r="M2079" s="772"/>
      <c r="N2079" s="317"/>
      <c r="O2079" s="845"/>
      <c r="P2079" s="826">
        <f t="shared" si="104"/>
        <v>0</v>
      </c>
      <c r="Q2079" s="828">
        <f t="shared" si="99"/>
        <v>0</v>
      </c>
      <c r="R2079" s="520"/>
    </row>
    <row r="2080" spans="1:18" ht="30" hidden="1" outlineLevel="1">
      <c r="B2080" s="393">
        <f t="shared" si="101"/>
        <v>2060</v>
      </c>
      <c r="C2080" s="441" t="s">
        <v>3452</v>
      </c>
      <c r="D2080" s="527" t="s">
        <v>31</v>
      </c>
      <c r="E2080" s="443">
        <v>1</v>
      </c>
      <c r="F2080" s="394"/>
      <c r="G2080" s="422"/>
      <c r="H2080" s="423"/>
      <c r="I2080" s="422"/>
      <c r="J2080" s="424">
        <f t="shared" si="103"/>
        <v>0</v>
      </c>
      <c r="K2080" s="397"/>
      <c r="L2080" s="398"/>
      <c r="M2080" s="772"/>
      <c r="N2080" s="317"/>
      <c r="O2080" s="845"/>
      <c r="P2080" s="826">
        <f t="shared" si="104"/>
        <v>0</v>
      </c>
      <c r="Q2080" s="828">
        <f t="shared" si="99"/>
        <v>0</v>
      </c>
      <c r="R2080" s="520"/>
    </row>
    <row r="2081" spans="2:18" ht="30" hidden="1" outlineLevel="1">
      <c r="B2081" s="393">
        <f t="shared" si="101"/>
        <v>2061</v>
      </c>
      <c r="C2081" s="441" t="s">
        <v>1960</v>
      </c>
      <c r="D2081" s="527" t="s">
        <v>31</v>
      </c>
      <c r="E2081" s="443">
        <v>1</v>
      </c>
      <c r="F2081" s="394"/>
      <c r="G2081" s="422"/>
      <c r="H2081" s="423"/>
      <c r="I2081" s="422"/>
      <c r="J2081" s="424">
        <f t="shared" si="103"/>
        <v>0</v>
      </c>
      <c r="K2081" s="397"/>
      <c r="L2081" s="398"/>
      <c r="M2081" s="772"/>
      <c r="N2081" s="317"/>
      <c r="O2081" s="845"/>
      <c r="P2081" s="826">
        <f t="shared" si="104"/>
        <v>0</v>
      </c>
      <c r="Q2081" s="828">
        <f t="shared" si="99"/>
        <v>0</v>
      </c>
      <c r="R2081" s="520"/>
    </row>
    <row r="2082" spans="2:18" hidden="1" outlineLevel="1">
      <c r="B2082" s="393">
        <f t="shared" si="101"/>
        <v>2062</v>
      </c>
      <c r="C2082" s="441" t="s">
        <v>1961</v>
      </c>
      <c r="D2082" s="527" t="s">
        <v>31</v>
      </c>
      <c r="E2082" s="443">
        <v>4</v>
      </c>
      <c r="F2082" s="394"/>
      <c r="G2082" s="422"/>
      <c r="H2082" s="423"/>
      <c r="I2082" s="422"/>
      <c r="J2082" s="424">
        <f t="shared" si="103"/>
        <v>0</v>
      </c>
      <c r="K2082" s="397"/>
      <c r="L2082" s="398"/>
      <c r="M2082" s="772"/>
      <c r="N2082" s="317"/>
      <c r="O2082" s="845"/>
      <c r="P2082" s="826">
        <f t="shared" si="104"/>
        <v>0</v>
      </c>
      <c r="Q2082" s="828">
        <f t="shared" si="99"/>
        <v>0</v>
      </c>
      <c r="R2082" s="520"/>
    </row>
    <row r="2083" spans="2:18" hidden="1" outlineLevel="1">
      <c r="B2083" s="393">
        <f t="shared" si="101"/>
        <v>2063</v>
      </c>
      <c r="C2083" s="441" t="s">
        <v>1962</v>
      </c>
      <c r="D2083" s="527" t="s">
        <v>31</v>
      </c>
      <c r="E2083" s="443">
        <v>50</v>
      </c>
      <c r="F2083" s="394"/>
      <c r="G2083" s="422"/>
      <c r="H2083" s="423"/>
      <c r="I2083" s="422"/>
      <c r="J2083" s="424">
        <f t="shared" si="103"/>
        <v>0</v>
      </c>
      <c r="K2083" s="397"/>
      <c r="L2083" s="398"/>
      <c r="M2083" s="772"/>
      <c r="N2083" s="317"/>
      <c r="O2083" s="845"/>
      <c r="P2083" s="826">
        <f t="shared" si="104"/>
        <v>0</v>
      </c>
      <c r="Q2083" s="828">
        <f t="shared" si="99"/>
        <v>0</v>
      </c>
      <c r="R2083" s="520"/>
    </row>
    <row r="2084" spans="2:18" ht="30" hidden="1" outlineLevel="1">
      <c r="B2084" s="393">
        <f t="shared" si="101"/>
        <v>2064</v>
      </c>
      <c r="C2084" s="441" t="s">
        <v>1963</v>
      </c>
      <c r="D2084" s="527" t="s">
        <v>31</v>
      </c>
      <c r="E2084" s="443">
        <v>50</v>
      </c>
      <c r="F2084" s="394"/>
      <c r="G2084" s="422"/>
      <c r="H2084" s="423"/>
      <c r="I2084" s="422"/>
      <c r="J2084" s="424">
        <f t="shared" si="103"/>
        <v>0</v>
      </c>
      <c r="K2084" s="397"/>
      <c r="L2084" s="398"/>
      <c r="M2084" s="772"/>
      <c r="N2084" s="317"/>
      <c r="O2084" s="845"/>
      <c r="P2084" s="826">
        <f t="shared" si="104"/>
        <v>0</v>
      </c>
      <c r="Q2084" s="828">
        <f t="shared" si="99"/>
        <v>0</v>
      </c>
      <c r="R2084" s="520"/>
    </row>
    <row r="2085" spans="2:18" ht="30" hidden="1" outlineLevel="1">
      <c r="B2085" s="393">
        <f t="shared" si="101"/>
        <v>2065</v>
      </c>
      <c r="C2085" s="441" t="s">
        <v>1964</v>
      </c>
      <c r="D2085" s="527" t="s">
        <v>31</v>
      </c>
      <c r="E2085" s="443">
        <v>46</v>
      </c>
      <c r="F2085" s="394"/>
      <c r="G2085" s="422"/>
      <c r="H2085" s="423"/>
      <c r="I2085" s="422"/>
      <c r="J2085" s="424">
        <f t="shared" si="103"/>
        <v>0</v>
      </c>
      <c r="K2085" s="397"/>
      <c r="L2085" s="398"/>
      <c r="M2085" s="772"/>
      <c r="N2085" s="317"/>
      <c r="O2085" s="845"/>
      <c r="P2085" s="826">
        <f t="shared" si="104"/>
        <v>0</v>
      </c>
      <c r="Q2085" s="828">
        <f t="shared" si="99"/>
        <v>0</v>
      </c>
      <c r="R2085" s="520"/>
    </row>
    <row r="2086" spans="2:18" ht="30" hidden="1" outlineLevel="1">
      <c r="B2086" s="393">
        <f t="shared" si="101"/>
        <v>2066</v>
      </c>
      <c r="C2086" s="441" t="s">
        <v>1965</v>
      </c>
      <c r="D2086" s="527" t="s">
        <v>31</v>
      </c>
      <c r="E2086" s="443">
        <v>8</v>
      </c>
      <c r="F2086" s="394"/>
      <c r="G2086" s="422"/>
      <c r="H2086" s="423"/>
      <c r="I2086" s="422"/>
      <c r="J2086" s="424">
        <f t="shared" si="103"/>
        <v>0</v>
      </c>
      <c r="K2086" s="397"/>
      <c r="L2086" s="398"/>
      <c r="M2086" s="772"/>
      <c r="N2086" s="317"/>
      <c r="O2086" s="845"/>
      <c r="P2086" s="826">
        <f t="shared" si="104"/>
        <v>0</v>
      </c>
      <c r="Q2086" s="828">
        <f t="shared" si="99"/>
        <v>0</v>
      </c>
      <c r="R2086" s="520"/>
    </row>
    <row r="2087" spans="2:18" ht="30" hidden="1" outlineLevel="1">
      <c r="B2087" s="393">
        <f t="shared" si="101"/>
        <v>2067</v>
      </c>
      <c r="C2087" s="441" t="s">
        <v>1966</v>
      </c>
      <c r="D2087" s="527" t="s">
        <v>31</v>
      </c>
      <c r="E2087" s="443">
        <v>40</v>
      </c>
      <c r="F2087" s="394"/>
      <c r="G2087" s="422"/>
      <c r="H2087" s="423"/>
      <c r="I2087" s="422"/>
      <c r="J2087" s="424">
        <f t="shared" si="103"/>
        <v>0</v>
      </c>
      <c r="K2087" s="397"/>
      <c r="L2087" s="398"/>
      <c r="M2087" s="772"/>
      <c r="N2087" s="317"/>
      <c r="O2087" s="845"/>
      <c r="P2087" s="826">
        <f t="shared" si="104"/>
        <v>0</v>
      </c>
      <c r="Q2087" s="828">
        <f t="shared" si="99"/>
        <v>0</v>
      </c>
      <c r="R2087" s="520"/>
    </row>
    <row r="2088" spans="2:18" ht="30" hidden="1" outlineLevel="1">
      <c r="B2088" s="393">
        <f t="shared" si="101"/>
        <v>2068</v>
      </c>
      <c r="C2088" s="441" t="s">
        <v>3453</v>
      </c>
      <c r="D2088" s="527" t="s">
        <v>31</v>
      </c>
      <c r="E2088" s="443">
        <v>2</v>
      </c>
      <c r="F2088" s="394"/>
      <c r="G2088" s="422"/>
      <c r="H2088" s="423"/>
      <c r="I2088" s="422"/>
      <c r="J2088" s="424">
        <f t="shared" si="103"/>
        <v>0</v>
      </c>
      <c r="K2088" s="397"/>
      <c r="L2088" s="398"/>
      <c r="M2088" s="772"/>
      <c r="N2088" s="317"/>
      <c r="O2088" s="845"/>
      <c r="P2088" s="826">
        <f t="shared" si="104"/>
        <v>0</v>
      </c>
      <c r="Q2088" s="828">
        <f t="shared" si="99"/>
        <v>0</v>
      </c>
      <c r="R2088" s="520"/>
    </row>
    <row r="2089" spans="2:18" ht="30" hidden="1" outlineLevel="1">
      <c r="B2089" s="393">
        <f t="shared" si="101"/>
        <v>2069</v>
      </c>
      <c r="C2089" s="441" t="s">
        <v>3454</v>
      </c>
      <c r="D2089" s="527" t="s">
        <v>31</v>
      </c>
      <c r="E2089" s="443">
        <v>5</v>
      </c>
      <c r="F2089" s="394"/>
      <c r="G2089" s="422"/>
      <c r="H2089" s="423"/>
      <c r="I2089" s="422"/>
      <c r="J2089" s="424">
        <f t="shared" si="103"/>
        <v>0</v>
      </c>
      <c r="K2089" s="397"/>
      <c r="L2089" s="398"/>
      <c r="M2089" s="772"/>
      <c r="N2089" s="317"/>
      <c r="O2089" s="845"/>
      <c r="P2089" s="826">
        <f t="shared" si="104"/>
        <v>0</v>
      </c>
      <c r="Q2089" s="828">
        <f t="shared" si="99"/>
        <v>0</v>
      </c>
      <c r="R2089" s="520"/>
    </row>
    <row r="2090" spans="2:18" hidden="1" outlineLevel="1">
      <c r="B2090" s="393">
        <f t="shared" si="101"/>
        <v>2070</v>
      </c>
      <c r="C2090" s="441" t="s">
        <v>1967</v>
      </c>
      <c r="D2090" s="527"/>
      <c r="E2090" s="443"/>
      <c r="F2090" s="394"/>
      <c r="G2090" s="422"/>
      <c r="H2090" s="423"/>
      <c r="I2090" s="422"/>
      <c r="J2090" s="424">
        <f t="shared" si="103"/>
        <v>0</v>
      </c>
      <c r="K2090" s="397"/>
      <c r="L2090" s="398"/>
      <c r="M2090" s="772"/>
      <c r="N2090" s="317"/>
      <c r="O2090" s="845"/>
      <c r="P2090" s="826">
        <f t="shared" si="104"/>
        <v>0</v>
      </c>
      <c r="Q2090" s="828">
        <f t="shared" si="99"/>
        <v>0</v>
      </c>
      <c r="R2090" s="520"/>
    </row>
    <row r="2091" spans="2:18" ht="30" hidden="1" outlineLevel="1">
      <c r="B2091" s="393">
        <f t="shared" si="101"/>
        <v>2071</v>
      </c>
      <c r="C2091" s="441" t="s">
        <v>3455</v>
      </c>
      <c r="D2091" s="527" t="s">
        <v>2</v>
      </c>
      <c r="E2091" s="443">
        <v>2.2999999999999998</v>
      </c>
      <c r="F2091" s="394"/>
      <c r="G2091" s="422"/>
      <c r="H2091" s="423"/>
      <c r="I2091" s="422"/>
      <c r="J2091" s="424">
        <f t="shared" si="103"/>
        <v>0</v>
      </c>
      <c r="K2091" s="397"/>
      <c r="L2091" s="398"/>
      <c r="M2091" s="772"/>
      <c r="N2091" s="317"/>
      <c r="O2091" s="845"/>
      <c r="P2091" s="826">
        <f t="shared" si="104"/>
        <v>0</v>
      </c>
      <c r="Q2091" s="828">
        <f t="shared" si="99"/>
        <v>0</v>
      </c>
      <c r="R2091" s="520"/>
    </row>
    <row r="2092" spans="2:18" ht="30" hidden="1" outlineLevel="1">
      <c r="B2092" s="393">
        <f t="shared" si="101"/>
        <v>2072</v>
      </c>
      <c r="C2092" s="441" t="s">
        <v>3456</v>
      </c>
      <c r="D2092" s="527" t="s">
        <v>2</v>
      </c>
      <c r="E2092" s="443">
        <v>676.4</v>
      </c>
      <c r="F2092" s="394"/>
      <c r="G2092" s="422"/>
      <c r="H2092" s="423"/>
      <c r="I2092" s="422"/>
      <c r="J2092" s="424">
        <f t="shared" si="103"/>
        <v>0</v>
      </c>
      <c r="K2092" s="397"/>
      <c r="L2092" s="398"/>
      <c r="M2092" s="772"/>
      <c r="N2092" s="317"/>
      <c r="O2092" s="845"/>
      <c r="P2092" s="826">
        <f t="shared" si="104"/>
        <v>0</v>
      </c>
      <c r="Q2092" s="828">
        <f t="shared" si="99"/>
        <v>0</v>
      </c>
      <c r="R2092" s="520"/>
    </row>
    <row r="2093" spans="2:18" hidden="1" outlineLevel="1">
      <c r="B2093" s="393">
        <f t="shared" si="101"/>
        <v>2073</v>
      </c>
      <c r="C2093" s="441" t="s">
        <v>1968</v>
      </c>
      <c r="D2093" s="527"/>
      <c r="E2093" s="443"/>
      <c r="F2093" s="394"/>
      <c r="G2093" s="422"/>
      <c r="H2093" s="423"/>
      <c r="I2093" s="422"/>
      <c r="J2093" s="424">
        <f t="shared" si="103"/>
        <v>0</v>
      </c>
      <c r="K2093" s="397"/>
      <c r="L2093" s="398"/>
      <c r="M2093" s="772"/>
      <c r="N2093" s="317"/>
      <c r="O2093" s="845"/>
      <c r="P2093" s="826">
        <f t="shared" si="104"/>
        <v>0</v>
      </c>
      <c r="Q2093" s="828">
        <f t="shared" si="99"/>
        <v>0</v>
      </c>
      <c r="R2093" s="520"/>
    </row>
    <row r="2094" spans="2:18" ht="30" hidden="1" outlineLevel="1">
      <c r="B2094" s="393">
        <f t="shared" si="101"/>
        <v>2074</v>
      </c>
      <c r="C2094" s="441" t="s">
        <v>3457</v>
      </c>
      <c r="D2094" s="527" t="s">
        <v>2</v>
      </c>
      <c r="E2094" s="443">
        <v>105.6</v>
      </c>
      <c r="F2094" s="394"/>
      <c r="G2094" s="422"/>
      <c r="H2094" s="423"/>
      <c r="I2094" s="422"/>
      <c r="J2094" s="424">
        <f t="shared" si="103"/>
        <v>0</v>
      </c>
      <c r="K2094" s="397"/>
      <c r="L2094" s="398"/>
      <c r="M2094" s="772"/>
      <c r="N2094" s="317"/>
      <c r="O2094" s="845"/>
      <c r="P2094" s="826">
        <f t="shared" si="104"/>
        <v>0</v>
      </c>
      <c r="Q2094" s="828">
        <f t="shared" si="99"/>
        <v>0</v>
      </c>
      <c r="R2094" s="520"/>
    </row>
    <row r="2095" spans="2:18" hidden="1" outlineLevel="1">
      <c r="B2095" s="393">
        <f t="shared" si="101"/>
        <v>2075</v>
      </c>
      <c r="C2095" s="441" t="s">
        <v>1969</v>
      </c>
      <c r="D2095" s="527"/>
      <c r="E2095" s="443"/>
      <c r="F2095" s="394"/>
      <c r="G2095" s="422"/>
      <c r="H2095" s="423"/>
      <c r="I2095" s="422"/>
      <c r="J2095" s="424">
        <f t="shared" si="103"/>
        <v>0</v>
      </c>
      <c r="K2095" s="397"/>
      <c r="L2095" s="398"/>
      <c r="M2095" s="772"/>
      <c r="N2095" s="317"/>
      <c r="O2095" s="845"/>
      <c r="P2095" s="826">
        <f t="shared" si="104"/>
        <v>0</v>
      </c>
      <c r="Q2095" s="828">
        <f t="shared" ref="Q2095:Q2158" si="105">I2095</f>
        <v>0</v>
      </c>
      <c r="R2095" s="520"/>
    </row>
    <row r="2096" spans="2:18" ht="30" hidden="1" outlineLevel="1">
      <c r="B2096" s="393">
        <f t="shared" si="101"/>
        <v>2076</v>
      </c>
      <c r="C2096" s="441" t="s">
        <v>3458</v>
      </c>
      <c r="D2096" s="527" t="s">
        <v>2</v>
      </c>
      <c r="E2096" s="443">
        <v>553.79999999999995</v>
      </c>
      <c r="F2096" s="394"/>
      <c r="G2096" s="422"/>
      <c r="H2096" s="423"/>
      <c r="I2096" s="422"/>
      <c r="J2096" s="424">
        <f t="shared" si="103"/>
        <v>0</v>
      </c>
      <c r="K2096" s="397"/>
      <c r="L2096" s="398"/>
      <c r="M2096" s="772"/>
      <c r="N2096" s="317"/>
      <c r="O2096" s="845"/>
      <c r="P2096" s="826">
        <f t="shared" si="104"/>
        <v>0</v>
      </c>
      <c r="Q2096" s="828">
        <f t="shared" si="105"/>
        <v>0</v>
      </c>
      <c r="R2096" s="520"/>
    </row>
    <row r="2097" spans="1:18" ht="30" hidden="1" outlineLevel="1">
      <c r="B2097" s="393">
        <f t="shared" si="101"/>
        <v>2077</v>
      </c>
      <c r="C2097" s="441" t="s">
        <v>3459</v>
      </c>
      <c r="D2097" s="527" t="s">
        <v>2</v>
      </c>
      <c r="E2097" s="443">
        <v>383.2</v>
      </c>
      <c r="F2097" s="394"/>
      <c r="G2097" s="422"/>
      <c r="H2097" s="423"/>
      <c r="I2097" s="422"/>
      <c r="J2097" s="424">
        <f t="shared" si="103"/>
        <v>0</v>
      </c>
      <c r="K2097" s="397"/>
      <c r="L2097" s="398"/>
      <c r="M2097" s="772"/>
      <c r="N2097" s="317"/>
      <c r="O2097" s="845"/>
      <c r="P2097" s="826">
        <f t="shared" si="104"/>
        <v>0</v>
      </c>
      <c r="Q2097" s="828">
        <f t="shared" si="105"/>
        <v>0</v>
      </c>
      <c r="R2097" s="520"/>
    </row>
    <row r="2098" spans="1:18" ht="45" hidden="1" outlineLevel="1">
      <c r="B2098" s="393">
        <f t="shared" si="101"/>
        <v>2078</v>
      </c>
      <c r="C2098" s="441" t="s">
        <v>3460</v>
      </c>
      <c r="D2098" s="527" t="s">
        <v>2</v>
      </c>
      <c r="E2098" s="443">
        <v>433.7</v>
      </c>
      <c r="F2098" s="394"/>
      <c r="G2098" s="422"/>
      <c r="H2098" s="423"/>
      <c r="I2098" s="422"/>
      <c r="J2098" s="424">
        <f t="shared" si="103"/>
        <v>0</v>
      </c>
      <c r="K2098" s="397"/>
      <c r="L2098" s="398"/>
      <c r="M2098" s="772"/>
      <c r="N2098" s="317"/>
      <c r="O2098" s="845"/>
      <c r="P2098" s="826">
        <f t="shared" ref="P2098:P2161" si="106">G2098</f>
        <v>0</v>
      </c>
      <c r="Q2098" s="828">
        <f t="shared" si="105"/>
        <v>0</v>
      </c>
      <c r="R2098" s="520"/>
    </row>
    <row r="2099" spans="1:18" ht="45" hidden="1" outlineLevel="1">
      <c r="B2099" s="393">
        <f t="shared" si="101"/>
        <v>2079</v>
      </c>
      <c r="C2099" s="441" t="s">
        <v>3461</v>
      </c>
      <c r="D2099" s="527" t="s">
        <v>2</v>
      </c>
      <c r="E2099" s="443">
        <v>13.1</v>
      </c>
      <c r="F2099" s="394"/>
      <c r="G2099" s="422"/>
      <c r="H2099" s="423"/>
      <c r="I2099" s="422"/>
      <c r="J2099" s="424">
        <f t="shared" si="103"/>
        <v>0</v>
      </c>
      <c r="K2099" s="397"/>
      <c r="L2099" s="398"/>
      <c r="M2099" s="772"/>
      <c r="N2099" s="317"/>
      <c r="O2099" s="845"/>
      <c r="P2099" s="826">
        <f t="shared" si="106"/>
        <v>0</v>
      </c>
      <c r="Q2099" s="828">
        <f t="shared" si="105"/>
        <v>0</v>
      </c>
      <c r="R2099" s="520"/>
    </row>
    <row r="2100" spans="1:18" ht="45" hidden="1" outlineLevel="1">
      <c r="B2100" s="393">
        <f t="shared" ref="B2100:B2163" si="107">B2099+1</f>
        <v>2080</v>
      </c>
      <c r="C2100" s="441" t="s">
        <v>3462</v>
      </c>
      <c r="D2100" s="527" t="s">
        <v>2</v>
      </c>
      <c r="E2100" s="443">
        <v>14.9</v>
      </c>
      <c r="F2100" s="394"/>
      <c r="G2100" s="422"/>
      <c r="H2100" s="423"/>
      <c r="I2100" s="422"/>
      <c r="J2100" s="424">
        <f t="shared" si="103"/>
        <v>0</v>
      </c>
      <c r="K2100" s="397"/>
      <c r="L2100" s="398"/>
      <c r="M2100" s="772"/>
      <c r="N2100" s="317"/>
      <c r="O2100" s="845"/>
      <c r="P2100" s="826">
        <f t="shared" si="106"/>
        <v>0</v>
      </c>
      <c r="Q2100" s="828">
        <f t="shared" si="105"/>
        <v>0</v>
      </c>
      <c r="R2100" s="520"/>
    </row>
    <row r="2101" spans="1:18" hidden="1" outlineLevel="1">
      <c r="B2101" s="393">
        <f t="shared" si="107"/>
        <v>2081</v>
      </c>
      <c r="C2101" s="441" t="s">
        <v>1970</v>
      </c>
      <c r="D2101" s="527" t="s">
        <v>266</v>
      </c>
      <c r="E2101" s="443">
        <v>575</v>
      </c>
      <c r="F2101" s="394"/>
      <c r="G2101" s="422"/>
      <c r="H2101" s="423"/>
      <c r="I2101" s="422"/>
      <c r="J2101" s="424">
        <f t="shared" si="103"/>
        <v>0</v>
      </c>
      <c r="K2101" s="397"/>
      <c r="L2101" s="398"/>
      <c r="M2101" s="772"/>
      <c r="N2101" s="317"/>
      <c r="O2101" s="845"/>
      <c r="P2101" s="826">
        <f t="shared" si="106"/>
        <v>0</v>
      </c>
      <c r="Q2101" s="828">
        <f t="shared" si="105"/>
        <v>0</v>
      </c>
      <c r="R2101" s="520"/>
    </row>
    <row r="2102" spans="1:18" ht="30" hidden="1" outlineLevel="1">
      <c r="B2102" s="393">
        <f t="shared" si="107"/>
        <v>2082</v>
      </c>
      <c r="C2102" s="441" t="s">
        <v>1971</v>
      </c>
      <c r="D2102" s="527" t="s">
        <v>65</v>
      </c>
      <c r="E2102" s="443">
        <v>68.069999999999993</v>
      </c>
      <c r="F2102" s="394"/>
      <c r="G2102" s="422"/>
      <c r="H2102" s="423"/>
      <c r="I2102" s="422"/>
      <c r="J2102" s="424">
        <f t="shared" si="103"/>
        <v>0</v>
      </c>
      <c r="K2102" s="397"/>
      <c r="L2102" s="398"/>
      <c r="M2102" s="772"/>
      <c r="N2102" s="317"/>
      <c r="O2102" s="845"/>
      <c r="P2102" s="826">
        <f t="shared" si="106"/>
        <v>0</v>
      </c>
      <c r="Q2102" s="828">
        <f t="shared" si="105"/>
        <v>0</v>
      </c>
      <c r="R2102" s="520"/>
    </row>
    <row r="2103" spans="1:18" ht="30" hidden="1" outlineLevel="1">
      <c r="B2103" s="393">
        <f t="shared" si="107"/>
        <v>2083</v>
      </c>
      <c r="C2103" s="441" t="s">
        <v>1972</v>
      </c>
      <c r="D2103" s="527" t="s">
        <v>65</v>
      </c>
      <c r="E2103" s="443">
        <v>68.069999999999993</v>
      </c>
      <c r="F2103" s="394"/>
      <c r="G2103" s="422"/>
      <c r="H2103" s="423"/>
      <c r="I2103" s="422"/>
      <c r="J2103" s="424">
        <f t="shared" si="103"/>
        <v>0</v>
      </c>
      <c r="K2103" s="397"/>
      <c r="L2103" s="398"/>
      <c r="M2103" s="772"/>
      <c r="N2103" s="317"/>
      <c r="O2103" s="845" t="s">
        <v>3627</v>
      </c>
      <c r="P2103" s="826">
        <f t="shared" si="106"/>
        <v>0</v>
      </c>
      <c r="Q2103" s="828">
        <f t="shared" si="105"/>
        <v>0</v>
      </c>
      <c r="R2103" s="520"/>
    </row>
    <row r="2104" spans="1:18" collapsed="1">
      <c r="A2104" s="219">
        <v>12</v>
      </c>
      <c r="B2104" s="382">
        <f t="shared" si="107"/>
        <v>2084</v>
      </c>
      <c r="C2104" s="936" t="s">
        <v>1973</v>
      </c>
      <c r="D2104" s="937"/>
      <c r="E2104" s="937"/>
      <c r="F2104" s="425"/>
      <c r="G2104" s="426">
        <f>'НВ (ЭЭ)'!F102</f>
        <v>3714652.6899999981</v>
      </c>
      <c r="H2104" s="427"/>
      <c r="I2104" s="426">
        <f>'НВ (ЭЭ)'!H102</f>
        <v>2967079.8400000008</v>
      </c>
      <c r="J2104" s="428">
        <f t="shared" si="103"/>
        <v>6681732.5299999993</v>
      </c>
      <c r="K2104" s="429" t="s">
        <v>3624</v>
      </c>
      <c r="L2104" s="790" t="s">
        <v>3631</v>
      </c>
      <c r="M2104" s="772">
        <v>0</v>
      </c>
      <c r="N2104" s="317">
        <v>0</v>
      </c>
      <c r="O2104" s="845" t="s">
        <v>3627</v>
      </c>
      <c r="P2104" s="826">
        <f t="shared" si="106"/>
        <v>3714652.6899999981</v>
      </c>
      <c r="Q2104" s="828">
        <f t="shared" si="105"/>
        <v>2967079.8400000008</v>
      </c>
      <c r="R2104" s="520"/>
    </row>
    <row r="2105" spans="1:18" hidden="1" outlineLevel="1">
      <c r="B2105" s="393">
        <f t="shared" si="107"/>
        <v>2085</v>
      </c>
      <c r="C2105" s="441" t="s">
        <v>1974</v>
      </c>
      <c r="D2105" s="527"/>
      <c r="E2105" s="443"/>
      <c r="F2105" s="394"/>
      <c r="G2105" s="422"/>
      <c r="H2105" s="423"/>
      <c r="I2105" s="422"/>
      <c r="J2105" s="428">
        <f t="shared" si="103"/>
        <v>0</v>
      </c>
      <c r="K2105" s="397"/>
      <c r="L2105" s="398"/>
      <c r="M2105" s="772"/>
      <c r="N2105" s="317"/>
      <c r="O2105" s="845" t="s">
        <v>3627</v>
      </c>
      <c r="P2105" s="826">
        <f t="shared" si="106"/>
        <v>0</v>
      </c>
      <c r="Q2105" s="828">
        <f t="shared" si="105"/>
        <v>0</v>
      </c>
      <c r="R2105" s="520"/>
    </row>
    <row r="2106" spans="1:18" hidden="1" outlineLevel="1">
      <c r="B2106" s="393">
        <f t="shared" si="107"/>
        <v>2086</v>
      </c>
      <c r="C2106" s="441" t="s">
        <v>1975</v>
      </c>
      <c r="D2106" s="527"/>
      <c r="E2106" s="443"/>
      <c r="F2106" s="394"/>
      <c r="G2106" s="422"/>
      <c r="H2106" s="423"/>
      <c r="I2106" s="422"/>
      <c r="J2106" s="428">
        <f t="shared" si="103"/>
        <v>0</v>
      </c>
      <c r="K2106" s="397"/>
      <c r="L2106" s="398"/>
      <c r="M2106" s="772"/>
      <c r="N2106" s="317"/>
      <c r="O2106" s="845" t="s">
        <v>3627</v>
      </c>
      <c r="P2106" s="826">
        <f t="shared" si="106"/>
        <v>0</v>
      </c>
      <c r="Q2106" s="828">
        <f t="shared" si="105"/>
        <v>0</v>
      </c>
      <c r="R2106" s="520"/>
    </row>
    <row r="2107" spans="1:18" ht="45" hidden="1" outlineLevel="1">
      <c r="B2107" s="393">
        <f t="shared" si="107"/>
        <v>2087</v>
      </c>
      <c r="C2107" s="441" t="s">
        <v>325</v>
      </c>
      <c r="D2107" s="527" t="s">
        <v>63</v>
      </c>
      <c r="E2107" s="443">
        <v>87.08</v>
      </c>
      <c r="F2107" s="394"/>
      <c r="G2107" s="422"/>
      <c r="H2107" s="423"/>
      <c r="I2107" s="422"/>
      <c r="J2107" s="428">
        <f t="shared" si="103"/>
        <v>0</v>
      </c>
      <c r="K2107" s="397"/>
      <c r="L2107" s="398"/>
      <c r="M2107" s="772"/>
      <c r="N2107" s="317"/>
      <c r="O2107" s="845" t="s">
        <v>3627</v>
      </c>
      <c r="P2107" s="826">
        <f t="shared" si="106"/>
        <v>0</v>
      </c>
      <c r="Q2107" s="828">
        <f t="shared" si="105"/>
        <v>0</v>
      </c>
      <c r="R2107" s="520"/>
    </row>
    <row r="2108" spans="1:18" hidden="1" outlineLevel="1">
      <c r="B2108" s="393">
        <f t="shared" si="107"/>
        <v>2088</v>
      </c>
      <c r="C2108" s="441" t="s">
        <v>326</v>
      </c>
      <c r="D2108" s="527" t="s">
        <v>63</v>
      </c>
      <c r="E2108" s="443">
        <v>9.68</v>
      </c>
      <c r="F2108" s="394"/>
      <c r="G2108" s="422"/>
      <c r="H2108" s="423"/>
      <c r="I2108" s="422"/>
      <c r="J2108" s="428">
        <f t="shared" si="103"/>
        <v>0</v>
      </c>
      <c r="K2108" s="397"/>
      <c r="L2108" s="398"/>
      <c r="M2108" s="772"/>
      <c r="N2108" s="317"/>
      <c r="O2108" s="845" t="s">
        <v>3627</v>
      </c>
      <c r="P2108" s="826">
        <f t="shared" si="106"/>
        <v>0</v>
      </c>
      <c r="Q2108" s="828">
        <f t="shared" si="105"/>
        <v>0</v>
      </c>
      <c r="R2108" s="520"/>
    </row>
    <row r="2109" spans="1:18" ht="30" hidden="1" outlineLevel="1">
      <c r="B2109" s="393">
        <f t="shared" si="107"/>
        <v>2089</v>
      </c>
      <c r="C2109" s="441" t="s">
        <v>327</v>
      </c>
      <c r="D2109" s="527" t="s">
        <v>63</v>
      </c>
      <c r="E2109" s="443">
        <v>7.7</v>
      </c>
      <c r="F2109" s="394"/>
      <c r="G2109" s="422"/>
      <c r="H2109" s="423"/>
      <c r="I2109" s="422"/>
      <c r="J2109" s="428">
        <f t="shared" si="103"/>
        <v>0</v>
      </c>
      <c r="K2109" s="397"/>
      <c r="L2109" s="398"/>
      <c r="M2109" s="772"/>
      <c r="N2109" s="317"/>
      <c r="O2109" s="845" t="s">
        <v>3627</v>
      </c>
      <c r="P2109" s="826">
        <f t="shared" si="106"/>
        <v>0</v>
      </c>
      <c r="Q2109" s="828">
        <f t="shared" si="105"/>
        <v>0</v>
      </c>
      <c r="R2109" s="520"/>
    </row>
    <row r="2110" spans="1:18" ht="45" hidden="1" outlineLevel="1">
      <c r="B2110" s="393">
        <f t="shared" si="107"/>
        <v>2090</v>
      </c>
      <c r="C2110" s="441" t="s">
        <v>328</v>
      </c>
      <c r="D2110" s="527" t="s">
        <v>63</v>
      </c>
      <c r="E2110" s="443">
        <v>42.58</v>
      </c>
      <c r="F2110" s="394"/>
      <c r="G2110" s="422"/>
      <c r="H2110" s="423"/>
      <c r="I2110" s="422"/>
      <c r="J2110" s="428">
        <f t="shared" si="103"/>
        <v>0</v>
      </c>
      <c r="K2110" s="397"/>
      <c r="L2110" s="398"/>
      <c r="M2110" s="772"/>
      <c r="N2110" s="317"/>
      <c r="O2110" s="845" t="s">
        <v>3627</v>
      </c>
      <c r="P2110" s="826">
        <f t="shared" si="106"/>
        <v>0</v>
      </c>
      <c r="Q2110" s="828">
        <f t="shared" si="105"/>
        <v>0</v>
      </c>
      <c r="R2110" s="520"/>
    </row>
    <row r="2111" spans="1:18" ht="30" hidden="1" outlineLevel="1">
      <c r="B2111" s="393">
        <f t="shared" si="107"/>
        <v>2091</v>
      </c>
      <c r="C2111" s="441" t="s">
        <v>329</v>
      </c>
      <c r="D2111" s="527" t="s">
        <v>63</v>
      </c>
      <c r="E2111" s="443">
        <v>27.6</v>
      </c>
      <c r="F2111" s="394"/>
      <c r="G2111" s="422"/>
      <c r="H2111" s="423"/>
      <c r="I2111" s="422"/>
      <c r="J2111" s="428">
        <f t="shared" si="103"/>
        <v>0</v>
      </c>
      <c r="K2111" s="397"/>
      <c r="L2111" s="398"/>
      <c r="M2111" s="772"/>
      <c r="N2111" s="317"/>
      <c r="O2111" s="845" t="s">
        <v>3627</v>
      </c>
      <c r="P2111" s="826">
        <f t="shared" si="106"/>
        <v>0</v>
      </c>
      <c r="Q2111" s="828">
        <f t="shared" si="105"/>
        <v>0</v>
      </c>
      <c r="R2111" s="520"/>
    </row>
    <row r="2112" spans="1:18" ht="45" hidden="1" outlineLevel="1">
      <c r="B2112" s="393">
        <f t="shared" si="107"/>
        <v>2092</v>
      </c>
      <c r="C2112" s="441" t="s">
        <v>330</v>
      </c>
      <c r="D2112" s="527" t="s">
        <v>63</v>
      </c>
      <c r="E2112" s="443">
        <v>35.11</v>
      </c>
      <c r="F2112" s="394"/>
      <c r="G2112" s="422"/>
      <c r="H2112" s="423"/>
      <c r="I2112" s="422"/>
      <c r="J2112" s="428">
        <f t="shared" si="103"/>
        <v>0</v>
      </c>
      <c r="K2112" s="397"/>
      <c r="L2112" s="398"/>
      <c r="M2112" s="772"/>
      <c r="N2112" s="317"/>
      <c r="O2112" s="845" t="s">
        <v>3627</v>
      </c>
      <c r="P2112" s="826">
        <f t="shared" si="106"/>
        <v>0</v>
      </c>
      <c r="Q2112" s="828">
        <f t="shared" si="105"/>
        <v>0</v>
      </c>
      <c r="R2112" s="520"/>
    </row>
    <row r="2113" spans="2:18" ht="45" hidden="1" outlineLevel="1">
      <c r="B2113" s="393">
        <f t="shared" si="107"/>
        <v>2093</v>
      </c>
      <c r="C2113" s="441" t="s">
        <v>1976</v>
      </c>
      <c r="D2113" s="527" t="s">
        <v>63</v>
      </c>
      <c r="E2113" s="443">
        <v>61.65</v>
      </c>
      <c r="F2113" s="394"/>
      <c r="G2113" s="422"/>
      <c r="H2113" s="423"/>
      <c r="I2113" s="422"/>
      <c r="J2113" s="428">
        <f t="shared" si="103"/>
        <v>0</v>
      </c>
      <c r="K2113" s="397"/>
      <c r="L2113" s="398"/>
      <c r="M2113" s="772"/>
      <c r="N2113" s="317"/>
      <c r="O2113" s="845" t="s">
        <v>3627</v>
      </c>
      <c r="P2113" s="826">
        <f t="shared" si="106"/>
        <v>0</v>
      </c>
      <c r="Q2113" s="828">
        <f t="shared" si="105"/>
        <v>0</v>
      </c>
      <c r="R2113" s="520"/>
    </row>
    <row r="2114" spans="2:18" ht="30" hidden="1" outlineLevel="1">
      <c r="B2114" s="393">
        <f t="shared" si="107"/>
        <v>2094</v>
      </c>
      <c r="C2114" s="441" t="s">
        <v>1977</v>
      </c>
      <c r="D2114" s="527" t="s">
        <v>60</v>
      </c>
      <c r="E2114" s="443">
        <v>40</v>
      </c>
      <c r="F2114" s="394"/>
      <c r="G2114" s="422"/>
      <c r="H2114" s="423"/>
      <c r="I2114" s="422"/>
      <c r="J2114" s="428">
        <f t="shared" si="103"/>
        <v>0</v>
      </c>
      <c r="K2114" s="397"/>
      <c r="L2114" s="398"/>
      <c r="M2114" s="772"/>
      <c r="N2114" s="317"/>
      <c r="O2114" s="845" t="s">
        <v>3627</v>
      </c>
      <c r="P2114" s="826">
        <f t="shared" si="106"/>
        <v>0</v>
      </c>
      <c r="Q2114" s="828">
        <f t="shared" si="105"/>
        <v>0</v>
      </c>
      <c r="R2114" s="520"/>
    </row>
    <row r="2115" spans="2:18" ht="75" hidden="1" outlineLevel="1">
      <c r="B2115" s="393">
        <f t="shared" si="107"/>
        <v>2095</v>
      </c>
      <c r="C2115" s="441" t="s">
        <v>3463</v>
      </c>
      <c r="D2115" s="527" t="s">
        <v>2</v>
      </c>
      <c r="E2115" s="528">
        <v>11</v>
      </c>
      <c r="F2115" s="394"/>
      <c r="G2115" s="422"/>
      <c r="H2115" s="423"/>
      <c r="I2115" s="422"/>
      <c r="J2115" s="428">
        <f t="shared" si="103"/>
        <v>0</v>
      </c>
      <c r="K2115" s="397"/>
      <c r="L2115" s="398"/>
      <c r="M2115" s="772"/>
      <c r="N2115" s="317"/>
      <c r="O2115" s="845" t="s">
        <v>3627</v>
      </c>
      <c r="P2115" s="826">
        <f t="shared" si="106"/>
        <v>0</v>
      </c>
      <c r="Q2115" s="828">
        <f t="shared" si="105"/>
        <v>0</v>
      </c>
      <c r="R2115" s="520"/>
    </row>
    <row r="2116" spans="2:18" ht="60" hidden="1" outlineLevel="1">
      <c r="B2116" s="393">
        <f t="shared" si="107"/>
        <v>2096</v>
      </c>
      <c r="C2116" s="441" t="s">
        <v>1978</v>
      </c>
      <c r="D2116" s="529" t="s">
        <v>2</v>
      </c>
      <c r="E2116" s="530">
        <v>24</v>
      </c>
      <c r="F2116" s="394"/>
      <c r="G2116" s="422"/>
      <c r="H2116" s="423"/>
      <c r="I2116" s="422"/>
      <c r="J2116" s="428">
        <f t="shared" si="103"/>
        <v>0</v>
      </c>
      <c r="K2116" s="397"/>
      <c r="L2116" s="398"/>
      <c r="M2116" s="772"/>
      <c r="N2116" s="317"/>
      <c r="O2116" s="845" t="s">
        <v>3627</v>
      </c>
      <c r="P2116" s="826">
        <f t="shared" si="106"/>
        <v>0</v>
      </c>
      <c r="Q2116" s="828">
        <f t="shared" si="105"/>
        <v>0</v>
      </c>
      <c r="R2116" s="520"/>
    </row>
    <row r="2117" spans="2:18" ht="30" hidden="1" outlineLevel="1">
      <c r="B2117" s="393">
        <f t="shared" si="107"/>
        <v>2097</v>
      </c>
      <c r="C2117" s="441" t="s">
        <v>1979</v>
      </c>
      <c r="D2117" s="527" t="s">
        <v>60</v>
      </c>
      <c r="E2117" s="443">
        <v>24</v>
      </c>
      <c r="F2117" s="394"/>
      <c r="G2117" s="422"/>
      <c r="H2117" s="423"/>
      <c r="I2117" s="422"/>
      <c r="J2117" s="428">
        <f t="shared" si="103"/>
        <v>0</v>
      </c>
      <c r="K2117" s="397"/>
      <c r="L2117" s="398"/>
      <c r="M2117" s="772"/>
      <c r="N2117" s="317"/>
      <c r="O2117" s="845" t="s">
        <v>3627</v>
      </c>
      <c r="P2117" s="826">
        <f t="shared" si="106"/>
        <v>0</v>
      </c>
      <c r="Q2117" s="828">
        <f t="shared" si="105"/>
        <v>0</v>
      </c>
      <c r="R2117" s="520"/>
    </row>
    <row r="2118" spans="2:18" hidden="1" outlineLevel="1">
      <c r="B2118" s="393">
        <f t="shared" si="107"/>
        <v>2098</v>
      </c>
      <c r="C2118" s="441" t="s">
        <v>331</v>
      </c>
      <c r="D2118" s="527" t="s">
        <v>3</v>
      </c>
      <c r="E2118" s="443">
        <v>4</v>
      </c>
      <c r="F2118" s="394"/>
      <c r="G2118" s="422"/>
      <c r="H2118" s="423"/>
      <c r="I2118" s="422"/>
      <c r="J2118" s="428">
        <f t="shared" si="103"/>
        <v>0</v>
      </c>
      <c r="K2118" s="397"/>
      <c r="L2118" s="398"/>
      <c r="M2118" s="772"/>
      <c r="N2118" s="317"/>
      <c r="O2118" s="845" t="s">
        <v>3627</v>
      </c>
      <c r="P2118" s="826">
        <f t="shared" si="106"/>
        <v>0</v>
      </c>
      <c r="Q2118" s="828">
        <f t="shared" si="105"/>
        <v>0</v>
      </c>
      <c r="R2118" s="520"/>
    </row>
    <row r="2119" spans="2:18" ht="60" hidden="1" outlineLevel="1">
      <c r="B2119" s="393">
        <f t="shared" si="107"/>
        <v>2099</v>
      </c>
      <c r="C2119" s="441" t="s">
        <v>332</v>
      </c>
      <c r="D2119" s="527" t="s">
        <v>103</v>
      </c>
      <c r="E2119" s="443">
        <v>4</v>
      </c>
      <c r="F2119" s="394"/>
      <c r="G2119" s="422"/>
      <c r="H2119" s="423"/>
      <c r="I2119" s="422"/>
      <c r="J2119" s="428">
        <f t="shared" si="103"/>
        <v>0</v>
      </c>
      <c r="K2119" s="397"/>
      <c r="L2119" s="398"/>
      <c r="M2119" s="772"/>
      <c r="N2119" s="317"/>
      <c r="O2119" s="845" t="s">
        <v>3627</v>
      </c>
      <c r="P2119" s="826">
        <f t="shared" si="106"/>
        <v>0</v>
      </c>
      <c r="Q2119" s="828">
        <f t="shared" si="105"/>
        <v>0</v>
      </c>
      <c r="R2119" s="520"/>
    </row>
    <row r="2120" spans="2:18" ht="45" hidden="1" outlineLevel="1">
      <c r="B2120" s="393">
        <f t="shared" si="107"/>
        <v>2100</v>
      </c>
      <c r="C2120" s="441" t="s">
        <v>333</v>
      </c>
      <c r="D2120" s="527" t="s">
        <v>103</v>
      </c>
      <c r="E2120" s="443">
        <v>2</v>
      </c>
      <c r="F2120" s="394"/>
      <c r="G2120" s="422"/>
      <c r="H2120" s="423"/>
      <c r="I2120" s="422"/>
      <c r="J2120" s="428">
        <f t="shared" si="103"/>
        <v>0</v>
      </c>
      <c r="K2120" s="397"/>
      <c r="L2120" s="398"/>
      <c r="M2120" s="772"/>
      <c r="N2120" s="317"/>
      <c r="O2120" s="845" t="s">
        <v>3627</v>
      </c>
      <c r="P2120" s="826">
        <f t="shared" si="106"/>
        <v>0</v>
      </c>
      <c r="Q2120" s="828">
        <f t="shared" si="105"/>
        <v>0</v>
      </c>
      <c r="R2120" s="520"/>
    </row>
    <row r="2121" spans="2:18" ht="45" hidden="1" outlineLevel="1">
      <c r="B2121" s="393">
        <f t="shared" si="107"/>
        <v>2101</v>
      </c>
      <c r="C2121" s="441" t="s">
        <v>334</v>
      </c>
      <c r="D2121" s="527" t="s">
        <v>3</v>
      </c>
      <c r="E2121" s="443">
        <v>2</v>
      </c>
      <c r="F2121" s="394"/>
      <c r="G2121" s="422"/>
      <c r="H2121" s="423"/>
      <c r="I2121" s="422"/>
      <c r="J2121" s="428">
        <f t="shared" si="103"/>
        <v>0</v>
      </c>
      <c r="K2121" s="397"/>
      <c r="L2121" s="398"/>
      <c r="M2121" s="772"/>
      <c r="N2121" s="317"/>
      <c r="O2121" s="845" t="s">
        <v>3627</v>
      </c>
      <c r="P2121" s="826">
        <f t="shared" si="106"/>
        <v>0</v>
      </c>
      <c r="Q2121" s="828">
        <f t="shared" si="105"/>
        <v>0</v>
      </c>
      <c r="R2121" s="520"/>
    </row>
    <row r="2122" spans="2:18" ht="30" hidden="1" outlineLevel="1">
      <c r="B2122" s="393">
        <f t="shared" si="107"/>
        <v>2102</v>
      </c>
      <c r="C2122" s="441" t="s">
        <v>335</v>
      </c>
      <c r="D2122" s="527" t="s">
        <v>3</v>
      </c>
      <c r="E2122" s="443">
        <v>3</v>
      </c>
      <c r="F2122" s="394"/>
      <c r="G2122" s="422"/>
      <c r="H2122" s="423"/>
      <c r="I2122" s="422"/>
      <c r="J2122" s="428">
        <f t="shared" si="103"/>
        <v>0</v>
      </c>
      <c r="K2122" s="397"/>
      <c r="L2122" s="398"/>
      <c r="M2122" s="772"/>
      <c r="N2122" s="317"/>
      <c r="O2122" s="845" t="s">
        <v>3627</v>
      </c>
      <c r="P2122" s="826">
        <f t="shared" si="106"/>
        <v>0</v>
      </c>
      <c r="Q2122" s="828">
        <f t="shared" si="105"/>
        <v>0</v>
      </c>
      <c r="R2122" s="520"/>
    </row>
    <row r="2123" spans="2:18" ht="30" hidden="1" outlineLevel="1">
      <c r="B2123" s="393">
        <f t="shared" si="107"/>
        <v>2103</v>
      </c>
      <c r="C2123" s="441" t="s">
        <v>336</v>
      </c>
      <c r="D2123" s="527" t="s">
        <v>3</v>
      </c>
      <c r="E2123" s="443">
        <v>4</v>
      </c>
      <c r="F2123" s="394"/>
      <c r="G2123" s="422"/>
      <c r="H2123" s="423"/>
      <c r="I2123" s="422"/>
      <c r="J2123" s="428">
        <f t="shared" si="103"/>
        <v>0</v>
      </c>
      <c r="K2123" s="397"/>
      <c r="L2123" s="398"/>
      <c r="M2123" s="772"/>
      <c r="N2123" s="317"/>
      <c r="O2123" s="845" t="s">
        <v>3627</v>
      </c>
      <c r="P2123" s="826">
        <f t="shared" si="106"/>
        <v>0</v>
      </c>
      <c r="Q2123" s="828">
        <f t="shared" si="105"/>
        <v>0</v>
      </c>
      <c r="R2123" s="520"/>
    </row>
    <row r="2124" spans="2:18" ht="45" hidden="1" outlineLevel="1">
      <c r="B2124" s="393">
        <f t="shared" si="107"/>
        <v>2104</v>
      </c>
      <c r="C2124" s="441" t="s">
        <v>337</v>
      </c>
      <c r="D2124" s="527" t="s">
        <v>3</v>
      </c>
      <c r="E2124" s="443">
        <v>2</v>
      </c>
      <c r="F2124" s="394"/>
      <c r="G2124" s="422"/>
      <c r="H2124" s="423"/>
      <c r="I2124" s="422"/>
      <c r="J2124" s="428">
        <f t="shared" si="103"/>
        <v>0</v>
      </c>
      <c r="K2124" s="397"/>
      <c r="L2124" s="398"/>
      <c r="M2124" s="772"/>
      <c r="N2124" s="317"/>
      <c r="O2124" s="845" t="s">
        <v>3627</v>
      </c>
      <c r="P2124" s="826">
        <f t="shared" si="106"/>
        <v>0</v>
      </c>
      <c r="Q2124" s="828">
        <f t="shared" si="105"/>
        <v>0</v>
      </c>
      <c r="R2124" s="520"/>
    </row>
    <row r="2125" spans="2:18" ht="30" hidden="1" outlineLevel="1">
      <c r="B2125" s="393">
        <f t="shared" si="107"/>
        <v>2105</v>
      </c>
      <c r="C2125" s="441" t="s">
        <v>338</v>
      </c>
      <c r="D2125" s="527" t="s">
        <v>3</v>
      </c>
      <c r="E2125" s="443">
        <v>4</v>
      </c>
      <c r="F2125" s="394"/>
      <c r="G2125" s="422"/>
      <c r="H2125" s="423"/>
      <c r="I2125" s="422"/>
      <c r="J2125" s="428">
        <f t="shared" si="103"/>
        <v>0</v>
      </c>
      <c r="K2125" s="397"/>
      <c r="L2125" s="398"/>
      <c r="M2125" s="772"/>
      <c r="N2125" s="317"/>
      <c r="O2125" s="845" t="s">
        <v>3627</v>
      </c>
      <c r="P2125" s="826">
        <f t="shared" si="106"/>
        <v>0</v>
      </c>
      <c r="Q2125" s="828">
        <f t="shared" si="105"/>
        <v>0</v>
      </c>
      <c r="R2125" s="520"/>
    </row>
    <row r="2126" spans="2:18" ht="45" hidden="1" outlineLevel="1">
      <c r="B2126" s="393">
        <f t="shared" si="107"/>
        <v>2106</v>
      </c>
      <c r="C2126" s="441" t="s">
        <v>339</v>
      </c>
      <c r="D2126" s="527" t="s">
        <v>103</v>
      </c>
      <c r="E2126" s="443">
        <v>4</v>
      </c>
      <c r="F2126" s="394"/>
      <c r="G2126" s="422"/>
      <c r="H2126" s="423"/>
      <c r="I2126" s="422"/>
      <c r="J2126" s="428">
        <f t="shared" si="103"/>
        <v>0</v>
      </c>
      <c r="K2126" s="397"/>
      <c r="L2126" s="398"/>
      <c r="M2126" s="772"/>
      <c r="N2126" s="317"/>
      <c r="O2126" s="845" t="s">
        <v>3627</v>
      </c>
      <c r="P2126" s="826">
        <f t="shared" si="106"/>
        <v>0</v>
      </c>
      <c r="Q2126" s="828">
        <f t="shared" si="105"/>
        <v>0</v>
      </c>
      <c r="R2126" s="520"/>
    </row>
    <row r="2127" spans="2:18" ht="75" hidden="1" outlineLevel="1">
      <c r="B2127" s="393">
        <f t="shared" si="107"/>
        <v>2107</v>
      </c>
      <c r="C2127" s="441" t="s">
        <v>3464</v>
      </c>
      <c r="D2127" s="527" t="s">
        <v>31</v>
      </c>
      <c r="E2127" s="443">
        <v>2</v>
      </c>
      <c r="F2127" s="394"/>
      <c r="G2127" s="422"/>
      <c r="H2127" s="423"/>
      <c r="I2127" s="422"/>
      <c r="J2127" s="428">
        <f t="shared" si="103"/>
        <v>0</v>
      </c>
      <c r="K2127" s="397"/>
      <c r="L2127" s="398"/>
      <c r="M2127" s="772"/>
      <c r="N2127" s="317"/>
      <c r="O2127" s="845" t="s">
        <v>3627</v>
      </c>
      <c r="P2127" s="826">
        <f t="shared" si="106"/>
        <v>0</v>
      </c>
      <c r="Q2127" s="828">
        <f t="shared" si="105"/>
        <v>0</v>
      </c>
      <c r="R2127" s="520"/>
    </row>
    <row r="2128" spans="2:18" ht="75" hidden="1" outlineLevel="1">
      <c r="B2128" s="393">
        <f t="shared" si="107"/>
        <v>2108</v>
      </c>
      <c r="C2128" s="441" t="s">
        <v>3465</v>
      </c>
      <c r="D2128" s="527" t="s">
        <v>31</v>
      </c>
      <c r="E2128" s="443">
        <v>1</v>
      </c>
      <c r="F2128" s="394"/>
      <c r="G2128" s="422"/>
      <c r="H2128" s="423"/>
      <c r="I2128" s="422"/>
      <c r="J2128" s="428">
        <f t="shared" si="103"/>
        <v>0</v>
      </c>
      <c r="K2128" s="397"/>
      <c r="L2128" s="398"/>
      <c r="M2128" s="772"/>
      <c r="N2128" s="317"/>
      <c r="O2128" s="845" t="s">
        <v>3627</v>
      </c>
      <c r="P2128" s="826">
        <f t="shared" si="106"/>
        <v>0</v>
      </c>
      <c r="Q2128" s="828">
        <f t="shared" si="105"/>
        <v>0</v>
      </c>
      <c r="R2128" s="520"/>
    </row>
    <row r="2129" spans="2:18" ht="45" hidden="1" outlineLevel="1">
      <c r="B2129" s="393">
        <f t="shared" si="107"/>
        <v>2109</v>
      </c>
      <c r="C2129" s="441" t="s">
        <v>340</v>
      </c>
      <c r="D2129" s="527" t="s">
        <v>103</v>
      </c>
      <c r="E2129" s="443">
        <v>12</v>
      </c>
      <c r="F2129" s="394"/>
      <c r="G2129" s="422"/>
      <c r="H2129" s="423"/>
      <c r="I2129" s="422"/>
      <c r="J2129" s="428">
        <f t="shared" si="103"/>
        <v>0</v>
      </c>
      <c r="K2129" s="397"/>
      <c r="L2129" s="398"/>
      <c r="M2129" s="772"/>
      <c r="N2129" s="317"/>
      <c r="O2129" s="845" t="s">
        <v>3627</v>
      </c>
      <c r="P2129" s="826">
        <f t="shared" si="106"/>
        <v>0</v>
      </c>
      <c r="Q2129" s="828">
        <f t="shared" si="105"/>
        <v>0</v>
      </c>
      <c r="R2129" s="520"/>
    </row>
    <row r="2130" spans="2:18" ht="30" hidden="1" outlineLevel="1">
      <c r="B2130" s="393">
        <f t="shared" si="107"/>
        <v>2110</v>
      </c>
      <c r="C2130" s="441" t="s">
        <v>341</v>
      </c>
      <c r="D2130" s="527" t="s">
        <v>103</v>
      </c>
      <c r="E2130" s="443">
        <v>4</v>
      </c>
      <c r="F2130" s="394"/>
      <c r="G2130" s="422"/>
      <c r="H2130" s="423"/>
      <c r="I2130" s="422"/>
      <c r="J2130" s="428">
        <f t="shared" si="103"/>
        <v>0</v>
      </c>
      <c r="K2130" s="397"/>
      <c r="L2130" s="398"/>
      <c r="M2130" s="772"/>
      <c r="N2130" s="317"/>
      <c r="O2130" s="845" t="s">
        <v>3627</v>
      </c>
      <c r="P2130" s="826">
        <f t="shared" si="106"/>
        <v>0</v>
      </c>
      <c r="Q2130" s="828">
        <f t="shared" si="105"/>
        <v>0</v>
      </c>
      <c r="R2130" s="520"/>
    </row>
    <row r="2131" spans="2:18" hidden="1" outlineLevel="1">
      <c r="B2131" s="393">
        <f t="shared" si="107"/>
        <v>2111</v>
      </c>
      <c r="C2131" s="441" t="s">
        <v>1980</v>
      </c>
      <c r="D2131" s="527"/>
      <c r="E2131" s="443"/>
      <c r="F2131" s="394"/>
      <c r="G2131" s="422"/>
      <c r="H2131" s="423"/>
      <c r="I2131" s="422"/>
      <c r="J2131" s="428">
        <f t="shared" ref="J2131:J2194" si="108">G2131+I2131</f>
        <v>0</v>
      </c>
      <c r="K2131" s="397"/>
      <c r="L2131" s="398"/>
      <c r="M2131" s="772"/>
      <c r="N2131" s="317"/>
      <c r="O2131" s="845" t="s">
        <v>3627</v>
      </c>
      <c r="P2131" s="826">
        <f t="shared" si="106"/>
        <v>0</v>
      </c>
      <c r="Q2131" s="828">
        <f t="shared" si="105"/>
        <v>0</v>
      </c>
      <c r="R2131" s="520"/>
    </row>
    <row r="2132" spans="2:18" hidden="1" outlineLevel="1">
      <c r="B2132" s="393">
        <f t="shared" si="107"/>
        <v>2112</v>
      </c>
      <c r="C2132" s="441" t="s">
        <v>1981</v>
      </c>
      <c r="D2132" s="527"/>
      <c r="E2132" s="443"/>
      <c r="F2132" s="394"/>
      <c r="G2132" s="422"/>
      <c r="H2132" s="423"/>
      <c r="I2132" s="422"/>
      <c r="J2132" s="428">
        <f t="shared" si="108"/>
        <v>0</v>
      </c>
      <c r="K2132" s="397"/>
      <c r="L2132" s="398"/>
      <c r="M2132" s="772"/>
      <c r="N2132" s="317"/>
      <c r="O2132" s="845" t="s">
        <v>3627</v>
      </c>
      <c r="P2132" s="826">
        <f t="shared" si="106"/>
        <v>0</v>
      </c>
      <c r="Q2132" s="828">
        <f t="shared" si="105"/>
        <v>0</v>
      </c>
      <c r="R2132" s="520"/>
    </row>
    <row r="2133" spans="2:18" ht="45" hidden="1" outlineLevel="1">
      <c r="B2133" s="393">
        <f t="shared" si="107"/>
        <v>2113</v>
      </c>
      <c r="C2133" s="441" t="s">
        <v>342</v>
      </c>
      <c r="D2133" s="527" t="s">
        <v>63</v>
      </c>
      <c r="E2133" s="443">
        <v>73.08</v>
      </c>
      <c r="F2133" s="394"/>
      <c r="G2133" s="422"/>
      <c r="H2133" s="423"/>
      <c r="I2133" s="422"/>
      <c r="J2133" s="428">
        <f t="shared" si="108"/>
        <v>0</v>
      </c>
      <c r="K2133" s="397"/>
      <c r="L2133" s="398"/>
      <c r="M2133" s="772"/>
      <c r="N2133" s="317"/>
      <c r="O2133" s="845" t="s">
        <v>3627</v>
      </c>
      <c r="P2133" s="826">
        <f t="shared" si="106"/>
        <v>0</v>
      </c>
      <c r="Q2133" s="828">
        <f t="shared" si="105"/>
        <v>0</v>
      </c>
      <c r="R2133" s="520"/>
    </row>
    <row r="2134" spans="2:18" hidden="1" outlineLevel="1">
      <c r="B2134" s="393">
        <f t="shared" si="107"/>
        <v>2114</v>
      </c>
      <c r="C2134" s="441" t="s">
        <v>343</v>
      </c>
      <c r="D2134" s="527" t="s">
        <v>63</v>
      </c>
      <c r="E2134" s="443">
        <v>8.1199999999999992</v>
      </c>
      <c r="F2134" s="394"/>
      <c r="G2134" s="422"/>
      <c r="H2134" s="423"/>
      <c r="I2134" s="422"/>
      <c r="J2134" s="428">
        <f t="shared" si="108"/>
        <v>0</v>
      </c>
      <c r="K2134" s="397"/>
      <c r="L2134" s="398"/>
      <c r="M2134" s="772"/>
      <c r="N2134" s="317"/>
      <c r="O2134" s="845" t="s">
        <v>3627</v>
      </c>
      <c r="P2134" s="826">
        <f t="shared" si="106"/>
        <v>0</v>
      </c>
      <c r="Q2134" s="828">
        <f t="shared" si="105"/>
        <v>0</v>
      </c>
      <c r="R2134" s="520"/>
    </row>
    <row r="2135" spans="2:18" ht="30" hidden="1" outlineLevel="1">
      <c r="B2135" s="393">
        <f t="shared" si="107"/>
        <v>2115</v>
      </c>
      <c r="C2135" s="441" t="s">
        <v>327</v>
      </c>
      <c r="D2135" s="527" t="s">
        <v>63</v>
      </c>
      <c r="E2135" s="443">
        <v>4.2</v>
      </c>
      <c r="F2135" s="394"/>
      <c r="G2135" s="422"/>
      <c r="H2135" s="423"/>
      <c r="I2135" s="422"/>
      <c r="J2135" s="428">
        <f t="shared" si="108"/>
        <v>0</v>
      </c>
      <c r="K2135" s="397"/>
      <c r="L2135" s="398"/>
      <c r="M2135" s="772"/>
      <c r="N2135" s="317"/>
      <c r="O2135" s="845" t="s">
        <v>3627</v>
      </c>
      <c r="P2135" s="826">
        <f t="shared" si="106"/>
        <v>0</v>
      </c>
      <c r="Q2135" s="828">
        <f t="shared" si="105"/>
        <v>0</v>
      </c>
      <c r="R2135" s="520"/>
    </row>
    <row r="2136" spans="2:18" ht="45" hidden="1" outlineLevel="1">
      <c r="B2136" s="393">
        <f t="shared" si="107"/>
        <v>2116</v>
      </c>
      <c r="C2136" s="441" t="s">
        <v>328</v>
      </c>
      <c r="D2136" s="527" t="s">
        <v>63</v>
      </c>
      <c r="E2136" s="443">
        <v>19.95</v>
      </c>
      <c r="F2136" s="394"/>
      <c r="G2136" s="422"/>
      <c r="H2136" s="423"/>
      <c r="I2136" s="422"/>
      <c r="J2136" s="428">
        <f t="shared" si="108"/>
        <v>0</v>
      </c>
      <c r="K2136" s="397"/>
      <c r="L2136" s="398"/>
      <c r="M2136" s="772"/>
      <c r="N2136" s="317"/>
      <c r="O2136" s="845" t="s">
        <v>3627</v>
      </c>
      <c r="P2136" s="826">
        <f t="shared" si="106"/>
        <v>0</v>
      </c>
      <c r="Q2136" s="828">
        <f t="shared" si="105"/>
        <v>0</v>
      </c>
      <c r="R2136" s="520"/>
    </row>
    <row r="2137" spans="2:18" ht="30" hidden="1" outlineLevel="1">
      <c r="B2137" s="393">
        <f t="shared" si="107"/>
        <v>2117</v>
      </c>
      <c r="C2137" s="441" t="s">
        <v>329</v>
      </c>
      <c r="D2137" s="527" t="s">
        <v>63</v>
      </c>
      <c r="E2137" s="443">
        <v>14.7</v>
      </c>
      <c r="F2137" s="394"/>
      <c r="G2137" s="422"/>
      <c r="H2137" s="423"/>
      <c r="I2137" s="422"/>
      <c r="J2137" s="428">
        <f t="shared" si="108"/>
        <v>0</v>
      </c>
      <c r="K2137" s="397"/>
      <c r="L2137" s="398"/>
      <c r="M2137" s="772"/>
      <c r="N2137" s="317"/>
      <c r="O2137" s="845" t="s">
        <v>3627</v>
      </c>
      <c r="P2137" s="826">
        <f t="shared" si="106"/>
        <v>0</v>
      </c>
      <c r="Q2137" s="828">
        <f t="shared" si="105"/>
        <v>0</v>
      </c>
      <c r="R2137" s="520"/>
    </row>
    <row r="2138" spans="2:18" ht="45" hidden="1" outlineLevel="1">
      <c r="B2138" s="393">
        <f t="shared" si="107"/>
        <v>2118</v>
      </c>
      <c r="C2138" s="441" t="s">
        <v>330</v>
      </c>
      <c r="D2138" s="527" t="s">
        <v>63</v>
      </c>
      <c r="E2138" s="443">
        <v>31.62</v>
      </c>
      <c r="F2138" s="394"/>
      <c r="G2138" s="422"/>
      <c r="H2138" s="423"/>
      <c r="I2138" s="422"/>
      <c r="J2138" s="428">
        <f t="shared" si="108"/>
        <v>0</v>
      </c>
      <c r="K2138" s="397"/>
      <c r="L2138" s="398"/>
      <c r="M2138" s="772"/>
      <c r="N2138" s="317"/>
      <c r="O2138" s="845" t="s">
        <v>3627</v>
      </c>
      <c r="P2138" s="826">
        <f t="shared" si="106"/>
        <v>0</v>
      </c>
      <c r="Q2138" s="828">
        <f t="shared" si="105"/>
        <v>0</v>
      </c>
      <c r="R2138" s="520"/>
    </row>
    <row r="2139" spans="2:18" ht="45" hidden="1" outlineLevel="1">
      <c r="B2139" s="393">
        <f t="shared" si="107"/>
        <v>2119</v>
      </c>
      <c r="C2139" s="441" t="s">
        <v>1976</v>
      </c>
      <c r="D2139" s="527" t="s">
        <v>63</v>
      </c>
      <c r="E2139" s="443">
        <v>47.2</v>
      </c>
      <c r="F2139" s="394"/>
      <c r="G2139" s="422"/>
      <c r="H2139" s="423"/>
      <c r="I2139" s="422"/>
      <c r="J2139" s="428">
        <f t="shared" si="108"/>
        <v>0</v>
      </c>
      <c r="K2139" s="397"/>
      <c r="L2139" s="398"/>
      <c r="M2139" s="772"/>
      <c r="N2139" s="317"/>
      <c r="O2139" s="845" t="s">
        <v>3627</v>
      </c>
      <c r="P2139" s="826">
        <f t="shared" si="106"/>
        <v>0</v>
      </c>
      <c r="Q2139" s="828">
        <f t="shared" si="105"/>
        <v>0</v>
      </c>
      <c r="R2139" s="520"/>
    </row>
    <row r="2140" spans="2:18" ht="30" hidden="1" outlineLevel="1">
      <c r="B2140" s="393">
        <f t="shared" si="107"/>
        <v>2120</v>
      </c>
      <c r="C2140" s="441" t="s">
        <v>1982</v>
      </c>
      <c r="D2140" s="527" t="s">
        <v>2</v>
      </c>
      <c r="E2140" s="443">
        <v>30</v>
      </c>
      <c r="F2140" s="394"/>
      <c r="G2140" s="422"/>
      <c r="H2140" s="423"/>
      <c r="I2140" s="422"/>
      <c r="J2140" s="428">
        <f t="shared" si="108"/>
        <v>0</v>
      </c>
      <c r="K2140" s="397"/>
      <c r="L2140" s="398"/>
      <c r="M2140" s="772"/>
      <c r="N2140" s="317"/>
      <c r="O2140" s="845" t="s">
        <v>3627</v>
      </c>
      <c r="P2140" s="826">
        <f t="shared" si="106"/>
        <v>0</v>
      </c>
      <c r="Q2140" s="828">
        <f t="shared" si="105"/>
        <v>0</v>
      </c>
      <c r="R2140" s="520"/>
    </row>
    <row r="2141" spans="2:18" ht="60" hidden="1" outlineLevel="1">
      <c r="B2141" s="393">
        <f t="shared" si="107"/>
        <v>2121</v>
      </c>
      <c r="C2141" s="441" t="s">
        <v>1983</v>
      </c>
      <c r="D2141" s="527" t="s">
        <v>1619</v>
      </c>
      <c r="E2141" s="528">
        <v>45962</v>
      </c>
      <c r="F2141" s="394"/>
      <c r="G2141" s="422"/>
      <c r="H2141" s="423"/>
      <c r="I2141" s="422"/>
      <c r="J2141" s="428">
        <f t="shared" si="108"/>
        <v>0</v>
      </c>
      <c r="K2141" s="397"/>
      <c r="L2141" s="398"/>
      <c r="M2141" s="772"/>
      <c r="N2141" s="317"/>
      <c r="O2141" s="845" t="s">
        <v>3627</v>
      </c>
      <c r="P2141" s="826">
        <f t="shared" si="106"/>
        <v>0</v>
      </c>
      <c r="Q2141" s="828">
        <f t="shared" si="105"/>
        <v>0</v>
      </c>
      <c r="R2141" s="520"/>
    </row>
    <row r="2142" spans="2:18" ht="60" hidden="1" outlineLevel="1">
      <c r="B2142" s="393">
        <f t="shared" si="107"/>
        <v>2122</v>
      </c>
      <c r="C2142" s="441" t="s">
        <v>1984</v>
      </c>
      <c r="D2142" s="527" t="s">
        <v>1619</v>
      </c>
      <c r="E2142" s="443" t="s">
        <v>1985</v>
      </c>
      <c r="F2142" s="394"/>
      <c r="G2142" s="422"/>
      <c r="H2142" s="423"/>
      <c r="I2142" s="422"/>
      <c r="J2142" s="428">
        <f t="shared" si="108"/>
        <v>0</v>
      </c>
      <c r="K2142" s="397"/>
      <c r="L2142" s="398"/>
      <c r="M2142" s="772"/>
      <c r="N2142" s="317"/>
      <c r="O2142" s="845" t="s">
        <v>3627</v>
      </c>
      <c r="P2142" s="826">
        <f t="shared" si="106"/>
        <v>0</v>
      </c>
      <c r="Q2142" s="828">
        <f t="shared" si="105"/>
        <v>0</v>
      </c>
      <c r="R2142" s="520"/>
    </row>
    <row r="2143" spans="2:18" ht="30" hidden="1" outlineLevel="1">
      <c r="B2143" s="393">
        <f t="shared" si="107"/>
        <v>2123</v>
      </c>
      <c r="C2143" s="441" t="s">
        <v>1986</v>
      </c>
      <c r="D2143" s="527" t="s">
        <v>2</v>
      </c>
      <c r="E2143" s="443">
        <v>23</v>
      </c>
      <c r="F2143" s="394"/>
      <c r="G2143" s="422"/>
      <c r="H2143" s="423"/>
      <c r="I2143" s="422"/>
      <c r="J2143" s="428">
        <f t="shared" si="108"/>
        <v>0</v>
      </c>
      <c r="K2143" s="397"/>
      <c r="L2143" s="398"/>
      <c r="M2143" s="772"/>
      <c r="N2143" s="317"/>
      <c r="O2143" s="845" t="s">
        <v>3627</v>
      </c>
      <c r="P2143" s="826">
        <f t="shared" si="106"/>
        <v>0</v>
      </c>
      <c r="Q2143" s="828">
        <f t="shared" si="105"/>
        <v>0</v>
      </c>
      <c r="R2143" s="520"/>
    </row>
    <row r="2144" spans="2:18" hidden="1" outlineLevel="1">
      <c r="B2144" s="393">
        <f t="shared" si="107"/>
        <v>2124</v>
      </c>
      <c r="C2144" s="441" t="s">
        <v>344</v>
      </c>
      <c r="D2144" s="527" t="s">
        <v>3</v>
      </c>
      <c r="E2144" s="443">
        <v>4</v>
      </c>
      <c r="F2144" s="394"/>
      <c r="G2144" s="422"/>
      <c r="H2144" s="423"/>
      <c r="I2144" s="422"/>
      <c r="J2144" s="428">
        <f t="shared" si="108"/>
        <v>0</v>
      </c>
      <c r="K2144" s="397"/>
      <c r="L2144" s="398"/>
      <c r="M2144" s="772"/>
      <c r="N2144" s="317"/>
      <c r="O2144" s="845" t="s">
        <v>3627</v>
      </c>
      <c r="P2144" s="826">
        <f t="shared" si="106"/>
        <v>0</v>
      </c>
      <c r="Q2144" s="828">
        <f t="shared" si="105"/>
        <v>0</v>
      </c>
      <c r="R2144" s="520"/>
    </row>
    <row r="2145" spans="2:18" ht="60" hidden="1" outlineLevel="1">
      <c r="B2145" s="393">
        <f t="shared" si="107"/>
        <v>2125</v>
      </c>
      <c r="C2145" s="441" t="s">
        <v>345</v>
      </c>
      <c r="D2145" s="527" t="s">
        <v>103</v>
      </c>
      <c r="E2145" s="443">
        <v>4</v>
      </c>
      <c r="F2145" s="394"/>
      <c r="G2145" s="422"/>
      <c r="H2145" s="423"/>
      <c r="I2145" s="422"/>
      <c r="J2145" s="428">
        <f t="shared" si="108"/>
        <v>0</v>
      </c>
      <c r="K2145" s="397"/>
      <c r="L2145" s="398"/>
      <c r="M2145" s="772"/>
      <c r="N2145" s="317"/>
      <c r="O2145" s="845" t="s">
        <v>3627</v>
      </c>
      <c r="P2145" s="826">
        <f t="shared" si="106"/>
        <v>0</v>
      </c>
      <c r="Q2145" s="828">
        <f t="shared" si="105"/>
        <v>0</v>
      </c>
      <c r="R2145" s="520"/>
    </row>
    <row r="2146" spans="2:18" hidden="1" outlineLevel="1">
      <c r="B2146" s="393">
        <f t="shared" si="107"/>
        <v>2126</v>
      </c>
      <c r="C2146" s="441" t="s">
        <v>346</v>
      </c>
      <c r="D2146" s="527" t="s">
        <v>3</v>
      </c>
      <c r="E2146" s="443">
        <v>4</v>
      </c>
      <c r="F2146" s="394"/>
      <c r="G2146" s="422"/>
      <c r="H2146" s="423"/>
      <c r="I2146" s="422"/>
      <c r="J2146" s="428">
        <f t="shared" si="108"/>
        <v>0</v>
      </c>
      <c r="K2146" s="397"/>
      <c r="L2146" s="398"/>
      <c r="M2146" s="772"/>
      <c r="N2146" s="317"/>
      <c r="O2146" s="845" t="s">
        <v>3627</v>
      </c>
      <c r="P2146" s="826">
        <f t="shared" si="106"/>
        <v>0</v>
      </c>
      <c r="Q2146" s="828">
        <f t="shared" si="105"/>
        <v>0</v>
      </c>
      <c r="R2146" s="520"/>
    </row>
    <row r="2147" spans="2:18" ht="45" hidden="1" outlineLevel="1">
      <c r="B2147" s="393">
        <f t="shared" si="107"/>
        <v>2127</v>
      </c>
      <c r="C2147" s="441" t="s">
        <v>347</v>
      </c>
      <c r="D2147" s="527" t="s">
        <v>3</v>
      </c>
      <c r="E2147" s="443">
        <v>1</v>
      </c>
      <c r="F2147" s="394"/>
      <c r="G2147" s="422"/>
      <c r="H2147" s="423"/>
      <c r="I2147" s="422"/>
      <c r="J2147" s="428">
        <f t="shared" si="108"/>
        <v>0</v>
      </c>
      <c r="K2147" s="397"/>
      <c r="L2147" s="398"/>
      <c r="M2147" s="772"/>
      <c r="N2147" s="317"/>
      <c r="O2147" s="845" t="s">
        <v>3627</v>
      </c>
      <c r="P2147" s="826">
        <f t="shared" si="106"/>
        <v>0</v>
      </c>
      <c r="Q2147" s="828">
        <f t="shared" si="105"/>
        <v>0</v>
      </c>
      <c r="R2147" s="520"/>
    </row>
    <row r="2148" spans="2:18" ht="45" hidden="1" outlineLevel="1">
      <c r="B2148" s="393">
        <f t="shared" si="107"/>
        <v>2128</v>
      </c>
      <c r="C2148" s="441" t="s">
        <v>348</v>
      </c>
      <c r="D2148" s="527" t="s">
        <v>3</v>
      </c>
      <c r="E2148" s="443">
        <v>2</v>
      </c>
      <c r="F2148" s="394"/>
      <c r="G2148" s="422"/>
      <c r="H2148" s="423"/>
      <c r="I2148" s="422"/>
      <c r="J2148" s="428">
        <f t="shared" si="108"/>
        <v>0</v>
      </c>
      <c r="K2148" s="397"/>
      <c r="L2148" s="398"/>
      <c r="M2148" s="772"/>
      <c r="N2148" s="317"/>
      <c r="O2148" s="845" t="s">
        <v>3627</v>
      </c>
      <c r="P2148" s="826">
        <f t="shared" si="106"/>
        <v>0</v>
      </c>
      <c r="Q2148" s="828">
        <f t="shared" si="105"/>
        <v>0</v>
      </c>
      <c r="R2148" s="520"/>
    </row>
    <row r="2149" spans="2:18" ht="75" hidden="1" outlineLevel="1">
      <c r="B2149" s="393">
        <f t="shared" si="107"/>
        <v>2129</v>
      </c>
      <c r="C2149" s="441" t="s">
        <v>349</v>
      </c>
      <c r="D2149" s="527" t="s">
        <v>3</v>
      </c>
      <c r="E2149" s="443">
        <v>3</v>
      </c>
      <c r="F2149" s="394"/>
      <c r="G2149" s="422"/>
      <c r="H2149" s="423"/>
      <c r="I2149" s="422"/>
      <c r="J2149" s="428">
        <f t="shared" si="108"/>
        <v>0</v>
      </c>
      <c r="K2149" s="397"/>
      <c r="L2149" s="398"/>
      <c r="M2149" s="772"/>
      <c r="N2149" s="317"/>
      <c r="O2149" s="845" t="s">
        <v>3627</v>
      </c>
      <c r="P2149" s="826">
        <f t="shared" si="106"/>
        <v>0</v>
      </c>
      <c r="Q2149" s="828">
        <f t="shared" si="105"/>
        <v>0</v>
      </c>
      <c r="R2149" s="520"/>
    </row>
    <row r="2150" spans="2:18" ht="75" hidden="1" outlineLevel="1">
      <c r="B2150" s="393">
        <f t="shared" si="107"/>
        <v>2130</v>
      </c>
      <c r="C2150" s="441" t="s">
        <v>3466</v>
      </c>
      <c r="D2150" s="527" t="s">
        <v>3</v>
      </c>
      <c r="E2150" s="443">
        <v>3</v>
      </c>
      <c r="F2150" s="394"/>
      <c r="G2150" s="422"/>
      <c r="H2150" s="423"/>
      <c r="I2150" s="422"/>
      <c r="J2150" s="428">
        <f t="shared" si="108"/>
        <v>0</v>
      </c>
      <c r="K2150" s="397"/>
      <c r="L2150" s="398"/>
      <c r="M2150" s="772"/>
      <c r="N2150" s="317"/>
      <c r="O2150" s="845" t="s">
        <v>3627</v>
      </c>
      <c r="P2150" s="826">
        <f t="shared" si="106"/>
        <v>0</v>
      </c>
      <c r="Q2150" s="828">
        <f t="shared" si="105"/>
        <v>0</v>
      </c>
      <c r="R2150" s="520"/>
    </row>
    <row r="2151" spans="2:18" ht="45" hidden="1" outlineLevel="1">
      <c r="B2151" s="393">
        <f t="shared" si="107"/>
        <v>2131</v>
      </c>
      <c r="C2151" s="441" t="s">
        <v>350</v>
      </c>
      <c r="D2151" s="527" t="s">
        <v>3</v>
      </c>
      <c r="E2151" s="443">
        <v>3</v>
      </c>
      <c r="F2151" s="394"/>
      <c r="G2151" s="422"/>
      <c r="H2151" s="423"/>
      <c r="I2151" s="422"/>
      <c r="J2151" s="428">
        <f t="shared" si="108"/>
        <v>0</v>
      </c>
      <c r="K2151" s="397"/>
      <c r="L2151" s="398"/>
      <c r="M2151" s="772"/>
      <c r="N2151" s="317"/>
      <c r="O2151" s="845" t="s">
        <v>3627</v>
      </c>
      <c r="P2151" s="826">
        <f t="shared" si="106"/>
        <v>0</v>
      </c>
      <c r="Q2151" s="828">
        <f t="shared" si="105"/>
        <v>0</v>
      </c>
      <c r="R2151" s="520"/>
    </row>
    <row r="2152" spans="2:18" hidden="1" outlineLevel="1">
      <c r="B2152" s="393">
        <f t="shared" si="107"/>
        <v>2132</v>
      </c>
      <c r="C2152" s="441" t="s">
        <v>1987</v>
      </c>
      <c r="D2152" s="527"/>
      <c r="E2152" s="443"/>
      <c r="F2152" s="394"/>
      <c r="G2152" s="422"/>
      <c r="H2152" s="423"/>
      <c r="I2152" s="422"/>
      <c r="J2152" s="428">
        <f t="shared" si="108"/>
        <v>0</v>
      </c>
      <c r="K2152" s="397"/>
      <c r="L2152" s="398"/>
      <c r="M2152" s="772"/>
      <c r="N2152" s="317"/>
      <c r="O2152" s="845" t="s">
        <v>3627</v>
      </c>
      <c r="P2152" s="826">
        <f t="shared" si="106"/>
        <v>0</v>
      </c>
      <c r="Q2152" s="828">
        <f t="shared" si="105"/>
        <v>0</v>
      </c>
      <c r="R2152" s="520"/>
    </row>
    <row r="2153" spans="2:18" ht="30" hidden="1" outlineLevel="1">
      <c r="B2153" s="393">
        <f t="shared" si="107"/>
        <v>2133</v>
      </c>
      <c r="C2153" s="441" t="s">
        <v>351</v>
      </c>
      <c r="D2153" s="527" t="s">
        <v>103</v>
      </c>
      <c r="E2153" s="443">
        <v>2</v>
      </c>
      <c r="F2153" s="394"/>
      <c r="G2153" s="422"/>
      <c r="H2153" s="423"/>
      <c r="I2153" s="422"/>
      <c r="J2153" s="428">
        <f t="shared" si="108"/>
        <v>0</v>
      </c>
      <c r="K2153" s="397"/>
      <c r="L2153" s="398"/>
      <c r="M2153" s="772"/>
      <c r="N2153" s="317"/>
      <c r="O2153" s="845" t="s">
        <v>3627</v>
      </c>
      <c r="P2153" s="826">
        <f t="shared" si="106"/>
        <v>0</v>
      </c>
      <c r="Q2153" s="828">
        <f t="shared" si="105"/>
        <v>0</v>
      </c>
      <c r="R2153" s="520"/>
    </row>
    <row r="2154" spans="2:18" hidden="1" outlineLevel="1">
      <c r="B2154" s="393">
        <f t="shared" si="107"/>
        <v>2134</v>
      </c>
      <c r="C2154" s="441" t="s">
        <v>352</v>
      </c>
      <c r="D2154" s="527" t="s">
        <v>3</v>
      </c>
      <c r="E2154" s="443">
        <v>2</v>
      </c>
      <c r="F2154" s="394"/>
      <c r="G2154" s="422"/>
      <c r="H2154" s="423"/>
      <c r="I2154" s="422"/>
      <c r="J2154" s="428">
        <f t="shared" si="108"/>
        <v>0</v>
      </c>
      <c r="K2154" s="397"/>
      <c r="L2154" s="398"/>
      <c r="M2154" s="772"/>
      <c r="N2154" s="317"/>
      <c r="O2154" s="845" t="s">
        <v>3627</v>
      </c>
      <c r="P2154" s="826">
        <f t="shared" si="106"/>
        <v>0</v>
      </c>
      <c r="Q2154" s="828">
        <f t="shared" si="105"/>
        <v>0</v>
      </c>
      <c r="R2154" s="520"/>
    </row>
    <row r="2155" spans="2:18" ht="30" hidden="1" outlineLevel="1">
      <c r="B2155" s="393">
        <f t="shared" si="107"/>
        <v>2135</v>
      </c>
      <c r="C2155" s="441" t="s">
        <v>353</v>
      </c>
      <c r="D2155" s="527" t="s">
        <v>3</v>
      </c>
      <c r="E2155" s="443">
        <v>2</v>
      </c>
      <c r="F2155" s="394"/>
      <c r="G2155" s="422"/>
      <c r="H2155" s="423"/>
      <c r="I2155" s="422"/>
      <c r="J2155" s="428">
        <f t="shared" si="108"/>
        <v>0</v>
      </c>
      <c r="K2155" s="397"/>
      <c r="L2155" s="398"/>
      <c r="M2155" s="772"/>
      <c r="N2155" s="317"/>
      <c r="O2155" s="845" t="s">
        <v>3627</v>
      </c>
      <c r="P2155" s="826">
        <f t="shared" si="106"/>
        <v>0</v>
      </c>
      <c r="Q2155" s="828">
        <f t="shared" si="105"/>
        <v>0</v>
      </c>
      <c r="R2155" s="520"/>
    </row>
    <row r="2156" spans="2:18" ht="30" hidden="1" outlineLevel="1">
      <c r="B2156" s="393">
        <f t="shared" si="107"/>
        <v>2136</v>
      </c>
      <c r="C2156" s="441" t="s">
        <v>354</v>
      </c>
      <c r="D2156" s="527" t="s">
        <v>3</v>
      </c>
      <c r="E2156" s="443">
        <v>2</v>
      </c>
      <c r="F2156" s="394"/>
      <c r="G2156" s="422"/>
      <c r="H2156" s="423"/>
      <c r="I2156" s="422"/>
      <c r="J2156" s="428">
        <f t="shared" si="108"/>
        <v>0</v>
      </c>
      <c r="K2156" s="397"/>
      <c r="L2156" s="398"/>
      <c r="M2156" s="772"/>
      <c r="N2156" s="317"/>
      <c r="O2156" s="845" t="s">
        <v>3627</v>
      </c>
      <c r="P2156" s="826">
        <f t="shared" si="106"/>
        <v>0</v>
      </c>
      <c r="Q2156" s="828">
        <f t="shared" si="105"/>
        <v>0</v>
      </c>
      <c r="R2156" s="520"/>
    </row>
    <row r="2157" spans="2:18" hidden="1" outlineLevel="1">
      <c r="B2157" s="393">
        <f t="shared" si="107"/>
        <v>2137</v>
      </c>
      <c r="C2157" s="441" t="s">
        <v>355</v>
      </c>
      <c r="D2157" s="527" t="s">
        <v>3</v>
      </c>
      <c r="E2157" s="443">
        <v>2</v>
      </c>
      <c r="F2157" s="394"/>
      <c r="G2157" s="422"/>
      <c r="H2157" s="423"/>
      <c r="I2157" s="422"/>
      <c r="J2157" s="428">
        <f t="shared" si="108"/>
        <v>0</v>
      </c>
      <c r="K2157" s="397"/>
      <c r="L2157" s="398"/>
      <c r="M2157" s="772"/>
      <c r="N2157" s="317"/>
      <c r="O2157" s="845" t="s">
        <v>3627</v>
      </c>
      <c r="P2157" s="826">
        <f t="shared" si="106"/>
        <v>0</v>
      </c>
      <c r="Q2157" s="828">
        <f t="shared" si="105"/>
        <v>0</v>
      </c>
      <c r="R2157" s="520"/>
    </row>
    <row r="2158" spans="2:18" hidden="1" outlineLevel="1">
      <c r="B2158" s="393">
        <f t="shared" si="107"/>
        <v>2138</v>
      </c>
      <c r="C2158" s="441" t="s">
        <v>356</v>
      </c>
      <c r="D2158" s="527" t="s">
        <v>3</v>
      </c>
      <c r="E2158" s="443">
        <v>2</v>
      </c>
      <c r="F2158" s="394"/>
      <c r="G2158" s="422"/>
      <c r="H2158" s="423"/>
      <c r="I2158" s="422"/>
      <c r="J2158" s="428">
        <f t="shared" si="108"/>
        <v>0</v>
      </c>
      <c r="K2158" s="397"/>
      <c r="L2158" s="398"/>
      <c r="M2158" s="772"/>
      <c r="N2158" s="317"/>
      <c r="O2158" s="845" t="s">
        <v>3627</v>
      </c>
      <c r="P2158" s="826">
        <f t="shared" si="106"/>
        <v>0</v>
      </c>
      <c r="Q2158" s="828">
        <f t="shared" si="105"/>
        <v>0</v>
      </c>
      <c r="R2158" s="520"/>
    </row>
    <row r="2159" spans="2:18" hidden="1" outlineLevel="1">
      <c r="B2159" s="393">
        <f t="shared" si="107"/>
        <v>2139</v>
      </c>
      <c r="C2159" s="441" t="s">
        <v>357</v>
      </c>
      <c r="D2159" s="527" t="s">
        <v>3</v>
      </c>
      <c r="E2159" s="443">
        <v>1</v>
      </c>
      <c r="F2159" s="394"/>
      <c r="G2159" s="422"/>
      <c r="H2159" s="423"/>
      <c r="I2159" s="422"/>
      <c r="J2159" s="428">
        <f t="shared" si="108"/>
        <v>0</v>
      </c>
      <c r="K2159" s="397"/>
      <c r="L2159" s="398"/>
      <c r="M2159" s="772"/>
      <c r="N2159" s="317"/>
      <c r="O2159" s="845" t="s">
        <v>3627</v>
      </c>
      <c r="P2159" s="826">
        <f t="shared" si="106"/>
        <v>0</v>
      </c>
      <c r="Q2159" s="828">
        <f t="shared" ref="Q2159:Q2222" si="109">I2159</f>
        <v>0</v>
      </c>
      <c r="R2159" s="520"/>
    </row>
    <row r="2160" spans="2:18" ht="30" hidden="1" outlineLevel="1">
      <c r="B2160" s="393">
        <f t="shared" si="107"/>
        <v>2140</v>
      </c>
      <c r="C2160" s="441" t="s">
        <v>358</v>
      </c>
      <c r="D2160" s="527" t="s">
        <v>103</v>
      </c>
      <c r="E2160" s="443">
        <v>1</v>
      </c>
      <c r="F2160" s="394"/>
      <c r="G2160" s="422"/>
      <c r="H2160" s="423"/>
      <c r="I2160" s="422"/>
      <c r="J2160" s="428">
        <f t="shared" si="108"/>
        <v>0</v>
      </c>
      <c r="K2160" s="397"/>
      <c r="L2160" s="398"/>
      <c r="M2160" s="772"/>
      <c r="N2160" s="317"/>
      <c r="O2160" s="845" t="s">
        <v>3627</v>
      </c>
      <c r="P2160" s="826">
        <f t="shared" si="106"/>
        <v>0</v>
      </c>
      <c r="Q2160" s="828">
        <f t="shared" si="109"/>
        <v>0</v>
      </c>
      <c r="R2160" s="520"/>
    </row>
    <row r="2161" spans="2:18" hidden="1" outlineLevel="1">
      <c r="B2161" s="393">
        <f t="shared" si="107"/>
        <v>2141</v>
      </c>
      <c r="C2161" s="441" t="s">
        <v>359</v>
      </c>
      <c r="D2161" s="527" t="s">
        <v>3</v>
      </c>
      <c r="E2161" s="443">
        <v>1</v>
      </c>
      <c r="F2161" s="394"/>
      <c r="G2161" s="422"/>
      <c r="H2161" s="423"/>
      <c r="I2161" s="422"/>
      <c r="J2161" s="428">
        <f t="shared" si="108"/>
        <v>0</v>
      </c>
      <c r="K2161" s="397"/>
      <c r="L2161" s="398"/>
      <c r="M2161" s="772"/>
      <c r="N2161" s="317"/>
      <c r="O2161" s="845" t="s">
        <v>3627</v>
      </c>
      <c r="P2161" s="826">
        <f t="shared" si="106"/>
        <v>0</v>
      </c>
      <c r="Q2161" s="828">
        <f t="shared" si="109"/>
        <v>0</v>
      </c>
      <c r="R2161" s="520"/>
    </row>
    <row r="2162" spans="2:18" ht="30" hidden="1" outlineLevel="1">
      <c r="B2162" s="393">
        <f t="shared" si="107"/>
        <v>2142</v>
      </c>
      <c r="C2162" s="441" t="s">
        <v>360</v>
      </c>
      <c r="D2162" s="527" t="s">
        <v>3</v>
      </c>
      <c r="E2162" s="443">
        <v>1</v>
      </c>
      <c r="F2162" s="394"/>
      <c r="G2162" s="422"/>
      <c r="H2162" s="423"/>
      <c r="I2162" s="422"/>
      <c r="J2162" s="428">
        <f t="shared" si="108"/>
        <v>0</v>
      </c>
      <c r="K2162" s="397"/>
      <c r="L2162" s="398"/>
      <c r="M2162" s="772"/>
      <c r="N2162" s="317"/>
      <c r="O2162" s="845" t="s">
        <v>3627</v>
      </c>
      <c r="P2162" s="826">
        <f t="shared" ref="P2162:P2186" si="110">G2162</f>
        <v>0</v>
      </c>
      <c r="Q2162" s="828">
        <f t="shared" si="109"/>
        <v>0</v>
      </c>
      <c r="R2162" s="520"/>
    </row>
    <row r="2163" spans="2:18" ht="30" hidden="1" outlineLevel="1">
      <c r="B2163" s="393">
        <f t="shared" si="107"/>
        <v>2143</v>
      </c>
      <c r="C2163" s="441" t="s">
        <v>361</v>
      </c>
      <c r="D2163" s="527" t="s">
        <v>3</v>
      </c>
      <c r="E2163" s="443">
        <v>1</v>
      </c>
      <c r="F2163" s="394"/>
      <c r="G2163" s="422"/>
      <c r="H2163" s="423"/>
      <c r="I2163" s="422"/>
      <c r="J2163" s="428">
        <f t="shared" si="108"/>
        <v>0</v>
      </c>
      <c r="K2163" s="397"/>
      <c r="L2163" s="398"/>
      <c r="M2163" s="772"/>
      <c r="N2163" s="317"/>
      <c r="O2163" s="845" t="s">
        <v>3627</v>
      </c>
      <c r="P2163" s="826">
        <f t="shared" si="110"/>
        <v>0</v>
      </c>
      <c r="Q2163" s="828">
        <f t="shared" si="109"/>
        <v>0</v>
      </c>
      <c r="R2163" s="520"/>
    </row>
    <row r="2164" spans="2:18" hidden="1" outlineLevel="1">
      <c r="B2164" s="393">
        <f t="shared" ref="B2164:B2227" si="111">B2163+1</f>
        <v>2144</v>
      </c>
      <c r="C2164" s="441" t="s">
        <v>362</v>
      </c>
      <c r="D2164" s="527" t="s">
        <v>3</v>
      </c>
      <c r="E2164" s="443">
        <v>1</v>
      </c>
      <c r="F2164" s="394"/>
      <c r="G2164" s="422"/>
      <c r="H2164" s="423"/>
      <c r="I2164" s="422"/>
      <c r="J2164" s="428">
        <f t="shared" si="108"/>
        <v>0</v>
      </c>
      <c r="K2164" s="397"/>
      <c r="L2164" s="398"/>
      <c r="M2164" s="772"/>
      <c r="N2164" s="317"/>
      <c r="O2164" s="845" t="s">
        <v>3627</v>
      </c>
      <c r="P2164" s="826">
        <f t="shared" si="110"/>
        <v>0</v>
      </c>
      <c r="Q2164" s="828">
        <f t="shared" si="109"/>
        <v>0</v>
      </c>
      <c r="R2164" s="520"/>
    </row>
    <row r="2165" spans="2:18" hidden="1" outlineLevel="1">
      <c r="B2165" s="393">
        <f t="shared" si="111"/>
        <v>2145</v>
      </c>
      <c r="C2165" s="441" t="s">
        <v>356</v>
      </c>
      <c r="D2165" s="527" t="s">
        <v>3</v>
      </c>
      <c r="E2165" s="443">
        <v>2</v>
      </c>
      <c r="F2165" s="394"/>
      <c r="G2165" s="422"/>
      <c r="H2165" s="423"/>
      <c r="I2165" s="422"/>
      <c r="J2165" s="428">
        <f t="shared" si="108"/>
        <v>0</v>
      </c>
      <c r="K2165" s="397"/>
      <c r="L2165" s="398"/>
      <c r="M2165" s="772"/>
      <c r="N2165" s="317"/>
      <c r="O2165" s="845" t="s">
        <v>3627</v>
      </c>
      <c r="P2165" s="826">
        <f t="shared" si="110"/>
        <v>0</v>
      </c>
      <c r="Q2165" s="828">
        <f t="shared" si="109"/>
        <v>0</v>
      </c>
      <c r="R2165" s="520"/>
    </row>
    <row r="2166" spans="2:18" hidden="1" outlineLevel="1">
      <c r="B2166" s="393">
        <f t="shared" si="111"/>
        <v>2146</v>
      </c>
      <c r="C2166" s="441" t="s">
        <v>357</v>
      </c>
      <c r="D2166" s="527" t="s">
        <v>3</v>
      </c>
      <c r="E2166" s="443">
        <v>1</v>
      </c>
      <c r="F2166" s="394"/>
      <c r="G2166" s="422"/>
      <c r="H2166" s="423"/>
      <c r="I2166" s="422"/>
      <c r="J2166" s="428">
        <f t="shared" si="108"/>
        <v>0</v>
      </c>
      <c r="K2166" s="397"/>
      <c r="L2166" s="398"/>
      <c r="M2166" s="772"/>
      <c r="N2166" s="317"/>
      <c r="O2166" s="845" t="s">
        <v>3627</v>
      </c>
      <c r="P2166" s="826">
        <f t="shared" si="110"/>
        <v>0</v>
      </c>
      <c r="Q2166" s="828">
        <f t="shared" si="109"/>
        <v>0</v>
      </c>
      <c r="R2166" s="520"/>
    </row>
    <row r="2167" spans="2:18" hidden="1" outlineLevel="1">
      <c r="B2167" s="393">
        <f t="shared" si="111"/>
        <v>2147</v>
      </c>
      <c r="C2167" s="441" t="s">
        <v>363</v>
      </c>
      <c r="D2167" s="527" t="s">
        <v>103</v>
      </c>
      <c r="E2167" s="443">
        <v>3</v>
      </c>
      <c r="F2167" s="394"/>
      <c r="G2167" s="422"/>
      <c r="H2167" s="423"/>
      <c r="I2167" s="422"/>
      <c r="J2167" s="428">
        <f t="shared" si="108"/>
        <v>0</v>
      </c>
      <c r="K2167" s="397"/>
      <c r="L2167" s="398"/>
      <c r="M2167" s="772"/>
      <c r="N2167" s="317"/>
      <c r="O2167" s="845" t="s">
        <v>3627</v>
      </c>
      <c r="P2167" s="826">
        <f t="shared" si="110"/>
        <v>0</v>
      </c>
      <c r="Q2167" s="828">
        <f t="shared" si="109"/>
        <v>0</v>
      </c>
      <c r="R2167" s="520"/>
    </row>
    <row r="2168" spans="2:18" ht="30" hidden="1" outlineLevel="1">
      <c r="B2168" s="393">
        <f t="shared" si="111"/>
        <v>2148</v>
      </c>
      <c r="C2168" s="441" t="s">
        <v>364</v>
      </c>
      <c r="D2168" s="527" t="s">
        <v>3</v>
      </c>
      <c r="E2168" s="443">
        <v>3</v>
      </c>
      <c r="F2168" s="394"/>
      <c r="G2168" s="422"/>
      <c r="H2168" s="423"/>
      <c r="I2168" s="422"/>
      <c r="J2168" s="428">
        <f t="shared" si="108"/>
        <v>0</v>
      </c>
      <c r="K2168" s="397"/>
      <c r="L2168" s="398"/>
      <c r="M2168" s="772"/>
      <c r="N2168" s="317"/>
      <c r="O2168" s="845" t="s">
        <v>3627</v>
      </c>
      <c r="P2168" s="826">
        <f t="shared" si="110"/>
        <v>0</v>
      </c>
      <c r="Q2168" s="828">
        <f t="shared" si="109"/>
        <v>0</v>
      </c>
      <c r="R2168" s="520"/>
    </row>
    <row r="2169" spans="2:18" ht="30" hidden="1" outlineLevel="1">
      <c r="B2169" s="393">
        <f t="shared" si="111"/>
        <v>2149</v>
      </c>
      <c r="C2169" s="441" t="s">
        <v>365</v>
      </c>
      <c r="D2169" s="527" t="s">
        <v>65</v>
      </c>
      <c r="E2169" s="443">
        <v>33.31</v>
      </c>
      <c r="F2169" s="394"/>
      <c r="G2169" s="422"/>
      <c r="H2169" s="423"/>
      <c r="I2169" s="422"/>
      <c r="J2169" s="428">
        <f t="shared" si="108"/>
        <v>0</v>
      </c>
      <c r="K2169" s="397"/>
      <c r="L2169" s="398"/>
      <c r="M2169" s="772"/>
      <c r="N2169" s="317"/>
      <c r="O2169" s="845" t="s">
        <v>3627</v>
      </c>
      <c r="P2169" s="826">
        <f t="shared" si="110"/>
        <v>0</v>
      </c>
      <c r="Q2169" s="828">
        <f t="shared" si="109"/>
        <v>0</v>
      </c>
      <c r="R2169" s="520"/>
    </row>
    <row r="2170" spans="2:18" ht="30" hidden="1" outlineLevel="1">
      <c r="B2170" s="393">
        <f t="shared" si="111"/>
        <v>2150</v>
      </c>
      <c r="C2170" s="441" t="s">
        <v>366</v>
      </c>
      <c r="D2170" s="527" t="s">
        <v>103</v>
      </c>
      <c r="E2170" s="443">
        <v>2</v>
      </c>
      <c r="F2170" s="394"/>
      <c r="G2170" s="422"/>
      <c r="H2170" s="423"/>
      <c r="I2170" s="422"/>
      <c r="J2170" s="428">
        <f t="shared" si="108"/>
        <v>0</v>
      </c>
      <c r="K2170" s="397"/>
      <c r="L2170" s="398"/>
      <c r="M2170" s="772"/>
      <c r="N2170" s="317"/>
      <c r="O2170" s="845" t="s">
        <v>3627</v>
      </c>
      <c r="P2170" s="826">
        <f t="shared" si="110"/>
        <v>0</v>
      </c>
      <c r="Q2170" s="828">
        <f t="shared" si="109"/>
        <v>0</v>
      </c>
      <c r="R2170" s="520"/>
    </row>
    <row r="2171" spans="2:18" ht="45" hidden="1" outlineLevel="1">
      <c r="B2171" s="393">
        <f t="shared" si="111"/>
        <v>2151</v>
      </c>
      <c r="C2171" s="441" t="s">
        <v>1988</v>
      </c>
      <c r="D2171" s="527"/>
      <c r="E2171" s="443"/>
      <c r="F2171" s="394"/>
      <c r="G2171" s="422"/>
      <c r="H2171" s="423"/>
      <c r="I2171" s="422"/>
      <c r="J2171" s="428">
        <f t="shared" si="108"/>
        <v>0</v>
      </c>
      <c r="K2171" s="397"/>
      <c r="L2171" s="398"/>
      <c r="M2171" s="772"/>
      <c r="N2171" s="317"/>
      <c r="O2171" s="845" t="s">
        <v>3627</v>
      </c>
      <c r="P2171" s="826">
        <f t="shared" si="110"/>
        <v>0</v>
      </c>
      <c r="Q2171" s="828">
        <f t="shared" si="109"/>
        <v>0</v>
      </c>
      <c r="R2171" s="520"/>
    </row>
    <row r="2172" spans="2:18" hidden="1" outlineLevel="1">
      <c r="B2172" s="393">
        <f t="shared" si="111"/>
        <v>2152</v>
      </c>
      <c r="C2172" s="441" t="s">
        <v>1989</v>
      </c>
      <c r="D2172" s="527"/>
      <c r="E2172" s="443"/>
      <c r="F2172" s="394"/>
      <c r="G2172" s="422"/>
      <c r="H2172" s="423"/>
      <c r="I2172" s="422"/>
      <c r="J2172" s="428">
        <f t="shared" si="108"/>
        <v>0</v>
      </c>
      <c r="K2172" s="397"/>
      <c r="L2172" s="398"/>
      <c r="M2172" s="772"/>
      <c r="N2172" s="317"/>
      <c r="O2172" s="845" t="s">
        <v>3627</v>
      </c>
      <c r="P2172" s="826">
        <f t="shared" si="110"/>
        <v>0</v>
      </c>
      <c r="Q2172" s="828">
        <f t="shared" si="109"/>
        <v>0</v>
      </c>
      <c r="R2172" s="520"/>
    </row>
    <row r="2173" spans="2:18" ht="45" hidden="1" outlineLevel="1">
      <c r="B2173" s="393">
        <f t="shared" si="111"/>
        <v>2153</v>
      </c>
      <c r="C2173" s="441" t="s">
        <v>367</v>
      </c>
      <c r="D2173" s="527" t="s">
        <v>63</v>
      </c>
      <c r="E2173" s="443">
        <v>49.5</v>
      </c>
      <c r="F2173" s="394"/>
      <c r="G2173" s="422"/>
      <c r="H2173" s="423"/>
      <c r="I2173" s="422"/>
      <c r="J2173" s="428">
        <f t="shared" si="108"/>
        <v>0</v>
      </c>
      <c r="K2173" s="397"/>
      <c r="L2173" s="398"/>
      <c r="M2173" s="772"/>
      <c r="N2173" s="317"/>
      <c r="O2173" s="845" t="s">
        <v>3627</v>
      </c>
      <c r="P2173" s="826">
        <f t="shared" si="110"/>
        <v>0</v>
      </c>
      <c r="Q2173" s="828">
        <f t="shared" si="109"/>
        <v>0</v>
      </c>
      <c r="R2173" s="520"/>
    </row>
    <row r="2174" spans="2:18" hidden="1" outlineLevel="1">
      <c r="B2174" s="393">
        <f t="shared" si="111"/>
        <v>2154</v>
      </c>
      <c r="C2174" s="441" t="s">
        <v>368</v>
      </c>
      <c r="D2174" s="527" t="s">
        <v>63</v>
      </c>
      <c r="E2174" s="443">
        <v>5.5</v>
      </c>
      <c r="F2174" s="394"/>
      <c r="G2174" s="422"/>
      <c r="H2174" s="423"/>
      <c r="I2174" s="422"/>
      <c r="J2174" s="428">
        <f t="shared" si="108"/>
        <v>0</v>
      </c>
      <c r="K2174" s="397"/>
      <c r="L2174" s="398"/>
      <c r="M2174" s="772"/>
      <c r="N2174" s="317"/>
      <c r="O2174" s="845" t="s">
        <v>3627</v>
      </c>
      <c r="P2174" s="826">
        <f t="shared" si="110"/>
        <v>0</v>
      </c>
      <c r="Q2174" s="828">
        <f t="shared" si="109"/>
        <v>0</v>
      </c>
      <c r="R2174" s="520"/>
    </row>
    <row r="2175" spans="2:18" ht="30" hidden="1" outlineLevel="1">
      <c r="B2175" s="393">
        <f t="shared" si="111"/>
        <v>2155</v>
      </c>
      <c r="C2175" s="441" t="s">
        <v>369</v>
      </c>
      <c r="D2175" s="527" t="s">
        <v>63</v>
      </c>
      <c r="E2175" s="443">
        <v>4.2</v>
      </c>
      <c r="F2175" s="394"/>
      <c r="G2175" s="422"/>
      <c r="H2175" s="423"/>
      <c r="I2175" s="422"/>
      <c r="J2175" s="428">
        <f t="shared" si="108"/>
        <v>0</v>
      </c>
      <c r="K2175" s="397"/>
      <c r="L2175" s="398"/>
      <c r="M2175" s="772"/>
      <c r="N2175" s="317"/>
      <c r="O2175" s="845" t="s">
        <v>3627</v>
      </c>
      <c r="P2175" s="826">
        <f t="shared" si="110"/>
        <v>0</v>
      </c>
      <c r="Q2175" s="828">
        <f t="shared" si="109"/>
        <v>0</v>
      </c>
      <c r="R2175" s="520"/>
    </row>
    <row r="2176" spans="2:18" ht="45" hidden="1" outlineLevel="1">
      <c r="B2176" s="393">
        <f t="shared" si="111"/>
        <v>2156</v>
      </c>
      <c r="C2176" s="441" t="s">
        <v>370</v>
      </c>
      <c r="D2176" s="527" t="s">
        <v>63</v>
      </c>
      <c r="E2176" s="443">
        <v>19.95</v>
      </c>
      <c r="F2176" s="394"/>
      <c r="G2176" s="422"/>
      <c r="H2176" s="423"/>
      <c r="I2176" s="422"/>
      <c r="J2176" s="428">
        <f t="shared" si="108"/>
        <v>0</v>
      </c>
      <c r="K2176" s="397"/>
      <c r="L2176" s="398"/>
      <c r="M2176" s="772"/>
      <c r="N2176" s="317"/>
      <c r="O2176" s="845" t="s">
        <v>3627</v>
      </c>
      <c r="P2176" s="826">
        <f t="shared" si="110"/>
        <v>0</v>
      </c>
      <c r="Q2176" s="828">
        <f t="shared" si="109"/>
        <v>0</v>
      </c>
      <c r="R2176" s="520"/>
    </row>
    <row r="2177" spans="1:18" ht="30" hidden="1" outlineLevel="1">
      <c r="B2177" s="393">
        <f t="shared" si="111"/>
        <v>2157</v>
      </c>
      <c r="C2177" s="441" t="s">
        <v>371</v>
      </c>
      <c r="D2177" s="527" t="s">
        <v>63</v>
      </c>
      <c r="E2177" s="443">
        <v>31.5</v>
      </c>
      <c r="F2177" s="394"/>
      <c r="G2177" s="422"/>
      <c r="H2177" s="423"/>
      <c r="I2177" s="422"/>
      <c r="J2177" s="428">
        <f t="shared" si="108"/>
        <v>0</v>
      </c>
      <c r="K2177" s="397"/>
      <c r="L2177" s="398"/>
      <c r="M2177" s="772"/>
      <c r="N2177" s="317"/>
      <c r="O2177" s="845" t="s">
        <v>3627</v>
      </c>
      <c r="P2177" s="826">
        <f t="shared" si="110"/>
        <v>0</v>
      </c>
      <c r="Q2177" s="828">
        <f t="shared" si="109"/>
        <v>0</v>
      </c>
      <c r="R2177" s="520"/>
    </row>
    <row r="2178" spans="1:18" ht="45" hidden="1" outlineLevel="1">
      <c r="B2178" s="393">
        <f t="shared" si="111"/>
        <v>2158</v>
      </c>
      <c r="C2178" s="441" t="s">
        <v>1990</v>
      </c>
      <c r="D2178" s="527" t="s">
        <v>63</v>
      </c>
      <c r="E2178" s="443">
        <v>55</v>
      </c>
      <c r="F2178" s="394"/>
      <c r="G2178" s="422"/>
      <c r="H2178" s="423"/>
      <c r="I2178" s="422"/>
      <c r="J2178" s="428">
        <f t="shared" si="108"/>
        <v>0</v>
      </c>
      <c r="K2178" s="397"/>
      <c r="L2178" s="398"/>
      <c r="M2178" s="772"/>
      <c r="N2178" s="317"/>
      <c r="O2178" s="845" t="s">
        <v>3627</v>
      </c>
      <c r="P2178" s="826">
        <f t="shared" si="110"/>
        <v>0</v>
      </c>
      <c r="Q2178" s="828">
        <f t="shared" si="109"/>
        <v>0</v>
      </c>
      <c r="R2178" s="520"/>
    </row>
    <row r="2179" spans="1:18" ht="30" hidden="1" outlineLevel="1">
      <c r="B2179" s="393">
        <f t="shared" si="111"/>
        <v>2159</v>
      </c>
      <c r="C2179" s="441" t="s">
        <v>1991</v>
      </c>
      <c r="D2179" s="527" t="s">
        <v>2</v>
      </c>
      <c r="E2179" s="443">
        <v>20.2</v>
      </c>
      <c r="F2179" s="394"/>
      <c r="G2179" s="422"/>
      <c r="H2179" s="423"/>
      <c r="I2179" s="422"/>
      <c r="J2179" s="428">
        <f t="shared" si="108"/>
        <v>0</v>
      </c>
      <c r="K2179" s="397"/>
      <c r="L2179" s="398"/>
      <c r="M2179" s="772"/>
      <c r="N2179" s="317"/>
      <c r="O2179" s="845" t="s">
        <v>3627</v>
      </c>
      <c r="P2179" s="826">
        <f t="shared" si="110"/>
        <v>0</v>
      </c>
      <c r="Q2179" s="828">
        <f t="shared" si="109"/>
        <v>0</v>
      </c>
      <c r="R2179" s="520"/>
    </row>
    <row r="2180" spans="1:18" hidden="1" outlineLevel="1">
      <c r="B2180" s="393">
        <f t="shared" si="111"/>
        <v>2160</v>
      </c>
      <c r="C2180" s="441" t="s">
        <v>1992</v>
      </c>
      <c r="D2180" s="527" t="s">
        <v>2</v>
      </c>
      <c r="E2180" s="443">
        <v>12.5</v>
      </c>
      <c r="F2180" s="394"/>
      <c r="G2180" s="422"/>
      <c r="H2180" s="423"/>
      <c r="I2180" s="422"/>
      <c r="J2180" s="428">
        <f t="shared" si="108"/>
        <v>0</v>
      </c>
      <c r="K2180" s="397"/>
      <c r="L2180" s="398"/>
      <c r="M2180" s="772"/>
      <c r="N2180" s="317"/>
      <c r="O2180" s="845" t="s">
        <v>3627</v>
      </c>
      <c r="P2180" s="826">
        <f t="shared" si="110"/>
        <v>0</v>
      </c>
      <c r="Q2180" s="828">
        <f t="shared" si="109"/>
        <v>0</v>
      </c>
      <c r="R2180" s="520"/>
    </row>
    <row r="2181" spans="1:18" hidden="1" outlineLevel="1">
      <c r="B2181" s="393">
        <f t="shared" si="111"/>
        <v>2161</v>
      </c>
      <c r="C2181" s="441" t="s">
        <v>373</v>
      </c>
      <c r="D2181" s="527" t="s">
        <v>3</v>
      </c>
      <c r="E2181" s="443">
        <v>1</v>
      </c>
      <c r="F2181" s="394"/>
      <c r="G2181" s="422"/>
      <c r="H2181" s="423"/>
      <c r="I2181" s="422"/>
      <c r="J2181" s="428">
        <f t="shared" si="108"/>
        <v>0</v>
      </c>
      <c r="K2181" s="397"/>
      <c r="L2181" s="398"/>
      <c r="M2181" s="772"/>
      <c r="N2181" s="317"/>
      <c r="O2181" s="845" t="s">
        <v>3627</v>
      </c>
      <c r="P2181" s="826">
        <f t="shared" si="110"/>
        <v>0</v>
      </c>
      <c r="Q2181" s="828">
        <f t="shared" si="109"/>
        <v>0</v>
      </c>
      <c r="R2181" s="520"/>
    </row>
    <row r="2182" spans="1:18" ht="45" hidden="1" outlineLevel="1">
      <c r="B2182" s="393">
        <f t="shared" si="111"/>
        <v>2162</v>
      </c>
      <c r="C2182" s="441" t="s">
        <v>374</v>
      </c>
      <c r="D2182" s="527" t="s">
        <v>3</v>
      </c>
      <c r="E2182" s="443">
        <v>9</v>
      </c>
      <c r="F2182" s="394"/>
      <c r="G2182" s="422"/>
      <c r="H2182" s="423"/>
      <c r="I2182" s="422"/>
      <c r="J2182" s="428">
        <f t="shared" si="108"/>
        <v>0</v>
      </c>
      <c r="K2182" s="397"/>
      <c r="L2182" s="398"/>
      <c r="M2182" s="772"/>
      <c r="N2182" s="317"/>
      <c r="O2182" s="845" t="s">
        <v>3627</v>
      </c>
      <c r="P2182" s="826">
        <f t="shared" si="110"/>
        <v>0</v>
      </c>
      <c r="Q2182" s="828">
        <f t="shared" si="109"/>
        <v>0</v>
      </c>
      <c r="R2182" s="520"/>
    </row>
    <row r="2183" spans="1:18" ht="45" hidden="1" outlineLevel="1">
      <c r="B2183" s="393">
        <f t="shared" si="111"/>
        <v>2163</v>
      </c>
      <c r="C2183" s="441" t="s">
        <v>375</v>
      </c>
      <c r="D2183" s="527" t="s">
        <v>3</v>
      </c>
      <c r="E2183" s="443">
        <v>5</v>
      </c>
      <c r="F2183" s="394"/>
      <c r="G2183" s="422"/>
      <c r="H2183" s="423"/>
      <c r="I2183" s="422"/>
      <c r="J2183" s="428">
        <f t="shared" si="108"/>
        <v>0</v>
      </c>
      <c r="K2183" s="397"/>
      <c r="L2183" s="398"/>
      <c r="M2183" s="772"/>
      <c r="N2183" s="317"/>
      <c r="O2183" s="845" t="s">
        <v>3627</v>
      </c>
      <c r="P2183" s="826">
        <f t="shared" si="110"/>
        <v>0</v>
      </c>
      <c r="Q2183" s="828">
        <f t="shared" si="109"/>
        <v>0</v>
      </c>
      <c r="R2183" s="520"/>
    </row>
    <row r="2184" spans="1:18" hidden="1" outlineLevel="1">
      <c r="B2184" s="393">
        <f t="shared" si="111"/>
        <v>2164</v>
      </c>
      <c r="C2184" s="441" t="s">
        <v>376</v>
      </c>
      <c r="D2184" s="527" t="s">
        <v>3</v>
      </c>
      <c r="E2184" s="443">
        <v>1</v>
      </c>
      <c r="F2184" s="394"/>
      <c r="G2184" s="422"/>
      <c r="H2184" s="423"/>
      <c r="I2184" s="422"/>
      <c r="J2184" s="428">
        <f t="shared" si="108"/>
        <v>0</v>
      </c>
      <c r="K2184" s="397"/>
      <c r="L2184" s="398"/>
      <c r="M2184" s="772"/>
      <c r="N2184" s="317"/>
      <c r="O2184" s="845" t="s">
        <v>3627</v>
      </c>
      <c r="P2184" s="826">
        <f t="shared" si="110"/>
        <v>0</v>
      </c>
      <c r="Q2184" s="828">
        <f t="shared" si="109"/>
        <v>0</v>
      </c>
      <c r="R2184" s="520"/>
    </row>
    <row r="2185" spans="1:18" hidden="1" outlineLevel="1">
      <c r="B2185" s="393">
        <f t="shared" si="111"/>
        <v>2165</v>
      </c>
      <c r="C2185" s="441" t="s">
        <v>377</v>
      </c>
      <c r="D2185" s="527" t="s">
        <v>3</v>
      </c>
      <c r="E2185" s="443">
        <v>1</v>
      </c>
      <c r="F2185" s="394"/>
      <c r="G2185" s="422"/>
      <c r="H2185" s="423"/>
      <c r="I2185" s="422"/>
      <c r="J2185" s="428">
        <f t="shared" si="108"/>
        <v>0</v>
      </c>
      <c r="K2185" s="397"/>
      <c r="L2185" s="398"/>
      <c r="M2185" s="772"/>
      <c r="N2185" s="317"/>
      <c r="O2185" s="845" t="s">
        <v>3627</v>
      </c>
      <c r="P2185" s="826">
        <f t="shared" si="110"/>
        <v>0</v>
      </c>
      <c r="Q2185" s="828">
        <f t="shared" si="109"/>
        <v>0</v>
      </c>
      <c r="R2185" s="520"/>
    </row>
    <row r="2186" spans="1:18" collapsed="1">
      <c r="A2186" s="219">
        <v>13</v>
      </c>
      <c r="B2186" s="878">
        <f t="shared" si="111"/>
        <v>2166</v>
      </c>
      <c r="C2186" s="938" t="s">
        <v>1993</v>
      </c>
      <c r="D2186" s="939"/>
      <c r="E2186" s="939"/>
      <c r="F2186" s="879"/>
      <c r="G2186" s="880">
        <v>6480000</v>
      </c>
      <c r="H2186" s="881"/>
      <c r="I2186" s="882">
        <v>4320000</v>
      </c>
      <c r="J2186" s="882">
        <f t="shared" si="108"/>
        <v>10800000</v>
      </c>
      <c r="K2186" s="883" t="s">
        <v>3974</v>
      </c>
      <c r="L2186" s="884">
        <v>45719</v>
      </c>
      <c r="M2186" s="772">
        <v>0</v>
      </c>
      <c r="N2186" s="317">
        <v>0</v>
      </c>
      <c r="O2186" s="845" t="s">
        <v>3627</v>
      </c>
      <c r="P2186" s="826">
        <f t="shared" si="110"/>
        <v>6480000</v>
      </c>
      <c r="Q2186" s="826">
        <f>I2186</f>
        <v>4320000</v>
      </c>
      <c r="R2186" s="520"/>
    </row>
    <row r="2187" spans="1:18" hidden="1" outlineLevel="1">
      <c r="B2187" s="115">
        <f t="shared" si="111"/>
        <v>2167</v>
      </c>
      <c r="C2187" s="70" t="s">
        <v>1994</v>
      </c>
      <c r="D2187" s="203"/>
      <c r="E2187" s="204"/>
      <c r="F2187" s="38"/>
      <c r="G2187" s="380"/>
      <c r="H2187" s="381"/>
      <c r="I2187" s="380"/>
      <c r="J2187" s="428">
        <f t="shared" si="108"/>
        <v>0</v>
      </c>
      <c r="K2187" s="325"/>
      <c r="L2187" s="353"/>
      <c r="M2187" s="772"/>
      <c r="N2187" s="317"/>
      <c r="O2187" s="845"/>
      <c r="P2187" s="826">
        <f t="shared" ref="P2187:P2225" si="112">G2187</f>
        <v>0</v>
      </c>
      <c r="Q2187" s="828">
        <f t="shared" si="109"/>
        <v>0</v>
      </c>
      <c r="R2187" s="520"/>
    </row>
    <row r="2188" spans="1:18" ht="45" hidden="1" outlineLevel="1">
      <c r="B2188" s="115">
        <f t="shared" si="111"/>
        <v>2168</v>
      </c>
      <c r="C2188" s="70" t="s">
        <v>1995</v>
      </c>
      <c r="D2188" s="203" t="s">
        <v>63</v>
      </c>
      <c r="E2188" s="204">
        <v>113.25</v>
      </c>
      <c r="F2188" s="38"/>
      <c r="G2188" s="380"/>
      <c r="H2188" s="381"/>
      <c r="I2188" s="380"/>
      <c r="J2188" s="428">
        <f t="shared" si="108"/>
        <v>0</v>
      </c>
      <c r="K2188" s="325"/>
      <c r="L2188" s="353"/>
      <c r="M2188" s="772"/>
      <c r="N2188" s="317"/>
      <c r="O2188" s="845"/>
      <c r="P2188" s="826">
        <f t="shared" si="112"/>
        <v>0</v>
      </c>
      <c r="Q2188" s="828">
        <f t="shared" si="109"/>
        <v>0</v>
      </c>
      <c r="R2188" s="520"/>
    </row>
    <row r="2189" spans="1:18" hidden="1" outlineLevel="1">
      <c r="B2189" s="115">
        <f t="shared" si="111"/>
        <v>2169</v>
      </c>
      <c r="C2189" s="70" t="s">
        <v>368</v>
      </c>
      <c r="D2189" s="203" t="s">
        <v>63</v>
      </c>
      <c r="E2189" s="204">
        <v>12.58</v>
      </c>
      <c r="F2189" s="38"/>
      <c r="G2189" s="380"/>
      <c r="H2189" s="381"/>
      <c r="I2189" s="380"/>
      <c r="J2189" s="428">
        <f t="shared" si="108"/>
        <v>0</v>
      </c>
      <c r="K2189" s="325"/>
      <c r="L2189" s="353"/>
      <c r="M2189" s="772"/>
      <c r="N2189" s="317"/>
      <c r="O2189" s="845"/>
      <c r="P2189" s="826">
        <f t="shared" si="112"/>
        <v>0</v>
      </c>
      <c r="Q2189" s="828">
        <f t="shared" si="109"/>
        <v>0</v>
      </c>
      <c r="R2189" s="520"/>
    </row>
    <row r="2190" spans="1:18" ht="30" hidden="1" outlineLevel="1">
      <c r="B2190" s="115">
        <f t="shared" si="111"/>
        <v>2170</v>
      </c>
      <c r="C2190" s="70" t="s">
        <v>382</v>
      </c>
      <c r="D2190" s="203" t="s">
        <v>63</v>
      </c>
      <c r="E2190" s="204">
        <v>10.039999999999999</v>
      </c>
      <c r="F2190" s="38"/>
      <c r="G2190" s="380"/>
      <c r="H2190" s="381"/>
      <c r="I2190" s="380"/>
      <c r="J2190" s="428">
        <f t="shared" si="108"/>
        <v>0</v>
      </c>
      <c r="K2190" s="325"/>
      <c r="L2190" s="353"/>
      <c r="M2190" s="772"/>
      <c r="N2190" s="317"/>
      <c r="O2190" s="845"/>
      <c r="P2190" s="826">
        <f t="shared" si="112"/>
        <v>0</v>
      </c>
      <c r="Q2190" s="828">
        <f t="shared" si="109"/>
        <v>0</v>
      </c>
      <c r="R2190" s="520"/>
    </row>
    <row r="2191" spans="1:18" ht="45" hidden="1" outlineLevel="1">
      <c r="B2191" s="115">
        <f t="shared" si="111"/>
        <v>2171</v>
      </c>
      <c r="C2191" s="70" t="s">
        <v>370</v>
      </c>
      <c r="D2191" s="203" t="s">
        <v>63</v>
      </c>
      <c r="E2191" s="204">
        <v>33.729999999999997</v>
      </c>
      <c r="F2191" s="38"/>
      <c r="G2191" s="380"/>
      <c r="H2191" s="381"/>
      <c r="I2191" s="380"/>
      <c r="J2191" s="428">
        <f t="shared" si="108"/>
        <v>0</v>
      </c>
      <c r="K2191" s="325"/>
      <c r="L2191" s="353"/>
      <c r="M2191" s="772"/>
      <c r="N2191" s="317"/>
      <c r="O2191" s="845"/>
      <c r="P2191" s="826">
        <f t="shared" si="112"/>
        <v>0</v>
      </c>
      <c r="Q2191" s="828">
        <f t="shared" si="109"/>
        <v>0</v>
      </c>
      <c r="R2191" s="520"/>
    </row>
    <row r="2192" spans="1:18" ht="30" hidden="1" outlineLevel="1">
      <c r="B2192" s="115">
        <f t="shared" si="111"/>
        <v>2172</v>
      </c>
      <c r="C2192" s="70" t="s">
        <v>371</v>
      </c>
      <c r="D2192" s="203" t="s">
        <v>63</v>
      </c>
      <c r="E2192" s="204">
        <v>39.950000000000003</v>
      </c>
      <c r="F2192" s="38"/>
      <c r="G2192" s="380"/>
      <c r="H2192" s="381"/>
      <c r="I2192" s="380"/>
      <c r="J2192" s="428">
        <f t="shared" si="108"/>
        <v>0</v>
      </c>
      <c r="K2192" s="325"/>
      <c r="L2192" s="353"/>
      <c r="M2192" s="772"/>
      <c r="N2192" s="317"/>
      <c r="O2192" s="845"/>
      <c r="P2192" s="826">
        <f t="shared" si="112"/>
        <v>0</v>
      </c>
      <c r="Q2192" s="828">
        <f t="shared" si="109"/>
        <v>0</v>
      </c>
      <c r="R2192" s="520"/>
    </row>
    <row r="2193" spans="2:18" ht="45" hidden="1" outlineLevel="1">
      <c r="B2193" s="115">
        <f t="shared" si="111"/>
        <v>2173</v>
      </c>
      <c r="C2193" s="70" t="s">
        <v>330</v>
      </c>
      <c r="D2193" s="203" t="s">
        <v>63</v>
      </c>
      <c r="E2193" s="204">
        <v>42.1</v>
      </c>
      <c r="F2193" s="38"/>
      <c r="G2193" s="380"/>
      <c r="H2193" s="381"/>
      <c r="I2193" s="380"/>
      <c r="J2193" s="428">
        <f t="shared" si="108"/>
        <v>0</v>
      </c>
      <c r="K2193" s="325"/>
      <c r="L2193" s="353"/>
      <c r="M2193" s="772"/>
      <c r="N2193" s="317"/>
      <c r="O2193" s="845"/>
      <c r="P2193" s="826">
        <f t="shared" si="112"/>
        <v>0</v>
      </c>
      <c r="Q2193" s="828">
        <f t="shared" si="109"/>
        <v>0</v>
      </c>
      <c r="R2193" s="520"/>
    </row>
    <row r="2194" spans="2:18" ht="30" hidden="1" outlineLevel="1">
      <c r="B2194" s="115">
        <f t="shared" si="111"/>
        <v>2174</v>
      </c>
      <c r="C2194" s="70" t="s">
        <v>1996</v>
      </c>
      <c r="D2194" s="203" t="s">
        <v>63</v>
      </c>
      <c r="E2194" s="204">
        <v>83.73</v>
      </c>
      <c r="F2194" s="38"/>
      <c r="G2194" s="380"/>
      <c r="H2194" s="381"/>
      <c r="I2194" s="380"/>
      <c r="J2194" s="428">
        <f t="shared" si="108"/>
        <v>0</v>
      </c>
      <c r="K2194" s="325"/>
      <c r="L2194" s="353"/>
      <c r="M2194" s="772"/>
      <c r="N2194" s="317"/>
      <c r="O2194" s="845"/>
      <c r="P2194" s="826">
        <f t="shared" si="112"/>
        <v>0</v>
      </c>
      <c r="Q2194" s="828">
        <f t="shared" si="109"/>
        <v>0</v>
      </c>
      <c r="R2194" s="520"/>
    </row>
    <row r="2195" spans="2:18" ht="30" hidden="1" outlineLevel="1">
      <c r="B2195" s="115">
        <f t="shared" si="111"/>
        <v>2175</v>
      </c>
      <c r="C2195" s="70" t="s">
        <v>1997</v>
      </c>
      <c r="D2195" s="203" t="s">
        <v>2</v>
      </c>
      <c r="E2195" s="204">
        <v>62.4</v>
      </c>
      <c r="F2195" s="38"/>
      <c r="G2195" s="380"/>
      <c r="H2195" s="381"/>
      <c r="I2195" s="380"/>
      <c r="J2195" s="428">
        <f t="shared" ref="J2195:J2258" si="113">G2195+I2195</f>
        <v>0</v>
      </c>
      <c r="K2195" s="325"/>
      <c r="L2195" s="353"/>
      <c r="M2195" s="772"/>
      <c r="N2195" s="317"/>
      <c r="O2195" s="845"/>
      <c r="P2195" s="826">
        <f t="shared" si="112"/>
        <v>0</v>
      </c>
      <c r="Q2195" s="828">
        <f t="shared" si="109"/>
        <v>0</v>
      </c>
      <c r="R2195" s="520"/>
    </row>
    <row r="2196" spans="2:18" ht="45" hidden="1" outlineLevel="1">
      <c r="B2196" s="115">
        <f t="shared" si="111"/>
        <v>2176</v>
      </c>
      <c r="C2196" s="70" t="s">
        <v>1998</v>
      </c>
      <c r="D2196" s="203" t="s">
        <v>2</v>
      </c>
      <c r="E2196" s="204">
        <v>22.5</v>
      </c>
      <c r="F2196" s="38"/>
      <c r="G2196" s="380"/>
      <c r="H2196" s="381"/>
      <c r="I2196" s="380"/>
      <c r="J2196" s="428">
        <f t="shared" si="113"/>
        <v>0</v>
      </c>
      <c r="K2196" s="325"/>
      <c r="L2196" s="353"/>
      <c r="M2196" s="772"/>
      <c r="N2196" s="317"/>
      <c r="O2196" s="845"/>
      <c r="P2196" s="826">
        <f t="shared" si="112"/>
        <v>0</v>
      </c>
      <c r="Q2196" s="828">
        <f t="shared" si="109"/>
        <v>0</v>
      </c>
      <c r="R2196" s="520"/>
    </row>
    <row r="2197" spans="2:18" ht="75" hidden="1" outlineLevel="1">
      <c r="B2197" s="115">
        <f t="shared" si="111"/>
        <v>2177</v>
      </c>
      <c r="C2197" s="70" t="s">
        <v>3467</v>
      </c>
      <c r="D2197" s="203" t="s">
        <v>2</v>
      </c>
      <c r="E2197" s="204">
        <v>22.5</v>
      </c>
      <c r="F2197" s="38"/>
      <c r="G2197" s="380"/>
      <c r="H2197" s="381"/>
      <c r="I2197" s="380"/>
      <c r="J2197" s="428">
        <f t="shared" si="113"/>
        <v>0</v>
      </c>
      <c r="K2197" s="325"/>
      <c r="L2197" s="353"/>
      <c r="M2197" s="772"/>
      <c r="N2197" s="317"/>
      <c r="O2197" s="845"/>
      <c r="P2197" s="826">
        <f t="shared" si="112"/>
        <v>0</v>
      </c>
      <c r="Q2197" s="828">
        <f t="shared" si="109"/>
        <v>0</v>
      </c>
      <c r="R2197" s="520"/>
    </row>
    <row r="2198" spans="2:18" ht="30" hidden="1" outlineLevel="1">
      <c r="B2198" s="115">
        <f t="shared" si="111"/>
        <v>2178</v>
      </c>
      <c r="C2198" s="70" t="s">
        <v>1999</v>
      </c>
      <c r="D2198" s="203" t="s">
        <v>3</v>
      </c>
      <c r="E2198" s="204">
        <v>7</v>
      </c>
      <c r="F2198" s="38"/>
      <c r="G2198" s="380"/>
      <c r="H2198" s="381"/>
      <c r="I2198" s="380"/>
      <c r="J2198" s="428">
        <f t="shared" si="113"/>
        <v>0</v>
      </c>
      <c r="K2198" s="325"/>
      <c r="L2198" s="353"/>
      <c r="M2198" s="772"/>
      <c r="N2198" s="317"/>
      <c r="O2198" s="845"/>
      <c r="P2198" s="826">
        <f t="shared" si="112"/>
        <v>0</v>
      </c>
      <c r="Q2198" s="828">
        <f t="shared" si="109"/>
        <v>0</v>
      </c>
      <c r="R2198" s="520"/>
    </row>
    <row r="2199" spans="2:18" ht="30" hidden="1" outlineLevel="1">
      <c r="B2199" s="115">
        <f t="shared" si="111"/>
        <v>2179</v>
      </c>
      <c r="C2199" s="70" t="s">
        <v>378</v>
      </c>
      <c r="D2199" s="203" t="s">
        <v>63</v>
      </c>
      <c r="E2199" s="204">
        <v>3.01</v>
      </c>
      <c r="F2199" s="38"/>
      <c r="G2199" s="380"/>
      <c r="H2199" s="381"/>
      <c r="I2199" s="380"/>
      <c r="J2199" s="428">
        <f t="shared" si="113"/>
        <v>0</v>
      </c>
      <c r="K2199" s="325"/>
      <c r="L2199" s="353"/>
      <c r="M2199" s="772"/>
      <c r="N2199" s="317"/>
      <c r="O2199" s="845"/>
      <c r="P2199" s="826">
        <f t="shared" si="112"/>
        <v>0</v>
      </c>
      <c r="Q2199" s="828">
        <f t="shared" si="109"/>
        <v>0</v>
      </c>
      <c r="R2199" s="520"/>
    </row>
    <row r="2200" spans="2:18" hidden="1" outlineLevel="1">
      <c r="B2200" s="115">
        <f t="shared" si="111"/>
        <v>2180</v>
      </c>
      <c r="C2200" s="70" t="s">
        <v>352</v>
      </c>
      <c r="D2200" s="203" t="s">
        <v>3</v>
      </c>
      <c r="E2200" s="204">
        <v>4</v>
      </c>
      <c r="F2200" s="38"/>
      <c r="G2200" s="380"/>
      <c r="H2200" s="381"/>
      <c r="I2200" s="380"/>
      <c r="J2200" s="428">
        <f t="shared" si="113"/>
        <v>0</v>
      </c>
      <c r="K2200" s="325"/>
      <c r="L2200" s="353"/>
      <c r="M2200" s="772"/>
      <c r="N2200" s="317"/>
      <c r="O2200" s="845"/>
      <c r="P2200" s="826">
        <f t="shared" si="112"/>
        <v>0</v>
      </c>
      <c r="Q2200" s="828">
        <f t="shared" si="109"/>
        <v>0</v>
      </c>
      <c r="R2200" s="520"/>
    </row>
    <row r="2201" spans="2:18" ht="30" hidden="1" outlineLevel="1">
      <c r="B2201" s="115">
        <f t="shared" si="111"/>
        <v>2181</v>
      </c>
      <c r="C2201" s="70" t="s">
        <v>379</v>
      </c>
      <c r="D2201" s="203" t="s">
        <v>3</v>
      </c>
      <c r="E2201" s="204">
        <v>1</v>
      </c>
      <c r="F2201" s="38"/>
      <c r="G2201" s="380"/>
      <c r="H2201" s="381"/>
      <c r="I2201" s="380"/>
      <c r="J2201" s="428">
        <f t="shared" si="113"/>
        <v>0</v>
      </c>
      <c r="K2201" s="325"/>
      <c r="L2201" s="353"/>
      <c r="M2201" s="772"/>
      <c r="N2201" s="317"/>
      <c r="O2201" s="845"/>
      <c r="P2201" s="826">
        <f t="shared" si="112"/>
        <v>0</v>
      </c>
      <c r="Q2201" s="828">
        <f t="shared" si="109"/>
        <v>0</v>
      </c>
      <c r="R2201" s="520"/>
    </row>
    <row r="2202" spans="2:18" ht="30" hidden="1" outlineLevel="1">
      <c r="B2202" s="115">
        <f t="shared" si="111"/>
        <v>2182</v>
      </c>
      <c r="C2202" s="70" t="s">
        <v>353</v>
      </c>
      <c r="D2202" s="203" t="s">
        <v>3</v>
      </c>
      <c r="E2202" s="204">
        <v>4</v>
      </c>
      <c r="F2202" s="38"/>
      <c r="G2202" s="380"/>
      <c r="H2202" s="381"/>
      <c r="I2202" s="380"/>
      <c r="J2202" s="428">
        <f t="shared" si="113"/>
        <v>0</v>
      </c>
      <c r="K2202" s="325"/>
      <c r="L2202" s="353"/>
      <c r="M2202" s="772"/>
      <c r="N2202" s="317"/>
      <c r="O2202" s="845"/>
      <c r="P2202" s="826">
        <f t="shared" si="112"/>
        <v>0</v>
      </c>
      <c r="Q2202" s="828">
        <f t="shared" si="109"/>
        <v>0</v>
      </c>
      <c r="R2202" s="520"/>
    </row>
    <row r="2203" spans="2:18" ht="30" hidden="1" outlineLevel="1">
      <c r="B2203" s="115">
        <f t="shared" si="111"/>
        <v>2183</v>
      </c>
      <c r="C2203" s="70" t="s">
        <v>354</v>
      </c>
      <c r="D2203" s="203" t="s">
        <v>3</v>
      </c>
      <c r="E2203" s="204">
        <v>3</v>
      </c>
      <c r="F2203" s="38"/>
      <c r="G2203" s="380"/>
      <c r="H2203" s="381"/>
      <c r="I2203" s="380"/>
      <c r="J2203" s="428">
        <f t="shared" si="113"/>
        <v>0</v>
      </c>
      <c r="K2203" s="325"/>
      <c r="L2203" s="353"/>
      <c r="M2203" s="772"/>
      <c r="N2203" s="317"/>
      <c r="O2203" s="845"/>
      <c r="P2203" s="826">
        <f t="shared" si="112"/>
        <v>0</v>
      </c>
      <c r="Q2203" s="828">
        <f t="shared" si="109"/>
        <v>0</v>
      </c>
      <c r="R2203" s="520"/>
    </row>
    <row r="2204" spans="2:18" hidden="1" outlineLevel="1">
      <c r="B2204" s="115">
        <f t="shared" si="111"/>
        <v>2184</v>
      </c>
      <c r="C2204" s="70" t="s">
        <v>355</v>
      </c>
      <c r="D2204" s="203" t="s">
        <v>3</v>
      </c>
      <c r="E2204" s="204">
        <v>4</v>
      </c>
      <c r="F2204" s="38"/>
      <c r="G2204" s="380"/>
      <c r="H2204" s="381"/>
      <c r="I2204" s="380"/>
      <c r="J2204" s="428">
        <f t="shared" si="113"/>
        <v>0</v>
      </c>
      <c r="K2204" s="325"/>
      <c r="L2204" s="353"/>
      <c r="M2204" s="772"/>
      <c r="N2204" s="317"/>
      <c r="O2204" s="845"/>
      <c r="P2204" s="826">
        <f t="shared" si="112"/>
        <v>0</v>
      </c>
      <c r="Q2204" s="828">
        <f t="shared" si="109"/>
        <v>0</v>
      </c>
      <c r="R2204" s="520"/>
    </row>
    <row r="2205" spans="2:18" hidden="1" outlineLevel="1">
      <c r="B2205" s="115">
        <f t="shared" si="111"/>
        <v>2185</v>
      </c>
      <c r="C2205" s="70" t="s">
        <v>356</v>
      </c>
      <c r="D2205" s="203" t="s">
        <v>3</v>
      </c>
      <c r="E2205" s="204">
        <v>4</v>
      </c>
      <c r="F2205" s="38"/>
      <c r="G2205" s="380"/>
      <c r="H2205" s="381"/>
      <c r="I2205" s="380"/>
      <c r="J2205" s="428">
        <f t="shared" si="113"/>
        <v>0</v>
      </c>
      <c r="K2205" s="325"/>
      <c r="L2205" s="353"/>
      <c r="M2205" s="772"/>
      <c r="N2205" s="317"/>
      <c r="O2205" s="845"/>
      <c r="P2205" s="826">
        <f t="shared" si="112"/>
        <v>0</v>
      </c>
      <c r="Q2205" s="828">
        <f t="shared" si="109"/>
        <v>0</v>
      </c>
      <c r="R2205" s="520"/>
    </row>
    <row r="2206" spans="2:18" hidden="1" outlineLevel="1">
      <c r="B2206" s="115">
        <f t="shared" si="111"/>
        <v>2186</v>
      </c>
      <c r="C2206" s="70" t="s">
        <v>380</v>
      </c>
      <c r="D2206" s="203" t="s">
        <v>3</v>
      </c>
      <c r="E2206" s="204">
        <v>4</v>
      </c>
      <c r="F2206" s="38"/>
      <c r="G2206" s="380"/>
      <c r="H2206" s="381"/>
      <c r="I2206" s="380"/>
      <c r="J2206" s="428">
        <f t="shared" si="113"/>
        <v>0</v>
      </c>
      <c r="K2206" s="325"/>
      <c r="L2206" s="353"/>
      <c r="M2206" s="772"/>
      <c r="N2206" s="317"/>
      <c r="O2206" s="845"/>
      <c r="P2206" s="826">
        <f t="shared" si="112"/>
        <v>0</v>
      </c>
      <c r="Q2206" s="828">
        <f t="shared" si="109"/>
        <v>0</v>
      </c>
      <c r="R2206" s="520"/>
    </row>
    <row r="2207" spans="2:18" hidden="1" outlineLevel="1">
      <c r="B2207" s="115">
        <f t="shared" si="111"/>
        <v>2187</v>
      </c>
      <c r="C2207" s="70" t="s">
        <v>381</v>
      </c>
      <c r="D2207" s="203" t="s">
        <v>3</v>
      </c>
      <c r="E2207" s="204">
        <v>1</v>
      </c>
      <c r="F2207" s="38"/>
      <c r="G2207" s="380"/>
      <c r="H2207" s="381"/>
      <c r="I2207" s="380"/>
      <c r="J2207" s="428">
        <f t="shared" si="113"/>
        <v>0</v>
      </c>
      <c r="K2207" s="325"/>
      <c r="L2207" s="353"/>
      <c r="M2207" s="772"/>
      <c r="N2207" s="317"/>
      <c r="O2207" s="845"/>
      <c r="P2207" s="826">
        <f t="shared" si="112"/>
        <v>0</v>
      </c>
      <c r="Q2207" s="828">
        <f t="shared" si="109"/>
        <v>0</v>
      </c>
      <c r="R2207" s="520"/>
    </row>
    <row r="2208" spans="2:18" hidden="1" outlineLevel="1">
      <c r="B2208" s="115">
        <f t="shared" si="111"/>
        <v>2188</v>
      </c>
      <c r="C2208" s="70" t="s">
        <v>2000</v>
      </c>
      <c r="D2208" s="203" t="s">
        <v>3</v>
      </c>
      <c r="E2208" s="204">
        <v>1</v>
      </c>
      <c r="F2208" s="38"/>
      <c r="G2208" s="380"/>
      <c r="H2208" s="381"/>
      <c r="I2208" s="380"/>
      <c r="J2208" s="428">
        <f t="shared" si="113"/>
        <v>0</v>
      </c>
      <c r="K2208" s="325"/>
      <c r="L2208" s="353"/>
      <c r="M2208" s="772"/>
      <c r="N2208" s="317"/>
      <c r="O2208" s="845"/>
      <c r="P2208" s="826">
        <f t="shared" si="112"/>
        <v>0</v>
      </c>
      <c r="Q2208" s="828">
        <f t="shared" si="109"/>
        <v>0</v>
      </c>
      <c r="R2208" s="520"/>
    </row>
    <row r="2209" spans="2:18" hidden="1" outlineLevel="1">
      <c r="B2209" s="115">
        <f t="shared" si="111"/>
        <v>2189</v>
      </c>
      <c r="C2209" s="70" t="s">
        <v>2001</v>
      </c>
      <c r="D2209" s="203" t="s">
        <v>3</v>
      </c>
      <c r="E2209" s="204">
        <v>3</v>
      </c>
      <c r="F2209" s="38"/>
      <c r="G2209" s="380"/>
      <c r="H2209" s="381"/>
      <c r="I2209" s="380"/>
      <c r="J2209" s="428">
        <f t="shared" si="113"/>
        <v>0</v>
      </c>
      <c r="K2209" s="325"/>
      <c r="L2209" s="353"/>
      <c r="M2209" s="772"/>
      <c r="N2209" s="317"/>
      <c r="O2209" s="845"/>
      <c r="P2209" s="826">
        <f t="shared" si="112"/>
        <v>0</v>
      </c>
      <c r="Q2209" s="828">
        <f t="shared" si="109"/>
        <v>0</v>
      </c>
      <c r="R2209" s="520"/>
    </row>
    <row r="2210" spans="2:18" ht="30" hidden="1" outlineLevel="1">
      <c r="B2210" s="115">
        <f t="shared" si="111"/>
        <v>2190</v>
      </c>
      <c r="C2210" s="70" t="s">
        <v>2002</v>
      </c>
      <c r="D2210" s="203" t="s">
        <v>3</v>
      </c>
      <c r="E2210" s="204">
        <v>5</v>
      </c>
      <c r="F2210" s="38"/>
      <c r="G2210" s="380"/>
      <c r="H2210" s="381"/>
      <c r="I2210" s="380"/>
      <c r="J2210" s="428">
        <f t="shared" si="113"/>
        <v>0</v>
      </c>
      <c r="K2210" s="325"/>
      <c r="L2210" s="353"/>
      <c r="M2210" s="772"/>
      <c r="N2210" s="317"/>
      <c r="O2210" s="845"/>
      <c r="P2210" s="826">
        <f t="shared" si="112"/>
        <v>0</v>
      </c>
      <c r="Q2210" s="828">
        <f t="shared" si="109"/>
        <v>0</v>
      </c>
      <c r="R2210" s="520"/>
    </row>
    <row r="2211" spans="2:18" hidden="1" outlineLevel="1">
      <c r="B2211" s="115">
        <f t="shared" si="111"/>
        <v>2191</v>
      </c>
      <c r="C2211" s="70" t="s">
        <v>2003</v>
      </c>
      <c r="D2211" s="203"/>
      <c r="E2211" s="204"/>
      <c r="F2211" s="38"/>
      <c r="G2211" s="380"/>
      <c r="H2211" s="381"/>
      <c r="I2211" s="380"/>
      <c r="J2211" s="428">
        <f t="shared" si="113"/>
        <v>0</v>
      </c>
      <c r="K2211" s="325"/>
      <c r="L2211" s="353"/>
      <c r="M2211" s="772"/>
      <c r="N2211" s="317"/>
      <c r="O2211" s="845"/>
      <c r="P2211" s="826">
        <f t="shared" si="112"/>
        <v>0</v>
      </c>
      <c r="Q2211" s="828">
        <f t="shared" si="109"/>
        <v>0</v>
      </c>
      <c r="R2211" s="520"/>
    </row>
    <row r="2212" spans="2:18" ht="30" hidden="1" outlineLevel="1">
      <c r="B2212" s="115">
        <f t="shared" si="111"/>
        <v>2192</v>
      </c>
      <c r="C2212" s="70" t="s">
        <v>2004</v>
      </c>
      <c r="D2212" s="203" t="s">
        <v>3</v>
      </c>
      <c r="E2212" s="204">
        <v>1</v>
      </c>
      <c r="F2212" s="38"/>
      <c r="G2212" s="380"/>
      <c r="H2212" s="381"/>
      <c r="I2212" s="380"/>
      <c r="J2212" s="428">
        <f t="shared" si="113"/>
        <v>0</v>
      </c>
      <c r="K2212" s="325"/>
      <c r="L2212" s="353"/>
      <c r="M2212" s="772"/>
      <c r="N2212" s="317"/>
      <c r="O2212" s="845"/>
      <c r="P2212" s="826">
        <f t="shared" si="112"/>
        <v>0</v>
      </c>
      <c r="Q2212" s="828">
        <f t="shared" si="109"/>
        <v>0</v>
      </c>
      <c r="R2212" s="520"/>
    </row>
    <row r="2213" spans="2:18" ht="30" hidden="1" outlineLevel="1">
      <c r="B2213" s="115">
        <f t="shared" si="111"/>
        <v>2193</v>
      </c>
      <c r="C2213" s="70" t="s">
        <v>2005</v>
      </c>
      <c r="D2213" s="203" t="s">
        <v>65</v>
      </c>
      <c r="E2213" s="204">
        <v>66.38</v>
      </c>
      <c r="F2213" s="38"/>
      <c r="G2213" s="380"/>
      <c r="H2213" s="381"/>
      <c r="I2213" s="380"/>
      <c r="J2213" s="428">
        <f t="shared" si="113"/>
        <v>0</v>
      </c>
      <c r="K2213" s="325"/>
      <c r="L2213" s="353"/>
      <c r="M2213" s="772"/>
      <c r="N2213" s="317"/>
      <c r="O2213" s="845"/>
      <c r="P2213" s="826">
        <f t="shared" si="112"/>
        <v>0</v>
      </c>
      <c r="Q2213" s="828">
        <f t="shared" si="109"/>
        <v>0</v>
      </c>
      <c r="R2213" s="520"/>
    </row>
    <row r="2214" spans="2:18" hidden="1" outlineLevel="1">
      <c r="B2214" s="115">
        <f t="shared" si="111"/>
        <v>2194</v>
      </c>
      <c r="C2214" s="70" t="s">
        <v>383</v>
      </c>
      <c r="D2214" s="203"/>
      <c r="E2214" s="204"/>
      <c r="F2214" s="38"/>
      <c r="G2214" s="380"/>
      <c r="H2214" s="381"/>
      <c r="I2214" s="380"/>
      <c r="J2214" s="428">
        <f t="shared" si="113"/>
        <v>0</v>
      </c>
      <c r="K2214" s="325"/>
      <c r="L2214" s="353"/>
      <c r="M2214" s="772"/>
      <c r="N2214" s="317"/>
      <c r="O2214" s="845"/>
      <c r="P2214" s="826">
        <f t="shared" si="112"/>
        <v>0</v>
      </c>
      <c r="Q2214" s="828">
        <f t="shared" si="109"/>
        <v>0</v>
      </c>
      <c r="R2214" s="520"/>
    </row>
    <row r="2215" spans="2:18" ht="45" hidden="1" outlineLevel="1">
      <c r="B2215" s="115">
        <f t="shared" si="111"/>
        <v>2195</v>
      </c>
      <c r="C2215" s="70" t="s">
        <v>367</v>
      </c>
      <c r="D2215" s="203" t="s">
        <v>63</v>
      </c>
      <c r="E2215" s="204">
        <v>712.88</v>
      </c>
      <c r="F2215" s="38"/>
      <c r="G2215" s="380"/>
      <c r="H2215" s="381"/>
      <c r="I2215" s="380"/>
      <c r="J2215" s="428">
        <f t="shared" si="113"/>
        <v>0</v>
      </c>
      <c r="K2215" s="325"/>
      <c r="L2215" s="353"/>
      <c r="M2215" s="772"/>
      <c r="N2215" s="317"/>
      <c r="O2215" s="845"/>
      <c r="P2215" s="826">
        <f t="shared" si="112"/>
        <v>0</v>
      </c>
      <c r="Q2215" s="828">
        <f t="shared" si="109"/>
        <v>0</v>
      </c>
      <c r="R2215" s="520"/>
    </row>
    <row r="2216" spans="2:18" hidden="1" outlineLevel="1">
      <c r="B2216" s="115">
        <f t="shared" si="111"/>
        <v>2196</v>
      </c>
      <c r="C2216" s="70" t="s">
        <v>368</v>
      </c>
      <c r="D2216" s="203" t="s">
        <v>63</v>
      </c>
      <c r="E2216" s="204">
        <v>79.209999999999994</v>
      </c>
      <c r="F2216" s="38"/>
      <c r="G2216" s="380"/>
      <c r="H2216" s="381"/>
      <c r="I2216" s="380"/>
      <c r="J2216" s="428">
        <f t="shared" si="113"/>
        <v>0</v>
      </c>
      <c r="K2216" s="325"/>
      <c r="L2216" s="353"/>
      <c r="M2216" s="772"/>
      <c r="N2216" s="317"/>
      <c r="O2216" s="845"/>
      <c r="P2216" s="826">
        <f t="shared" si="112"/>
        <v>0</v>
      </c>
      <c r="Q2216" s="828">
        <f t="shared" si="109"/>
        <v>0</v>
      </c>
      <c r="R2216" s="520"/>
    </row>
    <row r="2217" spans="2:18" ht="30" hidden="1" outlineLevel="1">
      <c r="B2217" s="115">
        <f t="shared" si="111"/>
        <v>2197</v>
      </c>
      <c r="C2217" s="70" t="s">
        <v>382</v>
      </c>
      <c r="D2217" s="203" t="s">
        <v>63</v>
      </c>
      <c r="E2217" s="204">
        <v>46.02</v>
      </c>
      <c r="F2217" s="38"/>
      <c r="G2217" s="380"/>
      <c r="H2217" s="381"/>
      <c r="I2217" s="380"/>
      <c r="J2217" s="428">
        <f t="shared" si="113"/>
        <v>0</v>
      </c>
      <c r="K2217" s="325"/>
      <c r="L2217" s="353"/>
      <c r="M2217" s="772"/>
      <c r="N2217" s="317"/>
      <c r="O2217" s="845"/>
      <c r="P2217" s="826">
        <f t="shared" si="112"/>
        <v>0</v>
      </c>
      <c r="Q2217" s="828">
        <f t="shared" si="109"/>
        <v>0</v>
      </c>
      <c r="R2217" s="520"/>
    </row>
    <row r="2218" spans="2:18" ht="45" hidden="1" outlineLevel="1">
      <c r="B2218" s="115">
        <f t="shared" si="111"/>
        <v>2198</v>
      </c>
      <c r="C2218" s="70" t="s">
        <v>370</v>
      </c>
      <c r="D2218" s="203" t="s">
        <v>63</v>
      </c>
      <c r="E2218" s="204">
        <v>173.83</v>
      </c>
      <c r="F2218" s="38"/>
      <c r="G2218" s="380"/>
      <c r="H2218" s="381"/>
      <c r="I2218" s="380"/>
      <c r="J2218" s="428">
        <f t="shared" si="113"/>
        <v>0</v>
      </c>
      <c r="K2218" s="325"/>
      <c r="L2218" s="353"/>
      <c r="M2218" s="772"/>
      <c r="N2218" s="317"/>
      <c r="O2218" s="845"/>
      <c r="P2218" s="826">
        <f t="shared" si="112"/>
        <v>0</v>
      </c>
      <c r="Q2218" s="828">
        <f t="shared" si="109"/>
        <v>0</v>
      </c>
      <c r="R2218" s="520"/>
    </row>
    <row r="2219" spans="2:18" ht="30" hidden="1" outlineLevel="1">
      <c r="B2219" s="115">
        <f t="shared" si="111"/>
        <v>2199</v>
      </c>
      <c r="C2219" s="70" t="s">
        <v>371</v>
      </c>
      <c r="D2219" s="203" t="s">
        <v>63</v>
      </c>
      <c r="E2219" s="204">
        <v>556.11</v>
      </c>
      <c r="F2219" s="38"/>
      <c r="G2219" s="380"/>
      <c r="H2219" s="381"/>
      <c r="I2219" s="380"/>
      <c r="J2219" s="428">
        <f t="shared" si="113"/>
        <v>0</v>
      </c>
      <c r="K2219" s="325"/>
      <c r="L2219" s="353"/>
      <c r="M2219" s="772"/>
      <c r="N2219" s="317"/>
      <c r="O2219" s="845"/>
      <c r="P2219" s="826">
        <f t="shared" si="112"/>
        <v>0</v>
      </c>
      <c r="Q2219" s="828">
        <f t="shared" si="109"/>
        <v>0</v>
      </c>
      <c r="R2219" s="520"/>
    </row>
    <row r="2220" spans="2:18" ht="45" hidden="1" outlineLevel="1">
      <c r="B2220" s="115">
        <f t="shared" si="111"/>
        <v>2200</v>
      </c>
      <c r="C2220" s="70" t="s">
        <v>330</v>
      </c>
      <c r="D2220" s="203" t="s">
        <v>63</v>
      </c>
      <c r="E2220" s="204">
        <v>17.82</v>
      </c>
      <c r="F2220" s="38"/>
      <c r="G2220" s="380"/>
      <c r="H2220" s="381"/>
      <c r="I2220" s="380"/>
      <c r="J2220" s="428">
        <f t="shared" si="113"/>
        <v>0</v>
      </c>
      <c r="K2220" s="325"/>
      <c r="L2220" s="353"/>
      <c r="M2220" s="772"/>
      <c r="N2220" s="317"/>
      <c r="O2220" s="845"/>
      <c r="P2220" s="826">
        <f t="shared" si="112"/>
        <v>0</v>
      </c>
      <c r="Q2220" s="828">
        <f t="shared" si="109"/>
        <v>0</v>
      </c>
      <c r="R2220" s="520"/>
    </row>
    <row r="2221" spans="2:18" ht="30" hidden="1" outlineLevel="1">
      <c r="B2221" s="115">
        <f t="shared" si="111"/>
        <v>2201</v>
      </c>
      <c r="C2221" s="70" t="s">
        <v>1622</v>
      </c>
      <c r="D2221" s="203" t="s">
        <v>63</v>
      </c>
      <c r="E2221" s="204">
        <v>774.27</v>
      </c>
      <c r="F2221" s="38"/>
      <c r="G2221" s="380"/>
      <c r="H2221" s="381"/>
      <c r="I2221" s="380"/>
      <c r="J2221" s="428">
        <f t="shared" si="113"/>
        <v>0</v>
      </c>
      <c r="K2221" s="325"/>
      <c r="L2221" s="353"/>
      <c r="M2221" s="772"/>
      <c r="N2221" s="317"/>
      <c r="O2221" s="845"/>
      <c r="P2221" s="826">
        <f t="shared" si="112"/>
        <v>0</v>
      </c>
      <c r="Q2221" s="828">
        <f t="shared" si="109"/>
        <v>0</v>
      </c>
      <c r="R2221" s="520"/>
    </row>
    <row r="2222" spans="2:18" ht="75" hidden="1" outlineLevel="1">
      <c r="B2222" s="115">
        <f t="shared" si="111"/>
        <v>2202</v>
      </c>
      <c r="C2222" s="70" t="s">
        <v>3468</v>
      </c>
      <c r="D2222" s="121" t="s">
        <v>2</v>
      </c>
      <c r="E2222" s="195" t="s">
        <v>3472</v>
      </c>
      <c r="F2222" s="38"/>
      <c r="G2222" s="380"/>
      <c r="H2222" s="381"/>
      <c r="I2222" s="380"/>
      <c r="J2222" s="428">
        <f t="shared" si="113"/>
        <v>0</v>
      </c>
      <c r="K2222" s="325"/>
      <c r="L2222" s="353"/>
      <c r="M2222" s="772"/>
      <c r="N2222" s="317"/>
      <c r="O2222" s="845"/>
      <c r="P2222" s="826">
        <f t="shared" si="112"/>
        <v>0</v>
      </c>
      <c r="Q2222" s="828">
        <f t="shared" si="109"/>
        <v>0</v>
      </c>
      <c r="R2222" s="520"/>
    </row>
    <row r="2223" spans="2:18" ht="45" hidden="1" outlineLevel="1">
      <c r="B2223" s="115">
        <f t="shared" si="111"/>
        <v>2203</v>
      </c>
      <c r="C2223" s="70" t="s">
        <v>2006</v>
      </c>
      <c r="D2223" s="120" t="s">
        <v>2</v>
      </c>
      <c r="E2223" s="195" t="s">
        <v>3471</v>
      </c>
      <c r="F2223" s="38"/>
      <c r="G2223" s="380"/>
      <c r="H2223" s="381"/>
      <c r="I2223" s="380"/>
      <c r="J2223" s="428">
        <f t="shared" si="113"/>
        <v>0</v>
      </c>
      <c r="K2223" s="325"/>
      <c r="L2223" s="353"/>
      <c r="M2223" s="772"/>
      <c r="N2223" s="317"/>
      <c r="O2223" s="845"/>
      <c r="P2223" s="826">
        <f t="shared" si="112"/>
        <v>0</v>
      </c>
      <c r="Q2223" s="828">
        <f t="shared" ref="Q2223:Q2286" si="114">I2223</f>
        <v>0</v>
      </c>
      <c r="R2223" s="520"/>
    </row>
    <row r="2224" spans="2:18" ht="60" hidden="1" outlineLevel="1">
      <c r="B2224" s="115">
        <f t="shared" si="111"/>
        <v>2204</v>
      </c>
      <c r="C2224" s="70" t="s">
        <v>3469</v>
      </c>
      <c r="D2224" s="120" t="s">
        <v>2</v>
      </c>
      <c r="E2224" s="121">
        <v>180</v>
      </c>
      <c r="F2224" s="38"/>
      <c r="G2224" s="380"/>
      <c r="H2224" s="381"/>
      <c r="I2224" s="380"/>
      <c r="J2224" s="428">
        <f t="shared" si="113"/>
        <v>0</v>
      </c>
      <c r="K2224" s="325"/>
      <c r="L2224" s="353"/>
      <c r="M2224" s="772"/>
      <c r="N2224" s="317"/>
      <c r="O2224" s="845"/>
      <c r="P2224" s="826">
        <f t="shared" si="112"/>
        <v>0</v>
      </c>
      <c r="Q2224" s="828">
        <f t="shared" si="114"/>
        <v>0</v>
      </c>
      <c r="R2224" s="520"/>
    </row>
    <row r="2225" spans="2:18" ht="45" hidden="1" outlineLevel="1">
      <c r="B2225" s="115">
        <f t="shared" si="111"/>
        <v>2205</v>
      </c>
      <c r="C2225" s="70" t="s">
        <v>2007</v>
      </c>
      <c r="D2225" s="120" t="s">
        <v>2</v>
      </c>
      <c r="E2225" s="195" t="s">
        <v>3470</v>
      </c>
      <c r="F2225" s="38"/>
      <c r="G2225" s="380"/>
      <c r="H2225" s="381"/>
      <c r="I2225" s="380"/>
      <c r="J2225" s="428">
        <f t="shared" si="113"/>
        <v>0</v>
      </c>
      <c r="K2225" s="325"/>
      <c r="L2225" s="353"/>
      <c r="M2225" s="772"/>
      <c r="N2225" s="317"/>
      <c r="O2225" s="845"/>
      <c r="P2225" s="826">
        <f t="shared" si="112"/>
        <v>0</v>
      </c>
      <c r="Q2225" s="828">
        <f t="shared" si="114"/>
        <v>0</v>
      </c>
      <c r="R2225" s="520"/>
    </row>
    <row r="2226" spans="2:18" ht="45" hidden="1" outlineLevel="1">
      <c r="B2226" s="115">
        <f t="shared" si="111"/>
        <v>2206</v>
      </c>
      <c r="C2226" s="70" t="s">
        <v>2008</v>
      </c>
      <c r="D2226" s="120" t="s">
        <v>2</v>
      </c>
      <c r="E2226" s="121">
        <v>27.4</v>
      </c>
      <c r="F2226" s="38"/>
      <c r="G2226" s="380"/>
      <c r="H2226" s="381"/>
      <c r="I2226" s="380"/>
      <c r="J2226" s="428">
        <f t="shared" si="113"/>
        <v>0</v>
      </c>
      <c r="K2226" s="325"/>
      <c r="L2226" s="353"/>
      <c r="M2226" s="772"/>
      <c r="N2226" s="317"/>
      <c r="O2226" s="845"/>
      <c r="P2226" s="826">
        <f t="shared" ref="P2226:P2289" si="115">G2226</f>
        <v>0</v>
      </c>
      <c r="Q2226" s="828">
        <f t="shared" si="114"/>
        <v>0</v>
      </c>
      <c r="R2226" s="520"/>
    </row>
    <row r="2227" spans="2:18" ht="30" hidden="1" outlineLevel="1">
      <c r="B2227" s="115">
        <f t="shared" si="111"/>
        <v>2207</v>
      </c>
      <c r="C2227" s="70" t="s">
        <v>2009</v>
      </c>
      <c r="D2227" s="203" t="s">
        <v>2</v>
      </c>
      <c r="E2227" s="204">
        <v>27.4</v>
      </c>
      <c r="F2227" s="38"/>
      <c r="G2227" s="380"/>
      <c r="H2227" s="381"/>
      <c r="I2227" s="380"/>
      <c r="J2227" s="428">
        <f t="shared" si="113"/>
        <v>0</v>
      </c>
      <c r="K2227" s="325"/>
      <c r="L2227" s="353"/>
      <c r="M2227" s="772"/>
      <c r="N2227" s="317"/>
      <c r="O2227" s="845"/>
      <c r="P2227" s="826">
        <f t="shared" si="115"/>
        <v>0</v>
      </c>
      <c r="Q2227" s="828">
        <f t="shared" si="114"/>
        <v>0</v>
      </c>
      <c r="R2227" s="520"/>
    </row>
    <row r="2228" spans="2:18" ht="45" hidden="1" outlineLevel="1">
      <c r="B2228" s="115">
        <f t="shared" ref="B2228:B2291" si="116">B2227+1</f>
        <v>2208</v>
      </c>
      <c r="C2228" s="70" t="s">
        <v>3473</v>
      </c>
      <c r="D2228" s="203" t="s">
        <v>18</v>
      </c>
      <c r="E2228" s="204">
        <v>2</v>
      </c>
      <c r="F2228" s="38"/>
      <c r="G2228" s="380"/>
      <c r="H2228" s="381"/>
      <c r="I2228" s="380"/>
      <c r="J2228" s="428">
        <f t="shared" si="113"/>
        <v>0</v>
      </c>
      <c r="K2228" s="325"/>
      <c r="L2228" s="353"/>
      <c r="M2228" s="772"/>
      <c r="N2228" s="317"/>
      <c r="O2228" s="845"/>
      <c r="P2228" s="826">
        <f t="shared" si="115"/>
        <v>0</v>
      </c>
      <c r="Q2228" s="828">
        <f t="shared" si="114"/>
        <v>0</v>
      </c>
      <c r="R2228" s="520"/>
    </row>
    <row r="2229" spans="2:18" ht="60" hidden="1" outlineLevel="1">
      <c r="B2229" s="115">
        <f t="shared" si="116"/>
        <v>2209</v>
      </c>
      <c r="C2229" s="70" t="s">
        <v>3474</v>
      </c>
      <c r="D2229" s="203" t="s">
        <v>3</v>
      </c>
      <c r="E2229" s="204">
        <v>38</v>
      </c>
      <c r="F2229" s="38"/>
      <c r="G2229" s="380"/>
      <c r="H2229" s="381"/>
      <c r="I2229" s="380"/>
      <c r="J2229" s="428">
        <f t="shared" si="113"/>
        <v>0</v>
      </c>
      <c r="K2229" s="325"/>
      <c r="L2229" s="353"/>
      <c r="M2229" s="772"/>
      <c r="N2229" s="317"/>
      <c r="O2229" s="845"/>
      <c r="P2229" s="826">
        <f t="shared" si="115"/>
        <v>0</v>
      </c>
      <c r="Q2229" s="828">
        <f t="shared" si="114"/>
        <v>0</v>
      </c>
      <c r="R2229" s="520"/>
    </row>
    <row r="2230" spans="2:18" ht="30" hidden="1" outlineLevel="1">
      <c r="B2230" s="115">
        <f t="shared" si="116"/>
        <v>2210</v>
      </c>
      <c r="C2230" s="70" t="s">
        <v>3475</v>
      </c>
      <c r="D2230" s="203" t="s">
        <v>3</v>
      </c>
      <c r="E2230" s="204">
        <v>3</v>
      </c>
      <c r="F2230" s="38"/>
      <c r="G2230" s="380"/>
      <c r="H2230" s="381"/>
      <c r="I2230" s="380"/>
      <c r="J2230" s="428">
        <f t="shared" si="113"/>
        <v>0</v>
      </c>
      <c r="K2230" s="325"/>
      <c r="L2230" s="353"/>
      <c r="M2230" s="772"/>
      <c r="N2230" s="317"/>
      <c r="O2230" s="845"/>
      <c r="P2230" s="826">
        <f t="shared" si="115"/>
        <v>0</v>
      </c>
      <c r="Q2230" s="828">
        <f t="shared" si="114"/>
        <v>0</v>
      </c>
      <c r="R2230" s="520"/>
    </row>
    <row r="2231" spans="2:18" ht="135" hidden="1" outlineLevel="1">
      <c r="B2231" s="115">
        <f t="shared" si="116"/>
        <v>2211</v>
      </c>
      <c r="C2231" s="70" t="s">
        <v>3476</v>
      </c>
      <c r="D2231" s="203" t="s">
        <v>3</v>
      </c>
      <c r="E2231" s="204">
        <v>4</v>
      </c>
      <c r="F2231" s="38"/>
      <c r="G2231" s="380"/>
      <c r="H2231" s="381"/>
      <c r="I2231" s="380"/>
      <c r="J2231" s="428">
        <f t="shared" si="113"/>
        <v>0</v>
      </c>
      <c r="K2231" s="325"/>
      <c r="L2231" s="353"/>
      <c r="M2231" s="772"/>
      <c r="N2231" s="317"/>
      <c r="O2231" s="845"/>
      <c r="P2231" s="826">
        <f t="shared" si="115"/>
        <v>0</v>
      </c>
      <c r="Q2231" s="828">
        <f t="shared" si="114"/>
        <v>0</v>
      </c>
      <c r="R2231" s="520"/>
    </row>
    <row r="2232" spans="2:18" ht="150" hidden="1" outlineLevel="1">
      <c r="B2232" s="115">
        <f t="shared" si="116"/>
        <v>2212</v>
      </c>
      <c r="C2232" s="70" t="s">
        <v>3477</v>
      </c>
      <c r="D2232" s="203" t="s">
        <v>18</v>
      </c>
      <c r="E2232" s="204">
        <v>13</v>
      </c>
      <c r="F2232" s="38"/>
      <c r="G2232" s="380"/>
      <c r="H2232" s="381"/>
      <c r="I2232" s="380"/>
      <c r="J2232" s="428">
        <f t="shared" si="113"/>
        <v>0</v>
      </c>
      <c r="K2232" s="325"/>
      <c r="L2232" s="353"/>
      <c r="M2232" s="772"/>
      <c r="N2232" s="317"/>
      <c r="O2232" s="845"/>
      <c r="P2232" s="826">
        <f t="shared" si="115"/>
        <v>0</v>
      </c>
      <c r="Q2232" s="828">
        <f t="shared" si="114"/>
        <v>0</v>
      </c>
      <c r="R2232" s="520"/>
    </row>
    <row r="2233" spans="2:18" ht="30" hidden="1" outlineLevel="1">
      <c r="B2233" s="115">
        <f t="shared" si="116"/>
        <v>2213</v>
      </c>
      <c r="C2233" s="70" t="s">
        <v>378</v>
      </c>
      <c r="D2233" s="203" t="s">
        <v>2010</v>
      </c>
      <c r="E2233" s="204" t="s">
        <v>2011</v>
      </c>
      <c r="F2233" s="38"/>
      <c r="G2233" s="380"/>
      <c r="H2233" s="381"/>
      <c r="I2233" s="380"/>
      <c r="J2233" s="428">
        <f t="shared" si="113"/>
        <v>0</v>
      </c>
      <c r="K2233" s="325"/>
      <c r="L2233" s="353"/>
      <c r="M2233" s="772"/>
      <c r="N2233" s="317"/>
      <c r="O2233" s="845"/>
      <c r="P2233" s="826">
        <f t="shared" si="115"/>
        <v>0</v>
      </c>
      <c r="Q2233" s="828">
        <f t="shared" si="114"/>
        <v>0</v>
      </c>
      <c r="R2233" s="520"/>
    </row>
    <row r="2234" spans="2:18" hidden="1" outlineLevel="1">
      <c r="B2234" s="115">
        <f t="shared" si="116"/>
        <v>2214</v>
      </c>
      <c r="C2234" s="70" t="s">
        <v>352</v>
      </c>
      <c r="D2234" s="203" t="s">
        <v>3</v>
      </c>
      <c r="E2234" s="204">
        <v>9</v>
      </c>
      <c r="F2234" s="38"/>
      <c r="G2234" s="380"/>
      <c r="H2234" s="381"/>
      <c r="I2234" s="380"/>
      <c r="J2234" s="428">
        <f t="shared" si="113"/>
        <v>0</v>
      </c>
      <c r="K2234" s="325"/>
      <c r="L2234" s="353"/>
      <c r="M2234" s="772"/>
      <c r="N2234" s="317"/>
      <c r="O2234" s="845"/>
      <c r="P2234" s="826">
        <f t="shared" si="115"/>
        <v>0</v>
      </c>
      <c r="Q2234" s="828">
        <f t="shared" si="114"/>
        <v>0</v>
      </c>
      <c r="R2234" s="520"/>
    </row>
    <row r="2235" spans="2:18" ht="30" hidden="1" outlineLevel="1">
      <c r="B2235" s="115">
        <f t="shared" si="116"/>
        <v>2215</v>
      </c>
      <c r="C2235" s="70" t="s">
        <v>2012</v>
      </c>
      <c r="D2235" s="203" t="s">
        <v>3</v>
      </c>
      <c r="E2235" s="204">
        <v>16</v>
      </c>
      <c r="F2235" s="38"/>
      <c r="G2235" s="380"/>
      <c r="H2235" s="381"/>
      <c r="I2235" s="380"/>
      <c r="J2235" s="428">
        <f t="shared" si="113"/>
        <v>0</v>
      </c>
      <c r="K2235" s="325"/>
      <c r="L2235" s="353"/>
      <c r="M2235" s="772"/>
      <c r="N2235" s="317"/>
      <c r="O2235" s="845"/>
      <c r="P2235" s="826">
        <f t="shared" si="115"/>
        <v>0</v>
      </c>
      <c r="Q2235" s="828">
        <f t="shared" si="114"/>
        <v>0</v>
      </c>
      <c r="R2235" s="520"/>
    </row>
    <row r="2236" spans="2:18" ht="30" hidden="1" outlineLevel="1">
      <c r="B2236" s="115">
        <f t="shared" si="116"/>
        <v>2216</v>
      </c>
      <c r="C2236" s="70" t="s">
        <v>2013</v>
      </c>
      <c r="D2236" s="203" t="s">
        <v>3</v>
      </c>
      <c r="E2236" s="204">
        <v>2</v>
      </c>
      <c r="F2236" s="38"/>
      <c r="G2236" s="380"/>
      <c r="H2236" s="381"/>
      <c r="I2236" s="380"/>
      <c r="J2236" s="428">
        <f t="shared" si="113"/>
        <v>0</v>
      </c>
      <c r="K2236" s="325"/>
      <c r="L2236" s="353"/>
      <c r="M2236" s="772"/>
      <c r="N2236" s="317"/>
      <c r="O2236" s="845"/>
      <c r="P2236" s="826">
        <f t="shared" si="115"/>
        <v>0</v>
      </c>
      <c r="Q2236" s="828">
        <f t="shared" si="114"/>
        <v>0</v>
      </c>
      <c r="R2236" s="520"/>
    </row>
    <row r="2237" spans="2:18" hidden="1" outlineLevel="1">
      <c r="B2237" s="115">
        <f t="shared" si="116"/>
        <v>2217</v>
      </c>
      <c r="C2237" s="70" t="s">
        <v>355</v>
      </c>
      <c r="D2237" s="203" t="s">
        <v>3</v>
      </c>
      <c r="E2237" s="204">
        <v>9</v>
      </c>
      <c r="F2237" s="38"/>
      <c r="G2237" s="380"/>
      <c r="H2237" s="381"/>
      <c r="I2237" s="380"/>
      <c r="J2237" s="428">
        <f t="shared" si="113"/>
        <v>0</v>
      </c>
      <c r="K2237" s="325"/>
      <c r="L2237" s="353"/>
      <c r="M2237" s="772"/>
      <c r="N2237" s="317"/>
      <c r="O2237" s="845"/>
      <c r="P2237" s="826">
        <f t="shared" si="115"/>
        <v>0</v>
      </c>
      <c r="Q2237" s="828">
        <f t="shared" si="114"/>
        <v>0</v>
      </c>
      <c r="R2237" s="520"/>
    </row>
    <row r="2238" spans="2:18" hidden="1" outlineLevel="1">
      <c r="B2238" s="115">
        <f t="shared" si="116"/>
        <v>2218</v>
      </c>
      <c r="C2238" s="70" t="s">
        <v>356</v>
      </c>
      <c r="D2238" s="203" t="s">
        <v>3</v>
      </c>
      <c r="E2238" s="204">
        <v>9</v>
      </c>
      <c r="F2238" s="38"/>
      <c r="G2238" s="380"/>
      <c r="H2238" s="381"/>
      <c r="I2238" s="380"/>
      <c r="J2238" s="428">
        <f t="shared" si="113"/>
        <v>0</v>
      </c>
      <c r="K2238" s="325"/>
      <c r="L2238" s="353"/>
      <c r="M2238" s="772"/>
      <c r="N2238" s="317"/>
      <c r="O2238" s="845"/>
      <c r="P2238" s="826">
        <f t="shared" si="115"/>
        <v>0</v>
      </c>
      <c r="Q2238" s="828">
        <f t="shared" si="114"/>
        <v>0</v>
      </c>
      <c r="R2238" s="520"/>
    </row>
    <row r="2239" spans="2:18" hidden="1" outlineLevel="1">
      <c r="B2239" s="115">
        <f t="shared" si="116"/>
        <v>2219</v>
      </c>
      <c r="C2239" s="70" t="s">
        <v>381</v>
      </c>
      <c r="D2239" s="203" t="s">
        <v>3</v>
      </c>
      <c r="E2239" s="204">
        <v>1</v>
      </c>
      <c r="F2239" s="38"/>
      <c r="G2239" s="380"/>
      <c r="H2239" s="381"/>
      <c r="I2239" s="380"/>
      <c r="J2239" s="428">
        <f t="shared" si="113"/>
        <v>0</v>
      </c>
      <c r="K2239" s="325"/>
      <c r="L2239" s="353"/>
      <c r="M2239" s="772"/>
      <c r="N2239" s="317"/>
      <c r="O2239" s="845"/>
      <c r="P2239" s="826">
        <f t="shared" si="115"/>
        <v>0</v>
      </c>
      <c r="Q2239" s="828">
        <f t="shared" si="114"/>
        <v>0</v>
      </c>
      <c r="R2239" s="520"/>
    </row>
    <row r="2240" spans="2:18" hidden="1" outlineLevel="1">
      <c r="B2240" s="115">
        <f t="shared" si="116"/>
        <v>2220</v>
      </c>
      <c r="C2240" s="70" t="s">
        <v>384</v>
      </c>
      <c r="D2240" s="203" t="s">
        <v>31</v>
      </c>
      <c r="E2240" s="204">
        <v>9</v>
      </c>
      <c r="F2240" s="38"/>
      <c r="G2240" s="380"/>
      <c r="H2240" s="381"/>
      <c r="I2240" s="380"/>
      <c r="J2240" s="428">
        <f t="shared" si="113"/>
        <v>0</v>
      </c>
      <c r="K2240" s="325"/>
      <c r="L2240" s="353"/>
      <c r="M2240" s="772"/>
      <c r="N2240" s="317"/>
      <c r="O2240" s="845"/>
      <c r="P2240" s="826">
        <f t="shared" si="115"/>
        <v>0</v>
      </c>
      <c r="Q2240" s="828">
        <f t="shared" si="114"/>
        <v>0</v>
      </c>
      <c r="R2240" s="520"/>
    </row>
    <row r="2241" spans="2:18" ht="30" hidden="1" outlineLevel="1">
      <c r="B2241" s="115">
        <f t="shared" si="116"/>
        <v>2221</v>
      </c>
      <c r="C2241" s="70" t="s">
        <v>385</v>
      </c>
      <c r="D2241" s="203" t="s">
        <v>31</v>
      </c>
      <c r="E2241" s="204">
        <v>28</v>
      </c>
      <c r="F2241" s="38"/>
      <c r="G2241" s="380"/>
      <c r="H2241" s="381"/>
      <c r="I2241" s="380"/>
      <c r="J2241" s="428">
        <f t="shared" si="113"/>
        <v>0</v>
      </c>
      <c r="K2241" s="325"/>
      <c r="L2241" s="353"/>
      <c r="M2241" s="772"/>
      <c r="N2241" s="317"/>
      <c r="O2241" s="845"/>
      <c r="P2241" s="826">
        <f t="shared" si="115"/>
        <v>0</v>
      </c>
      <c r="Q2241" s="828">
        <f t="shared" si="114"/>
        <v>0</v>
      </c>
      <c r="R2241" s="520"/>
    </row>
    <row r="2242" spans="2:18" ht="30" hidden="1" outlineLevel="1">
      <c r="B2242" s="115">
        <f t="shared" si="116"/>
        <v>2222</v>
      </c>
      <c r="C2242" s="70" t="s">
        <v>2014</v>
      </c>
      <c r="D2242" s="203" t="s">
        <v>2010</v>
      </c>
      <c r="E2242" s="204" t="s">
        <v>2015</v>
      </c>
      <c r="F2242" s="38"/>
      <c r="G2242" s="380"/>
      <c r="H2242" s="381"/>
      <c r="I2242" s="380"/>
      <c r="J2242" s="428">
        <f t="shared" si="113"/>
        <v>0</v>
      </c>
      <c r="K2242" s="325"/>
      <c r="L2242" s="353"/>
      <c r="M2242" s="772"/>
      <c r="N2242" s="317"/>
      <c r="O2242" s="845"/>
      <c r="P2242" s="826">
        <f t="shared" si="115"/>
        <v>0</v>
      </c>
      <c r="Q2242" s="828">
        <f t="shared" si="114"/>
        <v>0</v>
      </c>
      <c r="R2242" s="520"/>
    </row>
    <row r="2243" spans="2:18" hidden="1" outlineLevel="1">
      <c r="B2243" s="115">
        <f t="shared" si="116"/>
        <v>2223</v>
      </c>
      <c r="C2243" s="70" t="s">
        <v>352</v>
      </c>
      <c r="D2243" s="203" t="s">
        <v>3</v>
      </c>
      <c r="E2243" s="204">
        <v>3</v>
      </c>
      <c r="F2243" s="38"/>
      <c r="G2243" s="380"/>
      <c r="H2243" s="381"/>
      <c r="I2243" s="380"/>
      <c r="J2243" s="428">
        <f t="shared" si="113"/>
        <v>0</v>
      </c>
      <c r="K2243" s="325"/>
      <c r="L2243" s="353"/>
      <c r="M2243" s="772"/>
      <c r="N2243" s="317"/>
      <c r="O2243" s="845"/>
      <c r="P2243" s="826">
        <f t="shared" si="115"/>
        <v>0</v>
      </c>
      <c r="Q2243" s="828">
        <f t="shared" si="114"/>
        <v>0</v>
      </c>
      <c r="R2243" s="520"/>
    </row>
    <row r="2244" spans="2:18" ht="30" hidden="1" outlineLevel="1">
      <c r="B2244" s="115">
        <f t="shared" si="116"/>
        <v>2224</v>
      </c>
      <c r="C2244" s="70" t="s">
        <v>353</v>
      </c>
      <c r="D2244" s="203" t="s">
        <v>3</v>
      </c>
      <c r="E2244" s="204">
        <v>4</v>
      </c>
      <c r="F2244" s="38"/>
      <c r="G2244" s="380"/>
      <c r="H2244" s="381"/>
      <c r="I2244" s="380"/>
      <c r="J2244" s="428">
        <f t="shared" si="113"/>
        <v>0</v>
      </c>
      <c r="K2244" s="325"/>
      <c r="L2244" s="353"/>
      <c r="M2244" s="772"/>
      <c r="N2244" s="317"/>
      <c r="O2244" s="845"/>
      <c r="P2244" s="826">
        <f t="shared" si="115"/>
        <v>0</v>
      </c>
      <c r="Q2244" s="828">
        <f t="shared" si="114"/>
        <v>0</v>
      </c>
      <c r="R2244" s="520"/>
    </row>
    <row r="2245" spans="2:18" ht="30" hidden="1" outlineLevel="1">
      <c r="B2245" s="115">
        <f t="shared" si="116"/>
        <v>2225</v>
      </c>
      <c r="C2245" s="70" t="s">
        <v>354</v>
      </c>
      <c r="D2245" s="203" t="s">
        <v>3</v>
      </c>
      <c r="E2245" s="204">
        <v>4</v>
      </c>
      <c r="F2245" s="38"/>
      <c r="G2245" s="380"/>
      <c r="H2245" s="381"/>
      <c r="I2245" s="380"/>
      <c r="J2245" s="428">
        <f t="shared" si="113"/>
        <v>0</v>
      </c>
      <c r="K2245" s="325"/>
      <c r="L2245" s="353"/>
      <c r="M2245" s="772"/>
      <c r="N2245" s="317"/>
      <c r="O2245" s="845"/>
      <c r="P2245" s="826">
        <f t="shared" si="115"/>
        <v>0</v>
      </c>
      <c r="Q2245" s="828">
        <f t="shared" si="114"/>
        <v>0</v>
      </c>
      <c r="R2245" s="520"/>
    </row>
    <row r="2246" spans="2:18" hidden="1" outlineLevel="1">
      <c r="B2246" s="115">
        <f t="shared" si="116"/>
        <v>2226</v>
      </c>
      <c r="C2246" s="70" t="s">
        <v>355</v>
      </c>
      <c r="D2246" s="203" t="s">
        <v>3</v>
      </c>
      <c r="E2246" s="204">
        <v>3</v>
      </c>
      <c r="F2246" s="38"/>
      <c r="G2246" s="380"/>
      <c r="H2246" s="381"/>
      <c r="I2246" s="380"/>
      <c r="J2246" s="428">
        <f t="shared" si="113"/>
        <v>0</v>
      </c>
      <c r="K2246" s="325"/>
      <c r="L2246" s="353"/>
      <c r="M2246" s="772"/>
      <c r="N2246" s="317"/>
      <c r="O2246" s="845"/>
      <c r="P2246" s="826">
        <f t="shared" si="115"/>
        <v>0</v>
      </c>
      <c r="Q2246" s="828">
        <f t="shared" si="114"/>
        <v>0</v>
      </c>
      <c r="R2246" s="520"/>
    </row>
    <row r="2247" spans="2:18" hidden="1" outlineLevel="1">
      <c r="B2247" s="115">
        <f t="shared" si="116"/>
        <v>2227</v>
      </c>
      <c r="C2247" s="70" t="s">
        <v>356</v>
      </c>
      <c r="D2247" s="203" t="s">
        <v>3</v>
      </c>
      <c r="E2247" s="204">
        <v>5</v>
      </c>
      <c r="F2247" s="38"/>
      <c r="G2247" s="380"/>
      <c r="H2247" s="381"/>
      <c r="I2247" s="380"/>
      <c r="J2247" s="428">
        <f t="shared" si="113"/>
        <v>0</v>
      </c>
      <c r="K2247" s="325"/>
      <c r="L2247" s="353"/>
      <c r="M2247" s="772"/>
      <c r="N2247" s="317"/>
      <c r="O2247" s="845"/>
      <c r="P2247" s="826">
        <f t="shared" si="115"/>
        <v>0</v>
      </c>
      <c r="Q2247" s="828">
        <f t="shared" si="114"/>
        <v>0</v>
      </c>
      <c r="R2247" s="520"/>
    </row>
    <row r="2248" spans="2:18" hidden="1" outlineLevel="1">
      <c r="B2248" s="115">
        <f t="shared" si="116"/>
        <v>2228</v>
      </c>
      <c r="C2248" s="70" t="s">
        <v>2016</v>
      </c>
      <c r="D2248" s="203" t="s">
        <v>3</v>
      </c>
      <c r="E2248" s="204">
        <v>2</v>
      </c>
      <c r="F2248" s="38"/>
      <c r="G2248" s="380"/>
      <c r="H2248" s="381"/>
      <c r="I2248" s="380"/>
      <c r="J2248" s="428">
        <f t="shared" si="113"/>
        <v>0</v>
      </c>
      <c r="K2248" s="325"/>
      <c r="L2248" s="353"/>
      <c r="M2248" s="772"/>
      <c r="N2248" s="317"/>
      <c r="O2248" s="845"/>
      <c r="P2248" s="826">
        <f t="shared" si="115"/>
        <v>0</v>
      </c>
      <c r="Q2248" s="828">
        <f t="shared" si="114"/>
        <v>0</v>
      </c>
      <c r="R2248" s="520"/>
    </row>
    <row r="2249" spans="2:18" hidden="1" outlineLevel="1">
      <c r="B2249" s="115">
        <f t="shared" si="116"/>
        <v>2229</v>
      </c>
      <c r="C2249" s="70" t="s">
        <v>2017</v>
      </c>
      <c r="D2249" s="203" t="s">
        <v>3</v>
      </c>
      <c r="E2249" s="204">
        <v>1</v>
      </c>
      <c r="F2249" s="38"/>
      <c r="G2249" s="380"/>
      <c r="H2249" s="381"/>
      <c r="I2249" s="380"/>
      <c r="J2249" s="428">
        <f t="shared" si="113"/>
        <v>0</v>
      </c>
      <c r="K2249" s="325"/>
      <c r="L2249" s="353"/>
      <c r="M2249" s="772"/>
      <c r="N2249" s="317"/>
      <c r="O2249" s="845"/>
      <c r="P2249" s="826">
        <f t="shared" si="115"/>
        <v>0</v>
      </c>
      <c r="Q2249" s="828">
        <f t="shared" si="114"/>
        <v>0</v>
      </c>
      <c r="R2249" s="520"/>
    </row>
    <row r="2250" spans="2:18" ht="30" hidden="1" outlineLevel="1">
      <c r="B2250" s="115">
        <f t="shared" si="116"/>
        <v>2230</v>
      </c>
      <c r="C2250" s="70" t="s">
        <v>2018</v>
      </c>
      <c r="D2250" s="203" t="s">
        <v>2010</v>
      </c>
      <c r="E2250" s="204" t="s">
        <v>2019</v>
      </c>
      <c r="F2250" s="38"/>
      <c r="G2250" s="380"/>
      <c r="H2250" s="381"/>
      <c r="I2250" s="380"/>
      <c r="J2250" s="428">
        <f t="shared" si="113"/>
        <v>0</v>
      </c>
      <c r="K2250" s="325"/>
      <c r="L2250" s="353"/>
      <c r="M2250" s="772"/>
      <c r="N2250" s="317"/>
      <c r="O2250" s="845"/>
      <c r="P2250" s="826">
        <f t="shared" si="115"/>
        <v>0</v>
      </c>
      <c r="Q2250" s="828">
        <f t="shared" si="114"/>
        <v>0</v>
      </c>
      <c r="R2250" s="520"/>
    </row>
    <row r="2251" spans="2:18" hidden="1" outlineLevel="1">
      <c r="B2251" s="115">
        <f t="shared" si="116"/>
        <v>2231</v>
      </c>
      <c r="C2251" s="70" t="s">
        <v>359</v>
      </c>
      <c r="D2251" s="203" t="s">
        <v>3</v>
      </c>
      <c r="E2251" s="204">
        <v>8</v>
      </c>
      <c r="F2251" s="38"/>
      <c r="G2251" s="380"/>
      <c r="H2251" s="381"/>
      <c r="I2251" s="380"/>
      <c r="J2251" s="428">
        <f t="shared" si="113"/>
        <v>0</v>
      </c>
      <c r="K2251" s="325"/>
      <c r="L2251" s="353"/>
      <c r="M2251" s="772"/>
      <c r="N2251" s="317"/>
      <c r="O2251" s="845"/>
      <c r="P2251" s="826">
        <f t="shared" si="115"/>
        <v>0</v>
      </c>
      <c r="Q2251" s="828">
        <f t="shared" si="114"/>
        <v>0</v>
      </c>
      <c r="R2251" s="520"/>
    </row>
    <row r="2252" spans="2:18" ht="30" hidden="1" outlineLevel="1">
      <c r="B2252" s="115">
        <f t="shared" si="116"/>
        <v>2232</v>
      </c>
      <c r="C2252" s="70" t="s">
        <v>2020</v>
      </c>
      <c r="D2252" s="203" t="s">
        <v>3</v>
      </c>
      <c r="E2252" s="204">
        <v>2</v>
      </c>
      <c r="F2252" s="38"/>
      <c r="G2252" s="380"/>
      <c r="H2252" s="381"/>
      <c r="I2252" s="380"/>
      <c r="J2252" s="428">
        <f t="shared" si="113"/>
        <v>0</v>
      </c>
      <c r="K2252" s="325"/>
      <c r="L2252" s="353"/>
      <c r="M2252" s="772"/>
      <c r="N2252" s="317"/>
      <c r="O2252" s="845"/>
      <c r="P2252" s="826">
        <f t="shared" si="115"/>
        <v>0</v>
      </c>
      <c r="Q2252" s="828">
        <f t="shared" si="114"/>
        <v>0</v>
      </c>
      <c r="R2252" s="520"/>
    </row>
    <row r="2253" spans="2:18" ht="30" hidden="1" outlineLevel="1">
      <c r="B2253" s="115">
        <f t="shared" si="116"/>
        <v>2233</v>
      </c>
      <c r="C2253" s="70" t="s">
        <v>360</v>
      </c>
      <c r="D2253" s="203" t="s">
        <v>3</v>
      </c>
      <c r="E2253" s="204">
        <v>7</v>
      </c>
      <c r="F2253" s="38"/>
      <c r="G2253" s="380"/>
      <c r="H2253" s="381"/>
      <c r="I2253" s="380"/>
      <c r="J2253" s="428">
        <f t="shared" si="113"/>
        <v>0</v>
      </c>
      <c r="K2253" s="325"/>
      <c r="L2253" s="353"/>
      <c r="M2253" s="772"/>
      <c r="N2253" s="317"/>
      <c r="O2253" s="845"/>
      <c r="P2253" s="826">
        <f t="shared" si="115"/>
        <v>0</v>
      </c>
      <c r="Q2253" s="828">
        <f t="shared" si="114"/>
        <v>0</v>
      </c>
      <c r="R2253" s="520"/>
    </row>
    <row r="2254" spans="2:18" ht="30" hidden="1" outlineLevel="1">
      <c r="B2254" s="115">
        <f t="shared" si="116"/>
        <v>2234</v>
      </c>
      <c r="C2254" s="70" t="s">
        <v>361</v>
      </c>
      <c r="D2254" s="203" t="s">
        <v>3</v>
      </c>
      <c r="E2254" s="204">
        <v>3</v>
      </c>
      <c r="F2254" s="38"/>
      <c r="G2254" s="380"/>
      <c r="H2254" s="381"/>
      <c r="I2254" s="380"/>
      <c r="J2254" s="428">
        <f t="shared" si="113"/>
        <v>0</v>
      </c>
      <c r="K2254" s="325"/>
      <c r="L2254" s="353"/>
      <c r="M2254" s="772"/>
      <c r="N2254" s="317"/>
      <c r="O2254" s="845"/>
      <c r="P2254" s="826">
        <f t="shared" si="115"/>
        <v>0</v>
      </c>
      <c r="Q2254" s="828">
        <f t="shared" si="114"/>
        <v>0</v>
      </c>
      <c r="R2254" s="520"/>
    </row>
    <row r="2255" spans="2:18" ht="30" hidden="1" outlineLevel="1">
      <c r="B2255" s="115">
        <f t="shared" si="116"/>
        <v>2235</v>
      </c>
      <c r="C2255" s="70" t="s">
        <v>2021</v>
      </c>
      <c r="D2255" s="203" t="s">
        <v>3</v>
      </c>
      <c r="E2255" s="204">
        <v>6</v>
      </c>
      <c r="F2255" s="38"/>
      <c r="G2255" s="380"/>
      <c r="H2255" s="381"/>
      <c r="I2255" s="380"/>
      <c r="J2255" s="428">
        <f t="shared" si="113"/>
        <v>0</v>
      </c>
      <c r="K2255" s="325"/>
      <c r="L2255" s="353"/>
      <c r="M2255" s="772"/>
      <c r="N2255" s="317"/>
      <c r="O2255" s="845"/>
      <c r="P2255" s="826">
        <f t="shared" si="115"/>
        <v>0</v>
      </c>
      <c r="Q2255" s="828">
        <f t="shared" si="114"/>
        <v>0</v>
      </c>
      <c r="R2255" s="520"/>
    </row>
    <row r="2256" spans="2:18" hidden="1" outlineLevel="1">
      <c r="B2256" s="115">
        <f t="shared" si="116"/>
        <v>2236</v>
      </c>
      <c r="C2256" s="70" t="s">
        <v>362</v>
      </c>
      <c r="D2256" s="203" t="s">
        <v>3</v>
      </c>
      <c r="E2256" s="204">
        <v>8</v>
      </c>
      <c r="F2256" s="38"/>
      <c r="G2256" s="380"/>
      <c r="H2256" s="381"/>
      <c r="I2256" s="380"/>
      <c r="J2256" s="428">
        <f t="shared" si="113"/>
        <v>0</v>
      </c>
      <c r="K2256" s="325"/>
      <c r="L2256" s="353"/>
      <c r="M2256" s="772"/>
      <c r="N2256" s="317"/>
      <c r="O2256" s="845"/>
      <c r="P2256" s="826">
        <f t="shared" si="115"/>
        <v>0</v>
      </c>
      <c r="Q2256" s="828">
        <f t="shared" si="114"/>
        <v>0</v>
      </c>
      <c r="R2256" s="520"/>
    </row>
    <row r="2257" spans="1:18" hidden="1" outlineLevel="1">
      <c r="B2257" s="115">
        <f t="shared" si="116"/>
        <v>2237</v>
      </c>
      <c r="C2257" s="70" t="s">
        <v>356</v>
      </c>
      <c r="D2257" s="203" t="s">
        <v>3</v>
      </c>
      <c r="E2257" s="204">
        <v>18</v>
      </c>
      <c r="F2257" s="38"/>
      <c r="G2257" s="380"/>
      <c r="H2257" s="381"/>
      <c r="I2257" s="380"/>
      <c r="J2257" s="428">
        <f t="shared" si="113"/>
        <v>0</v>
      </c>
      <c r="K2257" s="325"/>
      <c r="L2257" s="353"/>
      <c r="M2257" s="772"/>
      <c r="N2257" s="317"/>
      <c r="O2257" s="845"/>
      <c r="P2257" s="826">
        <f t="shared" si="115"/>
        <v>0</v>
      </c>
      <c r="Q2257" s="828">
        <f t="shared" si="114"/>
        <v>0</v>
      </c>
      <c r="R2257" s="520"/>
    </row>
    <row r="2258" spans="1:18" hidden="1" outlineLevel="1">
      <c r="B2258" s="115">
        <f t="shared" si="116"/>
        <v>2238</v>
      </c>
      <c r="C2258" s="70" t="s">
        <v>2016</v>
      </c>
      <c r="D2258" s="203" t="s">
        <v>3</v>
      </c>
      <c r="E2258" s="204">
        <v>1</v>
      </c>
      <c r="F2258" s="38"/>
      <c r="G2258" s="380"/>
      <c r="H2258" s="381"/>
      <c r="I2258" s="380"/>
      <c r="J2258" s="428">
        <f t="shared" si="113"/>
        <v>0</v>
      </c>
      <c r="K2258" s="325"/>
      <c r="L2258" s="353"/>
      <c r="M2258" s="772"/>
      <c r="N2258" s="317"/>
      <c r="O2258" s="845"/>
      <c r="P2258" s="826">
        <f t="shared" si="115"/>
        <v>0</v>
      </c>
      <c r="Q2258" s="828">
        <f t="shared" si="114"/>
        <v>0</v>
      </c>
      <c r="R2258" s="520"/>
    </row>
    <row r="2259" spans="1:18" hidden="1" outlineLevel="1">
      <c r="B2259" s="115">
        <f t="shared" si="116"/>
        <v>2239</v>
      </c>
      <c r="C2259" s="70" t="s">
        <v>357</v>
      </c>
      <c r="D2259" s="203" t="s">
        <v>3</v>
      </c>
      <c r="E2259" s="204">
        <v>1</v>
      </c>
      <c r="F2259" s="38"/>
      <c r="G2259" s="380"/>
      <c r="H2259" s="381"/>
      <c r="I2259" s="380"/>
      <c r="J2259" s="428">
        <f t="shared" ref="J2259:J2267" si="117">G2259+I2259</f>
        <v>0</v>
      </c>
      <c r="K2259" s="325"/>
      <c r="L2259" s="353"/>
      <c r="M2259" s="772"/>
      <c r="N2259" s="317"/>
      <c r="O2259" s="845"/>
      <c r="P2259" s="826">
        <f t="shared" si="115"/>
        <v>0</v>
      </c>
      <c r="Q2259" s="828">
        <f t="shared" si="114"/>
        <v>0</v>
      </c>
      <c r="R2259" s="520"/>
    </row>
    <row r="2260" spans="1:18" hidden="1" outlineLevel="1">
      <c r="B2260" s="115">
        <f t="shared" si="116"/>
        <v>2240</v>
      </c>
      <c r="C2260" s="70" t="s">
        <v>2022</v>
      </c>
      <c r="D2260" s="203" t="s">
        <v>3</v>
      </c>
      <c r="E2260" s="204">
        <v>1</v>
      </c>
      <c r="F2260" s="38"/>
      <c r="G2260" s="380"/>
      <c r="H2260" s="381"/>
      <c r="I2260" s="380"/>
      <c r="J2260" s="428">
        <f t="shared" si="117"/>
        <v>0</v>
      </c>
      <c r="K2260" s="325"/>
      <c r="L2260" s="353"/>
      <c r="M2260" s="772"/>
      <c r="N2260" s="317"/>
      <c r="O2260" s="845"/>
      <c r="P2260" s="826">
        <f t="shared" si="115"/>
        <v>0</v>
      </c>
      <c r="Q2260" s="828">
        <f t="shared" si="114"/>
        <v>0</v>
      </c>
      <c r="R2260" s="520"/>
    </row>
    <row r="2261" spans="1:18" hidden="1" outlineLevel="1">
      <c r="B2261" s="115">
        <f t="shared" si="116"/>
        <v>2241</v>
      </c>
      <c r="C2261" s="70" t="s">
        <v>2017</v>
      </c>
      <c r="D2261" s="203" t="s">
        <v>3</v>
      </c>
      <c r="E2261" s="204">
        <v>1</v>
      </c>
      <c r="F2261" s="38"/>
      <c r="G2261" s="380"/>
      <c r="H2261" s="381"/>
      <c r="I2261" s="380"/>
      <c r="J2261" s="428">
        <f t="shared" si="117"/>
        <v>0</v>
      </c>
      <c r="K2261" s="325"/>
      <c r="L2261" s="353"/>
      <c r="M2261" s="772"/>
      <c r="N2261" s="317"/>
      <c r="O2261" s="845"/>
      <c r="P2261" s="826">
        <f t="shared" si="115"/>
        <v>0</v>
      </c>
      <c r="Q2261" s="828">
        <f t="shared" si="114"/>
        <v>0</v>
      </c>
      <c r="R2261" s="520"/>
    </row>
    <row r="2262" spans="1:18" hidden="1" outlineLevel="1">
      <c r="B2262" s="115">
        <f t="shared" si="116"/>
        <v>2242</v>
      </c>
      <c r="C2262" s="70" t="s">
        <v>2023</v>
      </c>
      <c r="D2262" s="203" t="s">
        <v>3</v>
      </c>
      <c r="E2262" s="204">
        <v>1</v>
      </c>
      <c r="F2262" s="38"/>
      <c r="G2262" s="380"/>
      <c r="H2262" s="381"/>
      <c r="I2262" s="380"/>
      <c r="J2262" s="428">
        <f t="shared" si="117"/>
        <v>0</v>
      </c>
      <c r="K2262" s="325"/>
      <c r="L2262" s="353"/>
      <c r="M2262" s="772"/>
      <c r="N2262" s="317"/>
      <c r="O2262" s="845"/>
      <c r="P2262" s="826">
        <f t="shared" si="115"/>
        <v>0</v>
      </c>
      <c r="Q2262" s="828">
        <f t="shared" si="114"/>
        <v>0</v>
      </c>
      <c r="R2262" s="520"/>
    </row>
    <row r="2263" spans="1:18" ht="30" hidden="1" outlineLevel="1">
      <c r="B2263" s="115">
        <f t="shared" si="116"/>
        <v>2243</v>
      </c>
      <c r="C2263" s="70" t="s">
        <v>2024</v>
      </c>
      <c r="D2263" s="203" t="s">
        <v>18</v>
      </c>
      <c r="E2263" s="204">
        <v>2</v>
      </c>
      <c r="F2263" s="38"/>
      <c r="G2263" s="380"/>
      <c r="H2263" s="381"/>
      <c r="I2263" s="380"/>
      <c r="J2263" s="428">
        <f t="shared" si="117"/>
        <v>0</v>
      </c>
      <c r="K2263" s="325"/>
      <c r="L2263" s="353"/>
      <c r="M2263" s="772"/>
      <c r="N2263" s="317"/>
      <c r="O2263" s="845"/>
      <c r="P2263" s="826">
        <f t="shared" si="115"/>
        <v>0</v>
      </c>
      <c r="Q2263" s="828">
        <f t="shared" si="114"/>
        <v>0</v>
      </c>
      <c r="R2263" s="520"/>
    </row>
    <row r="2264" spans="1:18" ht="30" hidden="1" outlineLevel="1">
      <c r="B2264" s="115">
        <f t="shared" si="116"/>
        <v>2244</v>
      </c>
      <c r="C2264" s="70" t="s">
        <v>2004</v>
      </c>
      <c r="D2264" s="203" t="s">
        <v>103</v>
      </c>
      <c r="E2264" s="204">
        <v>3</v>
      </c>
      <c r="F2264" s="38"/>
      <c r="G2264" s="380"/>
      <c r="H2264" s="381"/>
      <c r="I2264" s="380"/>
      <c r="J2264" s="428">
        <f t="shared" si="117"/>
        <v>0</v>
      </c>
      <c r="K2264" s="325"/>
      <c r="L2264" s="353"/>
      <c r="M2264" s="772"/>
      <c r="N2264" s="317"/>
      <c r="O2264" s="845"/>
      <c r="P2264" s="826">
        <f t="shared" si="115"/>
        <v>0</v>
      </c>
      <c r="Q2264" s="828">
        <f t="shared" si="114"/>
        <v>0</v>
      </c>
      <c r="R2264" s="520"/>
    </row>
    <row r="2265" spans="1:18" ht="30" hidden="1" outlineLevel="1">
      <c r="B2265" s="115">
        <f t="shared" si="116"/>
        <v>2245</v>
      </c>
      <c r="C2265" s="70" t="s">
        <v>2025</v>
      </c>
      <c r="D2265" s="203" t="s">
        <v>103</v>
      </c>
      <c r="E2265" s="204">
        <v>5</v>
      </c>
      <c r="F2265" s="38"/>
      <c r="G2265" s="380"/>
      <c r="H2265" s="381"/>
      <c r="I2265" s="380"/>
      <c r="J2265" s="428">
        <f t="shared" si="117"/>
        <v>0</v>
      </c>
      <c r="K2265" s="325"/>
      <c r="L2265" s="353"/>
      <c r="M2265" s="772"/>
      <c r="N2265" s="317"/>
      <c r="O2265" s="845"/>
      <c r="P2265" s="826">
        <f t="shared" si="115"/>
        <v>0</v>
      </c>
      <c r="Q2265" s="828">
        <f t="shared" si="114"/>
        <v>0</v>
      </c>
      <c r="R2265" s="520"/>
    </row>
    <row r="2266" spans="1:18" ht="30" hidden="1" outlineLevel="1">
      <c r="B2266" s="115">
        <f t="shared" si="116"/>
        <v>2246</v>
      </c>
      <c r="C2266" s="70" t="s">
        <v>2026</v>
      </c>
      <c r="D2266" s="203" t="s">
        <v>103</v>
      </c>
      <c r="E2266" s="204">
        <v>1</v>
      </c>
      <c r="F2266" s="38"/>
      <c r="G2266" s="380"/>
      <c r="H2266" s="381"/>
      <c r="I2266" s="380"/>
      <c r="J2266" s="428">
        <f t="shared" si="117"/>
        <v>0</v>
      </c>
      <c r="K2266" s="325"/>
      <c r="L2266" s="353"/>
      <c r="M2266" s="772"/>
      <c r="N2266" s="317"/>
      <c r="O2266" s="845"/>
      <c r="P2266" s="826">
        <f t="shared" si="115"/>
        <v>0</v>
      </c>
      <c r="Q2266" s="828">
        <f t="shared" si="114"/>
        <v>0</v>
      </c>
      <c r="R2266" s="520"/>
    </row>
    <row r="2267" spans="1:18" ht="30" hidden="1" outlineLevel="1">
      <c r="B2267" s="115">
        <f t="shared" si="116"/>
        <v>2247</v>
      </c>
      <c r="C2267" s="70" t="s">
        <v>2005</v>
      </c>
      <c r="D2267" s="203" t="s">
        <v>65</v>
      </c>
      <c r="E2267" s="204">
        <v>378</v>
      </c>
      <c r="F2267" s="38"/>
      <c r="G2267" s="380"/>
      <c r="H2267" s="381"/>
      <c r="I2267" s="380"/>
      <c r="J2267" s="428">
        <f t="shared" si="117"/>
        <v>0</v>
      </c>
      <c r="K2267" s="325"/>
      <c r="L2267" s="353"/>
      <c r="M2267" s="772"/>
      <c r="N2267" s="317"/>
      <c r="O2267" s="845" t="s">
        <v>3632</v>
      </c>
      <c r="P2267" s="826">
        <f t="shared" si="115"/>
        <v>0</v>
      </c>
      <c r="Q2267" s="828">
        <f t="shared" si="114"/>
        <v>0</v>
      </c>
      <c r="R2267" s="520"/>
    </row>
    <row r="2268" spans="1:18" ht="62.4" collapsed="1">
      <c r="A2268" s="219">
        <v>14</v>
      </c>
      <c r="B2268" s="382">
        <f t="shared" si="116"/>
        <v>2248</v>
      </c>
      <c r="C2268" s="940" t="s">
        <v>2027</v>
      </c>
      <c r="D2268" s="941"/>
      <c r="E2268" s="941"/>
      <c r="F2268" s="425"/>
      <c r="G2268" s="426">
        <f>'НСС (Собств. силы)'!F105</f>
        <v>2980398.3480000007</v>
      </c>
      <c r="H2268" s="427"/>
      <c r="I2268" s="426">
        <f>'НСС (Собств. силы)'!H105</f>
        <v>9074330.6179999989</v>
      </c>
      <c r="J2268" s="428">
        <f t="shared" ref="J2268:J2322" si="118">G2268+I2268</f>
        <v>12054728.966</v>
      </c>
      <c r="K2268" s="508" t="s">
        <v>3723</v>
      </c>
      <c r="L2268" s="398"/>
      <c r="M2268" s="772">
        <f>'НСС (ЭЭ)'!F89</f>
        <v>3283213.9400000004</v>
      </c>
      <c r="N2268" s="317">
        <f>'НСС (ЭЭ)'!H89</f>
        <v>6883870.8299999982</v>
      </c>
      <c r="O2268" s="845" t="s">
        <v>3624</v>
      </c>
      <c r="P2268" s="826">
        <f t="shared" si="115"/>
        <v>2980398.3480000007</v>
      </c>
      <c r="Q2268" s="828">
        <f t="shared" si="114"/>
        <v>9074330.6179999989</v>
      </c>
      <c r="R2268" s="520"/>
    </row>
    <row r="2269" spans="1:18" hidden="1" outlineLevel="1">
      <c r="B2269" s="115">
        <f t="shared" si="116"/>
        <v>2249</v>
      </c>
      <c r="C2269" s="70" t="s">
        <v>2028</v>
      </c>
      <c r="D2269" s="203"/>
      <c r="E2269" s="204"/>
      <c r="F2269" s="38"/>
      <c r="G2269" s="380"/>
      <c r="H2269" s="381"/>
      <c r="I2269" s="380"/>
      <c r="J2269" s="428">
        <f t="shared" si="118"/>
        <v>0</v>
      </c>
      <c r="K2269" s="325"/>
      <c r="L2269" s="353"/>
      <c r="M2269" s="772"/>
      <c r="N2269" s="317"/>
      <c r="O2269" s="845"/>
      <c r="P2269" s="826">
        <f t="shared" si="115"/>
        <v>0</v>
      </c>
      <c r="Q2269" s="828">
        <f t="shared" si="114"/>
        <v>0</v>
      </c>
      <c r="R2269" s="520"/>
    </row>
    <row r="2270" spans="1:18" ht="45" hidden="1" outlineLevel="1">
      <c r="B2270" s="115">
        <f t="shared" si="116"/>
        <v>2250</v>
      </c>
      <c r="C2270" s="70" t="s">
        <v>386</v>
      </c>
      <c r="D2270" s="203" t="s">
        <v>63</v>
      </c>
      <c r="E2270" s="204">
        <v>477.4</v>
      </c>
      <c r="F2270" s="38"/>
      <c r="G2270" s="380"/>
      <c r="H2270" s="381"/>
      <c r="I2270" s="380"/>
      <c r="J2270" s="428">
        <f t="shared" si="118"/>
        <v>0</v>
      </c>
      <c r="K2270" s="325"/>
      <c r="L2270" s="353"/>
      <c r="M2270" s="772"/>
      <c r="N2270" s="317"/>
      <c r="O2270" s="845"/>
      <c r="P2270" s="826">
        <f t="shared" si="115"/>
        <v>0</v>
      </c>
      <c r="Q2270" s="828">
        <f t="shared" si="114"/>
        <v>0</v>
      </c>
      <c r="R2270" s="520"/>
    </row>
    <row r="2271" spans="1:18" hidden="1" outlineLevel="1">
      <c r="B2271" s="115">
        <f t="shared" si="116"/>
        <v>2251</v>
      </c>
      <c r="C2271" s="70" t="s">
        <v>387</v>
      </c>
      <c r="D2271" s="203" t="s">
        <v>63</v>
      </c>
      <c r="E2271" s="204">
        <v>218.4</v>
      </c>
      <c r="F2271" s="38"/>
      <c r="G2271" s="380"/>
      <c r="H2271" s="381"/>
      <c r="I2271" s="380"/>
      <c r="J2271" s="428">
        <f t="shared" si="118"/>
        <v>0</v>
      </c>
      <c r="K2271" s="325"/>
      <c r="L2271" s="353"/>
      <c r="M2271" s="772"/>
      <c r="N2271" s="317"/>
      <c r="O2271" s="845"/>
      <c r="P2271" s="826">
        <f t="shared" si="115"/>
        <v>0</v>
      </c>
      <c r="Q2271" s="828">
        <f t="shared" si="114"/>
        <v>0</v>
      </c>
      <c r="R2271" s="520"/>
    </row>
    <row r="2272" spans="1:18" hidden="1" outlineLevel="1">
      <c r="B2272" s="115">
        <f t="shared" si="116"/>
        <v>2252</v>
      </c>
      <c r="C2272" s="70" t="s">
        <v>388</v>
      </c>
      <c r="D2272" s="203" t="s">
        <v>63</v>
      </c>
      <c r="E2272" s="204">
        <v>94.2</v>
      </c>
      <c r="F2272" s="38"/>
      <c r="G2272" s="380"/>
      <c r="H2272" s="381"/>
      <c r="I2272" s="380"/>
      <c r="J2272" s="428">
        <f t="shared" si="118"/>
        <v>0</v>
      </c>
      <c r="K2272" s="325"/>
      <c r="L2272" s="353"/>
      <c r="M2272" s="772"/>
      <c r="N2272" s="317"/>
      <c r="O2272" s="845"/>
      <c r="P2272" s="826">
        <f t="shared" si="115"/>
        <v>0</v>
      </c>
      <c r="Q2272" s="828">
        <f t="shared" si="114"/>
        <v>0</v>
      </c>
      <c r="R2272" s="520"/>
    </row>
    <row r="2273" spans="2:18" hidden="1" outlineLevel="1">
      <c r="B2273" s="115">
        <f t="shared" si="116"/>
        <v>2253</v>
      </c>
      <c r="C2273" s="70" t="s">
        <v>389</v>
      </c>
      <c r="D2273" s="203" t="s">
        <v>63</v>
      </c>
      <c r="E2273" s="204">
        <v>17.3</v>
      </c>
      <c r="F2273" s="38"/>
      <c r="G2273" s="380"/>
      <c r="H2273" s="381"/>
      <c r="I2273" s="380"/>
      <c r="J2273" s="428">
        <f t="shared" si="118"/>
        <v>0</v>
      </c>
      <c r="K2273" s="325"/>
      <c r="L2273" s="353"/>
      <c r="M2273" s="772"/>
      <c r="N2273" s="317"/>
      <c r="O2273" s="845"/>
      <c r="P2273" s="826">
        <f t="shared" si="115"/>
        <v>0</v>
      </c>
      <c r="Q2273" s="828">
        <f t="shared" si="114"/>
        <v>0</v>
      </c>
      <c r="R2273" s="520"/>
    </row>
    <row r="2274" spans="2:18" hidden="1" outlineLevel="1">
      <c r="B2274" s="115">
        <f t="shared" si="116"/>
        <v>2254</v>
      </c>
      <c r="C2274" s="70" t="s">
        <v>390</v>
      </c>
      <c r="D2274" s="203" t="s">
        <v>63</v>
      </c>
      <c r="E2274" s="204">
        <v>61.1</v>
      </c>
      <c r="F2274" s="38"/>
      <c r="G2274" s="380"/>
      <c r="H2274" s="381"/>
      <c r="I2274" s="380"/>
      <c r="J2274" s="428">
        <f t="shared" si="118"/>
        <v>0</v>
      </c>
      <c r="K2274" s="325"/>
      <c r="L2274" s="353"/>
      <c r="M2274" s="772"/>
      <c r="N2274" s="317"/>
      <c r="O2274" s="845"/>
      <c r="P2274" s="826">
        <f t="shared" si="115"/>
        <v>0</v>
      </c>
      <c r="Q2274" s="828">
        <f t="shared" si="114"/>
        <v>0</v>
      </c>
      <c r="R2274" s="520"/>
    </row>
    <row r="2275" spans="2:18" hidden="1" outlineLevel="1">
      <c r="B2275" s="115">
        <f t="shared" si="116"/>
        <v>2255</v>
      </c>
      <c r="C2275" s="70" t="s">
        <v>391</v>
      </c>
      <c r="D2275" s="203" t="s">
        <v>63</v>
      </c>
      <c r="E2275" s="204">
        <v>40</v>
      </c>
      <c r="F2275" s="38"/>
      <c r="G2275" s="380"/>
      <c r="H2275" s="381"/>
      <c r="I2275" s="380"/>
      <c r="J2275" s="428">
        <f t="shared" si="118"/>
        <v>0</v>
      </c>
      <c r="K2275" s="325"/>
      <c r="L2275" s="353"/>
      <c r="M2275" s="772"/>
      <c r="N2275" s="317"/>
      <c r="O2275" s="845"/>
      <c r="P2275" s="826">
        <f t="shared" si="115"/>
        <v>0</v>
      </c>
      <c r="Q2275" s="828">
        <f t="shared" si="114"/>
        <v>0</v>
      </c>
      <c r="R2275" s="520"/>
    </row>
    <row r="2276" spans="2:18" hidden="1" outlineLevel="1">
      <c r="B2276" s="115">
        <f t="shared" si="116"/>
        <v>2256</v>
      </c>
      <c r="C2276" s="70" t="s">
        <v>392</v>
      </c>
      <c r="D2276" s="203" t="s">
        <v>63</v>
      </c>
      <c r="E2276" s="204">
        <v>24</v>
      </c>
      <c r="F2276" s="38"/>
      <c r="G2276" s="380"/>
      <c r="H2276" s="381"/>
      <c r="I2276" s="380"/>
      <c r="J2276" s="428">
        <f t="shared" si="118"/>
        <v>0</v>
      </c>
      <c r="K2276" s="325"/>
      <c r="L2276" s="353"/>
      <c r="M2276" s="772"/>
      <c r="N2276" s="317"/>
      <c r="O2276" s="845"/>
      <c r="P2276" s="826">
        <f t="shared" si="115"/>
        <v>0</v>
      </c>
      <c r="Q2276" s="828">
        <f t="shared" si="114"/>
        <v>0</v>
      </c>
      <c r="R2276" s="520"/>
    </row>
    <row r="2277" spans="2:18" hidden="1" outlineLevel="1">
      <c r="B2277" s="115">
        <f t="shared" si="116"/>
        <v>2257</v>
      </c>
      <c r="C2277" s="70" t="s">
        <v>393</v>
      </c>
      <c r="D2277" s="203" t="s">
        <v>63</v>
      </c>
      <c r="E2277" s="204">
        <v>5.6</v>
      </c>
      <c r="F2277" s="38"/>
      <c r="G2277" s="380"/>
      <c r="H2277" s="381"/>
      <c r="I2277" s="380"/>
      <c r="J2277" s="428">
        <f t="shared" si="118"/>
        <v>0</v>
      </c>
      <c r="K2277" s="325"/>
      <c r="L2277" s="353"/>
      <c r="M2277" s="772"/>
      <c r="N2277" s="317"/>
      <c r="O2277" s="845"/>
      <c r="P2277" s="826">
        <f t="shared" si="115"/>
        <v>0</v>
      </c>
      <c r="Q2277" s="828">
        <f t="shared" si="114"/>
        <v>0</v>
      </c>
      <c r="R2277" s="520"/>
    </row>
    <row r="2278" spans="2:18" hidden="1" outlineLevel="1">
      <c r="B2278" s="115">
        <f t="shared" si="116"/>
        <v>2258</v>
      </c>
      <c r="C2278" s="70" t="s">
        <v>394</v>
      </c>
      <c r="D2278" s="203" t="s">
        <v>63</v>
      </c>
      <c r="E2278" s="204">
        <v>16.8</v>
      </c>
      <c r="F2278" s="38"/>
      <c r="G2278" s="380"/>
      <c r="H2278" s="381"/>
      <c r="I2278" s="380"/>
      <c r="J2278" s="428">
        <f t="shared" si="118"/>
        <v>0</v>
      </c>
      <c r="K2278" s="325"/>
      <c r="L2278" s="353"/>
      <c r="M2278" s="772"/>
      <c r="N2278" s="317"/>
      <c r="O2278" s="845"/>
      <c r="P2278" s="826">
        <f t="shared" si="115"/>
        <v>0</v>
      </c>
      <c r="Q2278" s="828">
        <f t="shared" si="114"/>
        <v>0</v>
      </c>
      <c r="R2278" s="520"/>
    </row>
    <row r="2279" spans="2:18" ht="30" hidden="1" outlineLevel="1">
      <c r="B2279" s="115">
        <f t="shared" si="116"/>
        <v>2259</v>
      </c>
      <c r="C2279" s="70" t="s">
        <v>395</v>
      </c>
      <c r="D2279" s="203" t="s">
        <v>63</v>
      </c>
      <c r="E2279" s="204">
        <v>80.7</v>
      </c>
      <c r="F2279" s="38"/>
      <c r="G2279" s="380"/>
      <c r="H2279" s="381"/>
      <c r="I2279" s="380"/>
      <c r="J2279" s="428">
        <f t="shared" si="118"/>
        <v>0</v>
      </c>
      <c r="K2279" s="325"/>
      <c r="L2279" s="353"/>
      <c r="M2279" s="772"/>
      <c r="N2279" s="317"/>
      <c r="O2279" s="845"/>
      <c r="P2279" s="826">
        <f t="shared" si="115"/>
        <v>0</v>
      </c>
      <c r="Q2279" s="828">
        <f t="shared" si="114"/>
        <v>0</v>
      </c>
      <c r="R2279" s="520"/>
    </row>
    <row r="2280" spans="2:18" hidden="1" outlineLevel="1">
      <c r="B2280" s="115">
        <f t="shared" si="116"/>
        <v>2260</v>
      </c>
      <c r="C2280" s="70" t="s">
        <v>387</v>
      </c>
      <c r="D2280" s="203" t="s">
        <v>63</v>
      </c>
      <c r="E2280" s="204">
        <v>46.7</v>
      </c>
      <c r="F2280" s="38"/>
      <c r="G2280" s="380"/>
      <c r="H2280" s="381"/>
      <c r="I2280" s="380"/>
      <c r="J2280" s="428">
        <f t="shared" si="118"/>
        <v>0</v>
      </c>
      <c r="K2280" s="325"/>
      <c r="L2280" s="353"/>
      <c r="M2280" s="772"/>
      <c r="N2280" s="317"/>
      <c r="O2280" s="845"/>
      <c r="P2280" s="826">
        <f t="shared" si="115"/>
        <v>0</v>
      </c>
      <c r="Q2280" s="828">
        <f t="shared" si="114"/>
        <v>0</v>
      </c>
      <c r="R2280" s="520"/>
    </row>
    <row r="2281" spans="2:18" hidden="1" outlineLevel="1">
      <c r="B2281" s="115">
        <f t="shared" si="116"/>
        <v>2261</v>
      </c>
      <c r="C2281" s="70" t="s">
        <v>388</v>
      </c>
      <c r="D2281" s="203" t="s">
        <v>63</v>
      </c>
      <c r="E2281" s="204">
        <v>21</v>
      </c>
      <c r="F2281" s="38"/>
      <c r="G2281" s="380"/>
      <c r="H2281" s="381"/>
      <c r="I2281" s="380"/>
      <c r="J2281" s="428">
        <f t="shared" si="118"/>
        <v>0</v>
      </c>
      <c r="K2281" s="325"/>
      <c r="L2281" s="353"/>
      <c r="M2281" s="772"/>
      <c r="N2281" s="317"/>
      <c r="O2281" s="845"/>
      <c r="P2281" s="826">
        <f t="shared" si="115"/>
        <v>0</v>
      </c>
      <c r="Q2281" s="828">
        <f t="shared" si="114"/>
        <v>0</v>
      </c>
      <c r="R2281" s="520"/>
    </row>
    <row r="2282" spans="2:18" hidden="1" outlineLevel="1">
      <c r="B2282" s="115">
        <f t="shared" si="116"/>
        <v>2262</v>
      </c>
      <c r="C2282" s="70" t="s">
        <v>389</v>
      </c>
      <c r="D2282" s="203" t="s">
        <v>63</v>
      </c>
      <c r="E2282" s="204">
        <v>1.9</v>
      </c>
      <c r="F2282" s="38"/>
      <c r="G2282" s="380"/>
      <c r="H2282" s="381"/>
      <c r="I2282" s="380"/>
      <c r="J2282" s="428">
        <f t="shared" si="118"/>
        <v>0</v>
      </c>
      <c r="K2282" s="325"/>
      <c r="L2282" s="353"/>
      <c r="M2282" s="772"/>
      <c r="N2282" s="317"/>
      <c r="O2282" s="845"/>
      <c r="P2282" s="826">
        <f t="shared" si="115"/>
        <v>0</v>
      </c>
      <c r="Q2282" s="828">
        <f t="shared" si="114"/>
        <v>0</v>
      </c>
      <c r="R2282" s="520"/>
    </row>
    <row r="2283" spans="2:18" hidden="1" outlineLevel="1">
      <c r="B2283" s="115">
        <f t="shared" si="116"/>
        <v>2263</v>
      </c>
      <c r="C2283" s="70" t="s">
        <v>390</v>
      </c>
      <c r="D2283" s="203" t="s">
        <v>63</v>
      </c>
      <c r="E2283" s="204">
        <v>6.7</v>
      </c>
      <c r="F2283" s="38"/>
      <c r="G2283" s="380"/>
      <c r="H2283" s="381"/>
      <c r="I2283" s="380"/>
      <c r="J2283" s="428">
        <f t="shared" si="118"/>
        <v>0</v>
      </c>
      <c r="K2283" s="325"/>
      <c r="L2283" s="353"/>
      <c r="M2283" s="772"/>
      <c r="N2283" s="317"/>
      <c r="O2283" s="845"/>
      <c r="P2283" s="826">
        <f t="shared" si="115"/>
        <v>0</v>
      </c>
      <c r="Q2283" s="828">
        <f t="shared" si="114"/>
        <v>0</v>
      </c>
      <c r="R2283" s="520"/>
    </row>
    <row r="2284" spans="2:18" hidden="1" outlineLevel="1">
      <c r="B2284" s="115">
        <f t="shared" si="116"/>
        <v>2264</v>
      </c>
      <c r="C2284" s="70" t="s">
        <v>391</v>
      </c>
      <c r="D2284" s="203" t="s">
        <v>63</v>
      </c>
      <c r="E2284" s="204">
        <v>3.2</v>
      </c>
      <c r="F2284" s="38"/>
      <c r="G2284" s="380"/>
      <c r="H2284" s="381"/>
      <c r="I2284" s="380"/>
      <c r="J2284" s="428">
        <f t="shared" si="118"/>
        <v>0</v>
      </c>
      <c r="K2284" s="325"/>
      <c r="L2284" s="353"/>
      <c r="M2284" s="772"/>
      <c r="N2284" s="317"/>
      <c r="O2284" s="845"/>
      <c r="P2284" s="826">
        <f t="shared" si="115"/>
        <v>0</v>
      </c>
      <c r="Q2284" s="828">
        <f t="shared" si="114"/>
        <v>0</v>
      </c>
      <c r="R2284" s="520"/>
    </row>
    <row r="2285" spans="2:18" hidden="1" outlineLevel="1">
      <c r="B2285" s="115">
        <f t="shared" si="116"/>
        <v>2265</v>
      </c>
      <c r="C2285" s="70" t="s">
        <v>392</v>
      </c>
      <c r="D2285" s="203" t="s">
        <v>63</v>
      </c>
      <c r="E2285" s="204">
        <v>1.2</v>
      </c>
      <c r="F2285" s="38"/>
      <c r="G2285" s="380"/>
      <c r="H2285" s="381"/>
      <c r="I2285" s="380"/>
      <c r="J2285" s="428">
        <f t="shared" si="118"/>
        <v>0</v>
      </c>
      <c r="K2285" s="325"/>
      <c r="L2285" s="353"/>
      <c r="M2285" s="772"/>
      <c r="N2285" s="317"/>
      <c r="O2285" s="845"/>
      <c r="P2285" s="826">
        <f t="shared" si="115"/>
        <v>0</v>
      </c>
      <c r="Q2285" s="828">
        <f t="shared" si="114"/>
        <v>0</v>
      </c>
      <c r="R2285" s="520"/>
    </row>
    <row r="2286" spans="2:18" ht="45" hidden="1" outlineLevel="1">
      <c r="B2286" s="115">
        <f t="shared" si="116"/>
        <v>2266</v>
      </c>
      <c r="C2286" s="70" t="s">
        <v>396</v>
      </c>
      <c r="D2286" s="203" t="s">
        <v>31</v>
      </c>
      <c r="E2286" s="204">
        <v>16</v>
      </c>
      <c r="F2286" s="38"/>
      <c r="G2286" s="380"/>
      <c r="H2286" s="381"/>
      <c r="I2286" s="380"/>
      <c r="J2286" s="428">
        <f t="shared" si="118"/>
        <v>0</v>
      </c>
      <c r="K2286" s="325"/>
      <c r="L2286" s="353"/>
      <c r="M2286" s="772"/>
      <c r="N2286" s="317"/>
      <c r="O2286" s="845"/>
      <c r="P2286" s="826">
        <f t="shared" si="115"/>
        <v>0</v>
      </c>
      <c r="Q2286" s="828">
        <f t="shared" si="114"/>
        <v>0</v>
      </c>
      <c r="R2286" s="520"/>
    </row>
    <row r="2287" spans="2:18" ht="45" hidden="1" outlineLevel="1">
      <c r="B2287" s="115">
        <f t="shared" si="116"/>
        <v>2267</v>
      </c>
      <c r="C2287" s="70" t="s">
        <v>397</v>
      </c>
      <c r="D2287" s="203" t="s">
        <v>31</v>
      </c>
      <c r="E2287" s="204">
        <v>5</v>
      </c>
      <c r="F2287" s="38"/>
      <c r="G2287" s="380"/>
      <c r="H2287" s="381"/>
      <c r="I2287" s="380"/>
      <c r="J2287" s="428">
        <f t="shared" si="118"/>
        <v>0</v>
      </c>
      <c r="K2287" s="325"/>
      <c r="L2287" s="353"/>
      <c r="M2287" s="772"/>
      <c r="N2287" s="317"/>
      <c r="O2287" s="845"/>
      <c r="P2287" s="826">
        <f t="shared" si="115"/>
        <v>0</v>
      </c>
      <c r="Q2287" s="828">
        <f t="shared" ref="Q2287:Q2350" si="119">I2287</f>
        <v>0</v>
      </c>
      <c r="R2287" s="520"/>
    </row>
    <row r="2288" spans="2:18" ht="30" hidden="1" outlineLevel="1">
      <c r="B2288" s="115">
        <f t="shared" si="116"/>
        <v>2268</v>
      </c>
      <c r="C2288" s="70" t="s">
        <v>398</v>
      </c>
      <c r="D2288" s="203" t="s">
        <v>31</v>
      </c>
      <c r="E2288" s="204">
        <v>37</v>
      </c>
      <c r="F2288" s="38"/>
      <c r="G2288" s="380"/>
      <c r="H2288" s="381"/>
      <c r="I2288" s="380"/>
      <c r="J2288" s="428">
        <f t="shared" si="118"/>
        <v>0</v>
      </c>
      <c r="K2288" s="325"/>
      <c r="L2288" s="353"/>
      <c r="M2288" s="772"/>
      <c r="N2288" s="317"/>
      <c r="O2288" s="845"/>
      <c r="P2288" s="826">
        <f t="shared" si="115"/>
        <v>0</v>
      </c>
      <c r="Q2288" s="828">
        <f t="shared" si="119"/>
        <v>0</v>
      </c>
      <c r="R2288" s="520"/>
    </row>
    <row r="2289" spans="2:18" ht="45" hidden="1" outlineLevel="1">
      <c r="B2289" s="115">
        <f t="shared" si="116"/>
        <v>2269</v>
      </c>
      <c r="C2289" s="70" t="s">
        <v>399</v>
      </c>
      <c r="D2289" s="203" t="s">
        <v>31</v>
      </c>
      <c r="E2289" s="204">
        <v>21</v>
      </c>
      <c r="F2289" s="38"/>
      <c r="G2289" s="380"/>
      <c r="H2289" s="381"/>
      <c r="I2289" s="380"/>
      <c r="J2289" s="428">
        <f t="shared" si="118"/>
        <v>0</v>
      </c>
      <c r="K2289" s="325"/>
      <c r="L2289" s="353"/>
      <c r="M2289" s="772"/>
      <c r="N2289" s="317"/>
      <c r="O2289" s="845"/>
      <c r="P2289" s="826">
        <f t="shared" si="115"/>
        <v>0</v>
      </c>
      <c r="Q2289" s="828">
        <f t="shared" si="119"/>
        <v>0</v>
      </c>
      <c r="R2289" s="520"/>
    </row>
    <row r="2290" spans="2:18" ht="30" hidden="1" outlineLevel="1">
      <c r="B2290" s="115">
        <f t="shared" si="116"/>
        <v>2270</v>
      </c>
      <c r="C2290" s="70" t="s">
        <v>400</v>
      </c>
      <c r="D2290" s="203" t="s">
        <v>2</v>
      </c>
      <c r="E2290" s="204">
        <v>2294</v>
      </c>
      <c r="F2290" s="38"/>
      <c r="G2290" s="380"/>
      <c r="H2290" s="381"/>
      <c r="I2290" s="380"/>
      <c r="J2290" s="428">
        <f t="shared" si="118"/>
        <v>0</v>
      </c>
      <c r="K2290" s="325"/>
      <c r="L2290" s="353"/>
      <c r="M2290" s="772"/>
      <c r="N2290" s="317"/>
      <c r="O2290" s="845"/>
      <c r="P2290" s="826">
        <f t="shared" ref="P2290:P2353" si="120">G2290</f>
        <v>0</v>
      </c>
      <c r="Q2290" s="828">
        <f t="shared" si="119"/>
        <v>0</v>
      </c>
      <c r="R2290" s="520"/>
    </row>
    <row r="2291" spans="2:18" hidden="1" outlineLevel="1">
      <c r="B2291" s="115">
        <f t="shared" si="116"/>
        <v>2271</v>
      </c>
      <c r="C2291" s="70" t="s">
        <v>401</v>
      </c>
      <c r="D2291" s="203" t="s">
        <v>2</v>
      </c>
      <c r="E2291" s="204">
        <v>2190</v>
      </c>
      <c r="F2291" s="38"/>
      <c r="G2291" s="380"/>
      <c r="H2291" s="381"/>
      <c r="I2291" s="380"/>
      <c r="J2291" s="428">
        <f t="shared" si="118"/>
        <v>0</v>
      </c>
      <c r="K2291" s="325"/>
      <c r="L2291" s="353"/>
      <c r="M2291" s="772"/>
      <c r="N2291" s="317"/>
      <c r="O2291" s="845"/>
      <c r="P2291" s="826">
        <f t="shared" si="120"/>
        <v>0</v>
      </c>
      <c r="Q2291" s="828">
        <f t="shared" si="119"/>
        <v>0</v>
      </c>
      <c r="R2291" s="520"/>
    </row>
    <row r="2292" spans="2:18" hidden="1" outlineLevel="1">
      <c r="B2292" s="115">
        <f t="shared" ref="B2292:B2355" si="121">B2291+1</f>
        <v>2272</v>
      </c>
      <c r="C2292" s="70" t="s">
        <v>2029</v>
      </c>
      <c r="D2292" s="203" t="s">
        <v>2</v>
      </c>
      <c r="E2292" s="204">
        <v>104</v>
      </c>
      <c r="F2292" s="38"/>
      <c r="G2292" s="380"/>
      <c r="H2292" s="381"/>
      <c r="I2292" s="380"/>
      <c r="J2292" s="428">
        <f t="shared" si="118"/>
        <v>0</v>
      </c>
      <c r="K2292" s="325"/>
      <c r="L2292" s="353"/>
      <c r="M2292" s="772"/>
      <c r="N2292" s="317"/>
      <c r="O2292" s="845"/>
      <c r="P2292" s="826">
        <f t="shared" si="120"/>
        <v>0</v>
      </c>
      <c r="Q2292" s="828">
        <f t="shared" si="119"/>
        <v>0</v>
      </c>
      <c r="R2292" s="520"/>
    </row>
    <row r="2293" spans="2:18" hidden="1" outlineLevel="1">
      <c r="B2293" s="115">
        <f t="shared" si="121"/>
        <v>2273</v>
      </c>
      <c r="C2293" s="70" t="s">
        <v>402</v>
      </c>
      <c r="D2293" s="203" t="s">
        <v>31</v>
      </c>
      <c r="E2293" s="204">
        <v>6</v>
      </c>
      <c r="F2293" s="38"/>
      <c r="G2293" s="380"/>
      <c r="H2293" s="381"/>
      <c r="I2293" s="380"/>
      <c r="J2293" s="428">
        <f t="shared" si="118"/>
        <v>0</v>
      </c>
      <c r="K2293" s="325"/>
      <c r="L2293" s="353"/>
      <c r="M2293" s="772"/>
      <c r="N2293" s="317"/>
      <c r="O2293" s="845"/>
      <c r="P2293" s="826">
        <f t="shared" si="120"/>
        <v>0</v>
      </c>
      <c r="Q2293" s="828">
        <f t="shared" si="119"/>
        <v>0</v>
      </c>
      <c r="R2293" s="520"/>
    </row>
    <row r="2294" spans="2:18" ht="30" hidden="1" outlineLevel="1">
      <c r="B2294" s="115">
        <f t="shared" si="121"/>
        <v>2274</v>
      </c>
      <c r="C2294" s="70" t="s">
        <v>403</v>
      </c>
      <c r="D2294" s="203" t="s">
        <v>31</v>
      </c>
      <c r="E2294" s="204">
        <v>20</v>
      </c>
      <c r="F2294" s="38"/>
      <c r="G2294" s="380"/>
      <c r="H2294" s="381"/>
      <c r="I2294" s="380"/>
      <c r="J2294" s="428">
        <f t="shared" si="118"/>
        <v>0</v>
      </c>
      <c r="K2294" s="325"/>
      <c r="L2294" s="353"/>
      <c r="M2294" s="772"/>
      <c r="N2294" s="317"/>
      <c r="O2294" s="845"/>
      <c r="P2294" s="826">
        <f t="shared" si="120"/>
        <v>0</v>
      </c>
      <c r="Q2294" s="828">
        <f t="shared" si="119"/>
        <v>0</v>
      </c>
      <c r="R2294" s="520"/>
    </row>
    <row r="2295" spans="2:18" ht="30" hidden="1" outlineLevel="1">
      <c r="B2295" s="115">
        <f t="shared" si="121"/>
        <v>2275</v>
      </c>
      <c r="C2295" s="70" t="s">
        <v>404</v>
      </c>
      <c r="D2295" s="203" t="s">
        <v>31</v>
      </c>
      <c r="E2295" s="204">
        <v>12</v>
      </c>
      <c r="F2295" s="38"/>
      <c r="G2295" s="380"/>
      <c r="H2295" s="381"/>
      <c r="I2295" s="380"/>
      <c r="J2295" s="428">
        <f t="shared" si="118"/>
        <v>0</v>
      </c>
      <c r="K2295" s="325"/>
      <c r="L2295" s="353"/>
      <c r="M2295" s="772"/>
      <c r="N2295" s="317"/>
      <c r="O2295" s="845"/>
      <c r="P2295" s="826">
        <f t="shared" si="120"/>
        <v>0</v>
      </c>
      <c r="Q2295" s="828">
        <f t="shared" si="119"/>
        <v>0</v>
      </c>
      <c r="R2295" s="520"/>
    </row>
    <row r="2296" spans="2:18" ht="30" hidden="1" outlineLevel="1">
      <c r="B2296" s="115">
        <f t="shared" si="121"/>
        <v>2276</v>
      </c>
      <c r="C2296" s="70" t="s">
        <v>405</v>
      </c>
      <c r="D2296" s="203" t="s">
        <v>31</v>
      </c>
      <c r="E2296" s="204">
        <v>195</v>
      </c>
      <c r="F2296" s="38"/>
      <c r="G2296" s="380"/>
      <c r="H2296" s="381"/>
      <c r="I2296" s="380"/>
      <c r="J2296" s="428">
        <f t="shared" si="118"/>
        <v>0</v>
      </c>
      <c r="K2296" s="325"/>
      <c r="L2296" s="353"/>
      <c r="M2296" s="772"/>
      <c r="N2296" s="317"/>
      <c r="O2296" s="845"/>
      <c r="P2296" s="826">
        <f t="shared" si="120"/>
        <v>0</v>
      </c>
      <c r="Q2296" s="828">
        <f t="shared" si="119"/>
        <v>0</v>
      </c>
      <c r="R2296" s="520"/>
    </row>
    <row r="2297" spans="2:18" ht="30" hidden="1" outlineLevel="1">
      <c r="B2297" s="115">
        <f t="shared" si="121"/>
        <v>2277</v>
      </c>
      <c r="C2297" s="70" t="s">
        <v>406</v>
      </c>
      <c r="D2297" s="203" t="s">
        <v>2</v>
      </c>
      <c r="E2297" s="204">
        <v>800</v>
      </c>
      <c r="F2297" s="38"/>
      <c r="G2297" s="380"/>
      <c r="H2297" s="381"/>
      <c r="I2297" s="380"/>
      <c r="J2297" s="428">
        <f t="shared" si="118"/>
        <v>0</v>
      </c>
      <c r="K2297" s="325"/>
      <c r="L2297" s="353"/>
      <c r="M2297" s="772"/>
      <c r="N2297" s="317"/>
      <c r="O2297" s="845"/>
      <c r="P2297" s="826">
        <f t="shared" si="120"/>
        <v>0</v>
      </c>
      <c r="Q2297" s="828">
        <f t="shared" si="119"/>
        <v>0</v>
      </c>
      <c r="R2297" s="520"/>
    </row>
    <row r="2298" spans="2:18" ht="30" hidden="1" outlineLevel="1">
      <c r="B2298" s="115">
        <f t="shared" si="121"/>
        <v>2278</v>
      </c>
      <c r="C2298" s="70" t="s">
        <v>2030</v>
      </c>
      <c r="D2298" s="203" t="s">
        <v>31</v>
      </c>
      <c r="E2298" s="204">
        <v>21</v>
      </c>
      <c r="F2298" s="38"/>
      <c r="G2298" s="380"/>
      <c r="H2298" s="381"/>
      <c r="I2298" s="380"/>
      <c r="J2298" s="428">
        <f t="shared" si="118"/>
        <v>0</v>
      </c>
      <c r="K2298" s="325"/>
      <c r="L2298" s="353"/>
      <c r="M2298" s="772"/>
      <c r="N2298" s="317"/>
      <c r="O2298" s="845"/>
      <c r="P2298" s="826">
        <f t="shared" si="120"/>
        <v>0</v>
      </c>
      <c r="Q2298" s="828">
        <f t="shared" si="119"/>
        <v>0</v>
      </c>
      <c r="R2298" s="520"/>
    </row>
    <row r="2299" spans="2:18" ht="30" hidden="1" outlineLevel="1">
      <c r="B2299" s="115">
        <f t="shared" si="121"/>
        <v>2279</v>
      </c>
      <c r="C2299" s="70" t="s">
        <v>407</v>
      </c>
      <c r="D2299" s="203" t="s">
        <v>31</v>
      </c>
      <c r="E2299" s="204">
        <v>15</v>
      </c>
      <c r="F2299" s="38"/>
      <c r="G2299" s="380"/>
      <c r="H2299" s="381"/>
      <c r="I2299" s="380"/>
      <c r="J2299" s="428">
        <f t="shared" si="118"/>
        <v>0</v>
      </c>
      <c r="K2299" s="325"/>
      <c r="L2299" s="353"/>
      <c r="M2299" s="772"/>
      <c r="N2299" s="317"/>
      <c r="O2299" s="845"/>
      <c r="P2299" s="826">
        <f t="shared" si="120"/>
        <v>0</v>
      </c>
      <c r="Q2299" s="828">
        <f t="shared" si="119"/>
        <v>0</v>
      </c>
      <c r="R2299" s="520"/>
    </row>
    <row r="2300" spans="2:18" ht="60" hidden="1" outlineLevel="1">
      <c r="B2300" s="115">
        <f t="shared" si="121"/>
        <v>2280</v>
      </c>
      <c r="C2300" s="70" t="s">
        <v>408</v>
      </c>
      <c r="D2300" s="203" t="s">
        <v>63</v>
      </c>
      <c r="E2300" s="204">
        <v>336.2</v>
      </c>
      <c r="F2300" s="38"/>
      <c r="G2300" s="380"/>
      <c r="H2300" s="381"/>
      <c r="I2300" s="380"/>
      <c r="J2300" s="428">
        <f t="shared" si="118"/>
        <v>0</v>
      </c>
      <c r="K2300" s="325"/>
      <c r="L2300" s="353"/>
      <c r="M2300" s="772"/>
      <c r="N2300" s="317"/>
      <c r="O2300" s="845"/>
      <c r="P2300" s="826">
        <f t="shared" si="120"/>
        <v>0</v>
      </c>
      <c r="Q2300" s="828">
        <f t="shared" si="119"/>
        <v>0</v>
      </c>
      <c r="R2300" s="520"/>
    </row>
    <row r="2301" spans="2:18" hidden="1" outlineLevel="1">
      <c r="B2301" s="115">
        <f t="shared" si="121"/>
        <v>2281</v>
      </c>
      <c r="C2301" s="70" t="s">
        <v>387</v>
      </c>
      <c r="D2301" s="203" t="s">
        <v>63</v>
      </c>
      <c r="E2301" s="204">
        <v>171.7</v>
      </c>
      <c r="F2301" s="38"/>
      <c r="G2301" s="380"/>
      <c r="H2301" s="381"/>
      <c r="I2301" s="380"/>
      <c r="J2301" s="428">
        <f t="shared" si="118"/>
        <v>0</v>
      </c>
      <c r="K2301" s="325"/>
      <c r="L2301" s="353"/>
      <c r="M2301" s="772"/>
      <c r="N2301" s="317"/>
      <c r="O2301" s="845"/>
      <c r="P2301" s="826">
        <f t="shared" si="120"/>
        <v>0</v>
      </c>
      <c r="Q2301" s="828">
        <f t="shared" si="119"/>
        <v>0</v>
      </c>
      <c r="R2301" s="520"/>
    </row>
    <row r="2302" spans="2:18" hidden="1" outlineLevel="1">
      <c r="B2302" s="115">
        <f t="shared" si="121"/>
        <v>2282</v>
      </c>
      <c r="C2302" s="70" t="s">
        <v>388</v>
      </c>
      <c r="D2302" s="203" t="s">
        <v>63</v>
      </c>
      <c r="E2302" s="204">
        <v>73.2</v>
      </c>
      <c r="F2302" s="38"/>
      <c r="G2302" s="380"/>
      <c r="H2302" s="381"/>
      <c r="I2302" s="380"/>
      <c r="J2302" s="428">
        <f t="shared" si="118"/>
        <v>0</v>
      </c>
      <c r="K2302" s="325"/>
      <c r="L2302" s="353"/>
      <c r="M2302" s="772"/>
      <c r="N2302" s="317"/>
      <c r="O2302" s="845"/>
      <c r="P2302" s="826">
        <f t="shared" si="120"/>
        <v>0</v>
      </c>
      <c r="Q2302" s="828">
        <f t="shared" si="119"/>
        <v>0</v>
      </c>
      <c r="R2302" s="520"/>
    </row>
    <row r="2303" spans="2:18" hidden="1" outlineLevel="1">
      <c r="B2303" s="115">
        <f t="shared" si="121"/>
        <v>2283</v>
      </c>
      <c r="C2303" s="70" t="s">
        <v>389</v>
      </c>
      <c r="D2303" s="203" t="s">
        <v>63</v>
      </c>
      <c r="E2303" s="204">
        <v>11.8</v>
      </c>
      <c r="F2303" s="38"/>
      <c r="G2303" s="380"/>
      <c r="H2303" s="381"/>
      <c r="I2303" s="380"/>
      <c r="J2303" s="428">
        <f t="shared" si="118"/>
        <v>0</v>
      </c>
      <c r="K2303" s="325"/>
      <c r="L2303" s="353"/>
      <c r="M2303" s="772"/>
      <c r="N2303" s="317"/>
      <c r="O2303" s="845"/>
      <c r="P2303" s="826">
        <f t="shared" si="120"/>
        <v>0</v>
      </c>
      <c r="Q2303" s="828">
        <f t="shared" si="119"/>
        <v>0</v>
      </c>
      <c r="R2303" s="520"/>
    </row>
    <row r="2304" spans="2:18" hidden="1" outlineLevel="1">
      <c r="B2304" s="115">
        <f t="shared" si="121"/>
        <v>2284</v>
      </c>
      <c r="C2304" s="70" t="s">
        <v>390</v>
      </c>
      <c r="D2304" s="203" t="s">
        <v>63</v>
      </c>
      <c r="E2304" s="204">
        <v>54.4</v>
      </c>
      <c r="F2304" s="38"/>
      <c r="G2304" s="380"/>
      <c r="H2304" s="381"/>
      <c r="I2304" s="380"/>
      <c r="J2304" s="428">
        <f t="shared" si="118"/>
        <v>0</v>
      </c>
      <c r="K2304" s="325"/>
      <c r="L2304" s="353"/>
      <c r="M2304" s="772"/>
      <c r="N2304" s="317"/>
      <c r="O2304" s="845"/>
      <c r="P2304" s="826">
        <f t="shared" si="120"/>
        <v>0</v>
      </c>
      <c r="Q2304" s="828">
        <f t="shared" si="119"/>
        <v>0</v>
      </c>
      <c r="R2304" s="520"/>
    </row>
    <row r="2305" spans="2:18" hidden="1" outlineLevel="1">
      <c r="B2305" s="115">
        <f t="shared" si="121"/>
        <v>2285</v>
      </c>
      <c r="C2305" s="70" t="s">
        <v>391</v>
      </c>
      <c r="D2305" s="203" t="s">
        <v>63</v>
      </c>
      <c r="E2305" s="204">
        <v>4</v>
      </c>
      <c r="F2305" s="38"/>
      <c r="G2305" s="380"/>
      <c r="H2305" s="381"/>
      <c r="I2305" s="380"/>
      <c r="J2305" s="428">
        <f t="shared" si="118"/>
        <v>0</v>
      </c>
      <c r="K2305" s="325"/>
      <c r="L2305" s="353"/>
      <c r="M2305" s="772"/>
      <c r="N2305" s="317"/>
      <c r="O2305" s="845"/>
      <c r="P2305" s="826">
        <f t="shared" si="120"/>
        <v>0</v>
      </c>
      <c r="Q2305" s="828">
        <f t="shared" si="119"/>
        <v>0</v>
      </c>
      <c r="R2305" s="520"/>
    </row>
    <row r="2306" spans="2:18" hidden="1" outlineLevel="1">
      <c r="B2306" s="115">
        <f t="shared" si="121"/>
        <v>2286</v>
      </c>
      <c r="C2306" s="70" t="s">
        <v>392</v>
      </c>
      <c r="D2306" s="203" t="s">
        <v>63</v>
      </c>
      <c r="E2306" s="204">
        <v>3.5</v>
      </c>
      <c r="F2306" s="38"/>
      <c r="G2306" s="380"/>
      <c r="H2306" s="381"/>
      <c r="I2306" s="380"/>
      <c r="J2306" s="428">
        <f t="shared" si="118"/>
        <v>0</v>
      </c>
      <c r="K2306" s="325"/>
      <c r="L2306" s="353"/>
      <c r="M2306" s="772"/>
      <c r="N2306" s="317"/>
      <c r="O2306" s="845"/>
      <c r="P2306" s="826">
        <f t="shared" si="120"/>
        <v>0</v>
      </c>
      <c r="Q2306" s="828">
        <f t="shared" si="119"/>
        <v>0</v>
      </c>
      <c r="R2306" s="520"/>
    </row>
    <row r="2307" spans="2:18" hidden="1" outlineLevel="1">
      <c r="B2307" s="115">
        <f t="shared" si="121"/>
        <v>2287</v>
      </c>
      <c r="C2307" s="70" t="s">
        <v>393</v>
      </c>
      <c r="D2307" s="203" t="s">
        <v>63</v>
      </c>
      <c r="E2307" s="204">
        <v>0.8</v>
      </c>
      <c r="F2307" s="38"/>
      <c r="G2307" s="380"/>
      <c r="H2307" s="381"/>
      <c r="I2307" s="380"/>
      <c r="J2307" s="428">
        <f t="shared" si="118"/>
        <v>0</v>
      </c>
      <c r="K2307" s="325"/>
      <c r="L2307" s="353"/>
      <c r="M2307" s="772"/>
      <c r="N2307" s="317"/>
      <c r="O2307" s="845"/>
      <c r="P2307" s="826">
        <f t="shared" si="120"/>
        <v>0</v>
      </c>
      <c r="Q2307" s="828">
        <f t="shared" si="119"/>
        <v>0</v>
      </c>
      <c r="R2307" s="520"/>
    </row>
    <row r="2308" spans="2:18" hidden="1" outlineLevel="1">
      <c r="B2308" s="115">
        <f t="shared" si="121"/>
        <v>2288</v>
      </c>
      <c r="C2308" s="70" t="s">
        <v>394</v>
      </c>
      <c r="D2308" s="203" t="s">
        <v>63</v>
      </c>
      <c r="E2308" s="204">
        <v>16.8</v>
      </c>
      <c r="F2308" s="38"/>
      <c r="G2308" s="380"/>
      <c r="H2308" s="381"/>
      <c r="I2308" s="380"/>
      <c r="J2308" s="428">
        <f t="shared" si="118"/>
        <v>0</v>
      </c>
      <c r="K2308" s="325"/>
      <c r="L2308" s="353"/>
      <c r="M2308" s="772"/>
      <c r="N2308" s="317"/>
      <c r="O2308" s="845"/>
      <c r="P2308" s="826">
        <f t="shared" si="120"/>
        <v>0</v>
      </c>
      <c r="Q2308" s="828">
        <f t="shared" si="119"/>
        <v>0</v>
      </c>
      <c r="R2308" s="520"/>
    </row>
    <row r="2309" spans="2:18" ht="30" hidden="1" outlineLevel="1">
      <c r="B2309" s="115">
        <f t="shared" si="121"/>
        <v>2289</v>
      </c>
      <c r="C2309" s="70" t="s">
        <v>2032</v>
      </c>
      <c r="D2309" s="203" t="s">
        <v>63</v>
      </c>
      <c r="E2309" s="204">
        <v>141.19999999999999</v>
      </c>
      <c r="F2309" s="38"/>
      <c r="G2309" s="380"/>
      <c r="H2309" s="381"/>
      <c r="I2309" s="380"/>
      <c r="J2309" s="428">
        <f t="shared" si="118"/>
        <v>0</v>
      </c>
      <c r="K2309" s="325"/>
      <c r="L2309" s="353"/>
      <c r="M2309" s="772"/>
      <c r="N2309" s="317"/>
      <c r="O2309" s="845"/>
      <c r="P2309" s="826">
        <f t="shared" si="120"/>
        <v>0</v>
      </c>
      <c r="Q2309" s="828">
        <f t="shared" si="119"/>
        <v>0</v>
      </c>
      <c r="R2309" s="520"/>
    </row>
    <row r="2310" spans="2:18" hidden="1" outlineLevel="1">
      <c r="B2310" s="115">
        <f t="shared" si="121"/>
        <v>2290</v>
      </c>
      <c r="C2310" s="70" t="s">
        <v>2033</v>
      </c>
      <c r="D2310" s="203"/>
      <c r="E2310" s="204"/>
      <c r="F2310" s="38"/>
      <c r="G2310" s="380"/>
      <c r="H2310" s="381"/>
      <c r="I2310" s="380"/>
      <c r="J2310" s="428">
        <f t="shared" si="118"/>
        <v>0</v>
      </c>
      <c r="K2310" s="325"/>
      <c r="L2310" s="353"/>
      <c r="M2310" s="772"/>
      <c r="N2310" s="317"/>
      <c r="O2310" s="845"/>
      <c r="P2310" s="826">
        <f t="shared" si="120"/>
        <v>0</v>
      </c>
      <c r="Q2310" s="828">
        <f t="shared" si="119"/>
        <v>0</v>
      </c>
      <c r="R2310" s="520"/>
    </row>
    <row r="2311" spans="2:18" ht="45" hidden="1" outlineLevel="1">
      <c r="B2311" s="115">
        <f t="shared" si="121"/>
        <v>2291</v>
      </c>
      <c r="C2311" s="70" t="s">
        <v>409</v>
      </c>
      <c r="D2311" s="203" t="s">
        <v>31</v>
      </c>
      <c r="E2311" s="204">
        <v>1</v>
      </c>
      <c r="F2311" s="38"/>
      <c r="G2311" s="380"/>
      <c r="H2311" s="381"/>
      <c r="I2311" s="380"/>
      <c r="J2311" s="428">
        <f t="shared" si="118"/>
        <v>0</v>
      </c>
      <c r="K2311" s="325"/>
      <c r="L2311" s="353"/>
      <c r="M2311" s="772"/>
      <c r="N2311" s="317"/>
      <c r="O2311" s="845"/>
      <c r="P2311" s="826">
        <f t="shared" si="120"/>
        <v>0</v>
      </c>
      <c r="Q2311" s="828">
        <f t="shared" si="119"/>
        <v>0</v>
      </c>
      <c r="R2311" s="520"/>
    </row>
    <row r="2312" spans="2:18" ht="30" hidden="1" outlineLevel="1">
      <c r="B2312" s="115">
        <f t="shared" si="121"/>
        <v>2292</v>
      </c>
      <c r="C2312" s="70" t="s">
        <v>410</v>
      </c>
      <c r="D2312" s="203" t="s">
        <v>31</v>
      </c>
      <c r="E2312" s="204">
        <v>1</v>
      </c>
      <c r="F2312" s="38"/>
      <c r="G2312" s="380"/>
      <c r="H2312" s="381"/>
      <c r="I2312" s="380"/>
      <c r="J2312" s="428">
        <f t="shared" si="118"/>
        <v>0</v>
      </c>
      <c r="K2312" s="325"/>
      <c r="L2312" s="353"/>
      <c r="M2312" s="772"/>
      <c r="N2312" s="317"/>
      <c r="O2312" s="845"/>
      <c r="P2312" s="826">
        <f t="shared" si="120"/>
        <v>0</v>
      </c>
      <c r="Q2312" s="828">
        <f t="shared" si="119"/>
        <v>0</v>
      </c>
      <c r="R2312" s="520"/>
    </row>
    <row r="2313" spans="2:18" ht="30" hidden="1" outlineLevel="1">
      <c r="B2313" s="115">
        <f t="shared" si="121"/>
        <v>2293</v>
      </c>
      <c r="C2313" s="70" t="s">
        <v>411</v>
      </c>
      <c r="D2313" s="203" t="s">
        <v>31</v>
      </c>
      <c r="E2313" s="204">
        <v>1</v>
      </c>
      <c r="F2313" s="38"/>
      <c r="G2313" s="380"/>
      <c r="H2313" s="381"/>
      <c r="I2313" s="380"/>
      <c r="J2313" s="428">
        <f t="shared" si="118"/>
        <v>0</v>
      </c>
      <c r="K2313" s="325"/>
      <c r="L2313" s="353"/>
      <c r="M2313" s="772"/>
      <c r="N2313" s="317"/>
      <c r="O2313" s="845"/>
      <c r="P2313" s="826">
        <f t="shared" si="120"/>
        <v>0</v>
      </c>
      <c r="Q2313" s="828">
        <f t="shared" si="119"/>
        <v>0</v>
      </c>
      <c r="R2313" s="520"/>
    </row>
    <row r="2314" spans="2:18" ht="30" hidden="1" outlineLevel="1">
      <c r="B2314" s="115">
        <f t="shared" si="121"/>
        <v>2294</v>
      </c>
      <c r="C2314" s="70" t="s">
        <v>412</v>
      </c>
      <c r="D2314" s="203" t="s">
        <v>31</v>
      </c>
      <c r="E2314" s="204">
        <v>1</v>
      </c>
      <c r="F2314" s="38"/>
      <c r="G2314" s="380"/>
      <c r="H2314" s="381"/>
      <c r="I2314" s="380"/>
      <c r="J2314" s="428">
        <f t="shared" si="118"/>
        <v>0</v>
      </c>
      <c r="K2314" s="325"/>
      <c r="L2314" s="353"/>
      <c r="M2314" s="772"/>
      <c r="N2314" s="317"/>
      <c r="O2314" s="845"/>
      <c r="P2314" s="826">
        <f t="shared" si="120"/>
        <v>0</v>
      </c>
      <c r="Q2314" s="828">
        <f t="shared" si="119"/>
        <v>0</v>
      </c>
      <c r="R2314" s="520"/>
    </row>
    <row r="2315" spans="2:18" ht="30" hidden="1" outlineLevel="1">
      <c r="B2315" s="115">
        <f t="shared" si="121"/>
        <v>2295</v>
      </c>
      <c r="C2315" s="70" t="s">
        <v>413</v>
      </c>
      <c r="D2315" s="203" t="s">
        <v>31</v>
      </c>
      <c r="E2315" s="204">
        <v>1</v>
      </c>
      <c r="F2315" s="38"/>
      <c r="G2315" s="380"/>
      <c r="H2315" s="381"/>
      <c r="I2315" s="380"/>
      <c r="J2315" s="428">
        <f t="shared" si="118"/>
        <v>0</v>
      </c>
      <c r="K2315" s="325"/>
      <c r="L2315" s="353"/>
      <c r="M2315" s="772"/>
      <c r="N2315" s="317"/>
      <c r="O2315" s="845"/>
      <c r="P2315" s="826">
        <f t="shared" si="120"/>
        <v>0</v>
      </c>
      <c r="Q2315" s="828">
        <f t="shared" si="119"/>
        <v>0</v>
      </c>
      <c r="R2315" s="520"/>
    </row>
    <row r="2316" spans="2:18" ht="30" hidden="1" outlineLevel="1">
      <c r="B2316" s="115">
        <f t="shared" si="121"/>
        <v>2296</v>
      </c>
      <c r="C2316" s="70" t="s">
        <v>414</v>
      </c>
      <c r="D2316" s="203" t="s">
        <v>31</v>
      </c>
      <c r="E2316" s="204">
        <v>1</v>
      </c>
      <c r="F2316" s="38"/>
      <c r="G2316" s="380"/>
      <c r="H2316" s="381"/>
      <c r="I2316" s="380"/>
      <c r="J2316" s="428">
        <f t="shared" si="118"/>
        <v>0</v>
      </c>
      <c r="K2316" s="325"/>
      <c r="L2316" s="353"/>
      <c r="M2316" s="772"/>
      <c r="N2316" s="317"/>
      <c r="O2316" s="845"/>
      <c r="P2316" s="826">
        <f t="shared" si="120"/>
        <v>0</v>
      </c>
      <c r="Q2316" s="828">
        <f t="shared" si="119"/>
        <v>0</v>
      </c>
      <c r="R2316" s="520"/>
    </row>
    <row r="2317" spans="2:18" ht="45" hidden="1" outlineLevel="1">
      <c r="B2317" s="115">
        <f t="shared" si="121"/>
        <v>2297</v>
      </c>
      <c r="C2317" s="70" t="s">
        <v>415</v>
      </c>
      <c r="D2317" s="203" t="s">
        <v>103</v>
      </c>
      <c r="E2317" s="204">
        <v>2</v>
      </c>
      <c r="F2317" s="38"/>
      <c r="G2317" s="380"/>
      <c r="H2317" s="381"/>
      <c r="I2317" s="380"/>
      <c r="J2317" s="428">
        <f t="shared" si="118"/>
        <v>0</v>
      </c>
      <c r="K2317" s="325"/>
      <c r="L2317" s="353"/>
      <c r="M2317" s="772"/>
      <c r="N2317" s="317"/>
      <c r="O2317" s="845"/>
      <c r="P2317" s="826">
        <f t="shared" si="120"/>
        <v>0</v>
      </c>
      <c r="Q2317" s="828">
        <f t="shared" si="119"/>
        <v>0</v>
      </c>
      <c r="R2317" s="520"/>
    </row>
    <row r="2318" spans="2:18" ht="30" hidden="1" outlineLevel="1">
      <c r="B2318" s="115">
        <f t="shared" si="121"/>
        <v>2298</v>
      </c>
      <c r="C2318" s="70" t="s">
        <v>416</v>
      </c>
      <c r="D2318" s="203" t="s">
        <v>31</v>
      </c>
      <c r="E2318" s="204">
        <v>2</v>
      </c>
      <c r="F2318" s="38"/>
      <c r="G2318" s="380"/>
      <c r="H2318" s="381"/>
      <c r="I2318" s="380"/>
      <c r="J2318" s="428">
        <f t="shared" si="118"/>
        <v>0</v>
      </c>
      <c r="K2318" s="325"/>
      <c r="L2318" s="353"/>
      <c r="M2318" s="772"/>
      <c r="N2318" s="317"/>
      <c r="O2318" s="845"/>
      <c r="P2318" s="826">
        <f t="shared" si="120"/>
        <v>0</v>
      </c>
      <c r="Q2318" s="828">
        <f t="shared" si="119"/>
        <v>0</v>
      </c>
      <c r="R2318" s="520"/>
    </row>
    <row r="2319" spans="2:18" ht="75" hidden="1" outlineLevel="1">
      <c r="B2319" s="115">
        <f t="shared" si="121"/>
        <v>2299</v>
      </c>
      <c r="C2319" s="70" t="s">
        <v>417</v>
      </c>
      <c r="D2319" s="203" t="s">
        <v>2</v>
      </c>
      <c r="E2319" s="204">
        <v>1010</v>
      </c>
      <c r="F2319" s="38"/>
      <c r="G2319" s="380"/>
      <c r="H2319" s="381"/>
      <c r="I2319" s="380"/>
      <c r="J2319" s="428">
        <f t="shared" si="118"/>
        <v>0</v>
      </c>
      <c r="K2319" s="325"/>
      <c r="L2319" s="353"/>
      <c r="M2319" s="772"/>
      <c r="N2319" s="317"/>
      <c r="O2319" s="845"/>
      <c r="P2319" s="826">
        <f t="shared" si="120"/>
        <v>0</v>
      </c>
      <c r="Q2319" s="828">
        <f t="shared" si="119"/>
        <v>0</v>
      </c>
      <c r="R2319" s="520"/>
    </row>
    <row r="2320" spans="2:18" hidden="1" outlineLevel="1">
      <c r="B2320" s="115">
        <f t="shared" si="121"/>
        <v>2300</v>
      </c>
      <c r="C2320" s="70" t="s">
        <v>418</v>
      </c>
      <c r="D2320" s="203" t="s">
        <v>2</v>
      </c>
      <c r="E2320" s="204">
        <v>828</v>
      </c>
      <c r="F2320" s="38"/>
      <c r="G2320" s="380"/>
      <c r="H2320" s="381"/>
      <c r="I2320" s="380"/>
      <c r="J2320" s="428">
        <f t="shared" si="118"/>
        <v>0</v>
      </c>
      <c r="K2320" s="325"/>
      <c r="L2320" s="353"/>
      <c r="M2320" s="772"/>
      <c r="N2320" s="317"/>
      <c r="O2320" s="845"/>
      <c r="P2320" s="826">
        <f t="shared" si="120"/>
        <v>0</v>
      </c>
      <c r="Q2320" s="828">
        <f t="shared" si="119"/>
        <v>0</v>
      </c>
      <c r="R2320" s="520"/>
    </row>
    <row r="2321" spans="2:18" hidden="1" outlineLevel="1">
      <c r="B2321" s="115">
        <f t="shared" si="121"/>
        <v>2301</v>
      </c>
      <c r="C2321" s="70" t="s">
        <v>419</v>
      </c>
      <c r="D2321" s="203" t="s">
        <v>2</v>
      </c>
      <c r="E2321" s="204">
        <v>147</v>
      </c>
      <c r="F2321" s="38"/>
      <c r="G2321" s="380"/>
      <c r="H2321" s="381"/>
      <c r="I2321" s="380"/>
      <c r="J2321" s="428">
        <f t="shared" si="118"/>
        <v>0</v>
      </c>
      <c r="K2321" s="325"/>
      <c r="L2321" s="353"/>
      <c r="M2321" s="772"/>
      <c r="N2321" s="317"/>
      <c r="O2321" s="845"/>
      <c r="P2321" s="826">
        <f t="shared" si="120"/>
        <v>0</v>
      </c>
      <c r="Q2321" s="828">
        <f t="shared" si="119"/>
        <v>0</v>
      </c>
      <c r="R2321" s="520"/>
    </row>
    <row r="2322" spans="2:18" hidden="1" outlineLevel="1">
      <c r="B2322" s="115">
        <f t="shared" si="121"/>
        <v>2302</v>
      </c>
      <c r="C2322" s="70" t="s">
        <v>420</v>
      </c>
      <c r="D2322" s="203" t="s">
        <v>2</v>
      </c>
      <c r="E2322" s="204">
        <v>25</v>
      </c>
      <c r="F2322" s="38"/>
      <c r="G2322" s="380"/>
      <c r="H2322" s="381"/>
      <c r="I2322" s="380"/>
      <c r="J2322" s="428">
        <f t="shared" si="118"/>
        <v>0</v>
      </c>
      <c r="K2322" s="325"/>
      <c r="L2322" s="353"/>
      <c r="M2322" s="772"/>
      <c r="N2322" s="317"/>
      <c r="O2322" s="845"/>
      <c r="P2322" s="826">
        <f t="shared" si="120"/>
        <v>0</v>
      </c>
      <c r="Q2322" s="828">
        <f t="shared" si="119"/>
        <v>0</v>
      </c>
      <c r="R2322" s="520"/>
    </row>
    <row r="2323" spans="2:18" hidden="1" outlineLevel="1">
      <c r="B2323" s="115">
        <f t="shared" si="121"/>
        <v>2303</v>
      </c>
      <c r="C2323" s="70" t="s">
        <v>421</v>
      </c>
      <c r="D2323" s="203" t="s">
        <v>2</v>
      </c>
      <c r="E2323" s="204">
        <v>10</v>
      </c>
      <c r="F2323" s="38"/>
      <c r="G2323" s="380"/>
      <c r="H2323" s="381"/>
      <c r="I2323" s="380"/>
      <c r="J2323" s="428">
        <f t="shared" ref="J2323:J2354" si="122">G2323+I2323</f>
        <v>0</v>
      </c>
      <c r="K2323" s="325"/>
      <c r="L2323" s="353"/>
      <c r="M2323" s="772"/>
      <c r="N2323" s="317"/>
      <c r="O2323" s="845"/>
      <c r="P2323" s="826">
        <f t="shared" si="120"/>
        <v>0</v>
      </c>
      <c r="Q2323" s="828">
        <f t="shared" si="119"/>
        <v>0</v>
      </c>
      <c r="R2323" s="520"/>
    </row>
    <row r="2324" spans="2:18" ht="30" hidden="1" outlineLevel="1">
      <c r="B2324" s="115">
        <f t="shared" si="121"/>
        <v>2304</v>
      </c>
      <c r="C2324" s="70" t="s">
        <v>422</v>
      </c>
      <c r="D2324" s="203" t="s">
        <v>31</v>
      </c>
      <c r="E2324" s="204">
        <v>64</v>
      </c>
      <c r="F2324" s="38"/>
      <c r="G2324" s="380"/>
      <c r="H2324" s="381"/>
      <c r="I2324" s="380"/>
      <c r="J2324" s="428">
        <f t="shared" si="122"/>
        <v>0</v>
      </c>
      <c r="K2324" s="325"/>
      <c r="L2324" s="353"/>
      <c r="M2324" s="772"/>
      <c r="N2324" s="317"/>
      <c r="O2324" s="845"/>
      <c r="P2324" s="826">
        <f t="shared" si="120"/>
        <v>0</v>
      </c>
      <c r="Q2324" s="828">
        <f t="shared" si="119"/>
        <v>0</v>
      </c>
      <c r="R2324" s="520"/>
    </row>
    <row r="2325" spans="2:18" ht="30" hidden="1" outlineLevel="1">
      <c r="B2325" s="115">
        <f t="shared" si="121"/>
        <v>2305</v>
      </c>
      <c r="C2325" s="70" t="s">
        <v>423</v>
      </c>
      <c r="D2325" s="203" t="s">
        <v>2</v>
      </c>
      <c r="E2325" s="204">
        <v>320</v>
      </c>
      <c r="F2325" s="38"/>
      <c r="G2325" s="380"/>
      <c r="H2325" s="381"/>
      <c r="I2325" s="380"/>
      <c r="J2325" s="428">
        <f t="shared" si="122"/>
        <v>0</v>
      </c>
      <c r="K2325" s="325"/>
      <c r="L2325" s="353"/>
      <c r="M2325" s="772"/>
      <c r="N2325" s="317"/>
      <c r="O2325" s="845"/>
      <c r="P2325" s="826">
        <f t="shared" si="120"/>
        <v>0</v>
      </c>
      <c r="Q2325" s="828">
        <f t="shared" si="119"/>
        <v>0</v>
      </c>
      <c r="R2325" s="520"/>
    </row>
    <row r="2326" spans="2:18" hidden="1" outlineLevel="1">
      <c r="B2326" s="115">
        <f t="shared" si="121"/>
        <v>2306</v>
      </c>
      <c r="C2326" s="70" t="s">
        <v>418</v>
      </c>
      <c r="D2326" s="203" t="s">
        <v>2</v>
      </c>
      <c r="E2326" s="204">
        <v>159</v>
      </c>
      <c r="F2326" s="38"/>
      <c r="G2326" s="380"/>
      <c r="H2326" s="381"/>
      <c r="I2326" s="380"/>
      <c r="J2326" s="428">
        <f t="shared" si="122"/>
        <v>0</v>
      </c>
      <c r="K2326" s="325"/>
      <c r="L2326" s="353"/>
      <c r="M2326" s="772"/>
      <c r="N2326" s="317"/>
      <c r="O2326" s="845"/>
      <c r="P2326" s="826">
        <f t="shared" si="120"/>
        <v>0</v>
      </c>
      <c r="Q2326" s="828">
        <f t="shared" si="119"/>
        <v>0</v>
      </c>
      <c r="R2326" s="520"/>
    </row>
    <row r="2327" spans="2:18" hidden="1" outlineLevel="1">
      <c r="B2327" s="115">
        <f t="shared" si="121"/>
        <v>2307</v>
      </c>
      <c r="C2327" s="70" t="s">
        <v>419</v>
      </c>
      <c r="D2327" s="203" t="s">
        <v>2</v>
      </c>
      <c r="E2327" s="204">
        <v>157</v>
      </c>
      <c r="F2327" s="38"/>
      <c r="G2327" s="380"/>
      <c r="H2327" s="381"/>
      <c r="I2327" s="380"/>
      <c r="J2327" s="428">
        <f t="shared" si="122"/>
        <v>0</v>
      </c>
      <c r="K2327" s="325"/>
      <c r="L2327" s="353"/>
      <c r="M2327" s="772"/>
      <c r="N2327" s="317"/>
      <c r="O2327" s="845"/>
      <c r="P2327" s="826">
        <f t="shared" si="120"/>
        <v>0</v>
      </c>
      <c r="Q2327" s="828">
        <f t="shared" si="119"/>
        <v>0</v>
      </c>
      <c r="R2327" s="520"/>
    </row>
    <row r="2328" spans="2:18" hidden="1" outlineLevel="1">
      <c r="B2328" s="115">
        <f t="shared" si="121"/>
        <v>2308</v>
      </c>
      <c r="C2328" s="70" t="s">
        <v>420</v>
      </c>
      <c r="D2328" s="203" t="s">
        <v>2</v>
      </c>
      <c r="E2328" s="204">
        <v>4</v>
      </c>
      <c r="F2328" s="38"/>
      <c r="G2328" s="380"/>
      <c r="H2328" s="381"/>
      <c r="I2328" s="380"/>
      <c r="J2328" s="428">
        <f t="shared" si="122"/>
        <v>0</v>
      </c>
      <c r="K2328" s="325"/>
      <c r="L2328" s="353"/>
      <c r="M2328" s="772"/>
      <c r="N2328" s="317"/>
      <c r="O2328" s="845"/>
      <c r="P2328" s="826">
        <f t="shared" si="120"/>
        <v>0</v>
      </c>
      <c r="Q2328" s="828">
        <f t="shared" si="119"/>
        <v>0</v>
      </c>
      <c r="R2328" s="520"/>
    </row>
    <row r="2329" spans="2:18" ht="30" hidden="1" outlineLevel="1">
      <c r="B2329" s="115">
        <f t="shared" si="121"/>
        <v>2309</v>
      </c>
      <c r="C2329" s="70" t="s">
        <v>424</v>
      </c>
      <c r="D2329" s="203" t="s">
        <v>2</v>
      </c>
      <c r="E2329" s="204">
        <v>18</v>
      </c>
      <c r="F2329" s="38"/>
      <c r="G2329" s="380"/>
      <c r="H2329" s="381"/>
      <c r="I2329" s="380"/>
      <c r="J2329" s="428">
        <f t="shared" si="122"/>
        <v>0</v>
      </c>
      <c r="K2329" s="325"/>
      <c r="L2329" s="353"/>
      <c r="M2329" s="772"/>
      <c r="N2329" s="317"/>
      <c r="O2329" s="845"/>
      <c r="P2329" s="826">
        <f t="shared" si="120"/>
        <v>0</v>
      </c>
      <c r="Q2329" s="828">
        <f t="shared" si="119"/>
        <v>0</v>
      </c>
      <c r="R2329" s="520"/>
    </row>
    <row r="2330" spans="2:18" ht="30" hidden="1" outlineLevel="1">
      <c r="B2330" s="115">
        <f t="shared" si="121"/>
        <v>2310</v>
      </c>
      <c r="C2330" s="70" t="s">
        <v>425</v>
      </c>
      <c r="D2330" s="203" t="s">
        <v>2</v>
      </c>
      <c r="E2330" s="204">
        <v>9</v>
      </c>
      <c r="F2330" s="38"/>
      <c r="G2330" s="380"/>
      <c r="H2330" s="381"/>
      <c r="I2330" s="380"/>
      <c r="J2330" s="428">
        <f t="shared" si="122"/>
        <v>0</v>
      </c>
      <c r="K2330" s="325"/>
      <c r="L2330" s="353"/>
      <c r="M2330" s="772"/>
      <c r="N2330" s="317"/>
      <c r="O2330" s="845"/>
      <c r="P2330" s="826">
        <f t="shared" si="120"/>
        <v>0</v>
      </c>
      <c r="Q2330" s="828">
        <f t="shared" si="119"/>
        <v>0</v>
      </c>
      <c r="R2330" s="520"/>
    </row>
    <row r="2331" spans="2:18" hidden="1" outlineLevel="1">
      <c r="B2331" s="115">
        <f t="shared" si="121"/>
        <v>2311</v>
      </c>
      <c r="C2331" s="70" t="s">
        <v>426</v>
      </c>
      <c r="D2331" s="203" t="s">
        <v>2</v>
      </c>
      <c r="E2331" s="204">
        <v>16</v>
      </c>
      <c r="F2331" s="38"/>
      <c r="G2331" s="380"/>
      <c r="H2331" s="381"/>
      <c r="I2331" s="380"/>
      <c r="J2331" s="428">
        <f t="shared" si="122"/>
        <v>0</v>
      </c>
      <c r="K2331" s="325"/>
      <c r="L2331" s="353"/>
      <c r="M2331" s="772"/>
      <c r="N2331" s="317"/>
      <c r="O2331" s="845"/>
      <c r="P2331" s="826">
        <f t="shared" si="120"/>
        <v>0</v>
      </c>
      <c r="Q2331" s="828">
        <f t="shared" si="119"/>
        <v>0</v>
      </c>
      <c r="R2331" s="520"/>
    </row>
    <row r="2332" spans="2:18" hidden="1" outlineLevel="1">
      <c r="B2332" s="115">
        <f t="shared" si="121"/>
        <v>2312</v>
      </c>
      <c r="C2332" s="70" t="s">
        <v>418</v>
      </c>
      <c r="D2332" s="203" t="s">
        <v>2</v>
      </c>
      <c r="E2332" s="204">
        <v>8</v>
      </c>
      <c r="F2332" s="38"/>
      <c r="G2332" s="380"/>
      <c r="H2332" s="381"/>
      <c r="I2332" s="380"/>
      <c r="J2332" s="428">
        <f t="shared" si="122"/>
        <v>0</v>
      </c>
      <c r="K2332" s="325"/>
      <c r="L2332" s="353"/>
      <c r="M2332" s="772"/>
      <c r="N2332" s="317"/>
      <c r="O2332" s="845"/>
      <c r="P2332" s="826">
        <f t="shared" si="120"/>
        <v>0</v>
      </c>
      <c r="Q2332" s="828">
        <f t="shared" si="119"/>
        <v>0</v>
      </c>
      <c r="R2332" s="520"/>
    </row>
    <row r="2333" spans="2:18" hidden="1" outlineLevel="1">
      <c r="B2333" s="115">
        <f t="shared" si="121"/>
        <v>2313</v>
      </c>
      <c r="C2333" s="70" t="s">
        <v>427</v>
      </c>
      <c r="D2333" s="203" t="s">
        <v>2</v>
      </c>
      <c r="E2333" s="204">
        <v>8</v>
      </c>
      <c r="F2333" s="38"/>
      <c r="G2333" s="380"/>
      <c r="H2333" s="381"/>
      <c r="I2333" s="380"/>
      <c r="J2333" s="428">
        <f t="shared" si="122"/>
        <v>0</v>
      </c>
      <c r="K2333" s="325"/>
      <c r="L2333" s="353"/>
      <c r="M2333" s="772"/>
      <c r="N2333" s="317"/>
      <c r="O2333" s="845"/>
      <c r="P2333" s="826">
        <f t="shared" si="120"/>
        <v>0</v>
      </c>
      <c r="Q2333" s="828">
        <f t="shared" si="119"/>
        <v>0</v>
      </c>
      <c r="R2333" s="520"/>
    </row>
    <row r="2334" spans="2:18" hidden="1" outlineLevel="1">
      <c r="B2334" s="115">
        <f t="shared" si="121"/>
        <v>2314</v>
      </c>
      <c r="C2334" s="70" t="s">
        <v>428</v>
      </c>
      <c r="D2334" s="203" t="s">
        <v>2</v>
      </c>
      <c r="E2334" s="204">
        <v>8</v>
      </c>
      <c r="F2334" s="38"/>
      <c r="G2334" s="380"/>
      <c r="H2334" s="381"/>
      <c r="I2334" s="380"/>
      <c r="J2334" s="428">
        <f t="shared" si="122"/>
        <v>0</v>
      </c>
      <c r="K2334" s="325"/>
      <c r="L2334" s="353"/>
      <c r="M2334" s="772"/>
      <c r="N2334" s="317"/>
      <c r="O2334" s="845"/>
      <c r="P2334" s="826">
        <f t="shared" si="120"/>
        <v>0</v>
      </c>
      <c r="Q2334" s="828">
        <f t="shared" si="119"/>
        <v>0</v>
      </c>
      <c r="R2334" s="520"/>
    </row>
    <row r="2335" spans="2:18" hidden="1" outlineLevel="1">
      <c r="B2335" s="115">
        <f t="shared" si="121"/>
        <v>2315</v>
      </c>
      <c r="C2335" s="70" t="s">
        <v>418</v>
      </c>
      <c r="D2335" s="203" t="s">
        <v>2</v>
      </c>
      <c r="E2335" s="204">
        <v>4</v>
      </c>
      <c r="F2335" s="38"/>
      <c r="G2335" s="380"/>
      <c r="H2335" s="381"/>
      <c r="I2335" s="380"/>
      <c r="J2335" s="428">
        <f t="shared" si="122"/>
        <v>0</v>
      </c>
      <c r="K2335" s="325"/>
      <c r="L2335" s="353"/>
      <c r="M2335" s="772"/>
      <c r="N2335" s="317"/>
      <c r="O2335" s="845"/>
      <c r="P2335" s="826">
        <f t="shared" si="120"/>
        <v>0</v>
      </c>
      <c r="Q2335" s="828">
        <f t="shared" si="119"/>
        <v>0</v>
      </c>
      <c r="R2335" s="520"/>
    </row>
    <row r="2336" spans="2:18" hidden="1" outlineLevel="1">
      <c r="B2336" s="115">
        <f t="shared" si="121"/>
        <v>2316</v>
      </c>
      <c r="C2336" s="70" t="s">
        <v>427</v>
      </c>
      <c r="D2336" s="203" t="s">
        <v>2</v>
      </c>
      <c r="E2336" s="204">
        <v>4</v>
      </c>
      <c r="F2336" s="38"/>
      <c r="G2336" s="380"/>
      <c r="H2336" s="381"/>
      <c r="I2336" s="380"/>
      <c r="J2336" s="428">
        <f t="shared" si="122"/>
        <v>0</v>
      </c>
      <c r="K2336" s="325"/>
      <c r="L2336" s="353"/>
      <c r="M2336" s="772"/>
      <c r="N2336" s="317"/>
      <c r="O2336" s="845"/>
      <c r="P2336" s="826">
        <f t="shared" si="120"/>
        <v>0</v>
      </c>
      <c r="Q2336" s="828">
        <f t="shared" si="119"/>
        <v>0</v>
      </c>
      <c r="R2336" s="520"/>
    </row>
    <row r="2337" spans="2:18" ht="45" hidden="1" outlineLevel="1">
      <c r="B2337" s="115">
        <f t="shared" si="121"/>
        <v>2317</v>
      </c>
      <c r="C2337" s="70" t="s">
        <v>429</v>
      </c>
      <c r="D2337" s="203" t="s">
        <v>2</v>
      </c>
      <c r="E2337" s="204">
        <v>160</v>
      </c>
      <c r="F2337" s="38"/>
      <c r="G2337" s="380"/>
      <c r="H2337" s="381"/>
      <c r="I2337" s="380"/>
      <c r="J2337" s="428">
        <f t="shared" si="122"/>
        <v>0</v>
      </c>
      <c r="K2337" s="325"/>
      <c r="L2337" s="353"/>
      <c r="M2337" s="772"/>
      <c r="N2337" s="317"/>
      <c r="O2337" s="845"/>
      <c r="P2337" s="826">
        <f t="shared" si="120"/>
        <v>0</v>
      </c>
      <c r="Q2337" s="828">
        <f t="shared" si="119"/>
        <v>0</v>
      </c>
      <c r="R2337" s="520"/>
    </row>
    <row r="2338" spans="2:18" hidden="1" outlineLevel="1">
      <c r="B2338" s="115">
        <f t="shared" si="121"/>
        <v>2318</v>
      </c>
      <c r="C2338" s="70" t="s">
        <v>418</v>
      </c>
      <c r="D2338" s="203" t="s">
        <v>2</v>
      </c>
      <c r="E2338" s="204">
        <v>140</v>
      </c>
      <c r="F2338" s="38"/>
      <c r="G2338" s="380"/>
      <c r="H2338" s="381"/>
      <c r="I2338" s="380"/>
      <c r="J2338" s="428">
        <f t="shared" si="122"/>
        <v>0</v>
      </c>
      <c r="K2338" s="325"/>
      <c r="L2338" s="353"/>
      <c r="M2338" s="772"/>
      <c r="N2338" s="317"/>
      <c r="O2338" s="845"/>
      <c r="P2338" s="826">
        <f t="shared" si="120"/>
        <v>0</v>
      </c>
      <c r="Q2338" s="828">
        <f t="shared" si="119"/>
        <v>0</v>
      </c>
      <c r="R2338" s="520"/>
    </row>
    <row r="2339" spans="2:18" hidden="1" outlineLevel="1">
      <c r="B2339" s="115">
        <f t="shared" si="121"/>
        <v>2319</v>
      </c>
      <c r="C2339" s="70" t="s">
        <v>418</v>
      </c>
      <c r="D2339" s="203" t="s">
        <v>2</v>
      </c>
      <c r="E2339" s="204">
        <v>20</v>
      </c>
      <c r="F2339" s="38"/>
      <c r="G2339" s="380"/>
      <c r="H2339" s="381"/>
      <c r="I2339" s="380"/>
      <c r="J2339" s="428">
        <f t="shared" si="122"/>
        <v>0</v>
      </c>
      <c r="K2339" s="325"/>
      <c r="L2339" s="353"/>
      <c r="M2339" s="772"/>
      <c r="N2339" s="317"/>
      <c r="O2339" s="845"/>
      <c r="P2339" s="826">
        <f t="shared" si="120"/>
        <v>0</v>
      </c>
      <c r="Q2339" s="828">
        <f t="shared" si="119"/>
        <v>0</v>
      </c>
      <c r="R2339" s="520"/>
    </row>
    <row r="2340" spans="2:18" ht="30" hidden="1" outlineLevel="1">
      <c r="B2340" s="115">
        <f t="shared" si="121"/>
        <v>2320</v>
      </c>
      <c r="C2340" s="70" t="s">
        <v>422</v>
      </c>
      <c r="D2340" s="203" t="s">
        <v>31</v>
      </c>
      <c r="E2340" s="204">
        <v>128</v>
      </c>
      <c r="F2340" s="38"/>
      <c r="G2340" s="380"/>
      <c r="H2340" s="381"/>
      <c r="I2340" s="380"/>
      <c r="J2340" s="428">
        <f t="shared" si="122"/>
        <v>0</v>
      </c>
      <c r="K2340" s="325"/>
      <c r="L2340" s="353"/>
      <c r="M2340" s="772"/>
      <c r="N2340" s="317"/>
      <c r="O2340" s="845"/>
      <c r="P2340" s="826">
        <f t="shared" si="120"/>
        <v>0</v>
      </c>
      <c r="Q2340" s="828">
        <f t="shared" si="119"/>
        <v>0</v>
      </c>
      <c r="R2340" s="520"/>
    </row>
    <row r="2341" spans="2:18" ht="30" hidden="1" outlineLevel="1">
      <c r="B2341" s="115">
        <f t="shared" si="121"/>
        <v>2321</v>
      </c>
      <c r="C2341" s="70" t="s">
        <v>430</v>
      </c>
      <c r="D2341" s="203" t="s">
        <v>2</v>
      </c>
      <c r="E2341" s="204">
        <v>80</v>
      </c>
      <c r="F2341" s="38"/>
      <c r="G2341" s="380"/>
      <c r="H2341" s="381"/>
      <c r="I2341" s="380"/>
      <c r="J2341" s="428">
        <f t="shared" si="122"/>
        <v>0</v>
      </c>
      <c r="K2341" s="325"/>
      <c r="L2341" s="353"/>
      <c r="M2341" s="772"/>
      <c r="N2341" s="317"/>
      <c r="O2341" s="845"/>
      <c r="P2341" s="826">
        <f t="shared" si="120"/>
        <v>0</v>
      </c>
      <c r="Q2341" s="828">
        <f t="shared" si="119"/>
        <v>0</v>
      </c>
      <c r="R2341" s="520"/>
    </row>
    <row r="2342" spans="2:18" hidden="1" outlineLevel="1">
      <c r="B2342" s="115">
        <f t="shared" si="121"/>
        <v>2322</v>
      </c>
      <c r="C2342" s="70" t="s">
        <v>418</v>
      </c>
      <c r="D2342" s="203" t="s">
        <v>2</v>
      </c>
      <c r="E2342" s="204">
        <v>70</v>
      </c>
      <c r="F2342" s="38"/>
      <c r="G2342" s="380"/>
      <c r="H2342" s="381"/>
      <c r="I2342" s="380"/>
      <c r="J2342" s="428">
        <f t="shared" si="122"/>
        <v>0</v>
      </c>
      <c r="K2342" s="325"/>
      <c r="L2342" s="353"/>
      <c r="M2342" s="772"/>
      <c r="N2342" s="317"/>
      <c r="O2342" s="845"/>
      <c r="P2342" s="826">
        <f t="shared" si="120"/>
        <v>0</v>
      </c>
      <c r="Q2342" s="828">
        <f t="shared" si="119"/>
        <v>0</v>
      </c>
      <c r="R2342" s="520"/>
    </row>
    <row r="2343" spans="2:18" hidden="1" outlineLevel="1">
      <c r="B2343" s="115">
        <f t="shared" si="121"/>
        <v>2323</v>
      </c>
      <c r="C2343" s="70" t="s">
        <v>418</v>
      </c>
      <c r="D2343" s="203" t="s">
        <v>2</v>
      </c>
      <c r="E2343" s="204">
        <v>10</v>
      </c>
      <c r="F2343" s="38"/>
      <c r="G2343" s="380"/>
      <c r="H2343" s="381"/>
      <c r="I2343" s="380"/>
      <c r="J2343" s="428">
        <f t="shared" si="122"/>
        <v>0</v>
      </c>
      <c r="K2343" s="325"/>
      <c r="L2343" s="353"/>
      <c r="M2343" s="772"/>
      <c r="N2343" s="317"/>
      <c r="O2343" s="845"/>
      <c r="P2343" s="826">
        <f t="shared" si="120"/>
        <v>0</v>
      </c>
      <c r="Q2343" s="828">
        <f t="shared" si="119"/>
        <v>0</v>
      </c>
      <c r="R2343" s="520"/>
    </row>
    <row r="2344" spans="2:18" hidden="1" outlineLevel="1">
      <c r="B2344" s="115">
        <f t="shared" si="121"/>
        <v>2324</v>
      </c>
      <c r="C2344" s="70" t="s">
        <v>431</v>
      </c>
      <c r="D2344" s="203" t="s">
        <v>2</v>
      </c>
      <c r="E2344" s="204">
        <v>50</v>
      </c>
      <c r="F2344" s="38"/>
      <c r="G2344" s="380"/>
      <c r="H2344" s="381"/>
      <c r="I2344" s="380"/>
      <c r="J2344" s="428">
        <f t="shared" si="122"/>
        <v>0</v>
      </c>
      <c r="K2344" s="325"/>
      <c r="L2344" s="353"/>
      <c r="M2344" s="772"/>
      <c r="N2344" s="317"/>
      <c r="O2344" s="845"/>
      <c r="P2344" s="826">
        <f t="shared" si="120"/>
        <v>0</v>
      </c>
      <c r="Q2344" s="828">
        <f t="shared" si="119"/>
        <v>0</v>
      </c>
      <c r="R2344" s="520"/>
    </row>
    <row r="2345" spans="2:18" ht="30" hidden="1" outlineLevel="1">
      <c r="B2345" s="115">
        <f t="shared" si="121"/>
        <v>2325</v>
      </c>
      <c r="C2345" s="70" t="s">
        <v>432</v>
      </c>
      <c r="D2345" s="203" t="s">
        <v>31</v>
      </c>
      <c r="E2345" s="204">
        <v>2</v>
      </c>
      <c r="F2345" s="38"/>
      <c r="G2345" s="380"/>
      <c r="H2345" s="381"/>
      <c r="I2345" s="380"/>
      <c r="J2345" s="428">
        <f t="shared" si="122"/>
        <v>0</v>
      </c>
      <c r="K2345" s="325"/>
      <c r="L2345" s="353"/>
      <c r="M2345" s="772"/>
      <c r="N2345" s="317"/>
      <c r="O2345" s="845"/>
      <c r="P2345" s="826">
        <f t="shared" si="120"/>
        <v>0</v>
      </c>
      <c r="Q2345" s="828">
        <f t="shared" si="119"/>
        <v>0</v>
      </c>
      <c r="R2345" s="520"/>
    </row>
    <row r="2346" spans="2:18" ht="45" hidden="1" outlineLevel="1">
      <c r="B2346" s="115">
        <f t="shared" si="121"/>
        <v>2326</v>
      </c>
      <c r="C2346" s="70" t="s">
        <v>433</v>
      </c>
      <c r="D2346" s="203" t="s">
        <v>31</v>
      </c>
      <c r="E2346" s="204">
        <v>2</v>
      </c>
      <c r="F2346" s="38"/>
      <c r="G2346" s="380"/>
      <c r="H2346" s="381"/>
      <c r="I2346" s="380"/>
      <c r="J2346" s="428">
        <f t="shared" si="122"/>
        <v>0</v>
      </c>
      <c r="K2346" s="325"/>
      <c r="L2346" s="353"/>
      <c r="M2346" s="772"/>
      <c r="N2346" s="317"/>
      <c r="O2346" s="845"/>
      <c r="P2346" s="826">
        <f t="shared" si="120"/>
        <v>0</v>
      </c>
      <c r="Q2346" s="828">
        <f t="shared" si="119"/>
        <v>0</v>
      </c>
      <c r="R2346" s="520"/>
    </row>
    <row r="2347" spans="2:18" ht="45" hidden="1" outlineLevel="1">
      <c r="B2347" s="115">
        <f t="shared" si="121"/>
        <v>2327</v>
      </c>
      <c r="C2347" s="70" t="s">
        <v>434</v>
      </c>
      <c r="D2347" s="203" t="s">
        <v>31</v>
      </c>
      <c r="E2347" s="204">
        <v>4</v>
      </c>
      <c r="F2347" s="38"/>
      <c r="G2347" s="380"/>
      <c r="H2347" s="381"/>
      <c r="I2347" s="380"/>
      <c r="J2347" s="428">
        <f t="shared" si="122"/>
        <v>0</v>
      </c>
      <c r="K2347" s="325"/>
      <c r="L2347" s="353"/>
      <c r="M2347" s="772"/>
      <c r="N2347" s="317"/>
      <c r="O2347" s="845"/>
      <c r="P2347" s="826">
        <f t="shared" si="120"/>
        <v>0</v>
      </c>
      <c r="Q2347" s="828">
        <f t="shared" si="119"/>
        <v>0</v>
      </c>
      <c r="R2347" s="520"/>
    </row>
    <row r="2348" spans="2:18" ht="30" hidden="1" outlineLevel="1">
      <c r="B2348" s="115">
        <f t="shared" si="121"/>
        <v>2328</v>
      </c>
      <c r="C2348" s="70" t="s">
        <v>435</v>
      </c>
      <c r="D2348" s="203" t="s">
        <v>2</v>
      </c>
      <c r="E2348" s="204">
        <v>50</v>
      </c>
      <c r="F2348" s="38"/>
      <c r="G2348" s="380"/>
      <c r="H2348" s="381"/>
      <c r="I2348" s="380"/>
      <c r="J2348" s="428">
        <f t="shared" si="122"/>
        <v>0</v>
      </c>
      <c r="K2348" s="325"/>
      <c r="L2348" s="353"/>
      <c r="M2348" s="772"/>
      <c r="N2348" s="317"/>
      <c r="O2348" s="845"/>
      <c r="P2348" s="826">
        <f t="shared" si="120"/>
        <v>0</v>
      </c>
      <c r="Q2348" s="828">
        <f t="shared" si="119"/>
        <v>0</v>
      </c>
      <c r="R2348" s="520"/>
    </row>
    <row r="2349" spans="2:18" hidden="1" outlineLevel="1">
      <c r="B2349" s="115">
        <f t="shared" si="121"/>
        <v>2329</v>
      </c>
      <c r="C2349" s="70" t="s">
        <v>436</v>
      </c>
      <c r="D2349" s="203" t="s">
        <v>31</v>
      </c>
      <c r="E2349" s="204">
        <v>100</v>
      </c>
      <c r="F2349" s="38"/>
      <c r="G2349" s="380"/>
      <c r="H2349" s="381"/>
      <c r="I2349" s="380"/>
      <c r="J2349" s="428">
        <f t="shared" si="122"/>
        <v>0</v>
      </c>
      <c r="K2349" s="325"/>
      <c r="L2349" s="353"/>
      <c r="M2349" s="772"/>
      <c r="N2349" s="317"/>
      <c r="O2349" s="845"/>
      <c r="P2349" s="826">
        <f t="shared" si="120"/>
        <v>0</v>
      </c>
      <c r="Q2349" s="828">
        <f t="shared" si="119"/>
        <v>0</v>
      </c>
      <c r="R2349" s="520"/>
    </row>
    <row r="2350" spans="2:18" ht="30" hidden="1" outlineLevel="1">
      <c r="B2350" s="115">
        <f t="shared" si="121"/>
        <v>2330</v>
      </c>
      <c r="C2350" s="70" t="s">
        <v>437</v>
      </c>
      <c r="D2350" s="203" t="s">
        <v>2</v>
      </c>
      <c r="E2350" s="204">
        <v>4</v>
      </c>
      <c r="F2350" s="38"/>
      <c r="G2350" s="380"/>
      <c r="H2350" s="381"/>
      <c r="I2350" s="380"/>
      <c r="J2350" s="428">
        <f t="shared" si="122"/>
        <v>0</v>
      </c>
      <c r="K2350" s="325"/>
      <c r="L2350" s="353"/>
      <c r="M2350" s="772"/>
      <c r="N2350" s="317"/>
      <c r="O2350" s="845"/>
      <c r="P2350" s="826">
        <f t="shared" si="120"/>
        <v>0</v>
      </c>
      <c r="Q2350" s="828">
        <f t="shared" si="119"/>
        <v>0</v>
      </c>
      <c r="R2350" s="520"/>
    </row>
    <row r="2351" spans="2:18" ht="30" hidden="1" outlineLevel="1">
      <c r="B2351" s="115">
        <f t="shared" si="121"/>
        <v>2331</v>
      </c>
      <c r="C2351" s="70" t="s">
        <v>438</v>
      </c>
      <c r="D2351" s="203" t="s">
        <v>31</v>
      </c>
      <c r="E2351" s="204">
        <v>1</v>
      </c>
      <c r="F2351" s="38"/>
      <c r="G2351" s="380"/>
      <c r="H2351" s="381"/>
      <c r="I2351" s="380"/>
      <c r="J2351" s="428">
        <f t="shared" si="122"/>
        <v>0</v>
      </c>
      <c r="K2351" s="325"/>
      <c r="L2351" s="353"/>
      <c r="M2351" s="772"/>
      <c r="N2351" s="317"/>
      <c r="O2351" s="845"/>
      <c r="P2351" s="826">
        <f t="shared" si="120"/>
        <v>0</v>
      </c>
      <c r="Q2351" s="828">
        <f t="shared" ref="Q2351:Q2414" si="123">I2351</f>
        <v>0</v>
      </c>
      <c r="R2351" s="520"/>
    </row>
    <row r="2352" spans="2:18" ht="30" hidden="1" outlineLevel="1">
      <c r="B2352" s="115">
        <f t="shared" si="121"/>
        <v>2332</v>
      </c>
      <c r="C2352" s="70" t="s">
        <v>439</v>
      </c>
      <c r="D2352" s="203" t="s">
        <v>31</v>
      </c>
      <c r="E2352" s="204">
        <v>1</v>
      </c>
      <c r="F2352" s="38"/>
      <c r="G2352" s="380"/>
      <c r="H2352" s="381"/>
      <c r="I2352" s="380"/>
      <c r="J2352" s="428">
        <f t="shared" si="122"/>
        <v>0</v>
      </c>
      <c r="K2352" s="325"/>
      <c r="L2352" s="353"/>
      <c r="M2352" s="772"/>
      <c r="N2352" s="317"/>
      <c r="O2352" s="845"/>
      <c r="P2352" s="826">
        <f t="shared" si="120"/>
        <v>0</v>
      </c>
      <c r="Q2352" s="828">
        <f t="shared" si="123"/>
        <v>0</v>
      </c>
      <c r="R2352" s="520"/>
    </row>
    <row r="2353" spans="1:18" ht="45" hidden="1" outlineLevel="1">
      <c r="B2353" s="115">
        <f t="shared" si="121"/>
        <v>2333</v>
      </c>
      <c r="C2353" s="70" t="s">
        <v>440</v>
      </c>
      <c r="D2353" s="203" t="s">
        <v>31</v>
      </c>
      <c r="E2353" s="204">
        <v>2</v>
      </c>
      <c r="F2353" s="38"/>
      <c r="G2353" s="380"/>
      <c r="H2353" s="381"/>
      <c r="I2353" s="380"/>
      <c r="J2353" s="428">
        <f t="shared" si="122"/>
        <v>0</v>
      </c>
      <c r="K2353" s="325"/>
      <c r="L2353" s="353"/>
      <c r="M2353" s="772"/>
      <c r="N2353" s="317"/>
      <c r="O2353" s="845"/>
      <c r="P2353" s="826">
        <f t="shared" si="120"/>
        <v>0</v>
      </c>
      <c r="Q2353" s="828">
        <f t="shared" si="123"/>
        <v>0</v>
      </c>
      <c r="R2353" s="520"/>
    </row>
    <row r="2354" spans="1:18" collapsed="1">
      <c r="A2354" s="219">
        <v>15</v>
      </c>
      <c r="B2354" s="878">
        <f t="shared" si="121"/>
        <v>2334</v>
      </c>
      <c r="C2354" s="938" t="s">
        <v>2034</v>
      </c>
      <c r="D2354" s="939"/>
      <c r="E2354" s="939"/>
      <c r="F2354" s="879"/>
      <c r="G2354" s="880">
        <v>76486488</v>
      </c>
      <c r="H2354" s="881"/>
      <c r="I2354" s="882">
        <v>79405606</v>
      </c>
      <c r="J2354" s="882">
        <f t="shared" si="122"/>
        <v>155892094</v>
      </c>
      <c r="K2354" s="883" t="s">
        <v>3627</v>
      </c>
      <c r="L2354" s="884">
        <v>45719</v>
      </c>
      <c r="M2354" s="772">
        <v>0</v>
      </c>
      <c r="N2354" s="317">
        <v>0</v>
      </c>
      <c r="O2354" s="860" t="s">
        <v>3971</v>
      </c>
      <c r="P2354" s="826">
        <f t="shared" ref="P2354" si="124">G2354</f>
        <v>76486488</v>
      </c>
      <c r="Q2354" s="826">
        <f>I2354</f>
        <v>79405606</v>
      </c>
      <c r="R2354" s="520"/>
    </row>
    <row r="2355" spans="1:18" hidden="1" outlineLevel="1">
      <c r="B2355" s="115">
        <f t="shared" si="121"/>
        <v>2335</v>
      </c>
      <c r="C2355" s="70" t="s">
        <v>2035</v>
      </c>
      <c r="D2355" s="203"/>
      <c r="E2355" s="204"/>
      <c r="F2355" s="38"/>
      <c r="G2355" s="380"/>
      <c r="H2355" s="381"/>
      <c r="I2355" s="380"/>
      <c r="J2355" s="306">
        <f t="shared" ref="J2355:J2386" si="125">G2355+I2355</f>
        <v>0</v>
      </c>
      <c r="K2355" s="325"/>
      <c r="L2355" s="353"/>
      <c r="M2355" s="772"/>
      <c r="N2355" s="317"/>
      <c r="O2355" s="845"/>
      <c r="P2355" s="826">
        <f t="shared" ref="P2355:P2417" si="126">G2355</f>
        <v>0</v>
      </c>
      <c r="Q2355" s="828">
        <f t="shared" si="123"/>
        <v>0</v>
      </c>
      <c r="R2355" s="520"/>
    </row>
    <row r="2356" spans="1:18" ht="45" hidden="1" outlineLevel="1">
      <c r="B2356" s="115">
        <f t="shared" ref="B2356:B2419" si="127">B2355+1</f>
        <v>2336</v>
      </c>
      <c r="C2356" s="70" t="s">
        <v>1163</v>
      </c>
      <c r="D2356" s="203" t="s">
        <v>31</v>
      </c>
      <c r="E2356" s="204">
        <v>2</v>
      </c>
      <c r="F2356" s="38"/>
      <c r="G2356" s="380"/>
      <c r="H2356" s="381"/>
      <c r="I2356" s="380"/>
      <c r="J2356" s="306">
        <f t="shared" si="125"/>
        <v>0</v>
      </c>
      <c r="K2356" s="325"/>
      <c r="L2356" s="353"/>
      <c r="M2356" s="772"/>
      <c r="N2356" s="317"/>
      <c r="O2356" s="845"/>
      <c r="P2356" s="826">
        <f t="shared" si="126"/>
        <v>0</v>
      </c>
      <c r="Q2356" s="828">
        <f t="shared" si="123"/>
        <v>0</v>
      </c>
      <c r="R2356" s="520"/>
    </row>
    <row r="2357" spans="1:18" ht="30" hidden="1" outlineLevel="1">
      <c r="B2357" s="115">
        <f t="shared" si="127"/>
        <v>2337</v>
      </c>
      <c r="C2357" s="70" t="s">
        <v>1024</v>
      </c>
      <c r="D2357" s="203" t="s">
        <v>31</v>
      </c>
      <c r="E2357" s="204">
        <v>1</v>
      </c>
      <c r="F2357" s="38"/>
      <c r="G2357" s="380"/>
      <c r="H2357" s="381"/>
      <c r="I2357" s="380"/>
      <c r="J2357" s="306">
        <f t="shared" si="125"/>
        <v>0</v>
      </c>
      <c r="K2357" s="325"/>
      <c r="L2357" s="353"/>
      <c r="M2357" s="772"/>
      <c r="N2357" s="317"/>
      <c r="O2357" s="845"/>
      <c r="P2357" s="826">
        <f t="shared" si="126"/>
        <v>0</v>
      </c>
      <c r="Q2357" s="828">
        <f t="shared" si="123"/>
        <v>0</v>
      </c>
      <c r="R2357" s="520"/>
    </row>
    <row r="2358" spans="1:18" ht="30" hidden="1" outlineLevel="1">
      <c r="B2358" s="115">
        <f t="shared" si="127"/>
        <v>2338</v>
      </c>
      <c r="C2358" s="70" t="s">
        <v>3478</v>
      </c>
      <c r="D2358" s="203" t="s">
        <v>31</v>
      </c>
      <c r="E2358" s="204">
        <v>1</v>
      </c>
      <c r="F2358" s="38"/>
      <c r="G2358" s="380"/>
      <c r="H2358" s="381"/>
      <c r="I2358" s="380"/>
      <c r="J2358" s="306">
        <f t="shared" si="125"/>
        <v>0</v>
      </c>
      <c r="K2358" s="325"/>
      <c r="L2358" s="353"/>
      <c r="M2358" s="772"/>
      <c r="N2358" s="317"/>
      <c r="O2358" s="845"/>
      <c r="P2358" s="826">
        <f t="shared" si="126"/>
        <v>0</v>
      </c>
      <c r="Q2358" s="828">
        <f t="shared" si="123"/>
        <v>0</v>
      </c>
      <c r="R2358" s="520"/>
    </row>
    <row r="2359" spans="1:18" ht="30" hidden="1" outlineLevel="1">
      <c r="B2359" s="115">
        <f t="shared" si="127"/>
        <v>2339</v>
      </c>
      <c r="C2359" s="70" t="s">
        <v>3479</v>
      </c>
      <c r="D2359" s="203" t="s">
        <v>31</v>
      </c>
      <c r="E2359" s="204">
        <v>1</v>
      </c>
      <c r="F2359" s="38"/>
      <c r="G2359" s="380"/>
      <c r="H2359" s="381"/>
      <c r="I2359" s="380"/>
      <c r="J2359" s="306">
        <f t="shared" si="125"/>
        <v>0</v>
      </c>
      <c r="K2359" s="325"/>
      <c r="L2359" s="353"/>
      <c r="M2359" s="772"/>
      <c r="N2359" s="317"/>
      <c r="O2359" s="845"/>
      <c r="P2359" s="826">
        <f t="shared" si="126"/>
        <v>0</v>
      </c>
      <c r="Q2359" s="828">
        <f t="shared" si="123"/>
        <v>0</v>
      </c>
      <c r="R2359" s="520"/>
    </row>
    <row r="2360" spans="1:18" ht="45" hidden="1" outlineLevel="1">
      <c r="B2360" s="115">
        <f t="shared" si="127"/>
        <v>2340</v>
      </c>
      <c r="C2360" s="70" t="s">
        <v>3480</v>
      </c>
      <c r="D2360" s="203" t="s">
        <v>31</v>
      </c>
      <c r="E2360" s="204">
        <v>1</v>
      </c>
      <c r="F2360" s="38"/>
      <c r="G2360" s="380"/>
      <c r="H2360" s="381"/>
      <c r="I2360" s="380"/>
      <c r="J2360" s="306">
        <f t="shared" si="125"/>
        <v>0</v>
      </c>
      <c r="K2360" s="325"/>
      <c r="L2360" s="353"/>
      <c r="M2360" s="772"/>
      <c r="N2360" s="317"/>
      <c r="O2360" s="845"/>
      <c r="P2360" s="826">
        <f t="shared" si="126"/>
        <v>0</v>
      </c>
      <c r="Q2360" s="828">
        <f t="shared" si="123"/>
        <v>0</v>
      </c>
      <c r="R2360" s="520"/>
    </row>
    <row r="2361" spans="1:18" ht="30" hidden="1" outlineLevel="1">
      <c r="B2361" s="115">
        <f t="shared" si="127"/>
        <v>2341</v>
      </c>
      <c r="C2361" s="70" t="s">
        <v>3481</v>
      </c>
      <c r="D2361" s="203" t="s">
        <v>31</v>
      </c>
      <c r="E2361" s="204">
        <v>1</v>
      </c>
      <c r="F2361" s="38"/>
      <c r="G2361" s="380"/>
      <c r="H2361" s="381"/>
      <c r="I2361" s="380"/>
      <c r="J2361" s="306">
        <f t="shared" si="125"/>
        <v>0</v>
      </c>
      <c r="K2361" s="325"/>
      <c r="L2361" s="353"/>
      <c r="M2361" s="772"/>
      <c r="N2361" s="317"/>
      <c r="O2361" s="845"/>
      <c r="P2361" s="826">
        <f t="shared" si="126"/>
        <v>0</v>
      </c>
      <c r="Q2361" s="828">
        <f t="shared" si="123"/>
        <v>0</v>
      </c>
      <c r="R2361" s="520"/>
    </row>
    <row r="2362" spans="1:18" ht="45" hidden="1" outlineLevel="1">
      <c r="B2362" s="115">
        <f t="shared" si="127"/>
        <v>2342</v>
      </c>
      <c r="C2362" s="70" t="s">
        <v>3482</v>
      </c>
      <c r="D2362" s="203" t="s">
        <v>31</v>
      </c>
      <c r="E2362" s="204">
        <v>2</v>
      </c>
      <c r="F2362" s="38"/>
      <c r="G2362" s="380"/>
      <c r="H2362" s="381"/>
      <c r="I2362" s="380"/>
      <c r="J2362" s="306">
        <f t="shared" si="125"/>
        <v>0</v>
      </c>
      <c r="K2362" s="325"/>
      <c r="L2362" s="353"/>
      <c r="M2362" s="772"/>
      <c r="N2362" s="317"/>
      <c r="O2362" s="845"/>
      <c r="P2362" s="826">
        <f t="shared" si="126"/>
        <v>0</v>
      </c>
      <c r="Q2362" s="828">
        <f t="shared" si="123"/>
        <v>0</v>
      </c>
      <c r="R2362" s="520"/>
    </row>
    <row r="2363" spans="1:18" ht="30" hidden="1" outlineLevel="1">
      <c r="B2363" s="115">
        <f t="shared" si="127"/>
        <v>2343</v>
      </c>
      <c r="C2363" s="70" t="s">
        <v>3483</v>
      </c>
      <c r="D2363" s="203" t="s">
        <v>31</v>
      </c>
      <c r="E2363" s="204">
        <v>1</v>
      </c>
      <c r="F2363" s="38"/>
      <c r="G2363" s="380"/>
      <c r="H2363" s="381"/>
      <c r="I2363" s="380"/>
      <c r="J2363" s="306">
        <f t="shared" si="125"/>
        <v>0</v>
      </c>
      <c r="K2363" s="325"/>
      <c r="L2363" s="353"/>
      <c r="M2363" s="772"/>
      <c r="N2363" s="317"/>
      <c r="O2363" s="845"/>
      <c r="P2363" s="826">
        <f t="shared" si="126"/>
        <v>0</v>
      </c>
      <c r="Q2363" s="828">
        <f t="shared" si="123"/>
        <v>0</v>
      </c>
      <c r="R2363" s="520"/>
    </row>
    <row r="2364" spans="1:18" ht="30" hidden="1" outlineLevel="1">
      <c r="B2364" s="115">
        <f t="shared" si="127"/>
        <v>2344</v>
      </c>
      <c r="C2364" s="70" t="s">
        <v>3484</v>
      </c>
      <c r="D2364" s="203" t="s">
        <v>31</v>
      </c>
      <c r="E2364" s="204">
        <v>1</v>
      </c>
      <c r="F2364" s="38"/>
      <c r="G2364" s="380"/>
      <c r="H2364" s="381"/>
      <c r="I2364" s="380"/>
      <c r="J2364" s="306">
        <f t="shared" si="125"/>
        <v>0</v>
      </c>
      <c r="K2364" s="325"/>
      <c r="L2364" s="353"/>
      <c r="M2364" s="772"/>
      <c r="N2364" s="317"/>
      <c r="O2364" s="845"/>
      <c r="P2364" s="826">
        <f t="shared" si="126"/>
        <v>0</v>
      </c>
      <c r="Q2364" s="828">
        <f t="shared" si="123"/>
        <v>0</v>
      </c>
      <c r="R2364" s="520"/>
    </row>
    <row r="2365" spans="1:18" ht="75" hidden="1" outlineLevel="1">
      <c r="B2365" s="115">
        <f t="shared" si="127"/>
        <v>2345</v>
      </c>
      <c r="C2365" s="70" t="s">
        <v>3485</v>
      </c>
      <c r="D2365" s="203" t="s">
        <v>31</v>
      </c>
      <c r="E2365" s="204">
        <v>14</v>
      </c>
      <c r="F2365" s="38"/>
      <c r="G2365" s="380"/>
      <c r="H2365" s="381"/>
      <c r="I2365" s="380"/>
      <c r="J2365" s="306">
        <f t="shared" si="125"/>
        <v>0</v>
      </c>
      <c r="K2365" s="325"/>
      <c r="L2365" s="353"/>
      <c r="M2365" s="772"/>
      <c r="N2365" s="317"/>
      <c r="O2365" s="845"/>
      <c r="P2365" s="826">
        <f t="shared" si="126"/>
        <v>0</v>
      </c>
      <c r="Q2365" s="828">
        <f t="shared" si="123"/>
        <v>0</v>
      </c>
      <c r="R2365" s="520"/>
    </row>
    <row r="2366" spans="1:18" ht="30" hidden="1" outlineLevel="1">
      <c r="B2366" s="115">
        <f t="shared" si="127"/>
        <v>2346</v>
      </c>
      <c r="C2366" s="70" t="s">
        <v>3486</v>
      </c>
      <c r="D2366" s="203" t="s">
        <v>31</v>
      </c>
      <c r="E2366" s="204">
        <v>14</v>
      </c>
      <c r="F2366" s="38"/>
      <c r="G2366" s="380"/>
      <c r="H2366" s="381"/>
      <c r="I2366" s="380"/>
      <c r="J2366" s="306">
        <f t="shared" si="125"/>
        <v>0</v>
      </c>
      <c r="K2366" s="325"/>
      <c r="L2366" s="353"/>
      <c r="M2366" s="772"/>
      <c r="N2366" s="317"/>
      <c r="O2366" s="845"/>
      <c r="P2366" s="826">
        <f t="shared" si="126"/>
        <v>0</v>
      </c>
      <c r="Q2366" s="828">
        <f t="shared" si="123"/>
        <v>0</v>
      </c>
      <c r="R2366" s="520"/>
    </row>
    <row r="2367" spans="1:18" hidden="1" outlineLevel="1">
      <c r="B2367" s="115">
        <f t="shared" si="127"/>
        <v>2347</v>
      </c>
      <c r="C2367" s="70" t="s">
        <v>3487</v>
      </c>
      <c r="D2367" s="203" t="s">
        <v>31</v>
      </c>
      <c r="E2367" s="204">
        <v>14</v>
      </c>
      <c r="F2367" s="38"/>
      <c r="G2367" s="380"/>
      <c r="H2367" s="381"/>
      <c r="I2367" s="380"/>
      <c r="J2367" s="306">
        <f t="shared" si="125"/>
        <v>0</v>
      </c>
      <c r="K2367" s="325"/>
      <c r="L2367" s="353"/>
      <c r="M2367" s="772"/>
      <c r="N2367" s="317"/>
      <c r="O2367" s="845"/>
      <c r="P2367" s="826">
        <f t="shared" si="126"/>
        <v>0</v>
      </c>
      <c r="Q2367" s="828">
        <f t="shared" si="123"/>
        <v>0</v>
      </c>
      <c r="R2367" s="520"/>
    </row>
    <row r="2368" spans="1:18" hidden="1" outlineLevel="1">
      <c r="B2368" s="115">
        <f t="shared" si="127"/>
        <v>2348</v>
      </c>
      <c r="C2368" s="70" t="s">
        <v>3488</v>
      </c>
      <c r="D2368" s="203" t="s">
        <v>31</v>
      </c>
      <c r="E2368" s="204">
        <v>1</v>
      </c>
      <c r="F2368" s="38"/>
      <c r="G2368" s="380"/>
      <c r="H2368" s="381"/>
      <c r="I2368" s="380"/>
      <c r="J2368" s="306">
        <f t="shared" si="125"/>
        <v>0</v>
      </c>
      <c r="K2368" s="325"/>
      <c r="L2368" s="353"/>
      <c r="M2368" s="772"/>
      <c r="N2368" s="317"/>
      <c r="O2368" s="845"/>
      <c r="P2368" s="826">
        <f t="shared" si="126"/>
        <v>0</v>
      </c>
      <c r="Q2368" s="828">
        <f t="shared" si="123"/>
        <v>0</v>
      </c>
      <c r="R2368" s="520"/>
    </row>
    <row r="2369" spans="2:18" ht="30" hidden="1" outlineLevel="1">
      <c r="B2369" s="115">
        <f t="shared" si="127"/>
        <v>2349</v>
      </c>
      <c r="C2369" s="70" t="s">
        <v>3489</v>
      </c>
      <c r="D2369" s="203" t="s">
        <v>31</v>
      </c>
      <c r="E2369" s="204">
        <v>1</v>
      </c>
      <c r="F2369" s="38"/>
      <c r="G2369" s="380"/>
      <c r="H2369" s="381"/>
      <c r="I2369" s="380"/>
      <c r="J2369" s="306">
        <f t="shared" si="125"/>
        <v>0</v>
      </c>
      <c r="K2369" s="325"/>
      <c r="L2369" s="353"/>
      <c r="M2369" s="772"/>
      <c r="N2369" s="317"/>
      <c r="O2369" s="845"/>
      <c r="P2369" s="826">
        <f t="shared" si="126"/>
        <v>0</v>
      </c>
      <c r="Q2369" s="828">
        <f t="shared" si="123"/>
        <v>0</v>
      </c>
      <c r="R2369" s="520"/>
    </row>
    <row r="2370" spans="2:18" hidden="1" outlineLevel="1">
      <c r="B2370" s="115">
        <f t="shared" si="127"/>
        <v>2350</v>
      </c>
      <c r="C2370" s="70" t="s">
        <v>3490</v>
      </c>
      <c r="D2370" s="203" t="s">
        <v>31</v>
      </c>
      <c r="E2370" s="204">
        <v>2</v>
      </c>
      <c r="F2370" s="38"/>
      <c r="G2370" s="380"/>
      <c r="H2370" s="381"/>
      <c r="I2370" s="380"/>
      <c r="J2370" s="306">
        <f t="shared" si="125"/>
        <v>0</v>
      </c>
      <c r="K2370" s="325"/>
      <c r="L2370" s="353"/>
      <c r="M2370" s="772"/>
      <c r="N2370" s="317"/>
      <c r="O2370" s="845"/>
      <c r="P2370" s="826">
        <f t="shared" si="126"/>
        <v>0</v>
      </c>
      <c r="Q2370" s="828">
        <f t="shared" si="123"/>
        <v>0</v>
      </c>
      <c r="R2370" s="520"/>
    </row>
    <row r="2371" spans="2:18" hidden="1" outlineLevel="1">
      <c r="B2371" s="115">
        <f t="shared" si="127"/>
        <v>2351</v>
      </c>
      <c r="C2371" s="70" t="s">
        <v>1025</v>
      </c>
      <c r="D2371" s="203" t="s">
        <v>31</v>
      </c>
      <c r="E2371" s="204">
        <v>1</v>
      </c>
      <c r="F2371" s="38"/>
      <c r="G2371" s="380"/>
      <c r="H2371" s="381"/>
      <c r="I2371" s="380"/>
      <c r="J2371" s="306">
        <f t="shared" si="125"/>
        <v>0</v>
      </c>
      <c r="K2371" s="325"/>
      <c r="L2371" s="353"/>
      <c r="M2371" s="772"/>
      <c r="N2371" s="317"/>
      <c r="O2371" s="845"/>
      <c r="P2371" s="826">
        <f t="shared" si="126"/>
        <v>0</v>
      </c>
      <c r="Q2371" s="828">
        <f t="shared" si="123"/>
        <v>0</v>
      </c>
      <c r="R2371" s="520"/>
    </row>
    <row r="2372" spans="2:18" ht="30" hidden="1" outlineLevel="1">
      <c r="B2372" s="115">
        <f t="shared" si="127"/>
        <v>2352</v>
      </c>
      <c r="C2372" s="70" t="s">
        <v>3491</v>
      </c>
      <c r="D2372" s="203" t="s">
        <v>31</v>
      </c>
      <c r="E2372" s="204">
        <v>529</v>
      </c>
      <c r="F2372" s="38"/>
      <c r="G2372" s="380"/>
      <c r="H2372" s="381"/>
      <c r="I2372" s="380"/>
      <c r="J2372" s="306">
        <f t="shared" si="125"/>
        <v>0</v>
      </c>
      <c r="K2372" s="325"/>
      <c r="L2372" s="353"/>
      <c r="M2372" s="772"/>
      <c r="N2372" s="317"/>
      <c r="O2372" s="845"/>
      <c r="P2372" s="826">
        <f t="shared" si="126"/>
        <v>0</v>
      </c>
      <c r="Q2372" s="828">
        <f t="shared" si="123"/>
        <v>0</v>
      </c>
      <c r="R2372" s="520"/>
    </row>
    <row r="2373" spans="2:18" hidden="1" outlineLevel="1">
      <c r="B2373" s="115">
        <f t="shared" si="127"/>
        <v>2353</v>
      </c>
      <c r="C2373" s="70" t="s">
        <v>1026</v>
      </c>
      <c r="D2373" s="203" t="s">
        <v>31</v>
      </c>
      <c r="E2373" s="204">
        <v>80</v>
      </c>
      <c r="F2373" s="38"/>
      <c r="G2373" s="380"/>
      <c r="H2373" s="381"/>
      <c r="I2373" s="380"/>
      <c r="J2373" s="306">
        <f t="shared" si="125"/>
        <v>0</v>
      </c>
      <c r="K2373" s="325"/>
      <c r="L2373" s="353"/>
      <c r="M2373" s="772"/>
      <c r="N2373" s="317"/>
      <c r="O2373" s="845"/>
      <c r="P2373" s="826">
        <f t="shared" si="126"/>
        <v>0</v>
      </c>
      <c r="Q2373" s="828">
        <f t="shared" si="123"/>
        <v>0</v>
      </c>
      <c r="R2373" s="520"/>
    </row>
    <row r="2374" spans="2:18" ht="30" hidden="1" outlineLevel="1">
      <c r="B2374" s="115">
        <f t="shared" si="127"/>
        <v>2354</v>
      </c>
      <c r="C2374" s="70" t="s">
        <v>3492</v>
      </c>
      <c r="D2374" s="203" t="s">
        <v>31</v>
      </c>
      <c r="E2374" s="204">
        <v>3</v>
      </c>
      <c r="F2374" s="38"/>
      <c r="G2374" s="380"/>
      <c r="H2374" s="381"/>
      <c r="I2374" s="380"/>
      <c r="J2374" s="306">
        <f t="shared" si="125"/>
        <v>0</v>
      </c>
      <c r="K2374" s="325"/>
      <c r="L2374" s="353"/>
      <c r="M2374" s="772"/>
      <c r="N2374" s="317"/>
      <c r="O2374" s="845"/>
      <c r="P2374" s="826">
        <f t="shared" si="126"/>
        <v>0</v>
      </c>
      <c r="Q2374" s="828">
        <f t="shared" si="123"/>
        <v>0</v>
      </c>
      <c r="R2374" s="520"/>
    </row>
    <row r="2375" spans="2:18" ht="30" hidden="1" outlineLevel="1">
      <c r="B2375" s="115">
        <f t="shared" si="127"/>
        <v>2355</v>
      </c>
      <c r="C2375" s="70" t="s">
        <v>1027</v>
      </c>
      <c r="D2375" s="203" t="s">
        <v>31</v>
      </c>
      <c r="E2375" s="204">
        <v>6</v>
      </c>
      <c r="F2375" s="38"/>
      <c r="G2375" s="380"/>
      <c r="H2375" s="381"/>
      <c r="I2375" s="380"/>
      <c r="J2375" s="306">
        <f t="shared" si="125"/>
        <v>0</v>
      </c>
      <c r="K2375" s="325"/>
      <c r="L2375" s="353"/>
      <c r="M2375" s="772"/>
      <c r="N2375" s="317"/>
      <c r="O2375" s="845"/>
      <c r="P2375" s="826">
        <f t="shared" si="126"/>
        <v>0</v>
      </c>
      <c r="Q2375" s="828">
        <f t="shared" si="123"/>
        <v>0</v>
      </c>
      <c r="R2375" s="520"/>
    </row>
    <row r="2376" spans="2:18" hidden="1" outlineLevel="1">
      <c r="B2376" s="115">
        <f t="shared" si="127"/>
        <v>2356</v>
      </c>
      <c r="C2376" s="70" t="s">
        <v>1028</v>
      </c>
      <c r="D2376" s="203" t="s">
        <v>31</v>
      </c>
      <c r="E2376" s="204">
        <v>6</v>
      </c>
      <c r="F2376" s="38"/>
      <c r="G2376" s="380"/>
      <c r="H2376" s="381"/>
      <c r="I2376" s="380"/>
      <c r="J2376" s="306">
        <f t="shared" si="125"/>
        <v>0</v>
      </c>
      <c r="K2376" s="325"/>
      <c r="L2376" s="353"/>
      <c r="M2376" s="772"/>
      <c r="N2376" s="317"/>
      <c r="O2376" s="845"/>
      <c r="P2376" s="826">
        <f t="shared" si="126"/>
        <v>0</v>
      </c>
      <c r="Q2376" s="828">
        <f t="shared" si="123"/>
        <v>0</v>
      </c>
      <c r="R2376" s="520"/>
    </row>
    <row r="2377" spans="2:18" ht="30" hidden="1" outlineLevel="1">
      <c r="B2377" s="115">
        <f t="shared" si="127"/>
        <v>2357</v>
      </c>
      <c r="C2377" s="70" t="s">
        <v>3493</v>
      </c>
      <c r="D2377" s="203" t="s">
        <v>31</v>
      </c>
      <c r="E2377" s="204">
        <v>6</v>
      </c>
      <c r="F2377" s="38"/>
      <c r="G2377" s="380"/>
      <c r="H2377" s="381"/>
      <c r="I2377" s="380"/>
      <c r="J2377" s="306">
        <f t="shared" si="125"/>
        <v>0</v>
      </c>
      <c r="K2377" s="325"/>
      <c r="L2377" s="353"/>
      <c r="M2377" s="772"/>
      <c r="N2377" s="317"/>
      <c r="O2377" s="845"/>
      <c r="P2377" s="826">
        <f t="shared" si="126"/>
        <v>0</v>
      </c>
      <c r="Q2377" s="828">
        <f t="shared" si="123"/>
        <v>0</v>
      </c>
      <c r="R2377" s="520"/>
    </row>
    <row r="2378" spans="2:18" ht="45" hidden="1" outlineLevel="1">
      <c r="B2378" s="115">
        <f t="shared" si="127"/>
        <v>2358</v>
      </c>
      <c r="C2378" s="70" t="s">
        <v>3494</v>
      </c>
      <c r="D2378" s="203" t="s">
        <v>31</v>
      </c>
      <c r="E2378" s="204">
        <v>6</v>
      </c>
      <c r="F2378" s="38"/>
      <c r="G2378" s="380"/>
      <c r="H2378" s="381"/>
      <c r="I2378" s="380"/>
      <c r="J2378" s="306">
        <f t="shared" si="125"/>
        <v>0</v>
      </c>
      <c r="K2378" s="325"/>
      <c r="L2378" s="353"/>
      <c r="M2378" s="772"/>
      <c r="N2378" s="317"/>
      <c r="O2378" s="845"/>
      <c r="P2378" s="826">
        <f t="shared" si="126"/>
        <v>0</v>
      </c>
      <c r="Q2378" s="828">
        <f t="shared" si="123"/>
        <v>0</v>
      </c>
      <c r="R2378" s="520"/>
    </row>
    <row r="2379" spans="2:18" ht="30" hidden="1" outlineLevel="1">
      <c r="B2379" s="115">
        <f t="shared" si="127"/>
        <v>2359</v>
      </c>
      <c r="C2379" s="70" t="s">
        <v>3495</v>
      </c>
      <c r="D2379" s="203" t="s">
        <v>31</v>
      </c>
      <c r="E2379" s="204">
        <v>6</v>
      </c>
      <c r="F2379" s="38"/>
      <c r="G2379" s="380"/>
      <c r="H2379" s="381"/>
      <c r="I2379" s="380"/>
      <c r="J2379" s="306">
        <f t="shared" si="125"/>
        <v>0</v>
      </c>
      <c r="K2379" s="325"/>
      <c r="L2379" s="353"/>
      <c r="M2379" s="772"/>
      <c r="N2379" s="317"/>
      <c r="O2379" s="845"/>
      <c r="P2379" s="826">
        <f t="shared" si="126"/>
        <v>0</v>
      </c>
      <c r="Q2379" s="828">
        <f t="shared" si="123"/>
        <v>0</v>
      </c>
      <c r="R2379" s="520"/>
    </row>
    <row r="2380" spans="2:18" ht="30" hidden="1" outlineLevel="1">
      <c r="B2380" s="115">
        <f t="shared" si="127"/>
        <v>2360</v>
      </c>
      <c r="C2380" s="70" t="s">
        <v>3496</v>
      </c>
      <c r="D2380" s="203" t="s">
        <v>31</v>
      </c>
      <c r="E2380" s="204">
        <v>33</v>
      </c>
      <c r="F2380" s="38"/>
      <c r="G2380" s="380"/>
      <c r="H2380" s="381"/>
      <c r="I2380" s="380"/>
      <c r="J2380" s="306">
        <f t="shared" si="125"/>
        <v>0</v>
      </c>
      <c r="K2380" s="325"/>
      <c r="L2380" s="353"/>
      <c r="M2380" s="772"/>
      <c r="N2380" s="317"/>
      <c r="O2380" s="845"/>
      <c r="P2380" s="826">
        <f t="shared" si="126"/>
        <v>0</v>
      </c>
      <c r="Q2380" s="828">
        <f t="shared" si="123"/>
        <v>0</v>
      </c>
      <c r="R2380" s="520"/>
    </row>
    <row r="2381" spans="2:18" ht="30" hidden="1" outlineLevel="1">
      <c r="B2381" s="115">
        <f t="shared" si="127"/>
        <v>2361</v>
      </c>
      <c r="C2381" s="70" t="s">
        <v>3497</v>
      </c>
      <c r="D2381" s="203" t="s">
        <v>31</v>
      </c>
      <c r="E2381" s="204">
        <v>66</v>
      </c>
      <c r="F2381" s="38"/>
      <c r="G2381" s="380"/>
      <c r="H2381" s="381"/>
      <c r="I2381" s="380"/>
      <c r="J2381" s="306">
        <f t="shared" si="125"/>
        <v>0</v>
      </c>
      <c r="K2381" s="325"/>
      <c r="L2381" s="353"/>
      <c r="M2381" s="772"/>
      <c r="N2381" s="317"/>
      <c r="O2381" s="845"/>
      <c r="P2381" s="826">
        <f t="shared" si="126"/>
        <v>0</v>
      </c>
      <c r="Q2381" s="828">
        <f t="shared" si="123"/>
        <v>0</v>
      </c>
      <c r="R2381" s="520"/>
    </row>
    <row r="2382" spans="2:18" hidden="1" outlineLevel="1">
      <c r="B2382" s="115">
        <f t="shared" si="127"/>
        <v>2362</v>
      </c>
      <c r="C2382" s="70" t="s">
        <v>1029</v>
      </c>
      <c r="D2382" s="203" t="s">
        <v>31</v>
      </c>
      <c r="E2382" s="204">
        <v>66</v>
      </c>
      <c r="F2382" s="38"/>
      <c r="G2382" s="380"/>
      <c r="H2382" s="381"/>
      <c r="I2382" s="380"/>
      <c r="J2382" s="306">
        <f t="shared" si="125"/>
        <v>0</v>
      </c>
      <c r="K2382" s="325"/>
      <c r="L2382" s="353"/>
      <c r="M2382" s="772"/>
      <c r="N2382" s="317"/>
      <c r="O2382" s="845"/>
      <c r="P2382" s="826">
        <f t="shared" si="126"/>
        <v>0</v>
      </c>
      <c r="Q2382" s="828">
        <f t="shared" si="123"/>
        <v>0</v>
      </c>
      <c r="R2382" s="520"/>
    </row>
    <row r="2383" spans="2:18" ht="30" hidden="1" outlineLevel="1">
      <c r="B2383" s="115">
        <f t="shared" si="127"/>
        <v>2363</v>
      </c>
      <c r="C2383" s="70" t="s">
        <v>3498</v>
      </c>
      <c r="D2383" s="203" t="s">
        <v>31</v>
      </c>
      <c r="E2383" s="204">
        <v>66</v>
      </c>
      <c r="F2383" s="38"/>
      <c r="G2383" s="380"/>
      <c r="H2383" s="381"/>
      <c r="I2383" s="380"/>
      <c r="J2383" s="306">
        <f t="shared" si="125"/>
        <v>0</v>
      </c>
      <c r="K2383" s="325"/>
      <c r="L2383" s="353"/>
      <c r="M2383" s="772"/>
      <c r="N2383" s="317"/>
      <c r="O2383" s="845"/>
      <c r="P2383" s="826">
        <f t="shared" si="126"/>
        <v>0</v>
      </c>
      <c r="Q2383" s="828">
        <f t="shared" si="123"/>
        <v>0</v>
      </c>
      <c r="R2383" s="520"/>
    </row>
    <row r="2384" spans="2:18" ht="45" hidden="1" outlineLevel="1">
      <c r="B2384" s="115">
        <f t="shared" si="127"/>
        <v>2364</v>
      </c>
      <c r="C2384" s="70" t="s">
        <v>1030</v>
      </c>
      <c r="D2384" s="203" t="s">
        <v>31</v>
      </c>
      <c r="E2384" s="204">
        <v>66</v>
      </c>
      <c r="F2384" s="38"/>
      <c r="G2384" s="380"/>
      <c r="H2384" s="381"/>
      <c r="I2384" s="380"/>
      <c r="J2384" s="306">
        <f t="shared" si="125"/>
        <v>0</v>
      </c>
      <c r="K2384" s="325"/>
      <c r="L2384" s="353"/>
      <c r="M2384" s="772"/>
      <c r="N2384" s="317"/>
      <c r="O2384" s="845"/>
      <c r="P2384" s="826">
        <f t="shared" si="126"/>
        <v>0</v>
      </c>
      <c r="Q2384" s="828">
        <f t="shared" si="123"/>
        <v>0</v>
      </c>
      <c r="R2384" s="520"/>
    </row>
    <row r="2385" spans="2:18" hidden="1" outlineLevel="1">
      <c r="B2385" s="115">
        <f t="shared" si="127"/>
        <v>2365</v>
      </c>
      <c r="C2385" s="70" t="s">
        <v>1031</v>
      </c>
      <c r="D2385" s="203" t="s">
        <v>31</v>
      </c>
      <c r="E2385" s="204">
        <v>66</v>
      </c>
      <c r="F2385" s="38"/>
      <c r="G2385" s="380"/>
      <c r="H2385" s="381"/>
      <c r="I2385" s="380"/>
      <c r="J2385" s="306">
        <f t="shared" si="125"/>
        <v>0</v>
      </c>
      <c r="K2385" s="325"/>
      <c r="L2385" s="353"/>
      <c r="M2385" s="772"/>
      <c r="N2385" s="317"/>
      <c r="O2385" s="845"/>
      <c r="P2385" s="826">
        <f t="shared" si="126"/>
        <v>0</v>
      </c>
      <c r="Q2385" s="828">
        <f t="shared" si="123"/>
        <v>0</v>
      </c>
      <c r="R2385" s="520"/>
    </row>
    <row r="2386" spans="2:18" hidden="1" outlineLevel="1">
      <c r="B2386" s="115">
        <f t="shared" si="127"/>
        <v>2366</v>
      </c>
      <c r="C2386" s="70" t="s">
        <v>1032</v>
      </c>
      <c r="D2386" s="203" t="s">
        <v>31</v>
      </c>
      <c r="E2386" s="204">
        <v>66</v>
      </c>
      <c r="F2386" s="38"/>
      <c r="G2386" s="380"/>
      <c r="H2386" s="381"/>
      <c r="I2386" s="380"/>
      <c r="J2386" s="306">
        <f t="shared" si="125"/>
        <v>0</v>
      </c>
      <c r="K2386" s="325"/>
      <c r="L2386" s="353"/>
      <c r="M2386" s="772"/>
      <c r="N2386" s="317"/>
      <c r="O2386" s="845"/>
      <c r="P2386" s="826">
        <f t="shared" si="126"/>
        <v>0</v>
      </c>
      <c r="Q2386" s="828">
        <f t="shared" si="123"/>
        <v>0</v>
      </c>
      <c r="R2386" s="520"/>
    </row>
    <row r="2387" spans="2:18" hidden="1" outlineLevel="1">
      <c r="B2387" s="115">
        <f t="shared" si="127"/>
        <v>2367</v>
      </c>
      <c r="C2387" s="70" t="s">
        <v>2036</v>
      </c>
      <c r="D2387" s="203"/>
      <c r="E2387" s="204"/>
      <c r="F2387" s="38"/>
      <c r="G2387" s="380"/>
      <c r="H2387" s="381"/>
      <c r="I2387" s="380"/>
      <c r="J2387" s="306">
        <f t="shared" ref="J2387:J2450" si="128">G2387+I2387</f>
        <v>0</v>
      </c>
      <c r="K2387" s="325"/>
      <c r="L2387" s="353"/>
      <c r="M2387" s="772"/>
      <c r="N2387" s="317"/>
      <c r="O2387" s="845"/>
      <c r="P2387" s="826">
        <f t="shared" si="126"/>
        <v>0</v>
      </c>
      <c r="Q2387" s="828">
        <f t="shared" si="123"/>
        <v>0</v>
      </c>
      <c r="R2387" s="520"/>
    </row>
    <row r="2388" spans="2:18" ht="75" hidden="1" outlineLevel="1">
      <c r="B2388" s="115">
        <f t="shared" si="127"/>
        <v>2368</v>
      </c>
      <c r="C2388" s="70" t="s">
        <v>3499</v>
      </c>
      <c r="D2388" s="203" t="s">
        <v>31</v>
      </c>
      <c r="E2388" s="204">
        <v>1</v>
      </c>
      <c r="F2388" s="38"/>
      <c r="G2388" s="380"/>
      <c r="H2388" s="381"/>
      <c r="I2388" s="380"/>
      <c r="J2388" s="306">
        <f t="shared" si="128"/>
        <v>0</v>
      </c>
      <c r="K2388" s="325"/>
      <c r="L2388" s="353"/>
      <c r="M2388" s="772"/>
      <c r="N2388" s="317"/>
      <c r="O2388" s="845"/>
      <c r="P2388" s="826">
        <f t="shared" si="126"/>
        <v>0</v>
      </c>
      <c r="Q2388" s="828">
        <f t="shared" si="123"/>
        <v>0</v>
      </c>
      <c r="R2388" s="520"/>
    </row>
    <row r="2389" spans="2:18" ht="75" hidden="1" outlineLevel="1">
      <c r="B2389" s="115">
        <f t="shared" si="127"/>
        <v>2369</v>
      </c>
      <c r="C2389" s="70" t="s">
        <v>3500</v>
      </c>
      <c r="D2389" s="203" t="s">
        <v>31</v>
      </c>
      <c r="E2389" s="204">
        <v>2</v>
      </c>
      <c r="F2389" s="38"/>
      <c r="G2389" s="380"/>
      <c r="H2389" s="381"/>
      <c r="I2389" s="380"/>
      <c r="J2389" s="306">
        <f t="shared" si="128"/>
        <v>0</v>
      </c>
      <c r="K2389" s="325"/>
      <c r="L2389" s="353"/>
      <c r="M2389" s="772"/>
      <c r="N2389" s="317"/>
      <c r="O2389" s="845"/>
      <c r="P2389" s="826">
        <f t="shared" si="126"/>
        <v>0</v>
      </c>
      <c r="Q2389" s="828">
        <f t="shared" si="123"/>
        <v>0</v>
      </c>
      <c r="R2389" s="520"/>
    </row>
    <row r="2390" spans="2:18" ht="75" hidden="1" outlineLevel="1">
      <c r="B2390" s="115">
        <f t="shared" si="127"/>
        <v>2370</v>
      </c>
      <c r="C2390" s="70" t="s">
        <v>3501</v>
      </c>
      <c r="D2390" s="203" t="s">
        <v>31</v>
      </c>
      <c r="E2390" s="204">
        <v>1</v>
      </c>
      <c r="F2390" s="38"/>
      <c r="G2390" s="380"/>
      <c r="H2390" s="381"/>
      <c r="I2390" s="380"/>
      <c r="J2390" s="306">
        <f t="shared" si="128"/>
        <v>0</v>
      </c>
      <c r="K2390" s="325"/>
      <c r="L2390" s="353"/>
      <c r="M2390" s="772"/>
      <c r="N2390" s="317"/>
      <c r="O2390" s="845"/>
      <c r="P2390" s="826">
        <f t="shared" si="126"/>
        <v>0</v>
      </c>
      <c r="Q2390" s="828">
        <f t="shared" si="123"/>
        <v>0</v>
      </c>
      <c r="R2390" s="520"/>
    </row>
    <row r="2391" spans="2:18" ht="30" hidden="1" outlineLevel="1">
      <c r="B2391" s="115">
        <f t="shared" si="127"/>
        <v>2371</v>
      </c>
      <c r="C2391" s="70" t="s">
        <v>3502</v>
      </c>
      <c r="D2391" s="203" t="s">
        <v>31</v>
      </c>
      <c r="E2391" s="204">
        <v>5</v>
      </c>
      <c r="F2391" s="38"/>
      <c r="G2391" s="380"/>
      <c r="H2391" s="381"/>
      <c r="I2391" s="380"/>
      <c r="J2391" s="306">
        <f t="shared" si="128"/>
        <v>0</v>
      </c>
      <c r="K2391" s="325"/>
      <c r="L2391" s="353"/>
      <c r="M2391" s="772"/>
      <c r="N2391" s="317"/>
      <c r="O2391" s="845"/>
      <c r="P2391" s="826">
        <f t="shared" si="126"/>
        <v>0</v>
      </c>
      <c r="Q2391" s="828">
        <f t="shared" si="123"/>
        <v>0</v>
      </c>
      <c r="R2391" s="520"/>
    </row>
    <row r="2392" spans="2:18" hidden="1" outlineLevel="1">
      <c r="B2392" s="115">
        <f t="shared" si="127"/>
        <v>2372</v>
      </c>
      <c r="C2392" s="70" t="s">
        <v>1033</v>
      </c>
      <c r="D2392" s="203" t="s">
        <v>31</v>
      </c>
      <c r="E2392" s="204">
        <v>1</v>
      </c>
      <c r="F2392" s="38"/>
      <c r="G2392" s="380"/>
      <c r="H2392" s="381"/>
      <c r="I2392" s="380"/>
      <c r="J2392" s="306">
        <f t="shared" si="128"/>
        <v>0</v>
      </c>
      <c r="K2392" s="325"/>
      <c r="L2392" s="353"/>
      <c r="M2392" s="772"/>
      <c r="N2392" s="317"/>
      <c r="O2392" s="845"/>
      <c r="P2392" s="826">
        <f t="shared" si="126"/>
        <v>0</v>
      </c>
      <c r="Q2392" s="828">
        <f t="shared" si="123"/>
        <v>0</v>
      </c>
      <c r="R2392" s="520"/>
    </row>
    <row r="2393" spans="2:18" hidden="1" outlineLevel="1">
      <c r="B2393" s="115">
        <f t="shared" si="127"/>
        <v>2373</v>
      </c>
      <c r="C2393" s="70" t="s">
        <v>1034</v>
      </c>
      <c r="D2393" s="203" t="s">
        <v>31</v>
      </c>
      <c r="E2393" s="204">
        <v>2</v>
      </c>
      <c r="F2393" s="38"/>
      <c r="G2393" s="380"/>
      <c r="H2393" s="381"/>
      <c r="I2393" s="380"/>
      <c r="J2393" s="306">
        <f t="shared" si="128"/>
        <v>0</v>
      </c>
      <c r="K2393" s="325"/>
      <c r="L2393" s="353"/>
      <c r="M2393" s="772"/>
      <c r="N2393" s="317"/>
      <c r="O2393" s="845"/>
      <c r="P2393" s="826">
        <f t="shared" si="126"/>
        <v>0</v>
      </c>
      <c r="Q2393" s="828">
        <f t="shared" si="123"/>
        <v>0</v>
      </c>
      <c r="R2393" s="520"/>
    </row>
    <row r="2394" spans="2:18" hidden="1" outlineLevel="1">
      <c r="B2394" s="115">
        <f t="shared" si="127"/>
        <v>2374</v>
      </c>
      <c r="C2394" s="70" t="s">
        <v>1035</v>
      </c>
      <c r="D2394" s="203" t="s">
        <v>31</v>
      </c>
      <c r="E2394" s="204">
        <v>4</v>
      </c>
      <c r="F2394" s="38"/>
      <c r="G2394" s="380"/>
      <c r="H2394" s="381"/>
      <c r="I2394" s="380"/>
      <c r="J2394" s="306">
        <f t="shared" si="128"/>
        <v>0</v>
      </c>
      <c r="K2394" s="325"/>
      <c r="L2394" s="353"/>
      <c r="M2394" s="772"/>
      <c r="N2394" s="317"/>
      <c r="O2394" s="845"/>
      <c r="P2394" s="826">
        <f t="shared" si="126"/>
        <v>0</v>
      </c>
      <c r="Q2394" s="828">
        <f t="shared" si="123"/>
        <v>0</v>
      </c>
      <c r="R2394" s="520"/>
    </row>
    <row r="2395" spans="2:18" ht="45" hidden="1" outlineLevel="1">
      <c r="B2395" s="115">
        <f t="shared" si="127"/>
        <v>2375</v>
      </c>
      <c r="C2395" s="70" t="s">
        <v>3503</v>
      </c>
      <c r="D2395" s="203" t="s">
        <v>31</v>
      </c>
      <c r="E2395" s="204">
        <v>1</v>
      </c>
      <c r="F2395" s="38"/>
      <c r="G2395" s="380"/>
      <c r="H2395" s="381"/>
      <c r="I2395" s="380"/>
      <c r="J2395" s="306">
        <f t="shared" si="128"/>
        <v>0</v>
      </c>
      <c r="K2395" s="325"/>
      <c r="L2395" s="353"/>
      <c r="M2395" s="772"/>
      <c r="N2395" s="317"/>
      <c r="O2395" s="845"/>
      <c r="P2395" s="826">
        <f t="shared" si="126"/>
        <v>0</v>
      </c>
      <c r="Q2395" s="828">
        <f t="shared" si="123"/>
        <v>0</v>
      </c>
      <c r="R2395" s="520"/>
    </row>
    <row r="2396" spans="2:18" ht="45" hidden="1" outlineLevel="1">
      <c r="B2396" s="115">
        <f t="shared" si="127"/>
        <v>2376</v>
      </c>
      <c r="C2396" s="70" t="s">
        <v>1036</v>
      </c>
      <c r="D2396" s="203" t="s">
        <v>31</v>
      </c>
      <c r="E2396" s="204">
        <v>20</v>
      </c>
      <c r="F2396" s="38"/>
      <c r="G2396" s="380"/>
      <c r="H2396" s="381"/>
      <c r="I2396" s="380"/>
      <c r="J2396" s="306">
        <f t="shared" si="128"/>
        <v>0</v>
      </c>
      <c r="K2396" s="325"/>
      <c r="L2396" s="353"/>
      <c r="M2396" s="772"/>
      <c r="N2396" s="317"/>
      <c r="O2396" s="845"/>
      <c r="P2396" s="826">
        <f t="shared" si="126"/>
        <v>0</v>
      </c>
      <c r="Q2396" s="828">
        <f t="shared" si="123"/>
        <v>0</v>
      </c>
      <c r="R2396" s="520"/>
    </row>
    <row r="2397" spans="2:18" ht="30" hidden="1" outlineLevel="1">
      <c r="B2397" s="115">
        <f t="shared" si="127"/>
        <v>2377</v>
      </c>
      <c r="C2397" s="70" t="s">
        <v>1037</v>
      </c>
      <c r="D2397" s="203" t="s">
        <v>31</v>
      </c>
      <c r="E2397" s="204">
        <v>20</v>
      </c>
      <c r="F2397" s="38"/>
      <c r="G2397" s="380"/>
      <c r="H2397" s="381"/>
      <c r="I2397" s="380"/>
      <c r="J2397" s="306">
        <f t="shared" si="128"/>
        <v>0</v>
      </c>
      <c r="K2397" s="325"/>
      <c r="L2397" s="353"/>
      <c r="M2397" s="772"/>
      <c r="N2397" s="317"/>
      <c r="O2397" s="845"/>
      <c r="P2397" s="826">
        <f t="shared" si="126"/>
        <v>0</v>
      </c>
      <c r="Q2397" s="828">
        <f t="shared" si="123"/>
        <v>0</v>
      </c>
      <c r="R2397" s="520"/>
    </row>
    <row r="2398" spans="2:18" ht="45" hidden="1" outlineLevel="1">
      <c r="B2398" s="115">
        <f t="shared" si="127"/>
        <v>2378</v>
      </c>
      <c r="C2398" s="70" t="s">
        <v>3504</v>
      </c>
      <c r="D2398" s="203" t="s">
        <v>31</v>
      </c>
      <c r="E2398" s="204">
        <v>1</v>
      </c>
      <c r="F2398" s="38"/>
      <c r="G2398" s="380"/>
      <c r="H2398" s="381"/>
      <c r="I2398" s="380"/>
      <c r="J2398" s="306">
        <f t="shared" si="128"/>
        <v>0</v>
      </c>
      <c r="K2398" s="325"/>
      <c r="L2398" s="353"/>
      <c r="M2398" s="772"/>
      <c r="N2398" s="317"/>
      <c r="O2398" s="845"/>
      <c r="P2398" s="826">
        <f t="shared" si="126"/>
        <v>0</v>
      </c>
      <c r="Q2398" s="828">
        <f t="shared" si="123"/>
        <v>0</v>
      </c>
      <c r="R2398" s="520"/>
    </row>
    <row r="2399" spans="2:18" ht="45" hidden="1" outlineLevel="1">
      <c r="B2399" s="115">
        <f t="shared" si="127"/>
        <v>2379</v>
      </c>
      <c r="C2399" s="70" t="s">
        <v>3505</v>
      </c>
      <c r="D2399" s="203" t="s">
        <v>31</v>
      </c>
      <c r="E2399" s="204">
        <v>1</v>
      </c>
      <c r="F2399" s="38"/>
      <c r="G2399" s="380"/>
      <c r="H2399" s="381"/>
      <c r="I2399" s="380"/>
      <c r="J2399" s="306">
        <f t="shared" si="128"/>
        <v>0</v>
      </c>
      <c r="K2399" s="325"/>
      <c r="L2399" s="353"/>
      <c r="M2399" s="772"/>
      <c r="N2399" s="317"/>
      <c r="O2399" s="845"/>
      <c r="P2399" s="826">
        <f t="shared" si="126"/>
        <v>0</v>
      </c>
      <c r="Q2399" s="828">
        <f t="shared" si="123"/>
        <v>0</v>
      </c>
      <c r="R2399" s="520"/>
    </row>
    <row r="2400" spans="2:18" ht="45" hidden="1" outlineLevel="1">
      <c r="B2400" s="115">
        <f t="shared" si="127"/>
        <v>2380</v>
      </c>
      <c r="C2400" s="70" t="s">
        <v>3506</v>
      </c>
      <c r="D2400" s="203" t="s">
        <v>31</v>
      </c>
      <c r="E2400" s="204">
        <v>2</v>
      </c>
      <c r="F2400" s="38"/>
      <c r="G2400" s="380"/>
      <c r="H2400" s="381"/>
      <c r="I2400" s="380"/>
      <c r="J2400" s="306">
        <f t="shared" si="128"/>
        <v>0</v>
      </c>
      <c r="K2400" s="325"/>
      <c r="L2400" s="353"/>
      <c r="M2400" s="772"/>
      <c r="N2400" s="317"/>
      <c r="O2400" s="845"/>
      <c r="P2400" s="826">
        <f t="shared" si="126"/>
        <v>0</v>
      </c>
      <c r="Q2400" s="828">
        <f t="shared" si="123"/>
        <v>0</v>
      </c>
      <c r="R2400" s="520"/>
    </row>
    <row r="2401" spans="2:18" ht="45" hidden="1" outlineLevel="1">
      <c r="B2401" s="115">
        <f t="shared" si="127"/>
        <v>2381</v>
      </c>
      <c r="C2401" s="70" t="s">
        <v>3507</v>
      </c>
      <c r="D2401" s="203" t="s">
        <v>31</v>
      </c>
      <c r="E2401" s="204">
        <v>2</v>
      </c>
      <c r="F2401" s="38"/>
      <c r="G2401" s="380"/>
      <c r="H2401" s="381"/>
      <c r="I2401" s="380"/>
      <c r="J2401" s="306">
        <f t="shared" si="128"/>
        <v>0</v>
      </c>
      <c r="K2401" s="325"/>
      <c r="L2401" s="353"/>
      <c r="M2401" s="772"/>
      <c r="N2401" s="317"/>
      <c r="O2401" s="845"/>
      <c r="P2401" s="826">
        <f t="shared" si="126"/>
        <v>0</v>
      </c>
      <c r="Q2401" s="828">
        <f t="shared" si="123"/>
        <v>0</v>
      </c>
      <c r="R2401" s="520"/>
    </row>
    <row r="2402" spans="2:18" hidden="1" outlineLevel="1">
      <c r="B2402" s="115">
        <f t="shared" si="127"/>
        <v>2382</v>
      </c>
      <c r="C2402" s="70" t="s">
        <v>1038</v>
      </c>
      <c r="D2402" s="203" t="s">
        <v>31</v>
      </c>
      <c r="E2402" s="204">
        <v>58</v>
      </c>
      <c r="F2402" s="38"/>
      <c r="G2402" s="380"/>
      <c r="H2402" s="381"/>
      <c r="I2402" s="380"/>
      <c r="J2402" s="306">
        <f t="shared" si="128"/>
        <v>0</v>
      </c>
      <c r="K2402" s="325"/>
      <c r="L2402" s="353"/>
      <c r="M2402" s="772"/>
      <c r="N2402" s="317"/>
      <c r="O2402" s="845"/>
      <c r="P2402" s="826">
        <f t="shared" si="126"/>
        <v>0</v>
      </c>
      <c r="Q2402" s="828">
        <f t="shared" si="123"/>
        <v>0</v>
      </c>
      <c r="R2402" s="520"/>
    </row>
    <row r="2403" spans="2:18" hidden="1" outlineLevel="1">
      <c r="B2403" s="115">
        <f t="shared" si="127"/>
        <v>2383</v>
      </c>
      <c r="C2403" s="70" t="s">
        <v>3508</v>
      </c>
      <c r="D2403" s="203" t="s">
        <v>31</v>
      </c>
      <c r="E2403" s="204">
        <v>2</v>
      </c>
      <c r="F2403" s="38"/>
      <c r="G2403" s="380"/>
      <c r="H2403" s="381"/>
      <c r="I2403" s="380"/>
      <c r="J2403" s="306">
        <f t="shared" si="128"/>
        <v>0</v>
      </c>
      <c r="K2403" s="325"/>
      <c r="L2403" s="353"/>
      <c r="M2403" s="772"/>
      <c r="N2403" s="317"/>
      <c r="O2403" s="845"/>
      <c r="P2403" s="826">
        <f t="shared" si="126"/>
        <v>0</v>
      </c>
      <c r="Q2403" s="828">
        <f t="shared" si="123"/>
        <v>0</v>
      </c>
      <c r="R2403" s="520"/>
    </row>
    <row r="2404" spans="2:18" ht="30" hidden="1" outlineLevel="1">
      <c r="B2404" s="115">
        <f t="shared" si="127"/>
        <v>2384</v>
      </c>
      <c r="C2404" s="70" t="s">
        <v>1039</v>
      </c>
      <c r="D2404" s="203"/>
      <c r="E2404" s="204"/>
      <c r="F2404" s="38"/>
      <c r="G2404" s="380"/>
      <c r="H2404" s="381"/>
      <c r="I2404" s="380"/>
      <c r="J2404" s="306">
        <f t="shared" si="128"/>
        <v>0</v>
      </c>
      <c r="K2404" s="325"/>
      <c r="L2404" s="353"/>
      <c r="M2404" s="772"/>
      <c r="N2404" s="317"/>
      <c r="O2404" s="845"/>
      <c r="P2404" s="826">
        <f t="shared" si="126"/>
        <v>0</v>
      </c>
      <c r="Q2404" s="828">
        <f t="shared" si="123"/>
        <v>0</v>
      </c>
      <c r="R2404" s="520"/>
    </row>
    <row r="2405" spans="2:18" ht="45" hidden="1" outlineLevel="1">
      <c r="B2405" s="115">
        <f t="shared" si="127"/>
        <v>2385</v>
      </c>
      <c r="C2405" s="70" t="s">
        <v>3509</v>
      </c>
      <c r="D2405" s="203" t="s">
        <v>31</v>
      </c>
      <c r="E2405" s="204">
        <v>2</v>
      </c>
      <c r="F2405" s="38"/>
      <c r="G2405" s="380"/>
      <c r="H2405" s="381"/>
      <c r="I2405" s="380"/>
      <c r="J2405" s="306">
        <f t="shared" si="128"/>
        <v>0</v>
      </c>
      <c r="K2405" s="325"/>
      <c r="L2405" s="353"/>
      <c r="M2405" s="772"/>
      <c r="N2405" s="317"/>
      <c r="O2405" s="845"/>
      <c r="P2405" s="826">
        <f t="shared" si="126"/>
        <v>0</v>
      </c>
      <c r="Q2405" s="828">
        <f t="shared" si="123"/>
        <v>0</v>
      </c>
      <c r="R2405" s="520"/>
    </row>
    <row r="2406" spans="2:18" ht="30" hidden="1" outlineLevel="1">
      <c r="B2406" s="115">
        <f t="shared" si="127"/>
        <v>2386</v>
      </c>
      <c r="C2406" s="70" t="s">
        <v>3510</v>
      </c>
      <c r="D2406" s="203" t="s">
        <v>31</v>
      </c>
      <c r="E2406" s="204">
        <v>2</v>
      </c>
      <c r="F2406" s="38"/>
      <c r="G2406" s="380"/>
      <c r="H2406" s="381"/>
      <c r="I2406" s="380"/>
      <c r="J2406" s="306">
        <f t="shared" si="128"/>
        <v>0</v>
      </c>
      <c r="K2406" s="325"/>
      <c r="L2406" s="353"/>
      <c r="M2406" s="772"/>
      <c r="N2406" s="317"/>
      <c r="O2406" s="845"/>
      <c r="P2406" s="826">
        <f t="shared" si="126"/>
        <v>0</v>
      </c>
      <c r="Q2406" s="828">
        <f t="shared" si="123"/>
        <v>0</v>
      </c>
      <c r="R2406" s="520"/>
    </row>
    <row r="2407" spans="2:18" ht="45" hidden="1" outlineLevel="1">
      <c r="B2407" s="115">
        <f t="shared" si="127"/>
        <v>2387</v>
      </c>
      <c r="C2407" s="70" t="s">
        <v>3511</v>
      </c>
      <c r="D2407" s="203" t="s">
        <v>31</v>
      </c>
      <c r="E2407" s="204">
        <v>2</v>
      </c>
      <c r="F2407" s="38"/>
      <c r="G2407" s="380"/>
      <c r="H2407" s="381"/>
      <c r="I2407" s="380"/>
      <c r="J2407" s="306">
        <f t="shared" si="128"/>
        <v>0</v>
      </c>
      <c r="K2407" s="325"/>
      <c r="L2407" s="353"/>
      <c r="M2407" s="772"/>
      <c r="N2407" s="317"/>
      <c r="O2407" s="845"/>
      <c r="P2407" s="826">
        <f t="shared" si="126"/>
        <v>0</v>
      </c>
      <c r="Q2407" s="828">
        <f t="shared" si="123"/>
        <v>0</v>
      </c>
      <c r="R2407" s="520"/>
    </row>
    <row r="2408" spans="2:18" ht="45" hidden="1" outlineLevel="1">
      <c r="B2408" s="115">
        <f t="shared" si="127"/>
        <v>2388</v>
      </c>
      <c r="C2408" s="70" t="s">
        <v>3512</v>
      </c>
      <c r="D2408" s="203" t="s">
        <v>31</v>
      </c>
      <c r="E2408" s="204">
        <v>5</v>
      </c>
      <c r="F2408" s="38"/>
      <c r="G2408" s="380"/>
      <c r="H2408" s="381"/>
      <c r="I2408" s="380"/>
      <c r="J2408" s="306">
        <f t="shared" si="128"/>
        <v>0</v>
      </c>
      <c r="K2408" s="325"/>
      <c r="L2408" s="353"/>
      <c r="M2408" s="772"/>
      <c r="N2408" s="317"/>
      <c r="O2408" s="845"/>
      <c r="P2408" s="826">
        <f t="shared" si="126"/>
        <v>0</v>
      </c>
      <c r="Q2408" s="828">
        <f t="shared" si="123"/>
        <v>0</v>
      </c>
      <c r="R2408" s="520"/>
    </row>
    <row r="2409" spans="2:18" ht="45" hidden="1" outlineLevel="1">
      <c r="B2409" s="115">
        <f t="shared" si="127"/>
        <v>2389</v>
      </c>
      <c r="C2409" s="70" t="s">
        <v>3513</v>
      </c>
      <c r="D2409" s="203" t="s">
        <v>31</v>
      </c>
      <c r="E2409" s="204">
        <v>1</v>
      </c>
      <c r="F2409" s="38"/>
      <c r="G2409" s="380"/>
      <c r="H2409" s="381"/>
      <c r="I2409" s="380"/>
      <c r="J2409" s="306">
        <f t="shared" si="128"/>
        <v>0</v>
      </c>
      <c r="K2409" s="325"/>
      <c r="L2409" s="353"/>
      <c r="M2409" s="772"/>
      <c r="N2409" s="317"/>
      <c r="O2409" s="845"/>
      <c r="P2409" s="826">
        <f t="shared" si="126"/>
        <v>0</v>
      </c>
      <c r="Q2409" s="828">
        <f t="shared" si="123"/>
        <v>0</v>
      </c>
      <c r="R2409" s="520"/>
    </row>
    <row r="2410" spans="2:18" ht="45" hidden="1" outlineLevel="1">
      <c r="B2410" s="115">
        <f t="shared" si="127"/>
        <v>2390</v>
      </c>
      <c r="C2410" s="70" t="s">
        <v>3514</v>
      </c>
      <c r="D2410" s="203" t="s">
        <v>31</v>
      </c>
      <c r="E2410" s="204">
        <v>28</v>
      </c>
      <c r="F2410" s="38"/>
      <c r="G2410" s="380"/>
      <c r="H2410" s="381"/>
      <c r="I2410" s="380"/>
      <c r="J2410" s="306">
        <f t="shared" si="128"/>
        <v>0</v>
      </c>
      <c r="K2410" s="325"/>
      <c r="L2410" s="353"/>
      <c r="M2410" s="772"/>
      <c r="N2410" s="317"/>
      <c r="O2410" s="845"/>
      <c r="P2410" s="826">
        <f t="shared" si="126"/>
        <v>0</v>
      </c>
      <c r="Q2410" s="828">
        <f t="shared" si="123"/>
        <v>0</v>
      </c>
      <c r="R2410" s="520"/>
    </row>
    <row r="2411" spans="2:18" ht="45" hidden="1" outlineLevel="1">
      <c r="B2411" s="115">
        <f t="shared" si="127"/>
        <v>2391</v>
      </c>
      <c r="C2411" s="70" t="s">
        <v>3515</v>
      </c>
      <c r="D2411" s="203" t="s">
        <v>31</v>
      </c>
      <c r="E2411" s="204">
        <v>4</v>
      </c>
      <c r="F2411" s="38"/>
      <c r="G2411" s="380"/>
      <c r="H2411" s="381"/>
      <c r="I2411" s="380"/>
      <c r="J2411" s="306">
        <f t="shared" si="128"/>
        <v>0</v>
      </c>
      <c r="K2411" s="325"/>
      <c r="L2411" s="353"/>
      <c r="M2411" s="772"/>
      <c r="N2411" s="317"/>
      <c r="O2411" s="845"/>
      <c r="P2411" s="826">
        <f t="shared" si="126"/>
        <v>0</v>
      </c>
      <c r="Q2411" s="828">
        <f t="shared" si="123"/>
        <v>0</v>
      </c>
      <c r="R2411" s="520"/>
    </row>
    <row r="2412" spans="2:18" ht="45" hidden="1" outlineLevel="1">
      <c r="B2412" s="115">
        <f t="shared" si="127"/>
        <v>2392</v>
      </c>
      <c r="C2412" s="70" t="s">
        <v>3516</v>
      </c>
      <c r="D2412" s="203" t="s">
        <v>31</v>
      </c>
      <c r="E2412" s="204">
        <v>10</v>
      </c>
      <c r="F2412" s="38"/>
      <c r="G2412" s="380"/>
      <c r="H2412" s="381"/>
      <c r="I2412" s="380"/>
      <c r="J2412" s="306">
        <f t="shared" si="128"/>
        <v>0</v>
      </c>
      <c r="K2412" s="325"/>
      <c r="L2412" s="353"/>
      <c r="M2412" s="772"/>
      <c r="N2412" s="317"/>
      <c r="O2412" s="845"/>
      <c r="P2412" s="826">
        <f t="shared" si="126"/>
        <v>0</v>
      </c>
      <c r="Q2412" s="828">
        <f t="shared" si="123"/>
        <v>0</v>
      </c>
      <c r="R2412" s="520"/>
    </row>
    <row r="2413" spans="2:18" ht="45" hidden="1" outlineLevel="1">
      <c r="B2413" s="115">
        <f t="shared" si="127"/>
        <v>2393</v>
      </c>
      <c r="C2413" s="70" t="s">
        <v>3517</v>
      </c>
      <c r="D2413" s="203" t="s">
        <v>31</v>
      </c>
      <c r="E2413" s="204">
        <v>3</v>
      </c>
      <c r="F2413" s="38"/>
      <c r="G2413" s="380"/>
      <c r="H2413" s="381"/>
      <c r="I2413" s="380"/>
      <c r="J2413" s="306">
        <f t="shared" si="128"/>
        <v>0</v>
      </c>
      <c r="K2413" s="325"/>
      <c r="L2413" s="353"/>
      <c r="M2413" s="772"/>
      <c r="N2413" s="317"/>
      <c r="O2413" s="845"/>
      <c r="P2413" s="826">
        <f t="shared" si="126"/>
        <v>0</v>
      </c>
      <c r="Q2413" s="828">
        <f t="shared" si="123"/>
        <v>0</v>
      </c>
      <c r="R2413" s="520"/>
    </row>
    <row r="2414" spans="2:18" ht="30" hidden="1" outlineLevel="1">
      <c r="B2414" s="115">
        <f t="shared" si="127"/>
        <v>2394</v>
      </c>
      <c r="C2414" s="70" t="s">
        <v>3518</v>
      </c>
      <c r="D2414" s="203" t="s">
        <v>31</v>
      </c>
      <c r="E2414" s="204">
        <v>53</v>
      </c>
      <c r="F2414" s="38"/>
      <c r="G2414" s="380"/>
      <c r="H2414" s="381"/>
      <c r="I2414" s="380"/>
      <c r="J2414" s="306">
        <f t="shared" si="128"/>
        <v>0</v>
      </c>
      <c r="K2414" s="325"/>
      <c r="L2414" s="353"/>
      <c r="M2414" s="772"/>
      <c r="N2414" s="317"/>
      <c r="O2414" s="845"/>
      <c r="P2414" s="826">
        <f t="shared" si="126"/>
        <v>0</v>
      </c>
      <c r="Q2414" s="828">
        <f t="shared" si="123"/>
        <v>0</v>
      </c>
      <c r="R2414" s="520"/>
    </row>
    <row r="2415" spans="2:18" ht="30" hidden="1" outlineLevel="1">
      <c r="B2415" s="115">
        <f t="shared" si="127"/>
        <v>2395</v>
      </c>
      <c r="C2415" s="70" t="s">
        <v>3519</v>
      </c>
      <c r="D2415" s="203" t="s">
        <v>31</v>
      </c>
      <c r="E2415" s="204">
        <v>2</v>
      </c>
      <c r="F2415" s="38"/>
      <c r="G2415" s="380"/>
      <c r="H2415" s="381"/>
      <c r="I2415" s="380"/>
      <c r="J2415" s="306">
        <f t="shared" si="128"/>
        <v>0</v>
      </c>
      <c r="K2415" s="325"/>
      <c r="L2415" s="353"/>
      <c r="M2415" s="772"/>
      <c r="N2415" s="317"/>
      <c r="O2415" s="845"/>
      <c r="P2415" s="826">
        <f t="shared" si="126"/>
        <v>0</v>
      </c>
      <c r="Q2415" s="828">
        <f t="shared" ref="Q2415:Q2478" si="129">I2415</f>
        <v>0</v>
      </c>
      <c r="R2415" s="520"/>
    </row>
    <row r="2416" spans="2:18" ht="30" hidden="1" outlineLevel="1">
      <c r="B2416" s="115">
        <f t="shared" si="127"/>
        <v>2396</v>
      </c>
      <c r="C2416" s="70" t="s">
        <v>3520</v>
      </c>
      <c r="D2416" s="203" t="s">
        <v>31</v>
      </c>
      <c r="E2416" s="204">
        <v>3</v>
      </c>
      <c r="F2416" s="38"/>
      <c r="G2416" s="380"/>
      <c r="H2416" s="381"/>
      <c r="I2416" s="380"/>
      <c r="J2416" s="306">
        <f t="shared" si="128"/>
        <v>0</v>
      </c>
      <c r="K2416" s="325"/>
      <c r="L2416" s="353"/>
      <c r="M2416" s="772"/>
      <c r="N2416" s="317"/>
      <c r="O2416" s="845"/>
      <c r="P2416" s="826">
        <f t="shared" si="126"/>
        <v>0</v>
      </c>
      <c r="Q2416" s="828">
        <f t="shared" si="129"/>
        <v>0</v>
      </c>
      <c r="R2416" s="520"/>
    </row>
    <row r="2417" spans="2:18" ht="45" hidden="1" outlineLevel="1">
      <c r="B2417" s="115">
        <f t="shared" si="127"/>
        <v>2397</v>
      </c>
      <c r="C2417" s="70" t="s">
        <v>3521</v>
      </c>
      <c r="D2417" s="203" t="s">
        <v>31</v>
      </c>
      <c r="E2417" s="204">
        <v>6</v>
      </c>
      <c r="F2417" s="38"/>
      <c r="G2417" s="380"/>
      <c r="H2417" s="381"/>
      <c r="I2417" s="380"/>
      <c r="J2417" s="306">
        <f t="shared" si="128"/>
        <v>0</v>
      </c>
      <c r="K2417" s="325"/>
      <c r="L2417" s="353"/>
      <c r="M2417" s="772"/>
      <c r="N2417" s="317"/>
      <c r="O2417" s="845"/>
      <c r="P2417" s="826">
        <f t="shared" si="126"/>
        <v>0</v>
      </c>
      <c r="Q2417" s="828">
        <f t="shared" si="129"/>
        <v>0</v>
      </c>
      <c r="R2417" s="520"/>
    </row>
    <row r="2418" spans="2:18" ht="45" hidden="1" outlineLevel="1">
      <c r="B2418" s="115">
        <f t="shared" si="127"/>
        <v>2398</v>
      </c>
      <c r="C2418" s="70" t="s">
        <v>3522</v>
      </c>
      <c r="D2418" s="203" t="s">
        <v>31</v>
      </c>
      <c r="E2418" s="204">
        <v>4</v>
      </c>
      <c r="F2418" s="38"/>
      <c r="G2418" s="380"/>
      <c r="H2418" s="381"/>
      <c r="I2418" s="380"/>
      <c r="J2418" s="306">
        <f t="shared" si="128"/>
        <v>0</v>
      </c>
      <c r="K2418" s="325"/>
      <c r="L2418" s="353"/>
      <c r="M2418" s="772"/>
      <c r="N2418" s="317"/>
      <c r="O2418" s="845"/>
      <c r="P2418" s="826">
        <f t="shared" ref="P2418:P2481" si="130">G2418</f>
        <v>0</v>
      </c>
      <c r="Q2418" s="828">
        <f t="shared" si="129"/>
        <v>0</v>
      </c>
      <c r="R2418" s="520"/>
    </row>
    <row r="2419" spans="2:18" ht="45" hidden="1" outlineLevel="1">
      <c r="B2419" s="115">
        <f t="shared" si="127"/>
        <v>2399</v>
      </c>
      <c r="C2419" s="70" t="s">
        <v>3523</v>
      </c>
      <c r="D2419" s="203" t="s">
        <v>31</v>
      </c>
      <c r="E2419" s="204">
        <v>2</v>
      </c>
      <c r="F2419" s="38"/>
      <c r="G2419" s="380"/>
      <c r="H2419" s="381"/>
      <c r="I2419" s="380"/>
      <c r="J2419" s="306">
        <f t="shared" si="128"/>
        <v>0</v>
      </c>
      <c r="K2419" s="325"/>
      <c r="L2419" s="353"/>
      <c r="M2419" s="772"/>
      <c r="N2419" s="317"/>
      <c r="O2419" s="845"/>
      <c r="P2419" s="826">
        <f t="shared" si="130"/>
        <v>0</v>
      </c>
      <c r="Q2419" s="828">
        <f t="shared" si="129"/>
        <v>0</v>
      </c>
      <c r="R2419" s="520"/>
    </row>
    <row r="2420" spans="2:18" ht="30" hidden="1" outlineLevel="1">
      <c r="B2420" s="115">
        <f t="shared" ref="B2420:B2483" si="131">B2419+1</f>
        <v>2400</v>
      </c>
      <c r="C2420" s="70" t="s">
        <v>3524</v>
      </c>
      <c r="D2420" s="203" t="s">
        <v>31</v>
      </c>
      <c r="E2420" s="204">
        <v>61</v>
      </c>
      <c r="F2420" s="38"/>
      <c r="G2420" s="380"/>
      <c r="H2420" s="381"/>
      <c r="I2420" s="380"/>
      <c r="J2420" s="306">
        <f t="shared" si="128"/>
        <v>0</v>
      </c>
      <c r="K2420" s="325"/>
      <c r="L2420" s="353"/>
      <c r="M2420" s="772"/>
      <c r="N2420" s="317"/>
      <c r="O2420" s="845"/>
      <c r="P2420" s="826">
        <f t="shared" si="130"/>
        <v>0</v>
      </c>
      <c r="Q2420" s="828">
        <f t="shared" si="129"/>
        <v>0</v>
      </c>
      <c r="R2420" s="520"/>
    </row>
    <row r="2421" spans="2:18" ht="30" hidden="1" outlineLevel="1">
      <c r="B2421" s="115">
        <f t="shared" si="131"/>
        <v>2401</v>
      </c>
      <c r="C2421" s="70" t="s">
        <v>3525</v>
      </c>
      <c r="D2421" s="203" t="s">
        <v>31</v>
      </c>
      <c r="E2421" s="204">
        <v>15</v>
      </c>
      <c r="F2421" s="38"/>
      <c r="G2421" s="380"/>
      <c r="H2421" s="381"/>
      <c r="I2421" s="380"/>
      <c r="J2421" s="306">
        <f t="shared" si="128"/>
        <v>0</v>
      </c>
      <c r="K2421" s="325"/>
      <c r="L2421" s="353"/>
      <c r="M2421" s="772"/>
      <c r="N2421" s="317"/>
      <c r="O2421" s="845"/>
      <c r="P2421" s="826">
        <f t="shared" si="130"/>
        <v>0</v>
      </c>
      <c r="Q2421" s="828">
        <f t="shared" si="129"/>
        <v>0</v>
      </c>
      <c r="R2421" s="520"/>
    </row>
    <row r="2422" spans="2:18" ht="30" hidden="1" outlineLevel="1">
      <c r="B2422" s="115">
        <f t="shared" si="131"/>
        <v>2402</v>
      </c>
      <c r="C2422" s="70" t="s">
        <v>3526</v>
      </c>
      <c r="D2422" s="203" t="s">
        <v>31</v>
      </c>
      <c r="E2422" s="204">
        <v>19</v>
      </c>
      <c r="F2422" s="38"/>
      <c r="G2422" s="380"/>
      <c r="H2422" s="381"/>
      <c r="I2422" s="380"/>
      <c r="J2422" s="306">
        <f t="shared" si="128"/>
        <v>0</v>
      </c>
      <c r="K2422" s="325"/>
      <c r="L2422" s="353"/>
      <c r="M2422" s="772"/>
      <c r="N2422" s="317"/>
      <c r="O2422" s="845"/>
      <c r="P2422" s="826">
        <f t="shared" si="130"/>
        <v>0</v>
      </c>
      <c r="Q2422" s="828">
        <f t="shared" si="129"/>
        <v>0</v>
      </c>
      <c r="R2422" s="520"/>
    </row>
    <row r="2423" spans="2:18" ht="30" hidden="1" outlineLevel="1">
      <c r="B2423" s="115">
        <f t="shared" si="131"/>
        <v>2403</v>
      </c>
      <c r="C2423" s="70" t="s">
        <v>3527</v>
      </c>
      <c r="D2423" s="203" t="s">
        <v>31</v>
      </c>
      <c r="E2423" s="204">
        <v>1</v>
      </c>
      <c r="F2423" s="38"/>
      <c r="G2423" s="380"/>
      <c r="H2423" s="381"/>
      <c r="I2423" s="380"/>
      <c r="J2423" s="306">
        <f t="shared" si="128"/>
        <v>0</v>
      </c>
      <c r="K2423" s="325"/>
      <c r="L2423" s="353"/>
      <c r="M2423" s="772"/>
      <c r="N2423" s="317"/>
      <c r="O2423" s="845"/>
      <c r="P2423" s="826">
        <f t="shared" si="130"/>
        <v>0</v>
      </c>
      <c r="Q2423" s="828">
        <f t="shared" si="129"/>
        <v>0</v>
      </c>
      <c r="R2423" s="520"/>
    </row>
    <row r="2424" spans="2:18" ht="30" hidden="1" outlineLevel="1">
      <c r="B2424" s="115">
        <f t="shared" si="131"/>
        <v>2404</v>
      </c>
      <c r="C2424" s="70" t="s">
        <v>3528</v>
      </c>
      <c r="D2424" s="203" t="s">
        <v>31</v>
      </c>
      <c r="E2424" s="204">
        <v>2</v>
      </c>
      <c r="F2424" s="38"/>
      <c r="G2424" s="380"/>
      <c r="H2424" s="381"/>
      <c r="I2424" s="380"/>
      <c r="J2424" s="306">
        <f t="shared" si="128"/>
        <v>0</v>
      </c>
      <c r="K2424" s="325"/>
      <c r="L2424" s="353"/>
      <c r="M2424" s="772"/>
      <c r="N2424" s="317"/>
      <c r="O2424" s="845"/>
      <c r="P2424" s="826">
        <f t="shared" si="130"/>
        <v>0</v>
      </c>
      <c r="Q2424" s="828">
        <f t="shared" si="129"/>
        <v>0</v>
      </c>
      <c r="R2424" s="520"/>
    </row>
    <row r="2425" spans="2:18" ht="30" hidden="1" outlineLevel="1">
      <c r="B2425" s="115">
        <f t="shared" si="131"/>
        <v>2405</v>
      </c>
      <c r="C2425" s="70" t="s">
        <v>3529</v>
      </c>
      <c r="D2425" s="203" t="s">
        <v>31</v>
      </c>
      <c r="E2425" s="204">
        <v>46</v>
      </c>
      <c r="F2425" s="38"/>
      <c r="G2425" s="380"/>
      <c r="H2425" s="381"/>
      <c r="I2425" s="380"/>
      <c r="J2425" s="306">
        <f t="shared" si="128"/>
        <v>0</v>
      </c>
      <c r="K2425" s="325"/>
      <c r="L2425" s="353"/>
      <c r="M2425" s="772"/>
      <c r="N2425" s="317"/>
      <c r="O2425" s="845"/>
      <c r="P2425" s="826">
        <f t="shared" si="130"/>
        <v>0</v>
      </c>
      <c r="Q2425" s="828">
        <f t="shared" si="129"/>
        <v>0</v>
      </c>
      <c r="R2425" s="520"/>
    </row>
    <row r="2426" spans="2:18" ht="30" hidden="1" outlineLevel="1">
      <c r="B2426" s="115">
        <f t="shared" si="131"/>
        <v>2406</v>
      </c>
      <c r="C2426" s="70" t="s">
        <v>3530</v>
      </c>
      <c r="D2426" s="203" t="s">
        <v>31</v>
      </c>
      <c r="E2426" s="204">
        <v>4</v>
      </c>
      <c r="F2426" s="38"/>
      <c r="G2426" s="380"/>
      <c r="H2426" s="381"/>
      <c r="I2426" s="380"/>
      <c r="J2426" s="306">
        <f t="shared" si="128"/>
        <v>0</v>
      </c>
      <c r="K2426" s="325"/>
      <c r="L2426" s="353"/>
      <c r="M2426" s="772"/>
      <c r="N2426" s="317"/>
      <c r="O2426" s="845"/>
      <c r="P2426" s="826">
        <f t="shared" si="130"/>
        <v>0</v>
      </c>
      <c r="Q2426" s="828">
        <f t="shared" si="129"/>
        <v>0</v>
      </c>
      <c r="R2426" s="520"/>
    </row>
    <row r="2427" spans="2:18" hidden="1" outlineLevel="1">
      <c r="B2427" s="115">
        <f t="shared" si="131"/>
        <v>2407</v>
      </c>
      <c r="C2427" s="70" t="s">
        <v>3531</v>
      </c>
      <c r="D2427" s="203" t="s">
        <v>31</v>
      </c>
      <c r="E2427" s="204">
        <v>1</v>
      </c>
      <c r="F2427" s="38"/>
      <c r="G2427" s="380"/>
      <c r="H2427" s="381"/>
      <c r="I2427" s="380"/>
      <c r="J2427" s="306">
        <f t="shared" si="128"/>
        <v>0</v>
      </c>
      <c r="K2427" s="325"/>
      <c r="L2427" s="353"/>
      <c r="M2427" s="772"/>
      <c r="N2427" s="317"/>
      <c r="O2427" s="845"/>
      <c r="P2427" s="826">
        <f t="shared" si="130"/>
        <v>0</v>
      </c>
      <c r="Q2427" s="828">
        <f t="shared" si="129"/>
        <v>0</v>
      </c>
      <c r="R2427" s="520"/>
    </row>
    <row r="2428" spans="2:18" hidden="1" outlineLevel="1">
      <c r="B2428" s="115">
        <f t="shared" si="131"/>
        <v>2408</v>
      </c>
      <c r="C2428" s="70" t="s">
        <v>2037</v>
      </c>
      <c r="D2428" s="203"/>
      <c r="E2428" s="204"/>
      <c r="F2428" s="38"/>
      <c r="G2428" s="380"/>
      <c r="H2428" s="381"/>
      <c r="I2428" s="380"/>
      <c r="J2428" s="306">
        <f t="shared" si="128"/>
        <v>0</v>
      </c>
      <c r="K2428" s="325"/>
      <c r="L2428" s="353"/>
      <c r="M2428" s="772"/>
      <c r="N2428" s="317"/>
      <c r="O2428" s="845"/>
      <c r="P2428" s="826">
        <f t="shared" si="130"/>
        <v>0</v>
      </c>
      <c r="Q2428" s="828">
        <f t="shared" si="129"/>
        <v>0</v>
      </c>
      <c r="R2428" s="520"/>
    </row>
    <row r="2429" spans="2:18" ht="30" hidden="1" outlineLevel="1">
      <c r="B2429" s="115">
        <f t="shared" si="131"/>
        <v>2409</v>
      </c>
      <c r="C2429" s="70" t="s">
        <v>1040</v>
      </c>
      <c r="D2429" s="203" t="s">
        <v>31</v>
      </c>
      <c r="E2429" s="204">
        <v>84</v>
      </c>
      <c r="F2429" s="38"/>
      <c r="G2429" s="380"/>
      <c r="H2429" s="381"/>
      <c r="I2429" s="380"/>
      <c r="J2429" s="306">
        <f t="shared" si="128"/>
        <v>0</v>
      </c>
      <c r="K2429" s="325"/>
      <c r="L2429" s="353"/>
      <c r="M2429" s="772"/>
      <c r="N2429" s="317"/>
      <c r="O2429" s="845"/>
      <c r="P2429" s="826">
        <f t="shared" si="130"/>
        <v>0</v>
      </c>
      <c r="Q2429" s="828">
        <f t="shared" si="129"/>
        <v>0</v>
      </c>
      <c r="R2429" s="520"/>
    </row>
    <row r="2430" spans="2:18" hidden="1" outlineLevel="1">
      <c r="B2430" s="115">
        <f t="shared" si="131"/>
        <v>2410</v>
      </c>
      <c r="C2430" s="70" t="s">
        <v>1041</v>
      </c>
      <c r="D2430" s="203" t="s">
        <v>31</v>
      </c>
      <c r="E2430" s="204">
        <v>84</v>
      </c>
      <c r="F2430" s="38"/>
      <c r="G2430" s="380"/>
      <c r="H2430" s="381"/>
      <c r="I2430" s="380"/>
      <c r="J2430" s="306">
        <f t="shared" si="128"/>
        <v>0</v>
      </c>
      <c r="K2430" s="325"/>
      <c r="L2430" s="353"/>
      <c r="M2430" s="772"/>
      <c r="N2430" s="317"/>
      <c r="O2430" s="845"/>
      <c r="P2430" s="826">
        <f t="shared" si="130"/>
        <v>0</v>
      </c>
      <c r="Q2430" s="828">
        <f t="shared" si="129"/>
        <v>0</v>
      </c>
      <c r="R2430" s="520"/>
    </row>
    <row r="2431" spans="2:18" hidden="1" outlineLevel="1">
      <c r="B2431" s="115">
        <f t="shared" si="131"/>
        <v>2411</v>
      </c>
      <c r="C2431" s="70" t="s">
        <v>1042</v>
      </c>
      <c r="D2431" s="203" t="s">
        <v>31</v>
      </c>
      <c r="E2431" s="204">
        <v>44</v>
      </c>
      <c r="F2431" s="38"/>
      <c r="G2431" s="380"/>
      <c r="H2431" s="381"/>
      <c r="I2431" s="380"/>
      <c r="J2431" s="306">
        <f t="shared" si="128"/>
        <v>0</v>
      </c>
      <c r="K2431" s="325"/>
      <c r="L2431" s="353"/>
      <c r="M2431" s="772"/>
      <c r="N2431" s="317"/>
      <c r="O2431" s="845"/>
      <c r="P2431" s="826">
        <f t="shared" si="130"/>
        <v>0</v>
      </c>
      <c r="Q2431" s="828">
        <f t="shared" si="129"/>
        <v>0</v>
      </c>
      <c r="R2431" s="520"/>
    </row>
    <row r="2432" spans="2:18" hidden="1" outlineLevel="1">
      <c r="B2432" s="115">
        <f t="shared" si="131"/>
        <v>2412</v>
      </c>
      <c r="C2432" s="70" t="s">
        <v>1043</v>
      </c>
      <c r="D2432" s="203" t="s">
        <v>31</v>
      </c>
      <c r="E2432" s="204">
        <v>3</v>
      </c>
      <c r="F2432" s="38"/>
      <c r="G2432" s="380"/>
      <c r="H2432" s="381"/>
      <c r="I2432" s="380"/>
      <c r="J2432" s="306">
        <f t="shared" si="128"/>
        <v>0</v>
      </c>
      <c r="K2432" s="325"/>
      <c r="L2432" s="353"/>
      <c r="M2432" s="772"/>
      <c r="N2432" s="317"/>
      <c r="O2432" s="845"/>
      <c r="P2432" s="826">
        <f t="shared" si="130"/>
        <v>0</v>
      </c>
      <c r="Q2432" s="828">
        <f t="shared" si="129"/>
        <v>0</v>
      </c>
      <c r="R2432" s="520"/>
    </row>
    <row r="2433" spans="2:18" hidden="1" outlineLevel="1">
      <c r="B2433" s="115">
        <f t="shared" si="131"/>
        <v>2413</v>
      </c>
      <c r="C2433" s="70" t="s">
        <v>1044</v>
      </c>
      <c r="D2433" s="203" t="s">
        <v>31</v>
      </c>
      <c r="E2433" s="204">
        <v>40</v>
      </c>
      <c r="F2433" s="38"/>
      <c r="G2433" s="380"/>
      <c r="H2433" s="381"/>
      <c r="I2433" s="380"/>
      <c r="J2433" s="306">
        <f t="shared" si="128"/>
        <v>0</v>
      </c>
      <c r="K2433" s="325"/>
      <c r="L2433" s="353"/>
      <c r="M2433" s="772"/>
      <c r="N2433" s="317"/>
      <c r="O2433" s="845"/>
      <c r="P2433" s="826">
        <f t="shared" si="130"/>
        <v>0</v>
      </c>
      <c r="Q2433" s="828">
        <f t="shared" si="129"/>
        <v>0</v>
      </c>
      <c r="R2433" s="520"/>
    </row>
    <row r="2434" spans="2:18" hidden="1" outlineLevel="1">
      <c r="B2434" s="115">
        <f t="shared" si="131"/>
        <v>2414</v>
      </c>
      <c r="C2434" s="70" t="s">
        <v>1045</v>
      </c>
      <c r="D2434" s="203" t="s">
        <v>31</v>
      </c>
      <c r="E2434" s="204">
        <v>3</v>
      </c>
      <c r="F2434" s="38"/>
      <c r="G2434" s="380"/>
      <c r="H2434" s="381"/>
      <c r="I2434" s="380"/>
      <c r="J2434" s="306">
        <f t="shared" si="128"/>
        <v>0</v>
      </c>
      <c r="K2434" s="325"/>
      <c r="L2434" s="353"/>
      <c r="M2434" s="772"/>
      <c r="N2434" s="317"/>
      <c r="O2434" s="845"/>
      <c r="P2434" s="826">
        <f t="shared" si="130"/>
        <v>0</v>
      </c>
      <c r="Q2434" s="828">
        <f t="shared" si="129"/>
        <v>0</v>
      </c>
      <c r="R2434" s="520"/>
    </row>
    <row r="2435" spans="2:18" hidden="1" outlineLevel="1">
      <c r="B2435" s="115">
        <f t="shared" si="131"/>
        <v>2415</v>
      </c>
      <c r="C2435" s="70" t="s">
        <v>2038</v>
      </c>
      <c r="D2435" s="203"/>
      <c r="E2435" s="204"/>
      <c r="F2435" s="38"/>
      <c r="G2435" s="380"/>
      <c r="H2435" s="381"/>
      <c r="I2435" s="380"/>
      <c r="J2435" s="306">
        <f t="shared" si="128"/>
        <v>0</v>
      </c>
      <c r="K2435" s="325"/>
      <c r="L2435" s="353"/>
      <c r="M2435" s="772"/>
      <c r="N2435" s="317"/>
      <c r="O2435" s="845"/>
      <c r="P2435" s="826">
        <f t="shared" si="130"/>
        <v>0</v>
      </c>
      <c r="Q2435" s="828">
        <f t="shared" si="129"/>
        <v>0</v>
      </c>
      <c r="R2435" s="520"/>
    </row>
    <row r="2436" spans="2:18" ht="45" hidden="1" outlineLevel="1">
      <c r="B2436" s="115">
        <f t="shared" si="131"/>
        <v>2416</v>
      </c>
      <c r="C2436" s="70" t="s">
        <v>1046</v>
      </c>
      <c r="D2436" s="203" t="s">
        <v>2</v>
      </c>
      <c r="E2436" s="204">
        <v>52</v>
      </c>
      <c r="F2436" s="38"/>
      <c r="G2436" s="380"/>
      <c r="H2436" s="381"/>
      <c r="I2436" s="380"/>
      <c r="J2436" s="306">
        <f t="shared" si="128"/>
        <v>0</v>
      </c>
      <c r="K2436" s="325"/>
      <c r="L2436" s="353"/>
      <c r="M2436" s="772"/>
      <c r="N2436" s="317"/>
      <c r="O2436" s="845"/>
      <c r="P2436" s="826">
        <f t="shared" si="130"/>
        <v>0</v>
      </c>
      <c r="Q2436" s="828">
        <f t="shared" si="129"/>
        <v>0</v>
      </c>
      <c r="R2436" s="520"/>
    </row>
    <row r="2437" spans="2:18" ht="45" hidden="1" outlineLevel="1">
      <c r="B2437" s="115">
        <f t="shared" si="131"/>
        <v>2417</v>
      </c>
      <c r="C2437" s="70" t="s">
        <v>1047</v>
      </c>
      <c r="D2437" s="203" t="s">
        <v>2</v>
      </c>
      <c r="E2437" s="204">
        <v>57</v>
      </c>
      <c r="F2437" s="38"/>
      <c r="G2437" s="380"/>
      <c r="H2437" s="381"/>
      <c r="I2437" s="380"/>
      <c r="J2437" s="306">
        <f t="shared" si="128"/>
        <v>0</v>
      </c>
      <c r="K2437" s="325"/>
      <c r="L2437" s="353"/>
      <c r="M2437" s="772"/>
      <c r="N2437" s="317"/>
      <c r="O2437" s="845"/>
      <c r="P2437" s="826">
        <f t="shared" si="130"/>
        <v>0</v>
      </c>
      <c r="Q2437" s="828">
        <f t="shared" si="129"/>
        <v>0</v>
      </c>
      <c r="R2437" s="520"/>
    </row>
    <row r="2438" spans="2:18" ht="45" hidden="1" outlineLevel="1">
      <c r="B2438" s="115">
        <f t="shared" si="131"/>
        <v>2418</v>
      </c>
      <c r="C2438" s="70" t="s">
        <v>1048</v>
      </c>
      <c r="D2438" s="203" t="s">
        <v>2</v>
      </c>
      <c r="E2438" s="204">
        <v>331</v>
      </c>
      <c r="F2438" s="38"/>
      <c r="G2438" s="380"/>
      <c r="H2438" s="381"/>
      <c r="I2438" s="380"/>
      <c r="J2438" s="306">
        <f t="shared" si="128"/>
        <v>0</v>
      </c>
      <c r="K2438" s="325"/>
      <c r="L2438" s="353"/>
      <c r="M2438" s="772"/>
      <c r="N2438" s="317"/>
      <c r="O2438" s="845"/>
      <c r="P2438" s="826">
        <f t="shared" si="130"/>
        <v>0</v>
      </c>
      <c r="Q2438" s="828">
        <f t="shared" si="129"/>
        <v>0</v>
      </c>
      <c r="R2438" s="520"/>
    </row>
    <row r="2439" spans="2:18" ht="45" hidden="1" outlineLevel="1">
      <c r="B2439" s="115">
        <f t="shared" si="131"/>
        <v>2419</v>
      </c>
      <c r="C2439" s="70" t="s">
        <v>1049</v>
      </c>
      <c r="D2439" s="203" t="s">
        <v>2</v>
      </c>
      <c r="E2439" s="204">
        <v>219</v>
      </c>
      <c r="F2439" s="38"/>
      <c r="G2439" s="380"/>
      <c r="H2439" s="381"/>
      <c r="I2439" s="380"/>
      <c r="J2439" s="306">
        <f t="shared" si="128"/>
        <v>0</v>
      </c>
      <c r="K2439" s="325"/>
      <c r="L2439" s="353"/>
      <c r="M2439" s="772"/>
      <c r="N2439" s="317"/>
      <c r="O2439" s="845"/>
      <c r="P2439" s="826">
        <f t="shared" si="130"/>
        <v>0</v>
      </c>
      <c r="Q2439" s="828">
        <f t="shared" si="129"/>
        <v>0</v>
      </c>
      <c r="R2439" s="520"/>
    </row>
    <row r="2440" spans="2:18" ht="45" hidden="1" outlineLevel="1">
      <c r="B2440" s="115">
        <f t="shared" si="131"/>
        <v>2420</v>
      </c>
      <c r="C2440" s="70" t="s">
        <v>1050</v>
      </c>
      <c r="D2440" s="203" t="s">
        <v>2</v>
      </c>
      <c r="E2440" s="204">
        <v>68</v>
      </c>
      <c r="F2440" s="38"/>
      <c r="G2440" s="380"/>
      <c r="H2440" s="381"/>
      <c r="I2440" s="380"/>
      <c r="J2440" s="306">
        <f t="shared" si="128"/>
        <v>0</v>
      </c>
      <c r="K2440" s="325"/>
      <c r="L2440" s="353"/>
      <c r="M2440" s="772"/>
      <c r="N2440" s="317"/>
      <c r="O2440" s="845"/>
      <c r="P2440" s="826">
        <f t="shared" si="130"/>
        <v>0</v>
      </c>
      <c r="Q2440" s="828">
        <f t="shared" si="129"/>
        <v>0</v>
      </c>
      <c r="R2440" s="520"/>
    </row>
    <row r="2441" spans="2:18" ht="45" hidden="1" outlineLevel="1">
      <c r="B2441" s="115">
        <f t="shared" si="131"/>
        <v>2421</v>
      </c>
      <c r="C2441" s="70" t="s">
        <v>1051</v>
      </c>
      <c r="D2441" s="203" t="s">
        <v>2</v>
      </c>
      <c r="E2441" s="204">
        <v>1517</v>
      </c>
      <c r="F2441" s="38"/>
      <c r="G2441" s="380"/>
      <c r="H2441" s="381"/>
      <c r="I2441" s="380"/>
      <c r="J2441" s="306">
        <f t="shared" si="128"/>
        <v>0</v>
      </c>
      <c r="K2441" s="325"/>
      <c r="L2441" s="353"/>
      <c r="M2441" s="772"/>
      <c r="N2441" s="317"/>
      <c r="O2441" s="845"/>
      <c r="P2441" s="826">
        <f t="shared" si="130"/>
        <v>0</v>
      </c>
      <c r="Q2441" s="828">
        <f t="shared" si="129"/>
        <v>0</v>
      </c>
      <c r="R2441" s="520"/>
    </row>
    <row r="2442" spans="2:18" ht="45" hidden="1" outlineLevel="1">
      <c r="B2442" s="115">
        <f t="shared" si="131"/>
        <v>2422</v>
      </c>
      <c r="C2442" s="70" t="s">
        <v>1052</v>
      </c>
      <c r="D2442" s="203" t="s">
        <v>2</v>
      </c>
      <c r="E2442" s="204">
        <v>834</v>
      </c>
      <c r="F2442" s="38"/>
      <c r="G2442" s="380"/>
      <c r="H2442" s="381"/>
      <c r="I2442" s="380"/>
      <c r="J2442" s="306">
        <f t="shared" si="128"/>
        <v>0</v>
      </c>
      <c r="K2442" s="325"/>
      <c r="L2442" s="353"/>
      <c r="M2442" s="772"/>
      <c r="N2442" s="317"/>
      <c r="O2442" s="845"/>
      <c r="P2442" s="826">
        <f t="shared" si="130"/>
        <v>0</v>
      </c>
      <c r="Q2442" s="828">
        <f t="shared" si="129"/>
        <v>0</v>
      </c>
      <c r="R2442" s="520"/>
    </row>
    <row r="2443" spans="2:18" ht="45" hidden="1" outlineLevel="1">
      <c r="B2443" s="115">
        <f t="shared" si="131"/>
        <v>2423</v>
      </c>
      <c r="C2443" s="70" t="s">
        <v>1053</v>
      </c>
      <c r="D2443" s="203" t="s">
        <v>2</v>
      </c>
      <c r="E2443" s="204">
        <v>131</v>
      </c>
      <c r="F2443" s="38"/>
      <c r="G2443" s="380"/>
      <c r="H2443" s="381"/>
      <c r="I2443" s="380"/>
      <c r="J2443" s="306">
        <f t="shared" si="128"/>
        <v>0</v>
      </c>
      <c r="K2443" s="325"/>
      <c r="L2443" s="353"/>
      <c r="M2443" s="772"/>
      <c r="N2443" s="317"/>
      <c r="O2443" s="845"/>
      <c r="P2443" s="826">
        <f t="shared" si="130"/>
        <v>0</v>
      </c>
      <c r="Q2443" s="828">
        <f t="shared" si="129"/>
        <v>0</v>
      </c>
      <c r="R2443" s="520"/>
    </row>
    <row r="2444" spans="2:18" ht="45" hidden="1" outlineLevel="1">
      <c r="B2444" s="115">
        <f t="shared" si="131"/>
        <v>2424</v>
      </c>
      <c r="C2444" s="70" t="s">
        <v>1164</v>
      </c>
      <c r="D2444" s="203" t="s">
        <v>2</v>
      </c>
      <c r="E2444" s="204">
        <v>803</v>
      </c>
      <c r="F2444" s="38"/>
      <c r="G2444" s="380"/>
      <c r="H2444" s="381"/>
      <c r="I2444" s="380"/>
      <c r="J2444" s="306">
        <f t="shared" si="128"/>
        <v>0</v>
      </c>
      <c r="K2444" s="325"/>
      <c r="L2444" s="353"/>
      <c r="M2444" s="772"/>
      <c r="N2444" s="317"/>
      <c r="O2444" s="845"/>
      <c r="P2444" s="826">
        <f t="shared" si="130"/>
        <v>0</v>
      </c>
      <c r="Q2444" s="828">
        <f t="shared" si="129"/>
        <v>0</v>
      </c>
      <c r="R2444" s="520"/>
    </row>
    <row r="2445" spans="2:18" ht="45" hidden="1" outlineLevel="1">
      <c r="B2445" s="115">
        <f t="shared" si="131"/>
        <v>2425</v>
      </c>
      <c r="C2445" s="70" t="s">
        <v>1054</v>
      </c>
      <c r="D2445" s="203" t="s">
        <v>2</v>
      </c>
      <c r="E2445" s="204">
        <v>444</v>
      </c>
      <c r="F2445" s="38"/>
      <c r="G2445" s="380"/>
      <c r="H2445" s="381"/>
      <c r="I2445" s="380"/>
      <c r="J2445" s="306">
        <f t="shared" si="128"/>
        <v>0</v>
      </c>
      <c r="K2445" s="325"/>
      <c r="L2445" s="353"/>
      <c r="M2445" s="772"/>
      <c r="N2445" s="317"/>
      <c r="O2445" s="845"/>
      <c r="P2445" s="826">
        <f t="shared" si="130"/>
        <v>0</v>
      </c>
      <c r="Q2445" s="828">
        <f t="shared" si="129"/>
        <v>0</v>
      </c>
      <c r="R2445" s="520"/>
    </row>
    <row r="2446" spans="2:18" ht="45" hidden="1" outlineLevel="1">
      <c r="B2446" s="115">
        <f t="shared" si="131"/>
        <v>2426</v>
      </c>
      <c r="C2446" s="70" t="s">
        <v>1055</v>
      </c>
      <c r="D2446" s="203" t="s">
        <v>2</v>
      </c>
      <c r="E2446" s="204">
        <v>24</v>
      </c>
      <c r="F2446" s="38"/>
      <c r="G2446" s="380"/>
      <c r="H2446" s="381"/>
      <c r="I2446" s="380"/>
      <c r="J2446" s="306">
        <f t="shared" si="128"/>
        <v>0</v>
      </c>
      <c r="K2446" s="325"/>
      <c r="L2446" s="353"/>
      <c r="M2446" s="772"/>
      <c r="N2446" s="317"/>
      <c r="O2446" s="845"/>
      <c r="P2446" s="826">
        <f t="shared" si="130"/>
        <v>0</v>
      </c>
      <c r="Q2446" s="828">
        <f t="shared" si="129"/>
        <v>0</v>
      </c>
      <c r="R2446" s="520"/>
    </row>
    <row r="2447" spans="2:18" ht="45" hidden="1" outlineLevel="1">
      <c r="B2447" s="115">
        <f t="shared" si="131"/>
        <v>2427</v>
      </c>
      <c r="C2447" s="70" t="s">
        <v>1056</v>
      </c>
      <c r="D2447" s="203" t="s">
        <v>2</v>
      </c>
      <c r="E2447" s="204">
        <v>22</v>
      </c>
      <c r="F2447" s="38"/>
      <c r="G2447" s="380"/>
      <c r="H2447" s="381"/>
      <c r="I2447" s="380"/>
      <c r="J2447" s="306">
        <f t="shared" si="128"/>
        <v>0</v>
      </c>
      <c r="K2447" s="325"/>
      <c r="L2447" s="353"/>
      <c r="M2447" s="772"/>
      <c r="N2447" s="317"/>
      <c r="O2447" s="845"/>
      <c r="P2447" s="826">
        <f t="shared" si="130"/>
        <v>0</v>
      </c>
      <c r="Q2447" s="828">
        <f t="shared" si="129"/>
        <v>0</v>
      </c>
      <c r="R2447" s="520"/>
    </row>
    <row r="2448" spans="2:18" ht="45" hidden="1" outlineLevel="1">
      <c r="B2448" s="115">
        <f t="shared" si="131"/>
        <v>2428</v>
      </c>
      <c r="C2448" s="70" t="s">
        <v>1057</v>
      </c>
      <c r="D2448" s="203" t="s">
        <v>2</v>
      </c>
      <c r="E2448" s="204">
        <v>11</v>
      </c>
      <c r="F2448" s="38"/>
      <c r="G2448" s="380"/>
      <c r="H2448" s="381"/>
      <c r="I2448" s="380"/>
      <c r="J2448" s="306">
        <f t="shared" si="128"/>
        <v>0</v>
      </c>
      <c r="K2448" s="325"/>
      <c r="L2448" s="353"/>
      <c r="M2448" s="772"/>
      <c r="N2448" s="317"/>
      <c r="O2448" s="845"/>
      <c r="P2448" s="826">
        <f t="shared" si="130"/>
        <v>0</v>
      </c>
      <c r="Q2448" s="828">
        <f t="shared" si="129"/>
        <v>0</v>
      </c>
      <c r="R2448" s="520"/>
    </row>
    <row r="2449" spans="1:18" ht="45" hidden="1" outlineLevel="1">
      <c r="B2449" s="115">
        <f t="shared" si="131"/>
        <v>2429</v>
      </c>
      <c r="C2449" s="70" t="s">
        <v>1058</v>
      </c>
      <c r="D2449" s="203" t="s">
        <v>2</v>
      </c>
      <c r="E2449" s="204">
        <v>32</v>
      </c>
      <c r="F2449" s="38"/>
      <c r="G2449" s="380"/>
      <c r="H2449" s="381"/>
      <c r="I2449" s="380"/>
      <c r="J2449" s="306">
        <f t="shared" si="128"/>
        <v>0</v>
      </c>
      <c r="K2449" s="325"/>
      <c r="L2449" s="353"/>
      <c r="M2449" s="772"/>
      <c r="N2449" s="317"/>
      <c r="O2449" s="845"/>
      <c r="P2449" s="826">
        <f t="shared" si="130"/>
        <v>0</v>
      </c>
      <c r="Q2449" s="828">
        <f t="shared" si="129"/>
        <v>0</v>
      </c>
      <c r="R2449" s="520"/>
    </row>
    <row r="2450" spans="1:18" ht="45" hidden="1" outlineLevel="1">
      <c r="B2450" s="115">
        <f t="shared" si="131"/>
        <v>2430</v>
      </c>
      <c r="C2450" s="70" t="s">
        <v>1059</v>
      </c>
      <c r="D2450" s="203" t="s">
        <v>2</v>
      </c>
      <c r="E2450" s="204">
        <v>8</v>
      </c>
      <c r="F2450" s="38"/>
      <c r="G2450" s="380"/>
      <c r="H2450" s="381"/>
      <c r="I2450" s="380"/>
      <c r="J2450" s="306">
        <f t="shared" si="128"/>
        <v>0</v>
      </c>
      <c r="K2450" s="325"/>
      <c r="L2450" s="353"/>
      <c r="M2450" s="772"/>
      <c r="N2450" s="317"/>
      <c r="O2450" s="845"/>
      <c r="P2450" s="826">
        <f t="shared" si="130"/>
        <v>0</v>
      </c>
      <c r="Q2450" s="828">
        <f t="shared" si="129"/>
        <v>0</v>
      </c>
      <c r="R2450" s="520"/>
    </row>
    <row r="2451" spans="1:18" ht="45" hidden="1" outlineLevel="1">
      <c r="B2451" s="115">
        <f t="shared" si="131"/>
        <v>2431</v>
      </c>
      <c r="C2451" s="70" t="s">
        <v>1060</v>
      </c>
      <c r="D2451" s="203" t="s">
        <v>2</v>
      </c>
      <c r="E2451" s="204">
        <v>7</v>
      </c>
      <c r="F2451" s="38"/>
      <c r="G2451" s="380"/>
      <c r="H2451" s="381"/>
      <c r="I2451" s="380"/>
      <c r="J2451" s="306">
        <f t="shared" ref="J2451:J2514" si="132">G2451+I2451</f>
        <v>0</v>
      </c>
      <c r="K2451" s="325"/>
      <c r="L2451" s="353"/>
      <c r="M2451" s="772"/>
      <c r="N2451" s="317"/>
      <c r="O2451" s="845"/>
      <c r="P2451" s="826">
        <f t="shared" si="130"/>
        <v>0</v>
      </c>
      <c r="Q2451" s="828">
        <f t="shared" si="129"/>
        <v>0</v>
      </c>
      <c r="R2451" s="520"/>
    </row>
    <row r="2452" spans="1:18" ht="30" hidden="1" outlineLevel="1">
      <c r="B2452" s="115">
        <f t="shared" si="131"/>
        <v>2432</v>
      </c>
      <c r="C2452" s="70" t="s">
        <v>1061</v>
      </c>
      <c r="D2452" s="203" t="s">
        <v>2</v>
      </c>
      <c r="E2452" s="204">
        <v>7</v>
      </c>
      <c r="F2452" s="38"/>
      <c r="G2452" s="380"/>
      <c r="H2452" s="381"/>
      <c r="I2452" s="380"/>
      <c r="J2452" s="306">
        <f t="shared" si="132"/>
        <v>0</v>
      </c>
      <c r="K2452" s="325"/>
      <c r="L2452" s="353"/>
      <c r="M2452" s="772"/>
      <c r="N2452" s="317"/>
      <c r="O2452" s="845" t="s">
        <v>3627</v>
      </c>
      <c r="P2452" s="826">
        <f t="shared" si="130"/>
        <v>0</v>
      </c>
      <c r="Q2452" s="828">
        <f t="shared" si="129"/>
        <v>0</v>
      </c>
      <c r="R2452" s="520"/>
    </row>
    <row r="2453" spans="1:18" ht="31.2" collapsed="1">
      <c r="A2453" s="219">
        <v>16</v>
      </c>
      <c r="B2453" s="498">
        <f t="shared" si="131"/>
        <v>2433</v>
      </c>
      <c r="C2453" s="940" t="s">
        <v>2039</v>
      </c>
      <c r="D2453" s="941"/>
      <c r="E2453" s="941"/>
      <c r="F2453" s="425"/>
      <c r="G2453" s="426">
        <f>'РТ (Центрис)'!F34</f>
        <v>117784</v>
      </c>
      <c r="H2453" s="427"/>
      <c r="I2453" s="426">
        <f>'РТ (Центрис)'!H34</f>
        <v>200926</v>
      </c>
      <c r="J2453" s="428">
        <f t="shared" si="132"/>
        <v>318710</v>
      </c>
      <c r="K2453" s="429" t="s">
        <v>3625</v>
      </c>
      <c r="L2453" s="355" t="s">
        <v>3605</v>
      </c>
      <c r="M2453" s="772">
        <v>0</v>
      </c>
      <c r="N2453" s="317">
        <v>0</v>
      </c>
      <c r="O2453" s="861" t="s">
        <v>3814</v>
      </c>
      <c r="P2453" s="826">
        <f t="shared" si="130"/>
        <v>117784</v>
      </c>
      <c r="Q2453" s="828">
        <f t="shared" si="129"/>
        <v>200926</v>
      </c>
      <c r="R2453" s="520"/>
    </row>
    <row r="2454" spans="1:18" ht="30" hidden="1" outlineLevel="1">
      <c r="B2454" s="115">
        <f t="shared" si="131"/>
        <v>2434</v>
      </c>
      <c r="C2454" s="70" t="s">
        <v>3532</v>
      </c>
      <c r="D2454" s="203" t="s">
        <v>31</v>
      </c>
      <c r="E2454" s="204">
        <v>5</v>
      </c>
      <c r="F2454" s="38"/>
      <c r="G2454" s="380"/>
      <c r="H2454" s="381"/>
      <c r="I2454" s="380"/>
      <c r="J2454" s="306">
        <f t="shared" si="132"/>
        <v>0</v>
      </c>
      <c r="K2454" s="325"/>
      <c r="L2454" s="355" t="s">
        <v>3605</v>
      </c>
      <c r="M2454" s="772"/>
      <c r="N2454" s="317"/>
      <c r="O2454" s="845" t="s">
        <v>3627</v>
      </c>
      <c r="P2454" s="826">
        <f t="shared" si="130"/>
        <v>0</v>
      </c>
      <c r="Q2454" s="828">
        <f t="shared" si="129"/>
        <v>0</v>
      </c>
      <c r="R2454" s="520"/>
    </row>
    <row r="2455" spans="1:18" ht="30" hidden="1" outlineLevel="1">
      <c r="B2455" s="115">
        <f t="shared" si="131"/>
        <v>2435</v>
      </c>
      <c r="C2455" s="70" t="s">
        <v>3533</v>
      </c>
      <c r="D2455" s="203" t="s">
        <v>31</v>
      </c>
      <c r="E2455" s="204">
        <v>5</v>
      </c>
      <c r="F2455" s="38"/>
      <c r="G2455" s="380"/>
      <c r="H2455" s="381"/>
      <c r="I2455" s="380"/>
      <c r="J2455" s="306">
        <f t="shared" si="132"/>
        <v>0</v>
      </c>
      <c r="K2455" s="325"/>
      <c r="L2455" s="355" t="s">
        <v>3605</v>
      </c>
      <c r="M2455" s="772"/>
      <c r="N2455" s="317"/>
      <c r="O2455" s="845" t="s">
        <v>3627</v>
      </c>
      <c r="P2455" s="826">
        <f t="shared" si="130"/>
        <v>0</v>
      </c>
      <c r="Q2455" s="828">
        <f t="shared" si="129"/>
        <v>0</v>
      </c>
      <c r="R2455" s="520"/>
    </row>
    <row r="2456" spans="1:18" hidden="1" outlineLevel="1">
      <c r="B2456" s="115">
        <f t="shared" si="131"/>
        <v>2436</v>
      </c>
      <c r="C2456" s="70" t="s">
        <v>3534</v>
      </c>
      <c r="D2456" s="203" t="s">
        <v>31</v>
      </c>
      <c r="E2456" s="204">
        <v>1</v>
      </c>
      <c r="F2456" s="38"/>
      <c r="G2456" s="380"/>
      <c r="H2456" s="381"/>
      <c r="I2456" s="380"/>
      <c r="J2456" s="306">
        <f t="shared" si="132"/>
        <v>0</v>
      </c>
      <c r="K2456" s="325"/>
      <c r="L2456" s="355" t="s">
        <v>3605</v>
      </c>
      <c r="M2456" s="772"/>
      <c r="N2456" s="317"/>
      <c r="O2456" s="845" t="s">
        <v>3627</v>
      </c>
      <c r="P2456" s="826">
        <f t="shared" si="130"/>
        <v>0</v>
      </c>
      <c r="Q2456" s="828">
        <f t="shared" si="129"/>
        <v>0</v>
      </c>
      <c r="R2456" s="520"/>
    </row>
    <row r="2457" spans="1:18" hidden="1" outlineLevel="1">
      <c r="B2457" s="115">
        <f t="shared" si="131"/>
        <v>2437</v>
      </c>
      <c r="C2457" s="70" t="s">
        <v>2040</v>
      </c>
      <c r="D2457" s="203" t="s">
        <v>31</v>
      </c>
      <c r="E2457" s="204">
        <v>10</v>
      </c>
      <c r="F2457" s="38"/>
      <c r="G2457" s="380"/>
      <c r="H2457" s="381"/>
      <c r="I2457" s="380"/>
      <c r="J2457" s="306">
        <f t="shared" si="132"/>
        <v>0</v>
      </c>
      <c r="K2457" s="325"/>
      <c r="L2457" s="355" t="s">
        <v>3605</v>
      </c>
      <c r="M2457" s="772"/>
      <c r="N2457" s="317"/>
      <c r="O2457" s="845" t="s">
        <v>3627</v>
      </c>
      <c r="P2457" s="826">
        <f t="shared" si="130"/>
        <v>0</v>
      </c>
      <c r="Q2457" s="828">
        <f t="shared" si="129"/>
        <v>0</v>
      </c>
      <c r="R2457" s="520"/>
    </row>
    <row r="2458" spans="1:18" hidden="1" outlineLevel="1">
      <c r="B2458" s="115">
        <f t="shared" si="131"/>
        <v>2438</v>
      </c>
      <c r="C2458" s="70" t="s">
        <v>2041</v>
      </c>
      <c r="D2458" s="203" t="s">
        <v>31</v>
      </c>
      <c r="E2458" s="204">
        <v>10</v>
      </c>
      <c r="F2458" s="38"/>
      <c r="G2458" s="380"/>
      <c r="H2458" s="381"/>
      <c r="I2458" s="380"/>
      <c r="J2458" s="306">
        <f t="shared" si="132"/>
        <v>0</v>
      </c>
      <c r="K2458" s="325"/>
      <c r="L2458" s="355" t="s">
        <v>3605</v>
      </c>
      <c r="M2458" s="772"/>
      <c r="N2458" s="317"/>
      <c r="O2458" s="845" t="s">
        <v>3627</v>
      </c>
      <c r="P2458" s="826">
        <f t="shared" si="130"/>
        <v>0</v>
      </c>
      <c r="Q2458" s="828">
        <f t="shared" si="129"/>
        <v>0</v>
      </c>
      <c r="R2458" s="520"/>
    </row>
    <row r="2459" spans="1:18" ht="30" hidden="1" outlineLevel="1">
      <c r="B2459" s="115">
        <f t="shared" si="131"/>
        <v>2439</v>
      </c>
      <c r="C2459" s="70" t="s">
        <v>2042</v>
      </c>
      <c r="D2459" s="203" t="s">
        <v>31</v>
      </c>
      <c r="E2459" s="204">
        <v>2</v>
      </c>
      <c r="F2459" s="38"/>
      <c r="G2459" s="380"/>
      <c r="H2459" s="381"/>
      <c r="I2459" s="380"/>
      <c r="J2459" s="306">
        <f t="shared" si="132"/>
        <v>0</v>
      </c>
      <c r="K2459" s="325"/>
      <c r="L2459" s="355" t="s">
        <v>3605</v>
      </c>
      <c r="M2459" s="772"/>
      <c r="N2459" s="317"/>
      <c r="O2459" s="845" t="s">
        <v>3627</v>
      </c>
      <c r="P2459" s="826">
        <f t="shared" si="130"/>
        <v>0</v>
      </c>
      <c r="Q2459" s="828">
        <f t="shared" si="129"/>
        <v>0</v>
      </c>
      <c r="R2459" s="520"/>
    </row>
    <row r="2460" spans="1:18" ht="45" hidden="1" outlineLevel="1">
      <c r="B2460" s="115">
        <f t="shared" si="131"/>
        <v>2440</v>
      </c>
      <c r="C2460" s="70" t="s">
        <v>3535</v>
      </c>
      <c r="D2460" s="203" t="s">
        <v>2</v>
      </c>
      <c r="E2460" s="204">
        <v>10</v>
      </c>
      <c r="F2460" s="38"/>
      <c r="G2460" s="380"/>
      <c r="H2460" s="381"/>
      <c r="I2460" s="380"/>
      <c r="J2460" s="306">
        <f t="shared" si="132"/>
        <v>0</v>
      </c>
      <c r="K2460" s="325"/>
      <c r="L2460" s="355" t="s">
        <v>3605</v>
      </c>
      <c r="M2460" s="772"/>
      <c r="N2460" s="317"/>
      <c r="O2460" s="845" t="s">
        <v>3627</v>
      </c>
      <c r="P2460" s="826">
        <f t="shared" si="130"/>
        <v>0</v>
      </c>
      <c r="Q2460" s="828">
        <f t="shared" si="129"/>
        <v>0</v>
      </c>
      <c r="R2460" s="520"/>
    </row>
    <row r="2461" spans="1:18" ht="105" hidden="1" outlineLevel="1">
      <c r="B2461" s="115">
        <f t="shared" si="131"/>
        <v>2441</v>
      </c>
      <c r="C2461" s="70" t="s">
        <v>3536</v>
      </c>
      <c r="D2461" s="203" t="s">
        <v>2</v>
      </c>
      <c r="E2461" s="204">
        <v>25</v>
      </c>
      <c r="F2461" s="38"/>
      <c r="G2461" s="380"/>
      <c r="H2461" s="381"/>
      <c r="I2461" s="380"/>
      <c r="J2461" s="306">
        <f t="shared" si="132"/>
        <v>0</v>
      </c>
      <c r="K2461" s="325"/>
      <c r="L2461" s="355" t="s">
        <v>3605</v>
      </c>
      <c r="M2461" s="772"/>
      <c r="N2461" s="317"/>
      <c r="O2461" s="845" t="s">
        <v>3627</v>
      </c>
      <c r="P2461" s="826">
        <f t="shared" si="130"/>
        <v>0</v>
      </c>
      <c r="Q2461" s="828">
        <f t="shared" si="129"/>
        <v>0</v>
      </c>
      <c r="R2461" s="520"/>
    </row>
    <row r="2462" spans="1:18" ht="30" hidden="1" outlineLevel="1">
      <c r="B2462" s="115">
        <f t="shared" si="131"/>
        <v>2442</v>
      </c>
      <c r="C2462" s="70" t="s">
        <v>2043</v>
      </c>
      <c r="D2462" s="203" t="s">
        <v>2</v>
      </c>
      <c r="E2462" s="204">
        <v>25</v>
      </c>
      <c r="F2462" s="38"/>
      <c r="G2462" s="380"/>
      <c r="H2462" s="381"/>
      <c r="I2462" s="380"/>
      <c r="J2462" s="306">
        <f t="shared" si="132"/>
        <v>0</v>
      </c>
      <c r="K2462" s="325"/>
      <c r="L2462" s="355" t="s">
        <v>3605</v>
      </c>
      <c r="M2462" s="772"/>
      <c r="N2462" s="317"/>
      <c r="O2462" s="845" t="s">
        <v>3627</v>
      </c>
      <c r="P2462" s="826">
        <f t="shared" si="130"/>
        <v>0</v>
      </c>
      <c r="Q2462" s="828">
        <f t="shared" si="129"/>
        <v>0</v>
      </c>
      <c r="R2462" s="520"/>
    </row>
    <row r="2463" spans="1:18" ht="30" hidden="1" outlineLevel="1">
      <c r="B2463" s="115">
        <f t="shared" si="131"/>
        <v>2443</v>
      </c>
      <c r="C2463" s="70" t="s">
        <v>2044</v>
      </c>
      <c r="D2463" s="203" t="s">
        <v>2</v>
      </c>
      <c r="E2463" s="204">
        <v>10</v>
      </c>
      <c r="F2463" s="38"/>
      <c r="G2463" s="380"/>
      <c r="H2463" s="381"/>
      <c r="I2463" s="380"/>
      <c r="J2463" s="306">
        <f t="shared" si="132"/>
        <v>0</v>
      </c>
      <c r="K2463" s="325"/>
      <c r="L2463" s="355" t="s">
        <v>3605</v>
      </c>
      <c r="M2463" s="772"/>
      <c r="N2463" s="317"/>
      <c r="O2463" s="845" t="s">
        <v>3627</v>
      </c>
      <c r="P2463" s="826">
        <f t="shared" si="130"/>
        <v>0</v>
      </c>
      <c r="Q2463" s="828">
        <f t="shared" si="129"/>
        <v>0</v>
      </c>
      <c r="R2463" s="520"/>
    </row>
    <row r="2464" spans="1:18" ht="45" hidden="1" outlineLevel="1">
      <c r="B2464" s="115">
        <f t="shared" si="131"/>
        <v>2444</v>
      </c>
      <c r="C2464" s="70" t="s">
        <v>2045</v>
      </c>
      <c r="D2464" s="203" t="s">
        <v>2</v>
      </c>
      <c r="E2464" s="204">
        <v>20</v>
      </c>
      <c r="F2464" s="38"/>
      <c r="G2464" s="380"/>
      <c r="H2464" s="381"/>
      <c r="I2464" s="380"/>
      <c r="J2464" s="306">
        <f t="shared" si="132"/>
        <v>0</v>
      </c>
      <c r="K2464" s="325"/>
      <c r="L2464" s="355" t="s">
        <v>3605</v>
      </c>
      <c r="M2464" s="772"/>
      <c r="N2464" s="317"/>
      <c r="O2464" s="845" t="s">
        <v>3627</v>
      </c>
      <c r="P2464" s="826">
        <f t="shared" si="130"/>
        <v>0</v>
      </c>
      <c r="Q2464" s="828">
        <f t="shared" si="129"/>
        <v>0</v>
      </c>
      <c r="R2464" s="520"/>
    </row>
    <row r="2465" spans="1:18" ht="45" hidden="1" outlineLevel="1">
      <c r="B2465" s="115">
        <f t="shared" si="131"/>
        <v>2445</v>
      </c>
      <c r="C2465" s="70" t="s">
        <v>2046</v>
      </c>
      <c r="D2465" s="203" t="s">
        <v>2</v>
      </c>
      <c r="E2465" s="204">
        <v>63</v>
      </c>
      <c r="F2465" s="38"/>
      <c r="G2465" s="380"/>
      <c r="H2465" s="381"/>
      <c r="I2465" s="380"/>
      <c r="J2465" s="306">
        <f t="shared" si="132"/>
        <v>0</v>
      </c>
      <c r="K2465" s="325"/>
      <c r="L2465" s="355" t="s">
        <v>3605</v>
      </c>
      <c r="M2465" s="772"/>
      <c r="N2465" s="317"/>
      <c r="O2465" s="845" t="s">
        <v>3627</v>
      </c>
      <c r="P2465" s="826">
        <f t="shared" si="130"/>
        <v>0</v>
      </c>
      <c r="Q2465" s="828">
        <f t="shared" si="129"/>
        <v>0</v>
      </c>
      <c r="R2465" s="520"/>
    </row>
    <row r="2466" spans="1:18" ht="30" hidden="1" outlineLevel="1">
      <c r="B2466" s="115">
        <f t="shared" si="131"/>
        <v>2446</v>
      </c>
      <c r="C2466" s="70" t="s">
        <v>2047</v>
      </c>
      <c r="D2466" s="203" t="s">
        <v>2</v>
      </c>
      <c r="E2466" s="204">
        <v>380</v>
      </c>
      <c r="F2466" s="38"/>
      <c r="G2466" s="380"/>
      <c r="H2466" s="381"/>
      <c r="I2466" s="380"/>
      <c r="J2466" s="306">
        <f t="shared" si="132"/>
        <v>0</v>
      </c>
      <c r="K2466" s="325"/>
      <c r="L2466" s="355" t="s">
        <v>3605</v>
      </c>
      <c r="M2466" s="772"/>
      <c r="N2466" s="317"/>
      <c r="O2466" s="845" t="s">
        <v>3627</v>
      </c>
      <c r="P2466" s="826">
        <f t="shared" si="130"/>
        <v>0</v>
      </c>
      <c r="Q2466" s="828">
        <f t="shared" si="129"/>
        <v>0</v>
      </c>
      <c r="R2466" s="520"/>
    </row>
    <row r="2467" spans="1:18" ht="31.2" collapsed="1">
      <c r="A2467" s="219">
        <v>17</v>
      </c>
      <c r="B2467" s="382">
        <f t="shared" si="131"/>
        <v>2447</v>
      </c>
      <c r="C2467" s="940" t="s">
        <v>2048</v>
      </c>
      <c r="D2467" s="941"/>
      <c r="E2467" s="941"/>
      <c r="F2467" s="425"/>
      <c r="G2467" s="426">
        <f>'СВН (Центрис)'!F63</f>
        <v>7330174.5700000003</v>
      </c>
      <c r="H2467" s="427"/>
      <c r="I2467" s="426">
        <f>'СВН (Центрис)'!H63</f>
        <v>2174750</v>
      </c>
      <c r="J2467" s="428">
        <f t="shared" si="132"/>
        <v>9504924.5700000003</v>
      </c>
      <c r="K2467" s="429" t="s">
        <v>3625</v>
      </c>
      <c r="L2467" s="355" t="s">
        <v>3605</v>
      </c>
      <c r="M2467" s="772">
        <v>0</v>
      </c>
      <c r="N2467" s="317">
        <v>0</v>
      </c>
      <c r="O2467" s="861" t="s">
        <v>3815</v>
      </c>
      <c r="P2467" s="826">
        <f t="shared" si="130"/>
        <v>7330174.5700000003</v>
      </c>
      <c r="Q2467" s="828">
        <f t="shared" si="129"/>
        <v>2174750</v>
      </c>
      <c r="R2467" s="520"/>
    </row>
    <row r="2468" spans="1:18" ht="45" hidden="1" outlineLevel="1">
      <c r="B2468" s="115">
        <f t="shared" si="131"/>
        <v>2448</v>
      </c>
      <c r="C2468" s="70" t="s">
        <v>1067</v>
      </c>
      <c r="D2468" s="203" t="s">
        <v>31</v>
      </c>
      <c r="E2468" s="204">
        <v>13</v>
      </c>
      <c r="F2468" s="38"/>
      <c r="G2468" s="380"/>
      <c r="H2468" s="381"/>
      <c r="I2468" s="380"/>
      <c r="J2468" s="306">
        <f t="shared" si="132"/>
        <v>0</v>
      </c>
      <c r="K2468" s="325"/>
      <c r="L2468" s="355" t="s">
        <v>3605</v>
      </c>
      <c r="M2468" s="772"/>
      <c r="N2468" s="317"/>
      <c r="O2468" s="845" t="s">
        <v>3627</v>
      </c>
      <c r="P2468" s="826">
        <f t="shared" si="130"/>
        <v>0</v>
      </c>
      <c r="Q2468" s="828">
        <f t="shared" si="129"/>
        <v>0</v>
      </c>
      <c r="R2468" s="520"/>
    </row>
    <row r="2469" spans="1:18" ht="60" hidden="1" outlineLevel="1">
      <c r="B2469" s="115">
        <f t="shared" si="131"/>
        <v>2449</v>
      </c>
      <c r="C2469" s="70" t="s">
        <v>1068</v>
      </c>
      <c r="D2469" s="203" t="s">
        <v>31</v>
      </c>
      <c r="E2469" s="204">
        <v>12</v>
      </c>
      <c r="F2469" s="38"/>
      <c r="G2469" s="380"/>
      <c r="H2469" s="381"/>
      <c r="I2469" s="380"/>
      <c r="J2469" s="306">
        <f t="shared" si="132"/>
        <v>0</v>
      </c>
      <c r="K2469" s="325"/>
      <c r="L2469" s="355" t="s">
        <v>3605</v>
      </c>
      <c r="M2469" s="772"/>
      <c r="N2469" s="317"/>
      <c r="O2469" s="845" t="s">
        <v>3627</v>
      </c>
      <c r="P2469" s="826">
        <f t="shared" si="130"/>
        <v>0</v>
      </c>
      <c r="Q2469" s="828">
        <f t="shared" si="129"/>
        <v>0</v>
      </c>
      <c r="R2469" s="520"/>
    </row>
    <row r="2470" spans="1:18" ht="90" hidden="1" outlineLevel="1">
      <c r="B2470" s="115">
        <f t="shared" si="131"/>
        <v>2450</v>
      </c>
      <c r="C2470" s="70" t="s">
        <v>3537</v>
      </c>
      <c r="D2470" s="203" t="s">
        <v>31</v>
      </c>
      <c r="E2470" s="204">
        <v>5</v>
      </c>
      <c r="F2470" s="38"/>
      <c r="G2470" s="380"/>
      <c r="H2470" s="381"/>
      <c r="I2470" s="380"/>
      <c r="J2470" s="306">
        <f t="shared" si="132"/>
        <v>0</v>
      </c>
      <c r="K2470" s="325"/>
      <c r="L2470" s="355" t="s">
        <v>3605</v>
      </c>
      <c r="M2470" s="772"/>
      <c r="N2470" s="317"/>
      <c r="O2470" s="845" t="s">
        <v>3627</v>
      </c>
      <c r="P2470" s="826">
        <f t="shared" si="130"/>
        <v>0</v>
      </c>
      <c r="Q2470" s="828">
        <f t="shared" si="129"/>
        <v>0</v>
      </c>
      <c r="R2470" s="520"/>
    </row>
    <row r="2471" spans="1:18" ht="60" hidden="1" outlineLevel="1">
      <c r="B2471" s="115">
        <f t="shared" si="131"/>
        <v>2451</v>
      </c>
      <c r="C2471" s="70" t="s">
        <v>3538</v>
      </c>
      <c r="D2471" s="203" t="s">
        <v>31</v>
      </c>
      <c r="E2471" s="204">
        <v>2</v>
      </c>
      <c r="F2471" s="38"/>
      <c r="G2471" s="380"/>
      <c r="H2471" s="381"/>
      <c r="I2471" s="380"/>
      <c r="J2471" s="306">
        <f t="shared" si="132"/>
        <v>0</v>
      </c>
      <c r="K2471" s="325"/>
      <c r="L2471" s="355" t="s">
        <v>3605</v>
      </c>
      <c r="M2471" s="772"/>
      <c r="N2471" s="317"/>
      <c r="O2471" s="845" t="s">
        <v>3627</v>
      </c>
      <c r="P2471" s="826">
        <f t="shared" si="130"/>
        <v>0</v>
      </c>
      <c r="Q2471" s="828">
        <f t="shared" si="129"/>
        <v>0</v>
      </c>
      <c r="R2471" s="520"/>
    </row>
    <row r="2472" spans="1:18" ht="45" hidden="1" outlineLevel="1">
      <c r="B2472" s="115">
        <f t="shared" si="131"/>
        <v>2452</v>
      </c>
      <c r="C2472" s="70" t="s">
        <v>1069</v>
      </c>
      <c r="D2472" s="203" t="s">
        <v>31</v>
      </c>
      <c r="E2472" s="204">
        <v>1</v>
      </c>
      <c r="F2472" s="38"/>
      <c r="G2472" s="380"/>
      <c r="H2472" s="381"/>
      <c r="I2472" s="380"/>
      <c r="J2472" s="306">
        <f t="shared" si="132"/>
        <v>0</v>
      </c>
      <c r="K2472" s="325"/>
      <c r="L2472" s="355" t="s">
        <v>3605</v>
      </c>
      <c r="M2472" s="772"/>
      <c r="N2472" s="317"/>
      <c r="O2472" s="845" t="s">
        <v>3627</v>
      </c>
      <c r="P2472" s="826">
        <f t="shared" si="130"/>
        <v>0</v>
      </c>
      <c r="Q2472" s="828">
        <f t="shared" si="129"/>
        <v>0</v>
      </c>
      <c r="R2472" s="520"/>
    </row>
    <row r="2473" spans="1:18" ht="30" hidden="1" outlineLevel="1">
      <c r="B2473" s="115">
        <f t="shared" si="131"/>
        <v>2453</v>
      </c>
      <c r="C2473" s="70" t="s">
        <v>1070</v>
      </c>
      <c r="D2473" s="203" t="s">
        <v>31</v>
      </c>
      <c r="E2473" s="204">
        <v>12</v>
      </c>
      <c r="F2473" s="38"/>
      <c r="G2473" s="380"/>
      <c r="H2473" s="381"/>
      <c r="I2473" s="380"/>
      <c r="J2473" s="306">
        <f t="shared" si="132"/>
        <v>0</v>
      </c>
      <c r="K2473" s="325"/>
      <c r="L2473" s="355" t="s">
        <v>3605</v>
      </c>
      <c r="M2473" s="772"/>
      <c r="N2473" s="317"/>
      <c r="O2473" s="845" t="s">
        <v>3627</v>
      </c>
      <c r="P2473" s="826">
        <f t="shared" si="130"/>
        <v>0</v>
      </c>
      <c r="Q2473" s="828">
        <f t="shared" si="129"/>
        <v>0</v>
      </c>
      <c r="R2473" s="520"/>
    </row>
    <row r="2474" spans="1:18" ht="45" hidden="1" outlineLevel="1">
      <c r="B2474" s="115">
        <f t="shared" si="131"/>
        <v>2454</v>
      </c>
      <c r="C2474" s="70" t="s">
        <v>1071</v>
      </c>
      <c r="D2474" s="203" t="s">
        <v>31</v>
      </c>
      <c r="E2474" s="204">
        <v>1</v>
      </c>
      <c r="F2474" s="38"/>
      <c r="G2474" s="380"/>
      <c r="H2474" s="381"/>
      <c r="I2474" s="380"/>
      <c r="J2474" s="306">
        <f t="shared" si="132"/>
        <v>0</v>
      </c>
      <c r="K2474" s="325"/>
      <c r="L2474" s="355" t="s">
        <v>3605</v>
      </c>
      <c r="M2474" s="772"/>
      <c r="N2474" s="317"/>
      <c r="O2474" s="845" t="s">
        <v>3627</v>
      </c>
      <c r="P2474" s="826">
        <f t="shared" si="130"/>
        <v>0</v>
      </c>
      <c r="Q2474" s="828">
        <f t="shared" si="129"/>
        <v>0</v>
      </c>
      <c r="R2474" s="520"/>
    </row>
    <row r="2475" spans="1:18" ht="30" hidden="1" outlineLevel="1">
      <c r="B2475" s="115">
        <f t="shared" si="131"/>
        <v>2455</v>
      </c>
      <c r="C2475" s="70" t="s">
        <v>2049</v>
      </c>
      <c r="D2475" s="203" t="s">
        <v>31</v>
      </c>
      <c r="E2475" s="204">
        <v>4</v>
      </c>
      <c r="F2475" s="38"/>
      <c r="G2475" s="380"/>
      <c r="H2475" s="381"/>
      <c r="I2475" s="380"/>
      <c r="J2475" s="306">
        <f t="shared" si="132"/>
        <v>0</v>
      </c>
      <c r="K2475" s="325"/>
      <c r="L2475" s="355" t="s">
        <v>3605</v>
      </c>
      <c r="M2475" s="772"/>
      <c r="N2475" s="317"/>
      <c r="O2475" s="845" t="s">
        <v>3627</v>
      </c>
      <c r="P2475" s="826">
        <f t="shared" si="130"/>
        <v>0</v>
      </c>
      <c r="Q2475" s="828">
        <f t="shared" si="129"/>
        <v>0</v>
      </c>
      <c r="R2475" s="520"/>
    </row>
    <row r="2476" spans="1:18" ht="60" hidden="1" outlineLevel="1">
      <c r="B2476" s="115">
        <f t="shared" si="131"/>
        <v>2456</v>
      </c>
      <c r="C2476" s="70" t="s">
        <v>2050</v>
      </c>
      <c r="D2476" s="203" t="s">
        <v>31</v>
      </c>
      <c r="E2476" s="204">
        <v>3</v>
      </c>
      <c r="F2476" s="38"/>
      <c r="G2476" s="380"/>
      <c r="H2476" s="381"/>
      <c r="I2476" s="380"/>
      <c r="J2476" s="306">
        <f t="shared" si="132"/>
        <v>0</v>
      </c>
      <c r="K2476" s="325"/>
      <c r="L2476" s="355" t="s">
        <v>3605</v>
      </c>
      <c r="M2476" s="772"/>
      <c r="N2476" s="317"/>
      <c r="O2476" s="845" t="s">
        <v>3627</v>
      </c>
      <c r="P2476" s="826">
        <f t="shared" si="130"/>
        <v>0</v>
      </c>
      <c r="Q2476" s="828">
        <f t="shared" si="129"/>
        <v>0</v>
      </c>
      <c r="R2476" s="520"/>
    </row>
    <row r="2477" spans="1:18" ht="60" hidden="1" outlineLevel="1">
      <c r="B2477" s="115">
        <f t="shared" si="131"/>
        <v>2457</v>
      </c>
      <c r="C2477" s="70" t="s">
        <v>1072</v>
      </c>
      <c r="D2477" s="203" t="s">
        <v>31</v>
      </c>
      <c r="E2477" s="204">
        <v>3</v>
      </c>
      <c r="F2477" s="38"/>
      <c r="G2477" s="380"/>
      <c r="H2477" s="381"/>
      <c r="I2477" s="380"/>
      <c r="J2477" s="306">
        <f t="shared" si="132"/>
        <v>0</v>
      </c>
      <c r="K2477" s="325"/>
      <c r="L2477" s="355" t="s">
        <v>3605</v>
      </c>
      <c r="M2477" s="772"/>
      <c r="N2477" s="317"/>
      <c r="O2477" s="845" t="s">
        <v>3627</v>
      </c>
      <c r="P2477" s="826">
        <f t="shared" si="130"/>
        <v>0</v>
      </c>
      <c r="Q2477" s="828">
        <f t="shared" si="129"/>
        <v>0</v>
      </c>
      <c r="R2477" s="520"/>
    </row>
    <row r="2478" spans="1:18" ht="90" hidden="1" outlineLevel="1">
      <c r="B2478" s="115">
        <f t="shared" si="131"/>
        <v>2458</v>
      </c>
      <c r="C2478" s="70" t="s">
        <v>2051</v>
      </c>
      <c r="D2478" s="203" t="s">
        <v>103</v>
      </c>
      <c r="E2478" s="204">
        <v>7</v>
      </c>
      <c r="F2478" s="38"/>
      <c r="G2478" s="380"/>
      <c r="H2478" s="381"/>
      <c r="I2478" s="380"/>
      <c r="J2478" s="306">
        <f t="shared" si="132"/>
        <v>0</v>
      </c>
      <c r="K2478" s="325"/>
      <c r="L2478" s="355" t="s">
        <v>3605</v>
      </c>
      <c r="M2478" s="772"/>
      <c r="N2478" s="317"/>
      <c r="O2478" s="845" t="s">
        <v>3627</v>
      </c>
      <c r="P2478" s="826">
        <f t="shared" si="130"/>
        <v>0</v>
      </c>
      <c r="Q2478" s="828">
        <f t="shared" si="129"/>
        <v>0</v>
      </c>
      <c r="R2478" s="520"/>
    </row>
    <row r="2479" spans="1:18" ht="45" hidden="1" outlineLevel="1">
      <c r="B2479" s="115">
        <f t="shared" si="131"/>
        <v>2459</v>
      </c>
      <c r="C2479" s="70" t="s">
        <v>1073</v>
      </c>
      <c r="D2479" s="203" t="s">
        <v>31</v>
      </c>
      <c r="E2479" s="204">
        <v>2</v>
      </c>
      <c r="F2479" s="38"/>
      <c r="G2479" s="380"/>
      <c r="H2479" s="381"/>
      <c r="I2479" s="380"/>
      <c r="J2479" s="306">
        <f t="shared" si="132"/>
        <v>0</v>
      </c>
      <c r="K2479" s="325"/>
      <c r="L2479" s="355" t="s">
        <v>3605</v>
      </c>
      <c r="M2479" s="772"/>
      <c r="N2479" s="317"/>
      <c r="O2479" s="845" t="s">
        <v>3627</v>
      </c>
      <c r="P2479" s="826">
        <f t="shared" si="130"/>
        <v>0</v>
      </c>
      <c r="Q2479" s="828">
        <f t="shared" ref="Q2479:Q2542" si="133">I2479</f>
        <v>0</v>
      </c>
      <c r="R2479" s="520"/>
    </row>
    <row r="2480" spans="1:18" ht="60" hidden="1" outlineLevel="1">
      <c r="B2480" s="115">
        <f t="shared" si="131"/>
        <v>2460</v>
      </c>
      <c r="C2480" s="70" t="s">
        <v>2052</v>
      </c>
      <c r="D2480" s="203" t="s">
        <v>103</v>
      </c>
      <c r="E2480" s="204">
        <v>2</v>
      </c>
      <c r="F2480" s="38"/>
      <c r="G2480" s="380"/>
      <c r="H2480" s="381"/>
      <c r="I2480" s="380"/>
      <c r="J2480" s="306">
        <f t="shared" si="132"/>
        <v>0</v>
      </c>
      <c r="K2480" s="325"/>
      <c r="L2480" s="355" t="s">
        <v>3605</v>
      </c>
      <c r="M2480" s="772"/>
      <c r="N2480" s="317"/>
      <c r="O2480" s="845" t="s">
        <v>3627</v>
      </c>
      <c r="P2480" s="826">
        <f t="shared" si="130"/>
        <v>0</v>
      </c>
      <c r="Q2480" s="828">
        <f t="shared" si="133"/>
        <v>0</v>
      </c>
      <c r="R2480" s="520"/>
    </row>
    <row r="2481" spans="2:18" ht="30" hidden="1" outlineLevel="1">
      <c r="B2481" s="115">
        <f t="shared" si="131"/>
        <v>2461</v>
      </c>
      <c r="C2481" s="70" t="s">
        <v>1074</v>
      </c>
      <c r="D2481" s="203" t="s">
        <v>31</v>
      </c>
      <c r="E2481" s="204">
        <v>2</v>
      </c>
      <c r="F2481" s="38"/>
      <c r="G2481" s="380"/>
      <c r="H2481" s="381"/>
      <c r="I2481" s="380"/>
      <c r="J2481" s="306">
        <f t="shared" si="132"/>
        <v>0</v>
      </c>
      <c r="K2481" s="325"/>
      <c r="L2481" s="355" t="s">
        <v>3605</v>
      </c>
      <c r="M2481" s="772"/>
      <c r="N2481" s="317"/>
      <c r="O2481" s="845" t="s">
        <v>3627</v>
      </c>
      <c r="P2481" s="826">
        <f t="shared" si="130"/>
        <v>0</v>
      </c>
      <c r="Q2481" s="828">
        <f t="shared" si="133"/>
        <v>0</v>
      </c>
      <c r="R2481" s="520"/>
    </row>
    <row r="2482" spans="2:18" ht="30" hidden="1" outlineLevel="1">
      <c r="B2482" s="115">
        <f t="shared" si="131"/>
        <v>2462</v>
      </c>
      <c r="C2482" s="70" t="s">
        <v>1075</v>
      </c>
      <c r="D2482" s="203" t="s">
        <v>31</v>
      </c>
      <c r="E2482" s="204">
        <v>1</v>
      </c>
      <c r="F2482" s="38"/>
      <c r="G2482" s="380"/>
      <c r="H2482" s="381"/>
      <c r="I2482" s="380"/>
      <c r="J2482" s="306">
        <f t="shared" si="132"/>
        <v>0</v>
      </c>
      <c r="K2482" s="325"/>
      <c r="L2482" s="355" t="s">
        <v>3605</v>
      </c>
      <c r="M2482" s="772"/>
      <c r="N2482" s="317"/>
      <c r="O2482" s="845" t="s">
        <v>3627</v>
      </c>
      <c r="P2482" s="826">
        <f t="shared" ref="P2482:P2545" si="134">G2482</f>
        <v>0</v>
      </c>
      <c r="Q2482" s="828">
        <f t="shared" si="133"/>
        <v>0</v>
      </c>
      <c r="R2482" s="520"/>
    </row>
    <row r="2483" spans="2:18" ht="30" hidden="1" outlineLevel="1">
      <c r="B2483" s="115">
        <f t="shared" si="131"/>
        <v>2463</v>
      </c>
      <c r="C2483" s="70" t="s">
        <v>1076</v>
      </c>
      <c r="D2483" s="203" t="s">
        <v>31</v>
      </c>
      <c r="E2483" s="204">
        <v>1</v>
      </c>
      <c r="F2483" s="38"/>
      <c r="G2483" s="380"/>
      <c r="H2483" s="381"/>
      <c r="I2483" s="380"/>
      <c r="J2483" s="306">
        <f t="shared" si="132"/>
        <v>0</v>
      </c>
      <c r="K2483" s="325"/>
      <c r="L2483" s="355" t="s">
        <v>3605</v>
      </c>
      <c r="M2483" s="772"/>
      <c r="N2483" s="317"/>
      <c r="O2483" s="845" t="s">
        <v>3627</v>
      </c>
      <c r="P2483" s="826">
        <f t="shared" si="134"/>
        <v>0</v>
      </c>
      <c r="Q2483" s="828">
        <f t="shared" si="133"/>
        <v>0</v>
      </c>
      <c r="R2483" s="520"/>
    </row>
    <row r="2484" spans="2:18" ht="30" hidden="1" outlineLevel="1">
      <c r="B2484" s="115">
        <f t="shared" ref="B2484:B2547" si="135">B2483+1</f>
        <v>2464</v>
      </c>
      <c r="C2484" s="70" t="s">
        <v>1077</v>
      </c>
      <c r="D2484" s="203" t="s">
        <v>31</v>
      </c>
      <c r="E2484" s="204">
        <v>1</v>
      </c>
      <c r="F2484" s="38"/>
      <c r="G2484" s="380"/>
      <c r="H2484" s="381"/>
      <c r="I2484" s="380"/>
      <c r="J2484" s="306">
        <f t="shared" si="132"/>
        <v>0</v>
      </c>
      <c r="K2484" s="325"/>
      <c r="L2484" s="355" t="s">
        <v>3605</v>
      </c>
      <c r="M2484" s="772"/>
      <c r="N2484" s="317"/>
      <c r="O2484" s="845" t="s">
        <v>3627</v>
      </c>
      <c r="P2484" s="826">
        <f t="shared" si="134"/>
        <v>0</v>
      </c>
      <c r="Q2484" s="828">
        <f t="shared" si="133"/>
        <v>0</v>
      </c>
      <c r="R2484" s="520"/>
    </row>
    <row r="2485" spans="2:18" ht="30" hidden="1" outlineLevel="1">
      <c r="B2485" s="115">
        <f t="shared" si="135"/>
        <v>2465</v>
      </c>
      <c r="C2485" s="70" t="s">
        <v>1078</v>
      </c>
      <c r="D2485" s="203" t="s">
        <v>31</v>
      </c>
      <c r="E2485" s="204">
        <v>1</v>
      </c>
      <c r="F2485" s="38"/>
      <c r="G2485" s="380"/>
      <c r="H2485" s="381"/>
      <c r="I2485" s="380"/>
      <c r="J2485" s="306">
        <f t="shared" si="132"/>
        <v>0</v>
      </c>
      <c r="K2485" s="325"/>
      <c r="L2485" s="355" t="s">
        <v>3605</v>
      </c>
      <c r="M2485" s="772"/>
      <c r="N2485" s="317"/>
      <c r="O2485" s="845" t="s">
        <v>3627</v>
      </c>
      <c r="P2485" s="826">
        <f t="shared" si="134"/>
        <v>0</v>
      </c>
      <c r="Q2485" s="828">
        <f t="shared" si="133"/>
        <v>0</v>
      </c>
      <c r="R2485" s="520"/>
    </row>
    <row r="2486" spans="2:18" ht="30" hidden="1" outlineLevel="1">
      <c r="B2486" s="115">
        <f t="shared" si="135"/>
        <v>2466</v>
      </c>
      <c r="C2486" s="70" t="s">
        <v>1079</v>
      </c>
      <c r="D2486" s="203" t="s">
        <v>1080</v>
      </c>
      <c r="E2486" s="204">
        <v>1</v>
      </c>
      <c r="F2486" s="38"/>
      <c r="G2486" s="380"/>
      <c r="H2486" s="381"/>
      <c r="I2486" s="380"/>
      <c r="J2486" s="306">
        <f t="shared" si="132"/>
        <v>0</v>
      </c>
      <c r="K2486" s="325"/>
      <c r="L2486" s="355" t="s">
        <v>3605</v>
      </c>
      <c r="M2486" s="772"/>
      <c r="N2486" s="317"/>
      <c r="O2486" s="845" t="s">
        <v>3627</v>
      </c>
      <c r="P2486" s="826">
        <f t="shared" si="134"/>
        <v>0</v>
      </c>
      <c r="Q2486" s="828">
        <f t="shared" si="133"/>
        <v>0</v>
      </c>
      <c r="R2486" s="520"/>
    </row>
    <row r="2487" spans="2:18" ht="225" hidden="1" outlineLevel="1">
      <c r="B2487" s="115">
        <f t="shared" si="135"/>
        <v>2467</v>
      </c>
      <c r="C2487" s="70" t="s">
        <v>2053</v>
      </c>
      <c r="D2487" s="203" t="s">
        <v>103</v>
      </c>
      <c r="E2487" s="204">
        <v>1</v>
      </c>
      <c r="F2487" s="38"/>
      <c r="G2487" s="380"/>
      <c r="H2487" s="381"/>
      <c r="I2487" s="380"/>
      <c r="J2487" s="306">
        <f t="shared" si="132"/>
        <v>0</v>
      </c>
      <c r="K2487" s="325"/>
      <c r="L2487" s="355" t="s">
        <v>3605</v>
      </c>
      <c r="M2487" s="772"/>
      <c r="N2487" s="317"/>
      <c r="O2487" s="845" t="s">
        <v>3627</v>
      </c>
      <c r="P2487" s="826">
        <f t="shared" si="134"/>
        <v>0</v>
      </c>
      <c r="Q2487" s="828">
        <f t="shared" si="133"/>
        <v>0</v>
      </c>
      <c r="R2487" s="520"/>
    </row>
    <row r="2488" spans="2:18" ht="75" hidden="1" outlineLevel="1">
      <c r="B2488" s="115">
        <f t="shared" si="135"/>
        <v>2468</v>
      </c>
      <c r="C2488" s="70" t="s">
        <v>2054</v>
      </c>
      <c r="D2488" s="203" t="s">
        <v>103</v>
      </c>
      <c r="E2488" s="204">
        <v>2</v>
      </c>
      <c r="F2488" s="38"/>
      <c r="G2488" s="380"/>
      <c r="H2488" s="381"/>
      <c r="I2488" s="380"/>
      <c r="J2488" s="306">
        <f t="shared" si="132"/>
        <v>0</v>
      </c>
      <c r="K2488" s="325"/>
      <c r="L2488" s="355" t="s">
        <v>3605</v>
      </c>
      <c r="M2488" s="772"/>
      <c r="N2488" s="317"/>
      <c r="O2488" s="845" t="s">
        <v>3627</v>
      </c>
      <c r="P2488" s="826">
        <f t="shared" si="134"/>
        <v>0</v>
      </c>
      <c r="Q2488" s="828">
        <f t="shared" si="133"/>
        <v>0</v>
      </c>
      <c r="R2488" s="520"/>
    </row>
    <row r="2489" spans="2:18" hidden="1" outlineLevel="1">
      <c r="B2489" s="115">
        <f t="shared" si="135"/>
        <v>2469</v>
      </c>
      <c r="C2489" s="70" t="s">
        <v>2055</v>
      </c>
      <c r="D2489" s="203"/>
      <c r="E2489" s="204"/>
      <c r="F2489" s="38"/>
      <c r="G2489" s="380"/>
      <c r="H2489" s="381"/>
      <c r="I2489" s="380"/>
      <c r="J2489" s="306">
        <f t="shared" si="132"/>
        <v>0</v>
      </c>
      <c r="K2489" s="325"/>
      <c r="L2489" s="355" t="s">
        <v>3605</v>
      </c>
      <c r="M2489" s="772"/>
      <c r="N2489" s="317"/>
      <c r="O2489" s="845" t="s">
        <v>3627</v>
      </c>
      <c r="P2489" s="826">
        <f t="shared" si="134"/>
        <v>0</v>
      </c>
      <c r="Q2489" s="828">
        <f t="shared" si="133"/>
        <v>0</v>
      </c>
      <c r="R2489" s="520"/>
    </row>
    <row r="2490" spans="2:18" ht="45" hidden="1" outlineLevel="1">
      <c r="B2490" s="115">
        <f t="shared" si="135"/>
        <v>2470</v>
      </c>
      <c r="C2490" s="70" t="s">
        <v>3603</v>
      </c>
      <c r="D2490" s="203" t="s">
        <v>2</v>
      </c>
      <c r="E2490" s="204">
        <v>100</v>
      </c>
      <c r="F2490" s="38"/>
      <c r="G2490" s="380"/>
      <c r="H2490" s="381"/>
      <c r="I2490" s="380"/>
      <c r="J2490" s="306">
        <f t="shared" si="132"/>
        <v>0</v>
      </c>
      <c r="K2490" s="325"/>
      <c r="L2490" s="355" t="s">
        <v>3605</v>
      </c>
      <c r="M2490" s="772"/>
      <c r="N2490" s="317"/>
      <c r="O2490" s="845" t="s">
        <v>3627</v>
      </c>
      <c r="P2490" s="826">
        <f t="shared" si="134"/>
        <v>0</v>
      </c>
      <c r="Q2490" s="828">
        <f t="shared" si="133"/>
        <v>0</v>
      </c>
      <c r="R2490" s="520"/>
    </row>
    <row r="2491" spans="2:18" ht="105" hidden="1" outlineLevel="1">
      <c r="B2491" s="115">
        <f t="shared" si="135"/>
        <v>2471</v>
      </c>
      <c r="C2491" s="70" t="s">
        <v>3539</v>
      </c>
      <c r="D2491" s="203" t="s">
        <v>2</v>
      </c>
      <c r="E2491" s="204">
        <v>650</v>
      </c>
      <c r="F2491" s="38"/>
      <c r="G2491" s="380"/>
      <c r="H2491" s="381"/>
      <c r="I2491" s="380"/>
      <c r="J2491" s="306">
        <f t="shared" si="132"/>
        <v>0</v>
      </c>
      <c r="K2491" s="325"/>
      <c r="L2491" s="355" t="s">
        <v>3605</v>
      </c>
      <c r="M2491" s="772"/>
      <c r="N2491" s="317"/>
      <c r="O2491" s="845" t="s">
        <v>3627</v>
      </c>
      <c r="P2491" s="826">
        <f t="shared" si="134"/>
        <v>0</v>
      </c>
      <c r="Q2491" s="828">
        <f t="shared" si="133"/>
        <v>0</v>
      </c>
      <c r="R2491" s="520"/>
    </row>
    <row r="2492" spans="2:18" ht="45" hidden="1" outlineLevel="1">
      <c r="B2492" s="115">
        <f t="shared" si="135"/>
        <v>2472</v>
      </c>
      <c r="C2492" s="70" t="s">
        <v>2056</v>
      </c>
      <c r="D2492" s="203" t="s">
        <v>2</v>
      </c>
      <c r="E2492" s="204">
        <v>556</v>
      </c>
      <c r="F2492" s="38"/>
      <c r="G2492" s="380"/>
      <c r="H2492" s="381"/>
      <c r="I2492" s="380"/>
      <c r="J2492" s="306">
        <f t="shared" si="132"/>
        <v>0</v>
      </c>
      <c r="K2492" s="325"/>
      <c r="L2492" s="355" t="s">
        <v>3605</v>
      </c>
      <c r="M2492" s="772"/>
      <c r="N2492" s="317"/>
      <c r="O2492" s="845" t="s">
        <v>3627</v>
      </c>
      <c r="P2492" s="826">
        <f t="shared" si="134"/>
        <v>0</v>
      </c>
      <c r="Q2492" s="828">
        <f t="shared" si="133"/>
        <v>0</v>
      </c>
      <c r="R2492" s="520"/>
    </row>
    <row r="2493" spans="2:18" ht="45" hidden="1" outlineLevel="1">
      <c r="B2493" s="115">
        <f t="shared" si="135"/>
        <v>2473</v>
      </c>
      <c r="C2493" s="70" t="s">
        <v>1081</v>
      </c>
      <c r="D2493" s="203" t="s">
        <v>2</v>
      </c>
      <c r="E2493" s="204">
        <v>100</v>
      </c>
      <c r="F2493" s="38"/>
      <c r="G2493" s="380"/>
      <c r="H2493" s="381"/>
      <c r="I2493" s="380"/>
      <c r="J2493" s="306">
        <f t="shared" si="132"/>
        <v>0</v>
      </c>
      <c r="K2493" s="325"/>
      <c r="L2493" s="355" t="s">
        <v>3605</v>
      </c>
      <c r="M2493" s="772"/>
      <c r="N2493" s="317"/>
      <c r="O2493" s="845" t="s">
        <v>3627</v>
      </c>
      <c r="P2493" s="826">
        <f t="shared" si="134"/>
        <v>0</v>
      </c>
      <c r="Q2493" s="828">
        <f t="shared" si="133"/>
        <v>0</v>
      </c>
      <c r="R2493" s="520"/>
    </row>
    <row r="2494" spans="2:18" ht="30" hidden="1" outlineLevel="1">
      <c r="B2494" s="115">
        <f t="shared" si="135"/>
        <v>2474</v>
      </c>
      <c r="C2494" s="70" t="s">
        <v>2057</v>
      </c>
      <c r="D2494" s="203" t="s">
        <v>2</v>
      </c>
      <c r="E2494" s="204">
        <v>400</v>
      </c>
      <c r="F2494" s="38"/>
      <c r="G2494" s="380"/>
      <c r="H2494" s="381"/>
      <c r="I2494" s="380"/>
      <c r="J2494" s="306">
        <f t="shared" si="132"/>
        <v>0</v>
      </c>
      <c r="K2494" s="325"/>
      <c r="L2494" s="355" t="s">
        <v>3605</v>
      </c>
      <c r="M2494" s="772"/>
      <c r="N2494" s="317"/>
      <c r="O2494" s="845" t="s">
        <v>3627</v>
      </c>
      <c r="P2494" s="826">
        <f t="shared" si="134"/>
        <v>0</v>
      </c>
      <c r="Q2494" s="828">
        <f t="shared" si="133"/>
        <v>0</v>
      </c>
      <c r="R2494" s="520"/>
    </row>
    <row r="2495" spans="2:18" ht="45" hidden="1" outlineLevel="1">
      <c r="B2495" s="115">
        <f t="shared" si="135"/>
        <v>2475</v>
      </c>
      <c r="C2495" s="70" t="s">
        <v>2058</v>
      </c>
      <c r="D2495" s="203" t="s">
        <v>2</v>
      </c>
      <c r="E2495" s="204">
        <v>34</v>
      </c>
      <c r="F2495" s="38"/>
      <c r="G2495" s="380"/>
      <c r="H2495" s="381"/>
      <c r="I2495" s="380"/>
      <c r="J2495" s="306">
        <f t="shared" si="132"/>
        <v>0</v>
      </c>
      <c r="K2495" s="325"/>
      <c r="L2495" s="355" t="s">
        <v>3605</v>
      </c>
      <c r="M2495" s="772"/>
      <c r="N2495" s="317"/>
      <c r="O2495" s="845" t="s">
        <v>3627</v>
      </c>
      <c r="P2495" s="826">
        <f t="shared" si="134"/>
        <v>0</v>
      </c>
      <c r="Q2495" s="828">
        <f t="shared" si="133"/>
        <v>0</v>
      </c>
      <c r="R2495" s="520"/>
    </row>
    <row r="2496" spans="2:18" ht="75" hidden="1" outlineLevel="1">
      <c r="B2496" s="115">
        <f t="shared" si="135"/>
        <v>2476</v>
      </c>
      <c r="C2496" s="70" t="s">
        <v>3540</v>
      </c>
      <c r="D2496" s="203" t="s">
        <v>2</v>
      </c>
      <c r="E2496" s="204">
        <v>190</v>
      </c>
      <c r="F2496" s="38"/>
      <c r="G2496" s="380"/>
      <c r="H2496" s="381"/>
      <c r="I2496" s="380"/>
      <c r="J2496" s="306">
        <f t="shared" si="132"/>
        <v>0</v>
      </c>
      <c r="K2496" s="325"/>
      <c r="L2496" s="355" t="s">
        <v>3605</v>
      </c>
      <c r="M2496" s="772"/>
      <c r="N2496" s="317"/>
      <c r="O2496" s="845" t="s">
        <v>3627</v>
      </c>
      <c r="P2496" s="826">
        <f t="shared" si="134"/>
        <v>0</v>
      </c>
      <c r="Q2496" s="828">
        <f t="shared" si="133"/>
        <v>0</v>
      </c>
      <c r="R2496" s="520"/>
    </row>
    <row r="2497" spans="1:18" ht="75" hidden="1" outlineLevel="1">
      <c r="B2497" s="115">
        <f t="shared" si="135"/>
        <v>2477</v>
      </c>
      <c r="C2497" s="70" t="s">
        <v>3541</v>
      </c>
      <c r="D2497" s="203" t="s">
        <v>2</v>
      </c>
      <c r="E2497" s="204">
        <v>555</v>
      </c>
      <c r="F2497" s="38"/>
      <c r="G2497" s="380"/>
      <c r="H2497" s="381"/>
      <c r="I2497" s="380"/>
      <c r="J2497" s="306">
        <f t="shared" si="132"/>
        <v>0</v>
      </c>
      <c r="K2497" s="325"/>
      <c r="L2497" s="355" t="s">
        <v>3605</v>
      </c>
      <c r="M2497" s="772"/>
      <c r="N2497" s="317"/>
      <c r="O2497" s="845" t="s">
        <v>3627</v>
      </c>
      <c r="P2497" s="826">
        <f t="shared" si="134"/>
        <v>0</v>
      </c>
      <c r="Q2497" s="828">
        <f t="shared" si="133"/>
        <v>0</v>
      </c>
      <c r="R2497" s="520"/>
    </row>
    <row r="2498" spans="1:18" ht="75" hidden="1" outlineLevel="1">
      <c r="B2498" s="115">
        <f t="shared" si="135"/>
        <v>2478</v>
      </c>
      <c r="C2498" s="70" t="s">
        <v>2059</v>
      </c>
      <c r="D2498" s="203" t="s">
        <v>2</v>
      </c>
      <c r="E2498" s="204">
        <v>250</v>
      </c>
      <c r="F2498" s="38"/>
      <c r="G2498" s="380"/>
      <c r="H2498" s="381"/>
      <c r="I2498" s="380"/>
      <c r="J2498" s="306">
        <f t="shared" si="132"/>
        <v>0</v>
      </c>
      <c r="K2498" s="325"/>
      <c r="L2498" s="355" t="s">
        <v>3605</v>
      </c>
      <c r="M2498" s="772"/>
      <c r="N2498" s="317"/>
      <c r="O2498" s="845" t="s">
        <v>3627</v>
      </c>
      <c r="P2498" s="826">
        <f t="shared" si="134"/>
        <v>0</v>
      </c>
      <c r="Q2498" s="828">
        <f t="shared" si="133"/>
        <v>0</v>
      </c>
      <c r="R2498" s="520"/>
    </row>
    <row r="2499" spans="1:18" ht="30" hidden="1" outlineLevel="1">
      <c r="B2499" s="115">
        <f t="shared" si="135"/>
        <v>2479</v>
      </c>
      <c r="C2499" s="70" t="s">
        <v>1082</v>
      </c>
      <c r="D2499" s="203" t="s">
        <v>31</v>
      </c>
      <c r="E2499" s="204">
        <v>4</v>
      </c>
      <c r="F2499" s="38"/>
      <c r="G2499" s="380"/>
      <c r="H2499" s="381"/>
      <c r="I2499" s="380"/>
      <c r="J2499" s="306">
        <f t="shared" si="132"/>
        <v>0</v>
      </c>
      <c r="K2499" s="325"/>
      <c r="L2499" s="355" t="s">
        <v>3605</v>
      </c>
      <c r="M2499" s="772"/>
      <c r="N2499" s="317"/>
      <c r="O2499" s="845" t="s">
        <v>3627</v>
      </c>
      <c r="P2499" s="826">
        <f t="shared" si="134"/>
        <v>0</v>
      </c>
      <c r="Q2499" s="828">
        <f t="shared" si="133"/>
        <v>0</v>
      </c>
      <c r="R2499" s="520"/>
    </row>
    <row r="2500" spans="1:18" ht="30" hidden="1" outlineLevel="1">
      <c r="B2500" s="115">
        <f t="shared" si="135"/>
        <v>2480</v>
      </c>
      <c r="C2500" s="70" t="s">
        <v>1083</v>
      </c>
      <c r="D2500" s="203" t="s">
        <v>2</v>
      </c>
      <c r="E2500" s="204">
        <v>15</v>
      </c>
      <c r="F2500" s="38"/>
      <c r="G2500" s="380"/>
      <c r="H2500" s="381"/>
      <c r="I2500" s="380"/>
      <c r="J2500" s="306">
        <f t="shared" si="132"/>
        <v>0</v>
      </c>
      <c r="K2500" s="325"/>
      <c r="L2500" s="355" t="s">
        <v>3605</v>
      </c>
      <c r="M2500" s="772"/>
      <c r="N2500" s="317"/>
      <c r="O2500" s="845" t="s">
        <v>3627</v>
      </c>
      <c r="P2500" s="826">
        <f t="shared" si="134"/>
        <v>0</v>
      </c>
      <c r="Q2500" s="828">
        <f t="shared" si="133"/>
        <v>0</v>
      </c>
      <c r="R2500" s="520"/>
    </row>
    <row r="2501" spans="1:18" ht="30" hidden="1" outlineLevel="1">
      <c r="B2501" s="115">
        <f t="shared" si="135"/>
        <v>2481</v>
      </c>
      <c r="C2501" s="70" t="s">
        <v>1083</v>
      </c>
      <c r="D2501" s="203" t="s">
        <v>31</v>
      </c>
      <c r="E2501" s="204">
        <v>4</v>
      </c>
      <c r="F2501" s="38"/>
      <c r="G2501" s="380"/>
      <c r="H2501" s="381"/>
      <c r="I2501" s="380"/>
      <c r="J2501" s="306">
        <f t="shared" si="132"/>
        <v>0</v>
      </c>
      <c r="K2501" s="325"/>
      <c r="L2501" s="355" t="s">
        <v>3605</v>
      </c>
      <c r="M2501" s="772"/>
      <c r="N2501" s="317"/>
      <c r="O2501" s="845" t="s">
        <v>3627</v>
      </c>
      <c r="P2501" s="826">
        <f t="shared" si="134"/>
        <v>0</v>
      </c>
      <c r="Q2501" s="828">
        <f t="shared" si="133"/>
        <v>0</v>
      </c>
      <c r="R2501" s="520"/>
    </row>
    <row r="2502" spans="1:18" ht="30" hidden="1" outlineLevel="1">
      <c r="B2502" s="115">
        <f t="shared" si="135"/>
        <v>2482</v>
      </c>
      <c r="C2502" s="70" t="s">
        <v>3542</v>
      </c>
      <c r="D2502" s="203" t="s">
        <v>31</v>
      </c>
      <c r="E2502" s="204">
        <v>2</v>
      </c>
      <c r="F2502" s="38"/>
      <c r="G2502" s="380"/>
      <c r="H2502" s="381"/>
      <c r="I2502" s="380"/>
      <c r="J2502" s="306">
        <f t="shared" si="132"/>
        <v>0</v>
      </c>
      <c r="K2502" s="325"/>
      <c r="L2502" s="355" t="s">
        <v>3605</v>
      </c>
      <c r="M2502" s="772"/>
      <c r="N2502" s="317"/>
      <c r="O2502" s="845" t="s">
        <v>3627</v>
      </c>
      <c r="P2502" s="826">
        <f t="shared" si="134"/>
        <v>0</v>
      </c>
      <c r="Q2502" s="828">
        <f t="shared" si="133"/>
        <v>0</v>
      </c>
      <c r="R2502" s="520"/>
    </row>
    <row r="2503" spans="1:18" ht="30" hidden="1" outlineLevel="1">
      <c r="B2503" s="115">
        <f t="shared" si="135"/>
        <v>2483</v>
      </c>
      <c r="C2503" s="70" t="s">
        <v>3543</v>
      </c>
      <c r="D2503" s="203" t="s">
        <v>2</v>
      </c>
      <c r="E2503" s="204">
        <v>5</v>
      </c>
      <c r="F2503" s="38"/>
      <c r="G2503" s="380"/>
      <c r="H2503" s="381"/>
      <c r="I2503" s="380"/>
      <c r="J2503" s="306">
        <f t="shared" si="132"/>
        <v>0</v>
      </c>
      <c r="K2503" s="325"/>
      <c r="L2503" s="355" t="s">
        <v>3605</v>
      </c>
      <c r="M2503" s="772"/>
      <c r="N2503" s="317"/>
      <c r="O2503" s="845" t="s">
        <v>3627</v>
      </c>
      <c r="P2503" s="826">
        <f t="shared" si="134"/>
        <v>0</v>
      </c>
      <c r="Q2503" s="828">
        <f t="shared" si="133"/>
        <v>0</v>
      </c>
      <c r="R2503" s="520"/>
    </row>
    <row r="2504" spans="1:18" ht="30" hidden="1" outlineLevel="1">
      <c r="B2504" s="115">
        <f t="shared" si="135"/>
        <v>2484</v>
      </c>
      <c r="C2504" s="70" t="s">
        <v>3544</v>
      </c>
      <c r="D2504" s="203" t="s">
        <v>2</v>
      </c>
      <c r="E2504" s="204">
        <v>10</v>
      </c>
      <c r="F2504" s="38"/>
      <c r="G2504" s="380"/>
      <c r="H2504" s="381"/>
      <c r="I2504" s="380"/>
      <c r="J2504" s="306">
        <f t="shared" si="132"/>
        <v>0</v>
      </c>
      <c r="K2504" s="325"/>
      <c r="L2504" s="355" t="s">
        <v>3605</v>
      </c>
      <c r="M2504" s="772"/>
      <c r="N2504" s="317"/>
      <c r="O2504" s="845" t="s">
        <v>3627</v>
      </c>
      <c r="P2504" s="826">
        <f t="shared" si="134"/>
        <v>0</v>
      </c>
      <c r="Q2504" s="828">
        <f t="shared" si="133"/>
        <v>0</v>
      </c>
      <c r="R2504" s="520"/>
    </row>
    <row r="2505" spans="1:18" ht="30" hidden="1" outlineLevel="1">
      <c r="B2505" s="115">
        <f t="shared" si="135"/>
        <v>2485</v>
      </c>
      <c r="C2505" s="70" t="s">
        <v>3545</v>
      </c>
      <c r="D2505" s="203" t="s">
        <v>2</v>
      </c>
      <c r="E2505" s="204">
        <v>60</v>
      </c>
      <c r="F2505" s="38"/>
      <c r="G2505" s="380"/>
      <c r="H2505" s="381"/>
      <c r="I2505" s="380"/>
      <c r="J2505" s="306">
        <f t="shared" si="132"/>
        <v>0</v>
      </c>
      <c r="K2505" s="325"/>
      <c r="L2505" s="355" t="s">
        <v>3605</v>
      </c>
      <c r="M2505" s="772"/>
      <c r="N2505" s="317"/>
      <c r="O2505" s="845" t="s">
        <v>3627</v>
      </c>
      <c r="P2505" s="826">
        <f t="shared" si="134"/>
        <v>0</v>
      </c>
      <c r="Q2505" s="828">
        <f t="shared" si="133"/>
        <v>0</v>
      </c>
      <c r="R2505" s="520"/>
    </row>
    <row r="2506" spans="1:18" ht="30" hidden="1" outlineLevel="1">
      <c r="B2506" s="115">
        <f t="shared" si="135"/>
        <v>2486</v>
      </c>
      <c r="C2506" s="70" t="s">
        <v>1084</v>
      </c>
      <c r="D2506" s="203" t="s">
        <v>1085</v>
      </c>
      <c r="E2506" s="204">
        <v>1</v>
      </c>
      <c r="F2506" s="38"/>
      <c r="G2506" s="380"/>
      <c r="H2506" s="381"/>
      <c r="I2506" s="380"/>
      <c r="J2506" s="306">
        <f t="shared" si="132"/>
        <v>0</v>
      </c>
      <c r="K2506" s="325"/>
      <c r="L2506" s="355" t="s">
        <v>3605</v>
      </c>
      <c r="M2506" s="772"/>
      <c r="N2506" s="317"/>
      <c r="O2506" s="845" t="s">
        <v>3627</v>
      </c>
      <c r="P2506" s="826">
        <f t="shared" si="134"/>
        <v>0</v>
      </c>
      <c r="Q2506" s="828">
        <f t="shared" si="133"/>
        <v>0</v>
      </c>
      <c r="R2506" s="520"/>
    </row>
    <row r="2507" spans="1:18" ht="30" hidden="1" outlineLevel="1">
      <c r="B2507" s="115">
        <f t="shared" si="135"/>
        <v>2487</v>
      </c>
      <c r="C2507" s="70" t="s">
        <v>3546</v>
      </c>
      <c r="D2507" s="203" t="s">
        <v>31</v>
      </c>
      <c r="E2507" s="204">
        <v>1</v>
      </c>
      <c r="F2507" s="38"/>
      <c r="G2507" s="380"/>
      <c r="H2507" s="381"/>
      <c r="I2507" s="380"/>
      <c r="J2507" s="306">
        <f t="shared" si="132"/>
        <v>0</v>
      </c>
      <c r="K2507" s="325"/>
      <c r="L2507" s="355" t="s">
        <v>3605</v>
      </c>
      <c r="M2507" s="772"/>
      <c r="N2507" s="317"/>
      <c r="O2507" s="845" t="s">
        <v>3627</v>
      </c>
      <c r="P2507" s="826">
        <f t="shared" si="134"/>
        <v>0</v>
      </c>
      <c r="Q2507" s="828">
        <f t="shared" si="133"/>
        <v>0</v>
      </c>
      <c r="R2507" s="520"/>
    </row>
    <row r="2508" spans="1:18" ht="30" hidden="1" outlineLevel="1">
      <c r="B2508" s="115">
        <f t="shared" si="135"/>
        <v>2488</v>
      </c>
      <c r="C2508" s="70" t="s">
        <v>1086</v>
      </c>
      <c r="D2508" s="203" t="s">
        <v>31</v>
      </c>
      <c r="E2508" s="204">
        <v>1</v>
      </c>
      <c r="F2508" s="38"/>
      <c r="G2508" s="380"/>
      <c r="H2508" s="381"/>
      <c r="I2508" s="380"/>
      <c r="J2508" s="306">
        <f t="shared" si="132"/>
        <v>0</v>
      </c>
      <c r="K2508" s="325"/>
      <c r="L2508" s="355" t="s">
        <v>3605</v>
      </c>
      <c r="M2508" s="772"/>
      <c r="N2508" s="317"/>
      <c r="O2508" s="845" t="s">
        <v>3627</v>
      </c>
      <c r="P2508" s="826">
        <f t="shared" si="134"/>
        <v>0</v>
      </c>
      <c r="Q2508" s="828">
        <f t="shared" si="133"/>
        <v>0</v>
      </c>
      <c r="R2508" s="520"/>
    </row>
    <row r="2509" spans="1:18" ht="45" hidden="1" outlineLevel="1">
      <c r="B2509" s="115">
        <f t="shared" si="135"/>
        <v>2489</v>
      </c>
      <c r="C2509" s="70" t="s">
        <v>1087</v>
      </c>
      <c r="D2509" s="203" t="s">
        <v>1678</v>
      </c>
      <c r="E2509" s="189">
        <v>45918</v>
      </c>
      <c r="F2509" s="38"/>
      <c r="G2509" s="380"/>
      <c r="H2509" s="381"/>
      <c r="I2509" s="380"/>
      <c r="J2509" s="306">
        <f t="shared" si="132"/>
        <v>0</v>
      </c>
      <c r="K2509" s="325"/>
      <c r="L2509" s="355" t="s">
        <v>3605</v>
      </c>
      <c r="M2509" s="772"/>
      <c r="N2509" s="317"/>
      <c r="O2509" s="845" t="s">
        <v>3627</v>
      </c>
      <c r="P2509" s="826">
        <f t="shared" si="134"/>
        <v>0</v>
      </c>
      <c r="Q2509" s="828">
        <f t="shared" si="133"/>
        <v>0</v>
      </c>
      <c r="R2509" s="520"/>
    </row>
    <row r="2510" spans="1:18" collapsed="1">
      <c r="A2510" s="219">
        <v>18</v>
      </c>
      <c r="B2510" s="382">
        <f t="shared" si="135"/>
        <v>2490</v>
      </c>
      <c r="C2510" s="940" t="s">
        <v>2060</v>
      </c>
      <c r="D2510" s="941"/>
      <c r="E2510" s="941"/>
      <c r="F2510" s="425"/>
      <c r="G2510" s="426">
        <f>'СОТС (Центрис)'!F52</f>
        <v>511776.94</v>
      </c>
      <c r="H2510" s="427"/>
      <c r="I2510" s="426">
        <f>'СОТС (Центрис)'!H52</f>
        <v>949810</v>
      </c>
      <c r="J2510" s="428">
        <f t="shared" si="132"/>
        <v>1461586.94</v>
      </c>
      <c r="K2510" s="429" t="s">
        <v>3625</v>
      </c>
      <c r="L2510" s="355" t="s">
        <v>3605</v>
      </c>
      <c r="M2510" s="772">
        <v>0</v>
      </c>
      <c r="N2510" s="317">
        <v>989852</v>
      </c>
      <c r="O2510" s="861" t="s">
        <v>3980</v>
      </c>
      <c r="P2510" s="826">
        <f t="shared" si="134"/>
        <v>511776.94</v>
      </c>
      <c r="Q2510" s="828">
        <f t="shared" si="133"/>
        <v>949810</v>
      </c>
      <c r="R2510" s="520"/>
    </row>
    <row r="2511" spans="1:18" hidden="1" outlineLevel="1">
      <c r="B2511" s="115">
        <f t="shared" si="135"/>
        <v>2491</v>
      </c>
      <c r="C2511" s="70" t="s">
        <v>2061</v>
      </c>
      <c r="D2511" s="203"/>
      <c r="E2511" s="204"/>
      <c r="F2511" s="38"/>
      <c r="G2511" s="380"/>
      <c r="H2511" s="381"/>
      <c r="I2511" s="380"/>
      <c r="J2511" s="306">
        <f t="shared" si="132"/>
        <v>0</v>
      </c>
      <c r="K2511" s="325"/>
      <c r="L2511" s="355"/>
      <c r="M2511" s="772"/>
      <c r="N2511" s="317"/>
      <c r="O2511" s="845" t="s">
        <v>3627</v>
      </c>
      <c r="P2511" s="826">
        <f t="shared" si="134"/>
        <v>0</v>
      </c>
      <c r="Q2511" s="828">
        <f t="shared" si="133"/>
        <v>0</v>
      </c>
      <c r="R2511" s="520"/>
    </row>
    <row r="2512" spans="1:18" ht="30" hidden="1" outlineLevel="1">
      <c r="B2512" s="115">
        <f t="shared" si="135"/>
        <v>2492</v>
      </c>
      <c r="C2512" s="70" t="s">
        <v>1088</v>
      </c>
      <c r="D2512" s="203" t="s">
        <v>31</v>
      </c>
      <c r="E2512" s="204">
        <v>1</v>
      </c>
      <c r="F2512" s="38"/>
      <c r="G2512" s="380"/>
      <c r="H2512" s="381"/>
      <c r="I2512" s="380"/>
      <c r="J2512" s="306">
        <f t="shared" si="132"/>
        <v>0</v>
      </c>
      <c r="K2512" s="325"/>
      <c r="L2512" s="355"/>
      <c r="M2512" s="772"/>
      <c r="N2512" s="317"/>
      <c r="O2512" s="845" t="s">
        <v>3627</v>
      </c>
      <c r="P2512" s="826">
        <f t="shared" si="134"/>
        <v>0</v>
      </c>
      <c r="Q2512" s="828">
        <f t="shared" si="133"/>
        <v>0</v>
      </c>
      <c r="R2512" s="520"/>
    </row>
    <row r="2513" spans="2:18" ht="45" hidden="1" outlineLevel="1">
      <c r="B2513" s="115">
        <f t="shared" si="135"/>
        <v>2493</v>
      </c>
      <c r="C2513" s="70" t="s">
        <v>1089</v>
      </c>
      <c r="D2513" s="203" t="s">
        <v>31</v>
      </c>
      <c r="E2513" s="204">
        <v>1</v>
      </c>
      <c r="F2513" s="38"/>
      <c r="G2513" s="380"/>
      <c r="H2513" s="381"/>
      <c r="I2513" s="380"/>
      <c r="J2513" s="306">
        <f t="shared" si="132"/>
        <v>0</v>
      </c>
      <c r="K2513" s="325"/>
      <c r="L2513" s="355"/>
      <c r="M2513" s="772"/>
      <c r="N2513" s="317"/>
      <c r="O2513" s="845" t="s">
        <v>3627</v>
      </c>
      <c r="P2513" s="826">
        <f t="shared" si="134"/>
        <v>0</v>
      </c>
      <c r="Q2513" s="828">
        <f t="shared" si="133"/>
        <v>0</v>
      </c>
      <c r="R2513" s="520"/>
    </row>
    <row r="2514" spans="2:18" ht="30" hidden="1" outlineLevel="1">
      <c r="B2514" s="115">
        <f t="shared" si="135"/>
        <v>2494</v>
      </c>
      <c r="C2514" s="70" t="s">
        <v>1090</v>
      </c>
      <c r="D2514" s="203" t="s">
        <v>31</v>
      </c>
      <c r="E2514" s="204">
        <v>1</v>
      </c>
      <c r="F2514" s="38"/>
      <c r="G2514" s="380"/>
      <c r="H2514" s="381"/>
      <c r="I2514" s="380"/>
      <c r="J2514" s="306">
        <f t="shared" si="132"/>
        <v>0</v>
      </c>
      <c r="K2514" s="325"/>
      <c r="L2514" s="355"/>
      <c r="M2514" s="772"/>
      <c r="N2514" s="317"/>
      <c r="O2514" s="845" t="s">
        <v>3627</v>
      </c>
      <c r="P2514" s="826">
        <f t="shared" si="134"/>
        <v>0</v>
      </c>
      <c r="Q2514" s="828">
        <f t="shared" si="133"/>
        <v>0</v>
      </c>
      <c r="R2514" s="520"/>
    </row>
    <row r="2515" spans="2:18" ht="30" hidden="1" outlineLevel="1">
      <c r="B2515" s="115">
        <f t="shared" si="135"/>
        <v>2495</v>
      </c>
      <c r="C2515" s="70" t="s">
        <v>1091</v>
      </c>
      <c r="D2515" s="203" t="s">
        <v>31</v>
      </c>
      <c r="E2515" s="204">
        <v>4</v>
      </c>
      <c r="F2515" s="38"/>
      <c r="G2515" s="380"/>
      <c r="H2515" s="381"/>
      <c r="I2515" s="380"/>
      <c r="J2515" s="306">
        <f t="shared" ref="J2515:J2578" si="136">G2515+I2515</f>
        <v>0</v>
      </c>
      <c r="K2515" s="325"/>
      <c r="L2515" s="355"/>
      <c r="M2515" s="772"/>
      <c r="N2515" s="317"/>
      <c r="O2515" s="845" t="s">
        <v>3627</v>
      </c>
      <c r="P2515" s="826">
        <f t="shared" si="134"/>
        <v>0</v>
      </c>
      <c r="Q2515" s="828">
        <f t="shared" si="133"/>
        <v>0</v>
      </c>
      <c r="R2515" s="520"/>
    </row>
    <row r="2516" spans="2:18" hidden="1" outlineLevel="1">
      <c r="B2516" s="115">
        <f t="shared" si="135"/>
        <v>2496</v>
      </c>
      <c r="C2516" s="70" t="s">
        <v>1092</v>
      </c>
      <c r="D2516" s="203" t="s">
        <v>31</v>
      </c>
      <c r="E2516" s="204">
        <v>4</v>
      </c>
      <c r="F2516" s="38"/>
      <c r="G2516" s="380"/>
      <c r="H2516" s="381"/>
      <c r="I2516" s="380"/>
      <c r="J2516" s="306">
        <f t="shared" si="136"/>
        <v>0</v>
      </c>
      <c r="K2516" s="325"/>
      <c r="L2516" s="355"/>
      <c r="M2516" s="772"/>
      <c r="N2516" s="317"/>
      <c r="O2516" s="845" t="s">
        <v>3627</v>
      </c>
      <c r="P2516" s="826">
        <f t="shared" si="134"/>
        <v>0</v>
      </c>
      <c r="Q2516" s="828">
        <f t="shared" si="133"/>
        <v>0</v>
      </c>
      <c r="R2516" s="520"/>
    </row>
    <row r="2517" spans="2:18" hidden="1" outlineLevel="1">
      <c r="B2517" s="115">
        <f t="shared" si="135"/>
        <v>2497</v>
      </c>
      <c r="C2517" s="70" t="s">
        <v>1093</v>
      </c>
      <c r="D2517" s="203" t="s">
        <v>31</v>
      </c>
      <c r="E2517" s="204">
        <v>5</v>
      </c>
      <c r="F2517" s="38"/>
      <c r="G2517" s="380"/>
      <c r="H2517" s="381"/>
      <c r="I2517" s="380"/>
      <c r="J2517" s="306">
        <f t="shared" si="136"/>
        <v>0</v>
      </c>
      <c r="K2517" s="325"/>
      <c r="L2517" s="355"/>
      <c r="M2517" s="772"/>
      <c r="N2517" s="317"/>
      <c r="O2517" s="845" t="s">
        <v>3627</v>
      </c>
      <c r="P2517" s="826">
        <f t="shared" si="134"/>
        <v>0</v>
      </c>
      <c r="Q2517" s="828">
        <f t="shared" si="133"/>
        <v>0</v>
      </c>
      <c r="R2517" s="520"/>
    </row>
    <row r="2518" spans="2:18" ht="30" hidden="1" outlineLevel="1">
      <c r="B2518" s="115">
        <f t="shared" si="135"/>
        <v>2498</v>
      </c>
      <c r="C2518" s="70" t="s">
        <v>1094</v>
      </c>
      <c r="D2518" s="203" t="s">
        <v>31</v>
      </c>
      <c r="E2518" s="204">
        <v>11</v>
      </c>
      <c r="F2518" s="38"/>
      <c r="G2518" s="380"/>
      <c r="H2518" s="381"/>
      <c r="I2518" s="380"/>
      <c r="J2518" s="306">
        <f t="shared" si="136"/>
        <v>0</v>
      </c>
      <c r="K2518" s="325"/>
      <c r="L2518" s="355"/>
      <c r="M2518" s="772"/>
      <c r="N2518" s="317"/>
      <c r="O2518" s="845" t="s">
        <v>3627</v>
      </c>
      <c r="P2518" s="826">
        <f t="shared" si="134"/>
        <v>0</v>
      </c>
      <c r="Q2518" s="828">
        <f t="shared" si="133"/>
        <v>0</v>
      </c>
      <c r="R2518" s="520"/>
    </row>
    <row r="2519" spans="2:18" ht="30" hidden="1" outlineLevel="1">
      <c r="B2519" s="115">
        <f t="shared" si="135"/>
        <v>2499</v>
      </c>
      <c r="C2519" s="70" t="s">
        <v>1095</v>
      </c>
      <c r="D2519" s="203" t="s">
        <v>31</v>
      </c>
      <c r="E2519" s="204">
        <v>35</v>
      </c>
      <c r="F2519" s="38"/>
      <c r="G2519" s="380"/>
      <c r="H2519" s="381"/>
      <c r="I2519" s="380"/>
      <c r="J2519" s="306">
        <f t="shared" si="136"/>
        <v>0</v>
      </c>
      <c r="K2519" s="325"/>
      <c r="L2519" s="355"/>
      <c r="M2519" s="772"/>
      <c r="N2519" s="317"/>
      <c r="O2519" s="845" t="s">
        <v>3627</v>
      </c>
      <c r="P2519" s="826">
        <f t="shared" si="134"/>
        <v>0</v>
      </c>
      <c r="Q2519" s="828">
        <f t="shared" si="133"/>
        <v>0</v>
      </c>
      <c r="R2519" s="520"/>
    </row>
    <row r="2520" spans="2:18" ht="30" hidden="1" outlineLevel="1">
      <c r="B2520" s="115">
        <f t="shared" si="135"/>
        <v>2500</v>
      </c>
      <c r="C2520" s="70" t="s">
        <v>1096</v>
      </c>
      <c r="D2520" s="203" t="s">
        <v>31</v>
      </c>
      <c r="E2520" s="204">
        <v>2</v>
      </c>
      <c r="F2520" s="38"/>
      <c r="G2520" s="380"/>
      <c r="H2520" s="381"/>
      <c r="I2520" s="380"/>
      <c r="J2520" s="306">
        <f t="shared" si="136"/>
        <v>0</v>
      </c>
      <c r="K2520" s="325"/>
      <c r="L2520" s="355"/>
      <c r="M2520" s="772"/>
      <c r="N2520" s="317"/>
      <c r="O2520" s="845" t="s">
        <v>3627</v>
      </c>
      <c r="P2520" s="826">
        <f t="shared" si="134"/>
        <v>0</v>
      </c>
      <c r="Q2520" s="828">
        <f t="shared" si="133"/>
        <v>0</v>
      </c>
      <c r="R2520" s="520"/>
    </row>
    <row r="2521" spans="2:18" ht="30" hidden="1" outlineLevel="1">
      <c r="B2521" s="115">
        <f t="shared" si="135"/>
        <v>2501</v>
      </c>
      <c r="C2521" s="70" t="s">
        <v>1097</v>
      </c>
      <c r="D2521" s="203" t="s">
        <v>31</v>
      </c>
      <c r="E2521" s="204">
        <v>3</v>
      </c>
      <c r="F2521" s="38"/>
      <c r="G2521" s="380"/>
      <c r="H2521" s="381"/>
      <c r="I2521" s="380"/>
      <c r="J2521" s="306">
        <f t="shared" si="136"/>
        <v>0</v>
      </c>
      <c r="K2521" s="325"/>
      <c r="L2521" s="355"/>
      <c r="M2521" s="772"/>
      <c r="N2521" s="317"/>
      <c r="O2521" s="845" t="s">
        <v>3627</v>
      </c>
      <c r="P2521" s="826">
        <f t="shared" si="134"/>
        <v>0</v>
      </c>
      <c r="Q2521" s="828">
        <f t="shared" si="133"/>
        <v>0</v>
      </c>
      <c r="R2521" s="520"/>
    </row>
    <row r="2522" spans="2:18" hidden="1" outlineLevel="1">
      <c r="B2522" s="115">
        <f t="shared" si="135"/>
        <v>2502</v>
      </c>
      <c r="C2522" s="70" t="s">
        <v>1098</v>
      </c>
      <c r="D2522" s="203" t="s">
        <v>31</v>
      </c>
      <c r="E2522" s="204">
        <v>35</v>
      </c>
      <c r="F2522" s="38"/>
      <c r="G2522" s="380"/>
      <c r="H2522" s="381"/>
      <c r="I2522" s="380"/>
      <c r="J2522" s="306">
        <f t="shared" si="136"/>
        <v>0</v>
      </c>
      <c r="K2522" s="325"/>
      <c r="L2522" s="355"/>
      <c r="M2522" s="772"/>
      <c r="N2522" s="317"/>
      <c r="O2522" s="845" t="s">
        <v>3627</v>
      </c>
      <c r="P2522" s="826">
        <f t="shared" si="134"/>
        <v>0</v>
      </c>
      <c r="Q2522" s="828">
        <f t="shared" si="133"/>
        <v>0</v>
      </c>
      <c r="R2522" s="520"/>
    </row>
    <row r="2523" spans="2:18" ht="30" hidden="1" outlineLevel="1">
      <c r="B2523" s="115">
        <f t="shared" si="135"/>
        <v>2503</v>
      </c>
      <c r="C2523" s="70" t="s">
        <v>1099</v>
      </c>
      <c r="D2523" s="203" t="s">
        <v>31</v>
      </c>
      <c r="E2523" s="204">
        <v>2</v>
      </c>
      <c r="F2523" s="38"/>
      <c r="G2523" s="380"/>
      <c r="H2523" s="381"/>
      <c r="I2523" s="380"/>
      <c r="J2523" s="306">
        <f t="shared" si="136"/>
        <v>0</v>
      </c>
      <c r="K2523" s="325"/>
      <c r="L2523" s="355"/>
      <c r="M2523" s="772"/>
      <c r="N2523" s="317"/>
      <c r="O2523" s="845" t="s">
        <v>3627</v>
      </c>
      <c r="P2523" s="826">
        <f t="shared" si="134"/>
        <v>0</v>
      </c>
      <c r="Q2523" s="828">
        <f t="shared" si="133"/>
        <v>0</v>
      </c>
      <c r="R2523" s="520"/>
    </row>
    <row r="2524" spans="2:18" hidden="1" outlineLevel="1">
      <c r="B2524" s="115">
        <f t="shared" si="135"/>
        <v>2504</v>
      </c>
      <c r="C2524" s="70" t="s">
        <v>2055</v>
      </c>
      <c r="D2524" s="203"/>
      <c r="E2524" s="204"/>
      <c r="F2524" s="38"/>
      <c r="G2524" s="380"/>
      <c r="H2524" s="381"/>
      <c r="I2524" s="380"/>
      <c r="J2524" s="306">
        <f t="shared" si="136"/>
        <v>0</v>
      </c>
      <c r="K2524" s="325"/>
      <c r="L2524" s="355"/>
      <c r="M2524" s="772"/>
      <c r="N2524" s="317"/>
      <c r="O2524" s="845" t="s">
        <v>3627</v>
      </c>
      <c r="P2524" s="826">
        <f t="shared" si="134"/>
        <v>0</v>
      </c>
      <c r="Q2524" s="828">
        <f t="shared" si="133"/>
        <v>0</v>
      </c>
      <c r="R2524" s="520"/>
    </row>
    <row r="2525" spans="2:18" ht="30" hidden="1" outlineLevel="1">
      <c r="B2525" s="115">
        <f t="shared" si="135"/>
        <v>2505</v>
      </c>
      <c r="C2525" s="70" t="s">
        <v>1063</v>
      </c>
      <c r="D2525" s="203" t="s">
        <v>2</v>
      </c>
      <c r="E2525" s="204">
        <v>510</v>
      </c>
      <c r="F2525" s="38"/>
      <c r="G2525" s="380"/>
      <c r="H2525" s="381"/>
      <c r="I2525" s="380"/>
      <c r="J2525" s="306">
        <f t="shared" si="136"/>
        <v>0</v>
      </c>
      <c r="K2525" s="325"/>
      <c r="L2525" s="355"/>
      <c r="M2525" s="772"/>
      <c r="N2525" s="317"/>
      <c r="O2525" s="845" t="s">
        <v>3627</v>
      </c>
      <c r="P2525" s="826">
        <f t="shared" si="134"/>
        <v>0</v>
      </c>
      <c r="Q2525" s="828">
        <f t="shared" si="133"/>
        <v>0</v>
      </c>
      <c r="R2525" s="520"/>
    </row>
    <row r="2526" spans="2:18" hidden="1" outlineLevel="1">
      <c r="B2526" s="115">
        <f t="shared" si="135"/>
        <v>2506</v>
      </c>
      <c r="C2526" s="70" t="s">
        <v>1064</v>
      </c>
      <c r="D2526" s="203" t="s">
        <v>31</v>
      </c>
      <c r="E2526" s="204">
        <v>1122</v>
      </c>
      <c r="F2526" s="38"/>
      <c r="G2526" s="380"/>
      <c r="H2526" s="381"/>
      <c r="I2526" s="380"/>
      <c r="J2526" s="306">
        <f t="shared" si="136"/>
        <v>0</v>
      </c>
      <c r="K2526" s="325"/>
      <c r="L2526" s="355"/>
      <c r="M2526" s="772"/>
      <c r="N2526" s="317"/>
      <c r="O2526" s="845" t="s">
        <v>3627</v>
      </c>
      <c r="P2526" s="826">
        <f t="shared" si="134"/>
        <v>0</v>
      </c>
      <c r="Q2526" s="828">
        <f t="shared" si="133"/>
        <v>0</v>
      </c>
      <c r="R2526" s="520"/>
    </row>
    <row r="2527" spans="2:18" ht="45" hidden="1" outlineLevel="1">
      <c r="B2527" s="115">
        <f t="shared" si="135"/>
        <v>2507</v>
      </c>
      <c r="C2527" s="70" t="s">
        <v>1100</v>
      </c>
      <c r="D2527" s="203" t="s">
        <v>2</v>
      </c>
      <c r="E2527" s="204">
        <v>80</v>
      </c>
      <c r="F2527" s="38"/>
      <c r="G2527" s="380"/>
      <c r="H2527" s="381"/>
      <c r="I2527" s="380"/>
      <c r="J2527" s="306">
        <f t="shared" si="136"/>
        <v>0</v>
      </c>
      <c r="K2527" s="325"/>
      <c r="L2527" s="355"/>
      <c r="M2527" s="772"/>
      <c r="N2527" s="317"/>
      <c r="O2527" s="845" t="s">
        <v>3627</v>
      </c>
      <c r="P2527" s="826">
        <f t="shared" si="134"/>
        <v>0</v>
      </c>
      <c r="Q2527" s="828">
        <f t="shared" si="133"/>
        <v>0</v>
      </c>
      <c r="R2527" s="520"/>
    </row>
    <row r="2528" spans="2:18" hidden="1" outlineLevel="1">
      <c r="B2528" s="115">
        <f t="shared" si="135"/>
        <v>2508</v>
      </c>
      <c r="C2528" s="70" t="s">
        <v>1065</v>
      </c>
      <c r="D2528" s="203" t="s">
        <v>31</v>
      </c>
      <c r="E2528" s="204">
        <v>180</v>
      </c>
      <c r="F2528" s="38"/>
      <c r="G2528" s="380"/>
      <c r="H2528" s="381"/>
      <c r="I2528" s="380"/>
      <c r="J2528" s="306">
        <f t="shared" si="136"/>
        <v>0</v>
      </c>
      <c r="K2528" s="325"/>
      <c r="L2528" s="355"/>
      <c r="M2528" s="772"/>
      <c r="N2528" s="317"/>
      <c r="O2528" s="845" t="s">
        <v>3627</v>
      </c>
      <c r="P2528" s="826">
        <f t="shared" si="134"/>
        <v>0</v>
      </c>
      <c r="Q2528" s="828">
        <f t="shared" si="133"/>
        <v>0</v>
      </c>
      <c r="R2528" s="520"/>
    </row>
    <row r="2529" spans="1:18" hidden="1" outlineLevel="1">
      <c r="B2529" s="115">
        <f t="shared" si="135"/>
        <v>2509</v>
      </c>
      <c r="C2529" s="70" t="s">
        <v>1066</v>
      </c>
      <c r="D2529" s="203" t="s">
        <v>31</v>
      </c>
      <c r="E2529" s="204">
        <v>8</v>
      </c>
      <c r="F2529" s="38"/>
      <c r="G2529" s="380"/>
      <c r="H2529" s="381"/>
      <c r="I2529" s="380"/>
      <c r="J2529" s="306">
        <f t="shared" si="136"/>
        <v>0</v>
      </c>
      <c r="K2529" s="325"/>
      <c r="L2529" s="355"/>
      <c r="M2529" s="772"/>
      <c r="N2529" s="317"/>
      <c r="O2529" s="845" t="s">
        <v>3627</v>
      </c>
      <c r="P2529" s="826">
        <f t="shared" si="134"/>
        <v>0</v>
      </c>
      <c r="Q2529" s="828">
        <f t="shared" si="133"/>
        <v>0</v>
      </c>
      <c r="R2529" s="520"/>
    </row>
    <row r="2530" spans="1:18" hidden="1" outlineLevel="1">
      <c r="B2530" s="115">
        <f t="shared" si="135"/>
        <v>2510</v>
      </c>
      <c r="C2530" s="70" t="s">
        <v>1101</v>
      </c>
      <c r="D2530" s="203" t="s">
        <v>2</v>
      </c>
      <c r="E2530" s="204">
        <v>4</v>
      </c>
      <c r="F2530" s="38"/>
      <c r="G2530" s="380"/>
      <c r="H2530" s="381"/>
      <c r="I2530" s="380"/>
      <c r="J2530" s="306">
        <f t="shared" si="136"/>
        <v>0</v>
      </c>
      <c r="K2530" s="325"/>
      <c r="L2530" s="355"/>
      <c r="M2530" s="772"/>
      <c r="N2530" s="317"/>
      <c r="O2530" s="845" t="s">
        <v>3627</v>
      </c>
      <c r="P2530" s="826">
        <f t="shared" si="134"/>
        <v>0</v>
      </c>
      <c r="Q2530" s="828">
        <f t="shared" si="133"/>
        <v>0</v>
      </c>
      <c r="R2530" s="520"/>
    </row>
    <row r="2531" spans="1:18" hidden="1" outlineLevel="1">
      <c r="B2531" s="115">
        <f t="shared" si="135"/>
        <v>2511</v>
      </c>
      <c r="C2531" s="70" t="s">
        <v>1102</v>
      </c>
      <c r="D2531" s="203" t="s">
        <v>31</v>
      </c>
      <c r="E2531" s="204">
        <v>2</v>
      </c>
      <c r="F2531" s="38"/>
      <c r="G2531" s="380"/>
      <c r="H2531" s="381"/>
      <c r="I2531" s="380"/>
      <c r="J2531" s="306">
        <f t="shared" si="136"/>
        <v>0</v>
      </c>
      <c r="K2531" s="325"/>
      <c r="L2531" s="355"/>
      <c r="M2531" s="772"/>
      <c r="N2531" s="317"/>
      <c r="O2531" s="845" t="s">
        <v>3627</v>
      </c>
      <c r="P2531" s="826">
        <f t="shared" si="134"/>
        <v>0</v>
      </c>
      <c r="Q2531" s="828">
        <f t="shared" si="133"/>
        <v>0</v>
      </c>
      <c r="R2531" s="520"/>
    </row>
    <row r="2532" spans="1:18" hidden="1" outlineLevel="1">
      <c r="B2532" s="115">
        <f t="shared" si="135"/>
        <v>2512</v>
      </c>
      <c r="C2532" s="70" t="s">
        <v>1103</v>
      </c>
      <c r="D2532" s="203" t="s">
        <v>31</v>
      </c>
      <c r="E2532" s="204">
        <v>2</v>
      </c>
      <c r="F2532" s="38"/>
      <c r="G2532" s="380"/>
      <c r="H2532" s="381"/>
      <c r="I2532" s="380"/>
      <c r="J2532" s="306">
        <f t="shared" si="136"/>
        <v>0</v>
      </c>
      <c r="K2532" s="325"/>
      <c r="L2532" s="355"/>
      <c r="M2532" s="772"/>
      <c r="N2532" s="317"/>
      <c r="O2532" s="845" t="s">
        <v>3627</v>
      </c>
      <c r="P2532" s="826">
        <f t="shared" si="134"/>
        <v>0</v>
      </c>
      <c r="Q2532" s="828">
        <f t="shared" si="133"/>
        <v>0</v>
      </c>
      <c r="R2532" s="520"/>
    </row>
    <row r="2533" spans="1:18" hidden="1" outlineLevel="1">
      <c r="B2533" s="115">
        <f t="shared" si="135"/>
        <v>2513</v>
      </c>
      <c r="C2533" s="70" t="s">
        <v>1104</v>
      </c>
      <c r="D2533" s="203" t="s">
        <v>31</v>
      </c>
      <c r="E2533" s="204">
        <v>4</v>
      </c>
      <c r="F2533" s="38"/>
      <c r="G2533" s="380"/>
      <c r="H2533" s="381"/>
      <c r="I2533" s="380"/>
      <c r="J2533" s="306">
        <f t="shared" si="136"/>
        <v>0</v>
      </c>
      <c r="K2533" s="325"/>
      <c r="L2533" s="355"/>
      <c r="M2533" s="772"/>
      <c r="N2533" s="317"/>
      <c r="O2533" s="845" t="s">
        <v>3627</v>
      </c>
      <c r="P2533" s="826">
        <f t="shared" si="134"/>
        <v>0</v>
      </c>
      <c r="Q2533" s="828">
        <f t="shared" si="133"/>
        <v>0</v>
      </c>
      <c r="R2533" s="520"/>
    </row>
    <row r="2534" spans="1:18" ht="60" hidden="1" outlineLevel="1">
      <c r="B2534" s="115">
        <f t="shared" si="135"/>
        <v>2514</v>
      </c>
      <c r="C2534" s="70" t="s">
        <v>3547</v>
      </c>
      <c r="D2534" s="202" t="s">
        <v>2</v>
      </c>
      <c r="E2534" s="204">
        <v>52</v>
      </c>
      <c r="F2534" s="38"/>
      <c r="G2534" s="380"/>
      <c r="H2534" s="381"/>
      <c r="I2534" s="380"/>
      <c r="J2534" s="306">
        <f t="shared" si="136"/>
        <v>0</v>
      </c>
      <c r="K2534" s="325"/>
      <c r="L2534" s="355"/>
      <c r="M2534" s="772"/>
      <c r="N2534" s="317"/>
      <c r="O2534" s="845" t="s">
        <v>3627</v>
      </c>
      <c r="P2534" s="826">
        <f t="shared" si="134"/>
        <v>0</v>
      </c>
      <c r="Q2534" s="828">
        <f t="shared" si="133"/>
        <v>0</v>
      </c>
      <c r="R2534" s="520"/>
    </row>
    <row r="2535" spans="1:18" ht="60" hidden="1" outlineLevel="1">
      <c r="B2535" s="115">
        <f t="shared" si="135"/>
        <v>2515</v>
      </c>
      <c r="C2535" s="70" t="s">
        <v>1105</v>
      </c>
      <c r="D2535" s="202" t="s">
        <v>2</v>
      </c>
      <c r="E2535" s="204">
        <v>40</v>
      </c>
      <c r="F2535" s="38"/>
      <c r="G2535" s="380"/>
      <c r="H2535" s="381"/>
      <c r="I2535" s="380"/>
      <c r="J2535" s="306">
        <f t="shared" si="136"/>
        <v>0</v>
      </c>
      <c r="K2535" s="325"/>
      <c r="L2535" s="355"/>
      <c r="M2535" s="772"/>
      <c r="N2535" s="317"/>
      <c r="O2535" s="845" t="s">
        <v>3627</v>
      </c>
      <c r="P2535" s="826">
        <f t="shared" si="134"/>
        <v>0</v>
      </c>
      <c r="Q2535" s="828">
        <f t="shared" si="133"/>
        <v>0</v>
      </c>
      <c r="R2535" s="520"/>
    </row>
    <row r="2536" spans="1:18" ht="75" hidden="1" outlineLevel="1">
      <c r="B2536" s="115">
        <f t="shared" si="135"/>
        <v>2516</v>
      </c>
      <c r="C2536" s="70" t="s">
        <v>2062</v>
      </c>
      <c r="D2536" s="202" t="s">
        <v>2</v>
      </c>
      <c r="E2536" s="204">
        <v>438</v>
      </c>
      <c r="F2536" s="38"/>
      <c r="G2536" s="380"/>
      <c r="H2536" s="381"/>
      <c r="I2536" s="380"/>
      <c r="J2536" s="306">
        <f t="shared" si="136"/>
        <v>0</v>
      </c>
      <c r="K2536" s="325"/>
      <c r="L2536" s="355"/>
      <c r="M2536" s="772"/>
      <c r="N2536" s="317"/>
      <c r="O2536" s="845" t="s">
        <v>3627</v>
      </c>
      <c r="P2536" s="826">
        <f t="shared" si="134"/>
        <v>0</v>
      </c>
      <c r="Q2536" s="828">
        <f t="shared" si="133"/>
        <v>0</v>
      </c>
      <c r="R2536" s="520"/>
    </row>
    <row r="2537" spans="1:18" ht="75" hidden="1" outlineLevel="1">
      <c r="B2537" s="115">
        <f t="shared" si="135"/>
        <v>2517</v>
      </c>
      <c r="C2537" s="70" t="s">
        <v>2063</v>
      </c>
      <c r="D2537" s="202" t="s">
        <v>2</v>
      </c>
      <c r="E2537" s="204">
        <v>564</v>
      </c>
      <c r="F2537" s="38"/>
      <c r="G2537" s="380"/>
      <c r="H2537" s="381"/>
      <c r="I2537" s="380"/>
      <c r="J2537" s="306">
        <f t="shared" si="136"/>
        <v>0</v>
      </c>
      <c r="K2537" s="325"/>
      <c r="L2537" s="355"/>
      <c r="M2537" s="772"/>
      <c r="N2537" s="317"/>
      <c r="O2537" s="845" t="s">
        <v>3627</v>
      </c>
      <c r="P2537" s="826">
        <f t="shared" si="134"/>
        <v>0</v>
      </c>
      <c r="Q2537" s="828">
        <f t="shared" si="133"/>
        <v>0</v>
      </c>
      <c r="R2537" s="520"/>
    </row>
    <row r="2538" spans="1:18" ht="75" hidden="1" outlineLevel="1">
      <c r="B2538" s="115">
        <f t="shared" si="135"/>
        <v>2518</v>
      </c>
      <c r="C2538" s="70" t="s">
        <v>1106</v>
      </c>
      <c r="D2538" s="202" t="s">
        <v>2</v>
      </c>
      <c r="E2538" s="204">
        <v>7</v>
      </c>
      <c r="F2538" s="38"/>
      <c r="G2538" s="380"/>
      <c r="H2538" s="381"/>
      <c r="I2538" s="380"/>
      <c r="J2538" s="306">
        <f t="shared" si="136"/>
        <v>0</v>
      </c>
      <c r="K2538" s="325"/>
      <c r="L2538" s="355"/>
      <c r="M2538" s="772"/>
      <c r="N2538" s="317"/>
      <c r="O2538" s="845" t="s">
        <v>3627</v>
      </c>
      <c r="P2538" s="826">
        <f t="shared" si="134"/>
        <v>0</v>
      </c>
      <c r="Q2538" s="828">
        <f t="shared" si="133"/>
        <v>0</v>
      </c>
      <c r="R2538" s="520"/>
    </row>
    <row r="2539" spans="1:18" ht="30" hidden="1" outlineLevel="1">
      <c r="B2539" s="115">
        <f t="shared" si="135"/>
        <v>2519</v>
      </c>
      <c r="C2539" s="70" t="s">
        <v>1107</v>
      </c>
      <c r="D2539" s="202" t="s">
        <v>2</v>
      </c>
      <c r="E2539" s="204">
        <v>4</v>
      </c>
      <c r="F2539" s="38"/>
      <c r="G2539" s="380"/>
      <c r="H2539" s="381"/>
      <c r="I2539" s="380"/>
      <c r="J2539" s="306">
        <f t="shared" si="136"/>
        <v>0</v>
      </c>
      <c r="K2539" s="325"/>
      <c r="L2539" s="355"/>
      <c r="M2539" s="772"/>
      <c r="N2539" s="317"/>
      <c r="O2539" s="845" t="s">
        <v>3627</v>
      </c>
      <c r="P2539" s="826">
        <f t="shared" si="134"/>
        <v>0</v>
      </c>
      <c r="Q2539" s="828">
        <f t="shared" si="133"/>
        <v>0</v>
      </c>
      <c r="R2539" s="520"/>
    </row>
    <row r="2540" spans="1:18" ht="30" hidden="1" outlineLevel="1">
      <c r="B2540" s="115">
        <f t="shared" si="135"/>
        <v>2520</v>
      </c>
      <c r="C2540" s="70" t="s">
        <v>2064</v>
      </c>
      <c r="D2540" s="202" t="s">
        <v>31</v>
      </c>
      <c r="E2540" s="204">
        <v>1</v>
      </c>
      <c r="F2540" s="38"/>
      <c r="G2540" s="380"/>
      <c r="H2540" s="381"/>
      <c r="I2540" s="380"/>
      <c r="J2540" s="306">
        <f t="shared" si="136"/>
        <v>0</v>
      </c>
      <c r="K2540" s="325"/>
      <c r="L2540" s="355"/>
      <c r="M2540" s="772"/>
      <c r="N2540" s="317"/>
      <c r="O2540" s="845" t="s">
        <v>3627</v>
      </c>
      <c r="P2540" s="826">
        <f t="shared" si="134"/>
        <v>0</v>
      </c>
      <c r="Q2540" s="828">
        <f t="shared" si="133"/>
        <v>0</v>
      </c>
      <c r="R2540" s="520"/>
    </row>
    <row r="2541" spans="1:18" ht="45" hidden="1" outlineLevel="1">
      <c r="B2541" s="115">
        <f t="shared" si="135"/>
        <v>2521</v>
      </c>
      <c r="C2541" s="70" t="s">
        <v>3548</v>
      </c>
      <c r="D2541" s="202" t="s">
        <v>1678</v>
      </c>
      <c r="E2541" s="190" t="s">
        <v>2065</v>
      </c>
      <c r="F2541" s="38"/>
      <c r="G2541" s="380"/>
      <c r="H2541" s="381"/>
      <c r="I2541" s="380"/>
      <c r="J2541" s="306">
        <f t="shared" si="136"/>
        <v>0</v>
      </c>
      <c r="K2541" s="325"/>
      <c r="L2541" s="355"/>
      <c r="M2541" s="772"/>
      <c r="N2541" s="317"/>
      <c r="O2541" s="845" t="s">
        <v>3627</v>
      </c>
      <c r="P2541" s="826">
        <f t="shared" si="134"/>
        <v>0</v>
      </c>
      <c r="Q2541" s="828">
        <f t="shared" si="133"/>
        <v>0</v>
      </c>
      <c r="R2541" s="520"/>
    </row>
    <row r="2542" spans="1:18" collapsed="1">
      <c r="A2542" s="219">
        <v>19</v>
      </c>
      <c r="B2542" s="382">
        <f t="shared" si="135"/>
        <v>2522</v>
      </c>
      <c r="C2542" s="940" t="s">
        <v>2066</v>
      </c>
      <c r="D2542" s="941"/>
      <c r="E2542" s="941"/>
      <c r="F2542" s="425"/>
      <c r="G2542" s="426">
        <f>'ТС (ЭЭ)'!F153</f>
        <v>4335006.26</v>
      </c>
      <c r="H2542" s="427"/>
      <c r="I2542" s="426">
        <f>'ТС (ЭЭ)'!H153</f>
        <v>4201535.21</v>
      </c>
      <c r="J2542" s="428">
        <f t="shared" si="136"/>
        <v>8536541.4699999988</v>
      </c>
      <c r="K2542" s="429" t="s">
        <v>3624</v>
      </c>
      <c r="L2542" s="790" t="s">
        <v>3631</v>
      </c>
      <c r="M2542" s="772">
        <v>0</v>
      </c>
      <c r="N2542" s="317">
        <v>0</v>
      </c>
      <c r="O2542" s="845" t="s">
        <v>3627</v>
      </c>
      <c r="P2542" s="826">
        <f t="shared" si="134"/>
        <v>4335006.26</v>
      </c>
      <c r="Q2542" s="828">
        <f t="shared" si="133"/>
        <v>4201535.21</v>
      </c>
      <c r="R2542" s="520"/>
    </row>
    <row r="2543" spans="1:18" hidden="1" outlineLevel="1">
      <c r="B2543" s="115">
        <f t="shared" si="135"/>
        <v>2523</v>
      </c>
      <c r="C2543" s="70" t="s">
        <v>2067</v>
      </c>
      <c r="D2543" s="203"/>
      <c r="E2543" s="204"/>
      <c r="F2543" s="38"/>
      <c r="G2543" s="380"/>
      <c r="H2543" s="381"/>
      <c r="I2543" s="380"/>
      <c r="J2543" s="306">
        <f t="shared" si="136"/>
        <v>0</v>
      </c>
      <c r="K2543" s="325"/>
      <c r="L2543" s="353"/>
      <c r="M2543" s="772"/>
      <c r="N2543" s="317"/>
      <c r="O2543" s="845" t="s">
        <v>3627</v>
      </c>
      <c r="P2543" s="826">
        <f t="shared" si="134"/>
        <v>0</v>
      </c>
      <c r="Q2543" s="828">
        <f t="shared" ref="Q2543:Q2606" si="137">I2543</f>
        <v>0</v>
      </c>
      <c r="R2543" s="520"/>
    </row>
    <row r="2544" spans="1:18" ht="30" hidden="1" outlineLevel="1">
      <c r="B2544" s="115">
        <f t="shared" si="135"/>
        <v>2524</v>
      </c>
      <c r="C2544" s="70" t="s">
        <v>2068</v>
      </c>
      <c r="D2544" s="203" t="s">
        <v>103</v>
      </c>
      <c r="E2544" s="204">
        <v>2</v>
      </c>
      <c r="F2544" s="38"/>
      <c r="G2544" s="380"/>
      <c r="H2544" s="381"/>
      <c r="I2544" s="380"/>
      <c r="J2544" s="306">
        <f t="shared" si="136"/>
        <v>0</v>
      </c>
      <c r="K2544" s="325"/>
      <c r="L2544" s="353"/>
      <c r="M2544" s="772"/>
      <c r="N2544" s="317"/>
      <c r="O2544" s="845" t="s">
        <v>3627</v>
      </c>
      <c r="P2544" s="826">
        <f t="shared" si="134"/>
        <v>0</v>
      </c>
      <c r="Q2544" s="828">
        <f t="shared" si="137"/>
        <v>0</v>
      </c>
      <c r="R2544" s="520"/>
    </row>
    <row r="2545" spans="2:18" ht="30" hidden="1" outlineLevel="1">
      <c r="B2545" s="115">
        <f t="shared" si="135"/>
        <v>2525</v>
      </c>
      <c r="C2545" s="70" t="s">
        <v>2069</v>
      </c>
      <c r="D2545" s="203"/>
      <c r="E2545" s="204"/>
      <c r="F2545" s="38"/>
      <c r="G2545" s="380"/>
      <c r="H2545" s="381"/>
      <c r="I2545" s="380"/>
      <c r="J2545" s="306">
        <f t="shared" si="136"/>
        <v>0</v>
      </c>
      <c r="K2545" s="325"/>
      <c r="L2545" s="353"/>
      <c r="M2545" s="772"/>
      <c r="N2545" s="317"/>
      <c r="O2545" s="845" t="s">
        <v>3627</v>
      </c>
      <c r="P2545" s="826">
        <f t="shared" si="134"/>
        <v>0</v>
      </c>
      <c r="Q2545" s="828">
        <f t="shared" si="137"/>
        <v>0</v>
      </c>
      <c r="R2545" s="520"/>
    </row>
    <row r="2546" spans="2:18" ht="45" hidden="1" outlineLevel="1">
      <c r="B2546" s="115">
        <f t="shared" si="135"/>
        <v>2526</v>
      </c>
      <c r="C2546" s="70" t="s">
        <v>2070</v>
      </c>
      <c r="D2546" s="203" t="s">
        <v>103</v>
      </c>
      <c r="E2546" s="204">
        <v>2</v>
      </c>
      <c r="F2546" s="38"/>
      <c r="G2546" s="380"/>
      <c r="H2546" s="381"/>
      <c r="I2546" s="380"/>
      <c r="J2546" s="306">
        <f t="shared" si="136"/>
        <v>0</v>
      </c>
      <c r="K2546" s="325"/>
      <c r="L2546" s="353"/>
      <c r="M2546" s="772"/>
      <c r="N2546" s="317"/>
      <c r="O2546" s="845" t="s">
        <v>3627</v>
      </c>
      <c r="P2546" s="826">
        <f t="shared" ref="P2546:P2609" si="138">G2546</f>
        <v>0</v>
      </c>
      <c r="Q2546" s="828">
        <f t="shared" si="137"/>
        <v>0</v>
      </c>
      <c r="R2546" s="520"/>
    </row>
    <row r="2547" spans="2:18" hidden="1" outlineLevel="1">
      <c r="B2547" s="115">
        <f t="shared" si="135"/>
        <v>2527</v>
      </c>
      <c r="C2547" s="70" t="s">
        <v>2071</v>
      </c>
      <c r="D2547" s="203" t="s">
        <v>103</v>
      </c>
      <c r="E2547" s="204">
        <v>2</v>
      </c>
      <c r="F2547" s="38"/>
      <c r="G2547" s="380"/>
      <c r="H2547" s="381"/>
      <c r="I2547" s="380"/>
      <c r="J2547" s="306">
        <f t="shared" si="136"/>
        <v>0</v>
      </c>
      <c r="K2547" s="325"/>
      <c r="L2547" s="353"/>
      <c r="M2547" s="772"/>
      <c r="N2547" s="317"/>
      <c r="O2547" s="845" t="s">
        <v>3627</v>
      </c>
      <c r="P2547" s="826">
        <f t="shared" si="138"/>
        <v>0</v>
      </c>
      <c r="Q2547" s="828">
        <f t="shared" si="137"/>
        <v>0</v>
      </c>
      <c r="R2547" s="520"/>
    </row>
    <row r="2548" spans="2:18" ht="30" hidden="1" outlineLevel="1">
      <c r="B2548" s="115">
        <f t="shared" ref="B2548:B2611" si="139">B2547+1</f>
        <v>2528</v>
      </c>
      <c r="C2548" s="70" t="s">
        <v>2072</v>
      </c>
      <c r="D2548" s="203"/>
      <c r="E2548" s="204"/>
      <c r="F2548" s="38"/>
      <c r="G2548" s="380"/>
      <c r="H2548" s="381"/>
      <c r="I2548" s="380"/>
      <c r="J2548" s="306">
        <f t="shared" si="136"/>
        <v>0</v>
      </c>
      <c r="K2548" s="325"/>
      <c r="L2548" s="353"/>
      <c r="M2548" s="772"/>
      <c r="N2548" s="317"/>
      <c r="O2548" s="845" t="s">
        <v>3627</v>
      </c>
      <c r="P2548" s="826">
        <f t="shared" si="138"/>
        <v>0</v>
      </c>
      <c r="Q2548" s="828">
        <f t="shared" si="137"/>
        <v>0</v>
      </c>
      <c r="R2548" s="520"/>
    </row>
    <row r="2549" spans="2:18" ht="30" hidden="1" outlineLevel="1">
      <c r="B2549" s="115">
        <f t="shared" si="139"/>
        <v>2529</v>
      </c>
      <c r="C2549" s="70" t="s">
        <v>2073</v>
      </c>
      <c r="D2549" s="203" t="s">
        <v>2</v>
      </c>
      <c r="E2549" s="204">
        <v>136.6</v>
      </c>
      <c r="F2549" s="38"/>
      <c r="G2549" s="380"/>
      <c r="H2549" s="381"/>
      <c r="I2549" s="380"/>
      <c r="J2549" s="306">
        <f t="shared" si="136"/>
        <v>0</v>
      </c>
      <c r="K2549" s="325"/>
      <c r="L2549" s="353"/>
      <c r="M2549" s="772"/>
      <c r="N2549" s="317"/>
      <c r="O2549" s="845" t="s">
        <v>3627</v>
      </c>
      <c r="P2549" s="826">
        <f t="shared" si="138"/>
        <v>0</v>
      </c>
      <c r="Q2549" s="828">
        <f t="shared" si="137"/>
        <v>0</v>
      </c>
      <c r="R2549" s="520"/>
    </row>
    <row r="2550" spans="2:18" ht="30" hidden="1" outlineLevel="1">
      <c r="B2550" s="115">
        <f t="shared" si="139"/>
        <v>2530</v>
      </c>
      <c r="C2550" s="70" t="s">
        <v>2074</v>
      </c>
      <c r="D2550" s="203" t="s">
        <v>2</v>
      </c>
      <c r="E2550" s="204">
        <v>24.1</v>
      </c>
      <c r="F2550" s="38"/>
      <c r="G2550" s="380"/>
      <c r="H2550" s="381"/>
      <c r="I2550" s="380"/>
      <c r="J2550" s="306">
        <f t="shared" si="136"/>
        <v>0</v>
      </c>
      <c r="K2550" s="325"/>
      <c r="L2550" s="353"/>
      <c r="M2550" s="772"/>
      <c r="N2550" s="317"/>
      <c r="O2550" s="845" t="s">
        <v>3627</v>
      </c>
      <c r="P2550" s="826">
        <f t="shared" si="138"/>
        <v>0</v>
      </c>
      <c r="Q2550" s="828">
        <f t="shared" si="137"/>
        <v>0</v>
      </c>
      <c r="R2550" s="520"/>
    </row>
    <row r="2551" spans="2:18" ht="30" hidden="1" outlineLevel="1">
      <c r="B2551" s="115">
        <f t="shared" si="139"/>
        <v>2531</v>
      </c>
      <c r="C2551" s="70" t="s">
        <v>2075</v>
      </c>
      <c r="D2551" s="203" t="s">
        <v>2</v>
      </c>
      <c r="E2551" s="204">
        <v>25.4</v>
      </c>
      <c r="F2551" s="38"/>
      <c r="G2551" s="380"/>
      <c r="H2551" s="381"/>
      <c r="I2551" s="380"/>
      <c r="J2551" s="306">
        <f t="shared" si="136"/>
        <v>0</v>
      </c>
      <c r="K2551" s="325"/>
      <c r="L2551" s="353"/>
      <c r="M2551" s="772"/>
      <c r="N2551" s="317"/>
      <c r="O2551" s="845" t="s">
        <v>3627</v>
      </c>
      <c r="P2551" s="826">
        <f t="shared" si="138"/>
        <v>0</v>
      </c>
      <c r="Q2551" s="828">
        <f t="shared" si="137"/>
        <v>0</v>
      </c>
      <c r="R2551" s="520"/>
    </row>
    <row r="2552" spans="2:18" ht="30" hidden="1" outlineLevel="1">
      <c r="B2552" s="115">
        <f t="shared" si="139"/>
        <v>2532</v>
      </c>
      <c r="C2552" s="70" t="s">
        <v>2076</v>
      </c>
      <c r="D2552" s="203" t="s">
        <v>2</v>
      </c>
      <c r="E2552" s="204">
        <v>4</v>
      </c>
      <c r="F2552" s="38"/>
      <c r="G2552" s="380"/>
      <c r="H2552" s="381"/>
      <c r="I2552" s="380"/>
      <c r="J2552" s="306">
        <f t="shared" si="136"/>
        <v>0</v>
      </c>
      <c r="K2552" s="325"/>
      <c r="L2552" s="353"/>
      <c r="M2552" s="772"/>
      <c r="N2552" s="317"/>
      <c r="O2552" s="845" t="s">
        <v>3627</v>
      </c>
      <c r="P2552" s="826">
        <f t="shared" si="138"/>
        <v>0</v>
      </c>
      <c r="Q2552" s="828">
        <f t="shared" si="137"/>
        <v>0</v>
      </c>
      <c r="R2552" s="520"/>
    </row>
    <row r="2553" spans="2:18" ht="30" hidden="1" outlineLevel="1">
      <c r="B2553" s="115">
        <f t="shared" si="139"/>
        <v>2533</v>
      </c>
      <c r="C2553" s="70" t="s">
        <v>2077</v>
      </c>
      <c r="D2553" s="203" t="s">
        <v>2</v>
      </c>
      <c r="E2553" s="204">
        <v>1.5</v>
      </c>
      <c r="F2553" s="38"/>
      <c r="G2553" s="380"/>
      <c r="H2553" s="381"/>
      <c r="I2553" s="380"/>
      <c r="J2553" s="306">
        <f t="shared" si="136"/>
        <v>0</v>
      </c>
      <c r="K2553" s="325"/>
      <c r="L2553" s="353"/>
      <c r="M2553" s="772"/>
      <c r="N2553" s="317"/>
      <c r="O2553" s="845" t="s">
        <v>3627</v>
      </c>
      <c r="P2553" s="826">
        <f t="shared" si="138"/>
        <v>0</v>
      </c>
      <c r="Q2553" s="828">
        <f t="shared" si="137"/>
        <v>0</v>
      </c>
      <c r="R2553" s="520"/>
    </row>
    <row r="2554" spans="2:18" hidden="1" outlineLevel="1">
      <c r="B2554" s="115">
        <f t="shared" si="139"/>
        <v>2534</v>
      </c>
      <c r="C2554" s="70" t="s">
        <v>2078</v>
      </c>
      <c r="D2554" s="203" t="s">
        <v>31</v>
      </c>
      <c r="E2554" s="204">
        <v>4</v>
      </c>
      <c r="F2554" s="38"/>
      <c r="G2554" s="380"/>
      <c r="H2554" s="381"/>
      <c r="I2554" s="380"/>
      <c r="J2554" s="306">
        <f t="shared" si="136"/>
        <v>0</v>
      </c>
      <c r="K2554" s="325"/>
      <c r="L2554" s="353"/>
      <c r="M2554" s="772"/>
      <c r="N2554" s="317"/>
      <c r="O2554" s="845" t="s">
        <v>3627</v>
      </c>
      <c r="P2554" s="826">
        <f t="shared" si="138"/>
        <v>0</v>
      </c>
      <c r="Q2554" s="828">
        <f t="shared" si="137"/>
        <v>0</v>
      </c>
      <c r="R2554" s="520"/>
    </row>
    <row r="2555" spans="2:18" hidden="1" outlineLevel="1">
      <c r="B2555" s="115">
        <f t="shared" si="139"/>
        <v>2535</v>
      </c>
      <c r="C2555" s="70" t="s">
        <v>2079</v>
      </c>
      <c r="D2555" s="203" t="s">
        <v>31</v>
      </c>
      <c r="E2555" s="204">
        <v>4</v>
      </c>
      <c r="F2555" s="38"/>
      <c r="G2555" s="380"/>
      <c r="H2555" s="381"/>
      <c r="I2555" s="380"/>
      <c r="J2555" s="306">
        <f t="shared" si="136"/>
        <v>0</v>
      </c>
      <c r="K2555" s="325"/>
      <c r="L2555" s="353"/>
      <c r="M2555" s="772"/>
      <c r="N2555" s="317"/>
      <c r="O2555" s="845" t="s">
        <v>3627</v>
      </c>
      <c r="P2555" s="826">
        <f t="shared" si="138"/>
        <v>0</v>
      </c>
      <c r="Q2555" s="828">
        <f t="shared" si="137"/>
        <v>0</v>
      </c>
      <c r="R2555" s="520"/>
    </row>
    <row r="2556" spans="2:18" hidden="1" outlineLevel="1">
      <c r="B2556" s="115">
        <f t="shared" si="139"/>
        <v>2536</v>
      </c>
      <c r="C2556" s="70" t="s">
        <v>2080</v>
      </c>
      <c r="D2556" s="203" t="s">
        <v>31</v>
      </c>
      <c r="E2556" s="204">
        <v>2</v>
      </c>
      <c r="F2556" s="38"/>
      <c r="G2556" s="380"/>
      <c r="H2556" s="381"/>
      <c r="I2556" s="380"/>
      <c r="J2556" s="306">
        <f t="shared" si="136"/>
        <v>0</v>
      </c>
      <c r="K2556" s="325"/>
      <c r="L2556" s="353"/>
      <c r="M2556" s="772"/>
      <c r="N2556" s="317"/>
      <c r="O2556" s="845" t="s">
        <v>3627</v>
      </c>
      <c r="P2556" s="826">
        <f t="shared" si="138"/>
        <v>0</v>
      </c>
      <c r="Q2556" s="828">
        <f t="shared" si="137"/>
        <v>0</v>
      </c>
      <c r="R2556" s="520"/>
    </row>
    <row r="2557" spans="2:18" hidden="1" outlineLevel="1">
      <c r="B2557" s="115">
        <f t="shared" si="139"/>
        <v>2537</v>
      </c>
      <c r="C2557" s="70" t="s">
        <v>2081</v>
      </c>
      <c r="D2557" s="203" t="s">
        <v>31</v>
      </c>
      <c r="E2557" s="204">
        <v>8</v>
      </c>
      <c r="F2557" s="38"/>
      <c r="G2557" s="380"/>
      <c r="H2557" s="381"/>
      <c r="I2557" s="380"/>
      <c r="J2557" s="306">
        <f t="shared" si="136"/>
        <v>0</v>
      </c>
      <c r="K2557" s="325"/>
      <c r="L2557" s="353"/>
      <c r="M2557" s="772"/>
      <c r="N2557" s="317"/>
      <c r="O2557" s="845" t="s">
        <v>3627</v>
      </c>
      <c r="P2557" s="826">
        <f t="shared" si="138"/>
        <v>0</v>
      </c>
      <c r="Q2557" s="828">
        <f t="shared" si="137"/>
        <v>0</v>
      </c>
      <c r="R2557" s="520"/>
    </row>
    <row r="2558" spans="2:18" hidden="1" outlineLevel="1">
      <c r="B2558" s="115">
        <f t="shared" si="139"/>
        <v>2538</v>
      </c>
      <c r="C2558" s="70" t="s">
        <v>2082</v>
      </c>
      <c r="D2558" s="203" t="s">
        <v>31</v>
      </c>
      <c r="E2558" s="204">
        <v>2</v>
      </c>
      <c r="F2558" s="38"/>
      <c r="G2558" s="380"/>
      <c r="H2558" s="381"/>
      <c r="I2558" s="380"/>
      <c r="J2558" s="306">
        <f t="shared" si="136"/>
        <v>0</v>
      </c>
      <c r="K2558" s="325"/>
      <c r="L2558" s="353"/>
      <c r="M2558" s="772"/>
      <c r="N2558" s="317"/>
      <c r="O2558" s="845" t="s">
        <v>3627</v>
      </c>
      <c r="P2558" s="826">
        <f t="shared" si="138"/>
        <v>0</v>
      </c>
      <c r="Q2558" s="828">
        <f t="shared" si="137"/>
        <v>0</v>
      </c>
      <c r="R2558" s="520"/>
    </row>
    <row r="2559" spans="2:18" hidden="1" outlineLevel="1">
      <c r="B2559" s="115">
        <f t="shared" si="139"/>
        <v>2539</v>
      </c>
      <c r="C2559" s="70" t="s">
        <v>2083</v>
      </c>
      <c r="D2559" s="203" t="s">
        <v>31</v>
      </c>
      <c r="E2559" s="204">
        <v>2</v>
      </c>
      <c r="F2559" s="38"/>
      <c r="G2559" s="380"/>
      <c r="H2559" s="381"/>
      <c r="I2559" s="380"/>
      <c r="J2559" s="306">
        <f t="shared" si="136"/>
        <v>0</v>
      </c>
      <c r="K2559" s="325"/>
      <c r="L2559" s="353"/>
      <c r="M2559" s="772"/>
      <c r="N2559" s="317"/>
      <c r="O2559" s="845" t="s">
        <v>3627</v>
      </c>
      <c r="P2559" s="826">
        <f t="shared" si="138"/>
        <v>0</v>
      </c>
      <c r="Q2559" s="828">
        <f t="shared" si="137"/>
        <v>0</v>
      </c>
      <c r="R2559" s="520"/>
    </row>
    <row r="2560" spans="2:18" ht="30" hidden="1" outlineLevel="1">
      <c r="B2560" s="115">
        <f t="shared" si="139"/>
        <v>2540</v>
      </c>
      <c r="C2560" s="70" t="s">
        <v>2084</v>
      </c>
      <c r="D2560" s="203" t="s">
        <v>31</v>
      </c>
      <c r="E2560" s="204">
        <v>2</v>
      </c>
      <c r="F2560" s="38"/>
      <c r="G2560" s="380"/>
      <c r="H2560" s="381"/>
      <c r="I2560" s="380"/>
      <c r="J2560" s="306">
        <f t="shared" si="136"/>
        <v>0</v>
      </c>
      <c r="K2560" s="325"/>
      <c r="L2560" s="353"/>
      <c r="M2560" s="772"/>
      <c r="N2560" s="317"/>
      <c r="O2560" s="845" t="s">
        <v>3627</v>
      </c>
      <c r="P2560" s="826">
        <f t="shared" si="138"/>
        <v>0</v>
      </c>
      <c r="Q2560" s="828">
        <f t="shared" si="137"/>
        <v>0</v>
      </c>
      <c r="R2560" s="520"/>
    </row>
    <row r="2561" spans="2:18" ht="30" hidden="1" outlineLevel="1">
      <c r="B2561" s="115">
        <f t="shared" si="139"/>
        <v>2541</v>
      </c>
      <c r="C2561" s="70" t="s">
        <v>2085</v>
      </c>
      <c r="D2561" s="203" t="s">
        <v>31</v>
      </c>
      <c r="E2561" s="204">
        <v>4</v>
      </c>
      <c r="F2561" s="38"/>
      <c r="G2561" s="380"/>
      <c r="H2561" s="381"/>
      <c r="I2561" s="380"/>
      <c r="J2561" s="306">
        <f t="shared" si="136"/>
        <v>0</v>
      </c>
      <c r="K2561" s="325"/>
      <c r="L2561" s="353"/>
      <c r="M2561" s="772"/>
      <c r="N2561" s="317"/>
      <c r="O2561" s="845" t="s">
        <v>3627</v>
      </c>
      <c r="P2561" s="826">
        <f t="shared" si="138"/>
        <v>0</v>
      </c>
      <c r="Q2561" s="828">
        <f t="shared" si="137"/>
        <v>0</v>
      </c>
      <c r="R2561" s="520"/>
    </row>
    <row r="2562" spans="2:18" hidden="1" outlineLevel="1">
      <c r="B2562" s="115">
        <f t="shared" si="139"/>
        <v>2542</v>
      </c>
      <c r="C2562" s="70" t="s">
        <v>2086</v>
      </c>
      <c r="D2562" s="203" t="s">
        <v>31</v>
      </c>
      <c r="E2562" s="204">
        <v>4</v>
      </c>
      <c r="F2562" s="38"/>
      <c r="G2562" s="380"/>
      <c r="H2562" s="381"/>
      <c r="I2562" s="380"/>
      <c r="J2562" s="306">
        <f t="shared" si="136"/>
        <v>0</v>
      </c>
      <c r="K2562" s="325"/>
      <c r="L2562" s="353"/>
      <c r="M2562" s="772"/>
      <c r="N2562" s="317"/>
      <c r="O2562" s="845" t="s">
        <v>3627</v>
      </c>
      <c r="P2562" s="826">
        <f t="shared" si="138"/>
        <v>0</v>
      </c>
      <c r="Q2562" s="828">
        <f t="shared" si="137"/>
        <v>0</v>
      </c>
      <c r="R2562" s="520"/>
    </row>
    <row r="2563" spans="2:18" ht="30" hidden="1" outlineLevel="1">
      <c r="B2563" s="115">
        <f t="shared" si="139"/>
        <v>2543</v>
      </c>
      <c r="C2563" s="45" t="s">
        <v>3549</v>
      </c>
      <c r="D2563" s="203" t="s">
        <v>31</v>
      </c>
      <c r="E2563" s="204">
        <v>4</v>
      </c>
      <c r="F2563" s="38"/>
      <c r="G2563" s="380"/>
      <c r="H2563" s="381"/>
      <c r="I2563" s="380"/>
      <c r="J2563" s="306">
        <f t="shared" si="136"/>
        <v>0</v>
      </c>
      <c r="K2563" s="325"/>
      <c r="L2563" s="353"/>
      <c r="M2563" s="772"/>
      <c r="N2563" s="317"/>
      <c r="O2563" s="845" t="s">
        <v>3627</v>
      </c>
      <c r="P2563" s="826">
        <f t="shared" si="138"/>
        <v>0</v>
      </c>
      <c r="Q2563" s="828">
        <f t="shared" si="137"/>
        <v>0</v>
      </c>
      <c r="R2563" s="520"/>
    </row>
    <row r="2564" spans="2:18" hidden="1" outlineLevel="1">
      <c r="B2564" s="115">
        <f t="shared" si="139"/>
        <v>2544</v>
      </c>
      <c r="C2564" s="70" t="s">
        <v>2087</v>
      </c>
      <c r="D2564" s="203" t="s">
        <v>31</v>
      </c>
      <c r="E2564" s="204">
        <v>2</v>
      </c>
      <c r="F2564" s="38"/>
      <c r="G2564" s="380"/>
      <c r="H2564" s="381"/>
      <c r="I2564" s="380"/>
      <c r="J2564" s="306">
        <f t="shared" si="136"/>
        <v>0</v>
      </c>
      <c r="K2564" s="325"/>
      <c r="L2564" s="353"/>
      <c r="M2564" s="772"/>
      <c r="N2564" s="317"/>
      <c r="O2564" s="845" t="s">
        <v>3627</v>
      </c>
      <c r="P2564" s="826">
        <f t="shared" si="138"/>
        <v>0</v>
      </c>
      <c r="Q2564" s="828">
        <f t="shared" si="137"/>
        <v>0</v>
      </c>
      <c r="R2564" s="520"/>
    </row>
    <row r="2565" spans="2:18" ht="30" hidden="1" outlineLevel="1">
      <c r="B2565" s="115">
        <f t="shared" si="139"/>
        <v>2545</v>
      </c>
      <c r="C2565" s="70" t="s">
        <v>2088</v>
      </c>
      <c r="D2565" s="203" t="s">
        <v>31</v>
      </c>
      <c r="E2565" s="204">
        <v>2</v>
      </c>
      <c r="F2565" s="38"/>
      <c r="G2565" s="380"/>
      <c r="H2565" s="381"/>
      <c r="I2565" s="380"/>
      <c r="J2565" s="306">
        <f t="shared" si="136"/>
        <v>0</v>
      </c>
      <c r="K2565" s="325"/>
      <c r="L2565" s="353"/>
      <c r="M2565" s="772"/>
      <c r="N2565" s="317"/>
      <c r="O2565" s="845" t="s">
        <v>3627</v>
      </c>
      <c r="P2565" s="826">
        <f t="shared" si="138"/>
        <v>0</v>
      </c>
      <c r="Q2565" s="828">
        <f t="shared" si="137"/>
        <v>0</v>
      </c>
      <c r="R2565" s="520"/>
    </row>
    <row r="2566" spans="2:18" ht="30" hidden="1" outlineLevel="1">
      <c r="B2566" s="115">
        <f t="shared" si="139"/>
        <v>2546</v>
      </c>
      <c r="C2566" s="70" t="s">
        <v>1108</v>
      </c>
      <c r="D2566" s="203" t="s">
        <v>31</v>
      </c>
      <c r="E2566" s="204">
        <v>24</v>
      </c>
      <c r="F2566" s="38"/>
      <c r="G2566" s="380"/>
      <c r="H2566" s="381"/>
      <c r="I2566" s="380"/>
      <c r="J2566" s="306">
        <f t="shared" si="136"/>
        <v>0</v>
      </c>
      <c r="K2566" s="325"/>
      <c r="L2566" s="353"/>
      <c r="M2566" s="772"/>
      <c r="N2566" s="317"/>
      <c r="O2566" s="845" t="s">
        <v>3627</v>
      </c>
      <c r="P2566" s="826">
        <f t="shared" si="138"/>
        <v>0</v>
      </c>
      <c r="Q2566" s="828">
        <f t="shared" si="137"/>
        <v>0</v>
      </c>
      <c r="R2566" s="520"/>
    </row>
    <row r="2567" spans="2:18" ht="30" hidden="1" outlineLevel="1">
      <c r="B2567" s="115">
        <f t="shared" si="139"/>
        <v>2547</v>
      </c>
      <c r="C2567" s="70" t="s">
        <v>2089</v>
      </c>
      <c r="D2567" s="203" t="s">
        <v>31</v>
      </c>
      <c r="E2567" s="204">
        <v>8</v>
      </c>
      <c r="F2567" s="38"/>
      <c r="G2567" s="380"/>
      <c r="H2567" s="381"/>
      <c r="I2567" s="380"/>
      <c r="J2567" s="306">
        <f t="shared" si="136"/>
        <v>0</v>
      </c>
      <c r="K2567" s="325"/>
      <c r="L2567" s="353"/>
      <c r="M2567" s="772"/>
      <c r="N2567" s="317"/>
      <c r="O2567" s="845" t="s">
        <v>3627</v>
      </c>
      <c r="P2567" s="826">
        <f t="shared" si="138"/>
        <v>0</v>
      </c>
      <c r="Q2567" s="828">
        <f t="shared" si="137"/>
        <v>0</v>
      </c>
      <c r="R2567" s="520"/>
    </row>
    <row r="2568" spans="2:18" hidden="1" outlineLevel="1">
      <c r="B2568" s="115">
        <f t="shared" si="139"/>
        <v>2548</v>
      </c>
      <c r="C2568" s="70" t="s">
        <v>2090</v>
      </c>
      <c r="D2568" s="203" t="s">
        <v>31</v>
      </c>
      <c r="E2568" s="204">
        <v>24</v>
      </c>
      <c r="F2568" s="38"/>
      <c r="G2568" s="380"/>
      <c r="H2568" s="381"/>
      <c r="I2568" s="380"/>
      <c r="J2568" s="306">
        <f t="shared" si="136"/>
        <v>0</v>
      </c>
      <c r="K2568" s="325"/>
      <c r="L2568" s="353"/>
      <c r="M2568" s="772"/>
      <c r="N2568" s="317"/>
      <c r="O2568" s="845" t="s">
        <v>3627</v>
      </c>
      <c r="P2568" s="826">
        <f t="shared" si="138"/>
        <v>0</v>
      </c>
      <c r="Q2568" s="828">
        <f t="shared" si="137"/>
        <v>0</v>
      </c>
      <c r="R2568" s="520"/>
    </row>
    <row r="2569" spans="2:18" hidden="1" outlineLevel="1">
      <c r="B2569" s="115">
        <f t="shared" si="139"/>
        <v>2549</v>
      </c>
      <c r="C2569" s="70" t="s">
        <v>2091</v>
      </c>
      <c r="D2569" s="203" t="s">
        <v>31</v>
      </c>
      <c r="E2569" s="204">
        <v>8</v>
      </c>
      <c r="F2569" s="38"/>
      <c r="G2569" s="380"/>
      <c r="H2569" s="381"/>
      <c r="I2569" s="380"/>
      <c r="J2569" s="306">
        <f t="shared" si="136"/>
        <v>0</v>
      </c>
      <c r="K2569" s="325"/>
      <c r="L2569" s="353"/>
      <c r="M2569" s="772"/>
      <c r="N2569" s="317"/>
      <c r="O2569" s="845" t="s">
        <v>3627</v>
      </c>
      <c r="P2569" s="826">
        <f t="shared" si="138"/>
        <v>0</v>
      </c>
      <c r="Q2569" s="828">
        <f t="shared" si="137"/>
        <v>0</v>
      </c>
      <c r="R2569" s="520"/>
    </row>
    <row r="2570" spans="2:18" ht="30" hidden="1" outlineLevel="1">
      <c r="B2570" s="115">
        <f t="shared" si="139"/>
        <v>2550</v>
      </c>
      <c r="C2570" s="70" t="s">
        <v>2092</v>
      </c>
      <c r="D2570" s="203" t="s">
        <v>63</v>
      </c>
      <c r="E2570" s="204">
        <v>1.03</v>
      </c>
      <c r="F2570" s="38"/>
      <c r="G2570" s="380"/>
      <c r="H2570" s="381"/>
      <c r="I2570" s="380"/>
      <c r="J2570" s="306">
        <f t="shared" si="136"/>
        <v>0</v>
      </c>
      <c r="K2570" s="325"/>
      <c r="L2570" s="353"/>
      <c r="M2570" s="772"/>
      <c r="N2570" s="317"/>
      <c r="O2570" s="845" t="s">
        <v>3627</v>
      </c>
      <c r="P2570" s="826">
        <f t="shared" si="138"/>
        <v>0</v>
      </c>
      <c r="Q2570" s="828">
        <f t="shared" si="137"/>
        <v>0</v>
      </c>
      <c r="R2570" s="520"/>
    </row>
    <row r="2571" spans="2:18" ht="30" hidden="1" outlineLevel="1">
      <c r="B2571" s="115">
        <f t="shared" si="139"/>
        <v>2551</v>
      </c>
      <c r="C2571" s="70" t="s">
        <v>2093</v>
      </c>
      <c r="D2571" s="203" t="s">
        <v>63</v>
      </c>
      <c r="E2571" s="204">
        <v>0.6</v>
      </c>
      <c r="F2571" s="38"/>
      <c r="G2571" s="380"/>
      <c r="H2571" s="381"/>
      <c r="I2571" s="380"/>
      <c r="J2571" s="306">
        <f t="shared" si="136"/>
        <v>0</v>
      </c>
      <c r="K2571" s="325"/>
      <c r="L2571" s="353"/>
      <c r="M2571" s="772"/>
      <c r="N2571" s="317"/>
      <c r="O2571" s="845" t="s">
        <v>3627</v>
      </c>
      <c r="P2571" s="826">
        <f t="shared" si="138"/>
        <v>0</v>
      </c>
      <c r="Q2571" s="828">
        <f t="shared" si="137"/>
        <v>0</v>
      </c>
      <c r="R2571" s="520"/>
    </row>
    <row r="2572" spans="2:18" ht="45" hidden="1" outlineLevel="1">
      <c r="B2572" s="115">
        <f t="shared" si="139"/>
        <v>2552</v>
      </c>
      <c r="C2572" s="70" t="s">
        <v>2094</v>
      </c>
      <c r="D2572" s="203" t="s">
        <v>65</v>
      </c>
      <c r="E2572" s="204">
        <v>19.5</v>
      </c>
      <c r="F2572" s="38"/>
      <c r="G2572" s="380"/>
      <c r="H2572" s="381"/>
      <c r="I2572" s="380"/>
      <c r="J2572" s="306">
        <f t="shared" si="136"/>
        <v>0</v>
      </c>
      <c r="K2572" s="325"/>
      <c r="L2572" s="353"/>
      <c r="M2572" s="772"/>
      <c r="N2572" s="317"/>
      <c r="O2572" s="845" t="s">
        <v>3627</v>
      </c>
      <c r="P2572" s="826">
        <f t="shared" si="138"/>
        <v>0</v>
      </c>
      <c r="Q2572" s="828">
        <f t="shared" si="137"/>
        <v>0</v>
      </c>
      <c r="R2572" s="520"/>
    </row>
    <row r="2573" spans="2:18" hidden="1" outlineLevel="1">
      <c r="B2573" s="115">
        <f t="shared" si="139"/>
        <v>2553</v>
      </c>
      <c r="C2573" s="70" t="s">
        <v>2095</v>
      </c>
      <c r="D2573" s="203" t="s">
        <v>266</v>
      </c>
      <c r="E2573" s="204">
        <v>9.5</v>
      </c>
      <c r="F2573" s="38"/>
      <c r="G2573" s="380"/>
      <c r="H2573" s="381"/>
      <c r="I2573" s="380"/>
      <c r="J2573" s="306">
        <f t="shared" si="136"/>
        <v>0</v>
      </c>
      <c r="K2573" s="325"/>
      <c r="L2573" s="353"/>
      <c r="M2573" s="772"/>
      <c r="N2573" s="317"/>
      <c r="O2573" s="845" t="s">
        <v>3627</v>
      </c>
      <c r="P2573" s="826">
        <f t="shared" si="138"/>
        <v>0</v>
      </c>
      <c r="Q2573" s="828">
        <f t="shared" si="137"/>
        <v>0</v>
      </c>
      <c r="R2573" s="520"/>
    </row>
    <row r="2574" spans="2:18" hidden="1" outlineLevel="1">
      <c r="B2574" s="115">
        <f t="shared" si="139"/>
        <v>2554</v>
      </c>
      <c r="C2574" s="70" t="s">
        <v>2096</v>
      </c>
      <c r="D2574" s="203" t="s">
        <v>31</v>
      </c>
      <c r="E2574" s="204">
        <v>67</v>
      </c>
      <c r="F2574" s="38"/>
      <c r="G2574" s="380"/>
      <c r="H2574" s="381"/>
      <c r="I2574" s="380"/>
      <c r="J2574" s="306">
        <f t="shared" si="136"/>
        <v>0</v>
      </c>
      <c r="K2574" s="325"/>
      <c r="L2574" s="353"/>
      <c r="M2574" s="772"/>
      <c r="N2574" s="317"/>
      <c r="O2574" s="845" t="s">
        <v>3627</v>
      </c>
      <c r="P2574" s="826">
        <f t="shared" si="138"/>
        <v>0</v>
      </c>
      <c r="Q2574" s="828">
        <f t="shared" si="137"/>
        <v>0</v>
      </c>
      <c r="R2574" s="520"/>
    </row>
    <row r="2575" spans="2:18" hidden="1" outlineLevel="1">
      <c r="B2575" s="115">
        <f t="shared" si="139"/>
        <v>2555</v>
      </c>
      <c r="C2575" s="70" t="s">
        <v>2097</v>
      </c>
      <c r="D2575" s="203" t="s">
        <v>65</v>
      </c>
      <c r="E2575" s="204">
        <v>17.2</v>
      </c>
      <c r="F2575" s="38"/>
      <c r="G2575" s="380"/>
      <c r="H2575" s="381"/>
      <c r="I2575" s="380"/>
      <c r="J2575" s="306">
        <f t="shared" si="136"/>
        <v>0</v>
      </c>
      <c r="K2575" s="325"/>
      <c r="L2575" s="353"/>
      <c r="M2575" s="772"/>
      <c r="N2575" s="317"/>
      <c r="O2575" s="845" t="s">
        <v>3627</v>
      </c>
      <c r="P2575" s="826">
        <f t="shared" si="138"/>
        <v>0</v>
      </c>
      <c r="Q2575" s="828">
        <f t="shared" si="137"/>
        <v>0</v>
      </c>
      <c r="R2575" s="520"/>
    </row>
    <row r="2576" spans="2:18" ht="30" hidden="1" outlineLevel="1">
      <c r="B2576" s="115">
        <f t="shared" si="139"/>
        <v>2556</v>
      </c>
      <c r="C2576" s="70" t="s">
        <v>2098</v>
      </c>
      <c r="D2576" s="203" t="s">
        <v>65</v>
      </c>
      <c r="E2576" s="204">
        <v>17.2</v>
      </c>
      <c r="F2576" s="38"/>
      <c r="G2576" s="380"/>
      <c r="H2576" s="381"/>
      <c r="I2576" s="380"/>
      <c r="J2576" s="306">
        <f t="shared" si="136"/>
        <v>0</v>
      </c>
      <c r="K2576" s="325"/>
      <c r="L2576" s="353"/>
      <c r="M2576" s="772"/>
      <c r="N2576" s="317"/>
      <c r="O2576" s="845" t="s">
        <v>3627</v>
      </c>
      <c r="P2576" s="826">
        <f t="shared" si="138"/>
        <v>0</v>
      </c>
      <c r="Q2576" s="828">
        <f t="shared" si="137"/>
        <v>0</v>
      </c>
      <c r="R2576" s="520"/>
    </row>
    <row r="2577" spans="2:18" ht="30" hidden="1" outlineLevel="1">
      <c r="B2577" s="115">
        <f t="shared" si="139"/>
        <v>2557</v>
      </c>
      <c r="C2577" s="70" t="s">
        <v>2099</v>
      </c>
      <c r="D2577" s="203" t="s">
        <v>65</v>
      </c>
      <c r="E2577" s="204">
        <v>17.2</v>
      </c>
      <c r="F2577" s="38"/>
      <c r="G2577" s="380"/>
      <c r="H2577" s="381"/>
      <c r="I2577" s="380"/>
      <c r="J2577" s="306">
        <f t="shared" si="136"/>
        <v>0</v>
      </c>
      <c r="K2577" s="325"/>
      <c r="L2577" s="353"/>
      <c r="M2577" s="772"/>
      <c r="N2577" s="317"/>
      <c r="O2577" s="845" t="s">
        <v>3627</v>
      </c>
      <c r="P2577" s="826">
        <f t="shared" si="138"/>
        <v>0</v>
      </c>
      <c r="Q2577" s="828">
        <f t="shared" si="137"/>
        <v>0</v>
      </c>
      <c r="R2577" s="520"/>
    </row>
    <row r="2578" spans="2:18" hidden="1" outlineLevel="1">
      <c r="B2578" s="115">
        <f t="shared" si="139"/>
        <v>2558</v>
      </c>
      <c r="C2578" s="70" t="s">
        <v>2100</v>
      </c>
      <c r="D2578" s="203"/>
      <c r="E2578" s="204"/>
      <c r="F2578" s="38"/>
      <c r="G2578" s="380"/>
      <c r="H2578" s="381"/>
      <c r="I2578" s="380"/>
      <c r="J2578" s="306">
        <f t="shared" si="136"/>
        <v>0</v>
      </c>
      <c r="K2578" s="325"/>
      <c r="L2578" s="353"/>
      <c r="M2578" s="772"/>
      <c r="N2578" s="317"/>
      <c r="O2578" s="845" t="s">
        <v>3627</v>
      </c>
      <c r="P2578" s="826">
        <f t="shared" si="138"/>
        <v>0</v>
      </c>
      <c r="Q2578" s="828">
        <f t="shared" si="137"/>
        <v>0</v>
      </c>
      <c r="R2578" s="520"/>
    </row>
    <row r="2579" spans="2:18" ht="30" hidden="1" outlineLevel="1">
      <c r="B2579" s="115">
        <f t="shared" si="139"/>
        <v>2559</v>
      </c>
      <c r="C2579" s="70" t="s">
        <v>2073</v>
      </c>
      <c r="D2579" s="203" t="s">
        <v>2</v>
      </c>
      <c r="E2579" s="204">
        <v>68.5</v>
      </c>
      <c r="F2579" s="38"/>
      <c r="G2579" s="380"/>
      <c r="H2579" s="381"/>
      <c r="I2579" s="380"/>
      <c r="J2579" s="306">
        <f t="shared" ref="J2579:J2642" si="140">G2579+I2579</f>
        <v>0</v>
      </c>
      <c r="K2579" s="325"/>
      <c r="L2579" s="353"/>
      <c r="M2579" s="772"/>
      <c r="N2579" s="317"/>
      <c r="O2579" s="845" t="s">
        <v>3627</v>
      </c>
      <c r="P2579" s="826">
        <f t="shared" si="138"/>
        <v>0</v>
      </c>
      <c r="Q2579" s="828">
        <f t="shared" si="137"/>
        <v>0</v>
      </c>
      <c r="R2579" s="520"/>
    </row>
    <row r="2580" spans="2:18" ht="30" hidden="1" outlineLevel="1">
      <c r="B2580" s="115">
        <f t="shared" si="139"/>
        <v>2560</v>
      </c>
      <c r="C2580" s="70" t="s">
        <v>2101</v>
      </c>
      <c r="D2580" s="203" t="s">
        <v>2</v>
      </c>
      <c r="E2580" s="204">
        <v>68.5</v>
      </c>
      <c r="F2580" s="38"/>
      <c r="G2580" s="380"/>
      <c r="H2580" s="381"/>
      <c r="I2580" s="380"/>
      <c r="J2580" s="306">
        <f t="shared" si="140"/>
        <v>0</v>
      </c>
      <c r="K2580" s="325"/>
      <c r="L2580" s="353"/>
      <c r="M2580" s="772"/>
      <c r="N2580" s="317"/>
      <c r="O2580" s="845" t="s">
        <v>3627</v>
      </c>
      <c r="P2580" s="826">
        <f t="shared" si="138"/>
        <v>0</v>
      </c>
      <c r="Q2580" s="828">
        <f t="shared" si="137"/>
        <v>0</v>
      </c>
      <c r="R2580" s="520"/>
    </row>
    <row r="2581" spans="2:18" ht="30" hidden="1" outlineLevel="1">
      <c r="B2581" s="115">
        <f t="shared" si="139"/>
        <v>2561</v>
      </c>
      <c r="C2581" s="70" t="s">
        <v>2074</v>
      </c>
      <c r="D2581" s="203" t="s">
        <v>2</v>
      </c>
      <c r="E2581" s="204">
        <v>12.05</v>
      </c>
      <c r="F2581" s="38"/>
      <c r="G2581" s="380"/>
      <c r="H2581" s="381"/>
      <c r="I2581" s="380"/>
      <c r="J2581" s="306">
        <f t="shared" si="140"/>
        <v>0</v>
      </c>
      <c r="K2581" s="325"/>
      <c r="L2581" s="353"/>
      <c r="M2581" s="772"/>
      <c r="N2581" s="317"/>
      <c r="O2581" s="845" t="s">
        <v>3627</v>
      </c>
      <c r="P2581" s="826">
        <f t="shared" si="138"/>
        <v>0</v>
      </c>
      <c r="Q2581" s="828">
        <f t="shared" si="137"/>
        <v>0</v>
      </c>
      <c r="R2581" s="520"/>
    </row>
    <row r="2582" spans="2:18" ht="30" hidden="1" outlineLevel="1">
      <c r="B2582" s="115">
        <f t="shared" si="139"/>
        <v>2562</v>
      </c>
      <c r="C2582" s="70" t="s">
        <v>2102</v>
      </c>
      <c r="D2582" s="203" t="s">
        <v>2</v>
      </c>
      <c r="E2582" s="204">
        <v>12.05</v>
      </c>
      <c r="F2582" s="38"/>
      <c r="G2582" s="380"/>
      <c r="H2582" s="381"/>
      <c r="I2582" s="380"/>
      <c r="J2582" s="306">
        <f t="shared" si="140"/>
        <v>0</v>
      </c>
      <c r="K2582" s="325"/>
      <c r="L2582" s="353"/>
      <c r="M2582" s="772"/>
      <c r="N2582" s="317"/>
      <c r="O2582" s="845" t="s">
        <v>3627</v>
      </c>
      <c r="P2582" s="826">
        <f t="shared" si="138"/>
        <v>0</v>
      </c>
      <c r="Q2582" s="828">
        <f t="shared" si="137"/>
        <v>0</v>
      </c>
      <c r="R2582" s="520"/>
    </row>
    <row r="2583" spans="2:18" ht="30" hidden="1" outlineLevel="1">
      <c r="B2583" s="115">
        <f t="shared" si="139"/>
        <v>2563</v>
      </c>
      <c r="C2583" s="70" t="s">
        <v>2103</v>
      </c>
      <c r="D2583" s="203" t="s">
        <v>2</v>
      </c>
      <c r="E2583" s="204">
        <v>15.7</v>
      </c>
      <c r="F2583" s="38"/>
      <c r="G2583" s="380"/>
      <c r="H2583" s="381"/>
      <c r="I2583" s="380"/>
      <c r="J2583" s="306">
        <f t="shared" si="140"/>
        <v>0</v>
      </c>
      <c r="K2583" s="325"/>
      <c r="L2583" s="353"/>
      <c r="M2583" s="772"/>
      <c r="N2583" s="317"/>
      <c r="O2583" s="845" t="s">
        <v>3627</v>
      </c>
      <c r="P2583" s="826">
        <f t="shared" si="138"/>
        <v>0</v>
      </c>
      <c r="Q2583" s="828">
        <f t="shared" si="137"/>
        <v>0</v>
      </c>
      <c r="R2583" s="520"/>
    </row>
    <row r="2584" spans="2:18" ht="30" hidden="1" outlineLevel="1">
      <c r="B2584" s="115">
        <f t="shared" si="139"/>
        <v>2564</v>
      </c>
      <c r="C2584" s="70" t="s">
        <v>2104</v>
      </c>
      <c r="D2584" s="203" t="s">
        <v>2</v>
      </c>
      <c r="E2584" s="204">
        <v>15.7</v>
      </c>
      <c r="F2584" s="38"/>
      <c r="G2584" s="380"/>
      <c r="H2584" s="381"/>
      <c r="I2584" s="380"/>
      <c r="J2584" s="306">
        <f t="shared" si="140"/>
        <v>0</v>
      </c>
      <c r="K2584" s="325"/>
      <c r="L2584" s="353"/>
      <c r="M2584" s="772"/>
      <c r="N2584" s="317"/>
      <c r="O2584" s="845" t="s">
        <v>3627</v>
      </c>
      <c r="P2584" s="826">
        <f t="shared" si="138"/>
        <v>0</v>
      </c>
      <c r="Q2584" s="828">
        <f t="shared" si="137"/>
        <v>0</v>
      </c>
      <c r="R2584" s="520"/>
    </row>
    <row r="2585" spans="2:18" hidden="1" outlineLevel="1">
      <c r="B2585" s="115">
        <f t="shared" si="139"/>
        <v>2565</v>
      </c>
      <c r="C2585" s="70" t="s">
        <v>2105</v>
      </c>
      <c r="D2585" s="203" t="s">
        <v>31</v>
      </c>
      <c r="E2585" s="204">
        <v>2</v>
      </c>
      <c r="F2585" s="38"/>
      <c r="G2585" s="380"/>
      <c r="H2585" s="381"/>
      <c r="I2585" s="380"/>
      <c r="J2585" s="306">
        <f t="shared" si="140"/>
        <v>0</v>
      </c>
      <c r="K2585" s="325"/>
      <c r="L2585" s="353"/>
      <c r="M2585" s="772"/>
      <c r="N2585" s="317"/>
      <c r="O2585" s="845" t="s">
        <v>3627</v>
      </c>
      <c r="P2585" s="826">
        <f t="shared" si="138"/>
        <v>0</v>
      </c>
      <c r="Q2585" s="828">
        <f t="shared" si="137"/>
        <v>0</v>
      </c>
      <c r="R2585" s="520"/>
    </row>
    <row r="2586" spans="2:18" hidden="1" outlineLevel="1">
      <c r="B2586" s="115">
        <f t="shared" si="139"/>
        <v>2566</v>
      </c>
      <c r="C2586" s="70" t="s">
        <v>2106</v>
      </c>
      <c r="D2586" s="203" t="s">
        <v>31</v>
      </c>
      <c r="E2586" s="204">
        <v>2</v>
      </c>
      <c r="F2586" s="38"/>
      <c r="G2586" s="380"/>
      <c r="H2586" s="381"/>
      <c r="I2586" s="380"/>
      <c r="J2586" s="306">
        <f t="shared" si="140"/>
        <v>0</v>
      </c>
      <c r="K2586" s="325"/>
      <c r="L2586" s="353"/>
      <c r="M2586" s="772"/>
      <c r="N2586" s="317"/>
      <c r="O2586" s="845" t="s">
        <v>3627</v>
      </c>
      <c r="P2586" s="826">
        <f t="shared" si="138"/>
        <v>0</v>
      </c>
      <c r="Q2586" s="828">
        <f t="shared" si="137"/>
        <v>0</v>
      </c>
      <c r="R2586" s="520"/>
    </row>
    <row r="2587" spans="2:18" hidden="1" outlineLevel="1">
      <c r="B2587" s="115">
        <f t="shared" si="139"/>
        <v>2567</v>
      </c>
      <c r="C2587" s="70" t="s">
        <v>2107</v>
      </c>
      <c r="D2587" s="203" t="s">
        <v>31</v>
      </c>
      <c r="E2587" s="204">
        <v>2</v>
      </c>
      <c r="F2587" s="38"/>
      <c r="G2587" s="380"/>
      <c r="H2587" s="381"/>
      <c r="I2587" s="380"/>
      <c r="J2587" s="306">
        <f t="shared" si="140"/>
        <v>0</v>
      </c>
      <c r="K2587" s="325"/>
      <c r="L2587" s="353"/>
      <c r="M2587" s="772"/>
      <c r="N2587" s="317"/>
      <c r="O2587" s="845" t="s">
        <v>3627</v>
      </c>
      <c r="P2587" s="826">
        <f t="shared" si="138"/>
        <v>0</v>
      </c>
      <c r="Q2587" s="828">
        <f t="shared" si="137"/>
        <v>0</v>
      </c>
      <c r="R2587" s="520"/>
    </row>
    <row r="2588" spans="2:18" hidden="1" outlineLevel="1">
      <c r="B2588" s="115">
        <f t="shared" si="139"/>
        <v>2568</v>
      </c>
      <c r="C2588" s="70" t="s">
        <v>2108</v>
      </c>
      <c r="D2588" s="203" t="s">
        <v>31</v>
      </c>
      <c r="E2588" s="204">
        <v>2</v>
      </c>
      <c r="F2588" s="38"/>
      <c r="G2588" s="380"/>
      <c r="H2588" s="381"/>
      <c r="I2588" s="380"/>
      <c r="J2588" s="306">
        <f t="shared" si="140"/>
        <v>0</v>
      </c>
      <c r="K2588" s="325"/>
      <c r="L2588" s="353"/>
      <c r="M2588" s="772"/>
      <c r="N2588" s="317"/>
      <c r="O2588" s="845" t="s">
        <v>3627</v>
      </c>
      <c r="P2588" s="826">
        <f t="shared" si="138"/>
        <v>0</v>
      </c>
      <c r="Q2588" s="828">
        <f t="shared" si="137"/>
        <v>0</v>
      </c>
      <c r="R2588" s="520"/>
    </row>
    <row r="2589" spans="2:18" hidden="1" outlineLevel="1">
      <c r="B2589" s="115">
        <f t="shared" si="139"/>
        <v>2569</v>
      </c>
      <c r="C2589" s="70" t="s">
        <v>2109</v>
      </c>
      <c r="D2589" s="203" t="s">
        <v>31</v>
      </c>
      <c r="E2589" s="204">
        <v>6</v>
      </c>
      <c r="F2589" s="38"/>
      <c r="G2589" s="380"/>
      <c r="H2589" s="381"/>
      <c r="I2589" s="380"/>
      <c r="J2589" s="306">
        <f t="shared" si="140"/>
        <v>0</v>
      </c>
      <c r="K2589" s="325"/>
      <c r="L2589" s="353"/>
      <c r="M2589" s="772"/>
      <c r="N2589" s="317"/>
      <c r="O2589" s="845" t="s">
        <v>3627</v>
      </c>
      <c r="P2589" s="826">
        <f t="shared" si="138"/>
        <v>0</v>
      </c>
      <c r="Q2589" s="828">
        <f t="shared" si="137"/>
        <v>0</v>
      </c>
      <c r="R2589" s="520"/>
    </row>
    <row r="2590" spans="2:18" hidden="1" outlineLevel="1">
      <c r="B2590" s="115">
        <f t="shared" si="139"/>
        <v>2570</v>
      </c>
      <c r="C2590" s="70" t="s">
        <v>2110</v>
      </c>
      <c r="D2590" s="203" t="s">
        <v>31</v>
      </c>
      <c r="E2590" s="204">
        <v>6</v>
      </c>
      <c r="F2590" s="38"/>
      <c r="G2590" s="380"/>
      <c r="H2590" s="381"/>
      <c r="I2590" s="380"/>
      <c r="J2590" s="306">
        <f t="shared" si="140"/>
        <v>0</v>
      </c>
      <c r="K2590" s="325"/>
      <c r="L2590" s="353"/>
      <c r="M2590" s="772"/>
      <c r="N2590" s="317"/>
      <c r="O2590" s="845" t="s">
        <v>3627</v>
      </c>
      <c r="P2590" s="826">
        <f t="shared" si="138"/>
        <v>0</v>
      </c>
      <c r="Q2590" s="828">
        <f t="shared" si="137"/>
        <v>0</v>
      </c>
      <c r="R2590" s="520"/>
    </row>
    <row r="2591" spans="2:18" hidden="1" outlineLevel="1">
      <c r="B2591" s="115">
        <f t="shared" si="139"/>
        <v>2571</v>
      </c>
      <c r="C2591" s="70" t="s">
        <v>2111</v>
      </c>
      <c r="D2591" s="203" t="s">
        <v>31</v>
      </c>
      <c r="E2591" s="204">
        <v>19</v>
      </c>
      <c r="F2591" s="38"/>
      <c r="G2591" s="380"/>
      <c r="H2591" s="381"/>
      <c r="I2591" s="380"/>
      <c r="J2591" s="306">
        <f t="shared" si="140"/>
        <v>0</v>
      </c>
      <c r="K2591" s="325"/>
      <c r="L2591" s="353"/>
      <c r="M2591" s="772"/>
      <c r="N2591" s="317"/>
      <c r="O2591" s="845" t="s">
        <v>3627</v>
      </c>
      <c r="P2591" s="826">
        <f t="shared" si="138"/>
        <v>0</v>
      </c>
      <c r="Q2591" s="828">
        <f t="shared" si="137"/>
        <v>0</v>
      </c>
      <c r="R2591" s="520"/>
    </row>
    <row r="2592" spans="2:18" hidden="1" outlineLevel="1">
      <c r="B2592" s="115">
        <f t="shared" si="139"/>
        <v>2572</v>
      </c>
      <c r="C2592" s="70" t="s">
        <v>2112</v>
      </c>
      <c r="D2592" s="203" t="s">
        <v>31</v>
      </c>
      <c r="E2592" s="204">
        <v>1</v>
      </c>
      <c r="F2592" s="38"/>
      <c r="G2592" s="380"/>
      <c r="H2592" s="381"/>
      <c r="I2592" s="380"/>
      <c r="J2592" s="306">
        <f t="shared" si="140"/>
        <v>0</v>
      </c>
      <c r="K2592" s="325"/>
      <c r="L2592" s="353"/>
      <c r="M2592" s="772"/>
      <c r="N2592" s="317"/>
      <c r="O2592" s="845" t="s">
        <v>3627</v>
      </c>
      <c r="P2592" s="826">
        <f t="shared" si="138"/>
        <v>0</v>
      </c>
      <c r="Q2592" s="828">
        <f t="shared" si="137"/>
        <v>0</v>
      </c>
      <c r="R2592" s="520"/>
    </row>
    <row r="2593" spans="2:18" hidden="1" outlineLevel="1">
      <c r="B2593" s="115">
        <f t="shared" si="139"/>
        <v>2573</v>
      </c>
      <c r="C2593" s="70" t="s">
        <v>2082</v>
      </c>
      <c r="D2593" s="203" t="s">
        <v>31</v>
      </c>
      <c r="E2593" s="204">
        <v>1</v>
      </c>
      <c r="F2593" s="38"/>
      <c r="G2593" s="380"/>
      <c r="H2593" s="381"/>
      <c r="I2593" s="380"/>
      <c r="J2593" s="306">
        <f t="shared" si="140"/>
        <v>0</v>
      </c>
      <c r="K2593" s="325"/>
      <c r="L2593" s="353"/>
      <c r="M2593" s="772"/>
      <c r="N2593" s="317"/>
      <c r="O2593" s="845" t="s">
        <v>3627</v>
      </c>
      <c r="P2593" s="826">
        <f t="shared" si="138"/>
        <v>0</v>
      </c>
      <c r="Q2593" s="828">
        <f t="shared" si="137"/>
        <v>0</v>
      </c>
      <c r="R2593" s="520"/>
    </row>
    <row r="2594" spans="2:18" hidden="1" outlineLevel="1">
      <c r="B2594" s="115">
        <f t="shared" si="139"/>
        <v>2574</v>
      </c>
      <c r="C2594" s="70" t="s">
        <v>2113</v>
      </c>
      <c r="D2594" s="203" t="s">
        <v>31</v>
      </c>
      <c r="E2594" s="204">
        <v>1</v>
      </c>
      <c r="F2594" s="38"/>
      <c r="G2594" s="380"/>
      <c r="H2594" s="381"/>
      <c r="I2594" s="380"/>
      <c r="J2594" s="306">
        <f t="shared" si="140"/>
        <v>0</v>
      </c>
      <c r="K2594" s="325"/>
      <c r="L2594" s="353"/>
      <c r="M2594" s="772"/>
      <c r="N2594" s="317"/>
      <c r="O2594" s="845" t="s">
        <v>3627</v>
      </c>
      <c r="P2594" s="826">
        <f t="shared" si="138"/>
        <v>0</v>
      </c>
      <c r="Q2594" s="828">
        <f t="shared" si="137"/>
        <v>0</v>
      </c>
      <c r="R2594" s="520"/>
    </row>
    <row r="2595" spans="2:18" hidden="1" outlineLevel="1">
      <c r="B2595" s="115">
        <f t="shared" si="139"/>
        <v>2575</v>
      </c>
      <c r="C2595" s="70" t="s">
        <v>2114</v>
      </c>
      <c r="D2595" s="203" t="s">
        <v>31</v>
      </c>
      <c r="E2595" s="204">
        <v>1</v>
      </c>
      <c r="F2595" s="38"/>
      <c r="G2595" s="380"/>
      <c r="H2595" s="381"/>
      <c r="I2595" s="380"/>
      <c r="J2595" s="306">
        <f t="shared" si="140"/>
        <v>0</v>
      </c>
      <c r="K2595" s="325"/>
      <c r="L2595" s="353"/>
      <c r="M2595" s="772"/>
      <c r="N2595" s="317"/>
      <c r="O2595" s="845" t="s">
        <v>3627</v>
      </c>
      <c r="P2595" s="826">
        <f t="shared" si="138"/>
        <v>0</v>
      </c>
      <c r="Q2595" s="828">
        <f t="shared" si="137"/>
        <v>0</v>
      </c>
      <c r="R2595" s="520"/>
    </row>
    <row r="2596" spans="2:18" ht="30" hidden="1" outlineLevel="1">
      <c r="B2596" s="115">
        <f t="shared" si="139"/>
        <v>2576</v>
      </c>
      <c r="C2596" s="70" t="s">
        <v>2068</v>
      </c>
      <c r="D2596" s="203" t="s">
        <v>103</v>
      </c>
      <c r="E2596" s="204">
        <v>1</v>
      </c>
      <c r="F2596" s="38"/>
      <c r="G2596" s="380"/>
      <c r="H2596" s="381"/>
      <c r="I2596" s="380"/>
      <c r="J2596" s="306">
        <f t="shared" si="140"/>
        <v>0</v>
      </c>
      <c r="K2596" s="325"/>
      <c r="L2596" s="353"/>
      <c r="M2596" s="772"/>
      <c r="N2596" s="317"/>
      <c r="O2596" s="845" t="s">
        <v>3627</v>
      </c>
      <c r="P2596" s="826">
        <f t="shared" si="138"/>
        <v>0</v>
      </c>
      <c r="Q2596" s="828">
        <f t="shared" si="137"/>
        <v>0</v>
      </c>
      <c r="R2596" s="520"/>
    </row>
    <row r="2597" spans="2:18" ht="30" hidden="1" outlineLevel="1">
      <c r="B2597" s="115">
        <f t="shared" si="139"/>
        <v>2577</v>
      </c>
      <c r="C2597" s="70" t="s">
        <v>2115</v>
      </c>
      <c r="D2597" s="203"/>
      <c r="E2597" s="204"/>
      <c r="F2597" s="38"/>
      <c r="G2597" s="380"/>
      <c r="H2597" s="381"/>
      <c r="I2597" s="380"/>
      <c r="J2597" s="306">
        <f t="shared" si="140"/>
        <v>0</v>
      </c>
      <c r="K2597" s="325"/>
      <c r="L2597" s="353"/>
      <c r="M2597" s="772"/>
      <c r="N2597" s="317"/>
      <c r="O2597" s="845" t="s">
        <v>3627</v>
      </c>
      <c r="P2597" s="826">
        <f t="shared" si="138"/>
        <v>0</v>
      </c>
      <c r="Q2597" s="828">
        <f t="shared" si="137"/>
        <v>0</v>
      </c>
      <c r="R2597" s="520"/>
    </row>
    <row r="2598" spans="2:18" ht="30" hidden="1" outlineLevel="1">
      <c r="B2598" s="115">
        <f t="shared" si="139"/>
        <v>2578</v>
      </c>
      <c r="C2598" s="70" t="s">
        <v>2068</v>
      </c>
      <c r="D2598" s="203" t="s">
        <v>103</v>
      </c>
      <c r="E2598" s="204">
        <v>1</v>
      </c>
      <c r="F2598" s="38"/>
      <c r="G2598" s="380"/>
      <c r="H2598" s="381"/>
      <c r="I2598" s="380"/>
      <c r="J2598" s="306">
        <f t="shared" si="140"/>
        <v>0</v>
      </c>
      <c r="K2598" s="325"/>
      <c r="L2598" s="353"/>
      <c r="M2598" s="772"/>
      <c r="N2598" s="317"/>
      <c r="O2598" s="845" t="s">
        <v>3627</v>
      </c>
      <c r="P2598" s="826">
        <f t="shared" si="138"/>
        <v>0</v>
      </c>
      <c r="Q2598" s="828">
        <f t="shared" si="137"/>
        <v>0</v>
      </c>
      <c r="R2598" s="520"/>
    </row>
    <row r="2599" spans="2:18" ht="30" hidden="1" outlineLevel="1">
      <c r="B2599" s="115">
        <f t="shared" si="139"/>
        <v>2579</v>
      </c>
      <c r="C2599" s="70" t="s">
        <v>2116</v>
      </c>
      <c r="D2599" s="203"/>
      <c r="E2599" s="204"/>
      <c r="F2599" s="38"/>
      <c r="G2599" s="380"/>
      <c r="H2599" s="381"/>
      <c r="I2599" s="380"/>
      <c r="J2599" s="306">
        <f t="shared" si="140"/>
        <v>0</v>
      </c>
      <c r="K2599" s="325"/>
      <c r="L2599" s="353"/>
      <c r="M2599" s="772"/>
      <c r="N2599" s="317"/>
      <c r="O2599" s="845" t="s">
        <v>3627</v>
      </c>
      <c r="P2599" s="826">
        <f t="shared" si="138"/>
        <v>0</v>
      </c>
      <c r="Q2599" s="828">
        <f t="shared" si="137"/>
        <v>0</v>
      </c>
      <c r="R2599" s="520"/>
    </row>
    <row r="2600" spans="2:18" ht="45" hidden="1" outlineLevel="1">
      <c r="B2600" s="115">
        <f t="shared" si="139"/>
        <v>2580</v>
      </c>
      <c r="C2600" s="70" t="s">
        <v>2117</v>
      </c>
      <c r="D2600" s="203" t="s">
        <v>103</v>
      </c>
      <c r="E2600" s="204">
        <v>2</v>
      </c>
      <c r="F2600" s="38"/>
      <c r="G2600" s="380"/>
      <c r="H2600" s="381"/>
      <c r="I2600" s="380"/>
      <c r="J2600" s="306">
        <f t="shared" si="140"/>
        <v>0</v>
      </c>
      <c r="K2600" s="325"/>
      <c r="L2600" s="353"/>
      <c r="M2600" s="772"/>
      <c r="N2600" s="317"/>
      <c r="O2600" s="845" t="s">
        <v>3627</v>
      </c>
      <c r="P2600" s="826">
        <f t="shared" si="138"/>
        <v>0</v>
      </c>
      <c r="Q2600" s="828">
        <f t="shared" si="137"/>
        <v>0</v>
      </c>
      <c r="R2600" s="520"/>
    </row>
    <row r="2601" spans="2:18" ht="45" hidden="1" outlineLevel="1">
      <c r="B2601" s="115">
        <f t="shared" si="139"/>
        <v>2581</v>
      </c>
      <c r="C2601" s="70" t="s">
        <v>2118</v>
      </c>
      <c r="D2601" s="203" t="s">
        <v>103</v>
      </c>
      <c r="E2601" s="204">
        <v>1</v>
      </c>
      <c r="F2601" s="38"/>
      <c r="G2601" s="380"/>
      <c r="H2601" s="381"/>
      <c r="I2601" s="380"/>
      <c r="J2601" s="306">
        <f t="shared" si="140"/>
        <v>0</v>
      </c>
      <c r="K2601" s="325"/>
      <c r="L2601" s="353"/>
      <c r="M2601" s="772"/>
      <c r="N2601" s="317"/>
      <c r="O2601" s="845" t="s">
        <v>3627</v>
      </c>
      <c r="P2601" s="826">
        <f t="shared" si="138"/>
        <v>0</v>
      </c>
      <c r="Q2601" s="828">
        <f t="shared" si="137"/>
        <v>0</v>
      </c>
      <c r="R2601" s="520"/>
    </row>
    <row r="2602" spans="2:18" ht="45" hidden="1" outlineLevel="1">
      <c r="B2602" s="115">
        <f t="shared" si="139"/>
        <v>2582</v>
      </c>
      <c r="C2602" s="70" t="s">
        <v>2119</v>
      </c>
      <c r="D2602" s="203" t="s">
        <v>103</v>
      </c>
      <c r="E2602" s="204">
        <v>1</v>
      </c>
      <c r="F2602" s="38"/>
      <c r="G2602" s="380"/>
      <c r="H2602" s="381"/>
      <c r="I2602" s="380"/>
      <c r="J2602" s="306">
        <f t="shared" si="140"/>
        <v>0</v>
      </c>
      <c r="K2602" s="325"/>
      <c r="L2602" s="353"/>
      <c r="M2602" s="772"/>
      <c r="N2602" s="317"/>
      <c r="O2602" s="845" t="s">
        <v>3627</v>
      </c>
      <c r="P2602" s="826">
        <f t="shared" si="138"/>
        <v>0</v>
      </c>
      <c r="Q2602" s="828">
        <f t="shared" si="137"/>
        <v>0</v>
      </c>
      <c r="R2602" s="520"/>
    </row>
    <row r="2603" spans="2:18" ht="30" hidden="1" outlineLevel="1">
      <c r="B2603" s="115">
        <f t="shared" si="139"/>
        <v>2583</v>
      </c>
      <c r="C2603" s="70" t="s">
        <v>2120</v>
      </c>
      <c r="D2603" s="203" t="s">
        <v>2</v>
      </c>
      <c r="E2603" s="204">
        <v>2</v>
      </c>
      <c r="F2603" s="38"/>
      <c r="G2603" s="380"/>
      <c r="H2603" s="381"/>
      <c r="I2603" s="380"/>
      <c r="J2603" s="306">
        <f t="shared" si="140"/>
        <v>0</v>
      </c>
      <c r="K2603" s="325"/>
      <c r="L2603" s="353"/>
      <c r="M2603" s="772"/>
      <c r="N2603" s="317"/>
      <c r="O2603" s="845" t="s">
        <v>3627</v>
      </c>
      <c r="P2603" s="826">
        <f t="shared" si="138"/>
        <v>0</v>
      </c>
      <c r="Q2603" s="828">
        <f t="shared" si="137"/>
        <v>0</v>
      </c>
      <c r="R2603" s="520"/>
    </row>
    <row r="2604" spans="2:18" ht="30" hidden="1" outlineLevel="1">
      <c r="B2604" s="115">
        <f t="shared" si="139"/>
        <v>2584</v>
      </c>
      <c r="C2604" s="70" t="s">
        <v>2121</v>
      </c>
      <c r="D2604" s="203" t="s">
        <v>2</v>
      </c>
      <c r="E2604" s="204">
        <v>2</v>
      </c>
      <c r="F2604" s="38"/>
      <c r="G2604" s="380"/>
      <c r="H2604" s="381"/>
      <c r="I2604" s="380"/>
      <c r="J2604" s="306">
        <f t="shared" si="140"/>
        <v>0</v>
      </c>
      <c r="K2604" s="325"/>
      <c r="L2604" s="353"/>
      <c r="M2604" s="772"/>
      <c r="N2604" s="317"/>
      <c r="O2604" s="845" t="s">
        <v>3627</v>
      </c>
      <c r="P2604" s="826">
        <f t="shared" si="138"/>
        <v>0</v>
      </c>
      <c r="Q2604" s="828">
        <f t="shared" si="137"/>
        <v>0</v>
      </c>
      <c r="R2604" s="520"/>
    </row>
    <row r="2605" spans="2:18" ht="30" hidden="1" outlineLevel="1">
      <c r="B2605" s="115">
        <f t="shared" si="139"/>
        <v>2585</v>
      </c>
      <c r="C2605" s="70" t="s">
        <v>2084</v>
      </c>
      <c r="D2605" s="203" t="s">
        <v>31</v>
      </c>
      <c r="E2605" s="204">
        <v>1</v>
      </c>
      <c r="F2605" s="38"/>
      <c r="G2605" s="380"/>
      <c r="H2605" s="381"/>
      <c r="I2605" s="380"/>
      <c r="J2605" s="306">
        <f t="shared" si="140"/>
        <v>0</v>
      </c>
      <c r="K2605" s="325"/>
      <c r="L2605" s="353"/>
      <c r="M2605" s="772"/>
      <c r="N2605" s="317"/>
      <c r="O2605" s="845" t="s">
        <v>3627</v>
      </c>
      <c r="P2605" s="826">
        <f t="shared" si="138"/>
        <v>0</v>
      </c>
      <c r="Q2605" s="828">
        <f t="shared" si="137"/>
        <v>0</v>
      </c>
      <c r="R2605" s="520"/>
    </row>
    <row r="2606" spans="2:18" ht="30" hidden="1" outlineLevel="1">
      <c r="B2606" s="115">
        <f t="shared" si="139"/>
        <v>2586</v>
      </c>
      <c r="C2606" s="70" t="s">
        <v>2122</v>
      </c>
      <c r="D2606" s="203" t="s">
        <v>31</v>
      </c>
      <c r="E2606" s="204">
        <v>1</v>
      </c>
      <c r="F2606" s="38"/>
      <c r="G2606" s="380"/>
      <c r="H2606" s="381"/>
      <c r="I2606" s="380"/>
      <c r="J2606" s="306">
        <f t="shared" si="140"/>
        <v>0</v>
      </c>
      <c r="K2606" s="325"/>
      <c r="L2606" s="353"/>
      <c r="M2606" s="772"/>
      <c r="N2606" s="317"/>
      <c r="O2606" s="845" t="s">
        <v>3627</v>
      </c>
      <c r="P2606" s="826">
        <f t="shared" si="138"/>
        <v>0</v>
      </c>
      <c r="Q2606" s="828">
        <f t="shared" si="137"/>
        <v>0</v>
      </c>
      <c r="R2606" s="520"/>
    </row>
    <row r="2607" spans="2:18" ht="30" hidden="1" outlineLevel="1">
      <c r="B2607" s="115">
        <f t="shared" si="139"/>
        <v>2587</v>
      </c>
      <c r="C2607" s="70" t="s">
        <v>2085</v>
      </c>
      <c r="D2607" s="203" t="s">
        <v>31</v>
      </c>
      <c r="E2607" s="204">
        <v>2</v>
      </c>
      <c r="F2607" s="38"/>
      <c r="G2607" s="380"/>
      <c r="H2607" s="381"/>
      <c r="I2607" s="380"/>
      <c r="J2607" s="306">
        <f t="shared" si="140"/>
        <v>0</v>
      </c>
      <c r="K2607" s="325"/>
      <c r="L2607" s="353"/>
      <c r="M2607" s="772"/>
      <c r="N2607" s="317"/>
      <c r="O2607" s="845" t="s">
        <v>3627</v>
      </c>
      <c r="P2607" s="826">
        <f t="shared" si="138"/>
        <v>0</v>
      </c>
      <c r="Q2607" s="828">
        <f t="shared" ref="Q2607:Q2670" si="141">I2607</f>
        <v>0</v>
      </c>
      <c r="R2607" s="520"/>
    </row>
    <row r="2608" spans="2:18" ht="30" hidden="1" outlineLevel="1">
      <c r="B2608" s="115">
        <f t="shared" si="139"/>
        <v>2588</v>
      </c>
      <c r="C2608" s="70" t="s">
        <v>2123</v>
      </c>
      <c r="D2608" s="203" t="s">
        <v>31</v>
      </c>
      <c r="E2608" s="204">
        <v>2</v>
      </c>
      <c r="F2608" s="38"/>
      <c r="G2608" s="380"/>
      <c r="H2608" s="381"/>
      <c r="I2608" s="380"/>
      <c r="J2608" s="306">
        <f t="shared" si="140"/>
        <v>0</v>
      </c>
      <c r="K2608" s="325"/>
      <c r="L2608" s="353"/>
      <c r="M2608" s="772"/>
      <c r="N2608" s="317"/>
      <c r="O2608" s="845" t="s">
        <v>3627</v>
      </c>
      <c r="P2608" s="826">
        <f t="shared" si="138"/>
        <v>0</v>
      </c>
      <c r="Q2608" s="828">
        <f t="shared" si="141"/>
        <v>0</v>
      </c>
      <c r="R2608" s="520"/>
    </row>
    <row r="2609" spans="2:18" hidden="1" outlineLevel="1">
      <c r="B2609" s="115">
        <f t="shared" si="139"/>
        <v>2589</v>
      </c>
      <c r="C2609" s="70" t="s">
        <v>2087</v>
      </c>
      <c r="D2609" s="203" t="s">
        <v>31</v>
      </c>
      <c r="E2609" s="204">
        <v>2</v>
      </c>
      <c r="F2609" s="38"/>
      <c r="G2609" s="380"/>
      <c r="H2609" s="381"/>
      <c r="I2609" s="380"/>
      <c r="J2609" s="306">
        <f t="shared" si="140"/>
        <v>0</v>
      </c>
      <c r="K2609" s="325"/>
      <c r="L2609" s="353"/>
      <c r="M2609" s="772"/>
      <c r="N2609" s="317"/>
      <c r="O2609" s="845" t="s">
        <v>3627</v>
      </c>
      <c r="P2609" s="826">
        <f t="shared" si="138"/>
        <v>0</v>
      </c>
      <c r="Q2609" s="828">
        <f t="shared" si="141"/>
        <v>0</v>
      </c>
      <c r="R2609" s="520"/>
    </row>
    <row r="2610" spans="2:18" hidden="1" outlineLevel="1">
      <c r="B2610" s="115">
        <f t="shared" si="139"/>
        <v>2590</v>
      </c>
      <c r="C2610" s="70" t="s">
        <v>2124</v>
      </c>
      <c r="D2610" s="203" t="s">
        <v>31</v>
      </c>
      <c r="E2610" s="204">
        <v>2</v>
      </c>
      <c r="F2610" s="38"/>
      <c r="G2610" s="380"/>
      <c r="H2610" s="381"/>
      <c r="I2610" s="380"/>
      <c r="J2610" s="306">
        <f t="shared" si="140"/>
        <v>0</v>
      </c>
      <c r="K2610" s="325"/>
      <c r="L2610" s="353"/>
      <c r="M2610" s="772"/>
      <c r="N2610" s="317"/>
      <c r="O2610" s="845" t="s">
        <v>3627</v>
      </c>
      <c r="P2610" s="826">
        <f t="shared" ref="P2610:P2673" si="142">G2610</f>
        <v>0</v>
      </c>
      <c r="Q2610" s="828">
        <f t="shared" si="141"/>
        <v>0</v>
      </c>
      <c r="R2610" s="520"/>
    </row>
    <row r="2611" spans="2:18" ht="30" hidden="1" outlineLevel="1">
      <c r="B2611" s="115">
        <f t="shared" si="139"/>
        <v>2591</v>
      </c>
      <c r="C2611" s="70" t="s">
        <v>2088</v>
      </c>
      <c r="D2611" s="203" t="s">
        <v>31</v>
      </c>
      <c r="E2611" s="204">
        <v>8</v>
      </c>
      <c r="F2611" s="38"/>
      <c r="G2611" s="380"/>
      <c r="H2611" s="381"/>
      <c r="I2611" s="380"/>
      <c r="J2611" s="306">
        <f t="shared" si="140"/>
        <v>0</v>
      </c>
      <c r="K2611" s="325"/>
      <c r="L2611" s="353"/>
      <c r="M2611" s="772"/>
      <c r="N2611" s="317"/>
      <c r="O2611" s="845" t="s">
        <v>3627</v>
      </c>
      <c r="P2611" s="826">
        <f t="shared" si="142"/>
        <v>0</v>
      </c>
      <c r="Q2611" s="828">
        <f t="shared" si="141"/>
        <v>0</v>
      </c>
      <c r="R2611" s="520"/>
    </row>
    <row r="2612" spans="2:18" ht="30" hidden="1" outlineLevel="1">
      <c r="B2612" s="115">
        <f t="shared" ref="B2612:B2675" si="143">B2611+1</f>
        <v>2592</v>
      </c>
      <c r="C2612" s="70" t="s">
        <v>2125</v>
      </c>
      <c r="D2612" s="203" t="s">
        <v>31</v>
      </c>
      <c r="E2612" s="204">
        <v>18</v>
      </c>
      <c r="F2612" s="38"/>
      <c r="G2612" s="380"/>
      <c r="H2612" s="381"/>
      <c r="I2612" s="380"/>
      <c r="J2612" s="306">
        <f t="shared" si="140"/>
        <v>0</v>
      </c>
      <c r="K2612" s="325"/>
      <c r="L2612" s="353"/>
      <c r="M2612" s="772"/>
      <c r="N2612" s="317"/>
      <c r="O2612" s="845" t="s">
        <v>3627</v>
      </c>
      <c r="P2612" s="826">
        <f t="shared" si="142"/>
        <v>0</v>
      </c>
      <c r="Q2612" s="828">
        <f t="shared" si="141"/>
        <v>0</v>
      </c>
      <c r="R2612" s="520"/>
    </row>
    <row r="2613" spans="2:18" ht="30" hidden="1" outlineLevel="1">
      <c r="B2613" s="115">
        <f t="shared" si="143"/>
        <v>2593</v>
      </c>
      <c r="C2613" s="70" t="s">
        <v>2126</v>
      </c>
      <c r="D2613" s="203" t="s">
        <v>31</v>
      </c>
      <c r="E2613" s="204">
        <v>18</v>
      </c>
      <c r="F2613" s="38"/>
      <c r="G2613" s="380"/>
      <c r="H2613" s="381"/>
      <c r="I2613" s="380"/>
      <c r="J2613" s="306">
        <f t="shared" si="140"/>
        <v>0</v>
      </c>
      <c r="K2613" s="325"/>
      <c r="L2613" s="353"/>
      <c r="M2613" s="772"/>
      <c r="N2613" s="317"/>
      <c r="O2613" s="845" t="s">
        <v>3627</v>
      </c>
      <c r="P2613" s="826">
        <f t="shared" si="142"/>
        <v>0</v>
      </c>
      <c r="Q2613" s="828">
        <f t="shared" si="141"/>
        <v>0</v>
      </c>
      <c r="R2613" s="520"/>
    </row>
    <row r="2614" spans="2:18" hidden="1" outlineLevel="1">
      <c r="B2614" s="115">
        <f t="shared" si="143"/>
        <v>2594</v>
      </c>
      <c r="C2614" s="70" t="s">
        <v>2090</v>
      </c>
      <c r="D2614" s="203" t="s">
        <v>31</v>
      </c>
      <c r="E2614" s="204">
        <v>18</v>
      </c>
      <c r="F2614" s="38"/>
      <c r="G2614" s="380"/>
      <c r="H2614" s="381"/>
      <c r="I2614" s="380"/>
      <c r="J2614" s="306">
        <f t="shared" si="140"/>
        <v>0</v>
      </c>
      <c r="K2614" s="325"/>
      <c r="L2614" s="353"/>
      <c r="M2614" s="772"/>
      <c r="N2614" s="317"/>
      <c r="O2614" s="845" t="s">
        <v>3627</v>
      </c>
      <c r="P2614" s="826">
        <f t="shared" si="142"/>
        <v>0</v>
      </c>
      <c r="Q2614" s="828">
        <f t="shared" si="141"/>
        <v>0</v>
      </c>
      <c r="R2614" s="520"/>
    </row>
    <row r="2615" spans="2:18" hidden="1" outlineLevel="1">
      <c r="B2615" s="115">
        <f t="shared" si="143"/>
        <v>2595</v>
      </c>
      <c r="C2615" s="70" t="s">
        <v>2127</v>
      </c>
      <c r="D2615" s="203" t="s">
        <v>31</v>
      </c>
      <c r="E2615" s="204">
        <v>18</v>
      </c>
      <c r="F2615" s="38"/>
      <c r="G2615" s="380"/>
      <c r="H2615" s="381"/>
      <c r="I2615" s="380"/>
      <c r="J2615" s="306">
        <f t="shared" si="140"/>
        <v>0</v>
      </c>
      <c r="K2615" s="325"/>
      <c r="L2615" s="353"/>
      <c r="M2615" s="772"/>
      <c r="N2615" s="317"/>
      <c r="O2615" s="845" t="s">
        <v>3627</v>
      </c>
      <c r="P2615" s="826">
        <f t="shared" si="142"/>
        <v>0</v>
      </c>
      <c r="Q2615" s="828">
        <f t="shared" si="141"/>
        <v>0</v>
      </c>
      <c r="R2615" s="520"/>
    </row>
    <row r="2616" spans="2:18" ht="45" hidden="1" outlineLevel="1">
      <c r="B2616" s="115">
        <f t="shared" si="143"/>
        <v>2596</v>
      </c>
      <c r="C2616" s="70" t="s">
        <v>2128</v>
      </c>
      <c r="D2616" s="203" t="s">
        <v>63</v>
      </c>
      <c r="E2616" s="204">
        <v>0.51</v>
      </c>
      <c r="F2616" s="38"/>
      <c r="G2616" s="380"/>
      <c r="H2616" s="381"/>
      <c r="I2616" s="380"/>
      <c r="J2616" s="306">
        <f t="shared" si="140"/>
        <v>0</v>
      </c>
      <c r="K2616" s="325"/>
      <c r="L2616" s="353"/>
      <c r="M2616" s="772"/>
      <c r="N2616" s="317"/>
      <c r="O2616" s="845" t="s">
        <v>3627</v>
      </c>
      <c r="P2616" s="826">
        <f t="shared" si="142"/>
        <v>0</v>
      </c>
      <c r="Q2616" s="828">
        <f t="shared" si="141"/>
        <v>0</v>
      </c>
      <c r="R2616" s="520"/>
    </row>
    <row r="2617" spans="2:18" ht="45" hidden="1" outlineLevel="1">
      <c r="B2617" s="115">
        <f t="shared" si="143"/>
        <v>2597</v>
      </c>
      <c r="C2617" s="70" t="s">
        <v>2129</v>
      </c>
      <c r="D2617" s="203" t="s">
        <v>63</v>
      </c>
      <c r="E2617" s="204">
        <v>0.17499999999999999</v>
      </c>
      <c r="F2617" s="38"/>
      <c r="G2617" s="380"/>
      <c r="H2617" s="381"/>
      <c r="I2617" s="380"/>
      <c r="J2617" s="306">
        <f t="shared" si="140"/>
        <v>0</v>
      </c>
      <c r="K2617" s="325"/>
      <c r="L2617" s="353"/>
      <c r="M2617" s="772"/>
      <c r="N2617" s="317"/>
      <c r="O2617" s="845" t="s">
        <v>3627</v>
      </c>
      <c r="P2617" s="826">
        <f t="shared" si="142"/>
        <v>0</v>
      </c>
      <c r="Q2617" s="828">
        <f t="shared" si="141"/>
        <v>0</v>
      </c>
      <c r="R2617" s="520"/>
    </row>
    <row r="2618" spans="2:18" ht="30" hidden="1" outlineLevel="1">
      <c r="B2618" s="115">
        <f t="shared" si="143"/>
        <v>2598</v>
      </c>
      <c r="C2618" s="70" t="s">
        <v>2130</v>
      </c>
      <c r="D2618" s="203" t="s">
        <v>65</v>
      </c>
      <c r="E2618" s="204">
        <v>30.2</v>
      </c>
      <c r="F2618" s="38"/>
      <c r="G2618" s="380"/>
      <c r="H2618" s="381"/>
      <c r="I2618" s="380"/>
      <c r="J2618" s="306">
        <f t="shared" si="140"/>
        <v>0</v>
      </c>
      <c r="K2618" s="325"/>
      <c r="L2618" s="353"/>
      <c r="M2618" s="772"/>
      <c r="N2618" s="317"/>
      <c r="O2618" s="845" t="s">
        <v>3627</v>
      </c>
      <c r="P2618" s="826">
        <f t="shared" si="142"/>
        <v>0</v>
      </c>
      <c r="Q2618" s="828">
        <f t="shared" si="141"/>
        <v>0</v>
      </c>
      <c r="R2618" s="520"/>
    </row>
    <row r="2619" spans="2:18" hidden="1" outlineLevel="1">
      <c r="B2619" s="115">
        <f t="shared" si="143"/>
        <v>2599</v>
      </c>
      <c r="C2619" s="70" t="s">
        <v>2131</v>
      </c>
      <c r="D2619" s="203" t="s">
        <v>266</v>
      </c>
      <c r="E2619" s="204">
        <v>10.5</v>
      </c>
      <c r="F2619" s="38"/>
      <c r="G2619" s="380"/>
      <c r="H2619" s="381"/>
      <c r="I2619" s="380"/>
      <c r="J2619" s="306">
        <f t="shared" si="140"/>
        <v>0</v>
      </c>
      <c r="K2619" s="325"/>
      <c r="L2619" s="353"/>
      <c r="M2619" s="772"/>
      <c r="N2619" s="317"/>
      <c r="O2619" s="845" t="s">
        <v>3627</v>
      </c>
      <c r="P2619" s="826">
        <f t="shared" si="142"/>
        <v>0</v>
      </c>
      <c r="Q2619" s="828">
        <f t="shared" si="141"/>
        <v>0</v>
      </c>
      <c r="R2619" s="520"/>
    </row>
    <row r="2620" spans="2:18" hidden="1" outlineLevel="1">
      <c r="B2620" s="115">
        <f t="shared" si="143"/>
        <v>2600</v>
      </c>
      <c r="C2620" s="70"/>
      <c r="D2620" s="203"/>
      <c r="E2620" s="204"/>
      <c r="F2620" s="38"/>
      <c r="G2620" s="380"/>
      <c r="H2620" s="381"/>
      <c r="I2620" s="380"/>
      <c r="J2620" s="306">
        <f t="shared" si="140"/>
        <v>0</v>
      </c>
      <c r="K2620" s="325"/>
      <c r="L2620" s="353"/>
      <c r="M2620" s="772"/>
      <c r="N2620" s="317"/>
      <c r="O2620" s="845" t="s">
        <v>3627</v>
      </c>
      <c r="P2620" s="826">
        <f t="shared" si="142"/>
        <v>0</v>
      </c>
      <c r="Q2620" s="828">
        <f t="shared" si="141"/>
        <v>0</v>
      </c>
      <c r="R2620" s="520"/>
    </row>
    <row r="2621" spans="2:18" hidden="1" outlineLevel="1">
      <c r="B2621" s="115">
        <f t="shared" si="143"/>
        <v>2601</v>
      </c>
      <c r="C2621" s="70" t="s">
        <v>2132</v>
      </c>
      <c r="D2621" s="203" t="s">
        <v>31</v>
      </c>
      <c r="E2621" s="204">
        <v>73</v>
      </c>
      <c r="F2621" s="38"/>
      <c r="G2621" s="380"/>
      <c r="H2621" s="381"/>
      <c r="I2621" s="380"/>
      <c r="J2621" s="306">
        <f t="shared" si="140"/>
        <v>0</v>
      </c>
      <c r="K2621" s="325"/>
      <c r="L2621" s="353"/>
      <c r="M2621" s="772"/>
      <c r="N2621" s="317"/>
      <c r="O2621" s="845" t="s">
        <v>3627</v>
      </c>
      <c r="P2621" s="826">
        <f t="shared" si="142"/>
        <v>0</v>
      </c>
      <c r="Q2621" s="828">
        <f t="shared" si="141"/>
        <v>0</v>
      </c>
      <c r="R2621" s="520"/>
    </row>
    <row r="2622" spans="2:18" hidden="1" outlineLevel="1">
      <c r="B2622" s="115">
        <f t="shared" si="143"/>
        <v>2602</v>
      </c>
      <c r="C2622" s="70" t="s">
        <v>2133</v>
      </c>
      <c r="D2622" s="203" t="s">
        <v>65</v>
      </c>
      <c r="E2622" s="204">
        <v>17.760000000000002</v>
      </c>
      <c r="F2622" s="38"/>
      <c r="G2622" s="380"/>
      <c r="H2622" s="381"/>
      <c r="I2622" s="380"/>
      <c r="J2622" s="306">
        <f t="shared" si="140"/>
        <v>0</v>
      </c>
      <c r="K2622" s="325"/>
      <c r="L2622" s="353"/>
      <c r="M2622" s="772"/>
      <c r="N2622" s="317"/>
      <c r="O2622" s="845" t="s">
        <v>3627</v>
      </c>
      <c r="P2622" s="826">
        <f t="shared" si="142"/>
        <v>0</v>
      </c>
      <c r="Q2622" s="828">
        <f t="shared" si="141"/>
        <v>0</v>
      </c>
      <c r="R2622" s="520"/>
    </row>
    <row r="2623" spans="2:18" ht="30" hidden="1" outlineLevel="1">
      <c r="B2623" s="115">
        <f t="shared" si="143"/>
        <v>2603</v>
      </c>
      <c r="C2623" s="70" t="s">
        <v>2134</v>
      </c>
      <c r="D2623" s="203" t="s">
        <v>65</v>
      </c>
      <c r="E2623" s="204">
        <v>17.760000000000002</v>
      </c>
      <c r="F2623" s="38"/>
      <c r="G2623" s="380"/>
      <c r="H2623" s="381"/>
      <c r="I2623" s="380"/>
      <c r="J2623" s="306">
        <f t="shared" si="140"/>
        <v>0</v>
      </c>
      <c r="K2623" s="325"/>
      <c r="L2623" s="353"/>
      <c r="M2623" s="772"/>
      <c r="N2623" s="317"/>
      <c r="O2623" s="845" t="s">
        <v>3627</v>
      </c>
      <c r="P2623" s="826">
        <f t="shared" si="142"/>
        <v>0</v>
      </c>
      <c r="Q2623" s="828">
        <f t="shared" si="141"/>
        <v>0</v>
      </c>
      <c r="R2623" s="520"/>
    </row>
    <row r="2624" spans="2:18" ht="30" hidden="1" outlineLevel="1">
      <c r="B2624" s="115">
        <f t="shared" si="143"/>
        <v>2604</v>
      </c>
      <c r="C2624" s="70" t="s">
        <v>2099</v>
      </c>
      <c r="D2624" s="203" t="s">
        <v>65</v>
      </c>
      <c r="E2624" s="204">
        <v>17.760000000000002</v>
      </c>
      <c r="F2624" s="38"/>
      <c r="G2624" s="380"/>
      <c r="H2624" s="381"/>
      <c r="I2624" s="380"/>
      <c r="J2624" s="306">
        <f t="shared" si="140"/>
        <v>0</v>
      </c>
      <c r="K2624" s="325"/>
      <c r="L2624" s="353"/>
      <c r="M2624" s="772"/>
      <c r="N2624" s="317"/>
      <c r="O2624" s="845" t="s">
        <v>3627</v>
      </c>
      <c r="P2624" s="826">
        <f t="shared" si="142"/>
        <v>0</v>
      </c>
      <c r="Q2624" s="828">
        <f t="shared" si="141"/>
        <v>0</v>
      </c>
      <c r="R2624" s="520"/>
    </row>
    <row r="2625" spans="2:18" hidden="1" outlineLevel="1">
      <c r="B2625" s="115">
        <f t="shared" si="143"/>
        <v>2605</v>
      </c>
      <c r="C2625" s="70" t="s">
        <v>2135</v>
      </c>
      <c r="D2625" s="203"/>
      <c r="E2625" s="204"/>
      <c r="F2625" s="38"/>
      <c r="G2625" s="380"/>
      <c r="H2625" s="381"/>
      <c r="I2625" s="380"/>
      <c r="J2625" s="306">
        <f t="shared" si="140"/>
        <v>0</v>
      </c>
      <c r="K2625" s="325"/>
      <c r="L2625" s="353"/>
      <c r="M2625" s="772"/>
      <c r="N2625" s="317"/>
      <c r="O2625" s="845" t="s">
        <v>3627</v>
      </c>
      <c r="P2625" s="826">
        <f t="shared" si="142"/>
        <v>0</v>
      </c>
      <c r="Q2625" s="828">
        <f t="shared" si="141"/>
        <v>0</v>
      </c>
      <c r="R2625" s="520"/>
    </row>
    <row r="2626" spans="2:18" ht="45" hidden="1" outlineLevel="1">
      <c r="B2626" s="115">
        <f t="shared" si="143"/>
        <v>2606</v>
      </c>
      <c r="C2626" s="70" t="s">
        <v>2136</v>
      </c>
      <c r="D2626" s="203" t="s">
        <v>31</v>
      </c>
      <c r="E2626" s="204">
        <v>2</v>
      </c>
      <c r="F2626" s="38"/>
      <c r="G2626" s="380"/>
      <c r="H2626" s="381"/>
      <c r="I2626" s="380"/>
      <c r="J2626" s="306">
        <f t="shared" si="140"/>
        <v>0</v>
      </c>
      <c r="K2626" s="325"/>
      <c r="L2626" s="353"/>
      <c r="M2626" s="772"/>
      <c r="N2626" s="317"/>
      <c r="O2626" s="845" t="s">
        <v>3627</v>
      </c>
      <c r="P2626" s="826">
        <f t="shared" si="142"/>
        <v>0</v>
      </c>
      <c r="Q2626" s="828">
        <f t="shared" si="141"/>
        <v>0</v>
      </c>
      <c r="R2626" s="520"/>
    </row>
    <row r="2627" spans="2:18" ht="45" hidden="1" outlineLevel="1">
      <c r="B2627" s="115">
        <f t="shared" si="143"/>
        <v>2607</v>
      </c>
      <c r="C2627" s="70" t="s">
        <v>2137</v>
      </c>
      <c r="D2627" s="203" t="s">
        <v>103</v>
      </c>
      <c r="E2627" s="204">
        <v>2</v>
      </c>
      <c r="F2627" s="38"/>
      <c r="G2627" s="380"/>
      <c r="H2627" s="381"/>
      <c r="I2627" s="380"/>
      <c r="J2627" s="306">
        <f t="shared" si="140"/>
        <v>0</v>
      </c>
      <c r="K2627" s="325"/>
      <c r="L2627" s="353"/>
      <c r="M2627" s="772"/>
      <c r="N2627" s="317"/>
      <c r="O2627" s="845" t="s">
        <v>3627</v>
      </c>
      <c r="P2627" s="826">
        <f t="shared" si="142"/>
        <v>0</v>
      </c>
      <c r="Q2627" s="828">
        <f t="shared" si="141"/>
        <v>0</v>
      </c>
      <c r="R2627" s="520"/>
    </row>
    <row r="2628" spans="2:18" ht="45" hidden="1" outlineLevel="1">
      <c r="B2628" s="115">
        <f t="shared" si="143"/>
        <v>2608</v>
      </c>
      <c r="C2628" s="70" t="s">
        <v>2138</v>
      </c>
      <c r="D2628" s="203" t="s">
        <v>103</v>
      </c>
      <c r="E2628" s="204">
        <v>2</v>
      </c>
      <c r="F2628" s="38"/>
      <c r="G2628" s="380"/>
      <c r="H2628" s="381"/>
      <c r="I2628" s="380"/>
      <c r="J2628" s="306">
        <f t="shared" si="140"/>
        <v>0</v>
      </c>
      <c r="K2628" s="325"/>
      <c r="L2628" s="353"/>
      <c r="M2628" s="772"/>
      <c r="N2628" s="317"/>
      <c r="O2628" s="845" t="s">
        <v>3627</v>
      </c>
      <c r="P2628" s="826">
        <f t="shared" si="142"/>
        <v>0</v>
      </c>
      <c r="Q2628" s="828">
        <f t="shared" si="141"/>
        <v>0</v>
      </c>
      <c r="R2628" s="520"/>
    </row>
    <row r="2629" spans="2:18" ht="45" hidden="1" outlineLevel="1">
      <c r="B2629" s="115">
        <f t="shared" si="143"/>
        <v>2609</v>
      </c>
      <c r="C2629" s="70" t="s">
        <v>2139</v>
      </c>
      <c r="D2629" s="203" t="s">
        <v>31</v>
      </c>
      <c r="E2629" s="204">
        <v>2</v>
      </c>
      <c r="F2629" s="38"/>
      <c r="G2629" s="380"/>
      <c r="H2629" s="381"/>
      <c r="I2629" s="380"/>
      <c r="J2629" s="306">
        <f t="shared" si="140"/>
        <v>0</v>
      </c>
      <c r="K2629" s="325"/>
      <c r="L2629" s="353"/>
      <c r="M2629" s="772"/>
      <c r="N2629" s="317"/>
      <c r="O2629" s="845" t="s">
        <v>3627</v>
      </c>
      <c r="P2629" s="826">
        <f t="shared" si="142"/>
        <v>0</v>
      </c>
      <c r="Q2629" s="828">
        <f t="shared" si="141"/>
        <v>0</v>
      </c>
      <c r="R2629" s="520"/>
    </row>
    <row r="2630" spans="2:18" ht="45" hidden="1" outlineLevel="1">
      <c r="B2630" s="115">
        <f t="shared" si="143"/>
        <v>2610</v>
      </c>
      <c r="C2630" s="70" t="s">
        <v>2140</v>
      </c>
      <c r="D2630" s="203" t="s">
        <v>31</v>
      </c>
      <c r="E2630" s="204">
        <v>1</v>
      </c>
      <c r="F2630" s="38"/>
      <c r="G2630" s="380"/>
      <c r="H2630" s="381"/>
      <c r="I2630" s="380"/>
      <c r="J2630" s="306">
        <f t="shared" si="140"/>
        <v>0</v>
      </c>
      <c r="K2630" s="325"/>
      <c r="L2630" s="353"/>
      <c r="M2630" s="772"/>
      <c r="N2630" s="317"/>
      <c r="O2630" s="845" t="s">
        <v>3627</v>
      </c>
      <c r="P2630" s="826">
        <f t="shared" si="142"/>
        <v>0</v>
      </c>
      <c r="Q2630" s="828">
        <f t="shared" si="141"/>
        <v>0</v>
      </c>
      <c r="R2630" s="520"/>
    </row>
    <row r="2631" spans="2:18" ht="45" hidden="1" outlineLevel="1">
      <c r="B2631" s="115">
        <f t="shared" si="143"/>
        <v>2611</v>
      </c>
      <c r="C2631" s="70" t="s">
        <v>2141</v>
      </c>
      <c r="D2631" s="203" t="s">
        <v>31</v>
      </c>
      <c r="E2631" s="204">
        <v>1</v>
      </c>
      <c r="F2631" s="38"/>
      <c r="G2631" s="380"/>
      <c r="H2631" s="381"/>
      <c r="I2631" s="380"/>
      <c r="J2631" s="306">
        <f t="shared" si="140"/>
        <v>0</v>
      </c>
      <c r="K2631" s="325"/>
      <c r="L2631" s="353"/>
      <c r="M2631" s="772"/>
      <c r="N2631" s="317"/>
      <c r="O2631" s="845" t="s">
        <v>3627</v>
      </c>
      <c r="P2631" s="826">
        <f t="shared" si="142"/>
        <v>0</v>
      </c>
      <c r="Q2631" s="828">
        <f t="shared" si="141"/>
        <v>0</v>
      </c>
      <c r="R2631" s="520"/>
    </row>
    <row r="2632" spans="2:18" ht="45" hidden="1" outlineLevel="1">
      <c r="B2632" s="115">
        <f t="shared" si="143"/>
        <v>2612</v>
      </c>
      <c r="C2632" s="70" t="s">
        <v>2142</v>
      </c>
      <c r="D2632" s="203" t="s">
        <v>103</v>
      </c>
      <c r="E2632" s="204">
        <v>1</v>
      </c>
      <c r="F2632" s="38"/>
      <c r="G2632" s="380"/>
      <c r="H2632" s="381"/>
      <c r="I2632" s="380"/>
      <c r="J2632" s="306">
        <f t="shared" si="140"/>
        <v>0</v>
      </c>
      <c r="K2632" s="325"/>
      <c r="L2632" s="353"/>
      <c r="M2632" s="772"/>
      <c r="N2632" s="317"/>
      <c r="O2632" s="845" t="s">
        <v>3627</v>
      </c>
      <c r="P2632" s="826">
        <f t="shared" si="142"/>
        <v>0</v>
      </c>
      <c r="Q2632" s="828">
        <f t="shared" si="141"/>
        <v>0</v>
      </c>
      <c r="R2632" s="520"/>
    </row>
    <row r="2633" spans="2:18" ht="45" hidden="1" outlineLevel="1">
      <c r="B2633" s="115">
        <f t="shared" si="143"/>
        <v>2613</v>
      </c>
      <c r="C2633" s="70" t="s">
        <v>2143</v>
      </c>
      <c r="D2633" s="203" t="s">
        <v>103</v>
      </c>
      <c r="E2633" s="204">
        <v>1</v>
      </c>
      <c r="F2633" s="38"/>
      <c r="G2633" s="380"/>
      <c r="H2633" s="381"/>
      <c r="I2633" s="380"/>
      <c r="J2633" s="306">
        <f t="shared" si="140"/>
        <v>0</v>
      </c>
      <c r="K2633" s="325"/>
      <c r="L2633" s="353"/>
      <c r="M2633" s="772"/>
      <c r="N2633" s="317"/>
      <c r="O2633" s="845" t="s">
        <v>3627</v>
      </c>
      <c r="P2633" s="826">
        <f t="shared" si="142"/>
        <v>0</v>
      </c>
      <c r="Q2633" s="828">
        <f t="shared" si="141"/>
        <v>0</v>
      </c>
      <c r="R2633" s="520"/>
    </row>
    <row r="2634" spans="2:18" ht="45" hidden="1" outlineLevel="1">
      <c r="B2634" s="115">
        <f t="shared" si="143"/>
        <v>2614</v>
      </c>
      <c r="C2634" s="70" t="s">
        <v>2144</v>
      </c>
      <c r="D2634" s="203" t="s">
        <v>31</v>
      </c>
      <c r="E2634" s="204">
        <v>2</v>
      </c>
      <c r="F2634" s="38"/>
      <c r="G2634" s="380"/>
      <c r="H2634" s="381"/>
      <c r="I2634" s="380"/>
      <c r="J2634" s="306">
        <f t="shared" si="140"/>
        <v>0</v>
      </c>
      <c r="K2634" s="325"/>
      <c r="L2634" s="353"/>
      <c r="M2634" s="772"/>
      <c r="N2634" s="317"/>
      <c r="O2634" s="845" t="s">
        <v>3627</v>
      </c>
      <c r="P2634" s="826">
        <f t="shared" si="142"/>
        <v>0</v>
      </c>
      <c r="Q2634" s="828">
        <f t="shared" si="141"/>
        <v>0</v>
      </c>
      <c r="R2634" s="520"/>
    </row>
    <row r="2635" spans="2:18" hidden="1" outlineLevel="1">
      <c r="B2635" s="115">
        <f t="shared" si="143"/>
        <v>2615</v>
      </c>
      <c r="C2635" s="70" t="s">
        <v>2145</v>
      </c>
      <c r="D2635" s="203" t="s">
        <v>31</v>
      </c>
      <c r="E2635" s="204">
        <v>1</v>
      </c>
      <c r="F2635" s="38"/>
      <c r="G2635" s="380"/>
      <c r="H2635" s="381"/>
      <c r="I2635" s="380"/>
      <c r="J2635" s="306">
        <f t="shared" si="140"/>
        <v>0</v>
      </c>
      <c r="K2635" s="325"/>
      <c r="L2635" s="353"/>
      <c r="M2635" s="772"/>
      <c r="N2635" s="317"/>
      <c r="O2635" s="845" t="s">
        <v>3627</v>
      </c>
      <c r="P2635" s="826">
        <f t="shared" si="142"/>
        <v>0</v>
      </c>
      <c r="Q2635" s="828">
        <f t="shared" si="141"/>
        <v>0</v>
      </c>
      <c r="R2635" s="520"/>
    </row>
    <row r="2636" spans="2:18" hidden="1" outlineLevel="1">
      <c r="B2636" s="115">
        <f t="shared" si="143"/>
        <v>2616</v>
      </c>
      <c r="C2636" s="70" t="s">
        <v>2146</v>
      </c>
      <c r="D2636" s="203" t="s">
        <v>31</v>
      </c>
      <c r="E2636" s="204">
        <v>1</v>
      </c>
      <c r="F2636" s="38"/>
      <c r="G2636" s="380"/>
      <c r="H2636" s="381"/>
      <c r="I2636" s="380"/>
      <c r="J2636" s="306">
        <f t="shared" si="140"/>
        <v>0</v>
      </c>
      <c r="K2636" s="325"/>
      <c r="L2636" s="353"/>
      <c r="M2636" s="772"/>
      <c r="N2636" s="317"/>
      <c r="O2636" s="845" t="s">
        <v>3627</v>
      </c>
      <c r="P2636" s="826">
        <f t="shared" si="142"/>
        <v>0</v>
      </c>
      <c r="Q2636" s="828">
        <f t="shared" si="141"/>
        <v>0</v>
      </c>
      <c r="R2636" s="520"/>
    </row>
    <row r="2637" spans="2:18" hidden="1" outlineLevel="1">
      <c r="B2637" s="115">
        <f t="shared" si="143"/>
        <v>2617</v>
      </c>
      <c r="C2637" s="70" t="s">
        <v>2147</v>
      </c>
      <c r="D2637" s="203" t="s">
        <v>2</v>
      </c>
      <c r="E2637" s="204">
        <v>3.6</v>
      </c>
      <c r="F2637" s="38"/>
      <c r="G2637" s="380"/>
      <c r="H2637" s="381"/>
      <c r="I2637" s="380"/>
      <c r="J2637" s="306">
        <f t="shared" si="140"/>
        <v>0</v>
      </c>
      <c r="K2637" s="325"/>
      <c r="L2637" s="353"/>
      <c r="M2637" s="772"/>
      <c r="N2637" s="317"/>
      <c r="O2637" s="845" t="s">
        <v>3627</v>
      </c>
      <c r="P2637" s="826">
        <f t="shared" si="142"/>
        <v>0</v>
      </c>
      <c r="Q2637" s="828">
        <f t="shared" si="141"/>
        <v>0</v>
      </c>
      <c r="R2637" s="520"/>
    </row>
    <row r="2638" spans="2:18" hidden="1" outlineLevel="1">
      <c r="B2638" s="115">
        <f t="shared" si="143"/>
        <v>2618</v>
      </c>
      <c r="C2638" s="70" t="s">
        <v>2148</v>
      </c>
      <c r="D2638" s="203" t="s">
        <v>2</v>
      </c>
      <c r="E2638" s="204">
        <v>1</v>
      </c>
      <c r="F2638" s="38"/>
      <c r="G2638" s="380"/>
      <c r="H2638" s="381"/>
      <c r="I2638" s="380"/>
      <c r="J2638" s="306">
        <f t="shared" si="140"/>
        <v>0</v>
      </c>
      <c r="K2638" s="325"/>
      <c r="L2638" s="353"/>
      <c r="M2638" s="772"/>
      <c r="N2638" s="317"/>
      <c r="O2638" s="845" t="s">
        <v>3627</v>
      </c>
      <c r="P2638" s="826">
        <f t="shared" si="142"/>
        <v>0</v>
      </c>
      <c r="Q2638" s="828">
        <f t="shared" si="141"/>
        <v>0</v>
      </c>
      <c r="R2638" s="520"/>
    </row>
    <row r="2639" spans="2:18" hidden="1" outlineLevel="1">
      <c r="B2639" s="115">
        <f t="shared" si="143"/>
        <v>2619</v>
      </c>
      <c r="C2639" s="70" t="s">
        <v>2149</v>
      </c>
      <c r="D2639" s="203" t="s">
        <v>2</v>
      </c>
      <c r="E2639" s="204">
        <v>7</v>
      </c>
      <c r="F2639" s="38"/>
      <c r="G2639" s="380"/>
      <c r="H2639" s="381"/>
      <c r="I2639" s="380"/>
      <c r="J2639" s="306">
        <f t="shared" si="140"/>
        <v>0</v>
      </c>
      <c r="K2639" s="325"/>
      <c r="L2639" s="353"/>
      <c r="M2639" s="772"/>
      <c r="N2639" s="317"/>
      <c r="O2639" s="845" t="s">
        <v>3627</v>
      </c>
      <c r="P2639" s="826">
        <f t="shared" si="142"/>
        <v>0</v>
      </c>
      <c r="Q2639" s="828">
        <f t="shared" si="141"/>
        <v>0</v>
      </c>
      <c r="R2639" s="520"/>
    </row>
    <row r="2640" spans="2:18" hidden="1" outlineLevel="1">
      <c r="B2640" s="115">
        <f t="shared" si="143"/>
        <v>2620</v>
      </c>
      <c r="C2640" s="70" t="s">
        <v>2150</v>
      </c>
      <c r="D2640" s="203" t="s">
        <v>2</v>
      </c>
      <c r="E2640" s="204">
        <v>0.5</v>
      </c>
      <c r="F2640" s="38"/>
      <c r="G2640" s="380"/>
      <c r="H2640" s="381"/>
      <c r="I2640" s="380"/>
      <c r="J2640" s="306">
        <f t="shared" si="140"/>
        <v>0</v>
      </c>
      <c r="K2640" s="325"/>
      <c r="L2640" s="353"/>
      <c r="M2640" s="772"/>
      <c r="N2640" s="317"/>
      <c r="O2640" s="845" t="s">
        <v>3627</v>
      </c>
      <c r="P2640" s="826">
        <f t="shared" si="142"/>
        <v>0</v>
      </c>
      <c r="Q2640" s="828">
        <f t="shared" si="141"/>
        <v>0</v>
      </c>
      <c r="R2640" s="520"/>
    </row>
    <row r="2641" spans="2:18" hidden="1" outlineLevel="1">
      <c r="B2641" s="115">
        <f t="shared" si="143"/>
        <v>2621</v>
      </c>
      <c r="C2641" s="70" t="s">
        <v>2151</v>
      </c>
      <c r="D2641" s="203" t="s">
        <v>2</v>
      </c>
      <c r="E2641" s="204">
        <v>0.8</v>
      </c>
      <c r="F2641" s="38"/>
      <c r="G2641" s="380"/>
      <c r="H2641" s="381"/>
      <c r="I2641" s="380"/>
      <c r="J2641" s="306">
        <f t="shared" si="140"/>
        <v>0</v>
      </c>
      <c r="K2641" s="325"/>
      <c r="L2641" s="353"/>
      <c r="M2641" s="772"/>
      <c r="N2641" s="317"/>
      <c r="O2641" s="845" t="s">
        <v>3627</v>
      </c>
      <c r="P2641" s="826">
        <f t="shared" si="142"/>
        <v>0</v>
      </c>
      <c r="Q2641" s="828">
        <f t="shared" si="141"/>
        <v>0</v>
      </c>
      <c r="R2641" s="520"/>
    </row>
    <row r="2642" spans="2:18" hidden="1" outlineLevel="1">
      <c r="B2642" s="115">
        <f t="shared" si="143"/>
        <v>2622</v>
      </c>
      <c r="C2642" s="70" t="s">
        <v>2152</v>
      </c>
      <c r="D2642" s="203" t="s">
        <v>31</v>
      </c>
      <c r="E2642" s="204">
        <v>6</v>
      </c>
      <c r="F2642" s="38"/>
      <c r="G2642" s="380"/>
      <c r="H2642" s="381"/>
      <c r="I2642" s="380"/>
      <c r="J2642" s="306">
        <f t="shared" si="140"/>
        <v>0</v>
      </c>
      <c r="K2642" s="325"/>
      <c r="L2642" s="353"/>
      <c r="M2642" s="772"/>
      <c r="N2642" s="317"/>
      <c r="O2642" s="845" t="s">
        <v>3627</v>
      </c>
      <c r="P2642" s="826">
        <f t="shared" si="142"/>
        <v>0</v>
      </c>
      <c r="Q2642" s="828">
        <f t="shared" si="141"/>
        <v>0</v>
      </c>
      <c r="R2642" s="520"/>
    </row>
    <row r="2643" spans="2:18" hidden="1" outlineLevel="1">
      <c r="B2643" s="115">
        <f t="shared" si="143"/>
        <v>2623</v>
      </c>
      <c r="C2643" s="70" t="s">
        <v>2153</v>
      </c>
      <c r="D2643" s="203" t="s">
        <v>31</v>
      </c>
      <c r="E2643" s="204">
        <v>1</v>
      </c>
      <c r="F2643" s="38"/>
      <c r="G2643" s="380"/>
      <c r="H2643" s="381"/>
      <c r="I2643" s="380"/>
      <c r="J2643" s="306">
        <f t="shared" ref="J2643:J2706" si="144">G2643+I2643</f>
        <v>0</v>
      </c>
      <c r="K2643" s="325"/>
      <c r="L2643" s="353"/>
      <c r="M2643" s="772"/>
      <c r="N2643" s="317"/>
      <c r="O2643" s="845" t="s">
        <v>3627</v>
      </c>
      <c r="P2643" s="826">
        <f t="shared" si="142"/>
        <v>0</v>
      </c>
      <c r="Q2643" s="828">
        <f t="shared" si="141"/>
        <v>0</v>
      </c>
      <c r="R2643" s="520"/>
    </row>
    <row r="2644" spans="2:18" hidden="1" outlineLevel="1">
      <c r="B2644" s="115">
        <f t="shared" si="143"/>
        <v>2624</v>
      </c>
      <c r="C2644" s="70" t="s">
        <v>2154</v>
      </c>
      <c r="D2644" s="203" t="s">
        <v>31</v>
      </c>
      <c r="E2644" s="204">
        <v>7</v>
      </c>
      <c r="F2644" s="38"/>
      <c r="G2644" s="380"/>
      <c r="H2644" s="381"/>
      <c r="I2644" s="380"/>
      <c r="J2644" s="306">
        <f t="shared" si="144"/>
        <v>0</v>
      </c>
      <c r="K2644" s="325"/>
      <c r="L2644" s="353"/>
      <c r="M2644" s="772"/>
      <c r="N2644" s="317"/>
      <c r="O2644" s="845" t="s">
        <v>3627</v>
      </c>
      <c r="P2644" s="826">
        <f t="shared" si="142"/>
        <v>0</v>
      </c>
      <c r="Q2644" s="828">
        <f t="shared" si="141"/>
        <v>0</v>
      </c>
      <c r="R2644" s="520"/>
    </row>
    <row r="2645" spans="2:18" hidden="1" outlineLevel="1">
      <c r="B2645" s="115">
        <f t="shared" si="143"/>
        <v>2625</v>
      </c>
      <c r="C2645" s="70" t="s">
        <v>2155</v>
      </c>
      <c r="D2645" s="203" t="s">
        <v>31</v>
      </c>
      <c r="E2645" s="204">
        <v>3</v>
      </c>
      <c r="F2645" s="38"/>
      <c r="G2645" s="380"/>
      <c r="H2645" s="381"/>
      <c r="I2645" s="380"/>
      <c r="J2645" s="306">
        <f t="shared" si="144"/>
        <v>0</v>
      </c>
      <c r="K2645" s="325"/>
      <c r="L2645" s="353"/>
      <c r="M2645" s="772"/>
      <c r="N2645" s="317"/>
      <c r="O2645" s="845" t="s">
        <v>3627</v>
      </c>
      <c r="P2645" s="826">
        <f t="shared" si="142"/>
        <v>0</v>
      </c>
      <c r="Q2645" s="828">
        <f t="shared" si="141"/>
        <v>0</v>
      </c>
      <c r="R2645" s="520"/>
    </row>
    <row r="2646" spans="2:18" hidden="1" outlineLevel="1">
      <c r="B2646" s="115">
        <f t="shared" si="143"/>
        <v>2626</v>
      </c>
      <c r="C2646" s="70" t="s">
        <v>2097</v>
      </c>
      <c r="D2646" s="203" t="s">
        <v>65</v>
      </c>
      <c r="E2646" s="204">
        <v>1.06</v>
      </c>
      <c r="F2646" s="38"/>
      <c r="G2646" s="380"/>
      <c r="H2646" s="381"/>
      <c r="I2646" s="380"/>
      <c r="J2646" s="306">
        <f t="shared" si="144"/>
        <v>0</v>
      </c>
      <c r="K2646" s="325"/>
      <c r="L2646" s="353"/>
      <c r="M2646" s="772"/>
      <c r="N2646" s="317"/>
      <c r="O2646" s="845" t="s">
        <v>3627</v>
      </c>
      <c r="P2646" s="826">
        <f t="shared" si="142"/>
        <v>0</v>
      </c>
      <c r="Q2646" s="828">
        <f t="shared" si="141"/>
        <v>0</v>
      </c>
      <c r="R2646" s="520"/>
    </row>
    <row r="2647" spans="2:18" ht="30" hidden="1" outlineLevel="1">
      <c r="B2647" s="115">
        <f t="shared" si="143"/>
        <v>2627</v>
      </c>
      <c r="C2647" s="70" t="s">
        <v>2134</v>
      </c>
      <c r="D2647" s="203" t="s">
        <v>65</v>
      </c>
      <c r="E2647" s="204">
        <v>1.06</v>
      </c>
      <c r="F2647" s="38"/>
      <c r="G2647" s="380"/>
      <c r="H2647" s="381"/>
      <c r="I2647" s="380"/>
      <c r="J2647" s="306">
        <f t="shared" si="144"/>
        <v>0</v>
      </c>
      <c r="K2647" s="325"/>
      <c r="L2647" s="353"/>
      <c r="M2647" s="772"/>
      <c r="N2647" s="317"/>
      <c r="O2647" s="845" t="s">
        <v>3627</v>
      </c>
      <c r="P2647" s="826">
        <f t="shared" si="142"/>
        <v>0</v>
      </c>
      <c r="Q2647" s="828">
        <f t="shared" si="141"/>
        <v>0</v>
      </c>
      <c r="R2647" s="520"/>
    </row>
    <row r="2648" spans="2:18" ht="30" hidden="1" outlineLevel="1">
      <c r="B2648" s="115">
        <f t="shared" si="143"/>
        <v>2628</v>
      </c>
      <c r="C2648" s="70" t="s">
        <v>2099</v>
      </c>
      <c r="D2648" s="203" t="s">
        <v>65</v>
      </c>
      <c r="E2648" s="204">
        <v>1.06</v>
      </c>
      <c r="F2648" s="38"/>
      <c r="G2648" s="380"/>
      <c r="H2648" s="381"/>
      <c r="I2648" s="380"/>
      <c r="J2648" s="306">
        <f t="shared" si="144"/>
        <v>0</v>
      </c>
      <c r="K2648" s="325"/>
      <c r="L2648" s="353"/>
      <c r="M2648" s="772"/>
      <c r="N2648" s="317"/>
      <c r="O2648" s="845" t="s">
        <v>3627</v>
      </c>
      <c r="P2648" s="826">
        <f t="shared" si="142"/>
        <v>0</v>
      </c>
      <c r="Q2648" s="828">
        <f t="shared" si="141"/>
        <v>0</v>
      </c>
      <c r="R2648" s="520"/>
    </row>
    <row r="2649" spans="2:18" ht="30" hidden="1" outlineLevel="1">
      <c r="B2649" s="115">
        <f t="shared" si="143"/>
        <v>2629</v>
      </c>
      <c r="C2649" s="70" t="s">
        <v>2156</v>
      </c>
      <c r="D2649" s="203" t="s">
        <v>31</v>
      </c>
      <c r="E2649" s="204">
        <v>1</v>
      </c>
      <c r="F2649" s="38"/>
      <c r="G2649" s="380"/>
      <c r="H2649" s="381"/>
      <c r="I2649" s="380"/>
      <c r="J2649" s="306">
        <f t="shared" si="144"/>
        <v>0</v>
      </c>
      <c r="K2649" s="325"/>
      <c r="L2649" s="353"/>
      <c r="M2649" s="772"/>
      <c r="N2649" s="317"/>
      <c r="O2649" s="845" t="s">
        <v>3627</v>
      </c>
      <c r="P2649" s="826">
        <f t="shared" si="142"/>
        <v>0</v>
      </c>
      <c r="Q2649" s="828">
        <f t="shared" si="141"/>
        <v>0</v>
      </c>
      <c r="R2649" s="520"/>
    </row>
    <row r="2650" spans="2:18" hidden="1" outlineLevel="1">
      <c r="B2650" s="115">
        <f t="shared" si="143"/>
        <v>2630</v>
      </c>
      <c r="C2650" s="70" t="s">
        <v>1167</v>
      </c>
      <c r="D2650" s="203" t="s">
        <v>3</v>
      </c>
      <c r="E2650" s="204">
        <v>1</v>
      </c>
      <c r="F2650" s="38"/>
      <c r="G2650" s="380"/>
      <c r="H2650" s="381"/>
      <c r="I2650" s="380"/>
      <c r="J2650" s="306">
        <f t="shared" si="144"/>
        <v>0</v>
      </c>
      <c r="K2650" s="325"/>
      <c r="L2650" s="353"/>
      <c r="M2650" s="772"/>
      <c r="N2650" s="317"/>
      <c r="O2650" s="845" t="s">
        <v>3627</v>
      </c>
      <c r="P2650" s="826">
        <f t="shared" si="142"/>
        <v>0</v>
      </c>
      <c r="Q2650" s="828">
        <f t="shared" si="141"/>
        <v>0</v>
      </c>
      <c r="R2650" s="520"/>
    </row>
    <row r="2651" spans="2:18" ht="30" hidden="1" outlineLevel="1">
      <c r="B2651" s="115">
        <f t="shared" si="143"/>
        <v>2631</v>
      </c>
      <c r="C2651" s="70" t="s">
        <v>2157</v>
      </c>
      <c r="D2651" s="203" t="s">
        <v>3</v>
      </c>
      <c r="E2651" s="204">
        <v>1</v>
      </c>
      <c r="F2651" s="38"/>
      <c r="G2651" s="380"/>
      <c r="H2651" s="381"/>
      <c r="I2651" s="380"/>
      <c r="J2651" s="306">
        <f t="shared" si="144"/>
        <v>0</v>
      </c>
      <c r="K2651" s="325"/>
      <c r="L2651" s="353"/>
      <c r="M2651" s="772"/>
      <c r="N2651" s="317"/>
      <c r="O2651" s="845" t="s">
        <v>3627</v>
      </c>
      <c r="P2651" s="826">
        <f t="shared" si="142"/>
        <v>0</v>
      </c>
      <c r="Q2651" s="828">
        <f t="shared" si="141"/>
        <v>0</v>
      </c>
      <c r="R2651" s="520"/>
    </row>
    <row r="2652" spans="2:18" ht="30" hidden="1" outlineLevel="1">
      <c r="B2652" s="115">
        <f t="shared" si="143"/>
        <v>2632</v>
      </c>
      <c r="C2652" s="70" t="s">
        <v>2158</v>
      </c>
      <c r="D2652" s="203" t="s">
        <v>3</v>
      </c>
      <c r="E2652" s="204">
        <v>1</v>
      </c>
      <c r="F2652" s="38"/>
      <c r="G2652" s="380"/>
      <c r="H2652" s="381"/>
      <c r="I2652" s="380"/>
      <c r="J2652" s="306">
        <f t="shared" si="144"/>
        <v>0</v>
      </c>
      <c r="K2652" s="325"/>
      <c r="L2652" s="353"/>
      <c r="M2652" s="772"/>
      <c r="N2652" s="317"/>
      <c r="O2652" s="845" t="s">
        <v>3627</v>
      </c>
      <c r="P2652" s="826">
        <f t="shared" si="142"/>
        <v>0</v>
      </c>
      <c r="Q2652" s="828">
        <f t="shared" si="141"/>
        <v>0</v>
      </c>
      <c r="R2652" s="520"/>
    </row>
    <row r="2653" spans="2:18" ht="30" hidden="1" outlineLevel="1">
      <c r="B2653" s="115">
        <f t="shared" si="143"/>
        <v>2633</v>
      </c>
      <c r="C2653" s="70" t="s">
        <v>2159</v>
      </c>
      <c r="D2653" s="203" t="s">
        <v>3</v>
      </c>
      <c r="E2653" s="204">
        <v>2</v>
      </c>
      <c r="F2653" s="38"/>
      <c r="G2653" s="380"/>
      <c r="H2653" s="381"/>
      <c r="I2653" s="380"/>
      <c r="J2653" s="306">
        <f t="shared" si="144"/>
        <v>0</v>
      </c>
      <c r="K2653" s="325"/>
      <c r="L2653" s="353"/>
      <c r="M2653" s="772"/>
      <c r="N2653" s="317"/>
      <c r="O2653" s="845" t="s">
        <v>3627</v>
      </c>
      <c r="P2653" s="826">
        <f t="shared" si="142"/>
        <v>0</v>
      </c>
      <c r="Q2653" s="828">
        <f t="shared" si="141"/>
        <v>0</v>
      </c>
      <c r="R2653" s="520"/>
    </row>
    <row r="2654" spans="2:18" ht="30" hidden="1" outlineLevel="1">
      <c r="B2654" s="115">
        <f t="shared" si="143"/>
        <v>2634</v>
      </c>
      <c r="C2654" s="70" t="s">
        <v>2160</v>
      </c>
      <c r="D2654" s="203" t="s">
        <v>3</v>
      </c>
      <c r="E2654" s="204">
        <v>1</v>
      </c>
      <c r="F2654" s="38"/>
      <c r="G2654" s="380"/>
      <c r="H2654" s="381"/>
      <c r="I2654" s="380"/>
      <c r="J2654" s="306">
        <f t="shared" si="144"/>
        <v>0</v>
      </c>
      <c r="K2654" s="325"/>
      <c r="L2654" s="353"/>
      <c r="M2654" s="772"/>
      <c r="N2654" s="317"/>
      <c r="O2654" s="845" t="s">
        <v>3627</v>
      </c>
      <c r="P2654" s="826">
        <f t="shared" si="142"/>
        <v>0</v>
      </c>
      <c r="Q2654" s="828">
        <f t="shared" si="141"/>
        <v>0</v>
      </c>
      <c r="R2654" s="520"/>
    </row>
    <row r="2655" spans="2:18" ht="30" hidden="1" outlineLevel="1">
      <c r="B2655" s="115">
        <f t="shared" si="143"/>
        <v>2635</v>
      </c>
      <c r="C2655" s="70" t="s">
        <v>1168</v>
      </c>
      <c r="D2655" s="203" t="s">
        <v>3</v>
      </c>
      <c r="E2655" s="204">
        <v>1</v>
      </c>
      <c r="F2655" s="38"/>
      <c r="G2655" s="380"/>
      <c r="H2655" s="381"/>
      <c r="I2655" s="380"/>
      <c r="J2655" s="306">
        <f t="shared" si="144"/>
        <v>0</v>
      </c>
      <c r="K2655" s="325"/>
      <c r="L2655" s="353"/>
      <c r="M2655" s="772"/>
      <c r="N2655" s="317"/>
      <c r="O2655" s="845" t="s">
        <v>3627</v>
      </c>
      <c r="P2655" s="826">
        <f t="shared" si="142"/>
        <v>0</v>
      </c>
      <c r="Q2655" s="828">
        <f t="shared" si="141"/>
        <v>0</v>
      </c>
      <c r="R2655" s="520"/>
    </row>
    <row r="2656" spans="2:18" ht="30" hidden="1" outlineLevel="1">
      <c r="B2656" s="115">
        <f t="shared" si="143"/>
        <v>2636</v>
      </c>
      <c r="C2656" s="70" t="s">
        <v>2161</v>
      </c>
      <c r="D2656" s="203" t="s">
        <v>3</v>
      </c>
      <c r="E2656" s="204">
        <v>1</v>
      </c>
      <c r="F2656" s="38"/>
      <c r="G2656" s="380"/>
      <c r="H2656" s="381"/>
      <c r="I2656" s="380"/>
      <c r="J2656" s="306">
        <f t="shared" si="144"/>
        <v>0</v>
      </c>
      <c r="K2656" s="325"/>
      <c r="L2656" s="353"/>
      <c r="M2656" s="772"/>
      <c r="N2656" s="317"/>
      <c r="O2656" s="845" t="s">
        <v>3627</v>
      </c>
      <c r="P2656" s="826">
        <f t="shared" si="142"/>
        <v>0</v>
      </c>
      <c r="Q2656" s="828">
        <f t="shared" si="141"/>
        <v>0</v>
      </c>
      <c r="R2656" s="520"/>
    </row>
    <row r="2657" spans="1:18" ht="30" hidden="1" outlineLevel="1">
      <c r="B2657" s="115">
        <f t="shared" si="143"/>
        <v>2637</v>
      </c>
      <c r="C2657" s="70" t="s">
        <v>1109</v>
      </c>
      <c r="D2657" s="203" t="s">
        <v>103</v>
      </c>
      <c r="E2657" s="204">
        <v>1</v>
      </c>
      <c r="F2657" s="38"/>
      <c r="G2657" s="380"/>
      <c r="H2657" s="381"/>
      <c r="I2657" s="380"/>
      <c r="J2657" s="306">
        <f t="shared" si="144"/>
        <v>0</v>
      </c>
      <c r="K2657" s="325"/>
      <c r="L2657" s="353"/>
      <c r="M2657" s="772"/>
      <c r="N2657" s="317"/>
      <c r="O2657" s="845" t="s">
        <v>3627</v>
      </c>
      <c r="P2657" s="826">
        <f t="shared" si="142"/>
        <v>0</v>
      </c>
      <c r="Q2657" s="828">
        <f t="shared" si="141"/>
        <v>0</v>
      </c>
      <c r="R2657" s="520"/>
    </row>
    <row r="2658" spans="1:18" ht="45" hidden="1" outlineLevel="1">
      <c r="B2658" s="115">
        <f t="shared" si="143"/>
        <v>2638</v>
      </c>
      <c r="C2658" s="70" t="s">
        <v>2162</v>
      </c>
      <c r="D2658" s="203" t="s">
        <v>65</v>
      </c>
      <c r="E2658" s="204">
        <v>28.04</v>
      </c>
      <c r="F2658" s="38"/>
      <c r="G2658" s="380"/>
      <c r="H2658" s="381"/>
      <c r="I2658" s="380"/>
      <c r="J2658" s="306">
        <f t="shared" si="144"/>
        <v>0</v>
      </c>
      <c r="K2658" s="325"/>
      <c r="L2658" s="353"/>
      <c r="M2658" s="772"/>
      <c r="N2658" s="317"/>
      <c r="O2658" s="845" t="s">
        <v>3627</v>
      </c>
      <c r="P2658" s="826">
        <f t="shared" si="142"/>
        <v>0</v>
      </c>
      <c r="Q2658" s="828">
        <f t="shared" si="141"/>
        <v>0</v>
      </c>
      <c r="R2658" s="520"/>
    </row>
    <row r="2659" spans="1:18" hidden="1" outlineLevel="1">
      <c r="B2659" s="115">
        <f t="shared" si="143"/>
        <v>2639</v>
      </c>
      <c r="C2659" s="70" t="s">
        <v>1110</v>
      </c>
      <c r="D2659" s="203"/>
      <c r="E2659" s="204"/>
      <c r="F2659" s="38"/>
      <c r="G2659" s="380"/>
      <c r="H2659" s="381"/>
      <c r="I2659" s="380"/>
      <c r="J2659" s="306">
        <f t="shared" si="144"/>
        <v>0</v>
      </c>
      <c r="K2659" s="325"/>
      <c r="L2659" s="353"/>
      <c r="M2659" s="772"/>
      <c r="N2659" s="317"/>
      <c r="O2659" s="845" t="s">
        <v>3627</v>
      </c>
      <c r="P2659" s="826">
        <f t="shared" si="142"/>
        <v>0</v>
      </c>
      <c r="Q2659" s="828">
        <f t="shared" si="141"/>
        <v>0</v>
      </c>
      <c r="R2659" s="520"/>
    </row>
    <row r="2660" spans="1:18" hidden="1" outlineLevel="1">
      <c r="B2660" s="115">
        <f t="shared" si="143"/>
        <v>2640</v>
      </c>
      <c r="C2660" s="70" t="s">
        <v>2163</v>
      </c>
      <c r="D2660" s="203"/>
      <c r="E2660" s="204"/>
      <c r="F2660" s="38"/>
      <c r="G2660" s="380"/>
      <c r="H2660" s="381"/>
      <c r="I2660" s="380"/>
      <c r="J2660" s="306">
        <f t="shared" si="144"/>
        <v>0</v>
      </c>
      <c r="K2660" s="325"/>
      <c r="L2660" s="353"/>
      <c r="M2660" s="772"/>
      <c r="N2660" s="317"/>
      <c r="O2660" s="845" t="s">
        <v>3627</v>
      </c>
      <c r="P2660" s="826">
        <f t="shared" si="142"/>
        <v>0</v>
      </c>
      <c r="Q2660" s="828">
        <f t="shared" si="141"/>
        <v>0</v>
      </c>
      <c r="R2660" s="520"/>
    </row>
    <row r="2661" spans="1:18" ht="45" hidden="1" outlineLevel="1">
      <c r="B2661" s="115">
        <f t="shared" si="143"/>
        <v>2641</v>
      </c>
      <c r="C2661" s="70" t="s">
        <v>2164</v>
      </c>
      <c r="D2661" s="203" t="s">
        <v>63</v>
      </c>
      <c r="E2661" s="204">
        <v>305.14999999999998</v>
      </c>
      <c r="F2661" s="38"/>
      <c r="G2661" s="380"/>
      <c r="H2661" s="381"/>
      <c r="I2661" s="380"/>
      <c r="J2661" s="306">
        <f t="shared" si="144"/>
        <v>0</v>
      </c>
      <c r="K2661" s="325"/>
      <c r="L2661" s="353"/>
      <c r="M2661" s="772"/>
      <c r="N2661" s="317"/>
      <c r="O2661" s="845" t="s">
        <v>3627</v>
      </c>
      <c r="P2661" s="826">
        <f t="shared" si="142"/>
        <v>0</v>
      </c>
      <c r="Q2661" s="828">
        <f t="shared" si="141"/>
        <v>0</v>
      </c>
      <c r="R2661" s="520"/>
    </row>
    <row r="2662" spans="1:18" hidden="1" outlineLevel="1">
      <c r="B2662" s="115">
        <f t="shared" si="143"/>
        <v>2642</v>
      </c>
      <c r="C2662" s="70" t="s">
        <v>326</v>
      </c>
      <c r="D2662" s="203" t="s">
        <v>63</v>
      </c>
      <c r="E2662" s="204">
        <v>33.9</v>
      </c>
      <c r="F2662" s="38"/>
      <c r="G2662" s="380"/>
      <c r="H2662" s="381"/>
      <c r="I2662" s="380"/>
      <c r="J2662" s="306">
        <f t="shared" si="144"/>
        <v>0</v>
      </c>
      <c r="K2662" s="325"/>
      <c r="L2662" s="353"/>
      <c r="M2662" s="772"/>
      <c r="N2662" s="317"/>
      <c r="O2662" s="845" t="s">
        <v>3627</v>
      </c>
      <c r="P2662" s="826">
        <f t="shared" si="142"/>
        <v>0</v>
      </c>
      <c r="Q2662" s="828">
        <f t="shared" si="141"/>
        <v>0</v>
      </c>
      <c r="R2662" s="520"/>
    </row>
    <row r="2663" spans="1:18" ht="45" hidden="1" outlineLevel="1">
      <c r="B2663" s="115">
        <f t="shared" si="143"/>
        <v>2643</v>
      </c>
      <c r="C2663" s="70" t="s">
        <v>1111</v>
      </c>
      <c r="D2663" s="203" t="s">
        <v>63</v>
      </c>
      <c r="E2663" s="204">
        <v>12.6</v>
      </c>
      <c r="F2663" s="38"/>
      <c r="G2663" s="380"/>
      <c r="H2663" s="381"/>
      <c r="I2663" s="380"/>
      <c r="J2663" s="306">
        <f t="shared" si="144"/>
        <v>0</v>
      </c>
      <c r="K2663" s="325"/>
      <c r="L2663" s="353"/>
      <c r="M2663" s="772"/>
      <c r="N2663" s="317"/>
      <c r="O2663" s="845" t="s">
        <v>3627</v>
      </c>
      <c r="P2663" s="826">
        <f t="shared" si="142"/>
        <v>0</v>
      </c>
      <c r="Q2663" s="828">
        <f t="shared" si="141"/>
        <v>0</v>
      </c>
      <c r="R2663" s="520"/>
    </row>
    <row r="2664" spans="1:18" ht="45" hidden="1" outlineLevel="1">
      <c r="B2664" s="115">
        <f t="shared" si="143"/>
        <v>2644</v>
      </c>
      <c r="C2664" s="70" t="s">
        <v>1112</v>
      </c>
      <c r="D2664" s="203" t="s">
        <v>63</v>
      </c>
      <c r="E2664" s="204">
        <v>23.48</v>
      </c>
      <c r="F2664" s="38"/>
      <c r="G2664" s="380"/>
      <c r="H2664" s="381"/>
      <c r="I2664" s="380"/>
      <c r="J2664" s="306">
        <f t="shared" si="144"/>
        <v>0</v>
      </c>
      <c r="K2664" s="325"/>
      <c r="L2664" s="353"/>
      <c r="M2664" s="772"/>
      <c r="N2664" s="317"/>
      <c r="O2664" s="845" t="s">
        <v>3627</v>
      </c>
      <c r="P2664" s="826">
        <f t="shared" si="142"/>
        <v>0</v>
      </c>
      <c r="Q2664" s="828">
        <f t="shared" si="141"/>
        <v>0</v>
      </c>
      <c r="R2664" s="520"/>
    </row>
    <row r="2665" spans="1:18" ht="60" hidden="1" outlineLevel="1">
      <c r="B2665" s="115">
        <f t="shared" si="143"/>
        <v>2645</v>
      </c>
      <c r="C2665" s="70" t="s">
        <v>1113</v>
      </c>
      <c r="D2665" s="203" t="s">
        <v>63</v>
      </c>
      <c r="E2665" s="204">
        <v>16.82</v>
      </c>
      <c r="F2665" s="38"/>
      <c r="G2665" s="380"/>
      <c r="H2665" s="381"/>
      <c r="I2665" s="380"/>
      <c r="J2665" s="306">
        <f t="shared" si="144"/>
        <v>0</v>
      </c>
      <c r="K2665" s="325"/>
      <c r="L2665" s="353"/>
      <c r="M2665" s="772"/>
      <c r="N2665" s="317"/>
      <c r="O2665" s="845" t="s">
        <v>3627</v>
      </c>
      <c r="P2665" s="826">
        <f t="shared" si="142"/>
        <v>0</v>
      </c>
      <c r="Q2665" s="828">
        <f t="shared" si="141"/>
        <v>0</v>
      </c>
      <c r="R2665" s="520"/>
    </row>
    <row r="2666" spans="1:18" ht="45" hidden="1" outlineLevel="1">
      <c r="B2666" s="115">
        <f t="shared" si="143"/>
        <v>2646</v>
      </c>
      <c r="C2666" s="70" t="s">
        <v>1114</v>
      </c>
      <c r="D2666" s="203" t="s">
        <v>63</v>
      </c>
      <c r="E2666" s="204">
        <v>225.1</v>
      </c>
      <c r="F2666" s="38"/>
      <c r="G2666" s="380"/>
      <c r="H2666" s="381"/>
      <c r="I2666" s="380"/>
      <c r="J2666" s="306">
        <f t="shared" si="144"/>
        <v>0</v>
      </c>
      <c r="K2666" s="325"/>
      <c r="L2666" s="353"/>
      <c r="M2666" s="772"/>
      <c r="N2666" s="317"/>
      <c r="O2666" s="845" t="s">
        <v>3627</v>
      </c>
      <c r="P2666" s="826">
        <f t="shared" si="142"/>
        <v>0</v>
      </c>
      <c r="Q2666" s="828">
        <f t="shared" si="141"/>
        <v>0</v>
      </c>
      <c r="R2666" s="520"/>
    </row>
    <row r="2667" spans="1:18" hidden="1" outlineLevel="1">
      <c r="B2667" s="115">
        <f t="shared" si="143"/>
        <v>2647</v>
      </c>
      <c r="C2667" s="70" t="s">
        <v>372</v>
      </c>
      <c r="D2667" s="203" t="s">
        <v>63</v>
      </c>
      <c r="E2667" s="204">
        <v>113.95</v>
      </c>
      <c r="F2667" s="38"/>
      <c r="G2667" s="380"/>
      <c r="H2667" s="381"/>
      <c r="I2667" s="380"/>
      <c r="J2667" s="306">
        <f t="shared" si="144"/>
        <v>0</v>
      </c>
      <c r="K2667" s="325"/>
      <c r="L2667" s="353"/>
      <c r="M2667" s="772"/>
      <c r="N2667" s="317"/>
      <c r="O2667" s="845" t="s">
        <v>3627</v>
      </c>
      <c r="P2667" s="826">
        <f t="shared" si="142"/>
        <v>0</v>
      </c>
      <c r="Q2667" s="828">
        <f t="shared" si="141"/>
        <v>0</v>
      </c>
      <c r="R2667" s="520"/>
    </row>
    <row r="2668" spans="1:18" ht="31.2" collapsed="1">
      <c r="A2668" s="219">
        <v>20</v>
      </c>
      <c r="B2668" s="382">
        <f t="shared" si="143"/>
        <v>2648</v>
      </c>
      <c r="C2668" s="940" t="s">
        <v>2165</v>
      </c>
      <c r="D2668" s="941"/>
      <c r="E2668" s="941"/>
      <c r="F2668" s="425"/>
      <c r="G2668" s="426">
        <f>'СКС (центрис)'!F78</f>
        <v>6391557.9999999991</v>
      </c>
      <c r="H2668" s="427"/>
      <c r="I2668" s="426">
        <f>'СКС (центрис)'!H78</f>
        <v>3530155.2</v>
      </c>
      <c r="J2668" s="428">
        <f t="shared" si="144"/>
        <v>9921713.1999999993</v>
      </c>
      <c r="K2668" s="429" t="s">
        <v>3625</v>
      </c>
      <c r="L2668" s="355" t="s">
        <v>3605</v>
      </c>
      <c r="M2668" s="772">
        <v>0</v>
      </c>
      <c r="N2668" s="317">
        <v>0</v>
      </c>
      <c r="O2668" s="861" t="s">
        <v>3814</v>
      </c>
      <c r="P2668" s="826">
        <f t="shared" si="142"/>
        <v>6391557.9999999991</v>
      </c>
      <c r="Q2668" s="828">
        <f t="shared" si="141"/>
        <v>3530155.2</v>
      </c>
      <c r="R2668" s="520"/>
    </row>
    <row r="2669" spans="1:18" hidden="1" outlineLevel="1">
      <c r="B2669" s="115">
        <f t="shared" si="143"/>
        <v>2649</v>
      </c>
      <c r="C2669" s="70" t="s">
        <v>2166</v>
      </c>
      <c r="D2669" s="203"/>
      <c r="E2669" s="204"/>
      <c r="F2669" s="38"/>
      <c r="G2669" s="380"/>
      <c r="H2669" s="381"/>
      <c r="I2669" s="380"/>
      <c r="J2669" s="306">
        <f t="shared" si="144"/>
        <v>0</v>
      </c>
      <c r="K2669" s="325"/>
      <c r="L2669" s="353"/>
      <c r="M2669" s="772"/>
      <c r="N2669" s="317"/>
      <c r="O2669" s="845" t="s">
        <v>3627</v>
      </c>
      <c r="P2669" s="826">
        <f t="shared" si="142"/>
        <v>0</v>
      </c>
      <c r="Q2669" s="828">
        <f t="shared" si="141"/>
        <v>0</v>
      </c>
      <c r="R2669" s="520"/>
    </row>
    <row r="2670" spans="1:18" ht="45" hidden="1" outlineLevel="1">
      <c r="B2670" s="115">
        <f t="shared" si="143"/>
        <v>2650</v>
      </c>
      <c r="C2670" s="70" t="s">
        <v>2167</v>
      </c>
      <c r="D2670" s="203" t="s">
        <v>31</v>
      </c>
      <c r="E2670" s="204">
        <v>1</v>
      </c>
      <c r="F2670" s="38"/>
      <c r="G2670" s="380"/>
      <c r="H2670" s="381"/>
      <c r="I2670" s="380"/>
      <c r="J2670" s="306">
        <f t="shared" si="144"/>
        <v>0</v>
      </c>
      <c r="K2670" s="325"/>
      <c r="L2670" s="353"/>
      <c r="M2670" s="772"/>
      <c r="N2670" s="317"/>
      <c r="O2670" s="845" t="s">
        <v>3627</v>
      </c>
      <c r="P2670" s="826">
        <f t="shared" si="142"/>
        <v>0</v>
      </c>
      <c r="Q2670" s="828">
        <f t="shared" si="141"/>
        <v>0</v>
      </c>
      <c r="R2670" s="520"/>
    </row>
    <row r="2671" spans="1:18" ht="30" hidden="1" outlineLevel="1">
      <c r="B2671" s="115">
        <f t="shared" si="143"/>
        <v>2651</v>
      </c>
      <c r="C2671" s="70" t="s">
        <v>1078</v>
      </c>
      <c r="D2671" s="203" t="s">
        <v>31</v>
      </c>
      <c r="E2671" s="204">
        <v>5</v>
      </c>
      <c r="F2671" s="38"/>
      <c r="G2671" s="380"/>
      <c r="H2671" s="381"/>
      <c r="I2671" s="380"/>
      <c r="J2671" s="306">
        <f t="shared" si="144"/>
        <v>0</v>
      </c>
      <c r="K2671" s="325"/>
      <c r="L2671" s="353"/>
      <c r="M2671" s="772"/>
      <c r="N2671" s="317"/>
      <c r="O2671" s="845" t="s">
        <v>3627</v>
      </c>
      <c r="P2671" s="826">
        <f t="shared" si="142"/>
        <v>0</v>
      </c>
      <c r="Q2671" s="828">
        <f t="shared" ref="Q2671:Q2734" si="145">I2671</f>
        <v>0</v>
      </c>
      <c r="R2671" s="520"/>
    </row>
    <row r="2672" spans="1:18" ht="30" hidden="1" outlineLevel="1">
      <c r="B2672" s="115">
        <f t="shared" si="143"/>
        <v>2652</v>
      </c>
      <c r="C2672" s="70" t="s">
        <v>1115</v>
      </c>
      <c r="D2672" s="203" t="s">
        <v>31</v>
      </c>
      <c r="E2672" s="204">
        <v>1</v>
      </c>
      <c r="F2672" s="38"/>
      <c r="G2672" s="380"/>
      <c r="H2672" s="381"/>
      <c r="I2672" s="380"/>
      <c r="J2672" s="306">
        <f t="shared" si="144"/>
        <v>0</v>
      </c>
      <c r="K2672" s="325"/>
      <c r="L2672" s="353"/>
      <c r="M2672" s="772"/>
      <c r="N2672" s="317"/>
      <c r="O2672" s="845" t="s">
        <v>3627</v>
      </c>
      <c r="P2672" s="826">
        <f t="shared" si="142"/>
        <v>0</v>
      </c>
      <c r="Q2672" s="828">
        <f t="shared" si="145"/>
        <v>0</v>
      </c>
      <c r="R2672" s="520"/>
    </row>
    <row r="2673" spans="2:18" ht="30" hidden="1" outlineLevel="1">
      <c r="B2673" s="115">
        <f t="shared" si="143"/>
        <v>2653</v>
      </c>
      <c r="C2673" s="70" t="s">
        <v>1116</v>
      </c>
      <c r="D2673" s="203" t="s">
        <v>31</v>
      </c>
      <c r="E2673" s="204">
        <v>1</v>
      </c>
      <c r="F2673" s="38"/>
      <c r="G2673" s="380"/>
      <c r="H2673" s="381"/>
      <c r="I2673" s="380"/>
      <c r="J2673" s="306">
        <f t="shared" si="144"/>
        <v>0</v>
      </c>
      <c r="K2673" s="325"/>
      <c r="L2673" s="353"/>
      <c r="M2673" s="772"/>
      <c r="N2673" s="317"/>
      <c r="O2673" s="845" t="s">
        <v>3627</v>
      </c>
      <c r="P2673" s="826">
        <f t="shared" si="142"/>
        <v>0</v>
      </c>
      <c r="Q2673" s="828">
        <f t="shared" si="145"/>
        <v>0</v>
      </c>
      <c r="R2673" s="520"/>
    </row>
    <row r="2674" spans="2:18" ht="30" hidden="1" outlineLevel="1">
      <c r="B2674" s="115">
        <f t="shared" si="143"/>
        <v>2654</v>
      </c>
      <c r="C2674" s="70" t="s">
        <v>1117</v>
      </c>
      <c r="D2674" s="203" t="s">
        <v>31</v>
      </c>
      <c r="E2674" s="204">
        <v>2</v>
      </c>
      <c r="F2674" s="38"/>
      <c r="G2674" s="380"/>
      <c r="H2674" s="381"/>
      <c r="I2674" s="380"/>
      <c r="J2674" s="306">
        <f t="shared" si="144"/>
        <v>0</v>
      </c>
      <c r="K2674" s="325"/>
      <c r="L2674" s="353"/>
      <c r="M2674" s="772"/>
      <c r="N2674" s="317"/>
      <c r="O2674" s="845" t="s">
        <v>3627</v>
      </c>
      <c r="P2674" s="826">
        <f t="shared" ref="P2674:P2737" si="146">G2674</f>
        <v>0</v>
      </c>
      <c r="Q2674" s="828">
        <f t="shared" si="145"/>
        <v>0</v>
      </c>
      <c r="R2674" s="520"/>
    </row>
    <row r="2675" spans="2:18" ht="30" hidden="1" outlineLevel="1">
      <c r="B2675" s="115">
        <f t="shared" si="143"/>
        <v>2655</v>
      </c>
      <c r="C2675" s="70" t="s">
        <v>1075</v>
      </c>
      <c r="D2675" s="203" t="s">
        <v>31</v>
      </c>
      <c r="E2675" s="204">
        <v>1</v>
      </c>
      <c r="F2675" s="38"/>
      <c r="G2675" s="380"/>
      <c r="H2675" s="381"/>
      <c r="I2675" s="380"/>
      <c r="J2675" s="306">
        <f t="shared" si="144"/>
        <v>0</v>
      </c>
      <c r="K2675" s="325"/>
      <c r="L2675" s="353"/>
      <c r="M2675" s="772"/>
      <c r="N2675" s="317"/>
      <c r="O2675" s="845" t="s">
        <v>3627</v>
      </c>
      <c r="P2675" s="826">
        <f t="shared" si="146"/>
        <v>0</v>
      </c>
      <c r="Q2675" s="828">
        <f t="shared" si="145"/>
        <v>0</v>
      </c>
      <c r="R2675" s="520"/>
    </row>
    <row r="2676" spans="2:18" ht="45" hidden="1" outlineLevel="1">
      <c r="B2676" s="115">
        <f t="shared" ref="B2676:B2739" si="147">B2675+1</f>
        <v>2656</v>
      </c>
      <c r="C2676" s="70" t="s">
        <v>1118</v>
      </c>
      <c r="D2676" s="203" t="s">
        <v>31</v>
      </c>
      <c r="E2676" s="204">
        <v>3</v>
      </c>
      <c r="F2676" s="38"/>
      <c r="G2676" s="380"/>
      <c r="H2676" s="381"/>
      <c r="I2676" s="380"/>
      <c r="J2676" s="306">
        <f t="shared" si="144"/>
        <v>0</v>
      </c>
      <c r="K2676" s="325"/>
      <c r="L2676" s="353"/>
      <c r="M2676" s="772"/>
      <c r="N2676" s="317"/>
      <c r="O2676" s="845" t="s">
        <v>3627</v>
      </c>
      <c r="P2676" s="826">
        <f t="shared" si="146"/>
        <v>0</v>
      </c>
      <c r="Q2676" s="828">
        <f t="shared" si="145"/>
        <v>0</v>
      </c>
      <c r="R2676" s="520"/>
    </row>
    <row r="2677" spans="2:18" ht="30" hidden="1" outlineLevel="1">
      <c r="B2677" s="115">
        <f t="shared" si="147"/>
        <v>2657</v>
      </c>
      <c r="C2677" s="70" t="s">
        <v>1119</v>
      </c>
      <c r="D2677" s="203" t="s">
        <v>31</v>
      </c>
      <c r="E2677" s="204">
        <v>3</v>
      </c>
      <c r="F2677" s="38"/>
      <c r="G2677" s="380"/>
      <c r="H2677" s="381"/>
      <c r="I2677" s="380"/>
      <c r="J2677" s="306">
        <f t="shared" si="144"/>
        <v>0</v>
      </c>
      <c r="K2677" s="325"/>
      <c r="L2677" s="353"/>
      <c r="M2677" s="772"/>
      <c r="N2677" s="317"/>
      <c r="O2677" s="845" t="s">
        <v>3627</v>
      </c>
      <c r="P2677" s="826">
        <f t="shared" si="146"/>
        <v>0</v>
      </c>
      <c r="Q2677" s="828">
        <f t="shared" si="145"/>
        <v>0</v>
      </c>
      <c r="R2677" s="520"/>
    </row>
    <row r="2678" spans="2:18" ht="30" hidden="1" outlineLevel="1">
      <c r="B2678" s="115">
        <f t="shared" si="147"/>
        <v>2658</v>
      </c>
      <c r="C2678" s="70" t="s">
        <v>1077</v>
      </c>
      <c r="D2678" s="203" t="s">
        <v>31</v>
      </c>
      <c r="E2678" s="204">
        <v>3</v>
      </c>
      <c r="F2678" s="38"/>
      <c r="G2678" s="380"/>
      <c r="H2678" s="381"/>
      <c r="I2678" s="380"/>
      <c r="J2678" s="306">
        <f t="shared" si="144"/>
        <v>0</v>
      </c>
      <c r="K2678" s="325"/>
      <c r="L2678" s="353"/>
      <c r="M2678" s="772"/>
      <c r="N2678" s="317"/>
      <c r="O2678" s="845" t="s">
        <v>3627</v>
      </c>
      <c r="P2678" s="826">
        <f t="shared" si="146"/>
        <v>0</v>
      </c>
      <c r="Q2678" s="828">
        <f t="shared" si="145"/>
        <v>0</v>
      </c>
      <c r="R2678" s="520"/>
    </row>
    <row r="2679" spans="2:18" ht="30" hidden="1" outlineLevel="1">
      <c r="B2679" s="115">
        <f t="shared" si="147"/>
        <v>2659</v>
      </c>
      <c r="C2679" s="70" t="s">
        <v>1120</v>
      </c>
      <c r="D2679" s="203" t="s">
        <v>31</v>
      </c>
      <c r="E2679" s="204">
        <v>4</v>
      </c>
      <c r="F2679" s="38"/>
      <c r="G2679" s="380"/>
      <c r="H2679" s="381"/>
      <c r="I2679" s="380"/>
      <c r="J2679" s="306">
        <f t="shared" si="144"/>
        <v>0</v>
      </c>
      <c r="K2679" s="325"/>
      <c r="L2679" s="353"/>
      <c r="M2679" s="772"/>
      <c r="N2679" s="317"/>
      <c r="O2679" s="845" t="s">
        <v>3627</v>
      </c>
      <c r="P2679" s="826">
        <f t="shared" si="146"/>
        <v>0</v>
      </c>
      <c r="Q2679" s="828">
        <f t="shared" si="145"/>
        <v>0</v>
      </c>
      <c r="R2679" s="520"/>
    </row>
    <row r="2680" spans="2:18" ht="30" hidden="1" outlineLevel="1">
      <c r="B2680" s="115">
        <f t="shared" si="147"/>
        <v>2660</v>
      </c>
      <c r="C2680" s="70" t="s">
        <v>1079</v>
      </c>
      <c r="D2680" s="203" t="s">
        <v>31</v>
      </c>
      <c r="E2680" s="204">
        <v>5</v>
      </c>
      <c r="F2680" s="38"/>
      <c r="G2680" s="380"/>
      <c r="H2680" s="381"/>
      <c r="I2680" s="380"/>
      <c r="J2680" s="306">
        <f t="shared" si="144"/>
        <v>0</v>
      </c>
      <c r="K2680" s="325"/>
      <c r="L2680" s="353"/>
      <c r="M2680" s="772"/>
      <c r="N2680" s="317"/>
      <c r="O2680" s="845" t="s">
        <v>3627</v>
      </c>
      <c r="P2680" s="826">
        <f t="shared" si="146"/>
        <v>0</v>
      </c>
      <c r="Q2680" s="828">
        <f t="shared" si="145"/>
        <v>0</v>
      </c>
      <c r="R2680" s="520"/>
    </row>
    <row r="2681" spans="2:18" ht="105" hidden="1" outlineLevel="1">
      <c r="B2681" s="115">
        <f t="shared" si="147"/>
        <v>2661</v>
      </c>
      <c r="C2681" s="70" t="s">
        <v>2168</v>
      </c>
      <c r="D2681" s="203" t="s">
        <v>31</v>
      </c>
      <c r="E2681" s="204">
        <v>4</v>
      </c>
      <c r="F2681" s="38"/>
      <c r="G2681" s="380"/>
      <c r="H2681" s="381"/>
      <c r="I2681" s="380"/>
      <c r="J2681" s="306">
        <f t="shared" si="144"/>
        <v>0</v>
      </c>
      <c r="K2681" s="325"/>
      <c r="L2681" s="353"/>
      <c r="M2681" s="772"/>
      <c r="N2681" s="317"/>
      <c r="O2681" s="845" t="s">
        <v>3627</v>
      </c>
      <c r="P2681" s="826">
        <f t="shared" si="146"/>
        <v>0</v>
      </c>
      <c r="Q2681" s="828">
        <f t="shared" si="145"/>
        <v>0</v>
      </c>
      <c r="R2681" s="520"/>
    </row>
    <row r="2682" spans="2:18" ht="30" hidden="1" outlineLevel="1">
      <c r="B2682" s="115">
        <f t="shared" si="147"/>
        <v>2662</v>
      </c>
      <c r="C2682" s="70" t="s">
        <v>1121</v>
      </c>
      <c r="D2682" s="203" t="s">
        <v>31</v>
      </c>
      <c r="E2682" s="204">
        <v>7</v>
      </c>
      <c r="F2682" s="38"/>
      <c r="G2682" s="380"/>
      <c r="H2682" s="381"/>
      <c r="I2682" s="380"/>
      <c r="J2682" s="306">
        <f t="shared" si="144"/>
        <v>0</v>
      </c>
      <c r="K2682" s="325"/>
      <c r="L2682" s="353"/>
      <c r="M2682" s="772"/>
      <c r="N2682" s="317"/>
      <c r="O2682" s="845" t="s">
        <v>3627</v>
      </c>
      <c r="P2682" s="826">
        <f t="shared" si="146"/>
        <v>0</v>
      </c>
      <c r="Q2682" s="828">
        <f t="shared" si="145"/>
        <v>0</v>
      </c>
      <c r="R2682" s="520"/>
    </row>
    <row r="2683" spans="2:18" ht="30" hidden="1" outlineLevel="1">
      <c r="B2683" s="115">
        <f t="shared" si="147"/>
        <v>2663</v>
      </c>
      <c r="C2683" s="70" t="s">
        <v>1122</v>
      </c>
      <c r="D2683" s="203" t="s">
        <v>31</v>
      </c>
      <c r="E2683" s="204">
        <v>1</v>
      </c>
      <c r="F2683" s="38"/>
      <c r="G2683" s="380"/>
      <c r="H2683" s="381"/>
      <c r="I2683" s="380"/>
      <c r="J2683" s="306">
        <f t="shared" si="144"/>
        <v>0</v>
      </c>
      <c r="K2683" s="325"/>
      <c r="L2683" s="353"/>
      <c r="M2683" s="772"/>
      <c r="N2683" s="317"/>
      <c r="O2683" s="845" t="s">
        <v>3627</v>
      </c>
      <c r="P2683" s="826">
        <f t="shared" si="146"/>
        <v>0</v>
      </c>
      <c r="Q2683" s="828">
        <f t="shared" si="145"/>
        <v>0</v>
      </c>
      <c r="R2683" s="520"/>
    </row>
    <row r="2684" spans="2:18" ht="30" hidden="1" outlineLevel="1">
      <c r="B2684" s="115">
        <f t="shared" si="147"/>
        <v>2664</v>
      </c>
      <c r="C2684" s="70" t="s">
        <v>1123</v>
      </c>
      <c r="D2684" s="203" t="s">
        <v>31</v>
      </c>
      <c r="E2684" s="204">
        <v>1</v>
      </c>
      <c r="F2684" s="38"/>
      <c r="G2684" s="380"/>
      <c r="H2684" s="381"/>
      <c r="I2684" s="380"/>
      <c r="J2684" s="306">
        <f t="shared" si="144"/>
        <v>0</v>
      </c>
      <c r="K2684" s="325"/>
      <c r="L2684" s="353"/>
      <c r="M2684" s="772"/>
      <c r="N2684" s="317"/>
      <c r="O2684" s="845" t="s">
        <v>3627</v>
      </c>
      <c r="P2684" s="826">
        <f t="shared" si="146"/>
        <v>0</v>
      </c>
      <c r="Q2684" s="828">
        <f t="shared" si="145"/>
        <v>0</v>
      </c>
      <c r="R2684" s="520"/>
    </row>
    <row r="2685" spans="2:18" ht="30" hidden="1" outlineLevel="1">
      <c r="B2685" s="115">
        <f t="shared" si="147"/>
        <v>2665</v>
      </c>
      <c r="C2685" s="70" t="s">
        <v>1124</v>
      </c>
      <c r="D2685" s="203" t="s">
        <v>31</v>
      </c>
      <c r="E2685" s="204">
        <v>10</v>
      </c>
      <c r="F2685" s="38"/>
      <c r="G2685" s="380"/>
      <c r="H2685" s="381"/>
      <c r="I2685" s="380"/>
      <c r="J2685" s="306">
        <f t="shared" si="144"/>
        <v>0</v>
      </c>
      <c r="K2685" s="325"/>
      <c r="L2685" s="353"/>
      <c r="M2685" s="772"/>
      <c r="N2685" s="317"/>
      <c r="O2685" s="845" t="s">
        <v>3627</v>
      </c>
      <c r="P2685" s="826">
        <f t="shared" si="146"/>
        <v>0</v>
      </c>
      <c r="Q2685" s="828">
        <f t="shared" si="145"/>
        <v>0</v>
      </c>
      <c r="R2685" s="520"/>
    </row>
    <row r="2686" spans="2:18" ht="30" hidden="1" outlineLevel="1">
      <c r="B2686" s="115">
        <f t="shared" si="147"/>
        <v>2666</v>
      </c>
      <c r="C2686" s="70" t="s">
        <v>1125</v>
      </c>
      <c r="D2686" s="203" t="s">
        <v>31</v>
      </c>
      <c r="E2686" s="204">
        <v>5</v>
      </c>
      <c r="F2686" s="38"/>
      <c r="G2686" s="380"/>
      <c r="H2686" s="381"/>
      <c r="I2686" s="380"/>
      <c r="J2686" s="306">
        <f t="shared" si="144"/>
        <v>0</v>
      </c>
      <c r="K2686" s="325"/>
      <c r="L2686" s="353"/>
      <c r="M2686" s="772"/>
      <c r="N2686" s="317"/>
      <c r="O2686" s="845" t="s">
        <v>3627</v>
      </c>
      <c r="P2686" s="826">
        <f t="shared" si="146"/>
        <v>0</v>
      </c>
      <c r="Q2686" s="828">
        <f t="shared" si="145"/>
        <v>0</v>
      </c>
      <c r="R2686" s="520"/>
    </row>
    <row r="2687" spans="2:18" hidden="1" outlineLevel="1">
      <c r="B2687" s="115">
        <f t="shared" si="147"/>
        <v>2667</v>
      </c>
      <c r="C2687" s="70" t="s">
        <v>1126</v>
      </c>
      <c r="D2687" s="203" t="s">
        <v>31</v>
      </c>
      <c r="E2687" s="204">
        <v>5</v>
      </c>
      <c r="F2687" s="38"/>
      <c r="G2687" s="380"/>
      <c r="H2687" s="381"/>
      <c r="I2687" s="380"/>
      <c r="J2687" s="306">
        <f t="shared" si="144"/>
        <v>0</v>
      </c>
      <c r="K2687" s="325"/>
      <c r="L2687" s="353"/>
      <c r="M2687" s="772"/>
      <c r="N2687" s="317"/>
      <c r="O2687" s="845" t="s">
        <v>3627</v>
      </c>
      <c r="P2687" s="826">
        <f t="shared" si="146"/>
        <v>0</v>
      </c>
      <c r="Q2687" s="828">
        <f t="shared" si="145"/>
        <v>0</v>
      </c>
      <c r="R2687" s="520"/>
    </row>
    <row r="2688" spans="2:18" hidden="1" outlineLevel="1">
      <c r="B2688" s="115">
        <f t="shared" si="147"/>
        <v>2668</v>
      </c>
      <c r="C2688" s="70" t="s">
        <v>1127</v>
      </c>
      <c r="D2688" s="203" t="s">
        <v>31</v>
      </c>
      <c r="E2688" s="204">
        <v>50</v>
      </c>
      <c r="F2688" s="38"/>
      <c r="G2688" s="380"/>
      <c r="H2688" s="381"/>
      <c r="I2688" s="380"/>
      <c r="J2688" s="306">
        <f t="shared" si="144"/>
        <v>0</v>
      </c>
      <c r="K2688" s="325"/>
      <c r="L2688" s="353"/>
      <c r="M2688" s="772"/>
      <c r="N2688" s="317"/>
      <c r="O2688" s="845" t="s">
        <v>3627</v>
      </c>
      <c r="P2688" s="826">
        <f t="shared" si="146"/>
        <v>0</v>
      </c>
      <c r="Q2688" s="828">
        <f t="shared" si="145"/>
        <v>0</v>
      </c>
      <c r="R2688" s="520"/>
    </row>
    <row r="2689" spans="2:18" hidden="1" outlineLevel="1">
      <c r="B2689" s="115">
        <f t="shared" si="147"/>
        <v>2669</v>
      </c>
      <c r="C2689" s="70" t="s">
        <v>1128</v>
      </c>
      <c r="D2689" s="203" t="s">
        <v>31</v>
      </c>
      <c r="E2689" s="204">
        <v>1</v>
      </c>
      <c r="F2689" s="38"/>
      <c r="G2689" s="380"/>
      <c r="H2689" s="381"/>
      <c r="I2689" s="380"/>
      <c r="J2689" s="306">
        <f t="shared" si="144"/>
        <v>0</v>
      </c>
      <c r="K2689" s="325"/>
      <c r="L2689" s="353"/>
      <c r="M2689" s="772"/>
      <c r="N2689" s="317"/>
      <c r="O2689" s="845" t="s">
        <v>3627</v>
      </c>
      <c r="P2689" s="826">
        <f t="shared" si="146"/>
        <v>0</v>
      </c>
      <c r="Q2689" s="828">
        <f t="shared" si="145"/>
        <v>0</v>
      </c>
      <c r="R2689" s="520"/>
    </row>
    <row r="2690" spans="2:18" ht="30" hidden="1" outlineLevel="1">
      <c r="B2690" s="115">
        <f t="shared" si="147"/>
        <v>2670</v>
      </c>
      <c r="C2690" s="70" t="s">
        <v>1129</v>
      </c>
      <c r="D2690" s="203" t="s">
        <v>31</v>
      </c>
      <c r="E2690" s="204">
        <v>8</v>
      </c>
      <c r="F2690" s="38"/>
      <c r="G2690" s="380"/>
      <c r="H2690" s="381"/>
      <c r="I2690" s="380"/>
      <c r="J2690" s="306">
        <f t="shared" si="144"/>
        <v>0</v>
      </c>
      <c r="K2690" s="325"/>
      <c r="L2690" s="353"/>
      <c r="M2690" s="772"/>
      <c r="N2690" s="317"/>
      <c r="O2690" s="845" t="s">
        <v>3627</v>
      </c>
      <c r="P2690" s="826">
        <f t="shared" si="146"/>
        <v>0</v>
      </c>
      <c r="Q2690" s="828">
        <f t="shared" si="145"/>
        <v>0</v>
      </c>
      <c r="R2690" s="520"/>
    </row>
    <row r="2691" spans="2:18" ht="45" hidden="1" outlineLevel="1">
      <c r="B2691" s="115">
        <f t="shared" si="147"/>
        <v>2671</v>
      </c>
      <c r="C2691" s="70" t="s">
        <v>1130</v>
      </c>
      <c r="D2691" s="203" t="s">
        <v>31</v>
      </c>
      <c r="E2691" s="204">
        <v>1</v>
      </c>
      <c r="F2691" s="38"/>
      <c r="G2691" s="380"/>
      <c r="H2691" s="381"/>
      <c r="I2691" s="380"/>
      <c r="J2691" s="306">
        <f t="shared" si="144"/>
        <v>0</v>
      </c>
      <c r="K2691" s="325"/>
      <c r="L2691" s="353"/>
      <c r="M2691" s="772"/>
      <c r="N2691" s="317"/>
      <c r="O2691" s="845" t="s">
        <v>3627</v>
      </c>
      <c r="P2691" s="826">
        <f t="shared" si="146"/>
        <v>0</v>
      </c>
      <c r="Q2691" s="828">
        <f t="shared" si="145"/>
        <v>0</v>
      </c>
      <c r="R2691" s="520"/>
    </row>
    <row r="2692" spans="2:18" ht="45" hidden="1" outlineLevel="1">
      <c r="B2692" s="115">
        <f t="shared" si="147"/>
        <v>2672</v>
      </c>
      <c r="C2692" s="70" t="s">
        <v>1131</v>
      </c>
      <c r="D2692" s="203" t="s">
        <v>31</v>
      </c>
      <c r="E2692" s="204">
        <v>4</v>
      </c>
      <c r="F2692" s="38"/>
      <c r="G2692" s="380"/>
      <c r="H2692" s="381"/>
      <c r="I2692" s="380"/>
      <c r="J2692" s="306">
        <f t="shared" si="144"/>
        <v>0</v>
      </c>
      <c r="K2692" s="325"/>
      <c r="L2692" s="353"/>
      <c r="M2692" s="772"/>
      <c r="N2692" s="317"/>
      <c r="O2692" s="845" t="s">
        <v>3627</v>
      </c>
      <c r="P2692" s="826">
        <f t="shared" si="146"/>
        <v>0</v>
      </c>
      <c r="Q2692" s="828">
        <f t="shared" si="145"/>
        <v>0</v>
      </c>
      <c r="R2692" s="520"/>
    </row>
    <row r="2693" spans="2:18" ht="30" hidden="1" outlineLevel="1">
      <c r="B2693" s="115">
        <f t="shared" si="147"/>
        <v>2673</v>
      </c>
      <c r="C2693" s="70" t="s">
        <v>1132</v>
      </c>
      <c r="D2693" s="203" t="s">
        <v>31</v>
      </c>
      <c r="E2693" s="204">
        <v>5</v>
      </c>
      <c r="F2693" s="38"/>
      <c r="G2693" s="380"/>
      <c r="H2693" s="381"/>
      <c r="I2693" s="380"/>
      <c r="J2693" s="306">
        <f t="shared" si="144"/>
        <v>0</v>
      </c>
      <c r="K2693" s="325"/>
      <c r="L2693" s="353"/>
      <c r="M2693" s="772"/>
      <c r="N2693" s="317"/>
      <c r="O2693" s="845" t="s">
        <v>3627</v>
      </c>
      <c r="P2693" s="826">
        <f t="shared" si="146"/>
        <v>0</v>
      </c>
      <c r="Q2693" s="828">
        <f t="shared" si="145"/>
        <v>0</v>
      </c>
      <c r="R2693" s="520"/>
    </row>
    <row r="2694" spans="2:18" ht="45" hidden="1" outlineLevel="1">
      <c r="B2694" s="115">
        <f t="shared" si="147"/>
        <v>2674</v>
      </c>
      <c r="C2694" s="70" t="s">
        <v>1133</v>
      </c>
      <c r="D2694" s="203" t="s">
        <v>31</v>
      </c>
      <c r="E2694" s="204">
        <v>10</v>
      </c>
      <c r="F2694" s="38"/>
      <c r="G2694" s="380"/>
      <c r="H2694" s="381"/>
      <c r="I2694" s="380"/>
      <c r="J2694" s="306">
        <f t="shared" si="144"/>
        <v>0</v>
      </c>
      <c r="K2694" s="325"/>
      <c r="L2694" s="353"/>
      <c r="M2694" s="772"/>
      <c r="N2694" s="317"/>
      <c r="O2694" s="845" t="s">
        <v>3627</v>
      </c>
      <c r="P2694" s="826">
        <f t="shared" si="146"/>
        <v>0</v>
      </c>
      <c r="Q2694" s="828">
        <f t="shared" si="145"/>
        <v>0</v>
      </c>
      <c r="R2694" s="520"/>
    </row>
    <row r="2695" spans="2:18" ht="30" hidden="1" outlineLevel="1">
      <c r="B2695" s="115">
        <f t="shared" si="147"/>
        <v>2675</v>
      </c>
      <c r="C2695" s="70" t="s">
        <v>1134</v>
      </c>
      <c r="D2695" s="203" t="s">
        <v>31</v>
      </c>
      <c r="E2695" s="204">
        <v>1</v>
      </c>
      <c r="F2695" s="38"/>
      <c r="G2695" s="380"/>
      <c r="H2695" s="381"/>
      <c r="I2695" s="380"/>
      <c r="J2695" s="306">
        <f t="shared" si="144"/>
        <v>0</v>
      </c>
      <c r="K2695" s="325"/>
      <c r="L2695" s="353"/>
      <c r="M2695" s="772"/>
      <c r="N2695" s="317"/>
      <c r="O2695" s="845" t="s">
        <v>3627</v>
      </c>
      <c r="P2695" s="826">
        <f t="shared" si="146"/>
        <v>0</v>
      </c>
      <c r="Q2695" s="828">
        <f t="shared" si="145"/>
        <v>0</v>
      </c>
      <c r="R2695" s="520"/>
    </row>
    <row r="2696" spans="2:18" ht="60" hidden="1" outlineLevel="1">
      <c r="B2696" s="115">
        <f t="shared" si="147"/>
        <v>2676</v>
      </c>
      <c r="C2696" s="70" t="s">
        <v>1135</v>
      </c>
      <c r="D2696" s="203" t="s">
        <v>31</v>
      </c>
      <c r="E2696" s="204">
        <v>1</v>
      </c>
      <c r="F2696" s="38"/>
      <c r="G2696" s="380"/>
      <c r="H2696" s="381"/>
      <c r="I2696" s="380"/>
      <c r="J2696" s="306">
        <f t="shared" si="144"/>
        <v>0</v>
      </c>
      <c r="K2696" s="325"/>
      <c r="L2696" s="353"/>
      <c r="M2696" s="772"/>
      <c r="N2696" s="317"/>
      <c r="O2696" s="845" t="s">
        <v>3627</v>
      </c>
      <c r="P2696" s="826">
        <f t="shared" si="146"/>
        <v>0</v>
      </c>
      <c r="Q2696" s="828">
        <f t="shared" si="145"/>
        <v>0</v>
      </c>
      <c r="R2696" s="520"/>
    </row>
    <row r="2697" spans="2:18" ht="30" hidden="1" outlineLevel="1">
      <c r="B2697" s="115">
        <f t="shared" si="147"/>
        <v>2677</v>
      </c>
      <c r="C2697" s="70" t="s">
        <v>1136</v>
      </c>
      <c r="D2697" s="203" t="s">
        <v>31</v>
      </c>
      <c r="E2697" s="204">
        <v>1</v>
      </c>
      <c r="F2697" s="38"/>
      <c r="G2697" s="380"/>
      <c r="H2697" s="381"/>
      <c r="I2697" s="380"/>
      <c r="J2697" s="306">
        <f t="shared" si="144"/>
        <v>0</v>
      </c>
      <c r="K2697" s="325"/>
      <c r="L2697" s="353"/>
      <c r="M2697" s="772"/>
      <c r="N2697" s="317"/>
      <c r="O2697" s="845" t="s">
        <v>3627</v>
      </c>
      <c r="P2697" s="826">
        <f t="shared" si="146"/>
        <v>0</v>
      </c>
      <c r="Q2697" s="828">
        <f t="shared" si="145"/>
        <v>0</v>
      </c>
      <c r="R2697" s="520"/>
    </row>
    <row r="2698" spans="2:18" ht="45" hidden="1" outlineLevel="1">
      <c r="B2698" s="115">
        <f t="shared" si="147"/>
        <v>2678</v>
      </c>
      <c r="C2698" s="70" t="s">
        <v>1137</v>
      </c>
      <c r="D2698" s="203" t="s">
        <v>31</v>
      </c>
      <c r="E2698" s="204">
        <v>3</v>
      </c>
      <c r="F2698" s="38"/>
      <c r="G2698" s="380"/>
      <c r="H2698" s="381"/>
      <c r="I2698" s="380"/>
      <c r="J2698" s="306">
        <f t="shared" si="144"/>
        <v>0</v>
      </c>
      <c r="K2698" s="325"/>
      <c r="L2698" s="353"/>
      <c r="M2698" s="772"/>
      <c r="N2698" s="317"/>
      <c r="O2698" s="845" t="s">
        <v>3627</v>
      </c>
      <c r="P2698" s="826">
        <f t="shared" si="146"/>
        <v>0</v>
      </c>
      <c r="Q2698" s="828">
        <f t="shared" si="145"/>
        <v>0</v>
      </c>
      <c r="R2698" s="520"/>
    </row>
    <row r="2699" spans="2:18" hidden="1" outlineLevel="1">
      <c r="B2699" s="115">
        <f t="shared" si="147"/>
        <v>2679</v>
      </c>
      <c r="C2699" s="70" t="s">
        <v>2169</v>
      </c>
      <c r="D2699" s="203" t="s">
        <v>1138</v>
      </c>
      <c r="E2699" s="204">
        <v>4</v>
      </c>
      <c r="F2699" s="38"/>
      <c r="G2699" s="380"/>
      <c r="H2699" s="381"/>
      <c r="I2699" s="380"/>
      <c r="J2699" s="306">
        <f t="shared" si="144"/>
        <v>0</v>
      </c>
      <c r="K2699" s="325"/>
      <c r="L2699" s="353"/>
      <c r="M2699" s="772"/>
      <c r="N2699" s="317"/>
      <c r="O2699" s="845" t="s">
        <v>3627</v>
      </c>
      <c r="P2699" s="826">
        <f t="shared" si="146"/>
        <v>0</v>
      </c>
      <c r="Q2699" s="828">
        <f t="shared" si="145"/>
        <v>0</v>
      </c>
      <c r="R2699" s="520"/>
    </row>
    <row r="2700" spans="2:18" ht="45" hidden="1" outlineLevel="1">
      <c r="B2700" s="115">
        <f t="shared" si="147"/>
        <v>2680</v>
      </c>
      <c r="C2700" s="70" t="s">
        <v>1139</v>
      </c>
      <c r="D2700" s="203" t="s">
        <v>1138</v>
      </c>
      <c r="E2700" s="204">
        <v>5</v>
      </c>
      <c r="F2700" s="38"/>
      <c r="G2700" s="380"/>
      <c r="H2700" s="381"/>
      <c r="I2700" s="380"/>
      <c r="J2700" s="306">
        <f t="shared" si="144"/>
        <v>0</v>
      </c>
      <c r="K2700" s="325"/>
      <c r="L2700" s="353"/>
      <c r="M2700" s="772"/>
      <c r="N2700" s="317"/>
      <c r="O2700" s="845" t="s">
        <v>3627</v>
      </c>
      <c r="P2700" s="826">
        <f t="shared" si="146"/>
        <v>0</v>
      </c>
      <c r="Q2700" s="828">
        <f t="shared" si="145"/>
        <v>0</v>
      </c>
      <c r="R2700" s="520"/>
    </row>
    <row r="2701" spans="2:18" hidden="1" outlineLevel="1">
      <c r="B2701" s="115">
        <f t="shared" si="147"/>
        <v>2681</v>
      </c>
      <c r="C2701" s="70" t="s">
        <v>2055</v>
      </c>
      <c r="D2701" s="203"/>
      <c r="E2701" s="204"/>
      <c r="F2701" s="38"/>
      <c r="G2701" s="380"/>
      <c r="H2701" s="381"/>
      <c r="I2701" s="380"/>
      <c r="J2701" s="306">
        <f t="shared" si="144"/>
        <v>0</v>
      </c>
      <c r="K2701" s="325"/>
      <c r="L2701" s="353"/>
      <c r="M2701" s="772"/>
      <c r="N2701" s="317"/>
      <c r="O2701" s="845" t="s">
        <v>3627</v>
      </c>
      <c r="P2701" s="826">
        <f t="shared" si="146"/>
        <v>0</v>
      </c>
      <c r="Q2701" s="828">
        <f t="shared" si="145"/>
        <v>0</v>
      </c>
      <c r="R2701" s="520"/>
    </row>
    <row r="2702" spans="2:18" ht="90" hidden="1" outlineLevel="1">
      <c r="B2702" s="115">
        <f t="shared" si="147"/>
        <v>2682</v>
      </c>
      <c r="C2702" s="76" t="s">
        <v>3550</v>
      </c>
      <c r="D2702" s="203" t="s">
        <v>2</v>
      </c>
      <c r="E2702" s="204">
        <v>30</v>
      </c>
      <c r="F2702" s="38"/>
      <c r="G2702" s="380"/>
      <c r="H2702" s="381"/>
      <c r="I2702" s="380"/>
      <c r="J2702" s="306">
        <f t="shared" si="144"/>
        <v>0</v>
      </c>
      <c r="K2702" s="325"/>
      <c r="L2702" s="353"/>
      <c r="M2702" s="772"/>
      <c r="N2702" s="317"/>
      <c r="O2702" s="845" t="s">
        <v>3627</v>
      </c>
      <c r="P2702" s="826">
        <f t="shared" si="146"/>
        <v>0</v>
      </c>
      <c r="Q2702" s="828">
        <f t="shared" si="145"/>
        <v>0</v>
      </c>
      <c r="R2702" s="520"/>
    </row>
    <row r="2703" spans="2:18" ht="30" hidden="1" outlineLevel="1">
      <c r="B2703" s="115">
        <f t="shared" si="147"/>
        <v>2683</v>
      </c>
      <c r="C2703" s="70" t="s">
        <v>1140</v>
      </c>
      <c r="D2703" s="203" t="s">
        <v>31</v>
      </c>
      <c r="E2703" s="204">
        <v>17</v>
      </c>
      <c r="F2703" s="38"/>
      <c r="G2703" s="380"/>
      <c r="H2703" s="381"/>
      <c r="I2703" s="380"/>
      <c r="J2703" s="306">
        <f t="shared" si="144"/>
        <v>0</v>
      </c>
      <c r="K2703" s="325"/>
      <c r="L2703" s="353"/>
      <c r="M2703" s="772"/>
      <c r="N2703" s="317"/>
      <c r="O2703" s="845" t="s">
        <v>3627</v>
      </c>
      <c r="P2703" s="826">
        <f t="shared" si="146"/>
        <v>0</v>
      </c>
      <c r="Q2703" s="828">
        <f t="shared" si="145"/>
        <v>0</v>
      </c>
      <c r="R2703" s="520"/>
    </row>
    <row r="2704" spans="2:18" hidden="1" outlineLevel="1">
      <c r="B2704" s="115">
        <f t="shared" si="147"/>
        <v>2684</v>
      </c>
      <c r="C2704" s="70" t="s">
        <v>1141</v>
      </c>
      <c r="D2704" s="203" t="s">
        <v>31</v>
      </c>
      <c r="E2704" s="204">
        <v>64</v>
      </c>
      <c r="F2704" s="38"/>
      <c r="G2704" s="380"/>
      <c r="H2704" s="381"/>
      <c r="I2704" s="380"/>
      <c r="J2704" s="306">
        <f t="shared" si="144"/>
        <v>0</v>
      </c>
      <c r="K2704" s="325"/>
      <c r="L2704" s="353"/>
      <c r="M2704" s="772"/>
      <c r="N2704" s="317"/>
      <c r="O2704" s="845" t="s">
        <v>3627</v>
      </c>
      <c r="P2704" s="826">
        <f t="shared" si="146"/>
        <v>0</v>
      </c>
      <c r="Q2704" s="828">
        <f t="shared" si="145"/>
        <v>0</v>
      </c>
      <c r="R2704" s="520"/>
    </row>
    <row r="2705" spans="2:18" hidden="1" outlineLevel="1">
      <c r="B2705" s="115">
        <f t="shared" si="147"/>
        <v>2685</v>
      </c>
      <c r="C2705" s="70" t="s">
        <v>1142</v>
      </c>
      <c r="D2705" s="203" t="s">
        <v>31</v>
      </c>
      <c r="E2705" s="204">
        <v>6</v>
      </c>
      <c r="F2705" s="38"/>
      <c r="G2705" s="380"/>
      <c r="H2705" s="381"/>
      <c r="I2705" s="380"/>
      <c r="J2705" s="306">
        <f t="shared" si="144"/>
        <v>0</v>
      </c>
      <c r="K2705" s="325"/>
      <c r="L2705" s="353"/>
      <c r="M2705" s="772"/>
      <c r="N2705" s="317"/>
      <c r="O2705" s="845" t="s">
        <v>3627</v>
      </c>
      <c r="P2705" s="826">
        <f t="shared" si="146"/>
        <v>0</v>
      </c>
      <c r="Q2705" s="828">
        <f t="shared" si="145"/>
        <v>0</v>
      </c>
      <c r="R2705" s="520"/>
    </row>
    <row r="2706" spans="2:18" ht="30" hidden="1" outlineLevel="1">
      <c r="B2706" s="115">
        <f t="shared" si="147"/>
        <v>2686</v>
      </c>
      <c r="C2706" s="70" t="s">
        <v>1143</v>
      </c>
      <c r="D2706" s="203" t="s">
        <v>31</v>
      </c>
      <c r="E2706" s="204">
        <v>7</v>
      </c>
      <c r="F2706" s="38"/>
      <c r="G2706" s="380"/>
      <c r="H2706" s="381"/>
      <c r="I2706" s="380"/>
      <c r="J2706" s="306">
        <f t="shared" si="144"/>
        <v>0</v>
      </c>
      <c r="K2706" s="325"/>
      <c r="L2706" s="353"/>
      <c r="M2706" s="772"/>
      <c r="N2706" s="317"/>
      <c r="O2706" s="845" t="s">
        <v>3627</v>
      </c>
      <c r="P2706" s="826">
        <f t="shared" si="146"/>
        <v>0</v>
      </c>
      <c r="Q2706" s="828">
        <f t="shared" si="145"/>
        <v>0</v>
      </c>
      <c r="R2706" s="520"/>
    </row>
    <row r="2707" spans="2:18" hidden="1" outlineLevel="1">
      <c r="B2707" s="115">
        <f t="shared" si="147"/>
        <v>2687</v>
      </c>
      <c r="C2707" s="70" t="s">
        <v>1144</v>
      </c>
      <c r="D2707" s="203" t="s">
        <v>31</v>
      </c>
      <c r="E2707" s="204">
        <v>13</v>
      </c>
      <c r="F2707" s="38"/>
      <c r="G2707" s="380"/>
      <c r="H2707" s="381"/>
      <c r="I2707" s="380"/>
      <c r="J2707" s="306">
        <f t="shared" ref="J2707:J2770" si="148">G2707+I2707</f>
        <v>0</v>
      </c>
      <c r="K2707" s="325"/>
      <c r="L2707" s="353"/>
      <c r="M2707" s="772"/>
      <c r="N2707" s="317"/>
      <c r="O2707" s="845" t="s">
        <v>3627</v>
      </c>
      <c r="P2707" s="826">
        <f t="shared" si="146"/>
        <v>0</v>
      </c>
      <c r="Q2707" s="828">
        <f t="shared" si="145"/>
        <v>0</v>
      </c>
      <c r="R2707" s="520"/>
    </row>
    <row r="2708" spans="2:18" ht="30" hidden="1" outlineLevel="1">
      <c r="B2708" s="115">
        <f t="shared" si="147"/>
        <v>2688</v>
      </c>
      <c r="C2708" s="70" t="s">
        <v>1145</v>
      </c>
      <c r="D2708" s="203" t="s">
        <v>31</v>
      </c>
      <c r="E2708" s="204">
        <v>26</v>
      </c>
      <c r="F2708" s="38"/>
      <c r="G2708" s="380"/>
      <c r="H2708" s="381"/>
      <c r="I2708" s="380"/>
      <c r="J2708" s="306">
        <f t="shared" si="148"/>
        <v>0</v>
      </c>
      <c r="K2708" s="325"/>
      <c r="L2708" s="353"/>
      <c r="M2708" s="772"/>
      <c r="N2708" s="317"/>
      <c r="O2708" s="845" t="s">
        <v>3627</v>
      </c>
      <c r="P2708" s="826">
        <f t="shared" si="146"/>
        <v>0</v>
      </c>
      <c r="Q2708" s="828">
        <f t="shared" si="145"/>
        <v>0</v>
      </c>
      <c r="R2708" s="520"/>
    </row>
    <row r="2709" spans="2:18" ht="60" hidden="1" outlineLevel="1">
      <c r="B2709" s="115">
        <f t="shared" si="147"/>
        <v>2689</v>
      </c>
      <c r="C2709" s="76" t="s">
        <v>3551</v>
      </c>
      <c r="D2709" s="203" t="s">
        <v>2</v>
      </c>
      <c r="E2709" s="204">
        <v>50</v>
      </c>
      <c r="F2709" s="38"/>
      <c r="G2709" s="380"/>
      <c r="H2709" s="381"/>
      <c r="I2709" s="380"/>
      <c r="J2709" s="306">
        <f t="shared" si="148"/>
        <v>0</v>
      </c>
      <c r="K2709" s="325"/>
      <c r="L2709" s="353"/>
      <c r="M2709" s="772"/>
      <c r="N2709" s="317"/>
      <c r="O2709" s="845" t="s">
        <v>3627</v>
      </c>
      <c r="P2709" s="826">
        <f t="shared" si="146"/>
        <v>0</v>
      </c>
      <c r="Q2709" s="828">
        <f t="shared" si="145"/>
        <v>0</v>
      </c>
      <c r="R2709" s="520"/>
    </row>
    <row r="2710" spans="2:18" ht="30" hidden="1" outlineLevel="1">
      <c r="B2710" s="115">
        <f t="shared" si="147"/>
        <v>2690</v>
      </c>
      <c r="C2710" s="70" t="s">
        <v>1146</v>
      </c>
      <c r="D2710" s="203" t="s">
        <v>2</v>
      </c>
      <c r="E2710" s="204">
        <v>50</v>
      </c>
      <c r="F2710" s="38"/>
      <c r="G2710" s="380"/>
      <c r="H2710" s="381"/>
      <c r="I2710" s="380"/>
      <c r="J2710" s="306">
        <f t="shared" si="148"/>
        <v>0</v>
      </c>
      <c r="K2710" s="325"/>
      <c r="L2710" s="353"/>
      <c r="M2710" s="772"/>
      <c r="N2710" s="317"/>
      <c r="O2710" s="845" t="s">
        <v>3627</v>
      </c>
      <c r="P2710" s="826">
        <f t="shared" si="146"/>
        <v>0</v>
      </c>
      <c r="Q2710" s="828">
        <f t="shared" si="145"/>
        <v>0</v>
      </c>
      <c r="R2710" s="520"/>
    </row>
    <row r="2711" spans="2:18" ht="105" hidden="1" outlineLevel="1">
      <c r="B2711" s="115">
        <f t="shared" si="147"/>
        <v>2691</v>
      </c>
      <c r="C2711" s="76" t="s">
        <v>3552</v>
      </c>
      <c r="D2711" s="203" t="s">
        <v>2</v>
      </c>
      <c r="E2711" s="204">
        <v>150</v>
      </c>
      <c r="F2711" s="38"/>
      <c r="G2711" s="380"/>
      <c r="H2711" s="381"/>
      <c r="I2711" s="380"/>
      <c r="J2711" s="306">
        <f t="shared" si="148"/>
        <v>0</v>
      </c>
      <c r="K2711" s="325"/>
      <c r="L2711" s="353"/>
      <c r="M2711" s="772"/>
      <c r="N2711" s="317"/>
      <c r="O2711" s="845" t="s">
        <v>3627</v>
      </c>
      <c r="P2711" s="826">
        <f t="shared" si="146"/>
        <v>0</v>
      </c>
      <c r="Q2711" s="828">
        <f t="shared" si="145"/>
        <v>0</v>
      </c>
      <c r="R2711" s="520"/>
    </row>
    <row r="2712" spans="2:18" ht="409.6" hidden="1" outlineLevel="1">
      <c r="B2712" s="115">
        <f t="shared" si="147"/>
        <v>2692</v>
      </c>
      <c r="C2712" s="76" t="s">
        <v>3553</v>
      </c>
      <c r="D2712" s="202" t="s">
        <v>2</v>
      </c>
      <c r="E2712" s="204">
        <v>354</v>
      </c>
      <c r="F2712" s="38"/>
      <c r="G2712" s="380"/>
      <c r="H2712" s="381"/>
      <c r="I2712" s="380"/>
      <c r="J2712" s="306">
        <f t="shared" si="148"/>
        <v>0</v>
      </c>
      <c r="K2712" s="325"/>
      <c r="L2712" s="353"/>
      <c r="M2712" s="772"/>
      <c r="N2712" s="317"/>
      <c r="O2712" s="845" t="s">
        <v>3627</v>
      </c>
      <c r="P2712" s="826">
        <f t="shared" si="146"/>
        <v>0</v>
      </c>
      <c r="Q2712" s="828">
        <f t="shared" si="145"/>
        <v>0</v>
      </c>
      <c r="R2712" s="520"/>
    </row>
    <row r="2713" spans="2:18" ht="409.6" hidden="1" outlineLevel="1">
      <c r="B2713" s="115">
        <f t="shared" si="147"/>
        <v>2693</v>
      </c>
      <c r="C2713" s="70" t="s">
        <v>3554</v>
      </c>
      <c r="D2713" s="203" t="s">
        <v>2</v>
      </c>
      <c r="E2713" s="204">
        <v>100</v>
      </c>
      <c r="F2713" s="38"/>
      <c r="G2713" s="380"/>
      <c r="H2713" s="381"/>
      <c r="I2713" s="380"/>
      <c r="J2713" s="306">
        <f t="shared" si="148"/>
        <v>0</v>
      </c>
      <c r="K2713" s="325"/>
      <c r="L2713" s="353"/>
      <c r="M2713" s="772"/>
      <c r="N2713" s="317"/>
      <c r="O2713" s="845" t="s">
        <v>3627</v>
      </c>
      <c r="P2713" s="826">
        <f t="shared" si="146"/>
        <v>0</v>
      </c>
      <c r="Q2713" s="828">
        <f t="shared" si="145"/>
        <v>0</v>
      </c>
      <c r="R2713" s="520"/>
    </row>
    <row r="2714" spans="2:18" ht="240" hidden="1" outlineLevel="1">
      <c r="B2714" s="115">
        <f t="shared" si="147"/>
        <v>2694</v>
      </c>
      <c r="C2714" s="70" t="s">
        <v>3555</v>
      </c>
      <c r="D2714" s="203" t="s">
        <v>2</v>
      </c>
      <c r="E2714" s="204">
        <v>84</v>
      </c>
      <c r="F2714" s="38"/>
      <c r="G2714" s="380"/>
      <c r="H2714" s="381"/>
      <c r="I2714" s="380"/>
      <c r="J2714" s="306">
        <f t="shared" si="148"/>
        <v>0</v>
      </c>
      <c r="K2714" s="325"/>
      <c r="L2714" s="353"/>
      <c r="M2714" s="772"/>
      <c r="N2714" s="317"/>
      <c r="O2714" s="845" t="s">
        <v>3627</v>
      </c>
      <c r="P2714" s="826">
        <f t="shared" si="146"/>
        <v>0</v>
      </c>
      <c r="Q2714" s="828">
        <f t="shared" si="145"/>
        <v>0</v>
      </c>
      <c r="R2714" s="520"/>
    </row>
    <row r="2715" spans="2:18" ht="45" hidden="1" outlineLevel="1">
      <c r="B2715" s="115">
        <f t="shared" si="147"/>
        <v>2695</v>
      </c>
      <c r="C2715" s="70" t="s">
        <v>2170</v>
      </c>
      <c r="D2715" s="203" t="s">
        <v>2</v>
      </c>
      <c r="E2715" s="204">
        <v>3155</v>
      </c>
      <c r="F2715" s="38"/>
      <c r="G2715" s="380"/>
      <c r="H2715" s="381"/>
      <c r="I2715" s="380"/>
      <c r="J2715" s="306">
        <f t="shared" si="148"/>
        <v>0</v>
      </c>
      <c r="K2715" s="325"/>
      <c r="L2715" s="353"/>
      <c r="M2715" s="772"/>
      <c r="N2715" s="317"/>
      <c r="O2715" s="845" t="s">
        <v>3627</v>
      </c>
      <c r="P2715" s="826">
        <f t="shared" si="146"/>
        <v>0</v>
      </c>
      <c r="Q2715" s="828">
        <f t="shared" si="145"/>
        <v>0</v>
      </c>
      <c r="R2715" s="520"/>
    </row>
    <row r="2716" spans="2:18" ht="45" hidden="1" outlineLevel="1">
      <c r="B2716" s="115">
        <f t="shared" si="147"/>
        <v>2696</v>
      </c>
      <c r="C2716" s="70" t="s">
        <v>2171</v>
      </c>
      <c r="D2716" s="203" t="s">
        <v>2</v>
      </c>
      <c r="E2716" s="204">
        <v>30</v>
      </c>
      <c r="F2716" s="38"/>
      <c r="G2716" s="380"/>
      <c r="H2716" s="381"/>
      <c r="I2716" s="380"/>
      <c r="J2716" s="306">
        <f t="shared" si="148"/>
        <v>0</v>
      </c>
      <c r="K2716" s="325"/>
      <c r="L2716" s="353"/>
      <c r="M2716" s="772"/>
      <c r="N2716" s="317"/>
      <c r="O2716" s="845" t="s">
        <v>3627</v>
      </c>
      <c r="P2716" s="826">
        <f t="shared" si="146"/>
        <v>0</v>
      </c>
      <c r="Q2716" s="828">
        <f t="shared" si="145"/>
        <v>0</v>
      </c>
      <c r="R2716" s="520"/>
    </row>
    <row r="2717" spans="2:18" ht="45" hidden="1" outlineLevel="1">
      <c r="B2717" s="115">
        <f t="shared" si="147"/>
        <v>2697</v>
      </c>
      <c r="C2717" s="70" t="s">
        <v>2172</v>
      </c>
      <c r="D2717" s="203" t="s">
        <v>2</v>
      </c>
      <c r="E2717" s="204">
        <v>200</v>
      </c>
      <c r="F2717" s="38"/>
      <c r="G2717" s="380"/>
      <c r="H2717" s="381"/>
      <c r="I2717" s="380"/>
      <c r="J2717" s="306">
        <f t="shared" si="148"/>
        <v>0</v>
      </c>
      <c r="K2717" s="325"/>
      <c r="L2717" s="353"/>
      <c r="M2717" s="772"/>
      <c r="N2717" s="317"/>
      <c r="O2717" s="845" t="s">
        <v>3627</v>
      </c>
      <c r="P2717" s="826">
        <f t="shared" si="146"/>
        <v>0</v>
      </c>
      <c r="Q2717" s="828">
        <f t="shared" si="145"/>
        <v>0</v>
      </c>
      <c r="R2717" s="520"/>
    </row>
    <row r="2718" spans="2:18" ht="45" hidden="1" outlineLevel="1">
      <c r="B2718" s="115">
        <f t="shared" si="147"/>
        <v>2698</v>
      </c>
      <c r="C2718" s="70" t="s">
        <v>2173</v>
      </c>
      <c r="D2718" s="203" t="s">
        <v>2</v>
      </c>
      <c r="E2718" s="204">
        <v>50</v>
      </c>
      <c r="F2718" s="38"/>
      <c r="G2718" s="380"/>
      <c r="H2718" s="381"/>
      <c r="I2718" s="380"/>
      <c r="J2718" s="306">
        <f t="shared" si="148"/>
        <v>0</v>
      </c>
      <c r="K2718" s="325"/>
      <c r="L2718" s="353"/>
      <c r="M2718" s="772"/>
      <c r="N2718" s="317"/>
      <c r="O2718" s="845" t="s">
        <v>3627</v>
      </c>
      <c r="P2718" s="826">
        <f t="shared" si="146"/>
        <v>0</v>
      </c>
      <c r="Q2718" s="828">
        <f t="shared" si="145"/>
        <v>0</v>
      </c>
      <c r="R2718" s="520"/>
    </row>
    <row r="2719" spans="2:18" ht="75" hidden="1" outlineLevel="1">
      <c r="B2719" s="115">
        <f t="shared" si="147"/>
        <v>2699</v>
      </c>
      <c r="C2719" s="70" t="s">
        <v>1147</v>
      </c>
      <c r="D2719" s="203" t="s">
        <v>2</v>
      </c>
      <c r="E2719" s="204">
        <v>368</v>
      </c>
      <c r="F2719" s="38"/>
      <c r="G2719" s="380"/>
      <c r="H2719" s="381"/>
      <c r="I2719" s="380"/>
      <c r="J2719" s="306">
        <f t="shared" si="148"/>
        <v>0</v>
      </c>
      <c r="K2719" s="325"/>
      <c r="L2719" s="353"/>
      <c r="M2719" s="772"/>
      <c r="N2719" s="317"/>
      <c r="O2719" s="845" t="s">
        <v>3627</v>
      </c>
      <c r="P2719" s="826">
        <f t="shared" si="146"/>
        <v>0</v>
      </c>
      <c r="Q2719" s="828">
        <f t="shared" si="145"/>
        <v>0</v>
      </c>
      <c r="R2719" s="520"/>
    </row>
    <row r="2720" spans="2:18" ht="30" hidden="1" outlineLevel="1">
      <c r="B2720" s="115">
        <f t="shared" si="147"/>
        <v>2700</v>
      </c>
      <c r="C2720" s="70" t="s">
        <v>1148</v>
      </c>
      <c r="D2720" s="203" t="s">
        <v>31</v>
      </c>
      <c r="E2720" s="204">
        <v>90</v>
      </c>
      <c r="F2720" s="38"/>
      <c r="G2720" s="380"/>
      <c r="H2720" s="381"/>
      <c r="I2720" s="380"/>
      <c r="J2720" s="306">
        <f t="shared" si="148"/>
        <v>0</v>
      </c>
      <c r="K2720" s="325"/>
      <c r="L2720" s="353"/>
      <c r="M2720" s="772"/>
      <c r="N2720" s="317"/>
      <c r="O2720" s="845" t="s">
        <v>3627</v>
      </c>
      <c r="P2720" s="826">
        <f t="shared" si="146"/>
        <v>0</v>
      </c>
      <c r="Q2720" s="828">
        <f t="shared" si="145"/>
        <v>0</v>
      </c>
      <c r="R2720" s="520"/>
    </row>
    <row r="2721" spans="1:18" ht="30" hidden="1" outlineLevel="1">
      <c r="B2721" s="115">
        <f t="shared" si="147"/>
        <v>2701</v>
      </c>
      <c r="C2721" s="70" t="s">
        <v>1082</v>
      </c>
      <c r="D2721" s="203" t="s">
        <v>31</v>
      </c>
      <c r="E2721" s="204">
        <v>68</v>
      </c>
      <c r="F2721" s="38"/>
      <c r="G2721" s="380"/>
      <c r="H2721" s="381"/>
      <c r="I2721" s="380"/>
      <c r="J2721" s="306">
        <f t="shared" si="148"/>
        <v>0</v>
      </c>
      <c r="K2721" s="325"/>
      <c r="L2721" s="353"/>
      <c r="M2721" s="772"/>
      <c r="N2721" s="317"/>
      <c r="O2721" s="845" t="s">
        <v>3627</v>
      </c>
      <c r="P2721" s="826">
        <f t="shared" si="146"/>
        <v>0</v>
      </c>
      <c r="Q2721" s="828">
        <f t="shared" si="145"/>
        <v>0</v>
      </c>
      <c r="R2721" s="520"/>
    </row>
    <row r="2722" spans="1:18" ht="30" hidden="1" outlineLevel="1">
      <c r="B2722" s="115">
        <f t="shared" si="147"/>
        <v>2702</v>
      </c>
      <c r="C2722" s="70" t="s">
        <v>1149</v>
      </c>
      <c r="D2722" s="203" t="s">
        <v>31</v>
      </c>
      <c r="E2722" s="204">
        <v>26</v>
      </c>
      <c r="F2722" s="38"/>
      <c r="G2722" s="380"/>
      <c r="H2722" s="381"/>
      <c r="I2722" s="380"/>
      <c r="J2722" s="306">
        <f t="shared" si="148"/>
        <v>0</v>
      </c>
      <c r="K2722" s="325"/>
      <c r="L2722" s="353"/>
      <c r="M2722" s="772"/>
      <c r="N2722" s="317"/>
      <c r="O2722" s="845" t="s">
        <v>3627</v>
      </c>
      <c r="P2722" s="826">
        <f t="shared" si="146"/>
        <v>0</v>
      </c>
      <c r="Q2722" s="828">
        <f t="shared" si="145"/>
        <v>0</v>
      </c>
      <c r="R2722" s="520"/>
    </row>
    <row r="2723" spans="1:18" ht="45" hidden="1" outlineLevel="1">
      <c r="B2723" s="115">
        <f t="shared" si="147"/>
        <v>2703</v>
      </c>
      <c r="C2723" s="70" t="s">
        <v>1150</v>
      </c>
      <c r="D2723" s="203" t="s">
        <v>31</v>
      </c>
      <c r="E2723" s="204">
        <v>10</v>
      </c>
      <c r="F2723" s="38"/>
      <c r="G2723" s="380"/>
      <c r="H2723" s="381"/>
      <c r="I2723" s="380"/>
      <c r="J2723" s="306">
        <f t="shared" si="148"/>
        <v>0</v>
      </c>
      <c r="K2723" s="325"/>
      <c r="L2723" s="353"/>
      <c r="M2723" s="772"/>
      <c r="N2723" s="317"/>
      <c r="O2723" s="845" t="s">
        <v>3627</v>
      </c>
      <c r="P2723" s="826">
        <f t="shared" si="146"/>
        <v>0</v>
      </c>
      <c r="Q2723" s="828">
        <f t="shared" si="145"/>
        <v>0</v>
      </c>
      <c r="R2723" s="520"/>
    </row>
    <row r="2724" spans="1:18" ht="30" hidden="1" outlineLevel="1">
      <c r="B2724" s="115">
        <f t="shared" si="147"/>
        <v>2704</v>
      </c>
      <c r="C2724" s="70" t="s">
        <v>1151</v>
      </c>
      <c r="D2724" s="203" t="s">
        <v>1678</v>
      </c>
      <c r="E2724" s="190" t="s">
        <v>2174</v>
      </c>
      <c r="F2724" s="38"/>
      <c r="G2724" s="380"/>
      <c r="H2724" s="381"/>
      <c r="I2724" s="380"/>
      <c r="J2724" s="306">
        <f t="shared" si="148"/>
        <v>0</v>
      </c>
      <c r="K2724" s="325"/>
      <c r="L2724" s="353"/>
      <c r="M2724" s="772"/>
      <c r="N2724" s="317"/>
      <c r="O2724" s="845" t="s">
        <v>3627</v>
      </c>
      <c r="P2724" s="826">
        <f t="shared" si="146"/>
        <v>0</v>
      </c>
      <c r="Q2724" s="828">
        <f t="shared" si="145"/>
        <v>0</v>
      </c>
      <c r="R2724" s="520"/>
    </row>
    <row r="2725" spans="1:18" ht="105" hidden="1" outlineLevel="1">
      <c r="B2725" s="115">
        <f t="shared" si="147"/>
        <v>2705</v>
      </c>
      <c r="C2725" s="70" t="s">
        <v>3556</v>
      </c>
      <c r="D2725" s="203" t="s">
        <v>31</v>
      </c>
      <c r="E2725" s="204">
        <v>4</v>
      </c>
      <c r="F2725" s="38"/>
      <c r="G2725" s="380"/>
      <c r="H2725" s="381"/>
      <c r="I2725" s="380"/>
      <c r="J2725" s="306">
        <f t="shared" si="148"/>
        <v>0</v>
      </c>
      <c r="K2725" s="325"/>
      <c r="L2725" s="353"/>
      <c r="M2725" s="772"/>
      <c r="N2725" s="317"/>
      <c r="O2725" s="845" t="s">
        <v>3627</v>
      </c>
      <c r="P2725" s="826">
        <f t="shared" si="146"/>
        <v>0</v>
      </c>
      <c r="Q2725" s="828">
        <f t="shared" si="145"/>
        <v>0</v>
      </c>
      <c r="R2725" s="520"/>
    </row>
    <row r="2726" spans="1:18" ht="31.2" collapsed="1">
      <c r="A2726" s="219">
        <v>21</v>
      </c>
      <c r="B2726" s="382">
        <f t="shared" si="147"/>
        <v>2706</v>
      </c>
      <c r="C2726" s="940" t="s">
        <v>2175</v>
      </c>
      <c r="D2726" s="941"/>
      <c r="E2726" s="941"/>
      <c r="F2726" s="425"/>
      <c r="G2726" s="426">
        <f>'ТХ (Кикгеострой)'!F1398</f>
        <v>13849000</v>
      </c>
      <c r="H2726" s="427"/>
      <c r="I2726" s="426">
        <f>'ТХ (Кикгеострой)'!H1398</f>
        <v>1384900</v>
      </c>
      <c r="J2726" s="428">
        <f t="shared" si="148"/>
        <v>15233900</v>
      </c>
      <c r="K2726" s="491" t="s">
        <v>3630</v>
      </c>
      <c r="L2726" s="355"/>
      <c r="M2726" s="772">
        <v>0</v>
      </c>
      <c r="N2726" s="317">
        <v>0</v>
      </c>
      <c r="O2726" s="845" t="s">
        <v>3627</v>
      </c>
      <c r="P2726" s="826">
        <f t="shared" si="146"/>
        <v>13849000</v>
      </c>
      <c r="Q2726" s="828">
        <f t="shared" si="145"/>
        <v>1384900</v>
      </c>
      <c r="R2726" s="520"/>
    </row>
    <row r="2727" spans="1:18" ht="45" hidden="1" outlineLevel="1">
      <c r="B2727" s="115">
        <f t="shared" si="147"/>
        <v>2707</v>
      </c>
      <c r="C2727" s="70" t="s">
        <v>2176</v>
      </c>
      <c r="D2727" s="203" t="s">
        <v>31</v>
      </c>
      <c r="E2727" s="204">
        <v>1</v>
      </c>
      <c r="F2727" s="38"/>
      <c r="G2727" s="380"/>
      <c r="H2727" s="381"/>
      <c r="I2727" s="380"/>
      <c r="J2727" s="306">
        <f t="shared" si="148"/>
        <v>0</v>
      </c>
      <c r="K2727" s="325"/>
      <c r="L2727" s="353"/>
      <c r="M2727" s="772"/>
      <c r="N2727" s="317"/>
      <c r="O2727" s="845" t="s">
        <v>3627</v>
      </c>
      <c r="P2727" s="826">
        <f t="shared" si="146"/>
        <v>0</v>
      </c>
      <c r="Q2727" s="828">
        <f t="shared" si="145"/>
        <v>0</v>
      </c>
      <c r="R2727" s="520"/>
    </row>
    <row r="2728" spans="1:18" ht="30" hidden="1" outlineLevel="1">
      <c r="B2728" s="115">
        <f t="shared" si="147"/>
        <v>2708</v>
      </c>
      <c r="C2728" s="70" t="s">
        <v>2177</v>
      </c>
      <c r="D2728" s="203" t="s">
        <v>31</v>
      </c>
      <c r="E2728" s="204">
        <v>3</v>
      </c>
      <c r="F2728" s="38"/>
      <c r="G2728" s="380"/>
      <c r="H2728" s="381"/>
      <c r="I2728" s="380"/>
      <c r="J2728" s="306">
        <f t="shared" si="148"/>
        <v>0</v>
      </c>
      <c r="K2728" s="325"/>
      <c r="L2728" s="353"/>
      <c r="M2728" s="772"/>
      <c r="N2728" s="317"/>
      <c r="O2728" s="845" t="s">
        <v>3627</v>
      </c>
      <c r="P2728" s="826">
        <f t="shared" si="146"/>
        <v>0</v>
      </c>
      <c r="Q2728" s="828">
        <f t="shared" si="145"/>
        <v>0</v>
      </c>
      <c r="R2728" s="520"/>
    </row>
    <row r="2729" spans="1:18" hidden="1" outlineLevel="1">
      <c r="B2729" s="129">
        <f t="shared" si="147"/>
        <v>2709</v>
      </c>
      <c r="C2729" s="45" t="s">
        <v>3085</v>
      </c>
      <c r="D2729" s="120"/>
      <c r="E2729" s="165"/>
      <c r="F2729" s="38"/>
      <c r="G2729" s="380"/>
      <c r="H2729" s="381"/>
      <c r="I2729" s="380"/>
      <c r="J2729" s="306">
        <f t="shared" si="148"/>
        <v>0</v>
      </c>
      <c r="K2729" s="325"/>
      <c r="L2729" s="353"/>
      <c r="M2729" s="772"/>
      <c r="N2729" s="317"/>
      <c r="O2729" s="845" t="s">
        <v>3627</v>
      </c>
      <c r="P2729" s="826">
        <f t="shared" si="146"/>
        <v>0</v>
      </c>
      <c r="Q2729" s="828">
        <f t="shared" si="145"/>
        <v>0</v>
      </c>
      <c r="R2729" s="520"/>
    </row>
    <row r="2730" spans="1:18" ht="75" hidden="1" outlineLevel="1">
      <c r="B2730" s="115">
        <f t="shared" si="147"/>
        <v>2710</v>
      </c>
      <c r="C2730" s="70" t="s">
        <v>2180</v>
      </c>
      <c r="D2730" s="202" t="s">
        <v>31</v>
      </c>
      <c r="E2730" s="204">
        <v>2</v>
      </c>
      <c r="F2730" s="38"/>
      <c r="G2730" s="380"/>
      <c r="H2730" s="381"/>
      <c r="I2730" s="380"/>
      <c r="J2730" s="306">
        <f t="shared" si="148"/>
        <v>0</v>
      </c>
      <c r="K2730" s="325"/>
      <c r="L2730" s="353"/>
      <c r="M2730" s="772"/>
      <c r="N2730" s="317"/>
      <c r="O2730" s="845" t="s">
        <v>3627</v>
      </c>
      <c r="P2730" s="826">
        <f t="shared" si="146"/>
        <v>0</v>
      </c>
      <c r="Q2730" s="828">
        <f t="shared" si="145"/>
        <v>0</v>
      </c>
      <c r="R2730" s="520"/>
    </row>
    <row r="2731" spans="1:18" ht="45" hidden="1" outlineLevel="1">
      <c r="B2731" s="115">
        <f t="shared" si="147"/>
        <v>2711</v>
      </c>
      <c r="C2731" s="70" t="s">
        <v>2178</v>
      </c>
      <c r="D2731" s="202" t="s">
        <v>31</v>
      </c>
      <c r="E2731" s="204">
        <v>5</v>
      </c>
      <c r="F2731" s="38"/>
      <c r="G2731" s="380"/>
      <c r="H2731" s="381"/>
      <c r="I2731" s="380"/>
      <c r="J2731" s="306">
        <f t="shared" si="148"/>
        <v>0</v>
      </c>
      <c r="K2731" s="325"/>
      <c r="L2731" s="353"/>
      <c r="M2731" s="772"/>
      <c r="N2731" s="317"/>
      <c r="O2731" s="845" t="s">
        <v>3627</v>
      </c>
      <c r="P2731" s="826">
        <f t="shared" si="146"/>
        <v>0</v>
      </c>
      <c r="Q2731" s="828">
        <f t="shared" si="145"/>
        <v>0</v>
      </c>
      <c r="R2731" s="520"/>
    </row>
    <row r="2732" spans="1:18" ht="45" hidden="1" outlineLevel="1">
      <c r="B2732" s="115">
        <f t="shared" si="147"/>
        <v>2712</v>
      </c>
      <c r="C2732" s="70" t="s">
        <v>2179</v>
      </c>
      <c r="D2732" s="202" t="s">
        <v>31</v>
      </c>
      <c r="E2732" s="204">
        <v>6</v>
      </c>
      <c r="F2732" s="38"/>
      <c r="G2732" s="380"/>
      <c r="H2732" s="381"/>
      <c r="I2732" s="380"/>
      <c r="J2732" s="306">
        <f t="shared" si="148"/>
        <v>0</v>
      </c>
      <c r="K2732" s="325"/>
      <c r="L2732" s="353"/>
      <c r="M2732" s="772"/>
      <c r="N2732" s="317"/>
      <c r="O2732" s="845" t="s">
        <v>3627</v>
      </c>
      <c r="P2732" s="826">
        <f t="shared" si="146"/>
        <v>0</v>
      </c>
      <c r="Q2732" s="828">
        <f t="shared" si="145"/>
        <v>0</v>
      </c>
      <c r="R2732" s="520"/>
    </row>
    <row r="2733" spans="1:18" hidden="1" outlineLevel="1">
      <c r="B2733" s="129">
        <f t="shared" si="147"/>
        <v>2713</v>
      </c>
      <c r="C2733" s="45" t="s">
        <v>3085</v>
      </c>
      <c r="D2733" s="202"/>
      <c r="E2733" s="204"/>
      <c r="F2733" s="38"/>
      <c r="G2733" s="380"/>
      <c r="H2733" s="381"/>
      <c r="I2733" s="380"/>
      <c r="J2733" s="306">
        <f t="shared" si="148"/>
        <v>0</v>
      </c>
      <c r="K2733" s="325"/>
      <c r="L2733" s="353"/>
      <c r="M2733" s="772"/>
      <c r="N2733" s="317"/>
      <c r="O2733" s="845" t="s">
        <v>3627</v>
      </c>
      <c r="P2733" s="826">
        <f t="shared" si="146"/>
        <v>0</v>
      </c>
      <c r="Q2733" s="828">
        <f t="shared" si="145"/>
        <v>0</v>
      </c>
      <c r="R2733" s="520"/>
    </row>
    <row r="2734" spans="1:18" hidden="1" outlineLevel="1">
      <c r="B2734" s="129">
        <f t="shared" si="147"/>
        <v>2714</v>
      </c>
      <c r="C2734" s="45" t="s">
        <v>3085</v>
      </c>
      <c r="D2734" s="202"/>
      <c r="E2734" s="204"/>
      <c r="F2734" s="38"/>
      <c r="G2734" s="380"/>
      <c r="H2734" s="381"/>
      <c r="I2734" s="380"/>
      <c r="J2734" s="306">
        <f t="shared" si="148"/>
        <v>0</v>
      </c>
      <c r="K2734" s="325"/>
      <c r="L2734" s="353"/>
      <c r="M2734" s="772"/>
      <c r="N2734" s="317"/>
      <c r="O2734" s="845" t="s">
        <v>3627</v>
      </c>
      <c r="P2734" s="826">
        <f t="shared" si="146"/>
        <v>0</v>
      </c>
      <c r="Q2734" s="828">
        <f t="shared" si="145"/>
        <v>0</v>
      </c>
      <c r="R2734" s="520"/>
    </row>
    <row r="2735" spans="1:18" ht="30" hidden="1" outlineLevel="1">
      <c r="B2735" s="115">
        <f t="shared" si="147"/>
        <v>2715</v>
      </c>
      <c r="C2735" s="70" t="s">
        <v>2181</v>
      </c>
      <c r="D2735" s="202" t="s">
        <v>31</v>
      </c>
      <c r="E2735" s="204">
        <v>1</v>
      </c>
      <c r="F2735" s="38"/>
      <c r="G2735" s="380"/>
      <c r="H2735" s="381"/>
      <c r="I2735" s="380"/>
      <c r="J2735" s="306">
        <f t="shared" si="148"/>
        <v>0</v>
      </c>
      <c r="K2735" s="325"/>
      <c r="L2735" s="353"/>
      <c r="M2735" s="772"/>
      <c r="N2735" s="317"/>
      <c r="O2735" s="845" t="s">
        <v>3627</v>
      </c>
      <c r="P2735" s="826">
        <f t="shared" si="146"/>
        <v>0</v>
      </c>
      <c r="Q2735" s="828">
        <f t="shared" ref="Q2735:Q2798" si="149">I2735</f>
        <v>0</v>
      </c>
      <c r="R2735" s="520"/>
    </row>
    <row r="2736" spans="1:18" ht="45" hidden="1" outlineLevel="1">
      <c r="B2736" s="115">
        <f t="shared" si="147"/>
        <v>2716</v>
      </c>
      <c r="C2736" s="70" t="s">
        <v>2182</v>
      </c>
      <c r="D2736" s="202" t="s">
        <v>31</v>
      </c>
      <c r="E2736" s="204">
        <v>8</v>
      </c>
      <c r="F2736" s="38"/>
      <c r="G2736" s="380"/>
      <c r="H2736" s="381"/>
      <c r="I2736" s="380"/>
      <c r="J2736" s="306">
        <f t="shared" si="148"/>
        <v>0</v>
      </c>
      <c r="K2736" s="325"/>
      <c r="L2736" s="353"/>
      <c r="M2736" s="772"/>
      <c r="N2736" s="317"/>
      <c r="O2736" s="845" t="s">
        <v>3627</v>
      </c>
      <c r="P2736" s="826">
        <f t="shared" si="146"/>
        <v>0</v>
      </c>
      <c r="Q2736" s="828">
        <f t="shared" si="149"/>
        <v>0</v>
      </c>
      <c r="R2736" s="520"/>
    </row>
    <row r="2737" spans="2:18" ht="45" hidden="1" outlineLevel="1">
      <c r="B2737" s="115">
        <f t="shared" si="147"/>
        <v>2717</v>
      </c>
      <c r="C2737" s="70" t="s">
        <v>2183</v>
      </c>
      <c r="D2737" s="202" t="s">
        <v>31</v>
      </c>
      <c r="E2737" s="204">
        <v>8</v>
      </c>
      <c r="F2737" s="38"/>
      <c r="G2737" s="380"/>
      <c r="H2737" s="381"/>
      <c r="I2737" s="380"/>
      <c r="J2737" s="306">
        <f t="shared" si="148"/>
        <v>0</v>
      </c>
      <c r="K2737" s="325"/>
      <c r="L2737" s="353"/>
      <c r="M2737" s="772"/>
      <c r="N2737" s="317"/>
      <c r="O2737" s="845" t="s">
        <v>3627</v>
      </c>
      <c r="P2737" s="826">
        <f t="shared" si="146"/>
        <v>0</v>
      </c>
      <c r="Q2737" s="828">
        <f t="shared" si="149"/>
        <v>0</v>
      </c>
      <c r="R2737" s="520"/>
    </row>
    <row r="2738" spans="2:18" ht="45" hidden="1" outlineLevel="1">
      <c r="B2738" s="115">
        <f t="shared" si="147"/>
        <v>2718</v>
      </c>
      <c r="C2738" s="70" t="s">
        <v>2184</v>
      </c>
      <c r="D2738" s="202" t="s">
        <v>31</v>
      </c>
      <c r="E2738" s="204">
        <v>1</v>
      </c>
      <c r="F2738" s="38"/>
      <c r="G2738" s="380"/>
      <c r="H2738" s="381"/>
      <c r="I2738" s="380"/>
      <c r="J2738" s="306">
        <f t="shared" si="148"/>
        <v>0</v>
      </c>
      <c r="K2738" s="325"/>
      <c r="L2738" s="353"/>
      <c r="M2738" s="772"/>
      <c r="N2738" s="317"/>
      <c r="O2738" s="845" t="s">
        <v>3627</v>
      </c>
      <c r="P2738" s="826">
        <f t="shared" ref="P2738:P2796" si="150">G2738</f>
        <v>0</v>
      </c>
      <c r="Q2738" s="828">
        <f t="shared" si="149"/>
        <v>0</v>
      </c>
      <c r="R2738" s="520"/>
    </row>
    <row r="2739" spans="2:18" ht="45" hidden="1" outlineLevel="1">
      <c r="B2739" s="115">
        <f t="shared" si="147"/>
        <v>2719</v>
      </c>
      <c r="C2739" s="130" t="s">
        <v>2185</v>
      </c>
      <c r="D2739" s="131" t="s">
        <v>31</v>
      </c>
      <c r="E2739" s="191">
        <v>1</v>
      </c>
      <c r="F2739" s="38"/>
      <c r="G2739" s="380"/>
      <c r="H2739" s="381"/>
      <c r="I2739" s="380"/>
      <c r="J2739" s="306">
        <f t="shared" si="148"/>
        <v>0</v>
      </c>
      <c r="K2739" s="325"/>
      <c r="L2739" s="353"/>
      <c r="M2739" s="772"/>
      <c r="N2739" s="317"/>
      <c r="O2739" s="845" t="s">
        <v>3627</v>
      </c>
      <c r="P2739" s="826">
        <f t="shared" si="150"/>
        <v>0</v>
      </c>
      <c r="Q2739" s="828">
        <f t="shared" si="149"/>
        <v>0</v>
      </c>
      <c r="R2739" s="520"/>
    </row>
    <row r="2740" spans="2:18" hidden="1" outlineLevel="1">
      <c r="B2740" s="129">
        <f t="shared" ref="B2740:B2803" si="151">B2739+1</f>
        <v>2720</v>
      </c>
      <c r="C2740" s="45" t="s">
        <v>3085</v>
      </c>
      <c r="D2740" s="203"/>
      <c r="E2740" s="204"/>
      <c r="F2740" s="38"/>
      <c r="G2740" s="380"/>
      <c r="H2740" s="381"/>
      <c r="I2740" s="380"/>
      <c r="J2740" s="306">
        <f t="shared" si="148"/>
        <v>0</v>
      </c>
      <c r="K2740" s="325"/>
      <c r="L2740" s="353"/>
      <c r="M2740" s="772"/>
      <c r="N2740" s="317"/>
      <c r="O2740" s="845" t="s">
        <v>3627</v>
      </c>
      <c r="P2740" s="826">
        <f t="shared" si="150"/>
        <v>0</v>
      </c>
      <c r="Q2740" s="828">
        <f t="shared" si="149"/>
        <v>0</v>
      </c>
      <c r="R2740" s="520"/>
    </row>
    <row r="2741" spans="2:18" ht="45" hidden="1" outlineLevel="1">
      <c r="B2741" s="115">
        <f t="shared" si="151"/>
        <v>2721</v>
      </c>
      <c r="C2741" s="70" t="s">
        <v>2186</v>
      </c>
      <c r="D2741" s="203" t="s">
        <v>31</v>
      </c>
      <c r="E2741" s="204">
        <v>1</v>
      </c>
      <c r="F2741" s="38"/>
      <c r="G2741" s="380"/>
      <c r="H2741" s="381"/>
      <c r="I2741" s="380"/>
      <c r="J2741" s="306">
        <f t="shared" si="148"/>
        <v>0</v>
      </c>
      <c r="K2741" s="325"/>
      <c r="L2741" s="353"/>
      <c r="M2741" s="772"/>
      <c r="N2741" s="317"/>
      <c r="O2741" s="845" t="s">
        <v>3627</v>
      </c>
      <c r="P2741" s="826">
        <f t="shared" si="150"/>
        <v>0</v>
      </c>
      <c r="Q2741" s="828">
        <f t="shared" si="149"/>
        <v>0</v>
      </c>
      <c r="R2741" s="520"/>
    </row>
    <row r="2742" spans="2:18" ht="30" hidden="1" outlineLevel="1">
      <c r="B2742" s="115">
        <f t="shared" si="151"/>
        <v>2722</v>
      </c>
      <c r="C2742" s="70" t="s">
        <v>2187</v>
      </c>
      <c r="D2742" s="203" t="s">
        <v>31</v>
      </c>
      <c r="E2742" s="204">
        <v>1</v>
      </c>
      <c r="F2742" s="38"/>
      <c r="G2742" s="380"/>
      <c r="H2742" s="381"/>
      <c r="I2742" s="380"/>
      <c r="J2742" s="306">
        <f t="shared" si="148"/>
        <v>0</v>
      </c>
      <c r="K2742" s="325"/>
      <c r="L2742" s="353"/>
      <c r="M2742" s="772"/>
      <c r="N2742" s="317"/>
      <c r="O2742" s="845" t="s">
        <v>3627</v>
      </c>
      <c r="P2742" s="826">
        <f t="shared" si="150"/>
        <v>0</v>
      </c>
      <c r="Q2742" s="828">
        <f t="shared" si="149"/>
        <v>0</v>
      </c>
      <c r="R2742" s="520"/>
    </row>
    <row r="2743" spans="2:18" hidden="1" outlineLevel="1">
      <c r="B2743" s="129">
        <f t="shared" si="151"/>
        <v>2723</v>
      </c>
      <c r="C2743" s="45" t="s">
        <v>3085</v>
      </c>
      <c r="D2743" s="203"/>
      <c r="E2743" s="204"/>
      <c r="F2743" s="38"/>
      <c r="G2743" s="380"/>
      <c r="H2743" s="381"/>
      <c r="I2743" s="380"/>
      <c r="J2743" s="306">
        <f t="shared" si="148"/>
        <v>0</v>
      </c>
      <c r="K2743" s="325"/>
      <c r="L2743" s="353"/>
      <c r="M2743" s="772"/>
      <c r="N2743" s="317"/>
      <c r="O2743" s="845" t="s">
        <v>3627</v>
      </c>
      <c r="P2743" s="826">
        <f t="shared" si="150"/>
        <v>0</v>
      </c>
      <c r="Q2743" s="828">
        <f t="shared" si="149"/>
        <v>0</v>
      </c>
      <c r="R2743" s="520"/>
    </row>
    <row r="2744" spans="2:18" hidden="1" outlineLevel="1">
      <c r="B2744" s="129">
        <f t="shared" si="151"/>
        <v>2724</v>
      </c>
      <c r="C2744" s="45" t="s">
        <v>3085</v>
      </c>
      <c r="D2744" s="203"/>
      <c r="E2744" s="204"/>
      <c r="F2744" s="38"/>
      <c r="G2744" s="380"/>
      <c r="H2744" s="381"/>
      <c r="I2744" s="380"/>
      <c r="J2744" s="306">
        <f t="shared" si="148"/>
        <v>0</v>
      </c>
      <c r="K2744" s="325"/>
      <c r="L2744" s="353"/>
      <c r="M2744" s="772"/>
      <c r="N2744" s="317"/>
      <c r="O2744" s="845" t="s">
        <v>3627</v>
      </c>
      <c r="P2744" s="826">
        <f t="shared" si="150"/>
        <v>0</v>
      </c>
      <c r="Q2744" s="828">
        <f t="shared" si="149"/>
        <v>0</v>
      </c>
      <c r="R2744" s="520"/>
    </row>
    <row r="2745" spans="2:18" hidden="1" outlineLevel="1">
      <c r="B2745" s="129">
        <f t="shared" si="151"/>
        <v>2725</v>
      </c>
      <c r="C2745" s="45" t="s">
        <v>3085</v>
      </c>
      <c r="D2745" s="203"/>
      <c r="E2745" s="204"/>
      <c r="F2745" s="38"/>
      <c r="G2745" s="380"/>
      <c r="H2745" s="381"/>
      <c r="I2745" s="380"/>
      <c r="J2745" s="306">
        <f t="shared" si="148"/>
        <v>0</v>
      </c>
      <c r="K2745" s="325"/>
      <c r="L2745" s="353"/>
      <c r="M2745" s="772"/>
      <c r="N2745" s="317"/>
      <c r="O2745" s="845" t="s">
        <v>3627</v>
      </c>
      <c r="P2745" s="826">
        <f t="shared" si="150"/>
        <v>0</v>
      </c>
      <c r="Q2745" s="828">
        <f t="shared" si="149"/>
        <v>0</v>
      </c>
      <c r="R2745" s="520"/>
    </row>
    <row r="2746" spans="2:18" ht="30" hidden="1" outlineLevel="1">
      <c r="B2746" s="115">
        <f t="shared" si="151"/>
        <v>2726</v>
      </c>
      <c r="C2746" s="70" t="s">
        <v>2188</v>
      </c>
      <c r="D2746" s="203" t="s">
        <v>31</v>
      </c>
      <c r="E2746" s="204">
        <v>21</v>
      </c>
      <c r="F2746" s="38"/>
      <c r="G2746" s="380"/>
      <c r="H2746" s="381"/>
      <c r="I2746" s="380"/>
      <c r="J2746" s="306">
        <f t="shared" si="148"/>
        <v>0</v>
      </c>
      <c r="K2746" s="325"/>
      <c r="L2746" s="353"/>
      <c r="M2746" s="772"/>
      <c r="N2746" s="317"/>
      <c r="O2746" s="845" t="s">
        <v>3627</v>
      </c>
      <c r="P2746" s="826">
        <f t="shared" si="150"/>
        <v>0</v>
      </c>
      <c r="Q2746" s="828">
        <f t="shared" si="149"/>
        <v>0</v>
      </c>
      <c r="R2746" s="520"/>
    </row>
    <row r="2747" spans="2:18" hidden="1" outlineLevel="1">
      <c r="B2747" s="129">
        <f t="shared" si="151"/>
        <v>2727</v>
      </c>
      <c r="C2747" s="45" t="s">
        <v>3085</v>
      </c>
      <c r="D2747" s="203"/>
      <c r="E2747" s="204"/>
      <c r="F2747" s="38"/>
      <c r="G2747" s="380"/>
      <c r="H2747" s="381"/>
      <c r="I2747" s="380"/>
      <c r="J2747" s="306">
        <f t="shared" si="148"/>
        <v>0</v>
      </c>
      <c r="K2747" s="325"/>
      <c r="L2747" s="353"/>
      <c r="M2747" s="772"/>
      <c r="N2747" s="317"/>
      <c r="O2747" s="845" t="s">
        <v>3627</v>
      </c>
      <c r="P2747" s="826">
        <f t="shared" si="150"/>
        <v>0</v>
      </c>
      <c r="Q2747" s="828">
        <f t="shared" si="149"/>
        <v>0</v>
      </c>
      <c r="R2747" s="520"/>
    </row>
    <row r="2748" spans="2:18" hidden="1" outlineLevel="1">
      <c r="B2748" s="129">
        <f t="shared" si="151"/>
        <v>2728</v>
      </c>
      <c r="C2748" s="45" t="s">
        <v>3085</v>
      </c>
      <c r="D2748" s="203"/>
      <c r="E2748" s="204"/>
      <c r="F2748" s="38"/>
      <c r="G2748" s="380"/>
      <c r="H2748" s="381"/>
      <c r="I2748" s="380"/>
      <c r="J2748" s="306">
        <f t="shared" si="148"/>
        <v>0</v>
      </c>
      <c r="K2748" s="325"/>
      <c r="L2748" s="353"/>
      <c r="M2748" s="772"/>
      <c r="N2748" s="317"/>
      <c r="O2748" s="845" t="s">
        <v>3627</v>
      </c>
      <c r="P2748" s="826">
        <f t="shared" si="150"/>
        <v>0</v>
      </c>
      <c r="Q2748" s="828">
        <f t="shared" si="149"/>
        <v>0</v>
      </c>
      <c r="R2748" s="520"/>
    </row>
    <row r="2749" spans="2:18" hidden="1" outlineLevel="1">
      <c r="B2749" s="129">
        <f t="shared" si="151"/>
        <v>2729</v>
      </c>
      <c r="C2749" s="45" t="s">
        <v>3085</v>
      </c>
      <c r="D2749" s="203"/>
      <c r="E2749" s="204"/>
      <c r="F2749" s="38"/>
      <c r="G2749" s="380"/>
      <c r="H2749" s="381"/>
      <c r="I2749" s="380"/>
      <c r="J2749" s="306">
        <f t="shared" si="148"/>
        <v>0</v>
      </c>
      <c r="K2749" s="325"/>
      <c r="L2749" s="353"/>
      <c r="M2749" s="772"/>
      <c r="N2749" s="317"/>
      <c r="O2749" s="845" t="s">
        <v>3627</v>
      </c>
      <c r="P2749" s="826">
        <f t="shared" si="150"/>
        <v>0</v>
      </c>
      <c r="Q2749" s="828">
        <f t="shared" si="149"/>
        <v>0</v>
      </c>
      <c r="R2749" s="520"/>
    </row>
    <row r="2750" spans="2:18" hidden="1" outlineLevel="1">
      <c r="B2750" s="129">
        <f t="shared" si="151"/>
        <v>2730</v>
      </c>
      <c r="C2750" s="45" t="s">
        <v>3085</v>
      </c>
      <c r="D2750" s="203"/>
      <c r="E2750" s="204"/>
      <c r="F2750" s="38"/>
      <c r="G2750" s="380"/>
      <c r="H2750" s="381"/>
      <c r="I2750" s="380"/>
      <c r="J2750" s="306">
        <f t="shared" si="148"/>
        <v>0</v>
      </c>
      <c r="K2750" s="325"/>
      <c r="L2750" s="353"/>
      <c r="M2750" s="772"/>
      <c r="N2750" s="317"/>
      <c r="O2750" s="845" t="s">
        <v>3627</v>
      </c>
      <c r="P2750" s="826">
        <f t="shared" si="150"/>
        <v>0</v>
      </c>
      <c r="Q2750" s="828">
        <f t="shared" si="149"/>
        <v>0</v>
      </c>
      <c r="R2750" s="520"/>
    </row>
    <row r="2751" spans="2:18" ht="30" hidden="1" outlineLevel="1">
      <c r="B2751" s="115">
        <f t="shared" si="151"/>
        <v>2731</v>
      </c>
      <c r="C2751" s="70" t="s">
        <v>2189</v>
      </c>
      <c r="D2751" s="203" t="s">
        <v>31</v>
      </c>
      <c r="E2751" s="204">
        <v>2</v>
      </c>
      <c r="F2751" s="38"/>
      <c r="G2751" s="380"/>
      <c r="H2751" s="381"/>
      <c r="I2751" s="380"/>
      <c r="J2751" s="306">
        <f t="shared" si="148"/>
        <v>0</v>
      </c>
      <c r="K2751" s="325"/>
      <c r="L2751" s="353"/>
      <c r="M2751" s="772"/>
      <c r="N2751" s="317"/>
      <c r="O2751" s="845" t="s">
        <v>3627</v>
      </c>
      <c r="P2751" s="826">
        <f t="shared" si="150"/>
        <v>0</v>
      </c>
      <c r="Q2751" s="828">
        <f t="shared" si="149"/>
        <v>0</v>
      </c>
      <c r="R2751" s="520"/>
    </row>
    <row r="2752" spans="2:18" hidden="1" outlineLevel="1">
      <c r="B2752" s="129">
        <f t="shared" si="151"/>
        <v>2732</v>
      </c>
      <c r="C2752" s="45" t="s">
        <v>3085</v>
      </c>
      <c r="D2752" s="203"/>
      <c r="E2752" s="204"/>
      <c r="F2752" s="38"/>
      <c r="G2752" s="380"/>
      <c r="H2752" s="381"/>
      <c r="I2752" s="380"/>
      <c r="J2752" s="306">
        <f t="shared" si="148"/>
        <v>0</v>
      </c>
      <c r="K2752" s="325"/>
      <c r="L2752" s="353"/>
      <c r="M2752" s="772"/>
      <c r="N2752" s="317"/>
      <c r="O2752" s="845" t="s">
        <v>3627</v>
      </c>
      <c r="P2752" s="826">
        <f t="shared" si="150"/>
        <v>0</v>
      </c>
      <c r="Q2752" s="828">
        <f t="shared" si="149"/>
        <v>0</v>
      </c>
      <c r="R2752" s="520"/>
    </row>
    <row r="2753" spans="2:18" hidden="1" outlineLevel="1">
      <c r="B2753" s="129">
        <f t="shared" si="151"/>
        <v>2733</v>
      </c>
      <c r="C2753" s="45" t="s">
        <v>3085</v>
      </c>
      <c r="D2753" s="203"/>
      <c r="E2753" s="204"/>
      <c r="F2753" s="38"/>
      <c r="G2753" s="380"/>
      <c r="H2753" s="381"/>
      <c r="I2753" s="380"/>
      <c r="J2753" s="306">
        <f t="shared" si="148"/>
        <v>0</v>
      </c>
      <c r="K2753" s="325"/>
      <c r="L2753" s="353"/>
      <c r="M2753" s="772"/>
      <c r="N2753" s="317"/>
      <c r="O2753" s="845" t="s">
        <v>3627</v>
      </c>
      <c r="P2753" s="826">
        <f t="shared" si="150"/>
        <v>0</v>
      </c>
      <c r="Q2753" s="828">
        <f t="shared" si="149"/>
        <v>0</v>
      </c>
      <c r="R2753" s="520"/>
    </row>
    <row r="2754" spans="2:18" hidden="1" outlineLevel="1">
      <c r="B2754" s="115">
        <f t="shared" si="151"/>
        <v>2734</v>
      </c>
      <c r="C2754" s="70" t="s">
        <v>2190</v>
      </c>
      <c r="D2754" s="203" t="s">
        <v>31</v>
      </c>
      <c r="E2754" s="204">
        <v>1</v>
      </c>
      <c r="F2754" s="38"/>
      <c r="G2754" s="380"/>
      <c r="H2754" s="381"/>
      <c r="I2754" s="380"/>
      <c r="J2754" s="306">
        <f t="shared" si="148"/>
        <v>0</v>
      </c>
      <c r="K2754" s="325"/>
      <c r="L2754" s="353"/>
      <c r="M2754" s="772"/>
      <c r="N2754" s="317"/>
      <c r="O2754" s="845" t="s">
        <v>3627</v>
      </c>
      <c r="P2754" s="826">
        <f t="shared" si="150"/>
        <v>0</v>
      </c>
      <c r="Q2754" s="828">
        <f t="shared" si="149"/>
        <v>0</v>
      </c>
      <c r="R2754" s="520"/>
    </row>
    <row r="2755" spans="2:18" hidden="1" outlineLevel="1">
      <c r="B2755" s="129">
        <f t="shared" si="151"/>
        <v>2735</v>
      </c>
      <c r="C2755" s="45" t="s">
        <v>3085</v>
      </c>
      <c r="D2755" s="203"/>
      <c r="E2755" s="204"/>
      <c r="F2755" s="38"/>
      <c r="G2755" s="380"/>
      <c r="H2755" s="381"/>
      <c r="I2755" s="380"/>
      <c r="J2755" s="306">
        <f t="shared" si="148"/>
        <v>0</v>
      </c>
      <c r="K2755" s="325"/>
      <c r="L2755" s="353"/>
      <c r="M2755" s="772"/>
      <c r="N2755" s="317"/>
      <c r="O2755" s="845" t="s">
        <v>3627</v>
      </c>
      <c r="P2755" s="826">
        <f t="shared" si="150"/>
        <v>0</v>
      </c>
      <c r="Q2755" s="828">
        <f t="shared" si="149"/>
        <v>0</v>
      </c>
      <c r="R2755" s="520"/>
    </row>
    <row r="2756" spans="2:18" hidden="1" outlineLevel="1">
      <c r="B2756" s="129">
        <f t="shared" si="151"/>
        <v>2736</v>
      </c>
      <c r="C2756" s="45" t="s">
        <v>3085</v>
      </c>
      <c r="D2756" s="203"/>
      <c r="E2756" s="204"/>
      <c r="F2756" s="38"/>
      <c r="G2756" s="380"/>
      <c r="H2756" s="381"/>
      <c r="I2756" s="380"/>
      <c r="J2756" s="306">
        <f t="shared" si="148"/>
        <v>0</v>
      </c>
      <c r="K2756" s="325"/>
      <c r="L2756" s="353"/>
      <c r="M2756" s="772"/>
      <c r="N2756" s="317"/>
      <c r="O2756" s="845" t="s">
        <v>3627</v>
      </c>
      <c r="P2756" s="826">
        <f t="shared" si="150"/>
        <v>0</v>
      </c>
      <c r="Q2756" s="828">
        <f t="shared" si="149"/>
        <v>0</v>
      </c>
      <c r="R2756" s="520"/>
    </row>
    <row r="2757" spans="2:18" hidden="1" outlineLevel="1">
      <c r="B2757" s="129">
        <f t="shared" si="151"/>
        <v>2737</v>
      </c>
      <c r="C2757" s="45" t="s">
        <v>3085</v>
      </c>
      <c r="D2757" s="203"/>
      <c r="E2757" s="204"/>
      <c r="F2757" s="38"/>
      <c r="G2757" s="380"/>
      <c r="H2757" s="381"/>
      <c r="I2757" s="380"/>
      <c r="J2757" s="306">
        <f t="shared" si="148"/>
        <v>0</v>
      </c>
      <c r="K2757" s="325"/>
      <c r="L2757" s="353"/>
      <c r="M2757" s="772"/>
      <c r="N2757" s="317"/>
      <c r="O2757" s="845" t="s">
        <v>3627</v>
      </c>
      <c r="P2757" s="826">
        <f t="shared" si="150"/>
        <v>0</v>
      </c>
      <c r="Q2757" s="828">
        <f t="shared" si="149"/>
        <v>0</v>
      </c>
      <c r="R2757" s="520"/>
    </row>
    <row r="2758" spans="2:18" hidden="1" outlineLevel="1">
      <c r="B2758" s="129">
        <f t="shared" si="151"/>
        <v>2738</v>
      </c>
      <c r="C2758" s="45" t="s">
        <v>3085</v>
      </c>
      <c r="D2758" s="203"/>
      <c r="E2758" s="204"/>
      <c r="F2758" s="38"/>
      <c r="G2758" s="380"/>
      <c r="H2758" s="381"/>
      <c r="I2758" s="380"/>
      <c r="J2758" s="306">
        <f t="shared" si="148"/>
        <v>0</v>
      </c>
      <c r="K2758" s="325"/>
      <c r="L2758" s="353"/>
      <c r="M2758" s="772"/>
      <c r="N2758" s="317"/>
      <c r="O2758" s="845" t="s">
        <v>3627</v>
      </c>
      <c r="P2758" s="826">
        <f t="shared" si="150"/>
        <v>0</v>
      </c>
      <c r="Q2758" s="828">
        <f t="shared" si="149"/>
        <v>0</v>
      </c>
      <c r="R2758" s="520"/>
    </row>
    <row r="2759" spans="2:18" hidden="1" outlineLevel="1">
      <c r="B2759" s="129">
        <f t="shared" si="151"/>
        <v>2739</v>
      </c>
      <c r="C2759" s="45" t="s">
        <v>3085</v>
      </c>
      <c r="D2759" s="203"/>
      <c r="E2759" s="204"/>
      <c r="F2759" s="38"/>
      <c r="G2759" s="380"/>
      <c r="H2759" s="381"/>
      <c r="I2759" s="380"/>
      <c r="J2759" s="306">
        <f t="shared" si="148"/>
        <v>0</v>
      </c>
      <c r="K2759" s="325"/>
      <c r="L2759" s="353"/>
      <c r="M2759" s="772"/>
      <c r="N2759" s="317"/>
      <c r="O2759" s="845" t="s">
        <v>3627</v>
      </c>
      <c r="P2759" s="826">
        <f t="shared" si="150"/>
        <v>0</v>
      </c>
      <c r="Q2759" s="828">
        <f t="shared" si="149"/>
        <v>0</v>
      </c>
      <c r="R2759" s="520"/>
    </row>
    <row r="2760" spans="2:18" hidden="1" outlineLevel="1">
      <c r="B2760" s="129">
        <f t="shared" si="151"/>
        <v>2740</v>
      </c>
      <c r="C2760" s="45" t="s">
        <v>3085</v>
      </c>
      <c r="D2760" s="203"/>
      <c r="E2760" s="204"/>
      <c r="F2760" s="38"/>
      <c r="G2760" s="380"/>
      <c r="H2760" s="381"/>
      <c r="I2760" s="380"/>
      <c r="J2760" s="306">
        <f t="shared" si="148"/>
        <v>0</v>
      </c>
      <c r="K2760" s="325"/>
      <c r="L2760" s="353"/>
      <c r="M2760" s="772"/>
      <c r="N2760" s="317"/>
      <c r="O2760" s="845" t="s">
        <v>3627</v>
      </c>
      <c r="P2760" s="826">
        <f t="shared" si="150"/>
        <v>0</v>
      </c>
      <c r="Q2760" s="828">
        <f t="shared" si="149"/>
        <v>0</v>
      </c>
      <c r="R2760" s="520"/>
    </row>
    <row r="2761" spans="2:18" hidden="1" outlineLevel="1">
      <c r="B2761" s="129">
        <f t="shared" si="151"/>
        <v>2741</v>
      </c>
      <c r="C2761" s="45" t="s">
        <v>3085</v>
      </c>
      <c r="D2761" s="203"/>
      <c r="E2761" s="204"/>
      <c r="F2761" s="38"/>
      <c r="G2761" s="380"/>
      <c r="H2761" s="381"/>
      <c r="I2761" s="380"/>
      <c r="J2761" s="306">
        <f t="shared" si="148"/>
        <v>0</v>
      </c>
      <c r="K2761" s="325"/>
      <c r="L2761" s="353"/>
      <c r="M2761" s="772"/>
      <c r="N2761" s="317"/>
      <c r="O2761" s="845" t="s">
        <v>3627</v>
      </c>
      <c r="P2761" s="826">
        <f t="shared" si="150"/>
        <v>0</v>
      </c>
      <c r="Q2761" s="828">
        <f t="shared" si="149"/>
        <v>0</v>
      </c>
      <c r="R2761" s="520"/>
    </row>
    <row r="2762" spans="2:18" hidden="1" outlineLevel="1">
      <c r="B2762" s="129">
        <f t="shared" si="151"/>
        <v>2742</v>
      </c>
      <c r="C2762" s="45" t="s">
        <v>3085</v>
      </c>
      <c r="D2762" s="203"/>
      <c r="E2762" s="204"/>
      <c r="F2762" s="38"/>
      <c r="G2762" s="380"/>
      <c r="H2762" s="381"/>
      <c r="I2762" s="380"/>
      <c r="J2762" s="306">
        <f t="shared" si="148"/>
        <v>0</v>
      </c>
      <c r="K2762" s="325"/>
      <c r="L2762" s="353"/>
      <c r="M2762" s="772"/>
      <c r="N2762" s="317"/>
      <c r="O2762" s="845" t="s">
        <v>3627</v>
      </c>
      <c r="P2762" s="826">
        <f t="shared" si="150"/>
        <v>0</v>
      </c>
      <c r="Q2762" s="828">
        <f t="shared" si="149"/>
        <v>0</v>
      </c>
      <c r="R2762" s="520"/>
    </row>
    <row r="2763" spans="2:18" hidden="1" outlineLevel="1">
      <c r="B2763" s="129">
        <f t="shared" si="151"/>
        <v>2743</v>
      </c>
      <c r="C2763" s="45" t="s">
        <v>3085</v>
      </c>
      <c r="D2763" s="203"/>
      <c r="E2763" s="204"/>
      <c r="F2763" s="38"/>
      <c r="G2763" s="380"/>
      <c r="H2763" s="381"/>
      <c r="I2763" s="380"/>
      <c r="J2763" s="306">
        <f t="shared" si="148"/>
        <v>0</v>
      </c>
      <c r="K2763" s="325"/>
      <c r="L2763" s="353"/>
      <c r="M2763" s="772"/>
      <c r="N2763" s="317"/>
      <c r="O2763" s="845" t="s">
        <v>3627</v>
      </c>
      <c r="P2763" s="826">
        <f t="shared" si="150"/>
        <v>0</v>
      </c>
      <c r="Q2763" s="828">
        <f t="shared" si="149"/>
        <v>0</v>
      </c>
      <c r="R2763" s="520"/>
    </row>
    <row r="2764" spans="2:18" hidden="1" outlineLevel="1">
      <c r="B2764" s="129">
        <f t="shared" si="151"/>
        <v>2744</v>
      </c>
      <c r="C2764" s="45" t="s">
        <v>3085</v>
      </c>
      <c r="D2764" s="203"/>
      <c r="E2764" s="204"/>
      <c r="F2764" s="38"/>
      <c r="G2764" s="380"/>
      <c r="H2764" s="381"/>
      <c r="I2764" s="380"/>
      <c r="J2764" s="306">
        <f t="shared" si="148"/>
        <v>0</v>
      </c>
      <c r="K2764" s="325"/>
      <c r="L2764" s="353"/>
      <c r="M2764" s="772"/>
      <c r="N2764" s="317"/>
      <c r="O2764" s="845" t="s">
        <v>3627</v>
      </c>
      <c r="P2764" s="826">
        <f t="shared" si="150"/>
        <v>0</v>
      </c>
      <c r="Q2764" s="828">
        <f t="shared" si="149"/>
        <v>0</v>
      </c>
      <c r="R2764" s="520"/>
    </row>
    <row r="2765" spans="2:18" ht="30" hidden="1" outlineLevel="1">
      <c r="B2765" s="115">
        <f t="shared" si="151"/>
        <v>2745</v>
      </c>
      <c r="C2765" s="70" t="s">
        <v>2191</v>
      </c>
      <c r="D2765" s="203" t="s">
        <v>31</v>
      </c>
      <c r="E2765" s="204">
        <v>1</v>
      </c>
      <c r="F2765" s="38"/>
      <c r="G2765" s="380"/>
      <c r="H2765" s="381"/>
      <c r="I2765" s="380"/>
      <c r="J2765" s="306">
        <f t="shared" si="148"/>
        <v>0</v>
      </c>
      <c r="K2765" s="325"/>
      <c r="L2765" s="353"/>
      <c r="M2765" s="772"/>
      <c r="N2765" s="317"/>
      <c r="O2765" s="845" t="s">
        <v>3627</v>
      </c>
      <c r="P2765" s="826">
        <f t="shared" si="150"/>
        <v>0</v>
      </c>
      <c r="Q2765" s="828">
        <f t="shared" si="149"/>
        <v>0</v>
      </c>
      <c r="R2765" s="520"/>
    </row>
    <row r="2766" spans="2:18" hidden="1" outlineLevel="1">
      <c r="B2766" s="115">
        <f t="shared" si="151"/>
        <v>2746</v>
      </c>
      <c r="C2766" s="70" t="s">
        <v>2192</v>
      </c>
      <c r="D2766" s="203" t="s">
        <v>31</v>
      </c>
      <c r="E2766" s="204">
        <v>1</v>
      </c>
      <c r="F2766" s="38"/>
      <c r="G2766" s="380"/>
      <c r="H2766" s="381"/>
      <c r="I2766" s="380"/>
      <c r="J2766" s="306">
        <f t="shared" si="148"/>
        <v>0</v>
      </c>
      <c r="K2766" s="325"/>
      <c r="L2766" s="353"/>
      <c r="M2766" s="772"/>
      <c r="N2766" s="317"/>
      <c r="O2766" s="845" t="s">
        <v>3627</v>
      </c>
      <c r="P2766" s="826">
        <f t="shared" si="150"/>
        <v>0</v>
      </c>
      <c r="Q2766" s="828">
        <f t="shared" si="149"/>
        <v>0</v>
      </c>
      <c r="R2766" s="520"/>
    </row>
    <row r="2767" spans="2:18" ht="45" hidden="1" outlineLevel="1">
      <c r="B2767" s="115">
        <f t="shared" si="151"/>
        <v>2747</v>
      </c>
      <c r="C2767" s="70" t="s">
        <v>2193</v>
      </c>
      <c r="D2767" s="203" t="s">
        <v>31</v>
      </c>
      <c r="E2767" s="204">
        <v>1</v>
      </c>
      <c r="F2767" s="38"/>
      <c r="G2767" s="380"/>
      <c r="H2767" s="381"/>
      <c r="I2767" s="380"/>
      <c r="J2767" s="306">
        <f t="shared" si="148"/>
        <v>0</v>
      </c>
      <c r="K2767" s="325"/>
      <c r="L2767" s="353"/>
      <c r="M2767" s="772"/>
      <c r="N2767" s="317"/>
      <c r="O2767" s="845" t="s">
        <v>3627</v>
      </c>
      <c r="P2767" s="826">
        <f t="shared" si="150"/>
        <v>0</v>
      </c>
      <c r="Q2767" s="828">
        <f t="shared" si="149"/>
        <v>0</v>
      </c>
      <c r="R2767" s="520"/>
    </row>
    <row r="2768" spans="2:18" ht="30" hidden="1" outlineLevel="1">
      <c r="B2768" s="115">
        <f t="shared" si="151"/>
        <v>2748</v>
      </c>
      <c r="C2768" s="70" t="s">
        <v>2194</v>
      </c>
      <c r="D2768" s="203" t="s">
        <v>31</v>
      </c>
      <c r="E2768" s="204">
        <v>16</v>
      </c>
      <c r="F2768" s="38"/>
      <c r="G2768" s="380"/>
      <c r="H2768" s="381"/>
      <c r="I2768" s="380"/>
      <c r="J2768" s="306">
        <f t="shared" si="148"/>
        <v>0</v>
      </c>
      <c r="K2768" s="325"/>
      <c r="L2768" s="353"/>
      <c r="M2768" s="772"/>
      <c r="N2768" s="317"/>
      <c r="O2768" s="845" t="s">
        <v>3627</v>
      </c>
      <c r="P2768" s="826">
        <f t="shared" si="150"/>
        <v>0</v>
      </c>
      <c r="Q2768" s="828">
        <f t="shared" si="149"/>
        <v>0</v>
      </c>
      <c r="R2768" s="520"/>
    </row>
    <row r="2769" spans="2:18" ht="60" hidden="1" outlineLevel="1">
      <c r="B2769" s="115">
        <f t="shared" si="151"/>
        <v>2749</v>
      </c>
      <c r="C2769" s="70" t="s">
        <v>2195</v>
      </c>
      <c r="D2769" s="203"/>
      <c r="E2769" s="204"/>
      <c r="F2769" s="38"/>
      <c r="G2769" s="380"/>
      <c r="H2769" s="381"/>
      <c r="I2769" s="380"/>
      <c r="J2769" s="306">
        <f t="shared" si="148"/>
        <v>0</v>
      </c>
      <c r="K2769" s="325"/>
      <c r="L2769" s="353"/>
      <c r="M2769" s="772"/>
      <c r="N2769" s="317"/>
      <c r="O2769" s="845" t="s">
        <v>3627</v>
      </c>
      <c r="P2769" s="826">
        <f t="shared" si="150"/>
        <v>0</v>
      </c>
      <c r="Q2769" s="828">
        <f t="shared" si="149"/>
        <v>0</v>
      </c>
      <c r="R2769" s="520"/>
    </row>
    <row r="2770" spans="2:18" hidden="1" outlineLevel="1">
      <c r="B2770" s="115">
        <f t="shared" si="151"/>
        <v>2750</v>
      </c>
      <c r="C2770" s="70" t="s">
        <v>2196</v>
      </c>
      <c r="D2770" s="203"/>
      <c r="E2770" s="204"/>
      <c r="F2770" s="38"/>
      <c r="G2770" s="380"/>
      <c r="H2770" s="381"/>
      <c r="I2770" s="380"/>
      <c r="J2770" s="306">
        <f t="shared" si="148"/>
        <v>0</v>
      </c>
      <c r="K2770" s="325"/>
      <c r="L2770" s="353"/>
      <c r="M2770" s="772"/>
      <c r="N2770" s="317"/>
      <c r="O2770" s="845" t="s">
        <v>3627</v>
      </c>
      <c r="P2770" s="826">
        <f t="shared" si="150"/>
        <v>0</v>
      </c>
      <c r="Q2770" s="828">
        <f t="shared" si="149"/>
        <v>0</v>
      </c>
      <c r="R2770" s="520"/>
    </row>
    <row r="2771" spans="2:18" ht="45" hidden="1" outlineLevel="1">
      <c r="B2771" s="115">
        <f t="shared" si="151"/>
        <v>2751</v>
      </c>
      <c r="C2771" s="70" t="s">
        <v>2197</v>
      </c>
      <c r="D2771" s="202" t="s">
        <v>31</v>
      </c>
      <c r="E2771" s="204">
        <v>5</v>
      </c>
      <c r="F2771" s="38"/>
      <c r="G2771" s="380"/>
      <c r="H2771" s="381"/>
      <c r="I2771" s="380"/>
      <c r="J2771" s="306">
        <f t="shared" ref="J2771:J2834" si="152">G2771+I2771</f>
        <v>0</v>
      </c>
      <c r="K2771" s="325"/>
      <c r="L2771" s="353"/>
      <c r="M2771" s="772"/>
      <c r="N2771" s="317"/>
      <c r="O2771" s="845" t="s">
        <v>3627</v>
      </c>
      <c r="P2771" s="826">
        <f t="shared" si="150"/>
        <v>0</v>
      </c>
      <c r="Q2771" s="828">
        <f t="shared" si="149"/>
        <v>0</v>
      </c>
      <c r="R2771" s="520"/>
    </row>
    <row r="2772" spans="2:18" hidden="1" outlineLevel="1">
      <c r="B2772" s="115">
        <f t="shared" si="151"/>
        <v>2752</v>
      </c>
      <c r="C2772" s="70" t="s">
        <v>2198</v>
      </c>
      <c r="D2772" s="203" t="s">
        <v>31</v>
      </c>
      <c r="E2772" s="204">
        <v>5</v>
      </c>
      <c r="F2772" s="38"/>
      <c r="G2772" s="380"/>
      <c r="H2772" s="381"/>
      <c r="I2772" s="380"/>
      <c r="J2772" s="306">
        <f t="shared" si="152"/>
        <v>0</v>
      </c>
      <c r="K2772" s="325"/>
      <c r="L2772" s="353"/>
      <c r="M2772" s="772"/>
      <c r="N2772" s="317"/>
      <c r="O2772" s="845" t="s">
        <v>3627</v>
      </c>
      <c r="P2772" s="826">
        <f t="shared" si="150"/>
        <v>0</v>
      </c>
      <c r="Q2772" s="828">
        <f t="shared" si="149"/>
        <v>0</v>
      </c>
      <c r="R2772" s="520"/>
    </row>
    <row r="2773" spans="2:18" ht="30" hidden="1" outlineLevel="1">
      <c r="B2773" s="115">
        <f t="shared" si="151"/>
        <v>2753</v>
      </c>
      <c r="C2773" s="70" t="s">
        <v>2199</v>
      </c>
      <c r="D2773" s="203" t="s">
        <v>31</v>
      </c>
      <c r="E2773" s="204">
        <v>1</v>
      </c>
      <c r="F2773" s="38"/>
      <c r="G2773" s="380"/>
      <c r="H2773" s="381"/>
      <c r="I2773" s="380"/>
      <c r="J2773" s="306">
        <f t="shared" si="152"/>
        <v>0</v>
      </c>
      <c r="K2773" s="325"/>
      <c r="L2773" s="353"/>
      <c r="M2773" s="772"/>
      <c r="N2773" s="317"/>
      <c r="O2773" s="845" t="s">
        <v>3627</v>
      </c>
      <c r="P2773" s="826">
        <f t="shared" si="150"/>
        <v>0</v>
      </c>
      <c r="Q2773" s="828">
        <f t="shared" si="149"/>
        <v>0</v>
      </c>
      <c r="R2773" s="520"/>
    </row>
    <row r="2774" spans="2:18" ht="75" hidden="1" outlineLevel="1">
      <c r="B2774" s="115">
        <f t="shared" si="151"/>
        <v>2754</v>
      </c>
      <c r="C2774" s="70" t="s">
        <v>2200</v>
      </c>
      <c r="D2774" s="203" t="s">
        <v>31</v>
      </c>
      <c r="E2774" s="204">
        <v>12</v>
      </c>
      <c r="F2774" s="38"/>
      <c r="G2774" s="380"/>
      <c r="H2774" s="381"/>
      <c r="I2774" s="380"/>
      <c r="J2774" s="306">
        <f t="shared" si="152"/>
        <v>0</v>
      </c>
      <c r="K2774" s="325"/>
      <c r="L2774" s="353"/>
      <c r="M2774" s="772"/>
      <c r="N2774" s="317"/>
      <c r="O2774" s="845" t="s">
        <v>3627</v>
      </c>
      <c r="P2774" s="826">
        <f t="shared" si="150"/>
        <v>0</v>
      </c>
      <c r="Q2774" s="828">
        <f t="shared" si="149"/>
        <v>0</v>
      </c>
      <c r="R2774" s="520"/>
    </row>
    <row r="2775" spans="2:18" ht="45" hidden="1" outlineLevel="1">
      <c r="B2775" s="115">
        <f t="shared" si="151"/>
        <v>2755</v>
      </c>
      <c r="C2775" s="70" t="s">
        <v>2201</v>
      </c>
      <c r="D2775" s="203" t="s">
        <v>31</v>
      </c>
      <c r="E2775" s="204">
        <v>14</v>
      </c>
      <c r="F2775" s="38"/>
      <c r="G2775" s="380"/>
      <c r="H2775" s="381"/>
      <c r="I2775" s="380"/>
      <c r="J2775" s="306">
        <f t="shared" si="152"/>
        <v>0</v>
      </c>
      <c r="K2775" s="325"/>
      <c r="L2775" s="353"/>
      <c r="M2775" s="772"/>
      <c r="N2775" s="317"/>
      <c r="O2775" s="845" t="s">
        <v>3627</v>
      </c>
      <c r="P2775" s="826">
        <f t="shared" si="150"/>
        <v>0</v>
      </c>
      <c r="Q2775" s="828">
        <f t="shared" si="149"/>
        <v>0</v>
      </c>
      <c r="R2775" s="520"/>
    </row>
    <row r="2776" spans="2:18" ht="45" hidden="1" outlineLevel="1">
      <c r="B2776" s="115">
        <f t="shared" si="151"/>
        <v>2756</v>
      </c>
      <c r="C2776" s="70" t="s">
        <v>2202</v>
      </c>
      <c r="D2776" s="203" t="s">
        <v>31</v>
      </c>
      <c r="E2776" s="204">
        <v>1</v>
      </c>
      <c r="F2776" s="38"/>
      <c r="G2776" s="380"/>
      <c r="H2776" s="381"/>
      <c r="I2776" s="380"/>
      <c r="J2776" s="306">
        <f t="shared" si="152"/>
        <v>0</v>
      </c>
      <c r="K2776" s="325"/>
      <c r="L2776" s="353"/>
      <c r="M2776" s="772"/>
      <c r="N2776" s="317"/>
      <c r="O2776" s="845" t="s">
        <v>3627</v>
      </c>
      <c r="P2776" s="826">
        <f t="shared" si="150"/>
        <v>0</v>
      </c>
      <c r="Q2776" s="828">
        <f t="shared" si="149"/>
        <v>0</v>
      </c>
      <c r="R2776" s="520"/>
    </row>
    <row r="2777" spans="2:18" hidden="1" outlineLevel="1">
      <c r="B2777" s="115">
        <f t="shared" si="151"/>
        <v>2757</v>
      </c>
      <c r="C2777" s="70" t="s">
        <v>2203</v>
      </c>
      <c r="D2777" s="203" t="s">
        <v>31</v>
      </c>
      <c r="E2777" s="204">
        <v>1</v>
      </c>
      <c r="F2777" s="38"/>
      <c r="G2777" s="380"/>
      <c r="H2777" s="381"/>
      <c r="I2777" s="380"/>
      <c r="J2777" s="306">
        <f t="shared" si="152"/>
        <v>0</v>
      </c>
      <c r="K2777" s="325"/>
      <c r="L2777" s="353"/>
      <c r="M2777" s="772"/>
      <c r="N2777" s="317"/>
      <c r="O2777" s="845" t="s">
        <v>3627</v>
      </c>
      <c r="P2777" s="826">
        <f t="shared" si="150"/>
        <v>0</v>
      </c>
      <c r="Q2777" s="828">
        <f t="shared" si="149"/>
        <v>0</v>
      </c>
      <c r="R2777" s="520"/>
    </row>
    <row r="2778" spans="2:18" ht="30" hidden="1" outlineLevel="1">
      <c r="B2778" s="115">
        <f t="shared" si="151"/>
        <v>2758</v>
      </c>
      <c r="C2778" s="70" t="s">
        <v>2204</v>
      </c>
      <c r="D2778" s="203" t="s">
        <v>31</v>
      </c>
      <c r="E2778" s="204">
        <v>14</v>
      </c>
      <c r="F2778" s="38"/>
      <c r="G2778" s="380"/>
      <c r="H2778" s="381"/>
      <c r="I2778" s="380"/>
      <c r="J2778" s="306">
        <f t="shared" si="152"/>
        <v>0</v>
      </c>
      <c r="K2778" s="325"/>
      <c r="L2778" s="353"/>
      <c r="M2778" s="772"/>
      <c r="N2778" s="317"/>
      <c r="O2778" s="845" t="s">
        <v>3627</v>
      </c>
      <c r="P2778" s="826">
        <f t="shared" si="150"/>
        <v>0</v>
      </c>
      <c r="Q2778" s="828">
        <f t="shared" si="149"/>
        <v>0</v>
      </c>
      <c r="R2778" s="520"/>
    </row>
    <row r="2779" spans="2:18" ht="30" hidden="1" outlineLevel="1">
      <c r="B2779" s="115">
        <f t="shared" si="151"/>
        <v>2759</v>
      </c>
      <c r="C2779" s="70" t="s">
        <v>2205</v>
      </c>
      <c r="D2779" s="203" t="s">
        <v>31</v>
      </c>
      <c r="E2779" s="204">
        <v>4</v>
      </c>
      <c r="F2779" s="38"/>
      <c r="G2779" s="380"/>
      <c r="H2779" s="381"/>
      <c r="I2779" s="380"/>
      <c r="J2779" s="306">
        <f t="shared" si="152"/>
        <v>0</v>
      </c>
      <c r="K2779" s="325"/>
      <c r="L2779" s="353"/>
      <c r="M2779" s="772"/>
      <c r="N2779" s="317"/>
      <c r="O2779" s="845" t="s">
        <v>3627</v>
      </c>
      <c r="P2779" s="826">
        <f t="shared" si="150"/>
        <v>0</v>
      </c>
      <c r="Q2779" s="828">
        <f t="shared" si="149"/>
        <v>0</v>
      </c>
      <c r="R2779" s="520"/>
    </row>
    <row r="2780" spans="2:18" ht="30" hidden="1" outlineLevel="1">
      <c r="B2780" s="115">
        <f t="shared" si="151"/>
        <v>2760</v>
      </c>
      <c r="C2780" s="70" t="s">
        <v>2206</v>
      </c>
      <c r="D2780" s="203" t="s">
        <v>31</v>
      </c>
      <c r="E2780" s="204">
        <v>2</v>
      </c>
      <c r="F2780" s="38"/>
      <c r="G2780" s="380"/>
      <c r="H2780" s="381"/>
      <c r="I2780" s="380"/>
      <c r="J2780" s="306">
        <f t="shared" si="152"/>
        <v>0</v>
      </c>
      <c r="K2780" s="325"/>
      <c r="L2780" s="353"/>
      <c r="M2780" s="772"/>
      <c r="N2780" s="317"/>
      <c r="O2780" s="845" t="s">
        <v>3627</v>
      </c>
      <c r="P2780" s="826">
        <f t="shared" si="150"/>
        <v>0</v>
      </c>
      <c r="Q2780" s="828">
        <f t="shared" si="149"/>
        <v>0</v>
      </c>
      <c r="R2780" s="520"/>
    </row>
    <row r="2781" spans="2:18" hidden="1" outlineLevel="1">
      <c r="B2781" s="115">
        <f t="shared" si="151"/>
        <v>2761</v>
      </c>
      <c r="C2781" s="70" t="s">
        <v>2207</v>
      </c>
      <c r="D2781" s="203" t="s">
        <v>31</v>
      </c>
      <c r="E2781" s="204">
        <v>1</v>
      </c>
      <c r="F2781" s="38"/>
      <c r="G2781" s="380"/>
      <c r="H2781" s="381"/>
      <c r="I2781" s="380"/>
      <c r="J2781" s="306">
        <f t="shared" si="152"/>
        <v>0</v>
      </c>
      <c r="K2781" s="325"/>
      <c r="L2781" s="353"/>
      <c r="M2781" s="772"/>
      <c r="N2781" s="317"/>
      <c r="O2781" s="845" t="s">
        <v>3627</v>
      </c>
      <c r="P2781" s="826">
        <f t="shared" si="150"/>
        <v>0</v>
      </c>
      <c r="Q2781" s="828">
        <f t="shared" si="149"/>
        <v>0</v>
      </c>
      <c r="R2781" s="520"/>
    </row>
    <row r="2782" spans="2:18" hidden="1" outlineLevel="1">
      <c r="B2782" s="115">
        <f t="shared" si="151"/>
        <v>2762</v>
      </c>
      <c r="C2782" s="70" t="s">
        <v>2208</v>
      </c>
      <c r="D2782" s="203" t="s">
        <v>31</v>
      </c>
      <c r="E2782" s="204">
        <v>1</v>
      </c>
      <c r="F2782" s="38"/>
      <c r="G2782" s="380"/>
      <c r="H2782" s="381"/>
      <c r="I2782" s="380"/>
      <c r="J2782" s="306">
        <f t="shared" si="152"/>
        <v>0</v>
      </c>
      <c r="K2782" s="325"/>
      <c r="L2782" s="353"/>
      <c r="M2782" s="772"/>
      <c r="N2782" s="317"/>
      <c r="O2782" s="845" t="s">
        <v>3627</v>
      </c>
      <c r="P2782" s="826">
        <f t="shared" si="150"/>
        <v>0</v>
      </c>
      <c r="Q2782" s="828">
        <f t="shared" si="149"/>
        <v>0</v>
      </c>
      <c r="R2782" s="520"/>
    </row>
    <row r="2783" spans="2:18" ht="45" hidden="1" outlineLevel="1">
      <c r="B2783" s="115">
        <f t="shared" si="151"/>
        <v>2763</v>
      </c>
      <c r="C2783" s="70" t="s">
        <v>2209</v>
      </c>
      <c r="D2783" s="203" t="s">
        <v>31</v>
      </c>
      <c r="E2783" s="204">
        <v>49</v>
      </c>
      <c r="F2783" s="38"/>
      <c r="G2783" s="380"/>
      <c r="H2783" s="381"/>
      <c r="I2783" s="380"/>
      <c r="J2783" s="306">
        <f t="shared" si="152"/>
        <v>0</v>
      </c>
      <c r="K2783" s="325"/>
      <c r="L2783" s="353"/>
      <c r="M2783" s="772"/>
      <c r="N2783" s="317"/>
      <c r="O2783" s="845" t="s">
        <v>3627</v>
      </c>
      <c r="P2783" s="826">
        <f t="shared" si="150"/>
        <v>0</v>
      </c>
      <c r="Q2783" s="828">
        <f t="shared" si="149"/>
        <v>0</v>
      </c>
      <c r="R2783" s="520"/>
    </row>
    <row r="2784" spans="2:18" ht="30" hidden="1" outlineLevel="1">
      <c r="B2784" s="115">
        <f t="shared" si="151"/>
        <v>2764</v>
      </c>
      <c r="C2784" s="70" t="s">
        <v>2210</v>
      </c>
      <c r="D2784" s="203" t="s">
        <v>31</v>
      </c>
      <c r="E2784" s="204">
        <v>5</v>
      </c>
      <c r="F2784" s="38"/>
      <c r="G2784" s="380"/>
      <c r="H2784" s="381"/>
      <c r="I2784" s="380"/>
      <c r="J2784" s="306">
        <f t="shared" si="152"/>
        <v>0</v>
      </c>
      <c r="K2784" s="325"/>
      <c r="L2784" s="353"/>
      <c r="M2784" s="772"/>
      <c r="N2784" s="317"/>
      <c r="O2784" s="845" t="s">
        <v>3627</v>
      </c>
      <c r="P2784" s="826">
        <f t="shared" si="150"/>
        <v>0</v>
      </c>
      <c r="Q2784" s="828">
        <f t="shared" si="149"/>
        <v>0</v>
      </c>
      <c r="R2784" s="520"/>
    </row>
    <row r="2785" spans="1:18" ht="30" hidden="1" outlineLevel="1">
      <c r="B2785" s="115">
        <f t="shared" si="151"/>
        <v>2765</v>
      </c>
      <c r="C2785" s="70" t="s">
        <v>2211</v>
      </c>
      <c r="D2785" s="203" t="s">
        <v>31</v>
      </c>
      <c r="E2785" s="204">
        <v>7</v>
      </c>
      <c r="F2785" s="38"/>
      <c r="G2785" s="380"/>
      <c r="H2785" s="381"/>
      <c r="I2785" s="380"/>
      <c r="J2785" s="306">
        <f t="shared" si="152"/>
        <v>0</v>
      </c>
      <c r="K2785" s="325"/>
      <c r="L2785" s="353"/>
      <c r="M2785" s="772"/>
      <c r="N2785" s="317"/>
      <c r="O2785" s="845" t="s">
        <v>3627</v>
      </c>
      <c r="P2785" s="826">
        <f t="shared" si="150"/>
        <v>0</v>
      </c>
      <c r="Q2785" s="828">
        <f t="shared" si="149"/>
        <v>0</v>
      </c>
      <c r="R2785" s="520"/>
    </row>
    <row r="2786" spans="1:18" hidden="1" outlineLevel="1">
      <c r="B2786" s="115">
        <f t="shared" si="151"/>
        <v>2766</v>
      </c>
      <c r="C2786" s="70" t="s">
        <v>2212</v>
      </c>
      <c r="D2786" s="203" t="s">
        <v>31</v>
      </c>
      <c r="E2786" s="204">
        <v>6</v>
      </c>
      <c r="F2786" s="38"/>
      <c r="G2786" s="380"/>
      <c r="H2786" s="381"/>
      <c r="I2786" s="380"/>
      <c r="J2786" s="306">
        <f t="shared" si="152"/>
        <v>0</v>
      </c>
      <c r="K2786" s="325"/>
      <c r="L2786" s="353"/>
      <c r="M2786" s="772"/>
      <c r="N2786" s="317"/>
      <c r="O2786" s="845" t="s">
        <v>3627</v>
      </c>
      <c r="P2786" s="826">
        <f t="shared" si="150"/>
        <v>0</v>
      </c>
      <c r="Q2786" s="828">
        <f t="shared" si="149"/>
        <v>0</v>
      </c>
      <c r="R2786" s="520"/>
    </row>
    <row r="2787" spans="1:18" ht="45" hidden="1" outlineLevel="1">
      <c r="B2787" s="115">
        <f t="shared" si="151"/>
        <v>2767</v>
      </c>
      <c r="C2787" s="70" t="s">
        <v>2213</v>
      </c>
      <c r="D2787" s="203" t="s">
        <v>31</v>
      </c>
      <c r="E2787" s="204">
        <v>23</v>
      </c>
      <c r="F2787" s="38"/>
      <c r="G2787" s="380"/>
      <c r="H2787" s="381"/>
      <c r="I2787" s="380"/>
      <c r="J2787" s="306">
        <f t="shared" si="152"/>
        <v>0</v>
      </c>
      <c r="K2787" s="325"/>
      <c r="L2787" s="353"/>
      <c r="M2787" s="772"/>
      <c r="N2787" s="317"/>
      <c r="O2787" s="845" t="s">
        <v>3627</v>
      </c>
      <c r="P2787" s="826">
        <f t="shared" si="150"/>
        <v>0</v>
      </c>
      <c r="Q2787" s="828">
        <f t="shared" si="149"/>
        <v>0</v>
      </c>
      <c r="R2787" s="520"/>
    </row>
    <row r="2788" spans="1:18" hidden="1" outlineLevel="1">
      <c r="B2788" s="115">
        <f t="shared" si="151"/>
        <v>2768</v>
      </c>
      <c r="C2788" s="70" t="s">
        <v>2214</v>
      </c>
      <c r="D2788" s="203" t="s">
        <v>31</v>
      </c>
      <c r="E2788" s="204">
        <v>15</v>
      </c>
      <c r="F2788" s="38"/>
      <c r="G2788" s="380"/>
      <c r="H2788" s="381"/>
      <c r="I2788" s="380"/>
      <c r="J2788" s="306">
        <f t="shared" si="152"/>
        <v>0</v>
      </c>
      <c r="K2788" s="325"/>
      <c r="L2788" s="353"/>
      <c r="M2788" s="772"/>
      <c r="N2788" s="317"/>
      <c r="O2788" s="845" t="s">
        <v>3627</v>
      </c>
      <c r="P2788" s="826">
        <f t="shared" si="150"/>
        <v>0</v>
      </c>
      <c r="Q2788" s="828">
        <f t="shared" si="149"/>
        <v>0</v>
      </c>
      <c r="R2788" s="520"/>
    </row>
    <row r="2789" spans="1:18" hidden="1" outlineLevel="1">
      <c r="B2789" s="115">
        <f t="shared" si="151"/>
        <v>2769</v>
      </c>
      <c r="C2789" s="70" t="s">
        <v>2215</v>
      </c>
      <c r="D2789" s="203" t="s">
        <v>31</v>
      </c>
      <c r="E2789" s="204">
        <v>1</v>
      </c>
      <c r="F2789" s="38"/>
      <c r="G2789" s="380"/>
      <c r="H2789" s="381"/>
      <c r="I2789" s="380"/>
      <c r="J2789" s="306">
        <f t="shared" si="152"/>
        <v>0</v>
      </c>
      <c r="K2789" s="325"/>
      <c r="L2789" s="353"/>
      <c r="M2789" s="772"/>
      <c r="N2789" s="317"/>
      <c r="O2789" s="845" t="s">
        <v>3627</v>
      </c>
      <c r="P2789" s="826">
        <f t="shared" si="150"/>
        <v>0</v>
      </c>
      <c r="Q2789" s="828">
        <f t="shared" si="149"/>
        <v>0</v>
      </c>
      <c r="R2789" s="520"/>
    </row>
    <row r="2790" spans="1:18" hidden="1" outlineLevel="1">
      <c r="B2790" s="115">
        <f t="shared" si="151"/>
        <v>2770</v>
      </c>
      <c r="C2790" s="70" t="s">
        <v>2216</v>
      </c>
      <c r="D2790" s="203" t="s">
        <v>31</v>
      </c>
      <c r="E2790" s="204">
        <v>2</v>
      </c>
      <c r="F2790" s="38"/>
      <c r="G2790" s="380"/>
      <c r="H2790" s="381"/>
      <c r="I2790" s="380"/>
      <c r="J2790" s="306">
        <f t="shared" si="152"/>
        <v>0</v>
      </c>
      <c r="K2790" s="325"/>
      <c r="L2790" s="353"/>
      <c r="M2790" s="772"/>
      <c r="N2790" s="317"/>
      <c r="O2790" s="845" t="s">
        <v>3627</v>
      </c>
      <c r="P2790" s="826">
        <f t="shared" si="150"/>
        <v>0</v>
      </c>
      <c r="Q2790" s="828">
        <f t="shared" si="149"/>
        <v>0</v>
      </c>
      <c r="R2790" s="520"/>
    </row>
    <row r="2791" spans="1:18" hidden="1" outlineLevel="1">
      <c r="B2791" s="115">
        <f t="shared" si="151"/>
        <v>2771</v>
      </c>
      <c r="C2791" s="70" t="s">
        <v>2217</v>
      </c>
      <c r="D2791" s="203" t="s">
        <v>31</v>
      </c>
      <c r="E2791" s="204">
        <v>6</v>
      </c>
      <c r="F2791" s="38"/>
      <c r="G2791" s="380"/>
      <c r="H2791" s="381"/>
      <c r="I2791" s="380"/>
      <c r="J2791" s="306">
        <f t="shared" si="152"/>
        <v>0</v>
      </c>
      <c r="K2791" s="325"/>
      <c r="L2791" s="353"/>
      <c r="M2791" s="772"/>
      <c r="N2791" s="317"/>
      <c r="O2791" s="845" t="s">
        <v>3627</v>
      </c>
      <c r="P2791" s="826">
        <f t="shared" si="150"/>
        <v>0</v>
      </c>
      <c r="Q2791" s="828">
        <f t="shared" si="149"/>
        <v>0</v>
      </c>
      <c r="R2791" s="520"/>
    </row>
    <row r="2792" spans="1:18" ht="30" hidden="1" outlineLevel="1">
      <c r="B2792" s="115">
        <f t="shared" si="151"/>
        <v>2772</v>
      </c>
      <c r="C2792" s="70" t="s">
        <v>2218</v>
      </c>
      <c r="D2792" s="203" t="s">
        <v>31</v>
      </c>
      <c r="E2792" s="204">
        <v>5</v>
      </c>
      <c r="F2792" s="38"/>
      <c r="G2792" s="380"/>
      <c r="H2792" s="381"/>
      <c r="I2792" s="380"/>
      <c r="J2792" s="306">
        <f t="shared" si="152"/>
        <v>0</v>
      </c>
      <c r="K2792" s="325"/>
      <c r="L2792" s="353"/>
      <c r="M2792" s="772"/>
      <c r="N2792" s="317"/>
      <c r="O2792" s="845" t="s">
        <v>3627</v>
      </c>
      <c r="P2792" s="826">
        <f t="shared" si="150"/>
        <v>0</v>
      </c>
      <c r="Q2792" s="828">
        <f t="shared" si="149"/>
        <v>0</v>
      </c>
      <c r="R2792" s="520"/>
    </row>
    <row r="2793" spans="1:18" hidden="1" outlineLevel="1">
      <c r="B2793" s="115">
        <f t="shared" si="151"/>
        <v>2773</v>
      </c>
      <c r="C2793" s="70" t="s">
        <v>2219</v>
      </c>
      <c r="D2793" s="203" t="s">
        <v>31</v>
      </c>
      <c r="E2793" s="204">
        <v>2</v>
      </c>
      <c r="F2793" s="38"/>
      <c r="G2793" s="380"/>
      <c r="H2793" s="381"/>
      <c r="I2793" s="380"/>
      <c r="J2793" s="306">
        <f t="shared" si="152"/>
        <v>0</v>
      </c>
      <c r="K2793" s="325"/>
      <c r="L2793" s="353"/>
      <c r="M2793" s="772"/>
      <c r="N2793" s="317"/>
      <c r="O2793" s="845" t="s">
        <v>3627</v>
      </c>
      <c r="P2793" s="826">
        <f t="shared" si="150"/>
        <v>0</v>
      </c>
      <c r="Q2793" s="828">
        <f t="shared" si="149"/>
        <v>0</v>
      </c>
      <c r="R2793" s="520"/>
    </row>
    <row r="2794" spans="1:18" hidden="1" outlineLevel="1">
      <c r="B2794" s="115">
        <f t="shared" si="151"/>
        <v>2774</v>
      </c>
      <c r="C2794" s="70" t="s">
        <v>2220</v>
      </c>
      <c r="D2794" s="203" t="s">
        <v>31</v>
      </c>
      <c r="E2794" s="204">
        <v>1</v>
      </c>
      <c r="F2794" s="38"/>
      <c r="G2794" s="380"/>
      <c r="H2794" s="381"/>
      <c r="I2794" s="380"/>
      <c r="J2794" s="306">
        <f t="shared" si="152"/>
        <v>0</v>
      </c>
      <c r="K2794" s="325"/>
      <c r="L2794" s="353"/>
      <c r="M2794" s="772"/>
      <c r="N2794" s="317"/>
      <c r="O2794" s="845" t="s">
        <v>3627</v>
      </c>
      <c r="P2794" s="826">
        <f t="shared" si="150"/>
        <v>0</v>
      </c>
      <c r="Q2794" s="828">
        <f t="shared" si="149"/>
        <v>0</v>
      </c>
      <c r="R2794" s="520"/>
    </row>
    <row r="2795" spans="1:18" ht="30" hidden="1" outlineLevel="1">
      <c r="B2795" s="115">
        <f t="shared" si="151"/>
        <v>2775</v>
      </c>
      <c r="C2795" s="70" t="s">
        <v>2221</v>
      </c>
      <c r="D2795" s="203" t="s">
        <v>31</v>
      </c>
      <c r="E2795" s="204">
        <v>42</v>
      </c>
      <c r="F2795" s="38"/>
      <c r="G2795" s="380"/>
      <c r="H2795" s="381"/>
      <c r="I2795" s="380"/>
      <c r="J2795" s="306">
        <f t="shared" si="152"/>
        <v>0</v>
      </c>
      <c r="K2795" s="325"/>
      <c r="L2795" s="353"/>
      <c r="M2795" s="772"/>
      <c r="N2795" s="317"/>
      <c r="O2795" s="845" t="s">
        <v>3627</v>
      </c>
      <c r="P2795" s="826">
        <f t="shared" si="150"/>
        <v>0</v>
      </c>
      <c r="Q2795" s="828">
        <f t="shared" si="149"/>
        <v>0</v>
      </c>
      <c r="R2795" s="520"/>
    </row>
    <row r="2796" spans="1:18" s="10" customFormat="1" collapsed="1">
      <c r="A2796" s="399">
        <v>22</v>
      </c>
      <c r="B2796" s="382">
        <f t="shared" si="151"/>
        <v>2776</v>
      </c>
      <c r="C2796" s="940" t="s">
        <v>3557</v>
      </c>
      <c r="D2796" s="941"/>
      <c r="E2796" s="941"/>
      <c r="F2796" s="425"/>
      <c r="G2796" s="426">
        <f>'ЭГ (Центрис)'!F33</f>
        <v>1329154.8</v>
      </c>
      <c r="H2796" s="427"/>
      <c r="I2796" s="426">
        <f>'ЭГ (Центрис)'!H33</f>
        <v>3182580</v>
      </c>
      <c r="J2796" s="428">
        <f t="shared" si="152"/>
        <v>4511734.8</v>
      </c>
      <c r="K2796" s="429" t="s">
        <v>3625</v>
      </c>
      <c r="L2796" s="355" t="s">
        <v>3605</v>
      </c>
      <c r="M2796" s="774">
        <v>0</v>
      </c>
      <c r="N2796" s="402">
        <v>0</v>
      </c>
      <c r="O2796" s="845" t="s">
        <v>3627</v>
      </c>
      <c r="P2796" s="826">
        <f t="shared" si="150"/>
        <v>1329154.8</v>
      </c>
      <c r="Q2796" s="828">
        <f t="shared" si="149"/>
        <v>3182580</v>
      </c>
      <c r="R2796" s="522"/>
    </row>
    <row r="2797" spans="1:18" ht="165" hidden="1" outlineLevel="1">
      <c r="B2797" s="115">
        <f t="shared" si="151"/>
        <v>2777</v>
      </c>
      <c r="C2797" s="70" t="s">
        <v>3558</v>
      </c>
      <c r="D2797" s="203" t="s">
        <v>2222</v>
      </c>
      <c r="E2797" s="204" t="s">
        <v>2223</v>
      </c>
      <c r="F2797" s="38"/>
      <c r="G2797" s="380"/>
      <c r="H2797" s="381"/>
      <c r="I2797" s="380"/>
      <c r="J2797" s="306">
        <f t="shared" si="152"/>
        <v>0</v>
      </c>
      <c r="K2797" s="401" t="s">
        <v>3625</v>
      </c>
      <c r="L2797" s="355" t="s">
        <v>3605</v>
      </c>
      <c r="M2797" s="772"/>
      <c r="N2797" s="317"/>
      <c r="O2797" s="845" t="s">
        <v>3627</v>
      </c>
      <c r="P2797" s="821"/>
      <c r="Q2797" s="828">
        <f t="shared" si="149"/>
        <v>0</v>
      </c>
      <c r="R2797" s="520"/>
    </row>
    <row r="2798" spans="1:18" ht="30" hidden="1" outlineLevel="1">
      <c r="B2798" s="115">
        <f t="shared" si="151"/>
        <v>2778</v>
      </c>
      <c r="C2798" s="70" t="s">
        <v>2224</v>
      </c>
      <c r="D2798" s="203" t="s">
        <v>2222</v>
      </c>
      <c r="E2798" s="204" t="s">
        <v>2225</v>
      </c>
      <c r="F2798" s="38"/>
      <c r="G2798" s="380"/>
      <c r="H2798" s="381"/>
      <c r="I2798" s="380"/>
      <c r="J2798" s="306">
        <f t="shared" si="152"/>
        <v>0</v>
      </c>
      <c r="K2798" s="401" t="s">
        <v>3625</v>
      </c>
      <c r="L2798" s="355" t="s">
        <v>3605</v>
      </c>
      <c r="M2798" s="772"/>
      <c r="N2798" s="317"/>
      <c r="O2798" s="845" t="s">
        <v>3627</v>
      </c>
      <c r="P2798" s="821"/>
      <c r="Q2798" s="828">
        <f t="shared" si="149"/>
        <v>0</v>
      </c>
      <c r="R2798" s="520"/>
    </row>
    <row r="2799" spans="1:18" hidden="1" outlineLevel="1">
      <c r="B2799" s="115">
        <f t="shared" si="151"/>
        <v>2779</v>
      </c>
      <c r="C2799" s="70" t="s">
        <v>2226</v>
      </c>
      <c r="D2799" s="203" t="s">
        <v>63</v>
      </c>
      <c r="E2799" s="204">
        <v>150</v>
      </c>
      <c r="F2799" s="38"/>
      <c r="G2799" s="380"/>
      <c r="H2799" s="381"/>
      <c r="I2799" s="380"/>
      <c r="J2799" s="306">
        <f t="shared" si="152"/>
        <v>0</v>
      </c>
      <c r="K2799" s="401" t="s">
        <v>3625</v>
      </c>
      <c r="L2799" s="355" t="s">
        <v>3605</v>
      </c>
      <c r="M2799" s="772"/>
      <c r="N2799" s="317"/>
      <c r="O2799" s="845" t="s">
        <v>3627</v>
      </c>
      <c r="P2799" s="821"/>
      <c r="Q2799" s="828">
        <f t="shared" ref="Q2799:Q2862" si="153">I2799</f>
        <v>0</v>
      </c>
      <c r="R2799" s="520"/>
    </row>
    <row r="2800" spans="1:18" ht="30" hidden="1" outlineLevel="1">
      <c r="B2800" s="115">
        <f t="shared" si="151"/>
        <v>2780</v>
      </c>
      <c r="C2800" s="70" t="s">
        <v>2227</v>
      </c>
      <c r="D2800" s="203" t="s">
        <v>2222</v>
      </c>
      <c r="E2800" s="204" t="s">
        <v>2228</v>
      </c>
      <c r="F2800" s="38"/>
      <c r="G2800" s="380"/>
      <c r="H2800" s="381"/>
      <c r="I2800" s="380"/>
      <c r="J2800" s="306">
        <f t="shared" si="152"/>
        <v>0</v>
      </c>
      <c r="K2800" s="401" t="s">
        <v>3625</v>
      </c>
      <c r="L2800" s="355" t="s">
        <v>3605</v>
      </c>
      <c r="M2800" s="772"/>
      <c r="N2800" s="317"/>
      <c r="O2800" s="845" t="s">
        <v>3627</v>
      </c>
      <c r="P2800" s="821"/>
      <c r="Q2800" s="828">
        <f t="shared" si="153"/>
        <v>0</v>
      </c>
      <c r="R2800" s="520"/>
    </row>
    <row r="2801" spans="1:18" hidden="1" outlineLevel="1">
      <c r="B2801" s="115">
        <f t="shared" si="151"/>
        <v>2781</v>
      </c>
      <c r="C2801" s="70" t="s">
        <v>2229</v>
      </c>
      <c r="D2801" s="203" t="s">
        <v>63</v>
      </c>
      <c r="E2801" s="204">
        <v>150</v>
      </c>
      <c r="F2801" s="38"/>
      <c r="G2801" s="380"/>
      <c r="H2801" s="381"/>
      <c r="I2801" s="380"/>
      <c r="J2801" s="306">
        <f t="shared" si="152"/>
        <v>0</v>
      </c>
      <c r="K2801" s="401" t="s">
        <v>3625</v>
      </c>
      <c r="L2801" s="355" t="s">
        <v>3605</v>
      </c>
      <c r="M2801" s="772"/>
      <c r="N2801" s="317"/>
      <c r="O2801" s="845" t="s">
        <v>3627</v>
      </c>
      <c r="P2801" s="821"/>
      <c r="Q2801" s="828">
        <f t="shared" si="153"/>
        <v>0</v>
      </c>
      <c r="R2801" s="520"/>
    </row>
    <row r="2802" spans="1:18" ht="30" hidden="1" outlineLevel="1">
      <c r="B2802" s="115">
        <f t="shared" si="151"/>
        <v>2782</v>
      </c>
      <c r="C2802" s="70" t="s">
        <v>2230</v>
      </c>
      <c r="D2802" s="203" t="s">
        <v>31</v>
      </c>
      <c r="E2802" s="204">
        <v>34</v>
      </c>
      <c r="F2802" s="38"/>
      <c r="G2802" s="380"/>
      <c r="H2802" s="381"/>
      <c r="I2802" s="380"/>
      <c r="J2802" s="306">
        <f t="shared" si="152"/>
        <v>0</v>
      </c>
      <c r="K2802" s="401" t="s">
        <v>3625</v>
      </c>
      <c r="L2802" s="355" t="s">
        <v>3605</v>
      </c>
      <c r="M2802" s="772"/>
      <c r="N2802" s="317"/>
      <c r="O2802" s="845" t="s">
        <v>3627</v>
      </c>
      <c r="P2802" s="821"/>
      <c r="Q2802" s="828">
        <f t="shared" si="153"/>
        <v>0</v>
      </c>
      <c r="R2802" s="520"/>
    </row>
    <row r="2803" spans="1:18" hidden="1" outlineLevel="1">
      <c r="B2803" s="115">
        <f t="shared" si="151"/>
        <v>2783</v>
      </c>
      <c r="C2803" s="70" t="s">
        <v>3559</v>
      </c>
      <c r="D2803" s="203" t="s">
        <v>31</v>
      </c>
      <c r="E2803" s="204">
        <v>3</v>
      </c>
      <c r="F2803" s="38"/>
      <c r="G2803" s="380"/>
      <c r="H2803" s="381"/>
      <c r="I2803" s="380"/>
      <c r="J2803" s="306">
        <f t="shared" si="152"/>
        <v>0</v>
      </c>
      <c r="K2803" s="401" t="s">
        <v>3625</v>
      </c>
      <c r="L2803" s="355" t="s">
        <v>3605</v>
      </c>
      <c r="M2803" s="772"/>
      <c r="N2803" s="317"/>
      <c r="O2803" s="845" t="s">
        <v>3627</v>
      </c>
      <c r="P2803" s="821"/>
      <c r="Q2803" s="828">
        <f t="shared" si="153"/>
        <v>0</v>
      </c>
      <c r="R2803" s="520"/>
    </row>
    <row r="2804" spans="1:18" ht="30" hidden="1" outlineLevel="1">
      <c r="B2804" s="115">
        <f t="shared" ref="B2804:B2867" si="154">B2803+1</f>
        <v>2784</v>
      </c>
      <c r="C2804" s="70" t="s">
        <v>3560</v>
      </c>
      <c r="D2804" s="203" t="s">
        <v>31</v>
      </c>
      <c r="E2804" s="204">
        <v>6</v>
      </c>
      <c r="F2804" s="38"/>
      <c r="G2804" s="380"/>
      <c r="H2804" s="381"/>
      <c r="I2804" s="380"/>
      <c r="J2804" s="306">
        <f t="shared" si="152"/>
        <v>0</v>
      </c>
      <c r="K2804" s="401" t="s">
        <v>3625</v>
      </c>
      <c r="L2804" s="355" t="s">
        <v>3605</v>
      </c>
      <c r="M2804" s="772"/>
      <c r="N2804" s="317"/>
      <c r="O2804" s="845" t="s">
        <v>3627</v>
      </c>
      <c r="P2804" s="821"/>
      <c r="Q2804" s="828">
        <f t="shared" si="153"/>
        <v>0</v>
      </c>
      <c r="R2804" s="520"/>
    </row>
    <row r="2805" spans="1:18" ht="30" hidden="1" outlineLevel="1">
      <c r="B2805" s="115">
        <f t="shared" si="154"/>
        <v>2785</v>
      </c>
      <c r="C2805" s="70" t="s">
        <v>2231</v>
      </c>
      <c r="D2805" s="203" t="s">
        <v>265</v>
      </c>
      <c r="E2805" s="204">
        <v>60</v>
      </c>
      <c r="F2805" s="38"/>
      <c r="G2805" s="380"/>
      <c r="H2805" s="381"/>
      <c r="I2805" s="380"/>
      <c r="J2805" s="306">
        <f t="shared" si="152"/>
        <v>0</v>
      </c>
      <c r="K2805" s="401" t="s">
        <v>3625</v>
      </c>
      <c r="L2805" s="355" t="s">
        <v>3605</v>
      </c>
      <c r="M2805" s="772"/>
      <c r="N2805" s="317"/>
      <c r="O2805" s="845" t="s">
        <v>3627</v>
      </c>
      <c r="P2805" s="821"/>
      <c r="Q2805" s="828">
        <f t="shared" si="153"/>
        <v>0</v>
      </c>
      <c r="R2805" s="520"/>
    </row>
    <row r="2806" spans="1:18" ht="30" hidden="1" outlineLevel="1">
      <c r="B2806" s="115">
        <f t="shared" si="154"/>
        <v>2786</v>
      </c>
      <c r="C2806" s="70" t="s">
        <v>2232</v>
      </c>
      <c r="D2806" s="203" t="s">
        <v>265</v>
      </c>
      <c r="E2806" s="204">
        <v>300</v>
      </c>
      <c r="F2806" s="38"/>
      <c r="G2806" s="380"/>
      <c r="H2806" s="381"/>
      <c r="I2806" s="380"/>
      <c r="J2806" s="306">
        <f t="shared" si="152"/>
        <v>0</v>
      </c>
      <c r="K2806" s="401" t="s">
        <v>3625</v>
      </c>
      <c r="L2806" s="355" t="s">
        <v>3605</v>
      </c>
      <c r="M2806" s="772"/>
      <c r="N2806" s="317"/>
      <c r="O2806" s="845" t="s">
        <v>3627</v>
      </c>
      <c r="P2806" s="821"/>
      <c r="Q2806" s="828">
        <f t="shared" si="153"/>
        <v>0</v>
      </c>
      <c r="R2806" s="520"/>
    </row>
    <row r="2807" spans="1:18" ht="30" hidden="1" outlineLevel="1">
      <c r="B2807" s="115">
        <f t="shared" si="154"/>
        <v>2787</v>
      </c>
      <c r="C2807" s="70" t="s">
        <v>2233</v>
      </c>
      <c r="D2807" s="203" t="s">
        <v>265</v>
      </c>
      <c r="E2807" s="204">
        <v>90</v>
      </c>
      <c r="F2807" s="38"/>
      <c r="G2807" s="380"/>
      <c r="H2807" s="381"/>
      <c r="I2807" s="380"/>
      <c r="J2807" s="306">
        <f t="shared" si="152"/>
        <v>0</v>
      </c>
      <c r="K2807" s="401" t="s">
        <v>3625</v>
      </c>
      <c r="L2807" s="355" t="s">
        <v>3605</v>
      </c>
      <c r="M2807" s="772"/>
      <c r="N2807" s="317"/>
      <c r="O2807" s="845" t="s">
        <v>3627</v>
      </c>
      <c r="P2807" s="821"/>
      <c r="Q2807" s="828">
        <f t="shared" si="153"/>
        <v>0</v>
      </c>
      <c r="R2807" s="520"/>
    </row>
    <row r="2808" spans="1:18" hidden="1" outlineLevel="1">
      <c r="B2808" s="115">
        <f t="shared" si="154"/>
        <v>2788</v>
      </c>
      <c r="C2808" s="70" t="s">
        <v>1613</v>
      </c>
      <c r="D2808" s="203" t="s">
        <v>1754</v>
      </c>
      <c r="E2808" s="204">
        <v>1</v>
      </c>
      <c r="F2808" s="38"/>
      <c r="G2808" s="380"/>
      <c r="H2808" s="381"/>
      <c r="I2808" s="380"/>
      <c r="J2808" s="306">
        <f t="shared" si="152"/>
        <v>0</v>
      </c>
      <c r="K2808" s="401" t="s">
        <v>3625</v>
      </c>
      <c r="L2808" s="355" t="s">
        <v>3605</v>
      </c>
      <c r="M2808" s="772"/>
      <c r="N2808" s="317"/>
      <c r="O2808" s="845" t="s">
        <v>3627</v>
      </c>
      <c r="P2808" s="821"/>
      <c r="Q2808" s="828">
        <f t="shared" si="153"/>
        <v>0</v>
      </c>
      <c r="R2808" s="520"/>
    </row>
    <row r="2809" spans="1:18" ht="23.4" customHeight="1" collapsed="1">
      <c r="A2809" s="219">
        <v>23</v>
      </c>
      <c r="B2809" s="382">
        <f t="shared" si="154"/>
        <v>2789</v>
      </c>
      <c r="C2809" s="940" t="s">
        <v>2234</v>
      </c>
      <c r="D2809" s="941"/>
      <c r="E2809" s="941"/>
      <c r="F2809" s="425"/>
      <c r="G2809" s="426">
        <f>'ЭМ (Центрис)'!F91</f>
        <v>69409944.620000005</v>
      </c>
      <c r="H2809" s="427"/>
      <c r="I2809" s="426">
        <f>'ЭМ (Центрис)'!H91</f>
        <v>26317942</v>
      </c>
      <c r="J2809" s="428">
        <f t="shared" si="152"/>
        <v>95727886.620000005</v>
      </c>
      <c r="K2809" s="429" t="s">
        <v>3625</v>
      </c>
      <c r="L2809" s="355" t="s">
        <v>3605</v>
      </c>
      <c r="M2809" s="772">
        <v>0</v>
      </c>
      <c r="N2809" s="317">
        <v>0</v>
      </c>
      <c r="O2809" s="845" t="s">
        <v>3627</v>
      </c>
      <c r="P2809" s="821">
        <v>46367445.950000003</v>
      </c>
      <c r="Q2809" s="828">
        <f t="shared" si="153"/>
        <v>26317942</v>
      </c>
      <c r="R2809" s="520"/>
    </row>
    <row r="2810" spans="1:18" hidden="1" outlineLevel="1">
      <c r="B2810" s="115">
        <f t="shared" si="154"/>
        <v>2790</v>
      </c>
      <c r="C2810" s="70" t="s">
        <v>2235</v>
      </c>
      <c r="D2810" s="203"/>
      <c r="E2810" s="204"/>
      <c r="F2810" s="38"/>
      <c r="G2810" s="380"/>
      <c r="H2810" s="381"/>
      <c r="I2810" s="380"/>
      <c r="J2810" s="306">
        <f t="shared" si="152"/>
        <v>0</v>
      </c>
      <c r="K2810" s="401" t="s">
        <v>3625</v>
      </c>
      <c r="L2810" s="355" t="s">
        <v>3605</v>
      </c>
      <c r="M2810" s="772"/>
      <c r="N2810" s="317"/>
      <c r="O2810" s="845" t="s">
        <v>3627</v>
      </c>
      <c r="P2810" s="821"/>
      <c r="Q2810" s="828">
        <f t="shared" si="153"/>
        <v>0</v>
      </c>
      <c r="R2810" s="520"/>
    </row>
    <row r="2811" spans="1:18" ht="30" hidden="1" outlineLevel="1">
      <c r="B2811" s="115">
        <f t="shared" si="154"/>
        <v>2791</v>
      </c>
      <c r="C2811" s="70" t="s">
        <v>2236</v>
      </c>
      <c r="D2811" s="203" t="s">
        <v>1062</v>
      </c>
      <c r="E2811" s="204">
        <v>1</v>
      </c>
      <c r="F2811" s="38"/>
      <c r="G2811" s="380"/>
      <c r="H2811" s="381"/>
      <c r="I2811" s="380"/>
      <c r="J2811" s="306">
        <f t="shared" si="152"/>
        <v>0</v>
      </c>
      <c r="K2811" s="401" t="s">
        <v>3625</v>
      </c>
      <c r="L2811" s="355" t="s">
        <v>3605</v>
      </c>
      <c r="M2811" s="772"/>
      <c r="N2811" s="317"/>
      <c r="O2811" s="845" t="s">
        <v>3627</v>
      </c>
      <c r="P2811" s="821"/>
      <c r="Q2811" s="828">
        <f t="shared" si="153"/>
        <v>0</v>
      </c>
      <c r="R2811" s="520"/>
    </row>
    <row r="2812" spans="1:18" ht="30" hidden="1" outlineLevel="1">
      <c r="B2812" s="115">
        <f t="shared" si="154"/>
        <v>2792</v>
      </c>
      <c r="C2812" s="70" t="s">
        <v>2237</v>
      </c>
      <c r="D2812" s="203" t="s">
        <v>1062</v>
      </c>
      <c r="E2812" s="204">
        <v>1</v>
      </c>
      <c r="F2812" s="38"/>
      <c r="G2812" s="380"/>
      <c r="H2812" s="381"/>
      <c r="I2812" s="380"/>
      <c r="J2812" s="306">
        <f t="shared" si="152"/>
        <v>0</v>
      </c>
      <c r="K2812" s="401" t="s">
        <v>3625</v>
      </c>
      <c r="L2812" s="355" t="s">
        <v>3605</v>
      </c>
      <c r="M2812" s="772"/>
      <c r="N2812" s="317"/>
      <c r="O2812" s="845" t="s">
        <v>3627</v>
      </c>
      <c r="P2812" s="821"/>
      <c r="Q2812" s="828">
        <f t="shared" si="153"/>
        <v>0</v>
      </c>
      <c r="R2812" s="520"/>
    </row>
    <row r="2813" spans="1:18" ht="30" hidden="1" outlineLevel="1">
      <c r="B2813" s="115">
        <f t="shared" si="154"/>
        <v>2793</v>
      </c>
      <c r="C2813" s="70" t="s">
        <v>2238</v>
      </c>
      <c r="D2813" s="203" t="s">
        <v>1062</v>
      </c>
      <c r="E2813" s="204">
        <v>1</v>
      </c>
      <c r="F2813" s="38"/>
      <c r="G2813" s="380"/>
      <c r="H2813" s="381"/>
      <c r="I2813" s="380"/>
      <c r="J2813" s="306">
        <f t="shared" si="152"/>
        <v>0</v>
      </c>
      <c r="K2813" s="401" t="s">
        <v>3625</v>
      </c>
      <c r="L2813" s="355" t="s">
        <v>3605</v>
      </c>
      <c r="M2813" s="772"/>
      <c r="N2813" s="317"/>
      <c r="O2813" s="845" t="s">
        <v>3627</v>
      </c>
      <c r="P2813" s="821"/>
      <c r="Q2813" s="828">
        <f t="shared" si="153"/>
        <v>0</v>
      </c>
      <c r="R2813" s="520"/>
    </row>
    <row r="2814" spans="1:18" hidden="1" outlineLevel="1">
      <c r="B2814" s="115">
        <f t="shared" si="154"/>
        <v>2794</v>
      </c>
      <c r="C2814" s="70" t="s">
        <v>2239</v>
      </c>
      <c r="D2814" s="203" t="s">
        <v>1062</v>
      </c>
      <c r="E2814" s="204">
        <v>1</v>
      </c>
      <c r="F2814" s="38"/>
      <c r="G2814" s="380"/>
      <c r="H2814" s="381"/>
      <c r="I2814" s="380"/>
      <c r="J2814" s="306">
        <f t="shared" si="152"/>
        <v>0</v>
      </c>
      <c r="K2814" s="401" t="s">
        <v>3625</v>
      </c>
      <c r="L2814" s="355" t="s">
        <v>3605</v>
      </c>
      <c r="M2814" s="772"/>
      <c r="N2814" s="317"/>
      <c r="O2814" s="845" t="s">
        <v>3627</v>
      </c>
      <c r="P2814" s="821"/>
      <c r="Q2814" s="828">
        <f t="shared" si="153"/>
        <v>0</v>
      </c>
      <c r="R2814" s="520"/>
    </row>
    <row r="2815" spans="1:18" hidden="1" outlineLevel="1">
      <c r="B2815" s="115">
        <f t="shared" si="154"/>
        <v>2795</v>
      </c>
      <c r="C2815" s="70" t="s">
        <v>2240</v>
      </c>
      <c r="D2815" s="203" t="s">
        <v>1062</v>
      </c>
      <c r="E2815" s="204">
        <v>1</v>
      </c>
      <c r="F2815" s="38"/>
      <c r="G2815" s="380"/>
      <c r="H2815" s="381"/>
      <c r="I2815" s="380"/>
      <c r="J2815" s="306">
        <f t="shared" si="152"/>
        <v>0</v>
      </c>
      <c r="K2815" s="401" t="s">
        <v>3625</v>
      </c>
      <c r="L2815" s="355" t="s">
        <v>3605</v>
      </c>
      <c r="M2815" s="772"/>
      <c r="N2815" s="317"/>
      <c r="O2815" s="845" t="s">
        <v>3627</v>
      </c>
      <c r="P2815" s="821"/>
      <c r="Q2815" s="828">
        <f t="shared" si="153"/>
        <v>0</v>
      </c>
      <c r="R2815" s="520"/>
    </row>
    <row r="2816" spans="1:18" hidden="1" outlineLevel="1">
      <c r="B2816" s="115">
        <f t="shared" si="154"/>
        <v>2796</v>
      </c>
      <c r="C2816" s="70" t="s">
        <v>2241</v>
      </c>
      <c r="D2816" s="203" t="s">
        <v>1062</v>
      </c>
      <c r="E2816" s="204">
        <v>1</v>
      </c>
      <c r="F2816" s="38"/>
      <c r="G2816" s="380"/>
      <c r="H2816" s="381"/>
      <c r="I2816" s="380"/>
      <c r="J2816" s="306">
        <f t="shared" si="152"/>
        <v>0</v>
      </c>
      <c r="K2816" s="401" t="s">
        <v>3625</v>
      </c>
      <c r="L2816" s="355" t="s">
        <v>3605</v>
      </c>
      <c r="M2816" s="772"/>
      <c r="N2816" s="317"/>
      <c r="O2816" s="845" t="s">
        <v>3627</v>
      </c>
      <c r="P2816" s="821"/>
      <c r="Q2816" s="828">
        <f t="shared" si="153"/>
        <v>0</v>
      </c>
      <c r="R2816" s="520"/>
    </row>
    <row r="2817" spans="2:18" hidden="1" outlineLevel="1">
      <c r="B2817" s="115">
        <f t="shared" si="154"/>
        <v>2797</v>
      </c>
      <c r="C2817" s="70" t="s">
        <v>2242</v>
      </c>
      <c r="D2817" s="203" t="s">
        <v>1062</v>
      </c>
      <c r="E2817" s="204">
        <v>1</v>
      </c>
      <c r="F2817" s="38"/>
      <c r="G2817" s="380"/>
      <c r="H2817" s="381"/>
      <c r="I2817" s="380"/>
      <c r="J2817" s="306">
        <f t="shared" si="152"/>
        <v>0</v>
      </c>
      <c r="K2817" s="401" t="s">
        <v>3625</v>
      </c>
      <c r="L2817" s="355" t="s">
        <v>3605</v>
      </c>
      <c r="M2817" s="772"/>
      <c r="N2817" s="317"/>
      <c r="O2817" s="845" t="s">
        <v>3627</v>
      </c>
      <c r="P2817" s="821"/>
      <c r="Q2817" s="828">
        <f t="shared" si="153"/>
        <v>0</v>
      </c>
      <c r="R2817" s="520"/>
    </row>
    <row r="2818" spans="2:18" hidden="1" outlineLevel="1">
      <c r="B2818" s="115">
        <f t="shared" si="154"/>
        <v>2798</v>
      </c>
      <c r="C2818" s="70" t="s">
        <v>2243</v>
      </c>
      <c r="D2818" s="203" t="s">
        <v>1062</v>
      </c>
      <c r="E2818" s="204">
        <v>1</v>
      </c>
      <c r="F2818" s="38"/>
      <c r="G2818" s="380"/>
      <c r="H2818" s="381"/>
      <c r="I2818" s="380"/>
      <c r="J2818" s="306">
        <f t="shared" si="152"/>
        <v>0</v>
      </c>
      <c r="K2818" s="401" t="s">
        <v>3625</v>
      </c>
      <c r="L2818" s="355" t="s">
        <v>3605</v>
      </c>
      <c r="M2818" s="772"/>
      <c r="N2818" s="317"/>
      <c r="O2818" s="845" t="s">
        <v>3627</v>
      </c>
      <c r="P2818" s="821"/>
      <c r="Q2818" s="828">
        <f t="shared" si="153"/>
        <v>0</v>
      </c>
      <c r="R2818" s="520"/>
    </row>
    <row r="2819" spans="2:18" hidden="1" outlineLevel="1">
      <c r="B2819" s="115">
        <f t="shared" si="154"/>
        <v>2799</v>
      </c>
      <c r="C2819" s="70" t="s">
        <v>2244</v>
      </c>
      <c r="D2819" s="203" t="s">
        <v>1062</v>
      </c>
      <c r="E2819" s="204">
        <v>1</v>
      </c>
      <c r="F2819" s="38"/>
      <c r="G2819" s="380"/>
      <c r="H2819" s="381"/>
      <c r="I2819" s="380"/>
      <c r="J2819" s="306">
        <f t="shared" si="152"/>
        <v>0</v>
      </c>
      <c r="K2819" s="401" t="s">
        <v>3625</v>
      </c>
      <c r="L2819" s="355" t="s">
        <v>3605</v>
      </c>
      <c r="M2819" s="772"/>
      <c r="N2819" s="317"/>
      <c r="O2819" s="845" t="s">
        <v>3627</v>
      </c>
      <c r="P2819" s="821"/>
      <c r="Q2819" s="828">
        <f t="shared" si="153"/>
        <v>0</v>
      </c>
      <c r="R2819" s="520"/>
    </row>
    <row r="2820" spans="2:18" ht="30" hidden="1" outlineLevel="1">
      <c r="B2820" s="115">
        <f t="shared" si="154"/>
        <v>2800</v>
      </c>
      <c r="C2820" s="70" t="s">
        <v>2245</v>
      </c>
      <c r="D2820" s="203" t="s">
        <v>1062</v>
      </c>
      <c r="E2820" s="204">
        <v>1</v>
      </c>
      <c r="F2820" s="38"/>
      <c r="G2820" s="380"/>
      <c r="H2820" s="381"/>
      <c r="I2820" s="380"/>
      <c r="J2820" s="306">
        <f t="shared" si="152"/>
        <v>0</v>
      </c>
      <c r="K2820" s="401" t="s">
        <v>3625</v>
      </c>
      <c r="L2820" s="355" t="s">
        <v>3605</v>
      </c>
      <c r="M2820" s="772"/>
      <c r="N2820" s="317"/>
      <c r="O2820" s="845" t="s">
        <v>3627</v>
      </c>
      <c r="P2820" s="821"/>
      <c r="Q2820" s="828">
        <f t="shared" si="153"/>
        <v>0</v>
      </c>
      <c r="R2820" s="520"/>
    </row>
    <row r="2821" spans="2:18" hidden="1" outlineLevel="1">
      <c r="B2821" s="115">
        <f t="shared" si="154"/>
        <v>2801</v>
      </c>
      <c r="C2821" s="70" t="s">
        <v>2246</v>
      </c>
      <c r="D2821" s="203" t="s">
        <v>1062</v>
      </c>
      <c r="E2821" s="204">
        <v>1</v>
      </c>
      <c r="F2821" s="38"/>
      <c r="G2821" s="380"/>
      <c r="H2821" s="381"/>
      <c r="I2821" s="380"/>
      <c r="J2821" s="306">
        <f t="shared" si="152"/>
        <v>0</v>
      </c>
      <c r="K2821" s="401" t="s">
        <v>3625</v>
      </c>
      <c r="L2821" s="355" t="s">
        <v>3605</v>
      </c>
      <c r="M2821" s="772"/>
      <c r="N2821" s="317"/>
      <c r="O2821" s="845" t="s">
        <v>3627</v>
      </c>
      <c r="P2821" s="821"/>
      <c r="Q2821" s="828">
        <f t="shared" si="153"/>
        <v>0</v>
      </c>
      <c r="R2821" s="520"/>
    </row>
    <row r="2822" spans="2:18" hidden="1" outlineLevel="1">
      <c r="B2822" s="115">
        <f t="shared" si="154"/>
        <v>2802</v>
      </c>
      <c r="C2822" s="70" t="s">
        <v>2247</v>
      </c>
      <c r="D2822" s="203"/>
      <c r="E2822" s="204"/>
      <c r="F2822" s="38"/>
      <c r="G2822" s="380"/>
      <c r="H2822" s="381"/>
      <c r="I2822" s="380"/>
      <c r="J2822" s="306">
        <f t="shared" si="152"/>
        <v>0</v>
      </c>
      <c r="K2822" s="401" t="s">
        <v>3625</v>
      </c>
      <c r="L2822" s="355" t="s">
        <v>3605</v>
      </c>
      <c r="M2822" s="772"/>
      <c r="N2822" s="317"/>
      <c r="O2822" s="845" t="s">
        <v>3627</v>
      </c>
      <c r="P2822" s="821"/>
      <c r="Q2822" s="828">
        <f t="shared" si="153"/>
        <v>0</v>
      </c>
      <c r="R2822" s="520"/>
    </row>
    <row r="2823" spans="2:18" hidden="1" outlineLevel="1">
      <c r="B2823" s="115">
        <f t="shared" si="154"/>
        <v>2803</v>
      </c>
      <c r="C2823" s="70" t="s">
        <v>2248</v>
      </c>
      <c r="D2823" s="203" t="s">
        <v>31</v>
      </c>
      <c r="E2823" s="204">
        <v>5</v>
      </c>
      <c r="F2823" s="38"/>
      <c r="G2823" s="380"/>
      <c r="H2823" s="381"/>
      <c r="I2823" s="380"/>
      <c r="J2823" s="306">
        <f t="shared" si="152"/>
        <v>0</v>
      </c>
      <c r="K2823" s="401" t="s">
        <v>3625</v>
      </c>
      <c r="L2823" s="355" t="s">
        <v>3605</v>
      </c>
      <c r="M2823" s="772"/>
      <c r="N2823" s="317"/>
      <c r="O2823" s="845" t="s">
        <v>3627</v>
      </c>
      <c r="P2823" s="821"/>
      <c r="Q2823" s="828">
        <f t="shared" si="153"/>
        <v>0</v>
      </c>
      <c r="R2823" s="520"/>
    </row>
    <row r="2824" spans="2:18" ht="45" hidden="1" outlineLevel="1">
      <c r="B2824" s="115">
        <f t="shared" si="154"/>
        <v>2804</v>
      </c>
      <c r="C2824" s="70" t="s">
        <v>2249</v>
      </c>
      <c r="D2824" s="203" t="s">
        <v>31</v>
      </c>
      <c r="E2824" s="204">
        <v>21</v>
      </c>
      <c r="F2824" s="38"/>
      <c r="G2824" s="380"/>
      <c r="H2824" s="381"/>
      <c r="I2824" s="380"/>
      <c r="J2824" s="306">
        <f t="shared" si="152"/>
        <v>0</v>
      </c>
      <c r="K2824" s="401" t="s">
        <v>3625</v>
      </c>
      <c r="L2824" s="355" t="s">
        <v>3605</v>
      </c>
      <c r="M2824" s="772"/>
      <c r="N2824" s="317"/>
      <c r="O2824" s="845" t="s">
        <v>3627</v>
      </c>
      <c r="P2824" s="821"/>
      <c r="Q2824" s="828">
        <f t="shared" si="153"/>
        <v>0</v>
      </c>
      <c r="R2824" s="520"/>
    </row>
    <row r="2825" spans="2:18" ht="45" hidden="1" outlineLevel="1">
      <c r="B2825" s="115">
        <f t="shared" si="154"/>
        <v>2805</v>
      </c>
      <c r="C2825" s="70" t="s">
        <v>2250</v>
      </c>
      <c r="D2825" s="203" t="s">
        <v>31</v>
      </c>
      <c r="E2825" s="204">
        <v>16</v>
      </c>
      <c r="F2825" s="38"/>
      <c r="G2825" s="380"/>
      <c r="H2825" s="381"/>
      <c r="I2825" s="380"/>
      <c r="J2825" s="306">
        <f t="shared" si="152"/>
        <v>0</v>
      </c>
      <c r="K2825" s="401" t="s">
        <v>3625</v>
      </c>
      <c r="L2825" s="355" t="s">
        <v>3605</v>
      </c>
      <c r="M2825" s="772"/>
      <c r="N2825" s="317"/>
      <c r="O2825" s="845" t="s">
        <v>3627</v>
      </c>
      <c r="P2825" s="821"/>
      <c r="Q2825" s="828">
        <f t="shared" si="153"/>
        <v>0</v>
      </c>
      <c r="R2825" s="520"/>
    </row>
    <row r="2826" spans="2:18" ht="30" hidden="1" outlineLevel="1">
      <c r="B2826" s="115">
        <f t="shared" si="154"/>
        <v>2806</v>
      </c>
      <c r="C2826" s="70" t="s">
        <v>2251</v>
      </c>
      <c r="D2826" s="203" t="s">
        <v>31</v>
      </c>
      <c r="E2826" s="204">
        <v>8</v>
      </c>
      <c r="F2826" s="38"/>
      <c r="G2826" s="380"/>
      <c r="H2826" s="381"/>
      <c r="I2826" s="380"/>
      <c r="J2826" s="306">
        <f t="shared" si="152"/>
        <v>0</v>
      </c>
      <c r="K2826" s="401" t="s">
        <v>3625</v>
      </c>
      <c r="L2826" s="355" t="s">
        <v>3605</v>
      </c>
      <c r="M2826" s="772"/>
      <c r="N2826" s="317"/>
      <c r="O2826" s="845" t="s">
        <v>3627</v>
      </c>
      <c r="P2826" s="821"/>
      <c r="Q2826" s="828">
        <f t="shared" si="153"/>
        <v>0</v>
      </c>
      <c r="R2826" s="520"/>
    </row>
    <row r="2827" spans="2:18" hidden="1" outlineLevel="1">
      <c r="B2827" s="115">
        <f t="shared" si="154"/>
        <v>2807</v>
      </c>
      <c r="C2827" s="70" t="s">
        <v>2252</v>
      </c>
      <c r="D2827" s="203" t="s">
        <v>31</v>
      </c>
      <c r="E2827" s="204">
        <v>4</v>
      </c>
      <c r="F2827" s="38"/>
      <c r="G2827" s="380"/>
      <c r="H2827" s="381"/>
      <c r="I2827" s="380"/>
      <c r="J2827" s="306">
        <f t="shared" si="152"/>
        <v>0</v>
      </c>
      <c r="K2827" s="401" t="s">
        <v>3625</v>
      </c>
      <c r="L2827" s="355" t="s">
        <v>3605</v>
      </c>
      <c r="M2827" s="772"/>
      <c r="N2827" s="317"/>
      <c r="O2827" s="845" t="s">
        <v>3627</v>
      </c>
      <c r="P2827" s="821"/>
      <c r="Q2827" s="828">
        <f t="shared" si="153"/>
        <v>0</v>
      </c>
      <c r="R2827" s="520"/>
    </row>
    <row r="2828" spans="2:18" hidden="1" outlineLevel="1">
      <c r="B2828" s="115">
        <f t="shared" si="154"/>
        <v>2808</v>
      </c>
      <c r="C2828" s="70" t="s">
        <v>2253</v>
      </c>
      <c r="D2828" s="203"/>
      <c r="E2828" s="204"/>
      <c r="F2828" s="38"/>
      <c r="G2828" s="380"/>
      <c r="H2828" s="381"/>
      <c r="I2828" s="380"/>
      <c r="J2828" s="306">
        <f t="shared" si="152"/>
        <v>0</v>
      </c>
      <c r="K2828" s="401" t="s">
        <v>3625</v>
      </c>
      <c r="L2828" s="355" t="s">
        <v>3605</v>
      </c>
      <c r="M2828" s="772"/>
      <c r="N2828" s="317"/>
      <c r="O2828" s="845" t="s">
        <v>3627</v>
      </c>
      <c r="P2828" s="821"/>
      <c r="Q2828" s="828">
        <f t="shared" si="153"/>
        <v>0</v>
      </c>
      <c r="R2828" s="520"/>
    </row>
    <row r="2829" spans="2:18" ht="45" hidden="1" outlineLevel="1">
      <c r="B2829" s="129">
        <f t="shared" si="154"/>
        <v>2809</v>
      </c>
      <c r="C2829" s="338" t="s">
        <v>3093</v>
      </c>
      <c r="D2829" s="117" t="s">
        <v>265</v>
      </c>
      <c r="E2829" s="162">
        <v>310</v>
      </c>
      <c r="F2829" s="38"/>
      <c r="G2829" s="380"/>
      <c r="H2829" s="381"/>
      <c r="I2829" s="380"/>
      <c r="J2829" s="306">
        <f t="shared" si="152"/>
        <v>0</v>
      </c>
      <c r="K2829" s="401" t="s">
        <v>3625</v>
      </c>
      <c r="L2829" s="355" t="s">
        <v>3605</v>
      </c>
      <c r="M2829" s="772"/>
      <c r="N2829" s="317"/>
      <c r="O2829" s="845" t="s">
        <v>3627</v>
      </c>
      <c r="P2829" s="821"/>
      <c r="Q2829" s="828">
        <f t="shared" si="153"/>
        <v>0</v>
      </c>
      <c r="R2829" s="520"/>
    </row>
    <row r="2830" spans="2:18" hidden="1" outlineLevel="1">
      <c r="B2830" s="115">
        <f t="shared" si="154"/>
        <v>2810</v>
      </c>
      <c r="C2830" s="70" t="s">
        <v>2268</v>
      </c>
      <c r="D2830" s="203"/>
      <c r="E2830" s="204"/>
      <c r="F2830" s="38"/>
      <c r="G2830" s="380"/>
      <c r="H2830" s="381"/>
      <c r="I2830" s="380"/>
      <c r="J2830" s="306">
        <f t="shared" si="152"/>
        <v>0</v>
      </c>
      <c r="K2830" s="401" t="s">
        <v>3625</v>
      </c>
      <c r="L2830" s="355" t="s">
        <v>3605</v>
      </c>
      <c r="M2830" s="772"/>
      <c r="N2830" s="317"/>
      <c r="O2830" s="845" t="s">
        <v>3627</v>
      </c>
      <c r="P2830" s="821"/>
      <c r="Q2830" s="828">
        <f t="shared" si="153"/>
        <v>0</v>
      </c>
      <c r="R2830" s="520"/>
    </row>
    <row r="2831" spans="2:18" ht="30" hidden="1" outlineLevel="1">
      <c r="B2831" s="115">
        <f t="shared" si="154"/>
        <v>2811</v>
      </c>
      <c r="C2831" s="70" t="s">
        <v>2254</v>
      </c>
      <c r="D2831" s="203" t="s">
        <v>2</v>
      </c>
      <c r="E2831" s="204">
        <v>96</v>
      </c>
      <c r="F2831" s="38"/>
      <c r="G2831" s="380"/>
      <c r="H2831" s="381"/>
      <c r="I2831" s="380"/>
      <c r="J2831" s="306">
        <f t="shared" si="152"/>
        <v>0</v>
      </c>
      <c r="K2831" s="401" t="s">
        <v>3625</v>
      </c>
      <c r="L2831" s="355" t="s">
        <v>3605</v>
      </c>
      <c r="M2831" s="772"/>
      <c r="N2831" s="317"/>
      <c r="O2831" s="845" t="s">
        <v>3627</v>
      </c>
      <c r="P2831" s="821"/>
      <c r="Q2831" s="828">
        <f t="shared" si="153"/>
        <v>0</v>
      </c>
      <c r="R2831" s="520"/>
    </row>
    <row r="2832" spans="2:18" hidden="1" outlineLevel="1">
      <c r="B2832" s="115">
        <f t="shared" si="154"/>
        <v>2812</v>
      </c>
      <c r="C2832" s="70" t="s">
        <v>2255</v>
      </c>
      <c r="D2832" s="203" t="s">
        <v>2</v>
      </c>
      <c r="E2832" s="204">
        <v>1918</v>
      </c>
      <c r="F2832" s="38"/>
      <c r="G2832" s="380"/>
      <c r="H2832" s="381"/>
      <c r="I2832" s="380"/>
      <c r="J2832" s="306">
        <f t="shared" si="152"/>
        <v>0</v>
      </c>
      <c r="K2832" s="401" t="s">
        <v>3625</v>
      </c>
      <c r="L2832" s="355" t="s">
        <v>3605</v>
      </c>
      <c r="M2832" s="772"/>
      <c r="N2832" s="317"/>
      <c r="O2832" s="845" t="s">
        <v>3627</v>
      </c>
      <c r="P2832" s="821"/>
      <c r="Q2832" s="828">
        <f t="shared" si="153"/>
        <v>0</v>
      </c>
      <c r="R2832" s="520"/>
    </row>
    <row r="2833" spans="2:18" ht="30" hidden="1" outlineLevel="1">
      <c r="B2833" s="115">
        <f t="shared" si="154"/>
        <v>2813</v>
      </c>
      <c r="C2833" s="70" t="s">
        <v>2256</v>
      </c>
      <c r="D2833" s="203" t="s">
        <v>2</v>
      </c>
      <c r="E2833" s="204">
        <v>100</v>
      </c>
      <c r="F2833" s="38"/>
      <c r="G2833" s="380"/>
      <c r="H2833" s="381"/>
      <c r="I2833" s="380"/>
      <c r="J2833" s="306">
        <f t="shared" si="152"/>
        <v>0</v>
      </c>
      <c r="K2833" s="401" t="s">
        <v>3625</v>
      </c>
      <c r="L2833" s="355" t="s">
        <v>3605</v>
      </c>
      <c r="M2833" s="772"/>
      <c r="N2833" s="317"/>
      <c r="O2833" s="845" t="s">
        <v>3627</v>
      </c>
      <c r="P2833" s="821"/>
      <c r="Q2833" s="828">
        <f t="shared" si="153"/>
        <v>0</v>
      </c>
      <c r="R2833" s="520"/>
    </row>
    <row r="2834" spans="2:18" hidden="1" outlineLevel="1">
      <c r="B2834" s="115">
        <f t="shared" si="154"/>
        <v>2814</v>
      </c>
      <c r="C2834" s="70" t="s">
        <v>2257</v>
      </c>
      <c r="D2834" s="203" t="s">
        <v>2</v>
      </c>
      <c r="E2834" s="204">
        <v>1591</v>
      </c>
      <c r="F2834" s="38"/>
      <c r="G2834" s="380"/>
      <c r="H2834" s="381"/>
      <c r="I2834" s="380"/>
      <c r="J2834" s="306">
        <f t="shared" si="152"/>
        <v>0</v>
      </c>
      <c r="K2834" s="401" t="s">
        <v>3625</v>
      </c>
      <c r="L2834" s="355" t="s">
        <v>3605</v>
      </c>
      <c r="M2834" s="772"/>
      <c r="N2834" s="317"/>
      <c r="O2834" s="845" t="s">
        <v>3627</v>
      </c>
      <c r="P2834" s="821"/>
      <c r="Q2834" s="828">
        <f t="shared" si="153"/>
        <v>0</v>
      </c>
      <c r="R2834" s="520"/>
    </row>
    <row r="2835" spans="2:18" hidden="1" outlineLevel="1">
      <c r="B2835" s="115">
        <f t="shared" si="154"/>
        <v>2815</v>
      </c>
      <c r="C2835" s="70" t="s">
        <v>2258</v>
      </c>
      <c r="D2835" s="203" t="s">
        <v>2</v>
      </c>
      <c r="E2835" s="204">
        <v>337</v>
      </c>
      <c r="F2835" s="38"/>
      <c r="G2835" s="380"/>
      <c r="H2835" s="381"/>
      <c r="I2835" s="380"/>
      <c r="J2835" s="306">
        <f t="shared" ref="J2835:J2898" si="155">G2835+I2835</f>
        <v>0</v>
      </c>
      <c r="K2835" s="401" t="s">
        <v>3625</v>
      </c>
      <c r="L2835" s="355" t="s">
        <v>3605</v>
      </c>
      <c r="M2835" s="772"/>
      <c r="N2835" s="317"/>
      <c r="O2835" s="845" t="s">
        <v>3627</v>
      </c>
      <c r="P2835" s="821"/>
      <c r="Q2835" s="828">
        <f t="shared" si="153"/>
        <v>0</v>
      </c>
      <c r="R2835" s="520"/>
    </row>
    <row r="2836" spans="2:18" hidden="1" outlineLevel="1">
      <c r="B2836" s="115">
        <f t="shared" si="154"/>
        <v>2816</v>
      </c>
      <c r="C2836" s="70" t="s">
        <v>2259</v>
      </c>
      <c r="D2836" s="203" t="s">
        <v>2</v>
      </c>
      <c r="E2836" s="204">
        <v>101</v>
      </c>
      <c r="F2836" s="38"/>
      <c r="G2836" s="380"/>
      <c r="H2836" s="381"/>
      <c r="I2836" s="380"/>
      <c r="J2836" s="306">
        <f t="shared" si="155"/>
        <v>0</v>
      </c>
      <c r="K2836" s="401" t="s">
        <v>3625</v>
      </c>
      <c r="L2836" s="355" t="s">
        <v>3605</v>
      </c>
      <c r="M2836" s="772"/>
      <c r="N2836" s="317"/>
      <c r="O2836" s="845" t="s">
        <v>3627</v>
      </c>
      <c r="P2836" s="821"/>
      <c r="Q2836" s="828">
        <f t="shared" si="153"/>
        <v>0</v>
      </c>
      <c r="R2836" s="520"/>
    </row>
    <row r="2837" spans="2:18" ht="30" hidden="1" outlineLevel="1">
      <c r="B2837" s="115">
        <f t="shared" si="154"/>
        <v>2817</v>
      </c>
      <c r="C2837" s="70" t="s">
        <v>2260</v>
      </c>
      <c r="D2837" s="203" t="s">
        <v>2</v>
      </c>
      <c r="E2837" s="204">
        <v>200</v>
      </c>
      <c r="F2837" s="38"/>
      <c r="G2837" s="380"/>
      <c r="H2837" s="381"/>
      <c r="I2837" s="380"/>
      <c r="J2837" s="306">
        <f t="shared" si="155"/>
        <v>0</v>
      </c>
      <c r="K2837" s="401" t="s">
        <v>3625</v>
      </c>
      <c r="L2837" s="355" t="s">
        <v>3605</v>
      </c>
      <c r="M2837" s="772"/>
      <c r="N2837" s="317"/>
      <c r="O2837" s="845" t="s">
        <v>3627</v>
      </c>
      <c r="P2837" s="821"/>
      <c r="Q2837" s="828">
        <f t="shared" si="153"/>
        <v>0</v>
      </c>
      <c r="R2837" s="520"/>
    </row>
    <row r="2838" spans="2:18" hidden="1" outlineLevel="1">
      <c r="B2838" s="115">
        <f t="shared" si="154"/>
        <v>2818</v>
      </c>
      <c r="C2838" s="70" t="s">
        <v>2261</v>
      </c>
      <c r="D2838" s="203" t="s">
        <v>2</v>
      </c>
      <c r="E2838" s="204">
        <v>120</v>
      </c>
      <c r="F2838" s="38"/>
      <c r="G2838" s="380"/>
      <c r="H2838" s="381"/>
      <c r="I2838" s="380"/>
      <c r="J2838" s="306">
        <f t="shared" si="155"/>
        <v>0</v>
      </c>
      <c r="K2838" s="401" t="s">
        <v>3625</v>
      </c>
      <c r="L2838" s="355" t="s">
        <v>3605</v>
      </c>
      <c r="M2838" s="772"/>
      <c r="N2838" s="317"/>
      <c r="O2838" s="845" t="s">
        <v>3627</v>
      </c>
      <c r="P2838" s="821"/>
      <c r="Q2838" s="828">
        <f t="shared" si="153"/>
        <v>0</v>
      </c>
      <c r="R2838" s="520"/>
    </row>
    <row r="2839" spans="2:18" hidden="1" outlineLevel="1">
      <c r="B2839" s="115">
        <f t="shared" si="154"/>
        <v>2819</v>
      </c>
      <c r="C2839" s="70" t="s">
        <v>2262</v>
      </c>
      <c r="D2839" s="203" t="s">
        <v>2</v>
      </c>
      <c r="E2839" s="204">
        <v>460</v>
      </c>
      <c r="F2839" s="38"/>
      <c r="G2839" s="380"/>
      <c r="H2839" s="381"/>
      <c r="I2839" s="380"/>
      <c r="J2839" s="306">
        <f t="shared" si="155"/>
        <v>0</v>
      </c>
      <c r="K2839" s="401" t="s">
        <v>3625</v>
      </c>
      <c r="L2839" s="355" t="s">
        <v>3605</v>
      </c>
      <c r="M2839" s="772"/>
      <c r="N2839" s="317"/>
      <c r="O2839" s="845" t="s">
        <v>3627</v>
      </c>
      <c r="P2839" s="821"/>
      <c r="Q2839" s="828">
        <f t="shared" si="153"/>
        <v>0</v>
      </c>
      <c r="R2839" s="520"/>
    </row>
    <row r="2840" spans="2:18" hidden="1" outlineLevel="1">
      <c r="B2840" s="115">
        <f t="shared" si="154"/>
        <v>2820</v>
      </c>
      <c r="C2840" s="70" t="s">
        <v>2263</v>
      </c>
      <c r="D2840" s="203" t="s">
        <v>2</v>
      </c>
      <c r="E2840" s="204">
        <v>989</v>
      </c>
      <c r="F2840" s="38"/>
      <c r="G2840" s="380"/>
      <c r="H2840" s="381"/>
      <c r="I2840" s="380"/>
      <c r="J2840" s="306">
        <f t="shared" si="155"/>
        <v>0</v>
      </c>
      <c r="K2840" s="401" t="s">
        <v>3625</v>
      </c>
      <c r="L2840" s="355" t="s">
        <v>3605</v>
      </c>
      <c r="M2840" s="772"/>
      <c r="N2840" s="317"/>
      <c r="O2840" s="845" t="s">
        <v>3627</v>
      </c>
      <c r="P2840" s="821"/>
      <c r="Q2840" s="828">
        <f t="shared" si="153"/>
        <v>0</v>
      </c>
      <c r="R2840" s="520"/>
    </row>
    <row r="2841" spans="2:18" hidden="1" outlineLevel="1">
      <c r="B2841" s="115">
        <f t="shared" si="154"/>
        <v>2821</v>
      </c>
      <c r="C2841" s="70" t="s">
        <v>2264</v>
      </c>
      <c r="D2841" s="203" t="s">
        <v>2</v>
      </c>
      <c r="E2841" s="204">
        <v>307</v>
      </c>
      <c r="F2841" s="38"/>
      <c r="G2841" s="380"/>
      <c r="H2841" s="381"/>
      <c r="I2841" s="380"/>
      <c r="J2841" s="306">
        <f t="shared" si="155"/>
        <v>0</v>
      </c>
      <c r="K2841" s="401" t="s">
        <v>3625</v>
      </c>
      <c r="L2841" s="355" t="s">
        <v>3605</v>
      </c>
      <c r="M2841" s="772"/>
      <c r="N2841" s="317"/>
      <c r="O2841" s="845" t="s">
        <v>3627</v>
      </c>
      <c r="P2841" s="821"/>
      <c r="Q2841" s="828">
        <f t="shared" si="153"/>
        <v>0</v>
      </c>
      <c r="R2841" s="520"/>
    </row>
    <row r="2842" spans="2:18" hidden="1" outlineLevel="1">
      <c r="B2842" s="115">
        <f t="shared" si="154"/>
        <v>2822</v>
      </c>
      <c r="C2842" s="70" t="s">
        <v>2265</v>
      </c>
      <c r="D2842" s="203" t="s">
        <v>2</v>
      </c>
      <c r="E2842" s="204">
        <v>298</v>
      </c>
      <c r="F2842" s="38"/>
      <c r="G2842" s="380"/>
      <c r="H2842" s="381"/>
      <c r="I2842" s="380"/>
      <c r="J2842" s="306">
        <f t="shared" si="155"/>
        <v>0</v>
      </c>
      <c r="K2842" s="401" t="s">
        <v>3625</v>
      </c>
      <c r="L2842" s="355" t="s">
        <v>3605</v>
      </c>
      <c r="M2842" s="772"/>
      <c r="N2842" s="317"/>
      <c r="O2842" s="845" t="s">
        <v>3627</v>
      </c>
      <c r="P2842" s="821"/>
      <c r="Q2842" s="828">
        <f t="shared" si="153"/>
        <v>0</v>
      </c>
      <c r="R2842" s="520"/>
    </row>
    <row r="2843" spans="2:18" ht="30" hidden="1" outlineLevel="1">
      <c r="B2843" s="115">
        <f t="shared" si="154"/>
        <v>2823</v>
      </c>
      <c r="C2843" s="70" t="s">
        <v>2266</v>
      </c>
      <c r="D2843" s="203" t="s">
        <v>2</v>
      </c>
      <c r="E2843" s="204">
        <v>40</v>
      </c>
      <c r="F2843" s="38"/>
      <c r="G2843" s="380"/>
      <c r="H2843" s="381"/>
      <c r="I2843" s="380"/>
      <c r="J2843" s="306">
        <f t="shared" si="155"/>
        <v>0</v>
      </c>
      <c r="K2843" s="401" t="s">
        <v>3625</v>
      </c>
      <c r="L2843" s="355" t="s">
        <v>3605</v>
      </c>
      <c r="M2843" s="772"/>
      <c r="N2843" s="317"/>
      <c r="O2843" s="845" t="s">
        <v>3627</v>
      </c>
      <c r="P2843" s="821"/>
      <c r="Q2843" s="828">
        <f t="shared" si="153"/>
        <v>0</v>
      </c>
      <c r="R2843" s="520"/>
    </row>
    <row r="2844" spans="2:18" hidden="1" outlineLevel="1">
      <c r="B2844" s="115">
        <f t="shared" si="154"/>
        <v>2824</v>
      </c>
      <c r="C2844" s="70" t="s">
        <v>2267</v>
      </c>
      <c r="D2844" s="203" t="s">
        <v>2</v>
      </c>
      <c r="E2844" s="204">
        <v>497</v>
      </c>
      <c r="F2844" s="38"/>
      <c r="G2844" s="380"/>
      <c r="H2844" s="381"/>
      <c r="I2844" s="380"/>
      <c r="J2844" s="306">
        <f t="shared" si="155"/>
        <v>0</v>
      </c>
      <c r="K2844" s="401" t="s">
        <v>3625</v>
      </c>
      <c r="L2844" s="355" t="s">
        <v>3605</v>
      </c>
      <c r="M2844" s="772"/>
      <c r="N2844" s="317"/>
      <c r="O2844" s="845" t="s">
        <v>3627</v>
      </c>
      <c r="P2844" s="821"/>
      <c r="Q2844" s="828">
        <f t="shared" si="153"/>
        <v>0</v>
      </c>
      <c r="R2844" s="520"/>
    </row>
    <row r="2845" spans="2:18" hidden="1" outlineLevel="1">
      <c r="B2845" s="115">
        <f t="shared" si="154"/>
        <v>2825</v>
      </c>
      <c r="C2845" s="70" t="s">
        <v>2269</v>
      </c>
      <c r="D2845" s="203" t="s">
        <v>2</v>
      </c>
      <c r="E2845" s="204">
        <v>100</v>
      </c>
      <c r="F2845" s="38"/>
      <c r="G2845" s="380"/>
      <c r="H2845" s="381"/>
      <c r="I2845" s="380"/>
      <c r="J2845" s="306">
        <f t="shared" si="155"/>
        <v>0</v>
      </c>
      <c r="K2845" s="401" t="s">
        <v>3625</v>
      </c>
      <c r="L2845" s="355" t="s">
        <v>3605</v>
      </c>
      <c r="M2845" s="772"/>
      <c r="N2845" s="317"/>
      <c r="O2845" s="845" t="s">
        <v>3627</v>
      </c>
      <c r="P2845" s="821"/>
      <c r="Q2845" s="828">
        <f t="shared" si="153"/>
        <v>0</v>
      </c>
      <c r="R2845" s="520"/>
    </row>
    <row r="2846" spans="2:18" ht="30" hidden="1" outlineLevel="1">
      <c r="B2846" s="115">
        <f t="shared" si="154"/>
        <v>2826</v>
      </c>
      <c r="C2846" s="70" t="s">
        <v>2270</v>
      </c>
      <c r="D2846" s="203" t="s">
        <v>2</v>
      </c>
      <c r="E2846" s="204">
        <v>60</v>
      </c>
      <c r="F2846" s="38"/>
      <c r="G2846" s="380"/>
      <c r="H2846" s="381"/>
      <c r="I2846" s="380"/>
      <c r="J2846" s="306">
        <f t="shared" si="155"/>
        <v>0</v>
      </c>
      <c r="K2846" s="401" t="s">
        <v>3625</v>
      </c>
      <c r="L2846" s="355" t="s">
        <v>3605</v>
      </c>
      <c r="M2846" s="772"/>
      <c r="N2846" s="317"/>
      <c r="O2846" s="845" t="s">
        <v>3627</v>
      </c>
      <c r="P2846" s="821"/>
      <c r="Q2846" s="828">
        <f t="shared" si="153"/>
        <v>0</v>
      </c>
      <c r="R2846" s="520"/>
    </row>
    <row r="2847" spans="2:18" hidden="1" outlineLevel="1">
      <c r="B2847" s="115">
        <f t="shared" si="154"/>
        <v>2827</v>
      </c>
      <c r="C2847" s="70" t="s">
        <v>2271</v>
      </c>
      <c r="D2847" s="203" t="s">
        <v>2</v>
      </c>
      <c r="E2847" s="204">
        <v>1132</v>
      </c>
      <c r="F2847" s="38"/>
      <c r="G2847" s="380"/>
      <c r="H2847" s="381"/>
      <c r="I2847" s="380"/>
      <c r="J2847" s="306">
        <f t="shared" si="155"/>
        <v>0</v>
      </c>
      <c r="K2847" s="401" t="s">
        <v>3625</v>
      </c>
      <c r="L2847" s="355" t="s">
        <v>3605</v>
      </c>
      <c r="M2847" s="772"/>
      <c r="N2847" s="317"/>
      <c r="O2847" s="845" t="s">
        <v>3627</v>
      </c>
      <c r="P2847" s="821"/>
      <c r="Q2847" s="828">
        <f t="shared" si="153"/>
        <v>0</v>
      </c>
      <c r="R2847" s="520"/>
    </row>
    <row r="2848" spans="2:18" hidden="1" outlineLevel="1">
      <c r="B2848" s="115">
        <f t="shared" si="154"/>
        <v>2828</v>
      </c>
      <c r="C2848" s="70" t="s">
        <v>2272</v>
      </c>
      <c r="D2848" s="203" t="s">
        <v>2</v>
      </c>
      <c r="E2848" s="204">
        <v>56</v>
      </c>
      <c r="F2848" s="38"/>
      <c r="G2848" s="380"/>
      <c r="H2848" s="381"/>
      <c r="I2848" s="380"/>
      <c r="J2848" s="306">
        <f t="shared" si="155"/>
        <v>0</v>
      </c>
      <c r="K2848" s="401" t="s">
        <v>3625</v>
      </c>
      <c r="L2848" s="355" t="s">
        <v>3605</v>
      </c>
      <c r="M2848" s="772"/>
      <c r="N2848" s="317"/>
      <c r="O2848" s="845" t="s">
        <v>3627</v>
      </c>
      <c r="P2848" s="821"/>
      <c r="Q2848" s="828">
        <f t="shared" si="153"/>
        <v>0</v>
      </c>
      <c r="R2848" s="520"/>
    </row>
    <row r="2849" spans="2:18" hidden="1" outlineLevel="1">
      <c r="B2849" s="115">
        <f t="shared" si="154"/>
        <v>2829</v>
      </c>
      <c r="C2849" s="70" t="s">
        <v>2273</v>
      </c>
      <c r="D2849" s="203" t="s">
        <v>2</v>
      </c>
      <c r="E2849" s="204">
        <v>428</v>
      </c>
      <c r="F2849" s="38"/>
      <c r="G2849" s="380"/>
      <c r="H2849" s="381"/>
      <c r="I2849" s="380"/>
      <c r="J2849" s="306">
        <f t="shared" si="155"/>
        <v>0</v>
      </c>
      <c r="K2849" s="401" t="s">
        <v>3625</v>
      </c>
      <c r="L2849" s="355" t="s">
        <v>3605</v>
      </c>
      <c r="M2849" s="772"/>
      <c r="N2849" s="317"/>
      <c r="O2849" s="845" t="s">
        <v>3627</v>
      </c>
      <c r="P2849" s="821"/>
      <c r="Q2849" s="828">
        <f t="shared" si="153"/>
        <v>0</v>
      </c>
      <c r="R2849" s="520"/>
    </row>
    <row r="2850" spans="2:18" ht="30" hidden="1" outlineLevel="1">
      <c r="B2850" s="115">
        <f t="shared" si="154"/>
        <v>2830</v>
      </c>
      <c r="C2850" s="70" t="s">
        <v>2274</v>
      </c>
      <c r="D2850" s="203" t="s">
        <v>2</v>
      </c>
      <c r="E2850" s="204">
        <v>60</v>
      </c>
      <c r="F2850" s="38"/>
      <c r="G2850" s="380"/>
      <c r="H2850" s="381"/>
      <c r="I2850" s="380"/>
      <c r="J2850" s="306">
        <f t="shared" si="155"/>
        <v>0</v>
      </c>
      <c r="K2850" s="401" t="s">
        <v>3625</v>
      </c>
      <c r="L2850" s="355" t="s">
        <v>3605</v>
      </c>
      <c r="M2850" s="772"/>
      <c r="N2850" s="317"/>
      <c r="O2850" s="845" t="s">
        <v>3627</v>
      </c>
      <c r="P2850" s="821"/>
      <c r="Q2850" s="828">
        <f t="shared" si="153"/>
        <v>0</v>
      </c>
      <c r="R2850" s="520"/>
    </row>
    <row r="2851" spans="2:18" hidden="1" outlineLevel="1">
      <c r="B2851" s="115">
        <f t="shared" si="154"/>
        <v>2831</v>
      </c>
      <c r="C2851" s="70" t="s">
        <v>2275</v>
      </c>
      <c r="D2851" s="203" t="s">
        <v>2</v>
      </c>
      <c r="E2851" s="204">
        <v>15</v>
      </c>
      <c r="F2851" s="38"/>
      <c r="G2851" s="380"/>
      <c r="H2851" s="381"/>
      <c r="I2851" s="380"/>
      <c r="J2851" s="306">
        <f t="shared" si="155"/>
        <v>0</v>
      </c>
      <c r="K2851" s="401" t="s">
        <v>3625</v>
      </c>
      <c r="L2851" s="355" t="s">
        <v>3605</v>
      </c>
      <c r="M2851" s="772"/>
      <c r="N2851" s="317"/>
      <c r="O2851" s="845" t="s">
        <v>3627</v>
      </c>
      <c r="P2851" s="821"/>
      <c r="Q2851" s="828">
        <f t="shared" si="153"/>
        <v>0</v>
      </c>
      <c r="R2851" s="520"/>
    </row>
    <row r="2852" spans="2:18" ht="30" hidden="1" outlineLevel="1">
      <c r="B2852" s="115">
        <f t="shared" si="154"/>
        <v>2832</v>
      </c>
      <c r="C2852" s="70" t="s">
        <v>2276</v>
      </c>
      <c r="D2852" s="203" t="s">
        <v>2</v>
      </c>
      <c r="E2852" s="204">
        <v>85</v>
      </c>
      <c r="F2852" s="38"/>
      <c r="G2852" s="380"/>
      <c r="H2852" s="381"/>
      <c r="I2852" s="380"/>
      <c r="J2852" s="306">
        <f t="shared" si="155"/>
        <v>0</v>
      </c>
      <c r="K2852" s="401" t="s">
        <v>3625</v>
      </c>
      <c r="L2852" s="355" t="s">
        <v>3605</v>
      </c>
      <c r="M2852" s="772"/>
      <c r="N2852" s="317"/>
      <c r="O2852" s="845" t="s">
        <v>3627</v>
      </c>
      <c r="P2852" s="821"/>
      <c r="Q2852" s="828">
        <f t="shared" si="153"/>
        <v>0</v>
      </c>
      <c r="R2852" s="520"/>
    </row>
    <row r="2853" spans="2:18" ht="30" hidden="1" outlineLevel="1">
      <c r="B2853" s="115">
        <f t="shared" si="154"/>
        <v>2833</v>
      </c>
      <c r="C2853" s="70" t="s">
        <v>2277</v>
      </c>
      <c r="D2853" s="203" t="s">
        <v>2</v>
      </c>
      <c r="E2853" s="204">
        <v>440</v>
      </c>
      <c r="F2853" s="38"/>
      <c r="G2853" s="380"/>
      <c r="H2853" s="381"/>
      <c r="I2853" s="380"/>
      <c r="J2853" s="306">
        <f t="shared" si="155"/>
        <v>0</v>
      </c>
      <c r="K2853" s="401" t="s">
        <v>3625</v>
      </c>
      <c r="L2853" s="355" t="s">
        <v>3605</v>
      </c>
      <c r="M2853" s="772"/>
      <c r="N2853" s="317"/>
      <c r="O2853" s="845" t="s">
        <v>3627</v>
      </c>
      <c r="P2853" s="821"/>
      <c r="Q2853" s="828">
        <f t="shared" si="153"/>
        <v>0</v>
      </c>
      <c r="R2853" s="520"/>
    </row>
    <row r="2854" spans="2:18" ht="30" hidden="1" outlineLevel="1">
      <c r="B2854" s="115">
        <f t="shared" si="154"/>
        <v>2834</v>
      </c>
      <c r="C2854" s="70" t="s">
        <v>2278</v>
      </c>
      <c r="D2854" s="203" t="s">
        <v>2</v>
      </c>
      <c r="E2854" s="204">
        <v>74</v>
      </c>
      <c r="F2854" s="38"/>
      <c r="G2854" s="380"/>
      <c r="H2854" s="381"/>
      <c r="I2854" s="380"/>
      <c r="J2854" s="306">
        <f t="shared" si="155"/>
        <v>0</v>
      </c>
      <c r="K2854" s="401" t="s">
        <v>3625</v>
      </c>
      <c r="L2854" s="355" t="s">
        <v>3605</v>
      </c>
      <c r="M2854" s="772"/>
      <c r="N2854" s="317"/>
      <c r="O2854" s="845" t="s">
        <v>3627</v>
      </c>
      <c r="P2854" s="821"/>
      <c r="Q2854" s="828">
        <f t="shared" si="153"/>
        <v>0</v>
      </c>
      <c r="R2854" s="520"/>
    </row>
    <row r="2855" spans="2:18" ht="30" hidden="1" outlineLevel="1">
      <c r="B2855" s="115">
        <f t="shared" si="154"/>
        <v>2835</v>
      </c>
      <c r="C2855" s="70" t="s">
        <v>2279</v>
      </c>
      <c r="D2855" s="203" t="s">
        <v>2</v>
      </c>
      <c r="E2855" s="204">
        <v>682</v>
      </c>
      <c r="F2855" s="38"/>
      <c r="G2855" s="380"/>
      <c r="H2855" s="381"/>
      <c r="I2855" s="380"/>
      <c r="J2855" s="306">
        <f t="shared" si="155"/>
        <v>0</v>
      </c>
      <c r="K2855" s="401" t="s">
        <v>3625</v>
      </c>
      <c r="L2855" s="355" t="s">
        <v>3605</v>
      </c>
      <c r="M2855" s="772"/>
      <c r="N2855" s="317"/>
      <c r="O2855" s="845" t="s">
        <v>3627</v>
      </c>
      <c r="P2855" s="821"/>
      <c r="Q2855" s="828">
        <f t="shared" si="153"/>
        <v>0</v>
      </c>
      <c r="R2855" s="520"/>
    </row>
    <row r="2856" spans="2:18" ht="30" hidden="1" outlineLevel="1">
      <c r="B2856" s="115">
        <f t="shared" si="154"/>
        <v>2836</v>
      </c>
      <c r="C2856" s="70" t="s">
        <v>2280</v>
      </c>
      <c r="D2856" s="203" t="s">
        <v>2</v>
      </c>
      <c r="E2856" s="204">
        <v>3137</v>
      </c>
      <c r="F2856" s="38"/>
      <c r="G2856" s="380"/>
      <c r="H2856" s="381"/>
      <c r="I2856" s="380"/>
      <c r="J2856" s="306">
        <f t="shared" si="155"/>
        <v>0</v>
      </c>
      <c r="K2856" s="401" t="s">
        <v>3625</v>
      </c>
      <c r="L2856" s="355" t="s">
        <v>3605</v>
      </c>
      <c r="M2856" s="772"/>
      <c r="N2856" s="317"/>
      <c r="O2856" s="845" t="s">
        <v>3627</v>
      </c>
      <c r="P2856" s="821"/>
      <c r="Q2856" s="828">
        <f t="shared" si="153"/>
        <v>0</v>
      </c>
      <c r="R2856" s="520"/>
    </row>
    <row r="2857" spans="2:18" ht="30" hidden="1" outlineLevel="1">
      <c r="B2857" s="115">
        <f t="shared" si="154"/>
        <v>2837</v>
      </c>
      <c r="C2857" s="70" t="s">
        <v>2281</v>
      </c>
      <c r="D2857" s="203" t="s">
        <v>2</v>
      </c>
      <c r="E2857" s="204">
        <v>797</v>
      </c>
      <c r="F2857" s="38"/>
      <c r="G2857" s="380"/>
      <c r="H2857" s="381"/>
      <c r="I2857" s="380"/>
      <c r="J2857" s="306">
        <f t="shared" si="155"/>
        <v>0</v>
      </c>
      <c r="K2857" s="401" t="s">
        <v>3625</v>
      </c>
      <c r="L2857" s="355" t="s">
        <v>3605</v>
      </c>
      <c r="M2857" s="772"/>
      <c r="N2857" s="317"/>
      <c r="O2857" s="845" t="s">
        <v>3627</v>
      </c>
      <c r="P2857" s="821"/>
      <c r="Q2857" s="828">
        <f t="shared" si="153"/>
        <v>0</v>
      </c>
      <c r="R2857" s="520"/>
    </row>
    <row r="2858" spans="2:18" ht="30" hidden="1" outlineLevel="1">
      <c r="B2858" s="115">
        <f t="shared" si="154"/>
        <v>2838</v>
      </c>
      <c r="C2858" s="70" t="s">
        <v>2282</v>
      </c>
      <c r="D2858" s="203" t="s">
        <v>2</v>
      </c>
      <c r="E2858" s="204">
        <v>454</v>
      </c>
      <c r="F2858" s="38"/>
      <c r="G2858" s="380"/>
      <c r="H2858" s="381"/>
      <c r="I2858" s="380"/>
      <c r="J2858" s="306">
        <f t="shared" si="155"/>
        <v>0</v>
      </c>
      <c r="K2858" s="401" t="s">
        <v>3625</v>
      </c>
      <c r="L2858" s="355" t="s">
        <v>3605</v>
      </c>
      <c r="M2858" s="772"/>
      <c r="N2858" s="317"/>
      <c r="O2858" s="845" t="s">
        <v>3627</v>
      </c>
      <c r="P2858" s="821"/>
      <c r="Q2858" s="828">
        <f t="shared" si="153"/>
        <v>0</v>
      </c>
      <c r="R2858" s="520"/>
    </row>
    <row r="2859" spans="2:18" ht="30" hidden="1" outlineLevel="1">
      <c r="B2859" s="115">
        <f t="shared" si="154"/>
        <v>2839</v>
      </c>
      <c r="C2859" s="70" t="s">
        <v>2283</v>
      </c>
      <c r="D2859" s="203" t="s">
        <v>2</v>
      </c>
      <c r="E2859" s="204">
        <v>10</v>
      </c>
      <c r="F2859" s="38"/>
      <c r="G2859" s="380"/>
      <c r="H2859" s="381"/>
      <c r="I2859" s="380"/>
      <c r="J2859" s="306">
        <f t="shared" si="155"/>
        <v>0</v>
      </c>
      <c r="K2859" s="401" t="s">
        <v>3625</v>
      </c>
      <c r="L2859" s="355" t="s">
        <v>3605</v>
      </c>
      <c r="M2859" s="772"/>
      <c r="N2859" s="317"/>
      <c r="O2859" s="845" t="s">
        <v>3627</v>
      </c>
      <c r="P2859" s="821"/>
      <c r="Q2859" s="828">
        <f t="shared" si="153"/>
        <v>0</v>
      </c>
      <c r="R2859" s="520"/>
    </row>
    <row r="2860" spans="2:18" ht="30" hidden="1" outlineLevel="1">
      <c r="B2860" s="115">
        <f t="shared" si="154"/>
        <v>2840</v>
      </c>
      <c r="C2860" s="70" t="s">
        <v>2284</v>
      </c>
      <c r="D2860" s="203" t="s">
        <v>2</v>
      </c>
      <c r="E2860" s="204">
        <v>85</v>
      </c>
      <c r="F2860" s="38"/>
      <c r="G2860" s="380"/>
      <c r="H2860" s="381"/>
      <c r="I2860" s="380"/>
      <c r="J2860" s="306">
        <f t="shared" si="155"/>
        <v>0</v>
      </c>
      <c r="K2860" s="401" t="s">
        <v>3625</v>
      </c>
      <c r="L2860" s="355" t="s">
        <v>3605</v>
      </c>
      <c r="M2860" s="772"/>
      <c r="N2860" s="317"/>
      <c r="O2860" s="845" t="s">
        <v>3627</v>
      </c>
      <c r="P2860" s="821"/>
      <c r="Q2860" s="828">
        <f t="shared" si="153"/>
        <v>0</v>
      </c>
      <c r="R2860" s="520"/>
    </row>
    <row r="2861" spans="2:18" ht="30" hidden="1" outlineLevel="1">
      <c r="B2861" s="115">
        <f t="shared" si="154"/>
        <v>2841</v>
      </c>
      <c r="C2861" s="70" t="s">
        <v>2285</v>
      </c>
      <c r="D2861" s="203" t="s">
        <v>2</v>
      </c>
      <c r="E2861" s="204">
        <v>60</v>
      </c>
      <c r="F2861" s="38"/>
      <c r="G2861" s="380"/>
      <c r="H2861" s="381"/>
      <c r="I2861" s="380"/>
      <c r="J2861" s="306">
        <f t="shared" si="155"/>
        <v>0</v>
      </c>
      <c r="K2861" s="401" t="s">
        <v>3625</v>
      </c>
      <c r="L2861" s="355" t="s">
        <v>3605</v>
      </c>
      <c r="M2861" s="772"/>
      <c r="N2861" s="317"/>
      <c r="O2861" s="845" t="s">
        <v>3627</v>
      </c>
      <c r="P2861" s="821"/>
      <c r="Q2861" s="828">
        <f t="shared" si="153"/>
        <v>0</v>
      </c>
      <c r="R2861" s="520"/>
    </row>
    <row r="2862" spans="2:18" ht="30" hidden="1" outlineLevel="1">
      <c r="B2862" s="115">
        <f t="shared" si="154"/>
        <v>2842</v>
      </c>
      <c r="C2862" s="70" t="s">
        <v>2286</v>
      </c>
      <c r="D2862" s="203" t="s">
        <v>2</v>
      </c>
      <c r="E2862" s="204">
        <v>24</v>
      </c>
      <c r="F2862" s="38"/>
      <c r="G2862" s="380"/>
      <c r="H2862" s="381"/>
      <c r="I2862" s="380"/>
      <c r="J2862" s="306">
        <f t="shared" si="155"/>
        <v>0</v>
      </c>
      <c r="K2862" s="401" t="s">
        <v>3625</v>
      </c>
      <c r="L2862" s="355" t="s">
        <v>3605</v>
      </c>
      <c r="M2862" s="772"/>
      <c r="N2862" s="317"/>
      <c r="O2862" s="845" t="s">
        <v>3627</v>
      </c>
      <c r="P2862" s="821"/>
      <c r="Q2862" s="828">
        <f t="shared" si="153"/>
        <v>0</v>
      </c>
      <c r="R2862" s="520"/>
    </row>
    <row r="2863" spans="2:18" hidden="1" outlineLevel="1">
      <c r="B2863" s="115">
        <f t="shared" si="154"/>
        <v>2843</v>
      </c>
      <c r="C2863" s="70" t="s">
        <v>2287</v>
      </c>
      <c r="D2863" s="203"/>
      <c r="E2863" s="204"/>
      <c r="F2863" s="38"/>
      <c r="G2863" s="380"/>
      <c r="H2863" s="381"/>
      <c r="I2863" s="380"/>
      <c r="J2863" s="306">
        <f t="shared" si="155"/>
        <v>0</v>
      </c>
      <c r="K2863" s="401" t="s">
        <v>3625</v>
      </c>
      <c r="L2863" s="355" t="s">
        <v>3605</v>
      </c>
      <c r="M2863" s="772"/>
      <c r="N2863" s="317"/>
      <c r="O2863" s="845" t="s">
        <v>3627</v>
      </c>
      <c r="P2863" s="821"/>
      <c r="Q2863" s="828">
        <f t="shared" ref="Q2863:Q2926" si="156">I2863</f>
        <v>0</v>
      </c>
      <c r="R2863" s="520"/>
    </row>
    <row r="2864" spans="2:18" ht="30" hidden="1" outlineLevel="1">
      <c r="B2864" s="115">
        <f t="shared" si="154"/>
        <v>2844</v>
      </c>
      <c r="C2864" s="70" t="s">
        <v>2288</v>
      </c>
      <c r="D2864" s="203" t="s">
        <v>2</v>
      </c>
      <c r="E2864" s="204">
        <v>2100</v>
      </c>
      <c r="F2864" s="38"/>
      <c r="G2864" s="380"/>
      <c r="H2864" s="381"/>
      <c r="I2864" s="380"/>
      <c r="J2864" s="306">
        <f t="shared" si="155"/>
        <v>0</v>
      </c>
      <c r="K2864" s="401" t="s">
        <v>3625</v>
      </c>
      <c r="L2864" s="355" t="s">
        <v>3605</v>
      </c>
      <c r="M2864" s="772"/>
      <c r="N2864" s="317"/>
      <c r="O2864" s="845" t="s">
        <v>3627</v>
      </c>
      <c r="P2864" s="821"/>
      <c r="Q2864" s="828">
        <f t="shared" si="156"/>
        <v>0</v>
      </c>
      <c r="R2864" s="520"/>
    </row>
    <row r="2865" spans="1:18" ht="30" hidden="1" outlineLevel="1">
      <c r="B2865" s="115">
        <f t="shared" si="154"/>
        <v>2845</v>
      </c>
      <c r="C2865" s="70" t="s">
        <v>2289</v>
      </c>
      <c r="D2865" s="203" t="s">
        <v>2</v>
      </c>
      <c r="E2865" s="204">
        <v>2000</v>
      </c>
      <c r="F2865" s="38"/>
      <c r="G2865" s="380"/>
      <c r="H2865" s="381"/>
      <c r="I2865" s="380"/>
      <c r="J2865" s="306">
        <f t="shared" si="155"/>
        <v>0</v>
      </c>
      <c r="K2865" s="401" t="s">
        <v>3625</v>
      </c>
      <c r="L2865" s="355" t="s">
        <v>3605</v>
      </c>
      <c r="M2865" s="772"/>
      <c r="N2865" s="317"/>
      <c r="O2865" s="845" t="s">
        <v>3627</v>
      </c>
      <c r="P2865" s="821"/>
      <c r="Q2865" s="828">
        <f t="shared" si="156"/>
        <v>0</v>
      </c>
      <c r="R2865" s="520"/>
    </row>
    <row r="2866" spans="1:18" ht="30" hidden="1" outlineLevel="1">
      <c r="B2866" s="115">
        <f t="shared" si="154"/>
        <v>2846</v>
      </c>
      <c r="C2866" s="70" t="s">
        <v>2290</v>
      </c>
      <c r="D2866" s="203" t="s">
        <v>2</v>
      </c>
      <c r="E2866" s="204">
        <v>1300</v>
      </c>
      <c r="F2866" s="38"/>
      <c r="G2866" s="380"/>
      <c r="H2866" s="381"/>
      <c r="I2866" s="380"/>
      <c r="J2866" s="306">
        <f t="shared" si="155"/>
        <v>0</v>
      </c>
      <c r="K2866" s="401" t="s">
        <v>3625</v>
      </c>
      <c r="L2866" s="355" t="s">
        <v>3605</v>
      </c>
      <c r="M2866" s="772"/>
      <c r="N2866" s="317"/>
      <c r="O2866" s="845" t="s">
        <v>3627</v>
      </c>
      <c r="P2866" s="821"/>
      <c r="Q2866" s="828">
        <f t="shared" si="156"/>
        <v>0</v>
      </c>
      <c r="R2866" s="520"/>
    </row>
    <row r="2867" spans="1:18" ht="30" hidden="1" outlineLevel="1">
      <c r="B2867" s="115">
        <f t="shared" si="154"/>
        <v>2847</v>
      </c>
      <c r="C2867" s="70" t="s">
        <v>2291</v>
      </c>
      <c r="D2867" s="203" t="s">
        <v>2</v>
      </c>
      <c r="E2867" s="204">
        <v>960</v>
      </c>
      <c r="F2867" s="38"/>
      <c r="G2867" s="380"/>
      <c r="H2867" s="381"/>
      <c r="I2867" s="380"/>
      <c r="J2867" s="306">
        <f t="shared" si="155"/>
        <v>0</v>
      </c>
      <c r="K2867" s="401" t="s">
        <v>3625</v>
      </c>
      <c r="L2867" s="355" t="s">
        <v>3605</v>
      </c>
      <c r="M2867" s="772"/>
      <c r="N2867" s="317"/>
      <c r="O2867" s="845" t="s">
        <v>3627</v>
      </c>
      <c r="P2867" s="821"/>
      <c r="Q2867" s="828">
        <f t="shared" si="156"/>
        <v>0</v>
      </c>
      <c r="R2867" s="520"/>
    </row>
    <row r="2868" spans="1:18" ht="30" hidden="1" outlineLevel="1">
      <c r="B2868" s="115">
        <f t="shared" ref="B2868:B2931" si="157">B2867+1</f>
        <v>2848</v>
      </c>
      <c r="C2868" s="70" t="s">
        <v>2292</v>
      </c>
      <c r="D2868" s="203" t="s">
        <v>2</v>
      </c>
      <c r="E2868" s="204">
        <v>2100</v>
      </c>
      <c r="F2868" s="38"/>
      <c r="G2868" s="380"/>
      <c r="H2868" s="381"/>
      <c r="I2868" s="380"/>
      <c r="J2868" s="306">
        <f t="shared" si="155"/>
        <v>0</v>
      </c>
      <c r="K2868" s="401" t="s">
        <v>3625</v>
      </c>
      <c r="L2868" s="355" t="s">
        <v>3605</v>
      </c>
      <c r="M2868" s="772"/>
      <c r="N2868" s="317"/>
      <c r="O2868" s="845" t="s">
        <v>3627</v>
      </c>
      <c r="P2868" s="821"/>
      <c r="Q2868" s="828">
        <f t="shared" si="156"/>
        <v>0</v>
      </c>
      <c r="R2868" s="520"/>
    </row>
    <row r="2869" spans="1:18" ht="30" hidden="1" outlineLevel="1">
      <c r="B2869" s="115">
        <f t="shared" si="157"/>
        <v>2849</v>
      </c>
      <c r="C2869" s="70" t="s">
        <v>2293</v>
      </c>
      <c r="D2869" s="203" t="s">
        <v>2</v>
      </c>
      <c r="E2869" s="204">
        <v>80</v>
      </c>
      <c r="F2869" s="38"/>
      <c r="G2869" s="380"/>
      <c r="H2869" s="381"/>
      <c r="I2869" s="380"/>
      <c r="J2869" s="306">
        <f t="shared" si="155"/>
        <v>0</v>
      </c>
      <c r="K2869" s="401" t="s">
        <v>3625</v>
      </c>
      <c r="L2869" s="355" t="s">
        <v>3605</v>
      </c>
      <c r="M2869" s="772"/>
      <c r="N2869" s="317"/>
      <c r="O2869" s="845" t="s">
        <v>3627</v>
      </c>
      <c r="P2869" s="821"/>
      <c r="Q2869" s="828">
        <f t="shared" si="156"/>
        <v>0</v>
      </c>
      <c r="R2869" s="520"/>
    </row>
    <row r="2870" spans="1:18" hidden="1" outlineLevel="1">
      <c r="B2870" s="115">
        <f t="shared" si="157"/>
        <v>2850</v>
      </c>
      <c r="C2870" s="70" t="s">
        <v>2294</v>
      </c>
      <c r="D2870" s="203" t="s">
        <v>2</v>
      </c>
      <c r="E2870" s="204">
        <v>74</v>
      </c>
      <c r="F2870" s="38"/>
      <c r="G2870" s="380"/>
      <c r="H2870" s="381"/>
      <c r="I2870" s="380"/>
      <c r="J2870" s="306">
        <f t="shared" si="155"/>
        <v>0</v>
      </c>
      <c r="K2870" s="401" t="s">
        <v>3625</v>
      </c>
      <c r="L2870" s="355" t="s">
        <v>3605</v>
      </c>
      <c r="M2870" s="772"/>
      <c r="N2870" s="317"/>
      <c r="O2870" s="845" t="s">
        <v>3627</v>
      </c>
      <c r="P2870" s="821"/>
      <c r="Q2870" s="828">
        <f t="shared" si="156"/>
        <v>0</v>
      </c>
      <c r="R2870" s="520"/>
    </row>
    <row r="2871" spans="1:18" hidden="1" outlineLevel="1">
      <c r="B2871" s="115">
        <f t="shared" si="157"/>
        <v>2851</v>
      </c>
      <c r="C2871" s="70" t="s">
        <v>2295</v>
      </c>
      <c r="D2871" s="203" t="s">
        <v>2</v>
      </c>
      <c r="E2871" s="204">
        <v>100</v>
      </c>
      <c r="F2871" s="38"/>
      <c r="G2871" s="380"/>
      <c r="H2871" s="381"/>
      <c r="I2871" s="380"/>
      <c r="J2871" s="306">
        <f t="shared" si="155"/>
        <v>0</v>
      </c>
      <c r="K2871" s="401" t="s">
        <v>3625</v>
      </c>
      <c r="L2871" s="355" t="s">
        <v>3605</v>
      </c>
      <c r="M2871" s="772"/>
      <c r="N2871" s="317"/>
      <c r="O2871" s="845" t="s">
        <v>3627</v>
      </c>
      <c r="P2871" s="821"/>
      <c r="Q2871" s="828">
        <f t="shared" si="156"/>
        <v>0</v>
      </c>
      <c r="R2871" s="520"/>
    </row>
    <row r="2872" spans="1:18" hidden="1" outlineLevel="1">
      <c r="B2872" s="115">
        <f t="shared" si="157"/>
        <v>2852</v>
      </c>
      <c r="C2872" s="70" t="s">
        <v>2296</v>
      </c>
      <c r="D2872" s="203" t="s">
        <v>2</v>
      </c>
      <c r="E2872" s="204">
        <v>200</v>
      </c>
      <c r="F2872" s="38"/>
      <c r="G2872" s="380"/>
      <c r="H2872" s="381"/>
      <c r="I2872" s="380"/>
      <c r="J2872" s="306">
        <f t="shared" si="155"/>
        <v>0</v>
      </c>
      <c r="K2872" s="401" t="s">
        <v>3625</v>
      </c>
      <c r="L2872" s="355" t="s">
        <v>3605</v>
      </c>
      <c r="M2872" s="772"/>
      <c r="N2872" s="317"/>
      <c r="O2872" s="845" t="s">
        <v>3627</v>
      </c>
      <c r="P2872" s="821"/>
      <c r="Q2872" s="828">
        <f t="shared" si="156"/>
        <v>0</v>
      </c>
      <c r="R2872" s="520"/>
    </row>
    <row r="2873" spans="1:18" hidden="1" outlineLevel="1">
      <c r="B2873" s="115">
        <f t="shared" si="157"/>
        <v>2853</v>
      </c>
      <c r="C2873" s="70" t="s">
        <v>2297</v>
      </c>
      <c r="D2873" s="203" t="s">
        <v>2</v>
      </c>
      <c r="E2873" s="204">
        <v>40</v>
      </c>
      <c r="F2873" s="38"/>
      <c r="G2873" s="380"/>
      <c r="H2873" s="381"/>
      <c r="I2873" s="380"/>
      <c r="J2873" s="306">
        <f t="shared" si="155"/>
        <v>0</v>
      </c>
      <c r="K2873" s="401" t="s">
        <v>3625</v>
      </c>
      <c r="L2873" s="355" t="s">
        <v>3605</v>
      </c>
      <c r="M2873" s="772"/>
      <c r="N2873" s="317"/>
      <c r="O2873" s="845" t="s">
        <v>3627</v>
      </c>
      <c r="P2873" s="821"/>
      <c r="Q2873" s="828">
        <f t="shared" si="156"/>
        <v>0</v>
      </c>
      <c r="R2873" s="520"/>
    </row>
    <row r="2874" spans="1:18" hidden="1" outlineLevel="1">
      <c r="B2874" s="115">
        <f t="shared" si="157"/>
        <v>2854</v>
      </c>
      <c r="C2874" s="70" t="s">
        <v>2298</v>
      </c>
      <c r="D2874" s="203" t="s">
        <v>2</v>
      </c>
      <c r="E2874" s="204">
        <v>60</v>
      </c>
      <c r="F2874" s="38"/>
      <c r="G2874" s="380"/>
      <c r="H2874" s="381"/>
      <c r="I2874" s="380"/>
      <c r="J2874" s="306">
        <f t="shared" si="155"/>
        <v>0</v>
      </c>
      <c r="K2874" s="401" t="s">
        <v>3625</v>
      </c>
      <c r="L2874" s="355" t="s">
        <v>3605</v>
      </c>
      <c r="M2874" s="772"/>
      <c r="N2874" s="317"/>
      <c r="O2874" s="845" t="s">
        <v>3627</v>
      </c>
      <c r="P2874" s="821"/>
      <c r="Q2874" s="828">
        <f t="shared" si="156"/>
        <v>0</v>
      </c>
      <c r="R2874" s="520"/>
    </row>
    <row r="2875" spans="1:18" hidden="1" outlineLevel="1">
      <c r="B2875" s="115">
        <f t="shared" si="157"/>
        <v>2855</v>
      </c>
      <c r="C2875" s="70" t="s">
        <v>2299</v>
      </c>
      <c r="D2875" s="203" t="s">
        <v>2</v>
      </c>
      <c r="E2875" s="204">
        <v>60</v>
      </c>
      <c r="F2875" s="38"/>
      <c r="G2875" s="380"/>
      <c r="H2875" s="381"/>
      <c r="I2875" s="380"/>
      <c r="J2875" s="306">
        <f t="shared" si="155"/>
        <v>0</v>
      </c>
      <c r="K2875" s="401" t="s">
        <v>3625</v>
      </c>
      <c r="L2875" s="355" t="s">
        <v>3605</v>
      </c>
      <c r="M2875" s="772"/>
      <c r="N2875" s="317"/>
      <c r="O2875" s="845" t="s">
        <v>3627</v>
      </c>
      <c r="P2875" s="821"/>
      <c r="Q2875" s="828">
        <f t="shared" si="156"/>
        <v>0</v>
      </c>
      <c r="R2875" s="520"/>
    </row>
    <row r="2876" spans="1:18" hidden="1" outlineLevel="1">
      <c r="B2876" s="115">
        <f t="shared" si="157"/>
        <v>2856</v>
      </c>
      <c r="C2876" s="70" t="s">
        <v>2300</v>
      </c>
      <c r="D2876" s="203" t="s">
        <v>2</v>
      </c>
      <c r="E2876" s="204">
        <v>100</v>
      </c>
      <c r="F2876" s="38"/>
      <c r="G2876" s="380"/>
      <c r="H2876" s="381"/>
      <c r="I2876" s="380"/>
      <c r="J2876" s="306">
        <f t="shared" si="155"/>
        <v>0</v>
      </c>
      <c r="K2876" s="401" t="s">
        <v>3625</v>
      </c>
      <c r="L2876" s="355" t="s">
        <v>3605</v>
      </c>
      <c r="M2876" s="772"/>
      <c r="N2876" s="317"/>
      <c r="O2876" s="845" t="s">
        <v>3627</v>
      </c>
      <c r="P2876" s="821"/>
      <c r="Q2876" s="828">
        <f t="shared" si="156"/>
        <v>0</v>
      </c>
      <c r="R2876" s="520"/>
    </row>
    <row r="2877" spans="1:18" hidden="1" outlineLevel="1">
      <c r="B2877" s="115">
        <f t="shared" si="157"/>
        <v>2857</v>
      </c>
      <c r="C2877" s="70" t="s">
        <v>2301</v>
      </c>
      <c r="D2877" s="203"/>
      <c r="E2877" s="204"/>
      <c r="F2877" s="38"/>
      <c r="G2877" s="380"/>
      <c r="H2877" s="381"/>
      <c r="I2877" s="380"/>
      <c r="J2877" s="306">
        <f t="shared" si="155"/>
        <v>0</v>
      </c>
      <c r="K2877" s="401" t="s">
        <v>3625</v>
      </c>
      <c r="L2877" s="355" t="s">
        <v>3605</v>
      </c>
      <c r="M2877" s="772"/>
      <c r="N2877" s="317"/>
      <c r="O2877" s="845" t="s">
        <v>3627</v>
      </c>
      <c r="P2877" s="821"/>
      <c r="Q2877" s="828">
        <f t="shared" si="156"/>
        <v>0</v>
      </c>
      <c r="R2877" s="520"/>
    </row>
    <row r="2878" spans="1:18" hidden="1" outlineLevel="1">
      <c r="B2878" s="115">
        <f t="shared" si="157"/>
        <v>2858</v>
      </c>
      <c r="C2878" s="70" t="s">
        <v>1152</v>
      </c>
      <c r="D2878" s="203" t="s">
        <v>31</v>
      </c>
      <c r="E2878" s="204">
        <v>52</v>
      </c>
      <c r="F2878" s="38"/>
      <c r="G2878" s="380"/>
      <c r="H2878" s="381"/>
      <c r="I2878" s="380"/>
      <c r="J2878" s="306">
        <f t="shared" si="155"/>
        <v>0</v>
      </c>
      <c r="K2878" s="401" t="s">
        <v>3625</v>
      </c>
      <c r="L2878" s="355" t="s">
        <v>3605</v>
      </c>
      <c r="M2878" s="772"/>
      <c r="N2878" s="317"/>
      <c r="O2878" s="845" t="s">
        <v>3627</v>
      </c>
      <c r="P2878" s="821"/>
      <c r="Q2878" s="828">
        <f t="shared" si="156"/>
        <v>0</v>
      </c>
      <c r="R2878" s="520"/>
    </row>
    <row r="2879" spans="1:18" hidden="1" outlineLevel="1">
      <c r="B2879" s="115">
        <f t="shared" si="157"/>
        <v>2859</v>
      </c>
      <c r="C2879" s="70" t="s">
        <v>1613</v>
      </c>
      <c r="D2879" s="203" t="s">
        <v>1754</v>
      </c>
      <c r="E2879" s="204">
        <v>1</v>
      </c>
      <c r="F2879" s="38"/>
      <c r="G2879" s="380"/>
      <c r="H2879" s="381"/>
      <c r="I2879" s="380"/>
      <c r="J2879" s="306">
        <f t="shared" si="155"/>
        <v>0</v>
      </c>
      <c r="K2879" s="401" t="s">
        <v>3625</v>
      </c>
      <c r="L2879" s="355" t="s">
        <v>3605</v>
      </c>
      <c r="M2879" s="772"/>
      <c r="N2879" s="317"/>
      <c r="O2879" s="845" t="s">
        <v>3627</v>
      </c>
      <c r="P2879" s="821"/>
      <c r="Q2879" s="828">
        <f t="shared" si="156"/>
        <v>0</v>
      </c>
      <c r="R2879" s="520"/>
    </row>
    <row r="2880" spans="1:18" collapsed="1">
      <c r="A2880" s="219">
        <v>24</v>
      </c>
      <c r="B2880" s="382">
        <f t="shared" si="157"/>
        <v>2860</v>
      </c>
      <c r="C2880" s="940" t="s">
        <v>2302</v>
      </c>
      <c r="D2880" s="941"/>
      <c r="E2880" s="941"/>
      <c r="F2880" s="425"/>
      <c r="G2880" s="426">
        <f>'ЭН (Центрис)'!F30</f>
        <v>445144.86</v>
      </c>
      <c r="H2880" s="427"/>
      <c r="I2880" s="426">
        <f>'ЭН (Центрис)'!H30</f>
        <v>952550</v>
      </c>
      <c r="J2880" s="428">
        <f t="shared" si="155"/>
        <v>1397694.8599999999</v>
      </c>
      <c r="K2880" s="429" t="s">
        <v>3625</v>
      </c>
      <c r="L2880" s="355" t="s">
        <v>3605</v>
      </c>
      <c r="M2880" s="772">
        <v>0</v>
      </c>
      <c r="N2880" s="317">
        <v>0</v>
      </c>
      <c r="O2880" s="845" t="s">
        <v>3627</v>
      </c>
      <c r="P2880" s="826">
        <f>G2880</f>
        <v>445144.86</v>
      </c>
      <c r="Q2880" s="828">
        <f t="shared" si="156"/>
        <v>952550</v>
      </c>
      <c r="R2880" s="520"/>
    </row>
    <row r="2881" spans="1:18" hidden="1" outlineLevel="1">
      <c r="B2881" s="115">
        <f t="shared" si="157"/>
        <v>2861</v>
      </c>
      <c r="C2881" s="70" t="s">
        <v>2337</v>
      </c>
      <c r="D2881" s="203"/>
      <c r="E2881" s="204"/>
      <c r="F2881" s="38"/>
      <c r="G2881" s="380"/>
      <c r="H2881" s="381"/>
      <c r="I2881" s="380"/>
      <c r="J2881" s="306">
        <f t="shared" si="155"/>
        <v>0</v>
      </c>
      <c r="K2881" s="401" t="s">
        <v>3625</v>
      </c>
      <c r="L2881" s="355" t="s">
        <v>3605</v>
      </c>
      <c r="M2881" s="772"/>
      <c r="N2881" s="317"/>
      <c r="O2881" s="845" t="s">
        <v>3627</v>
      </c>
      <c r="P2881" s="821"/>
      <c r="Q2881" s="828">
        <f t="shared" si="156"/>
        <v>0</v>
      </c>
      <c r="R2881" s="520"/>
    </row>
    <row r="2882" spans="1:18" ht="30" hidden="1" outlineLevel="1">
      <c r="B2882" s="115">
        <f t="shared" si="157"/>
        <v>2862</v>
      </c>
      <c r="C2882" s="70" t="s">
        <v>2303</v>
      </c>
      <c r="D2882" s="203" t="s">
        <v>31</v>
      </c>
      <c r="E2882" s="185">
        <v>1</v>
      </c>
      <c r="F2882" s="38"/>
      <c r="G2882" s="380"/>
      <c r="H2882" s="381"/>
      <c r="I2882" s="380"/>
      <c r="J2882" s="306">
        <f t="shared" si="155"/>
        <v>0</v>
      </c>
      <c r="K2882" s="401" t="s">
        <v>3625</v>
      </c>
      <c r="L2882" s="355" t="s">
        <v>3605</v>
      </c>
      <c r="M2882" s="772"/>
      <c r="N2882" s="317"/>
      <c r="O2882" s="845" t="s">
        <v>3627</v>
      </c>
      <c r="P2882" s="821"/>
      <c r="Q2882" s="828">
        <f t="shared" si="156"/>
        <v>0</v>
      </c>
      <c r="R2882" s="520"/>
    </row>
    <row r="2883" spans="1:18" ht="45" hidden="1" outlineLevel="1">
      <c r="B2883" s="115">
        <f t="shared" si="157"/>
        <v>2863</v>
      </c>
      <c r="C2883" s="70" t="s">
        <v>3561</v>
      </c>
      <c r="D2883" s="203" t="s">
        <v>2</v>
      </c>
      <c r="E2883" s="185">
        <v>265</v>
      </c>
      <c r="F2883" s="38"/>
      <c r="G2883" s="380"/>
      <c r="H2883" s="381"/>
      <c r="I2883" s="380"/>
      <c r="J2883" s="306">
        <f t="shared" si="155"/>
        <v>0</v>
      </c>
      <c r="K2883" s="401" t="s">
        <v>3625</v>
      </c>
      <c r="L2883" s="355" t="s">
        <v>3605</v>
      </c>
      <c r="M2883" s="772"/>
      <c r="N2883" s="317"/>
      <c r="O2883" s="845" t="s">
        <v>3627</v>
      </c>
      <c r="P2883" s="821"/>
      <c r="Q2883" s="828">
        <f t="shared" si="156"/>
        <v>0</v>
      </c>
      <c r="R2883" s="520"/>
    </row>
    <row r="2884" spans="1:18" ht="60" hidden="1" outlineLevel="1">
      <c r="B2884" s="115">
        <f t="shared" si="157"/>
        <v>2864</v>
      </c>
      <c r="C2884" s="70" t="s">
        <v>2304</v>
      </c>
      <c r="D2884" s="203" t="s">
        <v>265</v>
      </c>
      <c r="E2884" s="185">
        <v>265</v>
      </c>
      <c r="F2884" s="38"/>
      <c r="G2884" s="380"/>
      <c r="H2884" s="381"/>
      <c r="I2884" s="380"/>
      <c r="J2884" s="306">
        <f t="shared" si="155"/>
        <v>0</v>
      </c>
      <c r="K2884" s="401" t="s">
        <v>3625</v>
      </c>
      <c r="L2884" s="355" t="s">
        <v>3605</v>
      </c>
      <c r="M2884" s="772"/>
      <c r="N2884" s="317"/>
      <c r="O2884" s="845" t="s">
        <v>3627</v>
      </c>
      <c r="P2884" s="821"/>
      <c r="Q2884" s="828">
        <f t="shared" si="156"/>
        <v>0</v>
      </c>
      <c r="R2884" s="520"/>
    </row>
    <row r="2885" spans="1:18" hidden="1" outlineLevel="1">
      <c r="B2885" s="115">
        <f t="shared" si="157"/>
        <v>2865</v>
      </c>
      <c r="C2885" s="70" t="s">
        <v>2305</v>
      </c>
      <c r="D2885" s="203"/>
      <c r="E2885" s="185"/>
      <c r="F2885" s="38"/>
      <c r="G2885" s="380"/>
      <c r="H2885" s="381"/>
      <c r="I2885" s="380"/>
      <c r="J2885" s="306">
        <f t="shared" si="155"/>
        <v>0</v>
      </c>
      <c r="K2885" s="401" t="s">
        <v>3625</v>
      </c>
      <c r="L2885" s="355" t="s">
        <v>3605</v>
      </c>
      <c r="M2885" s="772"/>
      <c r="N2885" s="317"/>
      <c r="O2885" s="845" t="s">
        <v>3627</v>
      </c>
      <c r="P2885" s="821"/>
      <c r="Q2885" s="828">
        <f t="shared" si="156"/>
        <v>0</v>
      </c>
      <c r="R2885" s="520"/>
    </row>
    <row r="2886" spans="1:18" ht="60" hidden="1" outlineLevel="1">
      <c r="B2886" s="115">
        <f t="shared" si="157"/>
        <v>2866</v>
      </c>
      <c r="C2886" s="70" t="s">
        <v>2306</v>
      </c>
      <c r="D2886" s="203" t="s">
        <v>265</v>
      </c>
      <c r="E2886" s="185">
        <v>10</v>
      </c>
      <c r="F2886" s="38"/>
      <c r="G2886" s="380"/>
      <c r="H2886" s="381"/>
      <c r="I2886" s="380"/>
      <c r="J2886" s="306">
        <f t="shared" si="155"/>
        <v>0</v>
      </c>
      <c r="K2886" s="401" t="s">
        <v>3625</v>
      </c>
      <c r="L2886" s="355" t="s">
        <v>3605</v>
      </c>
      <c r="M2886" s="772"/>
      <c r="N2886" s="317"/>
      <c r="O2886" s="845" t="s">
        <v>3627</v>
      </c>
      <c r="P2886" s="821"/>
      <c r="Q2886" s="828">
        <f t="shared" si="156"/>
        <v>0</v>
      </c>
      <c r="R2886" s="520"/>
    </row>
    <row r="2887" spans="1:18" hidden="1" outlineLevel="1">
      <c r="B2887" s="115">
        <f t="shared" si="157"/>
        <v>2867</v>
      </c>
      <c r="C2887" s="70" t="s">
        <v>1153</v>
      </c>
      <c r="D2887" s="203" t="s">
        <v>31</v>
      </c>
      <c r="E2887" s="204">
        <v>4</v>
      </c>
      <c r="F2887" s="38"/>
      <c r="G2887" s="380"/>
      <c r="H2887" s="381"/>
      <c r="I2887" s="380"/>
      <c r="J2887" s="306">
        <f t="shared" si="155"/>
        <v>0</v>
      </c>
      <c r="K2887" s="401" t="s">
        <v>3625</v>
      </c>
      <c r="L2887" s="355" t="s">
        <v>3605</v>
      </c>
      <c r="M2887" s="772"/>
      <c r="N2887" s="317"/>
      <c r="O2887" s="845" t="s">
        <v>3627</v>
      </c>
      <c r="P2887" s="821"/>
      <c r="Q2887" s="828">
        <f t="shared" si="156"/>
        <v>0</v>
      </c>
      <c r="R2887" s="520"/>
    </row>
    <row r="2888" spans="1:18" ht="30" hidden="1" outlineLevel="1">
      <c r="B2888" s="115">
        <f t="shared" si="157"/>
        <v>2868</v>
      </c>
      <c r="C2888" s="70" t="s">
        <v>3562</v>
      </c>
      <c r="D2888" s="203" t="s">
        <v>3</v>
      </c>
      <c r="E2888" s="204">
        <v>2</v>
      </c>
      <c r="F2888" s="38"/>
      <c r="G2888" s="380"/>
      <c r="H2888" s="381"/>
      <c r="I2888" s="380"/>
      <c r="J2888" s="306">
        <f t="shared" si="155"/>
        <v>0</v>
      </c>
      <c r="K2888" s="401" t="s">
        <v>3625</v>
      </c>
      <c r="L2888" s="355" t="s">
        <v>3605</v>
      </c>
      <c r="M2888" s="772"/>
      <c r="N2888" s="317"/>
      <c r="O2888" s="845" t="s">
        <v>3627</v>
      </c>
      <c r="P2888" s="821"/>
      <c r="Q2888" s="828">
        <f t="shared" si="156"/>
        <v>0</v>
      </c>
      <c r="R2888" s="520"/>
    </row>
    <row r="2889" spans="1:18" hidden="1" outlineLevel="1">
      <c r="B2889" s="115">
        <f t="shared" si="157"/>
        <v>2869</v>
      </c>
      <c r="C2889" s="70" t="s">
        <v>1753</v>
      </c>
      <c r="D2889" s="203" t="s">
        <v>1754</v>
      </c>
      <c r="E2889" s="204">
        <v>1</v>
      </c>
      <c r="F2889" s="38"/>
      <c r="G2889" s="380"/>
      <c r="H2889" s="381"/>
      <c r="I2889" s="380"/>
      <c r="J2889" s="306">
        <f t="shared" si="155"/>
        <v>0</v>
      </c>
      <c r="K2889" s="401" t="s">
        <v>3625</v>
      </c>
      <c r="L2889" s="355" t="s">
        <v>3605</v>
      </c>
      <c r="M2889" s="772"/>
      <c r="N2889" s="317"/>
      <c r="O2889" s="845" t="s">
        <v>3627</v>
      </c>
      <c r="P2889" s="821"/>
      <c r="Q2889" s="828">
        <f t="shared" si="156"/>
        <v>0</v>
      </c>
      <c r="R2889" s="520"/>
    </row>
    <row r="2890" spans="1:18" ht="31.2" collapsed="1">
      <c r="A2890" s="219">
        <v>25</v>
      </c>
      <c r="B2890" s="382">
        <f t="shared" si="157"/>
        <v>2870</v>
      </c>
      <c r="C2890" s="940" t="s">
        <v>2307</v>
      </c>
      <c r="D2890" s="941"/>
      <c r="E2890" s="941"/>
      <c r="F2890" s="425"/>
      <c r="G2890" s="426">
        <f>'ЭО (центрис)'!F74</f>
        <v>9463677.4399999995</v>
      </c>
      <c r="H2890" s="427"/>
      <c r="I2890" s="426">
        <f>'ЭО (центрис)'!H74</f>
        <v>12360238</v>
      </c>
      <c r="J2890" s="428">
        <f t="shared" si="155"/>
        <v>21823915.439999998</v>
      </c>
      <c r="K2890" s="429" t="s">
        <v>3625</v>
      </c>
      <c r="L2890" s="355" t="s">
        <v>3605</v>
      </c>
      <c r="M2890" s="772">
        <v>0</v>
      </c>
      <c r="N2890" s="317">
        <v>0</v>
      </c>
      <c r="O2890" s="845" t="s">
        <v>3627</v>
      </c>
      <c r="P2890" s="821">
        <v>11614844.699999999</v>
      </c>
      <c r="Q2890" s="828">
        <f t="shared" si="156"/>
        <v>12360238</v>
      </c>
      <c r="R2890" s="824" t="s">
        <v>3973</v>
      </c>
    </row>
    <row r="2891" spans="1:18" hidden="1" outlineLevel="1">
      <c r="B2891" s="115">
        <f t="shared" si="157"/>
        <v>2871</v>
      </c>
      <c r="C2891" s="70" t="s">
        <v>2334</v>
      </c>
      <c r="D2891" s="203"/>
      <c r="E2891" s="204"/>
      <c r="F2891" s="38"/>
      <c r="G2891" s="380"/>
      <c r="H2891" s="381"/>
      <c r="I2891" s="380"/>
      <c r="J2891" s="306">
        <f t="shared" si="155"/>
        <v>0</v>
      </c>
      <c r="K2891" s="325"/>
      <c r="L2891" s="353"/>
      <c r="M2891" s="772"/>
      <c r="N2891" s="317"/>
      <c r="O2891" s="845" t="s">
        <v>3627</v>
      </c>
      <c r="P2891" s="821"/>
      <c r="Q2891" s="828">
        <f t="shared" si="156"/>
        <v>0</v>
      </c>
      <c r="R2891" s="520"/>
    </row>
    <row r="2892" spans="1:18" hidden="1" outlineLevel="1">
      <c r="B2892" s="115">
        <f t="shared" si="157"/>
        <v>2872</v>
      </c>
      <c r="C2892" s="70" t="s">
        <v>2308</v>
      </c>
      <c r="D2892" s="203" t="s">
        <v>1062</v>
      </c>
      <c r="E2892" s="204">
        <v>1</v>
      </c>
      <c r="F2892" s="38"/>
      <c r="G2892" s="380"/>
      <c r="H2892" s="381"/>
      <c r="I2892" s="380"/>
      <c r="J2892" s="306">
        <f t="shared" si="155"/>
        <v>0</v>
      </c>
      <c r="K2892" s="325"/>
      <c r="L2892" s="353"/>
      <c r="M2892" s="772"/>
      <c r="N2892" s="317"/>
      <c r="O2892" s="845" t="s">
        <v>3627</v>
      </c>
      <c r="P2892" s="821"/>
      <c r="Q2892" s="828">
        <f t="shared" si="156"/>
        <v>0</v>
      </c>
      <c r="R2892" s="520"/>
    </row>
    <row r="2893" spans="1:18" hidden="1" outlineLevel="1">
      <c r="B2893" s="115">
        <f t="shared" si="157"/>
        <v>2873</v>
      </c>
      <c r="C2893" s="70" t="s">
        <v>2309</v>
      </c>
      <c r="D2893" s="203" t="s">
        <v>1062</v>
      </c>
      <c r="E2893" s="204">
        <v>1</v>
      </c>
      <c r="F2893" s="38"/>
      <c r="G2893" s="380"/>
      <c r="H2893" s="381"/>
      <c r="I2893" s="380"/>
      <c r="J2893" s="306">
        <f t="shared" si="155"/>
        <v>0</v>
      </c>
      <c r="K2893" s="325"/>
      <c r="L2893" s="353"/>
      <c r="M2893" s="772"/>
      <c r="N2893" s="317"/>
      <c r="O2893" s="845" t="s">
        <v>3627</v>
      </c>
      <c r="P2893" s="821"/>
      <c r="Q2893" s="828">
        <f t="shared" si="156"/>
        <v>0</v>
      </c>
      <c r="R2893" s="520"/>
    </row>
    <row r="2894" spans="1:18" hidden="1" outlineLevel="1">
      <c r="B2894" s="115">
        <f t="shared" si="157"/>
        <v>2874</v>
      </c>
      <c r="C2894" s="70" t="s">
        <v>2310</v>
      </c>
      <c r="D2894" s="203" t="s">
        <v>1062</v>
      </c>
      <c r="E2894" s="204">
        <v>1</v>
      </c>
      <c r="F2894" s="38"/>
      <c r="G2894" s="380"/>
      <c r="H2894" s="381"/>
      <c r="I2894" s="380"/>
      <c r="J2894" s="306">
        <f t="shared" si="155"/>
        <v>0</v>
      </c>
      <c r="K2894" s="325"/>
      <c r="L2894" s="353"/>
      <c r="M2894" s="772"/>
      <c r="N2894" s="317"/>
      <c r="O2894" s="845" t="s">
        <v>3627</v>
      </c>
      <c r="P2894" s="821"/>
      <c r="Q2894" s="828">
        <f t="shared" si="156"/>
        <v>0</v>
      </c>
      <c r="R2894" s="520"/>
    </row>
    <row r="2895" spans="1:18" hidden="1" outlineLevel="1">
      <c r="B2895" s="115">
        <f t="shared" si="157"/>
        <v>2875</v>
      </c>
      <c r="C2895" s="70" t="s">
        <v>2335</v>
      </c>
      <c r="D2895" s="203"/>
      <c r="E2895" s="204"/>
      <c r="F2895" s="38"/>
      <c r="G2895" s="380"/>
      <c r="H2895" s="381"/>
      <c r="I2895" s="380"/>
      <c r="J2895" s="306">
        <f t="shared" si="155"/>
        <v>0</v>
      </c>
      <c r="K2895" s="325"/>
      <c r="L2895" s="353"/>
      <c r="M2895" s="772"/>
      <c r="N2895" s="317"/>
      <c r="O2895" s="845" t="s">
        <v>3627</v>
      </c>
      <c r="P2895" s="821"/>
      <c r="Q2895" s="828">
        <f t="shared" si="156"/>
        <v>0</v>
      </c>
      <c r="R2895" s="520"/>
    </row>
    <row r="2896" spans="1:18" ht="45" hidden="1" outlineLevel="1">
      <c r="B2896" s="115">
        <f t="shared" si="157"/>
        <v>2876</v>
      </c>
      <c r="C2896" s="70" t="s">
        <v>2311</v>
      </c>
      <c r="D2896" s="203" t="s">
        <v>31</v>
      </c>
      <c r="E2896" s="204">
        <v>62</v>
      </c>
      <c r="F2896" s="38"/>
      <c r="G2896" s="380"/>
      <c r="H2896" s="381"/>
      <c r="I2896" s="380"/>
      <c r="J2896" s="306">
        <f t="shared" si="155"/>
        <v>0</v>
      </c>
      <c r="K2896" s="325"/>
      <c r="L2896" s="353"/>
      <c r="M2896" s="772"/>
      <c r="N2896" s="317"/>
      <c r="O2896" s="845" t="s">
        <v>3627</v>
      </c>
      <c r="P2896" s="821"/>
      <c r="Q2896" s="828">
        <f t="shared" si="156"/>
        <v>0</v>
      </c>
      <c r="R2896" s="520"/>
    </row>
    <row r="2897" spans="2:18" ht="30" hidden="1" outlineLevel="1">
      <c r="B2897" s="115">
        <f t="shared" si="157"/>
        <v>2877</v>
      </c>
      <c r="C2897" s="70" t="s">
        <v>2312</v>
      </c>
      <c r="D2897" s="203" t="s">
        <v>31</v>
      </c>
      <c r="E2897" s="204">
        <v>43</v>
      </c>
      <c r="F2897" s="38"/>
      <c r="G2897" s="380"/>
      <c r="H2897" s="381"/>
      <c r="I2897" s="380"/>
      <c r="J2897" s="306">
        <f t="shared" si="155"/>
        <v>0</v>
      </c>
      <c r="K2897" s="325"/>
      <c r="L2897" s="353"/>
      <c r="M2897" s="772"/>
      <c r="N2897" s="317"/>
      <c r="O2897" s="845" t="s">
        <v>3627</v>
      </c>
      <c r="P2897" s="821"/>
      <c r="Q2897" s="828">
        <f t="shared" si="156"/>
        <v>0</v>
      </c>
      <c r="R2897" s="520"/>
    </row>
    <row r="2898" spans="2:18" ht="30" hidden="1" outlineLevel="1">
      <c r="B2898" s="115">
        <f t="shared" si="157"/>
        <v>2878</v>
      </c>
      <c r="C2898" s="70" t="s">
        <v>2313</v>
      </c>
      <c r="D2898" s="203" t="s">
        <v>31</v>
      </c>
      <c r="E2898" s="204">
        <v>18</v>
      </c>
      <c r="F2898" s="38"/>
      <c r="G2898" s="380"/>
      <c r="H2898" s="381"/>
      <c r="I2898" s="380"/>
      <c r="J2898" s="306">
        <f t="shared" si="155"/>
        <v>0</v>
      </c>
      <c r="K2898" s="325"/>
      <c r="L2898" s="353"/>
      <c r="M2898" s="772"/>
      <c r="N2898" s="317"/>
      <c r="O2898" s="845" t="s">
        <v>3627</v>
      </c>
      <c r="P2898" s="821"/>
      <c r="Q2898" s="828">
        <f t="shared" si="156"/>
        <v>0</v>
      </c>
      <c r="R2898" s="520"/>
    </row>
    <row r="2899" spans="2:18" ht="30" hidden="1" outlineLevel="1">
      <c r="B2899" s="115">
        <f t="shared" si="157"/>
        <v>2879</v>
      </c>
      <c r="C2899" s="70" t="s">
        <v>2314</v>
      </c>
      <c r="D2899" s="203" t="s">
        <v>31</v>
      </c>
      <c r="E2899" s="204">
        <v>4</v>
      </c>
      <c r="F2899" s="38"/>
      <c r="G2899" s="380"/>
      <c r="H2899" s="381"/>
      <c r="I2899" s="380"/>
      <c r="J2899" s="306">
        <f t="shared" ref="J2899:J2962" si="158">G2899+I2899</f>
        <v>0</v>
      </c>
      <c r="K2899" s="325"/>
      <c r="L2899" s="353"/>
      <c r="M2899" s="772"/>
      <c r="N2899" s="317"/>
      <c r="O2899" s="845" t="s">
        <v>3627</v>
      </c>
      <c r="P2899" s="821"/>
      <c r="Q2899" s="828">
        <f t="shared" si="156"/>
        <v>0</v>
      </c>
      <c r="R2899" s="520"/>
    </row>
    <row r="2900" spans="2:18" ht="30" hidden="1" outlineLevel="1">
      <c r="B2900" s="115">
        <f t="shared" si="157"/>
        <v>2880</v>
      </c>
      <c r="C2900" s="70" t="s">
        <v>2315</v>
      </c>
      <c r="D2900" s="203" t="s">
        <v>31</v>
      </c>
      <c r="E2900" s="204">
        <v>16</v>
      </c>
      <c r="F2900" s="38"/>
      <c r="G2900" s="380"/>
      <c r="H2900" s="381"/>
      <c r="I2900" s="380"/>
      <c r="J2900" s="306">
        <f t="shared" si="158"/>
        <v>0</v>
      </c>
      <c r="K2900" s="325"/>
      <c r="L2900" s="353"/>
      <c r="M2900" s="772"/>
      <c r="N2900" s="317"/>
      <c r="O2900" s="845" t="s">
        <v>3627</v>
      </c>
      <c r="P2900" s="821"/>
      <c r="Q2900" s="828">
        <f t="shared" si="156"/>
        <v>0</v>
      </c>
      <c r="R2900" s="520"/>
    </row>
    <row r="2901" spans="2:18" ht="30" hidden="1" outlineLevel="1">
      <c r="B2901" s="115">
        <f t="shared" si="157"/>
        <v>2881</v>
      </c>
      <c r="C2901" s="70" t="s">
        <v>2316</v>
      </c>
      <c r="D2901" s="203" t="s">
        <v>31</v>
      </c>
      <c r="E2901" s="204">
        <v>4</v>
      </c>
      <c r="F2901" s="38"/>
      <c r="G2901" s="380"/>
      <c r="H2901" s="381"/>
      <c r="I2901" s="380"/>
      <c r="J2901" s="306">
        <f t="shared" si="158"/>
        <v>0</v>
      </c>
      <c r="K2901" s="325"/>
      <c r="L2901" s="353"/>
      <c r="M2901" s="772"/>
      <c r="N2901" s="317"/>
      <c r="O2901" s="845" t="s">
        <v>3627</v>
      </c>
      <c r="P2901" s="821"/>
      <c r="Q2901" s="828">
        <f t="shared" si="156"/>
        <v>0</v>
      </c>
      <c r="R2901" s="520"/>
    </row>
    <row r="2902" spans="2:18" ht="30" hidden="1" outlineLevel="1">
      <c r="B2902" s="115">
        <f t="shared" si="157"/>
        <v>2882</v>
      </c>
      <c r="C2902" s="70" t="s">
        <v>2317</v>
      </c>
      <c r="D2902" s="203" t="s">
        <v>31</v>
      </c>
      <c r="E2902" s="204">
        <v>54</v>
      </c>
      <c r="F2902" s="38"/>
      <c r="G2902" s="380"/>
      <c r="H2902" s="381"/>
      <c r="I2902" s="380"/>
      <c r="J2902" s="306">
        <f t="shared" si="158"/>
        <v>0</v>
      </c>
      <c r="K2902" s="325"/>
      <c r="L2902" s="353"/>
      <c r="M2902" s="772"/>
      <c r="N2902" s="317"/>
      <c r="O2902" s="845" t="s">
        <v>3627</v>
      </c>
      <c r="P2902" s="821"/>
      <c r="Q2902" s="828">
        <f t="shared" si="156"/>
        <v>0</v>
      </c>
      <c r="R2902" s="520"/>
    </row>
    <row r="2903" spans="2:18" ht="30" hidden="1" outlineLevel="1">
      <c r="B2903" s="115">
        <f t="shared" si="157"/>
        <v>2883</v>
      </c>
      <c r="C2903" s="70" t="s">
        <v>2318</v>
      </c>
      <c r="D2903" s="203" t="s">
        <v>31</v>
      </c>
      <c r="E2903" s="204">
        <v>1</v>
      </c>
      <c r="F2903" s="38"/>
      <c r="G2903" s="380"/>
      <c r="H2903" s="381"/>
      <c r="I2903" s="380"/>
      <c r="J2903" s="306">
        <f t="shared" si="158"/>
        <v>0</v>
      </c>
      <c r="K2903" s="325"/>
      <c r="L2903" s="353"/>
      <c r="M2903" s="772"/>
      <c r="N2903" s="317"/>
      <c r="O2903" s="845" t="s">
        <v>3627</v>
      </c>
      <c r="P2903" s="821"/>
      <c r="Q2903" s="828">
        <f t="shared" si="156"/>
        <v>0</v>
      </c>
      <c r="R2903" s="520"/>
    </row>
    <row r="2904" spans="2:18" hidden="1" outlineLevel="1">
      <c r="B2904" s="115">
        <f t="shared" si="157"/>
        <v>2884</v>
      </c>
      <c r="C2904" s="70" t="s">
        <v>2319</v>
      </c>
      <c r="D2904" s="203" t="s">
        <v>31</v>
      </c>
      <c r="E2904" s="204">
        <v>15</v>
      </c>
      <c r="F2904" s="38"/>
      <c r="G2904" s="380"/>
      <c r="H2904" s="381"/>
      <c r="I2904" s="380"/>
      <c r="J2904" s="306">
        <f t="shared" si="158"/>
        <v>0</v>
      </c>
      <c r="K2904" s="325"/>
      <c r="L2904" s="353"/>
      <c r="M2904" s="772"/>
      <c r="N2904" s="317"/>
      <c r="O2904" s="845" t="s">
        <v>3627</v>
      </c>
      <c r="P2904" s="821"/>
      <c r="Q2904" s="828">
        <f t="shared" si="156"/>
        <v>0</v>
      </c>
      <c r="R2904" s="520"/>
    </row>
    <row r="2905" spans="2:18" ht="30" hidden="1" outlineLevel="1">
      <c r="B2905" s="115">
        <f t="shared" si="157"/>
        <v>2885</v>
      </c>
      <c r="C2905" s="70" t="s">
        <v>2320</v>
      </c>
      <c r="D2905" s="203" t="s">
        <v>31</v>
      </c>
      <c r="E2905" s="204">
        <v>13</v>
      </c>
      <c r="F2905" s="38"/>
      <c r="G2905" s="380"/>
      <c r="H2905" s="381"/>
      <c r="I2905" s="380"/>
      <c r="J2905" s="306">
        <f t="shared" si="158"/>
        <v>0</v>
      </c>
      <c r="K2905" s="325"/>
      <c r="L2905" s="353"/>
      <c r="M2905" s="772"/>
      <c r="N2905" s="317"/>
      <c r="O2905" s="845" t="s">
        <v>3627</v>
      </c>
      <c r="P2905" s="821"/>
      <c r="Q2905" s="828">
        <f t="shared" si="156"/>
        <v>0</v>
      </c>
      <c r="R2905" s="520"/>
    </row>
    <row r="2906" spans="2:18" hidden="1" outlineLevel="1">
      <c r="B2906" s="115">
        <f t="shared" si="157"/>
        <v>2886</v>
      </c>
      <c r="C2906" s="70" t="s">
        <v>2321</v>
      </c>
      <c r="D2906" s="203" t="s">
        <v>31</v>
      </c>
      <c r="E2906" s="204">
        <v>6</v>
      </c>
      <c r="F2906" s="38"/>
      <c r="G2906" s="380"/>
      <c r="H2906" s="381"/>
      <c r="I2906" s="380"/>
      <c r="J2906" s="306">
        <f t="shared" si="158"/>
        <v>0</v>
      </c>
      <c r="K2906" s="325"/>
      <c r="L2906" s="353"/>
      <c r="M2906" s="772"/>
      <c r="N2906" s="317"/>
      <c r="O2906" s="845" t="s">
        <v>3627</v>
      </c>
      <c r="P2906" s="821"/>
      <c r="Q2906" s="828">
        <f t="shared" si="156"/>
        <v>0</v>
      </c>
      <c r="R2906" s="520"/>
    </row>
    <row r="2907" spans="2:18" ht="30" hidden="1" outlineLevel="1">
      <c r="B2907" s="115">
        <f t="shared" si="157"/>
        <v>2887</v>
      </c>
      <c r="C2907" s="70" t="s">
        <v>2322</v>
      </c>
      <c r="D2907" s="203" t="s">
        <v>31</v>
      </c>
      <c r="E2907" s="204">
        <v>5</v>
      </c>
      <c r="F2907" s="38"/>
      <c r="G2907" s="380"/>
      <c r="H2907" s="381"/>
      <c r="I2907" s="380"/>
      <c r="J2907" s="306">
        <f t="shared" si="158"/>
        <v>0</v>
      </c>
      <c r="K2907" s="325"/>
      <c r="L2907" s="353"/>
      <c r="M2907" s="772"/>
      <c r="N2907" s="317"/>
      <c r="O2907" s="845" t="s">
        <v>3627</v>
      </c>
      <c r="P2907" s="821"/>
      <c r="Q2907" s="828">
        <f t="shared" si="156"/>
        <v>0</v>
      </c>
      <c r="R2907" s="520"/>
    </row>
    <row r="2908" spans="2:18" ht="30" hidden="1" outlineLevel="1">
      <c r="B2908" s="115">
        <f t="shared" si="157"/>
        <v>2888</v>
      </c>
      <c r="C2908" s="70" t="s">
        <v>2323</v>
      </c>
      <c r="D2908" s="203" t="s">
        <v>31</v>
      </c>
      <c r="E2908" s="204">
        <v>10</v>
      </c>
      <c r="F2908" s="38"/>
      <c r="G2908" s="380"/>
      <c r="H2908" s="381"/>
      <c r="I2908" s="380"/>
      <c r="J2908" s="306">
        <f t="shared" si="158"/>
        <v>0</v>
      </c>
      <c r="K2908" s="325"/>
      <c r="L2908" s="353"/>
      <c r="M2908" s="772"/>
      <c r="N2908" s="317"/>
      <c r="O2908" s="845" t="s">
        <v>3627</v>
      </c>
      <c r="P2908" s="821"/>
      <c r="Q2908" s="828">
        <f t="shared" si="156"/>
        <v>0</v>
      </c>
      <c r="R2908" s="520"/>
    </row>
    <row r="2909" spans="2:18" hidden="1" outlineLevel="1">
      <c r="B2909" s="115">
        <f t="shared" si="157"/>
        <v>2889</v>
      </c>
      <c r="C2909" s="70" t="s">
        <v>2336</v>
      </c>
      <c r="D2909" s="203"/>
      <c r="E2909" s="204"/>
      <c r="F2909" s="38"/>
      <c r="G2909" s="380"/>
      <c r="H2909" s="381"/>
      <c r="I2909" s="380"/>
      <c r="J2909" s="306">
        <f t="shared" si="158"/>
        <v>0</v>
      </c>
      <c r="K2909" s="325"/>
      <c r="L2909" s="353"/>
      <c r="M2909" s="772"/>
      <c r="N2909" s="317"/>
      <c r="O2909" s="845" t="s">
        <v>3627</v>
      </c>
      <c r="P2909" s="821"/>
      <c r="Q2909" s="828">
        <f t="shared" si="156"/>
        <v>0</v>
      </c>
      <c r="R2909" s="520"/>
    </row>
    <row r="2910" spans="2:18" ht="30" hidden="1" outlineLevel="1">
      <c r="B2910" s="115">
        <f t="shared" si="157"/>
        <v>2890</v>
      </c>
      <c r="C2910" s="70" t="s">
        <v>2324</v>
      </c>
      <c r="D2910" s="203" t="s">
        <v>31</v>
      </c>
      <c r="E2910" s="204">
        <v>2</v>
      </c>
      <c r="F2910" s="38"/>
      <c r="G2910" s="380"/>
      <c r="H2910" s="381"/>
      <c r="I2910" s="380"/>
      <c r="J2910" s="306">
        <f t="shared" si="158"/>
        <v>0</v>
      </c>
      <c r="K2910" s="325"/>
      <c r="L2910" s="353"/>
      <c r="M2910" s="772"/>
      <c r="N2910" s="317"/>
      <c r="O2910" s="845" t="s">
        <v>3627</v>
      </c>
      <c r="P2910" s="821"/>
      <c r="Q2910" s="828">
        <f t="shared" si="156"/>
        <v>0</v>
      </c>
      <c r="R2910" s="520"/>
    </row>
    <row r="2911" spans="2:18" ht="30" hidden="1" outlineLevel="1">
      <c r="B2911" s="115">
        <f t="shared" si="157"/>
        <v>2891</v>
      </c>
      <c r="C2911" s="70" t="s">
        <v>2330</v>
      </c>
      <c r="D2911" s="203" t="s">
        <v>31</v>
      </c>
      <c r="E2911" s="204">
        <v>17</v>
      </c>
      <c r="F2911" s="38"/>
      <c r="G2911" s="380"/>
      <c r="H2911" s="381"/>
      <c r="I2911" s="380"/>
      <c r="J2911" s="306">
        <f t="shared" si="158"/>
        <v>0</v>
      </c>
      <c r="K2911" s="325"/>
      <c r="L2911" s="353"/>
      <c r="M2911" s="772"/>
      <c r="N2911" s="317"/>
      <c r="O2911" s="845" t="s">
        <v>3627</v>
      </c>
      <c r="P2911" s="821"/>
      <c r="Q2911" s="828">
        <f t="shared" si="156"/>
        <v>0</v>
      </c>
      <c r="R2911" s="520"/>
    </row>
    <row r="2912" spans="2:18" ht="30" hidden="1" outlineLevel="1">
      <c r="B2912" s="115">
        <f t="shared" si="157"/>
        <v>2892</v>
      </c>
      <c r="C2912" s="70" t="s">
        <v>2329</v>
      </c>
      <c r="D2912" s="203" t="s">
        <v>31</v>
      </c>
      <c r="E2912" s="204">
        <v>18</v>
      </c>
      <c r="F2912" s="38"/>
      <c r="G2912" s="380"/>
      <c r="H2912" s="381"/>
      <c r="I2912" s="380"/>
      <c r="J2912" s="306">
        <f t="shared" si="158"/>
        <v>0</v>
      </c>
      <c r="K2912" s="325"/>
      <c r="L2912" s="353"/>
      <c r="M2912" s="772"/>
      <c r="N2912" s="317"/>
      <c r="O2912" s="845" t="s">
        <v>3627</v>
      </c>
      <c r="P2912" s="821"/>
      <c r="Q2912" s="828">
        <f t="shared" si="156"/>
        <v>0</v>
      </c>
      <c r="R2912" s="520"/>
    </row>
    <row r="2913" spans="2:18" ht="45" hidden="1" outlineLevel="1">
      <c r="B2913" s="115">
        <f t="shared" si="157"/>
        <v>2893</v>
      </c>
      <c r="C2913" s="70" t="s">
        <v>2325</v>
      </c>
      <c r="D2913" s="203" t="s">
        <v>31</v>
      </c>
      <c r="E2913" s="204">
        <v>14</v>
      </c>
      <c r="F2913" s="38"/>
      <c r="G2913" s="380"/>
      <c r="H2913" s="381"/>
      <c r="I2913" s="380"/>
      <c r="J2913" s="306">
        <f t="shared" si="158"/>
        <v>0</v>
      </c>
      <c r="K2913" s="325"/>
      <c r="L2913" s="353"/>
      <c r="M2913" s="772"/>
      <c r="N2913" s="317"/>
      <c r="O2913" s="845" t="s">
        <v>3627</v>
      </c>
      <c r="P2913" s="821"/>
      <c r="Q2913" s="828">
        <f t="shared" si="156"/>
        <v>0</v>
      </c>
      <c r="R2913" s="520"/>
    </row>
    <row r="2914" spans="2:18" ht="45" hidden="1" outlineLevel="1">
      <c r="B2914" s="115">
        <f t="shared" si="157"/>
        <v>2894</v>
      </c>
      <c r="C2914" s="70" t="s">
        <v>2326</v>
      </c>
      <c r="D2914" s="203" t="s">
        <v>31</v>
      </c>
      <c r="E2914" s="204">
        <v>8</v>
      </c>
      <c r="F2914" s="38"/>
      <c r="G2914" s="380"/>
      <c r="H2914" s="381"/>
      <c r="I2914" s="380"/>
      <c r="J2914" s="306">
        <f t="shared" si="158"/>
        <v>0</v>
      </c>
      <c r="K2914" s="325"/>
      <c r="L2914" s="353"/>
      <c r="M2914" s="772"/>
      <c r="N2914" s="317"/>
      <c r="O2914" s="845" t="s">
        <v>3627</v>
      </c>
      <c r="P2914" s="821"/>
      <c r="Q2914" s="828">
        <f t="shared" si="156"/>
        <v>0</v>
      </c>
      <c r="R2914" s="520"/>
    </row>
    <row r="2915" spans="2:18" ht="45" hidden="1" outlineLevel="1">
      <c r="B2915" s="115">
        <f t="shared" si="157"/>
        <v>2895</v>
      </c>
      <c r="C2915" s="70" t="s">
        <v>3563</v>
      </c>
      <c r="D2915" s="203" t="s">
        <v>31</v>
      </c>
      <c r="E2915" s="204">
        <v>8</v>
      </c>
      <c r="F2915" s="38"/>
      <c r="G2915" s="380"/>
      <c r="H2915" s="381"/>
      <c r="I2915" s="380"/>
      <c r="J2915" s="306">
        <f t="shared" si="158"/>
        <v>0</v>
      </c>
      <c r="K2915" s="325"/>
      <c r="L2915" s="353"/>
      <c r="M2915" s="772"/>
      <c r="N2915" s="317"/>
      <c r="O2915" s="845" t="s">
        <v>3627</v>
      </c>
      <c r="P2915" s="821"/>
      <c r="Q2915" s="828">
        <f t="shared" si="156"/>
        <v>0</v>
      </c>
      <c r="R2915" s="520"/>
    </row>
    <row r="2916" spans="2:18" ht="30" hidden="1" outlineLevel="1">
      <c r="B2916" s="115">
        <f t="shared" si="157"/>
        <v>2896</v>
      </c>
      <c r="C2916" s="70" t="s">
        <v>3564</v>
      </c>
      <c r="D2916" s="203" t="s">
        <v>31</v>
      </c>
      <c r="E2916" s="204">
        <v>70</v>
      </c>
      <c r="F2916" s="38"/>
      <c r="G2916" s="380"/>
      <c r="H2916" s="381"/>
      <c r="I2916" s="380"/>
      <c r="J2916" s="306">
        <f t="shared" si="158"/>
        <v>0</v>
      </c>
      <c r="K2916" s="325"/>
      <c r="L2916" s="353"/>
      <c r="M2916" s="772"/>
      <c r="N2916" s="317"/>
      <c r="O2916" s="845" t="s">
        <v>3627</v>
      </c>
      <c r="P2916" s="821"/>
      <c r="Q2916" s="828">
        <f t="shared" si="156"/>
        <v>0</v>
      </c>
      <c r="R2916" s="520"/>
    </row>
    <row r="2917" spans="2:18" ht="30" hidden="1" outlineLevel="1">
      <c r="B2917" s="115">
        <f t="shared" si="157"/>
        <v>2897</v>
      </c>
      <c r="C2917" s="70" t="s">
        <v>3565</v>
      </c>
      <c r="D2917" s="203" t="s">
        <v>31</v>
      </c>
      <c r="E2917" s="204">
        <v>10</v>
      </c>
      <c r="F2917" s="38"/>
      <c r="G2917" s="380"/>
      <c r="H2917" s="381"/>
      <c r="I2917" s="380"/>
      <c r="J2917" s="306">
        <f t="shared" si="158"/>
        <v>0</v>
      </c>
      <c r="K2917" s="325"/>
      <c r="L2917" s="353"/>
      <c r="M2917" s="772"/>
      <c r="N2917" s="317"/>
      <c r="O2917" s="845" t="s">
        <v>3627</v>
      </c>
      <c r="P2917" s="821"/>
      <c r="Q2917" s="828">
        <f t="shared" si="156"/>
        <v>0</v>
      </c>
      <c r="R2917" s="520"/>
    </row>
    <row r="2918" spans="2:18" ht="30" hidden="1" outlineLevel="1">
      <c r="B2918" s="115">
        <f t="shared" si="157"/>
        <v>2898</v>
      </c>
      <c r="C2918" s="70" t="s">
        <v>2327</v>
      </c>
      <c r="D2918" s="203" t="s">
        <v>31</v>
      </c>
      <c r="E2918" s="204">
        <v>300</v>
      </c>
      <c r="F2918" s="38"/>
      <c r="G2918" s="380"/>
      <c r="H2918" s="381"/>
      <c r="I2918" s="380"/>
      <c r="J2918" s="306">
        <f t="shared" si="158"/>
        <v>0</v>
      </c>
      <c r="K2918" s="325"/>
      <c r="L2918" s="353"/>
      <c r="M2918" s="772"/>
      <c r="N2918" s="317"/>
      <c r="O2918" s="845" t="s">
        <v>3627</v>
      </c>
      <c r="P2918" s="821"/>
      <c r="Q2918" s="828">
        <f t="shared" si="156"/>
        <v>0</v>
      </c>
      <c r="R2918" s="520"/>
    </row>
    <row r="2919" spans="2:18" ht="30" hidden="1" outlineLevel="1">
      <c r="B2919" s="115">
        <f t="shared" si="157"/>
        <v>2899</v>
      </c>
      <c r="C2919" s="70" t="s">
        <v>2328</v>
      </c>
      <c r="D2919" s="203" t="s">
        <v>31</v>
      </c>
      <c r="E2919" s="204">
        <v>60</v>
      </c>
      <c r="F2919" s="38"/>
      <c r="G2919" s="380"/>
      <c r="H2919" s="381"/>
      <c r="I2919" s="380"/>
      <c r="J2919" s="306">
        <f t="shared" si="158"/>
        <v>0</v>
      </c>
      <c r="K2919" s="325"/>
      <c r="L2919" s="353"/>
      <c r="M2919" s="772"/>
      <c r="N2919" s="317"/>
      <c r="O2919" s="845" t="s">
        <v>3627</v>
      </c>
      <c r="P2919" s="821"/>
      <c r="Q2919" s="828">
        <f t="shared" si="156"/>
        <v>0</v>
      </c>
      <c r="R2919" s="520"/>
    </row>
    <row r="2920" spans="2:18" hidden="1" outlineLevel="1">
      <c r="B2920" s="115">
        <f t="shared" si="157"/>
        <v>2900</v>
      </c>
      <c r="C2920" s="70" t="s">
        <v>2333</v>
      </c>
      <c r="D2920" s="203"/>
      <c r="E2920" s="204"/>
      <c r="F2920" s="38"/>
      <c r="G2920" s="380"/>
      <c r="H2920" s="381"/>
      <c r="I2920" s="380"/>
      <c r="J2920" s="306">
        <f t="shared" si="158"/>
        <v>0</v>
      </c>
      <c r="K2920" s="325"/>
      <c r="L2920" s="353"/>
      <c r="M2920" s="772"/>
      <c r="N2920" s="317"/>
      <c r="O2920" s="845" t="s">
        <v>3627</v>
      </c>
      <c r="P2920" s="821"/>
      <c r="Q2920" s="828">
        <f t="shared" si="156"/>
        <v>0</v>
      </c>
      <c r="R2920" s="520"/>
    </row>
    <row r="2921" spans="2:18" ht="90" hidden="1" outlineLevel="1">
      <c r="B2921" s="115">
        <f t="shared" si="157"/>
        <v>2901</v>
      </c>
      <c r="C2921" s="70" t="s">
        <v>3566</v>
      </c>
      <c r="D2921" s="202" t="s">
        <v>103</v>
      </c>
      <c r="E2921" s="204">
        <v>1</v>
      </c>
      <c r="F2921" s="38"/>
      <c r="G2921" s="380"/>
      <c r="H2921" s="381"/>
      <c r="I2921" s="380"/>
      <c r="J2921" s="306">
        <f t="shared" si="158"/>
        <v>0</v>
      </c>
      <c r="K2921" s="325"/>
      <c r="L2921" s="353"/>
      <c r="M2921" s="772"/>
      <c r="N2921" s="317"/>
      <c r="O2921" s="845" t="s">
        <v>3627</v>
      </c>
      <c r="P2921" s="821"/>
      <c r="Q2921" s="828">
        <f t="shared" si="156"/>
        <v>0</v>
      </c>
      <c r="R2921" s="520"/>
    </row>
    <row r="2922" spans="2:18" ht="90" hidden="1" outlineLevel="1">
      <c r="B2922" s="115">
        <f t="shared" si="157"/>
        <v>2902</v>
      </c>
      <c r="C2922" s="70" t="s">
        <v>3567</v>
      </c>
      <c r="D2922" s="202" t="s">
        <v>103</v>
      </c>
      <c r="E2922" s="204">
        <v>1</v>
      </c>
      <c r="F2922" s="38"/>
      <c r="G2922" s="380"/>
      <c r="H2922" s="381"/>
      <c r="I2922" s="380"/>
      <c r="J2922" s="306">
        <f t="shared" si="158"/>
        <v>0</v>
      </c>
      <c r="K2922" s="325"/>
      <c r="L2922" s="353"/>
      <c r="M2922" s="772"/>
      <c r="N2922" s="317"/>
      <c r="O2922" s="845" t="s">
        <v>3627</v>
      </c>
      <c r="P2922" s="821"/>
      <c r="Q2922" s="828">
        <f t="shared" si="156"/>
        <v>0</v>
      </c>
      <c r="R2922" s="520"/>
    </row>
    <row r="2923" spans="2:18" ht="90" hidden="1" outlineLevel="1">
      <c r="B2923" s="115">
        <f t="shared" si="157"/>
        <v>2903</v>
      </c>
      <c r="C2923" s="70" t="s">
        <v>3568</v>
      </c>
      <c r="D2923" s="202" t="s">
        <v>103</v>
      </c>
      <c r="E2923" s="204">
        <v>1</v>
      </c>
      <c r="F2923" s="38"/>
      <c r="G2923" s="380"/>
      <c r="H2923" s="381"/>
      <c r="I2923" s="380"/>
      <c r="J2923" s="306">
        <f t="shared" si="158"/>
        <v>0</v>
      </c>
      <c r="K2923" s="325"/>
      <c r="L2923" s="353"/>
      <c r="M2923" s="772"/>
      <c r="N2923" s="317"/>
      <c r="O2923" s="845" t="s">
        <v>3627</v>
      </c>
      <c r="P2923" s="821"/>
      <c r="Q2923" s="828">
        <f t="shared" si="156"/>
        <v>0</v>
      </c>
      <c r="R2923" s="520"/>
    </row>
    <row r="2924" spans="2:18" hidden="1" outlineLevel="1">
      <c r="B2924" s="115">
        <f t="shared" si="157"/>
        <v>2904</v>
      </c>
      <c r="C2924" s="70" t="s">
        <v>2268</v>
      </c>
      <c r="D2924" s="203"/>
      <c r="E2924" s="204"/>
      <c r="F2924" s="38"/>
      <c r="G2924" s="380"/>
      <c r="H2924" s="381"/>
      <c r="I2924" s="380"/>
      <c r="J2924" s="306">
        <f t="shared" si="158"/>
        <v>0</v>
      </c>
      <c r="K2924" s="325"/>
      <c r="L2924" s="353"/>
      <c r="M2924" s="772"/>
      <c r="N2924" s="317"/>
      <c r="O2924" s="845" t="s">
        <v>3627</v>
      </c>
      <c r="P2924" s="821"/>
      <c r="Q2924" s="828">
        <f t="shared" si="156"/>
        <v>0</v>
      </c>
      <c r="R2924" s="520"/>
    </row>
    <row r="2925" spans="2:18" ht="30" hidden="1" outlineLevel="1">
      <c r="B2925" s="115">
        <f t="shared" si="157"/>
        <v>2905</v>
      </c>
      <c r="C2925" s="70" t="s">
        <v>1165</v>
      </c>
      <c r="D2925" s="203" t="s">
        <v>2</v>
      </c>
      <c r="E2925" s="204">
        <v>589</v>
      </c>
      <c r="F2925" s="38"/>
      <c r="G2925" s="380"/>
      <c r="H2925" s="381"/>
      <c r="I2925" s="380"/>
      <c r="J2925" s="306">
        <f t="shared" si="158"/>
        <v>0</v>
      </c>
      <c r="K2925" s="325"/>
      <c r="L2925" s="353"/>
      <c r="M2925" s="772"/>
      <c r="N2925" s="317"/>
      <c r="O2925" s="845" t="s">
        <v>3627</v>
      </c>
      <c r="P2925" s="821"/>
      <c r="Q2925" s="828">
        <f t="shared" si="156"/>
        <v>0</v>
      </c>
      <c r="R2925" s="520"/>
    </row>
    <row r="2926" spans="2:18" ht="30" hidden="1" outlineLevel="1">
      <c r="B2926" s="115">
        <f t="shared" si="157"/>
        <v>2906</v>
      </c>
      <c r="C2926" s="70" t="s">
        <v>1166</v>
      </c>
      <c r="D2926" s="203" t="s">
        <v>2</v>
      </c>
      <c r="E2926" s="204">
        <v>90</v>
      </c>
      <c r="F2926" s="38"/>
      <c r="G2926" s="380"/>
      <c r="H2926" s="381"/>
      <c r="I2926" s="380"/>
      <c r="J2926" s="306">
        <f t="shared" si="158"/>
        <v>0</v>
      </c>
      <c r="K2926" s="325"/>
      <c r="L2926" s="353"/>
      <c r="M2926" s="772"/>
      <c r="N2926" s="317"/>
      <c r="O2926" s="845" t="s">
        <v>3627</v>
      </c>
      <c r="P2926" s="821"/>
      <c r="Q2926" s="828">
        <f t="shared" si="156"/>
        <v>0</v>
      </c>
      <c r="R2926" s="520"/>
    </row>
    <row r="2927" spans="2:18" ht="30" hidden="1" outlineLevel="1">
      <c r="B2927" s="115">
        <f t="shared" si="157"/>
        <v>2907</v>
      </c>
      <c r="C2927" s="70" t="s">
        <v>1154</v>
      </c>
      <c r="D2927" s="203" t="s">
        <v>2</v>
      </c>
      <c r="E2927" s="204">
        <v>580</v>
      </c>
      <c r="F2927" s="38"/>
      <c r="G2927" s="380"/>
      <c r="H2927" s="381"/>
      <c r="I2927" s="380"/>
      <c r="J2927" s="306">
        <f t="shared" si="158"/>
        <v>0</v>
      </c>
      <c r="K2927" s="325"/>
      <c r="L2927" s="353"/>
      <c r="M2927" s="772"/>
      <c r="N2927" s="317"/>
      <c r="O2927" s="845" t="s">
        <v>3627</v>
      </c>
      <c r="P2927" s="821"/>
      <c r="Q2927" s="828">
        <f t="shared" ref="Q2927:Q2990" si="159">I2927</f>
        <v>0</v>
      </c>
      <c r="R2927" s="520"/>
    </row>
    <row r="2928" spans="2:18" ht="30" hidden="1" outlineLevel="1">
      <c r="B2928" s="115">
        <f t="shared" si="157"/>
        <v>2908</v>
      </c>
      <c r="C2928" s="70" t="s">
        <v>1155</v>
      </c>
      <c r="D2928" s="203" t="s">
        <v>2</v>
      </c>
      <c r="E2928" s="204">
        <v>400</v>
      </c>
      <c r="F2928" s="38"/>
      <c r="G2928" s="380"/>
      <c r="H2928" s="381"/>
      <c r="I2928" s="380"/>
      <c r="J2928" s="306">
        <f t="shared" si="158"/>
        <v>0</v>
      </c>
      <c r="K2928" s="325"/>
      <c r="L2928" s="353"/>
      <c r="M2928" s="772"/>
      <c r="N2928" s="317"/>
      <c r="O2928" s="845" t="s">
        <v>3627</v>
      </c>
      <c r="P2928" s="821"/>
      <c r="Q2928" s="828">
        <f t="shared" si="159"/>
        <v>0</v>
      </c>
      <c r="R2928" s="520"/>
    </row>
    <row r="2929" spans="1:18" ht="30" hidden="1" outlineLevel="1">
      <c r="B2929" s="115">
        <f t="shared" si="157"/>
        <v>2909</v>
      </c>
      <c r="C2929" s="70" t="s">
        <v>1156</v>
      </c>
      <c r="D2929" s="203" t="s">
        <v>2</v>
      </c>
      <c r="E2929" s="204">
        <v>200</v>
      </c>
      <c r="F2929" s="38"/>
      <c r="G2929" s="380"/>
      <c r="H2929" s="381"/>
      <c r="I2929" s="380"/>
      <c r="J2929" s="306">
        <f t="shared" si="158"/>
        <v>0</v>
      </c>
      <c r="K2929" s="325"/>
      <c r="L2929" s="353"/>
      <c r="M2929" s="772"/>
      <c r="N2929" s="317"/>
      <c r="O2929" s="845" t="s">
        <v>3627</v>
      </c>
      <c r="P2929" s="821"/>
      <c r="Q2929" s="828">
        <f t="shared" si="159"/>
        <v>0</v>
      </c>
      <c r="R2929" s="520"/>
    </row>
    <row r="2930" spans="1:18" ht="30" hidden="1" outlineLevel="1">
      <c r="B2930" s="115">
        <f t="shared" si="157"/>
        <v>2910</v>
      </c>
      <c r="C2930" s="70" t="s">
        <v>1157</v>
      </c>
      <c r="D2930" s="203" t="s">
        <v>2</v>
      </c>
      <c r="E2930" s="204">
        <v>175</v>
      </c>
      <c r="F2930" s="38"/>
      <c r="G2930" s="380"/>
      <c r="H2930" s="381"/>
      <c r="I2930" s="380"/>
      <c r="J2930" s="306">
        <f t="shared" si="158"/>
        <v>0</v>
      </c>
      <c r="K2930" s="325"/>
      <c r="L2930" s="353"/>
      <c r="M2930" s="772"/>
      <c r="N2930" s="317"/>
      <c r="O2930" s="845" t="s">
        <v>3627</v>
      </c>
      <c r="P2930" s="821"/>
      <c r="Q2930" s="828">
        <f t="shared" si="159"/>
        <v>0</v>
      </c>
      <c r="R2930" s="520"/>
    </row>
    <row r="2931" spans="1:18" ht="30" hidden="1" outlineLevel="1">
      <c r="B2931" s="115">
        <f t="shared" si="157"/>
        <v>2911</v>
      </c>
      <c r="C2931" s="70" t="s">
        <v>1158</v>
      </c>
      <c r="D2931" s="203" t="s">
        <v>2</v>
      </c>
      <c r="E2931" s="204">
        <v>215</v>
      </c>
      <c r="F2931" s="38"/>
      <c r="G2931" s="380"/>
      <c r="H2931" s="381"/>
      <c r="I2931" s="380"/>
      <c r="J2931" s="306">
        <f t="shared" si="158"/>
        <v>0</v>
      </c>
      <c r="K2931" s="325"/>
      <c r="L2931" s="353"/>
      <c r="M2931" s="772"/>
      <c r="N2931" s="317"/>
      <c r="O2931" s="845" t="s">
        <v>3627</v>
      </c>
      <c r="P2931" s="821"/>
      <c r="Q2931" s="828">
        <f t="shared" si="159"/>
        <v>0</v>
      </c>
      <c r="R2931" s="520"/>
    </row>
    <row r="2932" spans="1:18" hidden="1" outlineLevel="1">
      <c r="B2932" s="115">
        <f t="shared" ref="B2932:B2995" si="160">B2931+1</f>
        <v>2912</v>
      </c>
      <c r="C2932" s="70" t="s">
        <v>2287</v>
      </c>
      <c r="D2932" s="203"/>
      <c r="E2932" s="204"/>
      <c r="F2932" s="38"/>
      <c r="G2932" s="380"/>
      <c r="H2932" s="381"/>
      <c r="I2932" s="380"/>
      <c r="J2932" s="306">
        <f t="shared" si="158"/>
        <v>0</v>
      </c>
      <c r="K2932" s="325"/>
      <c r="L2932" s="353"/>
      <c r="M2932" s="772"/>
      <c r="N2932" s="317"/>
      <c r="O2932" s="845" t="s">
        <v>3627</v>
      </c>
      <c r="P2932" s="821"/>
      <c r="Q2932" s="828">
        <f t="shared" si="159"/>
        <v>0</v>
      </c>
      <c r="R2932" s="520"/>
    </row>
    <row r="2933" spans="1:18" ht="30" hidden="1" outlineLevel="1">
      <c r="B2933" s="115">
        <f t="shared" si="160"/>
        <v>2913</v>
      </c>
      <c r="C2933" s="70" t="s">
        <v>3569</v>
      </c>
      <c r="D2933" s="203" t="s">
        <v>2</v>
      </c>
      <c r="E2933" s="204">
        <v>589</v>
      </c>
      <c r="F2933" s="38"/>
      <c r="G2933" s="380"/>
      <c r="H2933" s="381"/>
      <c r="I2933" s="380"/>
      <c r="J2933" s="306">
        <f t="shared" si="158"/>
        <v>0</v>
      </c>
      <c r="K2933" s="325"/>
      <c r="L2933" s="353"/>
      <c r="M2933" s="772"/>
      <c r="N2933" s="317"/>
      <c r="O2933" s="845" t="s">
        <v>3627</v>
      </c>
      <c r="P2933" s="821"/>
      <c r="Q2933" s="828">
        <f t="shared" si="159"/>
        <v>0</v>
      </c>
      <c r="R2933" s="520"/>
    </row>
    <row r="2934" spans="1:18" ht="30" hidden="1" outlineLevel="1">
      <c r="B2934" s="115">
        <f t="shared" si="160"/>
        <v>2914</v>
      </c>
      <c r="C2934" s="70" t="s">
        <v>3570</v>
      </c>
      <c r="D2934" s="203" t="s">
        <v>2</v>
      </c>
      <c r="E2934" s="204">
        <v>12</v>
      </c>
      <c r="F2934" s="38"/>
      <c r="G2934" s="380"/>
      <c r="H2934" s="381"/>
      <c r="I2934" s="380"/>
      <c r="J2934" s="306">
        <f t="shared" si="158"/>
        <v>0</v>
      </c>
      <c r="K2934" s="325"/>
      <c r="L2934" s="353"/>
      <c r="M2934" s="772"/>
      <c r="N2934" s="317"/>
      <c r="O2934" s="845" t="s">
        <v>3627</v>
      </c>
      <c r="P2934" s="821"/>
      <c r="Q2934" s="828">
        <f t="shared" si="159"/>
        <v>0</v>
      </c>
      <c r="R2934" s="520"/>
    </row>
    <row r="2935" spans="1:18" ht="30" hidden="1" outlineLevel="1">
      <c r="B2935" s="115">
        <f t="shared" si="160"/>
        <v>2915</v>
      </c>
      <c r="C2935" s="70" t="s">
        <v>3571</v>
      </c>
      <c r="D2935" s="203" t="s">
        <v>2</v>
      </c>
      <c r="E2935" s="204">
        <v>280</v>
      </c>
      <c r="F2935" s="38"/>
      <c r="G2935" s="380"/>
      <c r="H2935" s="381"/>
      <c r="I2935" s="380"/>
      <c r="J2935" s="306">
        <f t="shared" si="158"/>
        <v>0</v>
      </c>
      <c r="K2935" s="325"/>
      <c r="L2935" s="353"/>
      <c r="M2935" s="772"/>
      <c r="N2935" s="317"/>
      <c r="O2935" s="845" t="s">
        <v>3627</v>
      </c>
      <c r="P2935" s="821"/>
      <c r="Q2935" s="828">
        <f t="shared" si="159"/>
        <v>0</v>
      </c>
      <c r="R2935" s="520"/>
    </row>
    <row r="2936" spans="1:18" hidden="1" outlineLevel="1">
      <c r="B2936" s="115">
        <f t="shared" si="160"/>
        <v>2916</v>
      </c>
      <c r="C2936" s="70" t="s">
        <v>1159</v>
      </c>
      <c r="D2936" s="203" t="s">
        <v>31</v>
      </c>
      <c r="E2936" s="204">
        <v>90</v>
      </c>
      <c r="F2936" s="38"/>
      <c r="G2936" s="380"/>
      <c r="H2936" s="381"/>
      <c r="I2936" s="380"/>
      <c r="J2936" s="306">
        <f t="shared" si="158"/>
        <v>0</v>
      </c>
      <c r="K2936" s="325"/>
      <c r="L2936" s="353"/>
      <c r="M2936" s="772"/>
      <c r="N2936" s="317"/>
      <c r="O2936" s="845" t="s">
        <v>3627</v>
      </c>
      <c r="P2936" s="821"/>
      <c r="Q2936" s="828">
        <f t="shared" si="159"/>
        <v>0</v>
      </c>
      <c r="R2936" s="520"/>
    </row>
    <row r="2937" spans="1:18" ht="30" hidden="1" outlineLevel="1">
      <c r="B2937" s="115">
        <f t="shared" si="160"/>
        <v>2917</v>
      </c>
      <c r="C2937" s="70" t="s">
        <v>3572</v>
      </c>
      <c r="D2937" s="203" t="s">
        <v>2</v>
      </c>
      <c r="E2937" s="204">
        <v>615</v>
      </c>
      <c r="F2937" s="38"/>
      <c r="G2937" s="380"/>
      <c r="H2937" s="381"/>
      <c r="I2937" s="380"/>
      <c r="J2937" s="306">
        <f t="shared" si="158"/>
        <v>0</v>
      </c>
      <c r="K2937" s="325"/>
      <c r="L2937" s="353"/>
      <c r="M2937" s="772"/>
      <c r="N2937" s="317"/>
      <c r="O2937" s="845" t="s">
        <v>3627</v>
      </c>
      <c r="P2937" s="821"/>
      <c r="Q2937" s="828">
        <f t="shared" si="159"/>
        <v>0</v>
      </c>
      <c r="R2937" s="520"/>
    </row>
    <row r="2938" spans="1:18" ht="30" hidden="1" outlineLevel="1">
      <c r="B2938" s="115">
        <f t="shared" si="160"/>
        <v>2918</v>
      </c>
      <c r="C2938" s="70" t="s">
        <v>3573</v>
      </c>
      <c r="D2938" s="203" t="s">
        <v>2</v>
      </c>
      <c r="E2938" s="204">
        <v>375</v>
      </c>
      <c r="F2938" s="38"/>
      <c r="G2938" s="380"/>
      <c r="H2938" s="381"/>
      <c r="I2938" s="380"/>
      <c r="J2938" s="306">
        <f t="shared" si="158"/>
        <v>0</v>
      </c>
      <c r="K2938" s="325"/>
      <c r="L2938" s="353"/>
      <c r="M2938" s="772"/>
      <c r="N2938" s="317"/>
      <c r="O2938" s="845" t="s">
        <v>3627</v>
      </c>
      <c r="P2938" s="821"/>
      <c r="Q2938" s="828">
        <f t="shared" si="159"/>
        <v>0</v>
      </c>
      <c r="R2938" s="520"/>
    </row>
    <row r="2939" spans="1:18" hidden="1" outlineLevel="1">
      <c r="B2939" s="115">
        <f t="shared" si="160"/>
        <v>2919</v>
      </c>
      <c r="C2939" s="70" t="s">
        <v>2331</v>
      </c>
      <c r="D2939" s="203" t="s">
        <v>2</v>
      </c>
      <c r="E2939" s="204">
        <v>30</v>
      </c>
      <c r="F2939" s="38"/>
      <c r="G2939" s="380"/>
      <c r="H2939" s="381"/>
      <c r="I2939" s="380"/>
      <c r="J2939" s="306">
        <f t="shared" si="158"/>
        <v>0</v>
      </c>
      <c r="K2939" s="325"/>
      <c r="L2939" s="353"/>
      <c r="M2939" s="772"/>
      <c r="N2939" s="317"/>
      <c r="O2939" s="845" t="s">
        <v>3627</v>
      </c>
      <c r="P2939" s="821"/>
      <c r="Q2939" s="828">
        <f t="shared" si="159"/>
        <v>0</v>
      </c>
      <c r="R2939" s="520"/>
    </row>
    <row r="2940" spans="1:18" hidden="1" outlineLevel="1">
      <c r="B2940" s="115">
        <f t="shared" si="160"/>
        <v>2920</v>
      </c>
      <c r="C2940" s="70" t="s">
        <v>2332</v>
      </c>
      <c r="D2940" s="203" t="s">
        <v>2</v>
      </c>
      <c r="E2940" s="204">
        <v>20</v>
      </c>
      <c r="F2940" s="38"/>
      <c r="G2940" s="380"/>
      <c r="H2940" s="381"/>
      <c r="I2940" s="380"/>
      <c r="J2940" s="306">
        <f t="shared" si="158"/>
        <v>0</v>
      </c>
      <c r="K2940" s="325"/>
      <c r="L2940" s="353"/>
      <c r="M2940" s="772"/>
      <c r="N2940" s="317"/>
      <c r="O2940" s="845" t="s">
        <v>3627</v>
      </c>
      <c r="P2940" s="821"/>
      <c r="Q2940" s="828">
        <f t="shared" si="159"/>
        <v>0</v>
      </c>
      <c r="R2940" s="520"/>
    </row>
    <row r="2941" spans="1:18" hidden="1" outlineLevel="1">
      <c r="B2941" s="115">
        <f t="shared" si="160"/>
        <v>2921</v>
      </c>
      <c r="C2941" s="70" t="s">
        <v>1378</v>
      </c>
      <c r="D2941" s="203"/>
      <c r="E2941" s="204"/>
      <c r="F2941" s="38"/>
      <c r="G2941" s="380"/>
      <c r="H2941" s="381"/>
      <c r="I2941" s="380"/>
      <c r="J2941" s="306">
        <f t="shared" si="158"/>
        <v>0</v>
      </c>
      <c r="K2941" s="325"/>
      <c r="L2941" s="353"/>
      <c r="M2941" s="772"/>
      <c r="N2941" s="317"/>
      <c r="O2941" s="845" t="s">
        <v>3627</v>
      </c>
      <c r="P2941" s="821"/>
      <c r="Q2941" s="828">
        <f t="shared" si="159"/>
        <v>0</v>
      </c>
      <c r="R2941" s="520"/>
    </row>
    <row r="2942" spans="1:18" ht="45" hidden="1" outlineLevel="1">
      <c r="B2942" s="115">
        <f t="shared" si="160"/>
        <v>2922</v>
      </c>
      <c r="C2942" s="70" t="s">
        <v>3574</v>
      </c>
      <c r="D2942" s="203" t="s">
        <v>31</v>
      </c>
      <c r="E2942" s="192">
        <v>52</v>
      </c>
      <c r="F2942" s="38"/>
      <c r="G2942" s="380"/>
      <c r="H2942" s="381"/>
      <c r="I2942" s="380"/>
      <c r="J2942" s="306">
        <f t="shared" si="158"/>
        <v>0</v>
      </c>
      <c r="K2942" s="325"/>
      <c r="L2942" s="353"/>
      <c r="M2942" s="772"/>
      <c r="N2942" s="317"/>
      <c r="O2942" s="845" t="s">
        <v>3627</v>
      </c>
      <c r="P2942" s="821"/>
      <c r="Q2942" s="828">
        <f t="shared" si="159"/>
        <v>0</v>
      </c>
      <c r="R2942" s="520"/>
    </row>
    <row r="2943" spans="1:18" hidden="1" outlineLevel="1">
      <c r="B2943" s="115">
        <f t="shared" si="160"/>
        <v>2923</v>
      </c>
      <c r="C2943" s="70" t="s">
        <v>1753</v>
      </c>
      <c r="D2943" s="132" t="s">
        <v>1754</v>
      </c>
      <c r="E2943" s="185">
        <v>1</v>
      </c>
      <c r="F2943" s="38"/>
      <c r="G2943" s="380"/>
      <c r="H2943" s="381"/>
      <c r="I2943" s="380"/>
      <c r="J2943" s="306">
        <f t="shared" si="158"/>
        <v>0</v>
      </c>
      <c r="K2943" s="325"/>
      <c r="L2943" s="353"/>
      <c r="M2943" s="772"/>
      <c r="N2943" s="317"/>
      <c r="O2943" s="845" t="s">
        <v>3627</v>
      </c>
      <c r="P2943" s="821"/>
      <c r="Q2943" s="828">
        <f t="shared" si="159"/>
        <v>0</v>
      </c>
      <c r="R2943" s="520"/>
    </row>
    <row r="2944" spans="1:18" ht="78" collapsed="1">
      <c r="A2944" s="219">
        <v>26</v>
      </c>
      <c r="B2944" s="382">
        <f t="shared" si="160"/>
        <v>2924</v>
      </c>
      <c r="C2944" s="940" t="s">
        <v>2338</v>
      </c>
      <c r="D2944" s="941"/>
      <c r="E2944" s="941"/>
      <c r="F2944" s="425"/>
      <c r="G2944" s="426">
        <f>'ЭС (ЭЭ + Таврида)'!F113</f>
        <v>158033002.13999999</v>
      </c>
      <c r="H2944" s="427"/>
      <c r="I2944" s="426">
        <f>'ЭС (ЭЭ + Таврида)'!H113</f>
        <v>15649101.379999995</v>
      </c>
      <c r="J2944" s="428">
        <f t="shared" si="158"/>
        <v>173682103.51999998</v>
      </c>
      <c r="K2944" s="491" t="s">
        <v>3622</v>
      </c>
      <c r="L2944" s="790" t="s">
        <v>3631</v>
      </c>
      <c r="M2944" s="772">
        <v>0</v>
      </c>
      <c r="N2944" s="317">
        <v>0</v>
      </c>
      <c r="O2944" s="845" t="s">
        <v>3627</v>
      </c>
      <c r="P2944" s="826">
        <f>G2944</f>
        <v>158033002.13999999</v>
      </c>
      <c r="Q2944" s="828">
        <f t="shared" si="159"/>
        <v>15649101.379999995</v>
      </c>
      <c r="R2944" s="520"/>
    </row>
    <row r="2945" spans="2:18" ht="45" hidden="1" outlineLevel="1">
      <c r="B2945" s="115">
        <f t="shared" si="160"/>
        <v>2925</v>
      </c>
      <c r="C2945" s="70" t="s">
        <v>2339</v>
      </c>
      <c r="D2945" s="203" t="s">
        <v>63</v>
      </c>
      <c r="E2945" s="204">
        <v>40.26</v>
      </c>
      <c r="F2945" s="38"/>
      <c r="G2945" s="38"/>
      <c r="H2945" s="39"/>
      <c r="I2945" s="38"/>
      <c r="J2945" s="306">
        <f t="shared" si="158"/>
        <v>0</v>
      </c>
      <c r="K2945" s="325"/>
      <c r="L2945" s="353"/>
      <c r="M2945" s="772"/>
      <c r="N2945" s="317"/>
      <c r="O2945" s="845"/>
      <c r="P2945" s="821"/>
      <c r="Q2945" s="828">
        <f t="shared" si="159"/>
        <v>0</v>
      </c>
      <c r="R2945" s="520"/>
    </row>
    <row r="2946" spans="2:18" ht="45" hidden="1" outlineLevel="1">
      <c r="B2946" s="115">
        <f t="shared" si="160"/>
        <v>2926</v>
      </c>
      <c r="C2946" s="70" t="s">
        <v>2340</v>
      </c>
      <c r="D2946" s="203" t="s">
        <v>1160</v>
      </c>
      <c r="E2946" s="204" t="s">
        <v>2341</v>
      </c>
      <c r="F2946" s="38"/>
      <c r="G2946" s="38"/>
      <c r="H2946" s="39"/>
      <c r="I2946" s="38"/>
      <c r="J2946" s="306">
        <f t="shared" si="158"/>
        <v>0</v>
      </c>
      <c r="K2946" s="325"/>
      <c r="L2946" s="353"/>
      <c r="M2946" s="772"/>
      <c r="N2946" s="317"/>
      <c r="O2946" s="845"/>
      <c r="P2946" s="821"/>
      <c r="Q2946" s="828">
        <f t="shared" si="159"/>
        <v>0</v>
      </c>
      <c r="R2946" s="520"/>
    </row>
    <row r="2947" spans="2:18" hidden="1" outlineLevel="1">
      <c r="B2947" s="115">
        <f t="shared" si="160"/>
        <v>2927</v>
      </c>
      <c r="C2947" s="70" t="s">
        <v>2342</v>
      </c>
      <c r="D2947" s="203" t="s">
        <v>63</v>
      </c>
      <c r="E2947" s="204">
        <v>40.26</v>
      </c>
      <c r="F2947" s="38"/>
      <c r="G2947" s="38"/>
      <c r="H2947" s="39"/>
      <c r="I2947" s="38"/>
      <c r="J2947" s="306">
        <f t="shared" si="158"/>
        <v>0</v>
      </c>
      <c r="K2947" s="325"/>
      <c r="L2947" s="353"/>
      <c r="M2947" s="772"/>
      <c r="N2947" s="317"/>
      <c r="O2947" s="845"/>
      <c r="P2947" s="821"/>
      <c r="Q2947" s="828">
        <f t="shared" si="159"/>
        <v>0</v>
      </c>
      <c r="R2947" s="520"/>
    </row>
    <row r="2948" spans="2:18" ht="30" hidden="1" outlineLevel="1">
      <c r="B2948" s="115">
        <f t="shared" si="160"/>
        <v>2928</v>
      </c>
      <c r="C2948" s="70" t="s">
        <v>2343</v>
      </c>
      <c r="D2948" s="203" t="s">
        <v>63</v>
      </c>
      <c r="E2948" s="204">
        <v>41.68</v>
      </c>
      <c r="F2948" s="38"/>
      <c r="G2948" s="38"/>
      <c r="H2948" s="39"/>
      <c r="I2948" s="38"/>
      <c r="J2948" s="306">
        <f t="shared" si="158"/>
        <v>0</v>
      </c>
      <c r="K2948" s="325"/>
      <c r="L2948" s="353"/>
      <c r="M2948" s="772"/>
      <c r="N2948" s="317"/>
      <c r="O2948" s="845"/>
      <c r="P2948" s="821"/>
      <c r="Q2948" s="828">
        <f t="shared" si="159"/>
        <v>0</v>
      </c>
      <c r="R2948" s="520"/>
    </row>
    <row r="2949" spans="2:18" ht="30" hidden="1" outlineLevel="1">
      <c r="B2949" s="115">
        <f t="shared" si="160"/>
        <v>2929</v>
      </c>
      <c r="C2949" s="70" t="s">
        <v>2344</v>
      </c>
      <c r="D2949" s="203" t="s">
        <v>63</v>
      </c>
      <c r="E2949" s="204">
        <v>2.5339999999999998</v>
      </c>
      <c r="F2949" s="38"/>
      <c r="G2949" s="38"/>
      <c r="H2949" s="39"/>
      <c r="I2949" s="38"/>
      <c r="J2949" s="306">
        <f t="shared" si="158"/>
        <v>0</v>
      </c>
      <c r="K2949" s="325"/>
      <c r="L2949" s="353"/>
      <c r="M2949" s="772"/>
      <c r="N2949" s="317"/>
      <c r="O2949" s="845"/>
      <c r="P2949" s="821"/>
      <c r="Q2949" s="828">
        <f t="shared" si="159"/>
        <v>0</v>
      </c>
      <c r="R2949" s="520"/>
    </row>
    <row r="2950" spans="2:18" hidden="1" outlineLevel="1">
      <c r="B2950" s="115">
        <f t="shared" si="160"/>
        <v>2930</v>
      </c>
      <c r="C2950" s="70" t="s">
        <v>2345</v>
      </c>
      <c r="D2950" s="203"/>
      <c r="E2950" s="204"/>
      <c r="F2950" s="38"/>
      <c r="G2950" s="38"/>
      <c r="H2950" s="39"/>
      <c r="I2950" s="38"/>
      <c r="J2950" s="306">
        <f t="shared" si="158"/>
        <v>0</v>
      </c>
      <c r="K2950" s="325"/>
      <c r="L2950" s="353"/>
      <c r="M2950" s="772"/>
      <c r="N2950" s="317"/>
      <c r="O2950" s="845"/>
      <c r="P2950" s="821"/>
      <c r="Q2950" s="828">
        <f t="shared" si="159"/>
        <v>0</v>
      </c>
      <c r="R2950" s="520"/>
    </row>
    <row r="2951" spans="2:18" ht="30" hidden="1" outlineLevel="1">
      <c r="B2951" s="115">
        <f t="shared" si="160"/>
        <v>2931</v>
      </c>
      <c r="C2951" s="70" t="s">
        <v>2346</v>
      </c>
      <c r="D2951" s="203" t="s">
        <v>2347</v>
      </c>
      <c r="E2951" s="204" t="s">
        <v>2348</v>
      </c>
      <c r="F2951" s="38"/>
      <c r="G2951" s="38"/>
      <c r="H2951" s="39"/>
      <c r="I2951" s="38"/>
      <c r="J2951" s="306">
        <f t="shared" si="158"/>
        <v>0</v>
      </c>
      <c r="K2951" s="325"/>
      <c r="L2951" s="353"/>
      <c r="M2951" s="772"/>
      <c r="N2951" s="317"/>
      <c r="O2951" s="845"/>
      <c r="P2951" s="821"/>
      <c r="Q2951" s="828">
        <f t="shared" si="159"/>
        <v>0</v>
      </c>
      <c r="R2951" s="520"/>
    </row>
    <row r="2952" spans="2:18" ht="30" hidden="1" outlineLevel="1">
      <c r="B2952" s="115">
        <f t="shared" si="160"/>
        <v>2932</v>
      </c>
      <c r="C2952" s="70" t="s">
        <v>3575</v>
      </c>
      <c r="D2952" s="203" t="s">
        <v>2</v>
      </c>
      <c r="E2952" s="204">
        <v>440</v>
      </c>
      <c r="F2952" s="38"/>
      <c r="G2952" s="38"/>
      <c r="H2952" s="39"/>
      <c r="I2952" s="38"/>
      <c r="J2952" s="306">
        <f t="shared" si="158"/>
        <v>0</v>
      </c>
      <c r="K2952" s="325"/>
      <c r="L2952" s="353"/>
      <c r="M2952" s="772"/>
      <c r="N2952" s="317"/>
      <c r="O2952" s="845"/>
      <c r="P2952" s="821"/>
      <c r="Q2952" s="828">
        <f t="shared" si="159"/>
        <v>0</v>
      </c>
      <c r="R2952" s="520"/>
    </row>
    <row r="2953" spans="2:18" ht="45" hidden="1" outlineLevel="1">
      <c r="B2953" s="115">
        <f t="shared" si="160"/>
        <v>2933</v>
      </c>
      <c r="C2953" s="70" t="s">
        <v>3576</v>
      </c>
      <c r="D2953" s="203" t="s">
        <v>2</v>
      </c>
      <c r="E2953" s="204">
        <v>440</v>
      </c>
      <c r="F2953" s="38"/>
      <c r="G2953" s="38"/>
      <c r="H2953" s="39"/>
      <c r="I2953" s="38"/>
      <c r="J2953" s="306">
        <f t="shared" si="158"/>
        <v>0</v>
      </c>
      <c r="K2953" s="325"/>
      <c r="L2953" s="353"/>
      <c r="M2953" s="772"/>
      <c r="N2953" s="317"/>
      <c r="O2953" s="845"/>
      <c r="P2953" s="821"/>
      <c r="Q2953" s="828">
        <f t="shared" si="159"/>
        <v>0</v>
      </c>
      <c r="R2953" s="520"/>
    </row>
    <row r="2954" spans="2:18" ht="30" hidden="1" outlineLevel="1">
      <c r="B2954" s="115">
        <f t="shared" si="160"/>
        <v>2934</v>
      </c>
      <c r="C2954" s="70" t="s">
        <v>3577</v>
      </c>
      <c r="D2954" s="203" t="s">
        <v>2</v>
      </c>
      <c r="E2954" s="204">
        <v>115</v>
      </c>
      <c r="F2954" s="38"/>
      <c r="G2954" s="38"/>
      <c r="H2954" s="39"/>
      <c r="I2954" s="38"/>
      <c r="J2954" s="306">
        <f t="shared" si="158"/>
        <v>0</v>
      </c>
      <c r="K2954" s="325"/>
      <c r="L2954" s="353"/>
      <c r="M2954" s="772"/>
      <c r="N2954" s="317"/>
      <c r="O2954" s="845"/>
      <c r="P2954" s="821"/>
      <c r="Q2954" s="828">
        <f t="shared" si="159"/>
        <v>0</v>
      </c>
      <c r="R2954" s="520"/>
    </row>
    <row r="2955" spans="2:18" ht="45" hidden="1" outlineLevel="1">
      <c r="B2955" s="115">
        <f t="shared" si="160"/>
        <v>2935</v>
      </c>
      <c r="C2955" s="70" t="s">
        <v>2349</v>
      </c>
      <c r="D2955" s="203" t="s">
        <v>63</v>
      </c>
      <c r="E2955" s="204">
        <v>22.88</v>
      </c>
      <c r="F2955" s="38"/>
      <c r="G2955" s="38"/>
      <c r="H2955" s="39"/>
      <c r="I2955" s="38"/>
      <c r="J2955" s="306">
        <f t="shared" si="158"/>
        <v>0</v>
      </c>
      <c r="K2955" s="325"/>
      <c r="L2955" s="353"/>
      <c r="M2955" s="772"/>
      <c r="N2955" s="317"/>
      <c r="O2955" s="845"/>
      <c r="P2955" s="821"/>
      <c r="Q2955" s="828">
        <f t="shared" si="159"/>
        <v>0</v>
      </c>
      <c r="R2955" s="520"/>
    </row>
    <row r="2956" spans="2:18" ht="30" hidden="1" outlineLevel="1">
      <c r="B2956" s="115">
        <f t="shared" si="160"/>
        <v>2936</v>
      </c>
      <c r="C2956" s="70" t="s">
        <v>2350</v>
      </c>
      <c r="D2956" s="203" t="s">
        <v>63</v>
      </c>
      <c r="E2956" s="204">
        <v>44.219000000000001</v>
      </c>
      <c r="F2956" s="38"/>
      <c r="G2956" s="38"/>
      <c r="H2956" s="39"/>
      <c r="I2956" s="38"/>
      <c r="J2956" s="306">
        <f t="shared" si="158"/>
        <v>0</v>
      </c>
      <c r="K2956" s="325"/>
      <c r="L2956" s="353"/>
      <c r="M2956" s="772"/>
      <c r="N2956" s="317"/>
      <c r="O2956" s="845"/>
      <c r="P2956" s="821"/>
      <c r="Q2956" s="828">
        <f t="shared" si="159"/>
        <v>0</v>
      </c>
      <c r="R2956" s="520"/>
    </row>
    <row r="2957" spans="2:18" ht="45" hidden="1" outlineLevel="1">
      <c r="B2957" s="115">
        <f t="shared" si="160"/>
        <v>2937</v>
      </c>
      <c r="C2957" s="70" t="s">
        <v>2351</v>
      </c>
      <c r="D2957" s="203" t="s">
        <v>63</v>
      </c>
      <c r="E2957" s="204">
        <v>217.29</v>
      </c>
      <c r="F2957" s="38"/>
      <c r="G2957" s="38"/>
      <c r="H2957" s="39"/>
      <c r="I2957" s="38"/>
      <c r="J2957" s="306">
        <f t="shared" si="158"/>
        <v>0</v>
      </c>
      <c r="K2957" s="325"/>
      <c r="L2957" s="353"/>
      <c r="M2957" s="772"/>
      <c r="N2957" s="317"/>
      <c r="O2957" s="845"/>
      <c r="P2957" s="821"/>
      <c r="Q2957" s="828">
        <f t="shared" si="159"/>
        <v>0</v>
      </c>
      <c r="R2957" s="520"/>
    </row>
    <row r="2958" spans="2:18" ht="45" hidden="1" outlineLevel="1">
      <c r="B2958" s="115">
        <f t="shared" si="160"/>
        <v>2938</v>
      </c>
      <c r="C2958" s="70" t="s">
        <v>2340</v>
      </c>
      <c r="D2958" s="203" t="s">
        <v>1160</v>
      </c>
      <c r="E2958" s="204" t="s">
        <v>2352</v>
      </c>
      <c r="F2958" s="38"/>
      <c r="G2958" s="38"/>
      <c r="H2958" s="39"/>
      <c r="I2958" s="38"/>
      <c r="J2958" s="306">
        <f t="shared" si="158"/>
        <v>0</v>
      </c>
      <c r="K2958" s="325"/>
      <c r="L2958" s="353"/>
      <c r="M2958" s="772"/>
      <c r="N2958" s="317"/>
      <c r="O2958" s="845"/>
      <c r="P2958" s="821"/>
      <c r="Q2958" s="828">
        <f t="shared" si="159"/>
        <v>0</v>
      </c>
      <c r="R2958" s="520"/>
    </row>
    <row r="2959" spans="2:18" hidden="1" outlineLevel="1">
      <c r="B2959" s="115">
        <f t="shared" si="160"/>
        <v>2939</v>
      </c>
      <c r="C2959" s="70" t="s">
        <v>2342</v>
      </c>
      <c r="D2959" s="203" t="s">
        <v>63</v>
      </c>
      <c r="E2959" s="204">
        <v>217.29</v>
      </c>
      <c r="F2959" s="38"/>
      <c r="G2959" s="38"/>
      <c r="H2959" s="39"/>
      <c r="I2959" s="38"/>
      <c r="J2959" s="306">
        <f t="shared" si="158"/>
        <v>0</v>
      </c>
      <c r="K2959" s="325"/>
      <c r="L2959" s="353"/>
      <c r="M2959" s="772"/>
      <c r="N2959" s="317"/>
      <c r="O2959" s="845"/>
      <c r="P2959" s="821"/>
      <c r="Q2959" s="828">
        <f t="shared" si="159"/>
        <v>0</v>
      </c>
      <c r="R2959" s="520"/>
    </row>
    <row r="2960" spans="2:18" ht="30" hidden="1" outlineLevel="1">
      <c r="B2960" s="115">
        <f t="shared" si="160"/>
        <v>2940</v>
      </c>
      <c r="C2960" s="70" t="s">
        <v>2353</v>
      </c>
      <c r="D2960" s="203" t="s">
        <v>63</v>
      </c>
      <c r="E2960" s="204">
        <v>234.346</v>
      </c>
      <c r="F2960" s="38"/>
      <c r="G2960" s="38"/>
      <c r="H2960" s="39"/>
      <c r="I2960" s="38"/>
      <c r="J2960" s="306">
        <f t="shared" si="158"/>
        <v>0</v>
      </c>
      <c r="K2960" s="325"/>
      <c r="L2960" s="353"/>
      <c r="M2960" s="772"/>
      <c r="N2960" s="317"/>
      <c r="O2960" s="845"/>
      <c r="P2960" s="821"/>
      <c r="Q2960" s="828">
        <f t="shared" si="159"/>
        <v>0</v>
      </c>
      <c r="R2960" s="520"/>
    </row>
    <row r="2961" spans="2:18" ht="30" hidden="1" outlineLevel="1">
      <c r="B2961" s="115">
        <f t="shared" si="160"/>
        <v>2941</v>
      </c>
      <c r="C2961" s="70" t="s">
        <v>2344</v>
      </c>
      <c r="D2961" s="203" t="s">
        <v>63</v>
      </c>
      <c r="E2961" s="204">
        <v>13.968</v>
      </c>
      <c r="F2961" s="38"/>
      <c r="G2961" s="38"/>
      <c r="H2961" s="39"/>
      <c r="I2961" s="38"/>
      <c r="J2961" s="306">
        <f t="shared" si="158"/>
        <v>0</v>
      </c>
      <c r="K2961" s="325"/>
      <c r="L2961" s="353"/>
      <c r="M2961" s="772"/>
      <c r="N2961" s="317"/>
      <c r="O2961" s="845"/>
      <c r="P2961" s="821"/>
      <c r="Q2961" s="828">
        <f t="shared" si="159"/>
        <v>0</v>
      </c>
      <c r="R2961" s="520"/>
    </row>
    <row r="2962" spans="2:18" ht="30" hidden="1" outlineLevel="1">
      <c r="B2962" s="115">
        <f t="shared" si="160"/>
        <v>2942</v>
      </c>
      <c r="C2962" s="70" t="s">
        <v>2354</v>
      </c>
      <c r="D2962" s="203" t="s">
        <v>2347</v>
      </c>
      <c r="E2962" s="204" t="s">
        <v>2355</v>
      </c>
      <c r="F2962" s="38"/>
      <c r="G2962" s="38"/>
      <c r="H2962" s="39"/>
      <c r="I2962" s="38"/>
      <c r="J2962" s="306">
        <f t="shared" si="158"/>
        <v>0</v>
      </c>
      <c r="K2962" s="325"/>
      <c r="L2962" s="353"/>
      <c r="M2962" s="772"/>
      <c r="N2962" s="317"/>
      <c r="O2962" s="845"/>
      <c r="P2962" s="821"/>
      <c r="Q2962" s="828">
        <f t="shared" si="159"/>
        <v>0</v>
      </c>
      <c r="R2962" s="520"/>
    </row>
    <row r="2963" spans="2:18" ht="30" hidden="1" outlineLevel="1">
      <c r="B2963" s="115">
        <f t="shared" si="160"/>
        <v>2943</v>
      </c>
      <c r="C2963" s="70" t="s">
        <v>3578</v>
      </c>
      <c r="D2963" s="203" t="s">
        <v>2</v>
      </c>
      <c r="E2963" s="204">
        <v>1940</v>
      </c>
      <c r="F2963" s="38"/>
      <c r="G2963" s="38"/>
      <c r="H2963" s="39"/>
      <c r="I2963" s="38"/>
      <c r="J2963" s="306">
        <f t="shared" ref="J2963:J3026" si="161">G2963+I2963</f>
        <v>0</v>
      </c>
      <c r="K2963" s="325"/>
      <c r="L2963" s="353"/>
      <c r="M2963" s="772"/>
      <c r="N2963" s="317"/>
      <c r="O2963" s="845"/>
      <c r="P2963" s="821"/>
      <c r="Q2963" s="828">
        <f t="shared" si="159"/>
        <v>0</v>
      </c>
      <c r="R2963" s="520"/>
    </row>
    <row r="2964" spans="2:18" ht="45" hidden="1" outlineLevel="1">
      <c r="B2964" s="115">
        <f t="shared" si="160"/>
        <v>2944</v>
      </c>
      <c r="C2964" s="70" t="s">
        <v>3579</v>
      </c>
      <c r="D2964" s="203" t="s">
        <v>2</v>
      </c>
      <c r="E2964" s="204">
        <v>1890</v>
      </c>
      <c r="F2964" s="38"/>
      <c r="G2964" s="38"/>
      <c r="H2964" s="39"/>
      <c r="I2964" s="38"/>
      <c r="J2964" s="306">
        <f t="shared" si="161"/>
        <v>0</v>
      </c>
      <c r="K2964" s="325"/>
      <c r="L2964" s="353"/>
      <c r="M2964" s="772"/>
      <c r="N2964" s="317"/>
      <c r="O2964" s="845"/>
      <c r="P2964" s="821"/>
      <c r="Q2964" s="828">
        <f t="shared" si="159"/>
        <v>0</v>
      </c>
      <c r="R2964" s="520"/>
    </row>
    <row r="2965" spans="2:18" hidden="1" outlineLevel="1">
      <c r="B2965" s="115">
        <f t="shared" si="160"/>
        <v>2945</v>
      </c>
      <c r="C2965" s="70" t="s">
        <v>3580</v>
      </c>
      <c r="D2965" s="203" t="s">
        <v>2</v>
      </c>
      <c r="E2965" s="204">
        <v>970</v>
      </c>
      <c r="F2965" s="38"/>
      <c r="G2965" s="38"/>
      <c r="H2965" s="39"/>
      <c r="I2965" s="38"/>
      <c r="J2965" s="306">
        <f t="shared" si="161"/>
        <v>0</v>
      </c>
      <c r="K2965" s="325"/>
      <c r="L2965" s="353"/>
      <c r="M2965" s="772"/>
      <c r="N2965" s="317"/>
      <c r="O2965" s="845"/>
      <c r="P2965" s="821"/>
      <c r="Q2965" s="828">
        <f t="shared" si="159"/>
        <v>0</v>
      </c>
      <c r="R2965" s="520"/>
    </row>
    <row r="2966" spans="2:18" ht="45" hidden="1" outlineLevel="1">
      <c r="B2966" s="115">
        <f t="shared" si="160"/>
        <v>2946</v>
      </c>
      <c r="C2966" s="70" t="s">
        <v>2349</v>
      </c>
      <c r="D2966" s="203" t="s">
        <v>63</v>
      </c>
      <c r="E2966" s="204">
        <v>126.1</v>
      </c>
      <c r="F2966" s="38"/>
      <c r="G2966" s="38"/>
      <c r="H2966" s="39"/>
      <c r="I2966" s="38"/>
      <c r="J2966" s="306">
        <f t="shared" si="161"/>
        <v>0</v>
      </c>
      <c r="K2966" s="325"/>
      <c r="L2966" s="353"/>
      <c r="M2966" s="772"/>
      <c r="N2966" s="317"/>
      <c r="O2966" s="845"/>
      <c r="P2966" s="821"/>
      <c r="Q2966" s="828">
        <f t="shared" si="159"/>
        <v>0</v>
      </c>
      <c r="R2966" s="520"/>
    </row>
    <row r="2967" spans="2:18" ht="30" hidden="1" outlineLevel="1">
      <c r="B2967" s="115">
        <f t="shared" si="160"/>
        <v>2947</v>
      </c>
      <c r="C2967" s="70" t="s">
        <v>2350</v>
      </c>
      <c r="D2967" s="203" t="s">
        <v>63</v>
      </c>
      <c r="E2967" s="204">
        <v>248.31399999999999</v>
      </c>
      <c r="F2967" s="38"/>
      <c r="G2967" s="38"/>
      <c r="H2967" s="39"/>
      <c r="I2967" s="38"/>
      <c r="J2967" s="306">
        <f t="shared" si="161"/>
        <v>0</v>
      </c>
      <c r="K2967" s="325"/>
      <c r="L2967" s="353"/>
      <c r="M2967" s="772"/>
      <c r="N2967" s="317"/>
      <c r="O2967" s="845"/>
      <c r="P2967" s="821"/>
      <c r="Q2967" s="828">
        <f t="shared" si="159"/>
        <v>0</v>
      </c>
      <c r="R2967" s="520"/>
    </row>
    <row r="2968" spans="2:18" ht="45" hidden="1" outlineLevel="1">
      <c r="B2968" s="115">
        <f t="shared" si="160"/>
        <v>2948</v>
      </c>
      <c r="C2968" s="70" t="s">
        <v>3581</v>
      </c>
      <c r="D2968" s="203" t="s">
        <v>3</v>
      </c>
      <c r="E2968" s="204">
        <v>106</v>
      </c>
      <c r="F2968" s="38"/>
      <c r="G2968" s="38"/>
      <c r="H2968" s="39"/>
      <c r="I2968" s="38"/>
      <c r="J2968" s="306">
        <f t="shared" si="161"/>
        <v>0</v>
      </c>
      <c r="K2968" s="325"/>
      <c r="L2968" s="353"/>
      <c r="M2968" s="772"/>
      <c r="N2968" s="317"/>
      <c r="O2968" s="845"/>
      <c r="P2968" s="821"/>
      <c r="Q2968" s="828">
        <f t="shared" si="159"/>
        <v>0</v>
      </c>
      <c r="R2968" s="520"/>
    </row>
    <row r="2969" spans="2:18" hidden="1" outlineLevel="1">
      <c r="B2969" s="115">
        <f t="shared" si="160"/>
        <v>2949</v>
      </c>
      <c r="C2969" s="70" t="s">
        <v>2356</v>
      </c>
      <c r="D2969" s="203" t="s">
        <v>2</v>
      </c>
      <c r="E2969" s="204">
        <v>170</v>
      </c>
      <c r="F2969" s="38"/>
      <c r="G2969" s="38"/>
      <c r="H2969" s="39"/>
      <c r="I2969" s="38"/>
      <c r="J2969" s="306">
        <f t="shared" si="161"/>
        <v>0</v>
      </c>
      <c r="K2969" s="325"/>
      <c r="L2969" s="353"/>
      <c r="M2969" s="772"/>
      <c r="N2969" s="317"/>
      <c r="O2969" s="845"/>
      <c r="P2969" s="821"/>
      <c r="Q2969" s="828">
        <f t="shared" si="159"/>
        <v>0</v>
      </c>
      <c r="R2969" s="520"/>
    </row>
    <row r="2970" spans="2:18" hidden="1" outlineLevel="1">
      <c r="B2970" s="115">
        <f t="shared" si="160"/>
        <v>2950</v>
      </c>
      <c r="C2970" s="70" t="s">
        <v>2357</v>
      </c>
      <c r="D2970" s="203"/>
      <c r="E2970" s="204"/>
      <c r="F2970" s="38"/>
      <c r="G2970" s="38"/>
      <c r="H2970" s="39"/>
      <c r="I2970" s="38"/>
      <c r="J2970" s="306">
        <f t="shared" si="161"/>
        <v>0</v>
      </c>
      <c r="K2970" s="325"/>
      <c r="L2970" s="353"/>
      <c r="M2970" s="772"/>
      <c r="N2970" s="317"/>
      <c r="O2970" s="845"/>
      <c r="P2970" s="821"/>
      <c r="Q2970" s="828">
        <f t="shared" si="159"/>
        <v>0</v>
      </c>
      <c r="R2970" s="520"/>
    </row>
    <row r="2971" spans="2:18" ht="30" hidden="1" outlineLevel="1">
      <c r="B2971" s="115">
        <f t="shared" si="160"/>
        <v>2951</v>
      </c>
      <c r="C2971" s="70" t="s">
        <v>3582</v>
      </c>
      <c r="D2971" s="203" t="s">
        <v>2</v>
      </c>
      <c r="E2971" s="204">
        <v>120</v>
      </c>
      <c r="F2971" s="38"/>
      <c r="G2971" s="38"/>
      <c r="H2971" s="39"/>
      <c r="I2971" s="38"/>
      <c r="J2971" s="306">
        <f t="shared" si="161"/>
        <v>0</v>
      </c>
      <c r="K2971" s="325"/>
      <c r="L2971" s="353"/>
      <c r="M2971" s="772"/>
      <c r="N2971" s="317"/>
      <c r="O2971" s="845"/>
      <c r="P2971" s="821"/>
      <c r="Q2971" s="828">
        <f t="shared" si="159"/>
        <v>0</v>
      </c>
      <c r="R2971" s="520"/>
    </row>
    <row r="2972" spans="2:18" hidden="1" outlineLevel="1">
      <c r="B2972" s="115">
        <f t="shared" si="160"/>
        <v>2952</v>
      </c>
      <c r="C2972" s="70" t="s">
        <v>2359</v>
      </c>
      <c r="D2972" s="203" t="s">
        <v>2</v>
      </c>
      <c r="E2972" s="204">
        <v>120</v>
      </c>
      <c r="F2972" s="38"/>
      <c r="G2972" s="38"/>
      <c r="H2972" s="39"/>
      <c r="I2972" s="38"/>
      <c r="J2972" s="306">
        <f t="shared" si="161"/>
        <v>0</v>
      </c>
      <c r="K2972" s="325"/>
      <c r="L2972" s="353"/>
      <c r="M2972" s="772"/>
      <c r="N2972" s="317"/>
      <c r="O2972" s="845"/>
      <c r="P2972" s="821"/>
      <c r="Q2972" s="828">
        <f t="shared" si="159"/>
        <v>0</v>
      </c>
      <c r="R2972" s="520"/>
    </row>
    <row r="2973" spans="2:18" ht="30" hidden="1" outlineLevel="1">
      <c r="B2973" s="115">
        <f t="shared" si="160"/>
        <v>2953</v>
      </c>
      <c r="C2973" s="70" t="s">
        <v>2360</v>
      </c>
      <c r="D2973" s="203" t="s">
        <v>31</v>
      </c>
      <c r="E2973" s="204">
        <v>8</v>
      </c>
      <c r="F2973" s="38"/>
      <c r="G2973" s="38"/>
      <c r="H2973" s="39"/>
      <c r="I2973" s="38"/>
      <c r="J2973" s="306">
        <f t="shared" si="161"/>
        <v>0</v>
      </c>
      <c r="K2973" s="325"/>
      <c r="L2973" s="353"/>
      <c r="M2973" s="772"/>
      <c r="N2973" s="317"/>
      <c r="O2973" s="845"/>
      <c r="P2973" s="821"/>
      <c r="Q2973" s="828">
        <f t="shared" si="159"/>
        <v>0</v>
      </c>
      <c r="R2973" s="520"/>
    </row>
    <row r="2974" spans="2:18" ht="45" hidden="1" outlineLevel="1">
      <c r="B2974" s="115">
        <f t="shared" si="160"/>
        <v>2954</v>
      </c>
      <c r="C2974" s="70" t="s">
        <v>2361</v>
      </c>
      <c r="D2974" s="203" t="s">
        <v>31</v>
      </c>
      <c r="E2974" s="204">
        <v>2</v>
      </c>
      <c r="F2974" s="38"/>
      <c r="G2974" s="38"/>
      <c r="H2974" s="39"/>
      <c r="I2974" s="38"/>
      <c r="J2974" s="306">
        <f t="shared" si="161"/>
        <v>0</v>
      </c>
      <c r="K2974" s="325"/>
      <c r="L2974" s="353"/>
      <c r="M2974" s="772"/>
      <c r="N2974" s="317"/>
      <c r="O2974" s="845"/>
      <c r="P2974" s="821"/>
      <c r="Q2974" s="828">
        <f t="shared" si="159"/>
        <v>0</v>
      </c>
      <c r="R2974" s="520"/>
    </row>
    <row r="2975" spans="2:18" hidden="1" outlineLevel="1">
      <c r="B2975" s="115">
        <f t="shared" si="160"/>
        <v>2955</v>
      </c>
      <c r="C2975" s="70" t="s">
        <v>2358</v>
      </c>
      <c r="D2975" s="203" t="s">
        <v>2</v>
      </c>
      <c r="E2975" s="204">
        <v>120</v>
      </c>
      <c r="F2975" s="38"/>
      <c r="G2975" s="38"/>
      <c r="H2975" s="39"/>
      <c r="I2975" s="38"/>
      <c r="J2975" s="306">
        <f t="shared" si="161"/>
        <v>0</v>
      </c>
      <c r="K2975" s="325"/>
      <c r="L2975" s="353"/>
      <c r="M2975" s="772"/>
      <c r="N2975" s="317"/>
      <c r="O2975" s="845"/>
      <c r="P2975" s="821"/>
      <c r="Q2975" s="828">
        <f t="shared" si="159"/>
        <v>0</v>
      </c>
      <c r="R2975" s="520"/>
    </row>
    <row r="2976" spans="2:18" hidden="1" outlineLevel="1">
      <c r="B2976" s="115">
        <f t="shared" si="160"/>
        <v>2956</v>
      </c>
      <c r="C2976" s="70" t="s">
        <v>2359</v>
      </c>
      <c r="D2976" s="203" t="s">
        <v>2</v>
      </c>
      <c r="E2976" s="204">
        <v>120</v>
      </c>
      <c r="F2976" s="38"/>
      <c r="G2976" s="38"/>
      <c r="H2976" s="39"/>
      <c r="I2976" s="38"/>
      <c r="J2976" s="306">
        <f t="shared" si="161"/>
        <v>0</v>
      </c>
      <c r="K2976" s="325"/>
      <c r="L2976" s="353"/>
      <c r="M2976" s="772"/>
      <c r="N2976" s="317"/>
      <c r="O2976" s="845"/>
      <c r="P2976" s="821"/>
      <c r="Q2976" s="828">
        <f t="shared" si="159"/>
        <v>0</v>
      </c>
      <c r="R2976" s="520"/>
    </row>
    <row r="2977" spans="2:18" ht="30" hidden="1" outlineLevel="1">
      <c r="B2977" s="115">
        <f t="shared" si="160"/>
        <v>2957</v>
      </c>
      <c r="C2977" s="70" t="s">
        <v>2360</v>
      </c>
      <c r="D2977" s="203" t="s">
        <v>31</v>
      </c>
      <c r="E2977" s="204">
        <v>8</v>
      </c>
      <c r="F2977" s="38"/>
      <c r="G2977" s="38"/>
      <c r="H2977" s="39"/>
      <c r="I2977" s="38"/>
      <c r="J2977" s="306">
        <f t="shared" si="161"/>
        <v>0</v>
      </c>
      <c r="K2977" s="325"/>
      <c r="L2977" s="353"/>
      <c r="M2977" s="772"/>
      <c r="N2977" s="317"/>
      <c r="O2977" s="845"/>
      <c r="P2977" s="821"/>
      <c r="Q2977" s="828">
        <f t="shared" si="159"/>
        <v>0</v>
      </c>
      <c r="R2977" s="520"/>
    </row>
    <row r="2978" spans="2:18" ht="45" hidden="1" outlineLevel="1">
      <c r="B2978" s="115">
        <f t="shared" si="160"/>
        <v>2958</v>
      </c>
      <c r="C2978" s="70" t="s">
        <v>2361</v>
      </c>
      <c r="D2978" s="203" t="s">
        <v>31</v>
      </c>
      <c r="E2978" s="204">
        <v>2</v>
      </c>
      <c r="F2978" s="38"/>
      <c r="G2978" s="38"/>
      <c r="H2978" s="39"/>
      <c r="I2978" s="38"/>
      <c r="J2978" s="306">
        <f t="shared" si="161"/>
        <v>0</v>
      </c>
      <c r="K2978" s="325"/>
      <c r="L2978" s="353"/>
      <c r="M2978" s="772"/>
      <c r="N2978" s="317"/>
      <c r="O2978" s="845"/>
      <c r="P2978" s="821"/>
      <c r="Q2978" s="828">
        <f t="shared" si="159"/>
        <v>0</v>
      </c>
      <c r="R2978" s="520"/>
    </row>
    <row r="2979" spans="2:18" ht="45" hidden="1" outlineLevel="1">
      <c r="B2979" s="115">
        <f t="shared" si="160"/>
        <v>2959</v>
      </c>
      <c r="C2979" s="70" t="s">
        <v>2362</v>
      </c>
      <c r="D2979" s="203" t="s">
        <v>527</v>
      </c>
      <c r="E2979" s="204">
        <v>46.347999999999999</v>
      </c>
      <c r="F2979" s="38"/>
      <c r="G2979" s="38"/>
      <c r="H2979" s="39"/>
      <c r="I2979" s="38"/>
      <c r="J2979" s="306">
        <f t="shared" si="161"/>
        <v>0</v>
      </c>
      <c r="K2979" s="325"/>
      <c r="L2979" s="353"/>
      <c r="M2979" s="772"/>
      <c r="N2979" s="317"/>
      <c r="O2979" s="845"/>
      <c r="P2979" s="821"/>
      <c r="Q2979" s="828">
        <f t="shared" si="159"/>
        <v>0</v>
      </c>
      <c r="R2979" s="520"/>
    </row>
    <row r="2980" spans="2:18" ht="45" hidden="1" outlineLevel="1">
      <c r="B2980" s="115">
        <f t="shared" si="160"/>
        <v>2960</v>
      </c>
      <c r="C2980" s="70" t="s">
        <v>2363</v>
      </c>
      <c r="D2980" s="203" t="s">
        <v>1160</v>
      </c>
      <c r="E2980" s="204" t="s">
        <v>2364</v>
      </c>
      <c r="F2980" s="38"/>
      <c r="G2980" s="38"/>
      <c r="H2980" s="39"/>
      <c r="I2980" s="38"/>
      <c r="J2980" s="306">
        <f t="shared" si="161"/>
        <v>0</v>
      </c>
      <c r="K2980" s="325"/>
      <c r="L2980" s="353"/>
      <c r="M2980" s="772"/>
      <c r="N2980" s="317"/>
      <c r="O2980" s="845"/>
      <c r="P2980" s="821"/>
      <c r="Q2980" s="828">
        <f t="shared" si="159"/>
        <v>0</v>
      </c>
      <c r="R2980" s="520"/>
    </row>
    <row r="2981" spans="2:18" hidden="1" outlineLevel="1">
      <c r="B2981" s="115">
        <f t="shared" si="160"/>
        <v>2961</v>
      </c>
      <c r="C2981" s="70" t="s">
        <v>39</v>
      </c>
      <c r="D2981" s="203" t="s">
        <v>63</v>
      </c>
      <c r="E2981" s="204">
        <v>46.347999999999999</v>
      </c>
      <c r="F2981" s="38"/>
      <c r="G2981" s="38"/>
      <c r="H2981" s="39"/>
      <c r="I2981" s="38"/>
      <c r="J2981" s="306">
        <f t="shared" si="161"/>
        <v>0</v>
      </c>
      <c r="K2981" s="325"/>
      <c r="L2981" s="353"/>
      <c r="M2981" s="772"/>
      <c r="N2981" s="317"/>
      <c r="O2981" s="845"/>
      <c r="P2981" s="821"/>
      <c r="Q2981" s="828">
        <f t="shared" si="159"/>
        <v>0</v>
      </c>
      <c r="R2981" s="520"/>
    </row>
    <row r="2982" spans="2:18" ht="30" hidden="1" outlineLevel="1">
      <c r="B2982" s="115">
        <f t="shared" si="160"/>
        <v>2962</v>
      </c>
      <c r="C2982" s="70" t="s">
        <v>2365</v>
      </c>
      <c r="D2982" s="203" t="s">
        <v>63</v>
      </c>
      <c r="E2982" s="204">
        <v>128.79</v>
      </c>
      <c r="F2982" s="38"/>
      <c r="G2982" s="38"/>
      <c r="H2982" s="39"/>
      <c r="I2982" s="38"/>
      <c r="J2982" s="306">
        <f t="shared" si="161"/>
        <v>0</v>
      </c>
      <c r="K2982" s="325"/>
      <c r="L2982" s="353"/>
      <c r="M2982" s="772"/>
      <c r="N2982" s="317"/>
      <c r="O2982" s="845"/>
      <c r="P2982" s="821"/>
      <c r="Q2982" s="828">
        <f t="shared" si="159"/>
        <v>0</v>
      </c>
      <c r="R2982" s="520"/>
    </row>
    <row r="2983" spans="2:18" ht="30" hidden="1" outlineLevel="1">
      <c r="B2983" s="115">
        <f t="shared" si="160"/>
        <v>2963</v>
      </c>
      <c r="C2983" s="70" t="s">
        <v>2366</v>
      </c>
      <c r="D2983" s="203" t="s">
        <v>63</v>
      </c>
      <c r="E2983" s="204">
        <v>5.4169999999999998</v>
      </c>
      <c r="F2983" s="38"/>
      <c r="G2983" s="38"/>
      <c r="H2983" s="39"/>
      <c r="I2983" s="38"/>
      <c r="J2983" s="306">
        <f t="shared" si="161"/>
        <v>0</v>
      </c>
      <c r="K2983" s="325"/>
      <c r="L2983" s="353"/>
      <c r="M2983" s="772"/>
      <c r="N2983" s="317"/>
      <c r="O2983" s="845"/>
      <c r="P2983" s="821"/>
      <c r="Q2983" s="828">
        <f t="shared" si="159"/>
        <v>0</v>
      </c>
      <c r="R2983" s="520"/>
    </row>
    <row r="2984" spans="2:18" ht="30" hidden="1" outlineLevel="1">
      <c r="B2984" s="115">
        <f t="shared" si="160"/>
        <v>2964</v>
      </c>
      <c r="C2984" s="70" t="s">
        <v>2367</v>
      </c>
      <c r="D2984" s="203" t="s">
        <v>63</v>
      </c>
      <c r="E2984" s="204">
        <v>134.21199999999999</v>
      </c>
      <c r="F2984" s="38"/>
      <c r="G2984" s="38"/>
      <c r="H2984" s="39"/>
      <c r="I2984" s="38"/>
      <c r="J2984" s="306">
        <f t="shared" si="161"/>
        <v>0</v>
      </c>
      <c r="K2984" s="325"/>
      <c r="L2984" s="353"/>
      <c r="M2984" s="772"/>
      <c r="N2984" s="317"/>
      <c r="O2984" s="845"/>
      <c r="P2984" s="821"/>
      <c r="Q2984" s="828">
        <f t="shared" si="159"/>
        <v>0</v>
      </c>
      <c r="R2984" s="520"/>
    </row>
    <row r="2985" spans="2:18" ht="45" hidden="1" outlineLevel="1">
      <c r="B2985" s="115">
        <f t="shared" si="160"/>
        <v>2965</v>
      </c>
      <c r="C2985" s="70" t="s">
        <v>2368</v>
      </c>
      <c r="D2985" s="203" t="s">
        <v>527</v>
      </c>
      <c r="E2985" s="204">
        <v>10.5</v>
      </c>
      <c r="F2985" s="38"/>
      <c r="G2985" s="38"/>
      <c r="H2985" s="39"/>
      <c r="I2985" s="38"/>
      <c r="J2985" s="306">
        <f t="shared" si="161"/>
        <v>0</v>
      </c>
      <c r="K2985" s="325"/>
      <c r="L2985" s="353"/>
      <c r="M2985" s="772"/>
      <c r="N2985" s="317"/>
      <c r="O2985" s="845"/>
      <c r="P2985" s="821"/>
      <c r="Q2985" s="828">
        <f t="shared" si="159"/>
        <v>0</v>
      </c>
      <c r="R2985" s="520"/>
    </row>
    <row r="2986" spans="2:18" ht="45" hidden="1" outlineLevel="1">
      <c r="B2986" s="115">
        <f t="shared" si="160"/>
        <v>2966</v>
      </c>
      <c r="C2986" s="70" t="s">
        <v>2363</v>
      </c>
      <c r="D2986" s="203" t="s">
        <v>1160</v>
      </c>
      <c r="E2986" s="204" t="s">
        <v>2369</v>
      </c>
      <c r="F2986" s="38"/>
      <c r="G2986" s="38"/>
      <c r="H2986" s="39"/>
      <c r="I2986" s="38"/>
      <c r="J2986" s="306">
        <f t="shared" si="161"/>
        <v>0</v>
      </c>
      <c r="K2986" s="325"/>
      <c r="L2986" s="353"/>
      <c r="M2986" s="772"/>
      <c r="N2986" s="317"/>
      <c r="O2986" s="845"/>
      <c r="P2986" s="821"/>
      <c r="Q2986" s="828">
        <f t="shared" si="159"/>
        <v>0</v>
      </c>
      <c r="R2986" s="520"/>
    </row>
    <row r="2987" spans="2:18" hidden="1" outlineLevel="1">
      <c r="B2987" s="115">
        <f t="shared" si="160"/>
        <v>2967</v>
      </c>
      <c r="C2987" s="70" t="s">
        <v>39</v>
      </c>
      <c r="D2987" s="203" t="s">
        <v>63</v>
      </c>
      <c r="E2987" s="204">
        <v>10.5</v>
      </c>
      <c r="F2987" s="38"/>
      <c r="G2987" s="38"/>
      <c r="H2987" s="39"/>
      <c r="I2987" s="38"/>
      <c r="J2987" s="306">
        <f t="shared" si="161"/>
        <v>0</v>
      </c>
      <c r="K2987" s="325"/>
      <c r="L2987" s="353"/>
      <c r="M2987" s="772"/>
      <c r="N2987" s="317"/>
      <c r="O2987" s="845"/>
      <c r="P2987" s="821"/>
      <c r="Q2987" s="828">
        <f t="shared" si="159"/>
        <v>0</v>
      </c>
      <c r="R2987" s="520"/>
    </row>
    <row r="2988" spans="2:18" ht="30" hidden="1" outlineLevel="1">
      <c r="B2988" s="115">
        <f t="shared" si="160"/>
        <v>2968</v>
      </c>
      <c r="C2988" s="70" t="s">
        <v>2370</v>
      </c>
      <c r="D2988" s="203" t="s">
        <v>63</v>
      </c>
      <c r="E2988" s="204">
        <v>55.77</v>
      </c>
      <c r="F2988" s="38"/>
      <c r="G2988" s="38"/>
      <c r="H2988" s="39"/>
      <c r="I2988" s="38"/>
      <c r="J2988" s="306">
        <f t="shared" si="161"/>
        <v>0</v>
      </c>
      <c r="K2988" s="325"/>
      <c r="L2988" s="353"/>
      <c r="M2988" s="772"/>
      <c r="N2988" s="317"/>
      <c r="O2988" s="845"/>
      <c r="P2988" s="821"/>
      <c r="Q2988" s="828">
        <f t="shared" si="159"/>
        <v>0</v>
      </c>
      <c r="R2988" s="520"/>
    </row>
    <row r="2989" spans="2:18" ht="30" hidden="1" outlineLevel="1">
      <c r="B2989" s="115">
        <f t="shared" si="160"/>
        <v>2969</v>
      </c>
      <c r="C2989" s="70" t="s">
        <v>2371</v>
      </c>
      <c r="D2989" s="203" t="s">
        <v>63</v>
      </c>
      <c r="E2989" s="204">
        <v>2.0499999999999998</v>
      </c>
      <c r="F2989" s="38"/>
      <c r="G2989" s="38"/>
      <c r="H2989" s="39"/>
      <c r="I2989" s="38"/>
      <c r="J2989" s="306">
        <f t="shared" si="161"/>
        <v>0</v>
      </c>
      <c r="K2989" s="325"/>
      <c r="L2989" s="353"/>
      <c r="M2989" s="772"/>
      <c r="N2989" s="317"/>
      <c r="O2989" s="845"/>
      <c r="P2989" s="821"/>
      <c r="Q2989" s="828">
        <f t="shared" si="159"/>
        <v>0</v>
      </c>
      <c r="R2989" s="520"/>
    </row>
    <row r="2990" spans="2:18" ht="30" hidden="1" outlineLevel="1">
      <c r="B2990" s="115">
        <f t="shared" si="160"/>
        <v>2970</v>
      </c>
      <c r="C2990" s="70" t="s">
        <v>2372</v>
      </c>
      <c r="D2990" s="203" t="s">
        <v>63</v>
      </c>
      <c r="E2990" s="204">
        <v>57.82</v>
      </c>
      <c r="F2990" s="38"/>
      <c r="G2990" s="38"/>
      <c r="H2990" s="39"/>
      <c r="I2990" s="38"/>
      <c r="J2990" s="306">
        <f t="shared" si="161"/>
        <v>0</v>
      </c>
      <c r="K2990" s="325"/>
      <c r="L2990" s="353"/>
      <c r="M2990" s="772"/>
      <c r="N2990" s="317"/>
      <c r="O2990" s="845"/>
      <c r="P2990" s="821"/>
      <c r="Q2990" s="828">
        <f t="shared" si="159"/>
        <v>0</v>
      </c>
      <c r="R2990" s="520"/>
    </row>
    <row r="2991" spans="2:18" ht="30" hidden="1" outlineLevel="1">
      <c r="B2991" s="115">
        <f t="shared" si="160"/>
        <v>2971</v>
      </c>
      <c r="C2991" s="70" t="s">
        <v>2373</v>
      </c>
      <c r="D2991" s="203" t="s">
        <v>2374</v>
      </c>
      <c r="E2991" s="204" t="s">
        <v>2375</v>
      </c>
      <c r="F2991" s="38"/>
      <c r="G2991" s="38"/>
      <c r="H2991" s="39"/>
      <c r="I2991" s="38"/>
      <c r="J2991" s="306">
        <f t="shared" si="161"/>
        <v>0</v>
      </c>
      <c r="K2991" s="325"/>
      <c r="L2991" s="353"/>
      <c r="M2991" s="772"/>
      <c r="N2991" s="317"/>
      <c r="O2991" s="845"/>
      <c r="P2991" s="821"/>
      <c r="Q2991" s="828">
        <f t="shared" ref="Q2991:Q3054" si="162">I2991</f>
        <v>0</v>
      </c>
      <c r="R2991" s="520"/>
    </row>
    <row r="2992" spans="2:18" ht="45" hidden="1" outlineLevel="1">
      <c r="B2992" s="115">
        <f t="shared" si="160"/>
        <v>2972</v>
      </c>
      <c r="C2992" s="70" t="s">
        <v>3583</v>
      </c>
      <c r="D2992" s="203" t="s">
        <v>2</v>
      </c>
      <c r="E2992" s="204">
        <v>925</v>
      </c>
      <c r="F2992" s="38"/>
      <c r="G2992" s="38"/>
      <c r="H2992" s="39"/>
      <c r="I2992" s="38"/>
      <c r="J2992" s="306">
        <f t="shared" si="161"/>
        <v>0</v>
      </c>
      <c r="K2992" s="325"/>
      <c r="L2992" s="353"/>
      <c r="M2992" s="772"/>
      <c r="N2992" s="317"/>
      <c r="O2992" s="845"/>
      <c r="P2992" s="821"/>
      <c r="Q2992" s="828">
        <f t="shared" si="162"/>
        <v>0</v>
      </c>
      <c r="R2992" s="520"/>
    </row>
    <row r="2993" spans="2:18" hidden="1" outlineLevel="1">
      <c r="B2993" s="115">
        <f t="shared" si="160"/>
        <v>2973</v>
      </c>
      <c r="C2993" s="70" t="s">
        <v>2376</v>
      </c>
      <c r="D2993" s="203" t="s">
        <v>2</v>
      </c>
      <c r="E2993" s="204">
        <v>925</v>
      </c>
      <c r="F2993" s="38"/>
      <c r="G2993" s="38"/>
      <c r="H2993" s="39"/>
      <c r="I2993" s="38"/>
      <c r="J2993" s="306">
        <f t="shared" si="161"/>
        <v>0</v>
      </c>
      <c r="K2993" s="325"/>
      <c r="L2993" s="353"/>
      <c r="M2993" s="772"/>
      <c r="N2993" s="317"/>
      <c r="O2993" s="845"/>
      <c r="P2993" s="821"/>
      <c r="Q2993" s="828">
        <f t="shared" si="162"/>
        <v>0</v>
      </c>
      <c r="R2993" s="520"/>
    </row>
    <row r="2994" spans="2:18" ht="30" hidden="1" outlineLevel="1">
      <c r="B2994" s="115">
        <f t="shared" si="160"/>
        <v>2974</v>
      </c>
      <c r="C2994" s="70" t="s">
        <v>2377</v>
      </c>
      <c r="D2994" s="203"/>
      <c r="E2994" s="204"/>
      <c r="F2994" s="38"/>
      <c r="G2994" s="38"/>
      <c r="H2994" s="39"/>
      <c r="I2994" s="38"/>
      <c r="J2994" s="306">
        <f t="shared" si="161"/>
        <v>0</v>
      </c>
      <c r="K2994" s="325"/>
      <c r="L2994" s="353"/>
      <c r="M2994" s="772"/>
      <c r="N2994" s="317"/>
      <c r="O2994" s="845"/>
      <c r="P2994" s="821"/>
      <c r="Q2994" s="828">
        <f t="shared" si="162"/>
        <v>0</v>
      </c>
      <c r="R2994" s="520"/>
    </row>
    <row r="2995" spans="2:18" ht="30" hidden="1" outlineLevel="1">
      <c r="B2995" s="115">
        <f t="shared" si="160"/>
        <v>2975</v>
      </c>
      <c r="C2995" s="70" t="s">
        <v>2378</v>
      </c>
      <c r="D2995" s="203" t="s">
        <v>2374</v>
      </c>
      <c r="E2995" s="204" t="s">
        <v>2379</v>
      </c>
      <c r="F2995" s="38"/>
      <c r="G2995" s="38"/>
      <c r="H2995" s="39"/>
      <c r="I2995" s="38"/>
      <c r="J2995" s="306">
        <f t="shared" si="161"/>
        <v>0</v>
      </c>
      <c r="K2995" s="325"/>
      <c r="L2995" s="353"/>
      <c r="M2995" s="772"/>
      <c r="N2995" s="317"/>
      <c r="O2995" s="845"/>
      <c r="P2995" s="821"/>
      <c r="Q2995" s="828">
        <f t="shared" si="162"/>
        <v>0</v>
      </c>
      <c r="R2995" s="520"/>
    </row>
    <row r="2996" spans="2:18" ht="30" hidden="1" outlineLevel="1">
      <c r="B2996" s="115">
        <f t="shared" ref="B2996:B3059" si="163">B2995+1</f>
        <v>2976</v>
      </c>
      <c r="C2996" s="70" t="s">
        <v>2380</v>
      </c>
      <c r="D2996" s="203" t="s">
        <v>2</v>
      </c>
      <c r="E2996" s="204">
        <v>420</v>
      </c>
      <c r="F2996" s="38"/>
      <c r="G2996" s="38"/>
      <c r="H2996" s="39"/>
      <c r="I2996" s="38"/>
      <c r="J2996" s="306">
        <f t="shared" si="161"/>
        <v>0</v>
      </c>
      <c r="K2996" s="325"/>
      <c r="L2996" s="353"/>
      <c r="M2996" s="772"/>
      <c r="N2996" s="317"/>
      <c r="O2996" s="845"/>
      <c r="P2996" s="821"/>
      <c r="Q2996" s="828">
        <f t="shared" si="162"/>
        <v>0</v>
      </c>
      <c r="R2996" s="520"/>
    </row>
    <row r="2997" spans="2:18" ht="30" hidden="1" outlineLevel="1">
      <c r="B2997" s="115">
        <f t="shared" si="163"/>
        <v>2977</v>
      </c>
      <c r="C2997" s="70" t="s">
        <v>3584</v>
      </c>
      <c r="D2997" s="203" t="s">
        <v>2</v>
      </c>
      <c r="E2997" s="204">
        <v>125</v>
      </c>
      <c r="F2997" s="38"/>
      <c r="G2997" s="38"/>
      <c r="H2997" s="39"/>
      <c r="I2997" s="38"/>
      <c r="J2997" s="306">
        <f t="shared" si="161"/>
        <v>0</v>
      </c>
      <c r="K2997" s="325"/>
      <c r="L2997" s="353"/>
      <c r="M2997" s="772"/>
      <c r="N2997" s="317"/>
      <c r="O2997" s="845"/>
      <c r="P2997" s="821"/>
      <c r="Q2997" s="828">
        <f t="shared" si="162"/>
        <v>0</v>
      </c>
      <c r="R2997" s="520"/>
    </row>
    <row r="2998" spans="2:18" ht="30" hidden="1" outlineLevel="1">
      <c r="B2998" s="115">
        <f t="shared" si="163"/>
        <v>2978</v>
      </c>
      <c r="C2998" s="70" t="s">
        <v>2381</v>
      </c>
      <c r="D2998" s="203" t="s">
        <v>2</v>
      </c>
      <c r="E2998" s="204">
        <v>525</v>
      </c>
      <c r="F2998" s="38"/>
      <c r="G2998" s="38"/>
      <c r="H2998" s="39"/>
      <c r="I2998" s="38"/>
      <c r="J2998" s="306">
        <f t="shared" si="161"/>
        <v>0</v>
      </c>
      <c r="K2998" s="325"/>
      <c r="L2998" s="353"/>
      <c r="M2998" s="772"/>
      <c r="N2998" s="317"/>
      <c r="O2998" s="845"/>
      <c r="P2998" s="821"/>
      <c r="Q2998" s="828">
        <f t="shared" si="162"/>
        <v>0</v>
      </c>
      <c r="R2998" s="520"/>
    </row>
    <row r="2999" spans="2:18" ht="30" hidden="1" outlineLevel="1">
      <c r="B2999" s="115">
        <f t="shared" si="163"/>
        <v>2979</v>
      </c>
      <c r="C2999" s="70" t="s">
        <v>3585</v>
      </c>
      <c r="D2999" s="203" t="s">
        <v>2</v>
      </c>
      <c r="E2999" s="204">
        <v>140</v>
      </c>
      <c r="F2999" s="38"/>
      <c r="G2999" s="38"/>
      <c r="H2999" s="39"/>
      <c r="I2999" s="38"/>
      <c r="J2999" s="306">
        <f t="shared" si="161"/>
        <v>0</v>
      </c>
      <c r="K2999" s="325"/>
      <c r="L2999" s="353"/>
      <c r="M2999" s="772"/>
      <c r="N2999" s="317"/>
      <c r="O2999" s="845"/>
      <c r="P2999" s="821"/>
      <c r="Q2999" s="828">
        <f t="shared" si="162"/>
        <v>0</v>
      </c>
      <c r="R2999" s="520"/>
    </row>
    <row r="3000" spans="2:18" hidden="1" outlineLevel="1">
      <c r="B3000" s="115">
        <f t="shared" si="163"/>
        <v>2980</v>
      </c>
      <c r="C3000" s="70" t="s">
        <v>2382</v>
      </c>
      <c r="D3000" s="203" t="s">
        <v>2</v>
      </c>
      <c r="E3000" s="204">
        <v>40</v>
      </c>
      <c r="F3000" s="38"/>
      <c r="G3000" s="38"/>
      <c r="H3000" s="39"/>
      <c r="I3000" s="38"/>
      <c r="J3000" s="306">
        <f t="shared" si="161"/>
        <v>0</v>
      </c>
      <c r="K3000" s="325"/>
      <c r="L3000" s="353"/>
      <c r="M3000" s="772"/>
      <c r="N3000" s="317"/>
      <c r="O3000" s="845"/>
      <c r="P3000" s="821"/>
      <c r="Q3000" s="828">
        <f t="shared" si="162"/>
        <v>0</v>
      </c>
      <c r="R3000" s="520"/>
    </row>
    <row r="3001" spans="2:18" ht="30" hidden="1" outlineLevel="1">
      <c r="B3001" s="115">
        <f t="shared" si="163"/>
        <v>2981</v>
      </c>
      <c r="C3001" s="70" t="s">
        <v>2383</v>
      </c>
      <c r="D3001" s="203" t="s">
        <v>265</v>
      </c>
      <c r="E3001" s="204">
        <v>120</v>
      </c>
      <c r="F3001" s="38"/>
      <c r="G3001" s="38"/>
      <c r="H3001" s="39"/>
      <c r="I3001" s="38"/>
      <c r="J3001" s="306">
        <f t="shared" si="161"/>
        <v>0</v>
      </c>
      <c r="K3001" s="325"/>
      <c r="L3001" s="353"/>
      <c r="M3001" s="772"/>
      <c r="N3001" s="317"/>
      <c r="O3001" s="845"/>
      <c r="P3001" s="821"/>
      <c r="Q3001" s="828">
        <f t="shared" si="162"/>
        <v>0</v>
      </c>
      <c r="R3001" s="520"/>
    </row>
    <row r="3002" spans="2:18" hidden="1" outlineLevel="1">
      <c r="B3002" s="115">
        <f t="shared" si="163"/>
        <v>2982</v>
      </c>
      <c r="C3002" s="70" t="s">
        <v>2384</v>
      </c>
      <c r="D3002" s="203"/>
      <c r="E3002" s="204"/>
      <c r="F3002" s="38"/>
      <c r="G3002" s="38"/>
      <c r="H3002" s="39"/>
      <c r="I3002" s="38"/>
      <c r="J3002" s="306">
        <f t="shared" si="161"/>
        <v>0</v>
      </c>
      <c r="K3002" s="325"/>
      <c r="L3002" s="353"/>
      <c r="M3002" s="772"/>
      <c r="N3002" s="317"/>
      <c r="O3002" s="845"/>
      <c r="P3002" s="821"/>
      <c r="Q3002" s="828">
        <f t="shared" si="162"/>
        <v>0</v>
      </c>
      <c r="R3002" s="520"/>
    </row>
    <row r="3003" spans="2:18" ht="90" hidden="1" outlineLevel="1">
      <c r="B3003" s="115">
        <f t="shared" si="163"/>
        <v>2983</v>
      </c>
      <c r="C3003" s="70" t="s">
        <v>3586</v>
      </c>
      <c r="D3003" s="203" t="s">
        <v>3</v>
      </c>
      <c r="E3003" s="204">
        <v>44</v>
      </c>
      <c r="F3003" s="38"/>
      <c r="G3003" s="38"/>
      <c r="H3003" s="39"/>
      <c r="I3003" s="38"/>
      <c r="J3003" s="306">
        <f t="shared" si="161"/>
        <v>0</v>
      </c>
      <c r="K3003" s="325"/>
      <c r="L3003" s="353"/>
      <c r="M3003" s="772"/>
      <c r="N3003" s="317"/>
      <c r="O3003" s="845"/>
      <c r="P3003" s="821"/>
      <c r="Q3003" s="828">
        <f t="shared" si="162"/>
        <v>0</v>
      </c>
      <c r="R3003" s="520"/>
    </row>
    <row r="3004" spans="2:18" hidden="1" outlineLevel="1">
      <c r="B3004" s="115">
        <f t="shared" si="163"/>
        <v>2984</v>
      </c>
      <c r="C3004" s="70" t="s">
        <v>2385</v>
      </c>
      <c r="D3004" s="203"/>
      <c r="E3004" s="204"/>
      <c r="F3004" s="38"/>
      <c r="G3004" s="38"/>
      <c r="H3004" s="39"/>
      <c r="I3004" s="38"/>
      <c r="J3004" s="306">
        <f t="shared" si="161"/>
        <v>0</v>
      </c>
      <c r="K3004" s="325"/>
      <c r="L3004" s="353"/>
      <c r="M3004" s="772"/>
      <c r="N3004" s="317"/>
      <c r="O3004" s="845"/>
      <c r="P3004" s="821"/>
      <c r="Q3004" s="828">
        <f t="shared" si="162"/>
        <v>0</v>
      </c>
      <c r="R3004" s="520"/>
    </row>
    <row r="3005" spans="2:18" ht="30" hidden="1" outlineLevel="1">
      <c r="B3005" s="115">
        <f t="shared" si="163"/>
        <v>2985</v>
      </c>
      <c r="C3005" s="70" t="s">
        <v>2386</v>
      </c>
      <c r="D3005" s="203" t="s">
        <v>265</v>
      </c>
      <c r="E3005" s="204">
        <v>5</v>
      </c>
      <c r="F3005" s="38"/>
      <c r="G3005" s="38"/>
      <c r="H3005" s="39"/>
      <c r="I3005" s="38"/>
      <c r="J3005" s="306">
        <f t="shared" si="161"/>
        <v>0</v>
      </c>
      <c r="K3005" s="325"/>
      <c r="L3005" s="353"/>
      <c r="M3005" s="772"/>
      <c r="N3005" s="317"/>
      <c r="O3005" s="845"/>
      <c r="P3005" s="821"/>
      <c r="Q3005" s="828">
        <f t="shared" si="162"/>
        <v>0</v>
      </c>
      <c r="R3005" s="520"/>
    </row>
    <row r="3006" spans="2:18" ht="30" hidden="1" outlineLevel="1">
      <c r="B3006" s="115">
        <f t="shared" si="163"/>
        <v>2986</v>
      </c>
      <c r="C3006" s="70" t="s">
        <v>3587</v>
      </c>
      <c r="D3006" s="203" t="s">
        <v>31</v>
      </c>
      <c r="E3006" s="204">
        <v>20</v>
      </c>
      <c r="F3006" s="38"/>
      <c r="G3006" s="38"/>
      <c r="H3006" s="39"/>
      <c r="I3006" s="38"/>
      <c r="J3006" s="306">
        <f t="shared" si="161"/>
        <v>0</v>
      </c>
      <c r="K3006" s="325"/>
      <c r="L3006" s="353"/>
      <c r="M3006" s="772"/>
      <c r="N3006" s="317"/>
      <c r="O3006" s="845"/>
      <c r="P3006" s="821"/>
      <c r="Q3006" s="828">
        <f t="shared" si="162"/>
        <v>0</v>
      </c>
      <c r="R3006" s="520"/>
    </row>
    <row r="3007" spans="2:18" hidden="1" outlineLevel="1">
      <c r="B3007" s="115">
        <f t="shared" si="163"/>
        <v>2987</v>
      </c>
      <c r="C3007" s="70" t="s">
        <v>2387</v>
      </c>
      <c r="D3007" s="203"/>
      <c r="E3007" s="204"/>
      <c r="F3007" s="38"/>
      <c r="G3007" s="38"/>
      <c r="H3007" s="39"/>
      <c r="I3007" s="38"/>
      <c r="J3007" s="306">
        <f t="shared" si="161"/>
        <v>0</v>
      </c>
      <c r="K3007" s="325"/>
      <c r="L3007" s="353"/>
      <c r="M3007" s="772"/>
      <c r="N3007" s="317"/>
      <c r="O3007" s="845"/>
      <c r="P3007" s="821"/>
      <c r="Q3007" s="828">
        <f t="shared" si="162"/>
        <v>0</v>
      </c>
      <c r="R3007" s="520"/>
    </row>
    <row r="3008" spans="2:18" ht="30" hidden="1" outlineLevel="1">
      <c r="B3008" s="115">
        <f t="shared" si="163"/>
        <v>2988</v>
      </c>
      <c r="C3008" s="70" t="s">
        <v>2388</v>
      </c>
      <c r="D3008" s="203"/>
      <c r="E3008" s="204"/>
      <c r="F3008" s="38"/>
      <c r="G3008" s="38"/>
      <c r="H3008" s="39"/>
      <c r="I3008" s="38"/>
      <c r="J3008" s="306">
        <f t="shared" si="161"/>
        <v>0</v>
      </c>
      <c r="K3008" s="325"/>
      <c r="L3008" s="353"/>
      <c r="M3008" s="772"/>
      <c r="N3008" s="317"/>
      <c r="O3008" s="845"/>
      <c r="P3008" s="821"/>
      <c r="Q3008" s="828">
        <f t="shared" si="162"/>
        <v>0</v>
      </c>
      <c r="R3008" s="520"/>
    </row>
    <row r="3009" spans="2:18" ht="90" hidden="1" outlineLevel="1">
      <c r="B3009" s="115">
        <f t="shared" si="163"/>
        <v>2989</v>
      </c>
      <c r="C3009" s="70" t="s">
        <v>2389</v>
      </c>
      <c r="D3009" s="203" t="s">
        <v>18</v>
      </c>
      <c r="E3009" s="204">
        <v>1</v>
      </c>
      <c r="F3009" s="38"/>
      <c r="G3009" s="38"/>
      <c r="H3009" s="39"/>
      <c r="I3009" s="38"/>
      <c r="J3009" s="306">
        <f t="shared" si="161"/>
        <v>0</v>
      </c>
      <c r="K3009" s="325"/>
      <c r="L3009" s="353"/>
      <c r="M3009" s="772"/>
      <c r="N3009" s="317"/>
      <c r="O3009" s="845"/>
      <c r="P3009" s="821"/>
      <c r="Q3009" s="828">
        <f t="shared" si="162"/>
        <v>0</v>
      </c>
      <c r="R3009" s="520"/>
    </row>
    <row r="3010" spans="2:18" ht="60" hidden="1" outlineLevel="1">
      <c r="B3010" s="115">
        <f t="shared" si="163"/>
        <v>2990</v>
      </c>
      <c r="C3010" s="70" t="s">
        <v>2390</v>
      </c>
      <c r="D3010" s="203"/>
      <c r="E3010" s="204"/>
      <c r="F3010" s="38"/>
      <c r="G3010" s="38"/>
      <c r="H3010" s="39"/>
      <c r="I3010" s="38"/>
      <c r="J3010" s="306">
        <f t="shared" si="161"/>
        <v>0</v>
      </c>
      <c r="K3010" s="325"/>
      <c r="L3010" s="353"/>
      <c r="M3010" s="772"/>
      <c r="N3010" s="317"/>
      <c r="O3010" s="845"/>
      <c r="P3010" s="821"/>
      <c r="Q3010" s="828">
        <f t="shared" si="162"/>
        <v>0</v>
      </c>
      <c r="R3010" s="520"/>
    </row>
    <row r="3011" spans="2:18" hidden="1" outlineLevel="1">
      <c r="B3011" s="115">
        <f t="shared" si="163"/>
        <v>2991</v>
      </c>
      <c r="C3011" s="70" t="s">
        <v>2391</v>
      </c>
      <c r="D3011" s="203"/>
      <c r="E3011" s="204"/>
      <c r="F3011" s="38"/>
      <c r="G3011" s="38"/>
      <c r="H3011" s="39"/>
      <c r="I3011" s="38"/>
      <c r="J3011" s="306">
        <f t="shared" si="161"/>
        <v>0</v>
      </c>
      <c r="K3011" s="325"/>
      <c r="L3011" s="353"/>
      <c r="M3011" s="772"/>
      <c r="N3011" s="317"/>
      <c r="O3011" s="845"/>
      <c r="P3011" s="821"/>
      <c r="Q3011" s="828">
        <f t="shared" si="162"/>
        <v>0</v>
      </c>
      <c r="R3011" s="520"/>
    </row>
    <row r="3012" spans="2:18" hidden="1" outlineLevel="1">
      <c r="B3012" s="115">
        <f t="shared" si="163"/>
        <v>2992</v>
      </c>
      <c r="C3012" s="70" t="s">
        <v>2392</v>
      </c>
      <c r="D3012" s="203"/>
      <c r="E3012" s="204"/>
      <c r="F3012" s="38"/>
      <c r="G3012" s="38"/>
      <c r="H3012" s="39"/>
      <c r="I3012" s="38"/>
      <c r="J3012" s="306">
        <f t="shared" si="161"/>
        <v>0</v>
      </c>
      <c r="K3012" s="325"/>
      <c r="L3012" s="353"/>
      <c r="M3012" s="772"/>
      <c r="N3012" s="317"/>
      <c r="O3012" s="845"/>
      <c r="P3012" s="821"/>
      <c r="Q3012" s="828">
        <f t="shared" si="162"/>
        <v>0</v>
      </c>
      <c r="R3012" s="520"/>
    </row>
    <row r="3013" spans="2:18" hidden="1" outlineLevel="1">
      <c r="B3013" s="115">
        <f t="shared" si="163"/>
        <v>2993</v>
      </c>
      <c r="C3013" s="70" t="s">
        <v>2393</v>
      </c>
      <c r="D3013" s="203"/>
      <c r="E3013" s="204"/>
      <c r="F3013" s="38"/>
      <c r="G3013" s="38"/>
      <c r="H3013" s="39"/>
      <c r="I3013" s="38"/>
      <c r="J3013" s="306">
        <f t="shared" si="161"/>
        <v>0</v>
      </c>
      <c r="K3013" s="325"/>
      <c r="L3013" s="353"/>
      <c r="M3013" s="772"/>
      <c r="N3013" s="317"/>
      <c r="O3013" s="845"/>
      <c r="P3013" s="821"/>
      <c r="Q3013" s="828">
        <f t="shared" si="162"/>
        <v>0</v>
      </c>
      <c r="R3013" s="520"/>
    </row>
    <row r="3014" spans="2:18" hidden="1" outlineLevel="1">
      <c r="B3014" s="115">
        <f t="shared" si="163"/>
        <v>2994</v>
      </c>
      <c r="C3014" s="70" t="s">
        <v>2394</v>
      </c>
      <c r="D3014" s="203"/>
      <c r="E3014" s="204"/>
      <c r="F3014" s="38"/>
      <c r="G3014" s="38"/>
      <c r="H3014" s="39"/>
      <c r="I3014" s="38"/>
      <c r="J3014" s="306">
        <f t="shared" si="161"/>
        <v>0</v>
      </c>
      <c r="K3014" s="325"/>
      <c r="L3014" s="353"/>
      <c r="M3014" s="772"/>
      <c r="N3014" s="317"/>
      <c r="O3014" s="845"/>
      <c r="P3014" s="821"/>
      <c r="Q3014" s="828">
        <f t="shared" si="162"/>
        <v>0</v>
      </c>
      <c r="R3014" s="520"/>
    </row>
    <row r="3015" spans="2:18" hidden="1" outlineLevel="1">
      <c r="B3015" s="115">
        <f t="shared" si="163"/>
        <v>2995</v>
      </c>
      <c r="C3015" s="70" t="s">
        <v>2395</v>
      </c>
      <c r="D3015" s="203"/>
      <c r="E3015" s="204"/>
      <c r="F3015" s="38"/>
      <c r="G3015" s="38"/>
      <c r="H3015" s="39"/>
      <c r="I3015" s="38"/>
      <c r="J3015" s="306">
        <f t="shared" si="161"/>
        <v>0</v>
      </c>
      <c r="K3015" s="325"/>
      <c r="L3015" s="353"/>
      <c r="M3015" s="772"/>
      <c r="N3015" s="317"/>
      <c r="O3015" s="845"/>
      <c r="P3015" s="821"/>
      <c r="Q3015" s="828">
        <f t="shared" si="162"/>
        <v>0</v>
      </c>
      <c r="R3015" s="520"/>
    </row>
    <row r="3016" spans="2:18" hidden="1" outlineLevel="1">
      <c r="B3016" s="115">
        <f t="shared" si="163"/>
        <v>2996</v>
      </c>
      <c r="C3016" s="70" t="s">
        <v>2396</v>
      </c>
      <c r="D3016" s="203" t="s">
        <v>18</v>
      </c>
      <c r="E3016" s="204">
        <v>2</v>
      </c>
      <c r="F3016" s="38"/>
      <c r="G3016" s="38"/>
      <c r="H3016" s="39"/>
      <c r="I3016" s="38"/>
      <c r="J3016" s="306">
        <f t="shared" si="161"/>
        <v>0</v>
      </c>
      <c r="K3016" s="325"/>
      <c r="L3016" s="353"/>
      <c r="M3016" s="772"/>
      <c r="N3016" s="317"/>
      <c r="O3016" s="845"/>
      <c r="P3016" s="821"/>
      <c r="Q3016" s="828">
        <f t="shared" si="162"/>
        <v>0</v>
      </c>
      <c r="R3016" s="520"/>
    </row>
    <row r="3017" spans="2:18" hidden="1" outlineLevel="1">
      <c r="B3017" s="115">
        <f t="shared" si="163"/>
        <v>2997</v>
      </c>
      <c r="C3017" s="70" t="s">
        <v>2397</v>
      </c>
      <c r="D3017" s="203"/>
      <c r="E3017" s="204"/>
      <c r="F3017" s="38"/>
      <c r="G3017" s="38"/>
      <c r="H3017" s="39"/>
      <c r="I3017" s="38"/>
      <c r="J3017" s="306">
        <f t="shared" si="161"/>
        <v>0</v>
      </c>
      <c r="K3017" s="325"/>
      <c r="L3017" s="353"/>
      <c r="M3017" s="772"/>
      <c r="N3017" s="317"/>
      <c r="O3017" s="845"/>
      <c r="P3017" s="821"/>
      <c r="Q3017" s="828">
        <f t="shared" si="162"/>
        <v>0</v>
      </c>
      <c r="R3017" s="520"/>
    </row>
    <row r="3018" spans="2:18" hidden="1" outlineLevel="1">
      <c r="B3018" s="115">
        <f t="shared" si="163"/>
        <v>2998</v>
      </c>
      <c r="C3018" s="70" t="s">
        <v>2398</v>
      </c>
      <c r="D3018" s="203" t="s">
        <v>3</v>
      </c>
      <c r="E3018" s="204">
        <v>2</v>
      </c>
      <c r="F3018" s="38"/>
      <c r="G3018" s="38"/>
      <c r="H3018" s="39"/>
      <c r="I3018" s="38"/>
      <c r="J3018" s="306">
        <f t="shared" si="161"/>
        <v>0</v>
      </c>
      <c r="K3018" s="325"/>
      <c r="L3018" s="353"/>
      <c r="M3018" s="772"/>
      <c r="N3018" s="317"/>
      <c r="O3018" s="845"/>
      <c r="P3018" s="821"/>
      <c r="Q3018" s="828">
        <f t="shared" si="162"/>
        <v>0</v>
      </c>
      <c r="R3018" s="520"/>
    </row>
    <row r="3019" spans="2:18" hidden="1" outlineLevel="1">
      <c r="B3019" s="115">
        <f t="shared" si="163"/>
        <v>2999</v>
      </c>
      <c r="C3019" s="70" t="s">
        <v>2399</v>
      </c>
      <c r="D3019" s="203"/>
      <c r="E3019" s="204"/>
      <c r="F3019" s="38"/>
      <c r="G3019" s="38"/>
      <c r="H3019" s="39"/>
      <c r="I3019" s="38"/>
      <c r="J3019" s="306">
        <f t="shared" si="161"/>
        <v>0</v>
      </c>
      <c r="K3019" s="325"/>
      <c r="L3019" s="353"/>
      <c r="M3019" s="772"/>
      <c r="N3019" s="317"/>
      <c r="O3019" s="845"/>
      <c r="P3019" s="821"/>
      <c r="Q3019" s="828">
        <f t="shared" si="162"/>
        <v>0</v>
      </c>
      <c r="R3019" s="520"/>
    </row>
    <row r="3020" spans="2:18" hidden="1" outlineLevel="1">
      <c r="B3020" s="115">
        <f t="shared" si="163"/>
        <v>3000</v>
      </c>
      <c r="C3020" s="70" t="s">
        <v>2400</v>
      </c>
      <c r="D3020" s="203" t="s">
        <v>3</v>
      </c>
      <c r="E3020" s="204">
        <v>1</v>
      </c>
      <c r="F3020" s="38"/>
      <c r="G3020" s="38"/>
      <c r="H3020" s="39"/>
      <c r="I3020" s="38"/>
      <c r="J3020" s="306">
        <f t="shared" si="161"/>
        <v>0</v>
      </c>
      <c r="K3020" s="325"/>
      <c r="L3020" s="353"/>
      <c r="M3020" s="772"/>
      <c r="N3020" s="317"/>
      <c r="O3020" s="845"/>
      <c r="P3020" s="821"/>
      <c r="Q3020" s="828">
        <f t="shared" si="162"/>
        <v>0</v>
      </c>
      <c r="R3020" s="520"/>
    </row>
    <row r="3021" spans="2:18" hidden="1" outlineLevel="1">
      <c r="B3021" s="115">
        <f t="shared" si="163"/>
        <v>3001</v>
      </c>
      <c r="C3021" s="70" t="s">
        <v>2401</v>
      </c>
      <c r="D3021" s="203" t="s">
        <v>3</v>
      </c>
      <c r="E3021" s="204">
        <v>1</v>
      </c>
      <c r="F3021" s="38"/>
      <c r="G3021" s="38"/>
      <c r="H3021" s="39"/>
      <c r="I3021" s="38"/>
      <c r="J3021" s="306">
        <f t="shared" si="161"/>
        <v>0</v>
      </c>
      <c r="K3021" s="325"/>
      <c r="L3021" s="353"/>
      <c r="M3021" s="772"/>
      <c r="N3021" s="317"/>
      <c r="O3021" s="845"/>
      <c r="P3021" s="821"/>
      <c r="Q3021" s="828">
        <f t="shared" si="162"/>
        <v>0</v>
      </c>
      <c r="R3021" s="520"/>
    </row>
    <row r="3022" spans="2:18" hidden="1" outlineLevel="1">
      <c r="B3022" s="115">
        <f t="shared" si="163"/>
        <v>3002</v>
      </c>
      <c r="C3022" s="70" t="s">
        <v>2402</v>
      </c>
      <c r="D3022" s="203"/>
      <c r="E3022" s="204"/>
      <c r="F3022" s="38"/>
      <c r="G3022" s="38"/>
      <c r="H3022" s="39"/>
      <c r="I3022" s="38"/>
      <c r="J3022" s="306">
        <f t="shared" si="161"/>
        <v>0</v>
      </c>
      <c r="K3022" s="325"/>
      <c r="L3022" s="353"/>
      <c r="M3022" s="772"/>
      <c r="N3022" s="317"/>
      <c r="O3022" s="845"/>
      <c r="P3022" s="821"/>
      <c r="Q3022" s="828">
        <f t="shared" si="162"/>
        <v>0</v>
      </c>
      <c r="R3022" s="520"/>
    </row>
    <row r="3023" spans="2:18" hidden="1" outlineLevel="1">
      <c r="B3023" s="115">
        <f t="shared" si="163"/>
        <v>3003</v>
      </c>
      <c r="C3023" s="70" t="s">
        <v>2403</v>
      </c>
      <c r="D3023" s="203" t="s">
        <v>3</v>
      </c>
      <c r="E3023" s="204">
        <v>2</v>
      </c>
      <c r="F3023" s="38"/>
      <c r="G3023" s="38"/>
      <c r="H3023" s="39"/>
      <c r="I3023" s="38"/>
      <c r="J3023" s="306">
        <f t="shared" si="161"/>
        <v>0</v>
      </c>
      <c r="K3023" s="325"/>
      <c r="L3023" s="353"/>
      <c r="M3023" s="772"/>
      <c r="N3023" s="317"/>
      <c r="O3023" s="845"/>
      <c r="P3023" s="821"/>
      <c r="Q3023" s="828">
        <f t="shared" si="162"/>
        <v>0</v>
      </c>
      <c r="R3023" s="520"/>
    </row>
    <row r="3024" spans="2:18" hidden="1" outlineLevel="1">
      <c r="B3024" s="115">
        <f t="shared" si="163"/>
        <v>3004</v>
      </c>
      <c r="C3024" s="70" t="s">
        <v>2404</v>
      </c>
      <c r="D3024" s="203"/>
      <c r="E3024" s="204"/>
      <c r="F3024" s="38"/>
      <c r="G3024" s="38"/>
      <c r="H3024" s="39"/>
      <c r="I3024" s="38"/>
      <c r="J3024" s="306">
        <f t="shared" si="161"/>
        <v>0</v>
      </c>
      <c r="K3024" s="325"/>
      <c r="L3024" s="353"/>
      <c r="M3024" s="772"/>
      <c r="N3024" s="317"/>
      <c r="O3024" s="845"/>
      <c r="P3024" s="821"/>
      <c r="Q3024" s="828">
        <f t="shared" si="162"/>
        <v>0</v>
      </c>
      <c r="R3024" s="520"/>
    </row>
    <row r="3025" spans="1:18" hidden="1" outlineLevel="1">
      <c r="B3025" s="115">
        <f t="shared" si="163"/>
        <v>3005</v>
      </c>
      <c r="C3025" s="70" t="s">
        <v>2405</v>
      </c>
      <c r="D3025" s="203" t="s">
        <v>3</v>
      </c>
      <c r="E3025" s="204">
        <v>2</v>
      </c>
      <c r="F3025" s="38"/>
      <c r="G3025" s="38"/>
      <c r="H3025" s="39"/>
      <c r="I3025" s="38"/>
      <c r="J3025" s="306">
        <f t="shared" si="161"/>
        <v>0</v>
      </c>
      <c r="K3025" s="325"/>
      <c r="L3025" s="353"/>
      <c r="M3025" s="772"/>
      <c r="N3025" s="317"/>
      <c r="O3025" s="845"/>
      <c r="P3025" s="821"/>
      <c r="Q3025" s="828">
        <f t="shared" si="162"/>
        <v>0</v>
      </c>
      <c r="R3025" s="520"/>
    </row>
    <row r="3026" spans="1:18" hidden="1" outlineLevel="1">
      <c r="B3026" s="115">
        <f t="shared" si="163"/>
        <v>3006</v>
      </c>
      <c r="C3026" s="70" t="s">
        <v>2406</v>
      </c>
      <c r="D3026" s="203"/>
      <c r="E3026" s="204"/>
      <c r="F3026" s="38"/>
      <c r="G3026" s="38"/>
      <c r="H3026" s="39"/>
      <c r="I3026" s="38"/>
      <c r="J3026" s="306">
        <f t="shared" si="161"/>
        <v>0</v>
      </c>
      <c r="K3026" s="325"/>
      <c r="L3026" s="353"/>
      <c r="M3026" s="772"/>
      <c r="N3026" s="317"/>
      <c r="O3026" s="845"/>
      <c r="P3026" s="821"/>
      <c r="Q3026" s="828">
        <f t="shared" si="162"/>
        <v>0</v>
      </c>
      <c r="R3026" s="520"/>
    </row>
    <row r="3027" spans="1:18" hidden="1" outlineLevel="1">
      <c r="B3027" s="115">
        <f t="shared" si="163"/>
        <v>3007</v>
      </c>
      <c r="C3027" s="70" t="s">
        <v>2407</v>
      </c>
      <c r="D3027" s="203" t="s">
        <v>3</v>
      </c>
      <c r="E3027" s="204">
        <v>2</v>
      </c>
      <c r="F3027" s="38"/>
      <c r="G3027" s="38"/>
      <c r="H3027" s="39"/>
      <c r="I3027" s="38"/>
      <c r="J3027" s="306">
        <f t="shared" ref="J3027:J3032" si="164">G3027+I3027</f>
        <v>0</v>
      </c>
      <c r="K3027" s="325"/>
      <c r="L3027" s="353"/>
      <c r="M3027" s="772"/>
      <c r="N3027" s="317"/>
      <c r="O3027" s="845"/>
      <c r="P3027" s="821"/>
      <c r="Q3027" s="828">
        <f t="shared" si="162"/>
        <v>0</v>
      </c>
      <c r="R3027" s="520"/>
    </row>
    <row r="3028" spans="1:18" hidden="1" outlineLevel="1">
      <c r="B3028" s="115">
        <f t="shared" si="163"/>
        <v>3008</v>
      </c>
      <c r="C3028" s="70" t="s">
        <v>2408</v>
      </c>
      <c r="D3028" s="203" t="s">
        <v>3</v>
      </c>
      <c r="E3028" s="204">
        <v>2</v>
      </c>
      <c r="F3028" s="38"/>
      <c r="G3028" s="38"/>
      <c r="H3028" s="39"/>
      <c r="I3028" s="38"/>
      <c r="J3028" s="306">
        <f t="shared" si="164"/>
        <v>0</v>
      </c>
      <c r="K3028" s="325"/>
      <c r="L3028" s="353"/>
      <c r="M3028" s="772"/>
      <c r="N3028" s="317"/>
      <c r="O3028" s="845"/>
      <c r="P3028" s="821"/>
      <c r="Q3028" s="828">
        <f t="shared" si="162"/>
        <v>0</v>
      </c>
      <c r="R3028" s="520"/>
    </row>
    <row r="3029" spans="1:18" hidden="1" outlineLevel="1">
      <c r="B3029" s="115">
        <f t="shared" si="163"/>
        <v>3009</v>
      </c>
      <c r="C3029" s="70" t="s">
        <v>2409</v>
      </c>
      <c r="D3029" s="203" t="s">
        <v>18</v>
      </c>
      <c r="E3029" s="204">
        <v>2</v>
      </c>
      <c r="F3029" s="38"/>
      <c r="G3029" s="38"/>
      <c r="H3029" s="39"/>
      <c r="I3029" s="38"/>
      <c r="J3029" s="306">
        <f t="shared" si="164"/>
        <v>0</v>
      </c>
      <c r="K3029" s="325"/>
      <c r="L3029" s="353"/>
      <c r="M3029" s="772"/>
      <c r="N3029" s="317"/>
      <c r="O3029" s="845"/>
      <c r="P3029" s="821"/>
      <c r="Q3029" s="828">
        <f t="shared" si="162"/>
        <v>0</v>
      </c>
      <c r="R3029" s="520"/>
    </row>
    <row r="3030" spans="1:18" hidden="1" outlineLevel="1">
      <c r="B3030" s="115">
        <f t="shared" si="163"/>
        <v>3010</v>
      </c>
      <c r="C3030" s="70" t="s">
        <v>2410</v>
      </c>
      <c r="D3030" s="203" t="s">
        <v>18</v>
      </c>
      <c r="E3030" s="204">
        <v>2</v>
      </c>
      <c r="F3030" s="38"/>
      <c r="G3030" s="38"/>
      <c r="H3030" s="39"/>
      <c r="I3030" s="38"/>
      <c r="J3030" s="306">
        <f t="shared" si="164"/>
        <v>0</v>
      </c>
      <c r="K3030" s="325"/>
      <c r="L3030" s="353"/>
      <c r="M3030" s="772"/>
      <c r="N3030" s="317"/>
      <c r="O3030" s="845"/>
      <c r="P3030" s="821"/>
      <c r="Q3030" s="828">
        <f t="shared" si="162"/>
        <v>0</v>
      </c>
      <c r="R3030" s="520"/>
    </row>
    <row r="3031" spans="1:18" hidden="1" outlineLevel="1">
      <c r="B3031" s="115">
        <f t="shared" si="163"/>
        <v>3011</v>
      </c>
      <c r="C3031" s="70" t="s">
        <v>103</v>
      </c>
      <c r="D3031" s="203"/>
      <c r="E3031" s="204"/>
      <c r="F3031" s="38"/>
      <c r="G3031" s="38"/>
      <c r="H3031" s="39"/>
      <c r="I3031" s="38"/>
      <c r="J3031" s="306">
        <f t="shared" si="164"/>
        <v>0</v>
      </c>
      <c r="K3031" s="325"/>
      <c r="L3031" s="353"/>
      <c r="M3031" s="772"/>
      <c r="N3031" s="317"/>
      <c r="O3031" s="845"/>
      <c r="P3031" s="821"/>
      <c r="Q3031" s="828">
        <f t="shared" si="162"/>
        <v>0</v>
      </c>
      <c r="R3031" s="520"/>
    </row>
    <row r="3032" spans="1:18" hidden="1" outlineLevel="1">
      <c r="B3032" s="115">
        <f t="shared" si="163"/>
        <v>3012</v>
      </c>
      <c r="C3032" s="70" t="s">
        <v>1753</v>
      </c>
      <c r="D3032" s="203" t="s">
        <v>1754</v>
      </c>
      <c r="E3032" s="204">
        <v>1</v>
      </c>
      <c r="F3032" s="38"/>
      <c r="G3032" s="38"/>
      <c r="H3032" s="39"/>
      <c r="I3032" s="38"/>
      <c r="J3032" s="306">
        <f t="shared" si="164"/>
        <v>0</v>
      </c>
      <c r="K3032" s="325"/>
      <c r="L3032" s="353"/>
      <c r="M3032" s="772"/>
      <c r="N3032" s="317"/>
      <c r="O3032" s="845" t="s">
        <v>3627</v>
      </c>
      <c r="P3032" s="821"/>
      <c r="Q3032" s="828">
        <f t="shared" si="162"/>
        <v>0</v>
      </c>
      <c r="R3032" s="520"/>
    </row>
    <row r="3033" spans="1:18" collapsed="1">
      <c r="A3033" s="219">
        <v>27</v>
      </c>
      <c r="B3033" s="382">
        <f t="shared" si="163"/>
        <v>3013</v>
      </c>
      <c r="C3033" s="940" t="s">
        <v>2411</v>
      </c>
      <c r="D3033" s="941"/>
      <c r="E3033" s="941"/>
      <c r="F3033" s="425"/>
      <c r="G3033" s="426">
        <f>'ОВ 1 (Инсолюшн)'!G208</f>
        <v>16707118.440000001</v>
      </c>
      <c r="H3033" s="427"/>
      <c r="I3033" s="426">
        <f>'ОВ 1 (Инсолюшн)'!I208</f>
        <v>12445413.25</v>
      </c>
      <c r="J3033" s="428">
        <f>G3033+I3033</f>
        <v>29152531.690000001</v>
      </c>
      <c r="K3033" s="429" t="s">
        <v>3607</v>
      </c>
      <c r="L3033" s="355" t="s">
        <v>3605</v>
      </c>
      <c r="M3033" s="772">
        <v>0</v>
      </c>
      <c r="N3033" s="317">
        <v>0</v>
      </c>
      <c r="O3033" s="845" t="s">
        <v>3600</v>
      </c>
      <c r="P3033" s="821">
        <v>16700634.439999999</v>
      </c>
      <c r="Q3033" s="828">
        <f t="shared" si="162"/>
        <v>12445413.25</v>
      </c>
      <c r="R3033" s="520"/>
    </row>
    <row r="3034" spans="1:18" ht="45" hidden="1" outlineLevel="1">
      <c r="B3034" s="115">
        <f t="shared" si="163"/>
        <v>3014</v>
      </c>
      <c r="C3034" s="430" t="s">
        <v>441</v>
      </c>
      <c r="D3034" s="431" t="s">
        <v>31</v>
      </c>
      <c r="E3034" s="432">
        <v>1</v>
      </c>
      <c r="F3034" s="425"/>
      <c r="G3034" s="425"/>
      <c r="H3034" s="433"/>
      <c r="I3034" s="425"/>
      <c r="J3034" s="434"/>
      <c r="K3034" s="429"/>
      <c r="L3034" s="355" t="s">
        <v>3605</v>
      </c>
      <c r="M3034" s="772"/>
      <c r="N3034" s="317"/>
      <c r="O3034" s="845" t="s">
        <v>3600</v>
      </c>
      <c r="P3034" s="821"/>
      <c r="Q3034" s="828">
        <f t="shared" si="162"/>
        <v>0</v>
      </c>
      <c r="R3034" s="520" t="s">
        <v>3600</v>
      </c>
    </row>
    <row r="3035" spans="1:18" ht="45" hidden="1" outlineLevel="1">
      <c r="B3035" s="115">
        <f t="shared" si="163"/>
        <v>3015</v>
      </c>
      <c r="C3035" s="430" t="s">
        <v>442</v>
      </c>
      <c r="D3035" s="431" t="s">
        <v>31</v>
      </c>
      <c r="E3035" s="432">
        <v>1</v>
      </c>
      <c r="F3035" s="425"/>
      <c r="G3035" s="425"/>
      <c r="H3035" s="433"/>
      <c r="I3035" s="425"/>
      <c r="J3035" s="434"/>
      <c r="K3035" s="429"/>
      <c r="L3035" s="355" t="s">
        <v>3605</v>
      </c>
      <c r="M3035" s="772"/>
      <c r="N3035" s="317"/>
      <c r="O3035" s="845" t="s">
        <v>3600</v>
      </c>
      <c r="P3035" s="821"/>
      <c r="Q3035" s="828">
        <f t="shared" si="162"/>
        <v>0</v>
      </c>
      <c r="R3035" s="520" t="s">
        <v>3600</v>
      </c>
    </row>
    <row r="3036" spans="1:18" ht="30" hidden="1" outlineLevel="1">
      <c r="B3036" s="115">
        <f t="shared" si="163"/>
        <v>3016</v>
      </c>
      <c r="C3036" s="430" t="s">
        <v>443</v>
      </c>
      <c r="D3036" s="431" t="s">
        <v>31</v>
      </c>
      <c r="E3036" s="432">
        <v>1</v>
      </c>
      <c r="F3036" s="425"/>
      <c r="G3036" s="425"/>
      <c r="H3036" s="433"/>
      <c r="I3036" s="425"/>
      <c r="J3036" s="434"/>
      <c r="K3036" s="429"/>
      <c r="L3036" s="355" t="s">
        <v>3605</v>
      </c>
      <c r="M3036" s="772"/>
      <c r="N3036" s="317"/>
      <c r="O3036" s="845" t="s">
        <v>3600</v>
      </c>
      <c r="P3036" s="821"/>
      <c r="Q3036" s="828">
        <f t="shared" si="162"/>
        <v>0</v>
      </c>
      <c r="R3036" s="520" t="s">
        <v>3600</v>
      </c>
    </row>
    <row r="3037" spans="1:18" ht="30" hidden="1" outlineLevel="1">
      <c r="B3037" s="115">
        <f t="shared" si="163"/>
        <v>3017</v>
      </c>
      <c r="C3037" s="430" t="s">
        <v>444</v>
      </c>
      <c r="D3037" s="431" t="s">
        <v>3</v>
      </c>
      <c r="E3037" s="432">
        <v>4</v>
      </c>
      <c r="F3037" s="425"/>
      <c r="G3037" s="425"/>
      <c r="H3037" s="433"/>
      <c r="I3037" s="425"/>
      <c r="J3037" s="434"/>
      <c r="K3037" s="429"/>
      <c r="L3037" s="355" t="s">
        <v>3605</v>
      </c>
      <c r="M3037" s="772"/>
      <c r="N3037" s="317"/>
      <c r="O3037" s="845" t="s">
        <v>3600</v>
      </c>
      <c r="P3037" s="821"/>
      <c r="Q3037" s="828">
        <f t="shared" si="162"/>
        <v>0</v>
      </c>
      <c r="R3037" s="520" t="s">
        <v>3600</v>
      </c>
    </row>
    <row r="3038" spans="1:18" ht="30" hidden="1" outlineLevel="1">
      <c r="B3038" s="115">
        <f t="shared" si="163"/>
        <v>3018</v>
      </c>
      <c r="C3038" s="430" t="s">
        <v>445</v>
      </c>
      <c r="D3038" s="431" t="s">
        <v>31</v>
      </c>
      <c r="E3038" s="432">
        <v>4</v>
      </c>
      <c r="F3038" s="425"/>
      <c r="G3038" s="425"/>
      <c r="H3038" s="433"/>
      <c r="I3038" s="425"/>
      <c r="J3038" s="434"/>
      <c r="K3038" s="429"/>
      <c r="L3038" s="355" t="s">
        <v>3605</v>
      </c>
      <c r="M3038" s="772"/>
      <c r="N3038" s="317"/>
      <c r="O3038" s="845" t="s">
        <v>3600</v>
      </c>
      <c r="P3038" s="821"/>
      <c r="Q3038" s="828">
        <f t="shared" si="162"/>
        <v>0</v>
      </c>
      <c r="R3038" s="520" t="s">
        <v>3600</v>
      </c>
    </row>
    <row r="3039" spans="1:18" ht="30" hidden="1" outlineLevel="1">
      <c r="B3039" s="115">
        <f t="shared" si="163"/>
        <v>3019</v>
      </c>
      <c r="C3039" s="430" t="s">
        <v>446</v>
      </c>
      <c r="D3039" s="431" t="s">
        <v>31</v>
      </c>
      <c r="E3039" s="432">
        <v>4</v>
      </c>
      <c r="F3039" s="425"/>
      <c r="G3039" s="425"/>
      <c r="H3039" s="433"/>
      <c r="I3039" s="425"/>
      <c r="J3039" s="434"/>
      <c r="K3039" s="429"/>
      <c r="L3039" s="355" t="s">
        <v>3605</v>
      </c>
      <c r="M3039" s="772"/>
      <c r="N3039" s="317"/>
      <c r="O3039" s="845" t="s">
        <v>3600</v>
      </c>
      <c r="P3039" s="821"/>
      <c r="Q3039" s="828">
        <f t="shared" si="162"/>
        <v>0</v>
      </c>
      <c r="R3039" s="520" t="s">
        <v>3600</v>
      </c>
    </row>
    <row r="3040" spans="1:18" ht="30" hidden="1" outlineLevel="1">
      <c r="B3040" s="115">
        <f t="shared" si="163"/>
        <v>3020</v>
      </c>
      <c r="C3040" s="430" t="s">
        <v>447</v>
      </c>
      <c r="D3040" s="431" t="s">
        <v>31</v>
      </c>
      <c r="E3040" s="432">
        <v>2</v>
      </c>
      <c r="F3040" s="425"/>
      <c r="G3040" s="425"/>
      <c r="H3040" s="433"/>
      <c r="I3040" s="425"/>
      <c r="J3040" s="434"/>
      <c r="K3040" s="429"/>
      <c r="L3040" s="355" t="s">
        <v>3605</v>
      </c>
      <c r="M3040" s="772"/>
      <c r="N3040" s="317"/>
      <c r="O3040" s="845" t="s">
        <v>3600</v>
      </c>
      <c r="P3040" s="821"/>
      <c r="Q3040" s="828">
        <f t="shared" si="162"/>
        <v>0</v>
      </c>
      <c r="R3040" s="520" t="s">
        <v>3600</v>
      </c>
    </row>
    <row r="3041" spans="2:18" ht="30" hidden="1" outlineLevel="1">
      <c r="B3041" s="115">
        <f t="shared" si="163"/>
        <v>3021</v>
      </c>
      <c r="C3041" s="430" t="s">
        <v>448</v>
      </c>
      <c r="D3041" s="431" t="s">
        <v>31</v>
      </c>
      <c r="E3041" s="432">
        <v>4</v>
      </c>
      <c r="F3041" s="425"/>
      <c r="G3041" s="425"/>
      <c r="H3041" s="433"/>
      <c r="I3041" s="425"/>
      <c r="J3041" s="434"/>
      <c r="K3041" s="429"/>
      <c r="L3041" s="355" t="s">
        <v>3605</v>
      </c>
      <c r="M3041" s="772"/>
      <c r="N3041" s="317"/>
      <c r="O3041" s="845" t="s">
        <v>3600</v>
      </c>
      <c r="P3041" s="821"/>
      <c r="Q3041" s="828">
        <f t="shared" si="162"/>
        <v>0</v>
      </c>
      <c r="R3041" s="520" t="s">
        <v>3600</v>
      </c>
    </row>
    <row r="3042" spans="2:18" ht="30" hidden="1" outlineLevel="1">
      <c r="B3042" s="115">
        <f t="shared" si="163"/>
        <v>3022</v>
      </c>
      <c r="C3042" s="430" t="s">
        <v>449</v>
      </c>
      <c r="D3042" s="431" t="s">
        <v>3</v>
      </c>
      <c r="E3042" s="432">
        <v>2</v>
      </c>
      <c r="F3042" s="425"/>
      <c r="G3042" s="425"/>
      <c r="H3042" s="433"/>
      <c r="I3042" s="425"/>
      <c r="J3042" s="434"/>
      <c r="K3042" s="429"/>
      <c r="L3042" s="355" t="s">
        <v>3605</v>
      </c>
      <c r="M3042" s="772"/>
      <c r="N3042" s="317"/>
      <c r="O3042" s="845" t="s">
        <v>3600</v>
      </c>
      <c r="P3042" s="821"/>
      <c r="Q3042" s="828">
        <f t="shared" si="162"/>
        <v>0</v>
      </c>
      <c r="R3042" s="520" t="s">
        <v>3600</v>
      </c>
    </row>
    <row r="3043" spans="2:18" ht="30" hidden="1" outlineLevel="1">
      <c r="B3043" s="115">
        <f t="shared" si="163"/>
        <v>3023</v>
      </c>
      <c r="C3043" s="430" t="s">
        <v>3588</v>
      </c>
      <c r="D3043" s="431" t="s">
        <v>2</v>
      </c>
      <c r="E3043" s="432">
        <v>1.48</v>
      </c>
      <c r="F3043" s="425"/>
      <c r="G3043" s="425"/>
      <c r="H3043" s="433"/>
      <c r="I3043" s="425"/>
      <c r="J3043" s="434"/>
      <c r="K3043" s="429"/>
      <c r="L3043" s="355" t="s">
        <v>3605</v>
      </c>
      <c r="M3043" s="772"/>
      <c r="N3043" s="317"/>
      <c r="O3043" s="845" t="s">
        <v>3600</v>
      </c>
      <c r="P3043" s="821"/>
      <c r="Q3043" s="828">
        <f t="shared" si="162"/>
        <v>0</v>
      </c>
      <c r="R3043" s="520" t="s">
        <v>3600</v>
      </c>
    </row>
    <row r="3044" spans="2:18" ht="30" hidden="1" outlineLevel="1">
      <c r="B3044" s="115">
        <f t="shared" si="163"/>
        <v>3024</v>
      </c>
      <c r="C3044" s="430" t="s">
        <v>3589</v>
      </c>
      <c r="D3044" s="431" t="s">
        <v>2</v>
      </c>
      <c r="E3044" s="432">
        <v>0.47</v>
      </c>
      <c r="F3044" s="425"/>
      <c r="G3044" s="425"/>
      <c r="H3044" s="433"/>
      <c r="I3044" s="425"/>
      <c r="J3044" s="434"/>
      <c r="K3044" s="429"/>
      <c r="L3044" s="355" t="s">
        <v>3605</v>
      </c>
      <c r="M3044" s="772"/>
      <c r="N3044" s="317"/>
      <c r="O3044" s="845" t="s">
        <v>3600</v>
      </c>
      <c r="P3044" s="821"/>
      <c r="Q3044" s="828">
        <f t="shared" si="162"/>
        <v>0</v>
      </c>
      <c r="R3044" s="520" t="s">
        <v>3600</v>
      </c>
    </row>
    <row r="3045" spans="2:18" ht="30" hidden="1" outlineLevel="1">
      <c r="B3045" s="115">
        <f t="shared" si="163"/>
        <v>3025</v>
      </c>
      <c r="C3045" s="430" t="s">
        <v>3590</v>
      </c>
      <c r="D3045" s="431" t="s">
        <v>2</v>
      </c>
      <c r="E3045" s="432">
        <v>0.55000000000000004</v>
      </c>
      <c r="F3045" s="425"/>
      <c r="G3045" s="425"/>
      <c r="H3045" s="433"/>
      <c r="I3045" s="425"/>
      <c r="J3045" s="434"/>
      <c r="K3045" s="429"/>
      <c r="L3045" s="355" t="s">
        <v>3605</v>
      </c>
      <c r="M3045" s="772"/>
      <c r="N3045" s="317"/>
      <c r="O3045" s="845" t="s">
        <v>3600</v>
      </c>
      <c r="P3045" s="821"/>
      <c r="Q3045" s="828">
        <f t="shared" si="162"/>
        <v>0</v>
      </c>
      <c r="R3045" s="520" t="s">
        <v>3600</v>
      </c>
    </row>
    <row r="3046" spans="2:18" ht="30" hidden="1" outlineLevel="1">
      <c r="B3046" s="115">
        <f t="shared" si="163"/>
        <v>3026</v>
      </c>
      <c r="C3046" s="430" t="s">
        <v>3591</v>
      </c>
      <c r="D3046" s="431" t="s">
        <v>2</v>
      </c>
      <c r="E3046" s="432">
        <v>66.5</v>
      </c>
      <c r="F3046" s="425"/>
      <c r="G3046" s="425"/>
      <c r="H3046" s="433"/>
      <c r="I3046" s="425"/>
      <c r="J3046" s="434"/>
      <c r="K3046" s="429"/>
      <c r="L3046" s="355" t="s">
        <v>3605</v>
      </c>
      <c r="M3046" s="772"/>
      <c r="N3046" s="317"/>
      <c r="O3046" s="845" t="s">
        <v>3600</v>
      </c>
      <c r="P3046" s="821"/>
      <c r="Q3046" s="828">
        <f t="shared" si="162"/>
        <v>0</v>
      </c>
      <c r="R3046" s="520" t="s">
        <v>3600</v>
      </c>
    </row>
    <row r="3047" spans="2:18" ht="30" hidden="1" outlineLevel="1">
      <c r="B3047" s="115">
        <f t="shared" si="163"/>
        <v>3027</v>
      </c>
      <c r="C3047" s="430" t="s">
        <v>3592</v>
      </c>
      <c r="D3047" s="431" t="s">
        <v>2</v>
      </c>
      <c r="E3047" s="432">
        <v>7.47</v>
      </c>
      <c r="F3047" s="425"/>
      <c r="G3047" s="425"/>
      <c r="H3047" s="433"/>
      <c r="I3047" s="425"/>
      <c r="J3047" s="434"/>
      <c r="K3047" s="429"/>
      <c r="L3047" s="355" t="s">
        <v>3605</v>
      </c>
      <c r="M3047" s="772"/>
      <c r="N3047" s="317"/>
      <c r="O3047" s="845" t="s">
        <v>3600</v>
      </c>
      <c r="P3047" s="821"/>
      <c r="Q3047" s="828">
        <f t="shared" si="162"/>
        <v>0</v>
      </c>
      <c r="R3047" s="520" t="s">
        <v>3600</v>
      </c>
    </row>
    <row r="3048" spans="2:18" ht="30" hidden="1" outlineLevel="1">
      <c r="B3048" s="115">
        <f t="shared" si="163"/>
        <v>3028</v>
      </c>
      <c r="C3048" s="430" t="s">
        <v>3593</v>
      </c>
      <c r="D3048" s="431" t="s">
        <v>2</v>
      </c>
      <c r="E3048" s="432">
        <v>5.48</v>
      </c>
      <c r="F3048" s="425"/>
      <c r="G3048" s="425"/>
      <c r="H3048" s="433"/>
      <c r="I3048" s="425"/>
      <c r="J3048" s="434"/>
      <c r="K3048" s="429"/>
      <c r="L3048" s="355" t="s">
        <v>3605</v>
      </c>
      <c r="M3048" s="772"/>
      <c r="N3048" s="317"/>
      <c r="O3048" s="845" t="s">
        <v>3600</v>
      </c>
      <c r="P3048" s="821"/>
      <c r="Q3048" s="828">
        <f t="shared" si="162"/>
        <v>0</v>
      </c>
      <c r="R3048" s="520" t="s">
        <v>3600</v>
      </c>
    </row>
    <row r="3049" spans="2:18" ht="30" hidden="1" outlineLevel="1">
      <c r="B3049" s="115">
        <f t="shared" si="163"/>
        <v>3029</v>
      </c>
      <c r="C3049" s="430" t="s">
        <v>3594</v>
      </c>
      <c r="D3049" s="431" t="s">
        <v>2</v>
      </c>
      <c r="E3049" s="432">
        <v>33.200000000000003</v>
      </c>
      <c r="F3049" s="425"/>
      <c r="G3049" s="425"/>
      <c r="H3049" s="433"/>
      <c r="I3049" s="425"/>
      <c r="J3049" s="434"/>
      <c r="K3049" s="429"/>
      <c r="L3049" s="355" t="s">
        <v>3605</v>
      </c>
      <c r="M3049" s="772"/>
      <c r="N3049" s="317"/>
      <c r="O3049" s="845" t="s">
        <v>3600</v>
      </c>
      <c r="P3049" s="821"/>
      <c r="Q3049" s="828">
        <f t="shared" si="162"/>
        <v>0</v>
      </c>
      <c r="R3049" s="520" t="s">
        <v>3600</v>
      </c>
    </row>
    <row r="3050" spans="2:18" ht="45" hidden="1" outlineLevel="1">
      <c r="B3050" s="115">
        <f t="shared" si="163"/>
        <v>3030</v>
      </c>
      <c r="C3050" s="430" t="s">
        <v>456</v>
      </c>
      <c r="D3050" s="431" t="s">
        <v>1820</v>
      </c>
      <c r="E3050" s="432" t="s">
        <v>2412</v>
      </c>
      <c r="F3050" s="425"/>
      <c r="G3050" s="425"/>
      <c r="H3050" s="433"/>
      <c r="I3050" s="425"/>
      <c r="J3050" s="434"/>
      <c r="K3050" s="429"/>
      <c r="L3050" s="355" t="s">
        <v>3605</v>
      </c>
      <c r="M3050" s="772"/>
      <c r="N3050" s="317"/>
      <c r="O3050" s="845" t="s">
        <v>3600</v>
      </c>
      <c r="P3050" s="821"/>
      <c r="Q3050" s="828">
        <f t="shared" si="162"/>
        <v>0</v>
      </c>
      <c r="R3050" s="520" t="s">
        <v>3600</v>
      </c>
    </row>
    <row r="3051" spans="2:18" ht="45" hidden="1" outlineLevel="1">
      <c r="B3051" s="115">
        <f t="shared" si="163"/>
        <v>3031</v>
      </c>
      <c r="C3051" s="430" t="s">
        <v>457</v>
      </c>
      <c r="D3051" s="431" t="s">
        <v>1820</v>
      </c>
      <c r="E3051" s="432" t="s">
        <v>2413</v>
      </c>
      <c r="F3051" s="425"/>
      <c r="G3051" s="425"/>
      <c r="H3051" s="433"/>
      <c r="I3051" s="425"/>
      <c r="J3051" s="434"/>
      <c r="K3051" s="429"/>
      <c r="L3051" s="355" t="s">
        <v>3605</v>
      </c>
      <c r="M3051" s="772"/>
      <c r="N3051" s="317"/>
      <c r="O3051" s="845" t="s">
        <v>3600</v>
      </c>
      <c r="P3051" s="821"/>
      <c r="Q3051" s="828">
        <f t="shared" si="162"/>
        <v>0</v>
      </c>
      <c r="R3051" s="520" t="s">
        <v>3600</v>
      </c>
    </row>
    <row r="3052" spans="2:18" ht="45" hidden="1" outlineLevel="1">
      <c r="B3052" s="115">
        <f t="shared" si="163"/>
        <v>3032</v>
      </c>
      <c r="C3052" s="430" t="s">
        <v>458</v>
      </c>
      <c r="D3052" s="431" t="s">
        <v>1820</v>
      </c>
      <c r="E3052" s="432" t="s">
        <v>2414</v>
      </c>
      <c r="F3052" s="425"/>
      <c r="G3052" s="425"/>
      <c r="H3052" s="433"/>
      <c r="I3052" s="425"/>
      <c r="J3052" s="434"/>
      <c r="K3052" s="429"/>
      <c r="L3052" s="355" t="s">
        <v>3605</v>
      </c>
      <c r="M3052" s="772"/>
      <c r="N3052" s="317"/>
      <c r="O3052" s="845" t="s">
        <v>3600</v>
      </c>
      <c r="P3052" s="821"/>
      <c r="Q3052" s="828">
        <f t="shared" si="162"/>
        <v>0</v>
      </c>
      <c r="R3052" s="520" t="s">
        <v>3600</v>
      </c>
    </row>
    <row r="3053" spans="2:18" ht="45" hidden="1" outlineLevel="1">
      <c r="B3053" s="115">
        <f t="shared" si="163"/>
        <v>3033</v>
      </c>
      <c r="C3053" s="430" t="s">
        <v>459</v>
      </c>
      <c r="D3053" s="431" t="s">
        <v>1820</v>
      </c>
      <c r="E3053" s="432" t="s">
        <v>2415</v>
      </c>
      <c r="F3053" s="425"/>
      <c r="G3053" s="425"/>
      <c r="H3053" s="433"/>
      <c r="I3053" s="425"/>
      <c r="J3053" s="434"/>
      <c r="K3053" s="429"/>
      <c r="L3053" s="355" t="s">
        <v>3605</v>
      </c>
      <c r="M3053" s="772"/>
      <c r="N3053" s="317"/>
      <c r="O3053" s="845" t="s">
        <v>3600</v>
      </c>
      <c r="P3053" s="821"/>
      <c r="Q3053" s="828">
        <f t="shared" si="162"/>
        <v>0</v>
      </c>
      <c r="R3053" s="520" t="s">
        <v>3600</v>
      </c>
    </row>
    <row r="3054" spans="2:18" ht="45" hidden="1" outlineLevel="1">
      <c r="B3054" s="115">
        <f t="shared" si="163"/>
        <v>3034</v>
      </c>
      <c r="C3054" s="430" t="s">
        <v>460</v>
      </c>
      <c r="D3054" s="431" t="s">
        <v>1820</v>
      </c>
      <c r="E3054" s="432" t="s">
        <v>2416</v>
      </c>
      <c r="F3054" s="425"/>
      <c r="G3054" s="425"/>
      <c r="H3054" s="433"/>
      <c r="I3054" s="425"/>
      <c r="J3054" s="434"/>
      <c r="K3054" s="429"/>
      <c r="L3054" s="355" t="s">
        <v>3605</v>
      </c>
      <c r="M3054" s="772"/>
      <c r="N3054" s="317"/>
      <c r="O3054" s="845" t="s">
        <v>3600</v>
      </c>
      <c r="P3054" s="821"/>
      <c r="Q3054" s="828">
        <f t="shared" si="162"/>
        <v>0</v>
      </c>
      <c r="R3054" s="520" t="s">
        <v>3600</v>
      </c>
    </row>
    <row r="3055" spans="2:18" ht="45" hidden="1" outlineLevel="1">
      <c r="B3055" s="115">
        <f t="shared" si="163"/>
        <v>3035</v>
      </c>
      <c r="C3055" s="430" t="s">
        <v>461</v>
      </c>
      <c r="D3055" s="431" t="s">
        <v>1820</v>
      </c>
      <c r="E3055" s="432" t="s">
        <v>2417</v>
      </c>
      <c r="F3055" s="425"/>
      <c r="G3055" s="425"/>
      <c r="H3055" s="433"/>
      <c r="I3055" s="425"/>
      <c r="J3055" s="434"/>
      <c r="K3055" s="429"/>
      <c r="L3055" s="355" t="s">
        <v>3605</v>
      </c>
      <c r="M3055" s="772"/>
      <c r="N3055" s="317"/>
      <c r="O3055" s="845" t="s">
        <v>3600</v>
      </c>
      <c r="P3055" s="821"/>
      <c r="Q3055" s="828">
        <f t="shared" ref="Q3055:Q3118" si="165">I3055</f>
        <v>0</v>
      </c>
      <c r="R3055" s="520" t="s">
        <v>3600</v>
      </c>
    </row>
    <row r="3056" spans="2:18" ht="30" hidden="1" outlineLevel="1">
      <c r="B3056" s="115">
        <f t="shared" si="163"/>
        <v>3036</v>
      </c>
      <c r="C3056" s="430" t="s">
        <v>462</v>
      </c>
      <c r="D3056" s="431" t="s">
        <v>31</v>
      </c>
      <c r="E3056" s="432">
        <v>1</v>
      </c>
      <c r="F3056" s="425"/>
      <c r="G3056" s="425"/>
      <c r="H3056" s="433"/>
      <c r="I3056" s="425"/>
      <c r="J3056" s="434"/>
      <c r="K3056" s="429"/>
      <c r="L3056" s="355" t="s">
        <v>3605</v>
      </c>
      <c r="M3056" s="772"/>
      <c r="N3056" s="317"/>
      <c r="O3056" s="845" t="s">
        <v>3600</v>
      </c>
      <c r="P3056" s="821"/>
      <c r="Q3056" s="828">
        <f t="shared" si="165"/>
        <v>0</v>
      </c>
      <c r="R3056" s="520" t="s">
        <v>3600</v>
      </c>
    </row>
    <row r="3057" spans="2:18" ht="30" hidden="1" outlineLevel="1">
      <c r="B3057" s="115">
        <f t="shared" si="163"/>
        <v>3037</v>
      </c>
      <c r="C3057" s="430" t="s">
        <v>463</v>
      </c>
      <c r="D3057" s="431" t="s">
        <v>31</v>
      </c>
      <c r="E3057" s="432">
        <v>1</v>
      </c>
      <c r="F3057" s="425"/>
      <c r="G3057" s="425"/>
      <c r="H3057" s="433"/>
      <c r="I3057" s="425"/>
      <c r="J3057" s="434"/>
      <c r="K3057" s="429"/>
      <c r="L3057" s="355" t="s">
        <v>3605</v>
      </c>
      <c r="M3057" s="772"/>
      <c r="N3057" s="317"/>
      <c r="O3057" s="845" t="s">
        <v>3600</v>
      </c>
      <c r="P3057" s="821"/>
      <c r="Q3057" s="828">
        <f t="shared" si="165"/>
        <v>0</v>
      </c>
      <c r="R3057" s="520" t="s">
        <v>3600</v>
      </c>
    </row>
    <row r="3058" spans="2:18" ht="30" hidden="1" outlineLevel="1">
      <c r="B3058" s="115">
        <f t="shared" si="163"/>
        <v>3038</v>
      </c>
      <c r="C3058" s="430" t="s">
        <v>464</v>
      </c>
      <c r="D3058" s="431" t="s">
        <v>31</v>
      </c>
      <c r="E3058" s="432">
        <v>1</v>
      </c>
      <c r="F3058" s="425"/>
      <c r="G3058" s="425"/>
      <c r="H3058" s="433"/>
      <c r="I3058" s="425"/>
      <c r="J3058" s="434"/>
      <c r="K3058" s="429"/>
      <c r="L3058" s="355" t="s">
        <v>3605</v>
      </c>
      <c r="M3058" s="772"/>
      <c r="N3058" s="317"/>
      <c r="O3058" s="845" t="s">
        <v>3600</v>
      </c>
      <c r="P3058" s="821"/>
      <c r="Q3058" s="828">
        <f t="shared" si="165"/>
        <v>0</v>
      </c>
      <c r="R3058" s="520" t="s">
        <v>3600</v>
      </c>
    </row>
    <row r="3059" spans="2:18" ht="30" hidden="1" outlineLevel="1">
      <c r="B3059" s="115">
        <f t="shared" si="163"/>
        <v>3039</v>
      </c>
      <c r="C3059" s="430" t="s">
        <v>465</v>
      </c>
      <c r="D3059" s="431" t="s">
        <v>31</v>
      </c>
      <c r="E3059" s="432">
        <v>2</v>
      </c>
      <c r="F3059" s="425"/>
      <c r="G3059" s="425"/>
      <c r="H3059" s="433"/>
      <c r="I3059" s="425"/>
      <c r="J3059" s="434"/>
      <c r="K3059" s="429"/>
      <c r="L3059" s="355" t="s">
        <v>3605</v>
      </c>
      <c r="M3059" s="772"/>
      <c r="N3059" s="317"/>
      <c r="O3059" s="845" t="s">
        <v>3600</v>
      </c>
      <c r="P3059" s="821"/>
      <c r="Q3059" s="828">
        <f t="shared" si="165"/>
        <v>0</v>
      </c>
      <c r="R3059" s="520" t="s">
        <v>3600</v>
      </c>
    </row>
    <row r="3060" spans="2:18" ht="30" hidden="1" outlineLevel="1">
      <c r="B3060" s="115">
        <f t="shared" ref="B3060:B3123" si="166">B3059+1</f>
        <v>3040</v>
      </c>
      <c r="C3060" s="430" t="s">
        <v>466</v>
      </c>
      <c r="D3060" s="431" t="s">
        <v>31</v>
      </c>
      <c r="E3060" s="432">
        <v>16</v>
      </c>
      <c r="F3060" s="425"/>
      <c r="G3060" s="425"/>
      <c r="H3060" s="433"/>
      <c r="I3060" s="425"/>
      <c r="J3060" s="434"/>
      <c r="K3060" s="429"/>
      <c r="L3060" s="355" t="s">
        <v>3605</v>
      </c>
      <c r="M3060" s="772"/>
      <c r="N3060" s="317"/>
      <c r="O3060" s="845" t="s">
        <v>3600</v>
      </c>
      <c r="P3060" s="821"/>
      <c r="Q3060" s="828">
        <f t="shared" si="165"/>
        <v>0</v>
      </c>
      <c r="R3060" s="520" t="s">
        <v>3600</v>
      </c>
    </row>
    <row r="3061" spans="2:18" ht="30" hidden="1" outlineLevel="1">
      <c r="B3061" s="115">
        <f t="shared" si="166"/>
        <v>3041</v>
      </c>
      <c r="C3061" s="430" t="s">
        <v>467</v>
      </c>
      <c r="D3061" s="431" t="s">
        <v>31</v>
      </c>
      <c r="E3061" s="432">
        <v>4</v>
      </c>
      <c r="F3061" s="425"/>
      <c r="G3061" s="425"/>
      <c r="H3061" s="433"/>
      <c r="I3061" s="425"/>
      <c r="J3061" s="434"/>
      <c r="K3061" s="429"/>
      <c r="L3061" s="355" t="s">
        <v>3605</v>
      </c>
      <c r="M3061" s="772"/>
      <c r="N3061" s="317"/>
      <c r="O3061" s="845" t="s">
        <v>3600</v>
      </c>
      <c r="P3061" s="821"/>
      <c r="Q3061" s="828">
        <f t="shared" si="165"/>
        <v>0</v>
      </c>
      <c r="R3061" s="520" t="s">
        <v>3600</v>
      </c>
    </row>
    <row r="3062" spans="2:18" ht="30" hidden="1" outlineLevel="1">
      <c r="B3062" s="115">
        <f t="shared" si="166"/>
        <v>3042</v>
      </c>
      <c r="C3062" s="430" t="s">
        <v>444</v>
      </c>
      <c r="D3062" s="431" t="s">
        <v>3</v>
      </c>
      <c r="E3062" s="432">
        <v>11</v>
      </c>
      <c r="F3062" s="425"/>
      <c r="G3062" s="425"/>
      <c r="H3062" s="433"/>
      <c r="I3062" s="425"/>
      <c r="J3062" s="434"/>
      <c r="K3062" s="429"/>
      <c r="L3062" s="355" t="s">
        <v>3605</v>
      </c>
      <c r="M3062" s="772"/>
      <c r="N3062" s="317"/>
      <c r="O3062" s="845" t="s">
        <v>3600</v>
      </c>
      <c r="P3062" s="821"/>
      <c r="Q3062" s="828">
        <f t="shared" si="165"/>
        <v>0</v>
      </c>
      <c r="R3062" s="520" t="s">
        <v>3600</v>
      </c>
    </row>
    <row r="3063" spans="2:18" ht="30" hidden="1" outlineLevel="1">
      <c r="B3063" s="115">
        <f t="shared" si="166"/>
        <v>3043</v>
      </c>
      <c r="C3063" s="430" t="s">
        <v>468</v>
      </c>
      <c r="D3063" s="431" t="s">
        <v>3</v>
      </c>
      <c r="E3063" s="432">
        <v>1</v>
      </c>
      <c r="F3063" s="425"/>
      <c r="G3063" s="425"/>
      <c r="H3063" s="433"/>
      <c r="I3063" s="425"/>
      <c r="J3063" s="434"/>
      <c r="K3063" s="429"/>
      <c r="L3063" s="355" t="s">
        <v>3605</v>
      </c>
      <c r="M3063" s="772"/>
      <c r="N3063" s="317"/>
      <c r="O3063" s="845" t="s">
        <v>3600</v>
      </c>
      <c r="P3063" s="821"/>
      <c r="Q3063" s="828">
        <f t="shared" si="165"/>
        <v>0</v>
      </c>
      <c r="R3063" s="520" t="s">
        <v>3600</v>
      </c>
    </row>
    <row r="3064" spans="2:18" ht="30" hidden="1" outlineLevel="1">
      <c r="B3064" s="115">
        <f t="shared" si="166"/>
        <v>3044</v>
      </c>
      <c r="C3064" s="430" t="s">
        <v>469</v>
      </c>
      <c r="D3064" s="431" t="s">
        <v>3</v>
      </c>
      <c r="E3064" s="432">
        <v>1</v>
      </c>
      <c r="F3064" s="425"/>
      <c r="G3064" s="425"/>
      <c r="H3064" s="433"/>
      <c r="I3064" s="425"/>
      <c r="J3064" s="434"/>
      <c r="K3064" s="429"/>
      <c r="L3064" s="355" t="s">
        <v>3605</v>
      </c>
      <c r="M3064" s="772"/>
      <c r="N3064" s="317"/>
      <c r="O3064" s="845" t="s">
        <v>3600</v>
      </c>
      <c r="P3064" s="821"/>
      <c r="Q3064" s="828">
        <f t="shared" si="165"/>
        <v>0</v>
      </c>
      <c r="R3064" s="520" t="s">
        <v>3600</v>
      </c>
    </row>
    <row r="3065" spans="2:18" ht="30" hidden="1" outlineLevel="1">
      <c r="B3065" s="115">
        <f t="shared" si="166"/>
        <v>3045</v>
      </c>
      <c r="C3065" s="430" t="s">
        <v>470</v>
      </c>
      <c r="D3065" s="431" t="s">
        <v>3</v>
      </c>
      <c r="E3065" s="432">
        <v>2</v>
      </c>
      <c r="F3065" s="425"/>
      <c r="G3065" s="425"/>
      <c r="H3065" s="433"/>
      <c r="I3065" s="425"/>
      <c r="J3065" s="434"/>
      <c r="K3065" s="429"/>
      <c r="L3065" s="355" t="s">
        <v>3605</v>
      </c>
      <c r="M3065" s="772"/>
      <c r="N3065" s="317"/>
      <c r="O3065" s="845" t="s">
        <v>3600</v>
      </c>
      <c r="P3065" s="821"/>
      <c r="Q3065" s="828">
        <f t="shared" si="165"/>
        <v>0</v>
      </c>
      <c r="R3065" s="520" t="s">
        <v>3600</v>
      </c>
    </row>
    <row r="3066" spans="2:18" ht="30" hidden="1" outlineLevel="1">
      <c r="B3066" s="115">
        <f t="shared" si="166"/>
        <v>3046</v>
      </c>
      <c r="C3066" s="430" t="s">
        <v>471</v>
      </c>
      <c r="D3066" s="431" t="s">
        <v>3</v>
      </c>
      <c r="E3066" s="432">
        <v>1</v>
      </c>
      <c r="F3066" s="425"/>
      <c r="G3066" s="425"/>
      <c r="H3066" s="433"/>
      <c r="I3066" s="425"/>
      <c r="J3066" s="434"/>
      <c r="K3066" s="429"/>
      <c r="L3066" s="355" t="s">
        <v>3605</v>
      </c>
      <c r="M3066" s="772"/>
      <c r="N3066" s="317"/>
      <c r="O3066" s="845" t="s">
        <v>3600</v>
      </c>
      <c r="P3066" s="821"/>
      <c r="Q3066" s="828">
        <f t="shared" si="165"/>
        <v>0</v>
      </c>
      <c r="R3066" s="520" t="s">
        <v>3600</v>
      </c>
    </row>
    <row r="3067" spans="2:18" ht="30" hidden="1" outlineLevel="1">
      <c r="B3067" s="115">
        <f t="shared" si="166"/>
        <v>3047</v>
      </c>
      <c r="C3067" s="430" t="s">
        <v>472</v>
      </c>
      <c r="D3067" s="431" t="s">
        <v>3</v>
      </c>
      <c r="E3067" s="432">
        <v>1</v>
      </c>
      <c r="F3067" s="425"/>
      <c r="G3067" s="425"/>
      <c r="H3067" s="433"/>
      <c r="I3067" s="425"/>
      <c r="J3067" s="434"/>
      <c r="K3067" s="429"/>
      <c r="L3067" s="355" t="s">
        <v>3605</v>
      </c>
      <c r="M3067" s="772"/>
      <c r="N3067" s="317"/>
      <c r="O3067" s="845" t="s">
        <v>3600</v>
      </c>
      <c r="P3067" s="821"/>
      <c r="Q3067" s="828">
        <f t="shared" si="165"/>
        <v>0</v>
      </c>
      <c r="R3067" s="520" t="s">
        <v>3600</v>
      </c>
    </row>
    <row r="3068" spans="2:18" ht="30" hidden="1" outlineLevel="1">
      <c r="B3068" s="115">
        <f t="shared" si="166"/>
        <v>3048</v>
      </c>
      <c r="C3068" s="430" t="s">
        <v>445</v>
      </c>
      <c r="D3068" s="431" t="s">
        <v>31</v>
      </c>
      <c r="E3068" s="432">
        <v>10</v>
      </c>
      <c r="F3068" s="425"/>
      <c r="G3068" s="425"/>
      <c r="H3068" s="433"/>
      <c r="I3068" s="425"/>
      <c r="J3068" s="434"/>
      <c r="K3068" s="429"/>
      <c r="L3068" s="355" t="s">
        <v>3605</v>
      </c>
      <c r="M3068" s="772"/>
      <c r="N3068" s="317"/>
      <c r="O3068" s="845" t="s">
        <v>3600</v>
      </c>
      <c r="P3068" s="821"/>
      <c r="Q3068" s="828">
        <f t="shared" si="165"/>
        <v>0</v>
      </c>
      <c r="R3068" s="520" t="s">
        <v>3600</v>
      </c>
    </row>
    <row r="3069" spans="2:18" ht="30" hidden="1" outlineLevel="1">
      <c r="B3069" s="115">
        <f t="shared" si="166"/>
        <v>3049</v>
      </c>
      <c r="C3069" s="430" t="s">
        <v>446</v>
      </c>
      <c r="D3069" s="431" t="s">
        <v>31</v>
      </c>
      <c r="E3069" s="432">
        <v>1</v>
      </c>
      <c r="F3069" s="425"/>
      <c r="G3069" s="425"/>
      <c r="H3069" s="433"/>
      <c r="I3069" s="425"/>
      <c r="J3069" s="434"/>
      <c r="K3069" s="429"/>
      <c r="L3069" s="355" t="s">
        <v>3605</v>
      </c>
      <c r="M3069" s="772"/>
      <c r="N3069" s="317"/>
      <c r="O3069" s="845" t="s">
        <v>3600</v>
      </c>
      <c r="P3069" s="821"/>
      <c r="Q3069" s="828">
        <f t="shared" si="165"/>
        <v>0</v>
      </c>
      <c r="R3069" s="520" t="s">
        <v>3600</v>
      </c>
    </row>
    <row r="3070" spans="2:18" ht="30" hidden="1" outlineLevel="1">
      <c r="B3070" s="115">
        <f t="shared" si="166"/>
        <v>3050</v>
      </c>
      <c r="C3070" s="430" t="s">
        <v>473</v>
      </c>
      <c r="D3070" s="431" t="s">
        <v>31</v>
      </c>
      <c r="E3070" s="432">
        <v>2</v>
      </c>
      <c r="F3070" s="425"/>
      <c r="G3070" s="425"/>
      <c r="H3070" s="433"/>
      <c r="I3070" s="425"/>
      <c r="J3070" s="434"/>
      <c r="K3070" s="429"/>
      <c r="L3070" s="355" t="s">
        <v>3605</v>
      </c>
      <c r="M3070" s="772"/>
      <c r="N3070" s="317"/>
      <c r="O3070" s="845" t="s">
        <v>3600</v>
      </c>
      <c r="P3070" s="821"/>
      <c r="Q3070" s="828">
        <f t="shared" si="165"/>
        <v>0</v>
      </c>
      <c r="R3070" s="520" t="s">
        <v>3600</v>
      </c>
    </row>
    <row r="3071" spans="2:18" ht="30" hidden="1" outlineLevel="1">
      <c r="B3071" s="115">
        <f t="shared" si="166"/>
        <v>3051</v>
      </c>
      <c r="C3071" s="430" t="s">
        <v>474</v>
      </c>
      <c r="D3071" s="431" t="s">
        <v>31</v>
      </c>
      <c r="E3071" s="432">
        <v>1</v>
      </c>
      <c r="F3071" s="425"/>
      <c r="G3071" s="425"/>
      <c r="H3071" s="433"/>
      <c r="I3071" s="425"/>
      <c r="J3071" s="434"/>
      <c r="K3071" s="429"/>
      <c r="L3071" s="355" t="s">
        <v>3605</v>
      </c>
      <c r="M3071" s="772"/>
      <c r="N3071" s="317"/>
      <c r="O3071" s="845" t="s">
        <v>3600</v>
      </c>
      <c r="P3071" s="821"/>
      <c r="Q3071" s="828">
        <f t="shared" si="165"/>
        <v>0</v>
      </c>
      <c r="R3071" s="520" t="s">
        <v>3600</v>
      </c>
    </row>
    <row r="3072" spans="2:18" ht="30" hidden="1" outlineLevel="1">
      <c r="B3072" s="115">
        <f t="shared" si="166"/>
        <v>3052</v>
      </c>
      <c r="C3072" s="430" t="s">
        <v>475</v>
      </c>
      <c r="D3072" s="431" t="s">
        <v>31</v>
      </c>
      <c r="E3072" s="432">
        <v>1</v>
      </c>
      <c r="F3072" s="425"/>
      <c r="G3072" s="425"/>
      <c r="H3072" s="433"/>
      <c r="I3072" s="425"/>
      <c r="J3072" s="434"/>
      <c r="K3072" s="429"/>
      <c r="L3072" s="355" t="s">
        <v>3605</v>
      </c>
      <c r="M3072" s="772"/>
      <c r="N3072" s="317"/>
      <c r="O3072" s="845" t="s">
        <v>3600</v>
      </c>
      <c r="P3072" s="821"/>
      <c r="Q3072" s="828">
        <f t="shared" si="165"/>
        <v>0</v>
      </c>
      <c r="R3072" s="520" t="s">
        <v>3600</v>
      </c>
    </row>
    <row r="3073" spans="2:18" ht="30" hidden="1" outlineLevel="1">
      <c r="B3073" s="115">
        <f t="shared" si="166"/>
        <v>3053</v>
      </c>
      <c r="C3073" s="430" t="s">
        <v>476</v>
      </c>
      <c r="D3073" s="431" t="s">
        <v>31</v>
      </c>
      <c r="E3073" s="432">
        <v>1</v>
      </c>
      <c r="F3073" s="425"/>
      <c r="G3073" s="425"/>
      <c r="H3073" s="433"/>
      <c r="I3073" s="425"/>
      <c r="J3073" s="434"/>
      <c r="K3073" s="429"/>
      <c r="L3073" s="355" t="s">
        <v>3605</v>
      </c>
      <c r="M3073" s="772"/>
      <c r="N3073" s="317"/>
      <c r="O3073" s="845" t="s">
        <v>3600</v>
      </c>
      <c r="P3073" s="821"/>
      <c r="Q3073" s="828">
        <f t="shared" si="165"/>
        <v>0</v>
      </c>
      <c r="R3073" s="520" t="s">
        <v>3600</v>
      </c>
    </row>
    <row r="3074" spans="2:18" ht="30" hidden="1" outlineLevel="1">
      <c r="B3074" s="115">
        <f t="shared" si="166"/>
        <v>3054</v>
      </c>
      <c r="C3074" s="430" t="s">
        <v>448</v>
      </c>
      <c r="D3074" s="431" t="s">
        <v>31</v>
      </c>
      <c r="E3074" s="432">
        <v>11</v>
      </c>
      <c r="F3074" s="425"/>
      <c r="G3074" s="425"/>
      <c r="H3074" s="433"/>
      <c r="I3074" s="425"/>
      <c r="J3074" s="434"/>
      <c r="K3074" s="429"/>
      <c r="L3074" s="355" t="s">
        <v>3605</v>
      </c>
      <c r="M3074" s="772"/>
      <c r="N3074" s="317"/>
      <c r="O3074" s="845" t="s">
        <v>3600</v>
      </c>
      <c r="P3074" s="821"/>
      <c r="Q3074" s="828">
        <f t="shared" si="165"/>
        <v>0</v>
      </c>
      <c r="R3074" s="520" t="s">
        <v>3600</v>
      </c>
    </row>
    <row r="3075" spans="2:18" ht="30" hidden="1" outlineLevel="1">
      <c r="B3075" s="115">
        <f t="shared" si="166"/>
        <v>3055</v>
      </c>
      <c r="C3075" s="430" t="s">
        <v>449</v>
      </c>
      <c r="D3075" s="431" t="s">
        <v>3</v>
      </c>
      <c r="E3075" s="432">
        <v>12</v>
      </c>
      <c r="F3075" s="425"/>
      <c r="G3075" s="425"/>
      <c r="H3075" s="433"/>
      <c r="I3075" s="425"/>
      <c r="J3075" s="434"/>
      <c r="K3075" s="429"/>
      <c r="L3075" s="355" t="s">
        <v>3605</v>
      </c>
      <c r="M3075" s="772"/>
      <c r="N3075" s="317"/>
      <c r="O3075" s="845" t="s">
        <v>3600</v>
      </c>
      <c r="P3075" s="821"/>
      <c r="Q3075" s="828">
        <f t="shared" si="165"/>
        <v>0</v>
      </c>
      <c r="R3075" s="520" t="s">
        <v>3600</v>
      </c>
    </row>
    <row r="3076" spans="2:18" ht="30" hidden="1" outlineLevel="1">
      <c r="B3076" s="115">
        <f t="shared" si="166"/>
        <v>3056</v>
      </c>
      <c r="C3076" s="430" t="s">
        <v>449</v>
      </c>
      <c r="D3076" s="431" t="s">
        <v>3</v>
      </c>
      <c r="E3076" s="432">
        <v>4</v>
      </c>
      <c r="F3076" s="425"/>
      <c r="G3076" s="425"/>
      <c r="H3076" s="433"/>
      <c r="I3076" s="425"/>
      <c r="J3076" s="434"/>
      <c r="K3076" s="429"/>
      <c r="L3076" s="355" t="s">
        <v>3605</v>
      </c>
      <c r="M3076" s="772"/>
      <c r="N3076" s="317"/>
      <c r="O3076" s="845" t="s">
        <v>3600</v>
      </c>
      <c r="P3076" s="821"/>
      <c r="Q3076" s="828">
        <f t="shared" si="165"/>
        <v>0</v>
      </c>
      <c r="R3076" s="520" t="s">
        <v>3600</v>
      </c>
    </row>
    <row r="3077" spans="2:18" ht="30" hidden="1" outlineLevel="1">
      <c r="B3077" s="115">
        <f t="shared" si="166"/>
        <v>3057</v>
      </c>
      <c r="C3077" s="430" t="s">
        <v>477</v>
      </c>
      <c r="D3077" s="431" t="s">
        <v>31</v>
      </c>
      <c r="E3077" s="432">
        <v>20</v>
      </c>
      <c r="F3077" s="425"/>
      <c r="G3077" s="425"/>
      <c r="H3077" s="433"/>
      <c r="I3077" s="425"/>
      <c r="J3077" s="434"/>
      <c r="K3077" s="429"/>
      <c r="L3077" s="355" t="s">
        <v>3605</v>
      </c>
      <c r="M3077" s="772"/>
      <c r="N3077" s="317"/>
      <c r="O3077" s="845" t="s">
        <v>3600</v>
      </c>
      <c r="P3077" s="821"/>
      <c r="Q3077" s="828">
        <f t="shared" si="165"/>
        <v>0</v>
      </c>
      <c r="R3077" s="520" t="s">
        <v>3600</v>
      </c>
    </row>
    <row r="3078" spans="2:18" ht="30" hidden="1" outlineLevel="1">
      <c r="B3078" s="115">
        <f t="shared" si="166"/>
        <v>3058</v>
      </c>
      <c r="C3078" s="430" t="s">
        <v>450</v>
      </c>
      <c r="D3078" s="431" t="s">
        <v>2</v>
      </c>
      <c r="E3078" s="432">
        <v>0.92</v>
      </c>
      <c r="F3078" s="425"/>
      <c r="G3078" s="425"/>
      <c r="H3078" s="433"/>
      <c r="I3078" s="425"/>
      <c r="J3078" s="434"/>
      <c r="K3078" s="429"/>
      <c r="L3078" s="355" t="s">
        <v>3605</v>
      </c>
      <c r="M3078" s="772"/>
      <c r="N3078" s="317"/>
      <c r="O3078" s="845" t="s">
        <v>3600</v>
      </c>
      <c r="P3078" s="821"/>
      <c r="Q3078" s="828">
        <f t="shared" si="165"/>
        <v>0</v>
      </c>
      <c r="R3078" s="520" t="s">
        <v>3600</v>
      </c>
    </row>
    <row r="3079" spans="2:18" ht="30" hidden="1" outlineLevel="1">
      <c r="B3079" s="115">
        <f t="shared" si="166"/>
        <v>3059</v>
      </c>
      <c r="C3079" s="430" t="s">
        <v>451</v>
      </c>
      <c r="D3079" s="431" t="s">
        <v>2</v>
      </c>
      <c r="E3079" s="432">
        <v>142.36000000000001</v>
      </c>
      <c r="F3079" s="425"/>
      <c r="G3079" s="425"/>
      <c r="H3079" s="433"/>
      <c r="I3079" s="425"/>
      <c r="J3079" s="434"/>
      <c r="K3079" s="429"/>
      <c r="L3079" s="355" t="s">
        <v>3605</v>
      </c>
      <c r="M3079" s="772"/>
      <c r="N3079" s="317"/>
      <c r="O3079" s="845" t="s">
        <v>3600</v>
      </c>
      <c r="P3079" s="821"/>
      <c r="Q3079" s="828">
        <f t="shared" si="165"/>
        <v>0</v>
      </c>
      <c r="R3079" s="520" t="s">
        <v>3600</v>
      </c>
    </row>
    <row r="3080" spans="2:18" ht="30" hidden="1" outlineLevel="1">
      <c r="B3080" s="115">
        <f t="shared" si="166"/>
        <v>3060</v>
      </c>
      <c r="C3080" s="430" t="s">
        <v>478</v>
      </c>
      <c r="D3080" s="431" t="s">
        <v>2</v>
      </c>
      <c r="E3080" s="432">
        <v>50.36</v>
      </c>
      <c r="F3080" s="425"/>
      <c r="G3080" s="425"/>
      <c r="H3080" s="433"/>
      <c r="I3080" s="425"/>
      <c r="J3080" s="434"/>
      <c r="K3080" s="429"/>
      <c r="L3080" s="355" t="s">
        <v>3605</v>
      </c>
      <c r="M3080" s="772"/>
      <c r="N3080" s="317"/>
      <c r="O3080" s="845" t="s">
        <v>3600</v>
      </c>
      <c r="P3080" s="821"/>
      <c r="Q3080" s="828">
        <f t="shared" si="165"/>
        <v>0</v>
      </c>
      <c r="R3080" s="520" t="s">
        <v>3600</v>
      </c>
    </row>
    <row r="3081" spans="2:18" ht="30" hidden="1" outlineLevel="1">
      <c r="B3081" s="115">
        <f t="shared" si="166"/>
        <v>3061</v>
      </c>
      <c r="C3081" s="430" t="s">
        <v>452</v>
      </c>
      <c r="D3081" s="431" t="s">
        <v>2</v>
      </c>
      <c r="E3081" s="432">
        <v>26.37</v>
      </c>
      <c r="F3081" s="425"/>
      <c r="G3081" s="425"/>
      <c r="H3081" s="433"/>
      <c r="I3081" s="425"/>
      <c r="J3081" s="434"/>
      <c r="K3081" s="429"/>
      <c r="L3081" s="355" t="s">
        <v>3605</v>
      </c>
      <c r="M3081" s="772"/>
      <c r="N3081" s="317"/>
      <c r="O3081" s="845" t="s">
        <v>3600</v>
      </c>
      <c r="P3081" s="821"/>
      <c r="Q3081" s="828">
        <f t="shared" si="165"/>
        <v>0</v>
      </c>
      <c r="R3081" s="520" t="s">
        <v>3600</v>
      </c>
    </row>
    <row r="3082" spans="2:18" ht="30" hidden="1" outlineLevel="1">
      <c r="B3082" s="115">
        <f t="shared" si="166"/>
        <v>3062</v>
      </c>
      <c r="C3082" s="430" t="s">
        <v>453</v>
      </c>
      <c r="D3082" s="431" t="s">
        <v>2</v>
      </c>
      <c r="E3082" s="432">
        <v>35.57</v>
      </c>
      <c r="F3082" s="425"/>
      <c r="G3082" s="425"/>
      <c r="H3082" s="433"/>
      <c r="I3082" s="425"/>
      <c r="J3082" s="434"/>
      <c r="K3082" s="429"/>
      <c r="L3082" s="355" t="s">
        <v>3605</v>
      </c>
      <c r="M3082" s="772"/>
      <c r="N3082" s="317"/>
      <c r="O3082" s="845" t="s">
        <v>3600</v>
      </c>
      <c r="P3082" s="821"/>
      <c r="Q3082" s="828">
        <f t="shared" si="165"/>
        <v>0</v>
      </c>
      <c r="R3082" s="520" t="s">
        <v>3600</v>
      </c>
    </row>
    <row r="3083" spans="2:18" ht="30" hidden="1" outlineLevel="1">
      <c r="B3083" s="115">
        <f t="shared" si="166"/>
        <v>3063</v>
      </c>
      <c r="C3083" s="430" t="s">
        <v>454</v>
      </c>
      <c r="D3083" s="431" t="s">
        <v>2</v>
      </c>
      <c r="E3083" s="432">
        <v>168.96</v>
      </c>
      <c r="F3083" s="425"/>
      <c r="G3083" s="425"/>
      <c r="H3083" s="433"/>
      <c r="I3083" s="425"/>
      <c r="J3083" s="434"/>
      <c r="K3083" s="429"/>
      <c r="L3083" s="355" t="s">
        <v>3605</v>
      </c>
      <c r="M3083" s="772"/>
      <c r="N3083" s="317"/>
      <c r="O3083" s="845" t="s">
        <v>3600</v>
      </c>
      <c r="P3083" s="821"/>
      <c r="Q3083" s="828">
        <f t="shared" si="165"/>
        <v>0</v>
      </c>
      <c r="R3083" s="520" t="s">
        <v>3600</v>
      </c>
    </row>
    <row r="3084" spans="2:18" ht="45" hidden="1" outlineLevel="1">
      <c r="B3084" s="115">
        <f t="shared" si="166"/>
        <v>3064</v>
      </c>
      <c r="C3084" s="430" t="s">
        <v>479</v>
      </c>
      <c r="D3084" s="431" t="s">
        <v>1820</v>
      </c>
      <c r="E3084" s="432" t="s">
        <v>2418</v>
      </c>
      <c r="F3084" s="425"/>
      <c r="G3084" s="425"/>
      <c r="H3084" s="433"/>
      <c r="I3084" s="425"/>
      <c r="J3084" s="434"/>
      <c r="K3084" s="429"/>
      <c r="L3084" s="355" t="s">
        <v>3605</v>
      </c>
      <c r="M3084" s="772"/>
      <c r="N3084" s="317"/>
      <c r="O3084" s="845" t="s">
        <v>3600</v>
      </c>
      <c r="P3084" s="821"/>
      <c r="Q3084" s="828">
        <f t="shared" si="165"/>
        <v>0</v>
      </c>
      <c r="R3084" s="520" t="s">
        <v>3600</v>
      </c>
    </row>
    <row r="3085" spans="2:18" ht="45" hidden="1" outlineLevel="1">
      <c r="B3085" s="115">
        <f t="shared" si="166"/>
        <v>3065</v>
      </c>
      <c r="C3085" s="430" t="s">
        <v>480</v>
      </c>
      <c r="D3085" s="431" t="s">
        <v>1820</v>
      </c>
      <c r="E3085" s="432" t="s">
        <v>2419</v>
      </c>
      <c r="F3085" s="425"/>
      <c r="G3085" s="425"/>
      <c r="H3085" s="433"/>
      <c r="I3085" s="425"/>
      <c r="J3085" s="434"/>
      <c r="K3085" s="429"/>
      <c r="L3085" s="355" t="s">
        <v>3605</v>
      </c>
      <c r="M3085" s="772"/>
      <c r="N3085" s="317"/>
      <c r="O3085" s="845" t="s">
        <v>3600</v>
      </c>
      <c r="P3085" s="821"/>
      <c r="Q3085" s="828">
        <f t="shared" si="165"/>
        <v>0</v>
      </c>
      <c r="R3085" s="520" t="s">
        <v>3600</v>
      </c>
    </row>
    <row r="3086" spans="2:18" ht="45" hidden="1" outlineLevel="1">
      <c r="B3086" s="115">
        <f t="shared" si="166"/>
        <v>3066</v>
      </c>
      <c r="C3086" s="430" t="s">
        <v>481</v>
      </c>
      <c r="D3086" s="431" t="s">
        <v>1820</v>
      </c>
      <c r="E3086" s="432" t="s">
        <v>2420</v>
      </c>
      <c r="F3086" s="425"/>
      <c r="G3086" s="425"/>
      <c r="H3086" s="433"/>
      <c r="I3086" s="425"/>
      <c r="J3086" s="434"/>
      <c r="K3086" s="429"/>
      <c r="L3086" s="355" t="s">
        <v>3605</v>
      </c>
      <c r="M3086" s="772"/>
      <c r="N3086" s="317"/>
      <c r="O3086" s="845" t="s">
        <v>3600</v>
      </c>
      <c r="P3086" s="821"/>
      <c r="Q3086" s="828">
        <f t="shared" si="165"/>
        <v>0</v>
      </c>
      <c r="R3086" s="520" t="s">
        <v>3600</v>
      </c>
    </row>
    <row r="3087" spans="2:18" ht="45" hidden="1" outlineLevel="1">
      <c r="B3087" s="115">
        <f t="shared" si="166"/>
        <v>3067</v>
      </c>
      <c r="C3087" s="430" t="s">
        <v>482</v>
      </c>
      <c r="D3087" s="431" t="s">
        <v>1820</v>
      </c>
      <c r="E3087" s="432" t="s">
        <v>2421</v>
      </c>
      <c r="F3087" s="425"/>
      <c r="G3087" s="425"/>
      <c r="H3087" s="433"/>
      <c r="I3087" s="425"/>
      <c r="J3087" s="434"/>
      <c r="K3087" s="429"/>
      <c r="L3087" s="355" t="s">
        <v>3605</v>
      </c>
      <c r="M3087" s="772"/>
      <c r="N3087" s="317"/>
      <c r="O3087" s="845" t="s">
        <v>3600</v>
      </c>
      <c r="P3087" s="821"/>
      <c r="Q3087" s="828">
        <f t="shared" si="165"/>
        <v>0</v>
      </c>
      <c r="R3087" s="520" t="s">
        <v>3600</v>
      </c>
    </row>
    <row r="3088" spans="2:18" ht="45" hidden="1" outlineLevel="1">
      <c r="B3088" s="115">
        <f t="shared" si="166"/>
        <v>3068</v>
      </c>
      <c r="C3088" s="430" t="s">
        <v>457</v>
      </c>
      <c r="D3088" s="431" t="s">
        <v>1820</v>
      </c>
      <c r="E3088" s="432" t="s">
        <v>2422</v>
      </c>
      <c r="F3088" s="425"/>
      <c r="G3088" s="425"/>
      <c r="H3088" s="433"/>
      <c r="I3088" s="425"/>
      <c r="J3088" s="434"/>
      <c r="K3088" s="429"/>
      <c r="L3088" s="355" t="s">
        <v>3605</v>
      </c>
      <c r="M3088" s="772"/>
      <c r="N3088" s="317"/>
      <c r="O3088" s="845" t="s">
        <v>3600</v>
      </c>
      <c r="P3088" s="821"/>
      <c r="Q3088" s="828">
        <f t="shared" si="165"/>
        <v>0</v>
      </c>
      <c r="R3088" s="520" t="s">
        <v>3600</v>
      </c>
    </row>
    <row r="3089" spans="2:18" ht="45" hidden="1" outlineLevel="1">
      <c r="B3089" s="115">
        <f t="shared" si="166"/>
        <v>3069</v>
      </c>
      <c r="C3089" s="430" t="s">
        <v>458</v>
      </c>
      <c r="D3089" s="431" t="s">
        <v>1820</v>
      </c>
      <c r="E3089" s="432" t="s">
        <v>2423</v>
      </c>
      <c r="F3089" s="425"/>
      <c r="G3089" s="425"/>
      <c r="H3089" s="433"/>
      <c r="I3089" s="425"/>
      <c r="J3089" s="434"/>
      <c r="K3089" s="429"/>
      <c r="L3089" s="355" t="s">
        <v>3605</v>
      </c>
      <c r="M3089" s="772"/>
      <c r="N3089" s="317"/>
      <c r="O3089" s="845" t="s">
        <v>3600</v>
      </c>
      <c r="P3089" s="821"/>
      <c r="Q3089" s="828">
        <f t="shared" si="165"/>
        <v>0</v>
      </c>
      <c r="R3089" s="520" t="s">
        <v>3600</v>
      </c>
    </row>
    <row r="3090" spans="2:18" ht="45" hidden="1" outlineLevel="1">
      <c r="B3090" s="115">
        <f t="shared" si="166"/>
        <v>3070</v>
      </c>
      <c r="C3090" s="430" t="s">
        <v>459</v>
      </c>
      <c r="D3090" s="431" t="s">
        <v>1820</v>
      </c>
      <c r="E3090" s="432" t="s">
        <v>2424</v>
      </c>
      <c r="F3090" s="425"/>
      <c r="G3090" s="425"/>
      <c r="H3090" s="433"/>
      <c r="I3090" s="425"/>
      <c r="J3090" s="434"/>
      <c r="K3090" s="429"/>
      <c r="L3090" s="355" t="s">
        <v>3605</v>
      </c>
      <c r="M3090" s="772"/>
      <c r="N3090" s="317"/>
      <c r="O3090" s="845" t="s">
        <v>3600</v>
      </c>
      <c r="P3090" s="821"/>
      <c r="Q3090" s="828">
        <f t="shared" si="165"/>
        <v>0</v>
      </c>
      <c r="R3090" s="520" t="s">
        <v>3600</v>
      </c>
    </row>
    <row r="3091" spans="2:18" hidden="1" outlineLevel="1">
      <c r="B3091" s="115">
        <f t="shared" si="166"/>
        <v>3071</v>
      </c>
      <c r="C3091" s="430" t="s">
        <v>483</v>
      </c>
      <c r="D3091" s="431" t="s">
        <v>31</v>
      </c>
      <c r="E3091" s="432">
        <v>2</v>
      </c>
      <c r="F3091" s="425"/>
      <c r="G3091" s="425"/>
      <c r="H3091" s="433"/>
      <c r="I3091" s="425"/>
      <c r="J3091" s="434"/>
      <c r="K3091" s="429"/>
      <c r="L3091" s="355" t="s">
        <v>3605</v>
      </c>
      <c r="M3091" s="772"/>
      <c r="N3091" s="317"/>
      <c r="O3091" s="845" t="s">
        <v>3600</v>
      </c>
      <c r="P3091" s="821"/>
      <c r="Q3091" s="828">
        <f t="shared" si="165"/>
        <v>0</v>
      </c>
      <c r="R3091" s="520" t="s">
        <v>3600</v>
      </c>
    </row>
    <row r="3092" spans="2:18" hidden="1" outlineLevel="1">
      <c r="B3092" s="115">
        <f t="shared" si="166"/>
        <v>3072</v>
      </c>
      <c r="C3092" s="430" t="s">
        <v>484</v>
      </c>
      <c r="D3092" s="431" t="s">
        <v>31</v>
      </c>
      <c r="E3092" s="432">
        <v>4</v>
      </c>
      <c r="F3092" s="425"/>
      <c r="G3092" s="425"/>
      <c r="H3092" s="433"/>
      <c r="I3092" s="425"/>
      <c r="J3092" s="434"/>
      <c r="K3092" s="429"/>
      <c r="L3092" s="355" t="s">
        <v>3605</v>
      </c>
      <c r="M3092" s="772"/>
      <c r="N3092" s="317"/>
      <c r="O3092" s="845" t="s">
        <v>3600</v>
      </c>
      <c r="P3092" s="821"/>
      <c r="Q3092" s="828">
        <f t="shared" si="165"/>
        <v>0</v>
      </c>
      <c r="R3092" s="520" t="s">
        <v>3600</v>
      </c>
    </row>
    <row r="3093" spans="2:18" hidden="1" outlineLevel="1">
      <c r="B3093" s="115">
        <f t="shared" si="166"/>
        <v>3073</v>
      </c>
      <c r="C3093" s="430" t="s">
        <v>485</v>
      </c>
      <c r="D3093" s="431" t="s">
        <v>31</v>
      </c>
      <c r="E3093" s="432">
        <v>2</v>
      </c>
      <c r="F3093" s="425"/>
      <c r="G3093" s="425"/>
      <c r="H3093" s="433"/>
      <c r="I3093" s="425"/>
      <c r="J3093" s="434"/>
      <c r="K3093" s="429"/>
      <c r="L3093" s="355" t="s">
        <v>3605</v>
      </c>
      <c r="M3093" s="772"/>
      <c r="N3093" s="317"/>
      <c r="O3093" s="845" t="s">
        <v>3600</v>
      </c>
      <c r="P3093" s="821"/>
      <c r="Q3093" s="828">
        <f t="shared" si="165"/>
        <v>0</v>
      </c>
      <c r="R3093" s="520" t="s">
        <v>3600</v>
      </c>
    </row>
    <row r="3094" spans="2:18" hidden="1" outlineLevel="1">
      <c r="B3094" s="115">
        <f t="shared" si="166"/>
        <v>3074</v>
      </c>
      <c r="C3094" s="430" t="s">
        <v>2425</v>
      </c>
      <c r="D3094" s="431"/>
      <c r="E3094" s="432"/>
      <c r="F3094" s="425"/>
      <c r="G3094" s="425"/>
      <c r="H3094" s="433"/>
      <c r="I3094" s="425"/>
      <c r="J3094" s="434"/>
      <c r="K3094" s="429"/>
      <c r="L3094" s="355" t="s">
        <v>3605</v>
      </c>
      <c r="M3094" s="772"/>
      <c r="N3094" s="317"/>
      <c r="O3094" s="845" t="s">
        <v>3600</v>
      </c>
      <c r="P3094" s="821"/>
      <c r="Q3094" s="828">
        <f t="shared" si="165"/>
        <v>0</v>
      </c>
      <c r="R3094" s="520" t="s">
        <v>3600</v>
      </c>
    </row>
    <row r="3095" spans="2:18" ht="30" hidden="1" outlineLevel="1">
      <c r="B3095" s="115">
        <f t="shared" si="166"/>
        <v>3075</v>
      </c>
      <c r="C3095" s="430" t="s">
        <v>2426</v>
      </c>
      <c r="D3095" s="431" t="s">
        <v>31</v>
      </c>
      <c r="E3095" s="432">
        <v>2</v>
      </c>
      <c r="F3095" s="425"/>
      <c r="G3095" s="425"/>
      <c r="H3095" s="433"/>
      <c r="I3095" s="425"/>
      <c r="J3095" s="434"/>
      <c r="K3095" s="429"/>
      <c r="L3095" s="355" t="s">
        <v>3605</v>
      </c>
      <c r="M3095" s="772"/>
      <c r="N3095" s="317"/>
      <c r="O3095" s="845" t="s">
        <v>3600</v>
      </c>
      <c r="P3095" s="821"/>
      <c r="Q3095" s="828">
        <f t="shared" si="165"/>
        <v>0</v>
      </c>
      <c r="R3095" s="520" t="s">
        <v>3600</v>
      </c>
    </row>
    <row r="3096" spans="2:18" ht="30" hidden="1" outlineLevel="1">
      <c r="B3096" s="115">
        <f t="shared" si="166"/>
        <v>3076</v>
      </c>
      <c r="C3096" s="430" t="s">
        <v>2427</v>
      </c>
      <c r="D3096" s="431" t="s">
        <v>31</v>
      </c>
      <c r="E3096" s="432">
        <v>2</v>
      </c>
      <c r="F3096" s="425"/>
      <c r="G3096" s="425"/>
      <c r="H3096" s="433"/>
      <c r="I3096" s="425"/>
      <c r="J3096" s="434"/>
      <c r="K3096" s="429"/>
      <c r="L3096" s="355" t="s">
        <v>3605</v>
      </c>
      <c r="M3096" s="772"/>
      <c r="N3096" s="317"/>
      <c r="O3096" s="845" t="s">
        <v>3600</v>
      </c>
      <c r="P3096" s="821"/>
      <c r="Q3096" s="828">
        <f t="shared" si="165"/>
        <v>0</v>
      </c>
      <c r="R3096" s="520" t="s">
        <v>3600</v>
      </c>
    </row>
    <row r="3097" spans="2:18" ht="30" hidden="1" outlineLevel="1">
      <c r="B3097" s="115">
        <f t="shared" si="166"/>
        <v>3077</v>
      </c>
      <c r="C3097" s="430" t="s">
        <v>2428</v>
      </c>
      <c r="D3097" s="431" t="s">
        <v>31</v>
      </c>
      <c r="E3097" s="432">
        <v>2</v>
      </c>
      <c r="F3097" s="425"/>
      <c r="G3097" s="425"/>
      <c r="H3097" s="433"/>
      <c r="I3097" s="425"/>
      <c r="J3097" s="434"/>
      <c r="K3097" s="429"/>
      <c r="L3097" s="355" t="s">
        <v>3605</v>
      </c>
      <c r="M3097" s="772"/>
      <c r="N3097" s="317"/>
      <c r="O3097" s="845" t="s">
        <v>3600</v>
      </c>
      <c r="P3097" s="821"/>
      <c r="Q3097" s="828">
        <f t="shared" si="165"/>
        <v>0</v>
      </c>
      <c r="R3097" s="520" t="s">
        <v>3600</v>
      </c>
    </row>
    <row r="3098" spans="2:18" ht="30" hidden="1" outlineLevel="1">
      <c r="B3098" s="115">
        <f t="shared" si="166"/>
        <v>3078</v>
      </c>
      <c r="C3098" s="430" t="s">
        <v>2429</v>
      </c>
      <c r="D3098" s="431" t="s">
        <v>31</v>
      </c>
      <c r="E3098" s="432">
        <v>1</v>
      </c>
      <c r="F3098" s="425"/>
      <c r="G3098" s="425"/>
      <c r="H3098" s="433"/>
      <c r="I3098" s="425"/>
      <c r="J3098" s="434"/>
      <c r="K3098" s="429"/>
      <c r="L3098" s="355" t="s">
        <v>3605</v>
      </c>
      <c r="M3098" s="772"/>
      <c r="N3098" s="317"/>
      <c r="O3098" s="845" t="s">
        <v>3600</v>
      </c>
      <c r="P3098" s="821"/>
      <c r="Q3098" s="828">
        <f t="shared" si="165"/>
        <v>0</v>
      </c>
      <c r="R3098" s="520" t="s">
        <v>3600</v>
      </c>
    </row>
    <row r="3099" spans="2:18" ht="30" hidden="1" outlineLevel="1">
      <c r="B3099" s="115">
        <f t="shared" si="166"/>
        <v>3079</v>
      </c>
      <c r="C3099" s="430" t="s">
        <v>2430</v>
      </c>
      <c r="D3099" s="431" t="s">
        <v>31</v>
      </c>
      <c r="E3099" s="432">
        <v>3</v>
      </c>
      <c r="F3099" s="425"/>
      <c r="G3099" s="425"/>
      <c r="H3099" s="433"/>
      <c r="I3099" s="425"/>
      <c r="J3099" s="434"/>
      <c r="K3099" s="429"/>
      <c r="L3099" s="355" t="s">
        <v>3605</v>
      </c>
      <c r="M3099" s="772"/>
      <c r="N3099" s="317"/>
      <c r="O3099" s="845" t="s">
        <v>3600</v>
      </c>
      <c r="P3099" s="821"/>
      <c r="Q3099" s="828">
        <f t="shared" si="165"/>
        <v>0</v>
      </c>
      <c r="R3099" s="520" t="s">
        <v>3600</v>
      </c>
    </row>
    <row r="3100" spans="2:18" ht="30" hidden="1" outlineLevel="1">
      <c r="B3100" s="115">
        <f t="shared" si="166"/>
        <v>3080</v>
      </c>
      <c r="C3100" s="430" t="s">
        <v>2431</v>
      </c>
      <c r="D3100" s="431" t="s">
        <v>31</v>
      </c>
      <c r="E3100" s="432">
        <v>3</v>
      </c>
      <c r="F3100" s="425"/>
      <c r="G3100" s="425"/>
      <c r="H3100" s="433"/>
      <c r="I3100" s="425"/>
      <c r="J3100" s="434"/>
      <c r="K3100" s="429"/>
      <c r="L3100" s="355" t="s">
        <v>3605</v>
      </c>
      <c r="M3100" s="772"/>
      <c r="N3100" s="317"/>
      <c r="O3100" s="845" t="s">
        <v>3600</v>
      </c>
      <c r="P3100" s="821"/>
      <c r="Q3100" s="828">
        <f t="shared" si="165"/>
        <v>0</v>
      </c>
      <c r="R3100" s="520" t="s">
        <v>3600</v>
      </c>
    </row>
    <row r="3101" spans="2:18" ht="30" hidden="1" outlineLevel="1">
      <c r="B3101" s="115">
        <f t="shared" si="166"/>
        <v>3081</v>
      </c>
      <c r="C3101" s="430" t="s">
        <v>2432</v>
      </c>
      <c r="D3101" s="431" t="s">
        <v>31</v>
      </c>
      <c r="E3101" s="432">
        <v>8</v>
      </c>
      <c r="F3101" s="425"/>
      <c r="G3101" s="425"/>
      <c r="H3101" s="433"/>
      <c r="I3101" s="425"/>
      <c r="J3101" s="434"/>
      <c r="K3101" s="429"/>
      <c r="L3101" s="355" t="s">
        <v>3605</v>
      </c>
      <c r="M3101" s="772"/>
      <c r="N3101" s="317"/>
      <c r="O3101" s="845" t="s">
        <v>3600</v>
      </c>
      <c r="P3101" s="821"/>
      <c r="Q3101" s="828">
        <f t="shared" si="165"/>
        <v>0</v>
      </c>
      <c r="R3101" s="520" t="s">
        <v>3600</v>
      </c>
    </row>
    <row r="3102" spans="2:18" ht="30" hidden="1" outlineLevel="1">
      <c r="B3102" s="115">
        <f t="shared" si="166"/>
        <v>3082</v>
      </c>
      <c r="C3102" s="430" t="s">
        <v>2433</v>
      </c>
      <c r="D3102" s="431" t="s">
        <v>31</v>
      </c>
      <c r="E3102" s="432">
        <v>1</v>
      </c>
      <c r="F3102" s="425"/>
      <c r="G3102" s="425"/>
      <c r="H3102" s="433"/>
      <c r="I3102" s="425"/>
      <c r="J3102" s="434"/>
      <c r="K3102" s="429"/>
      <c r="L3102" s="355" t="s">
        <v>3605</v>
      </c>
      <c r="M3102" s="772"/>
      <c r="N3102" s="317"/>
      <c r="O3102" s="845" t="s">
        <v>3600</v>
      </c>
      <c r="P3102" s="821"/>
      <c r="Q3102" s="828">
        <f t="shared" si="165"/>
        <v>0</v>
      </c>
      <c r="R3102" s="520" t="s">
        <v>3600</v>
      </c>
    </row>
    <row r="3103" spans="2:18" ht="30" hidden="1" outlineLevel="1">
      <c r="B3103" s="115">
        <f t="shared" si="166"/>
        <v>3083</v>
      </c>
      <c r="C3103" s="430" t="s">
        <v>2434</v>
      </c>
      <c r="D3103" s="431" t="s">
        <v>31</v>
      </c>
      <c r="E3103" s="432">
        <v>1</v>
      </c>
      <c r="F3103" s="425"/>
      <c r="G3103" s="425"/>
      <c r="H3103" s="433"/>
      <c r="I3103" s="425"/>
      <c r="J3103" s="434"/>
      <c r="K3103" s="429"/>
      <c r="L3103" s="355" t="s">
        <v>3605</v>
      </c>
      <c r="M3103" s="772"/>
      <c r="N3103" s="317"/>
      <c r="O3103" s="845" t="s">
        <v>3600</v>
      </c>
      <c r="P3103" s="821"/>
      <c r="Q3103" s="828">
        <f t="shared" si="165"/>
        <v>0</v>
      </c>
      <c r="R3103" s="520" t="s">
        <v>3600</v>
      </c>
    </row>
    <row r="3104" spans="2:18" ht="30" hidden="1" outlineLevel="1">
      <c r="B3104" s="115">
        <f t="shared" si="166"/>
        <v>3084</v>
      </c>
      <c r="C3104" s="430" t="s">
        <v>2435</v>
      </c>
      <c r="D3104" s="431" t="s">
        <v>31</v>
      </c>
      <c r="E3104" s="432">
        <v>1</v>
      </c>
      <c r="F3104" s="425"/>
      <c r="G3104" s="425"/>
      <c r="H3104" s="433"/>
      <c r="I3104" s="425"/>
      <c r="J3104" s="434"/>
      <c r="K3104" s="429"/>
      <c r="L3104" s="355" t="s">
        <v>3605</v>
      </c>
      <c r="M3104" s="772"/>
      <c r="N3104" s="317"/>
      <c r="O3104" s="845" t="s">
        <v>3600</v>
      </c>
      <c r="P3104" s="821"/>
      <c r="Q3104" s="828">
        <f t="shared" si="165"/>
        <v>0</v>
      </c>
      <c r="R3104" s="520" t="s">
        <v>3600</v>
      </c>
    </row>
    <row r="3105" spans="2:18" ht="30" hidden="1" outlineLevel="1">
      <c r="B3105" s="115">
        <f t="shared" si="166"/>
        <v>3085</v>
      </c>
      <c r="C3105" s="430" t="s">
        <v>2436</v>
      </c>
      <c r="D3105" s="431" t="s">
        <v>31</v>
      </c>
      <c r="E3105" s="432">
        <v>1</v>
      </c>
      <c r="F3105" s="425"/>
      <c r="G3105" s="425"/>
      <c r="H3105" s="433"/>
      <c r="I3105" s="425"/>
      <c r="J3105" s="434"/>
      <c r="K3105" s="429"/>
      <c r="L3105" s="355" t="s">
        <v>3605</v>
      </c>
      <c r="M3105" s="772"/>
      <c r="N3105" s="317"/>
      <c r="O3105" s="845" t="s">
        <v>3600</v>
      </c>
      <c r="P3105" s="821"/>
      <c r="Q3105" s="828">
        <f t="shared" si="165"/>
        <v>0</v>
      </c>
      <c r="R3105" s="520" t="s">
        <v>3600</v>
      </c>
    </row>
    <row r="3106" spans="2:18" ht="30" hidden="1" outlineLevel="1">
      <c r="B3106" s="115">
        <f t="shared" si="166"/>
        <v>3086</v>
      </c>
      <c r="C3106" s="430" t="s">
        <v>2437</v>
      </c>
      <c r="D3106" s="431" t="s">
        <v>31</v>
      </c>
      <c r="E3106" s="432">
        <v>1</v>
      </c>
      <c r="F3106" s="425"/>
      <c r="G3106" s="425"/>
      <c r="H3106" s="433"/>
      <c r="I3106" s="425"/>
      <c r="J3106" s="434"/>
      <c r="K3106" s="429"/>
      <c r="L3106" s="355" t="s">
        <v>3605</v>
      </c>
      <c r="M3106" s="772"/>
      <c r="N3106" s="317"/>
      <c r="O3106" s="845" t="s">
        <v>3600</v>
      </c>
      <c r="P3106" s="821"/>
      <c r="Q3106" s="828">
        <f t="shared" si="165"/>
        <v>0</v>
      </c>
      <c r="R3106" s="520" t="s">
        <v>3600</v>
      </c>
    </row>
    <row r="3107" spans="2:18" ht="30" hidden="1" outlineLevel="1">
      <c r="B3107" s="115">
        <f t="shared" si="166"/>
        <v>3087</v>
      </c>
      <c r="C3107" s="430" t="s">
        <v>2438</v>
      </c>
      <c r="D3107" s="431" t="s">
        <v>31</v>
      </c>
      <c r="E3107" s="432">
        <v>3</v>
      </c>
      <c r="F3107" s="425"/>
      <c r="G3107" s="425"/>
      <c r="H3107" s="433"/>
      <c r="I3107" s="425"/>
      <c r="J3107" s="434"/>
      <c r="K3107" s="429"/>
      <c r="L3107" s="355" t="s">
        <v>3605</v>
      </c>
      <c r="M3107" s="772"/>
      <c r="N3107" s="317"/>
      <c r="O3107" s="845" t="s">
        <v>3600</v>
      </c>
      <c r="P3107" s="821"/>
      <c r="Q3107" s="828">
        <f t="shared" si="165"/>
        <v>0</v>
      </c>
      <c r="R3107" s="520" t="s">
        <v>3600</v>
      </c>
    </row>
    <row r="3108" spans="2:18" ht="30" hidden="1" outlineLevel="1">
      <c r="B3108" s="115">
        <f t="shared" si="166"/>
        <v>3088</v>
      </c>
      <c r="C3108" s="430" t="s">
        <v>2439</v>
      </c>
      <c r="D3108" s="431" t="s">
        <v>31</v>
      </c>
      <c r="E3108" s="432">
        <v>1</v>
      </c>
      <c r="F3108" s="425"/>
      <c r="G3108" s="425"/>
      <c r="H3108" s="433"/>
      <c r="I3108" s="425"/>
      <c r="J3108" s="434"/>
      <c r="K3108" s="429"/>
      <c r="L3108" s="355" t="s">
        <v>3605</v>
      </c>
      <c r="M3108" s="772"/>
      <c r="N3108" s="317"/>
      <c r="O3108" s="845" t="s">
        <v>3600</v>
      </c>
      <c r="P3108" s="821"/>
      <c r="Q3108" s="828">
        <f t="shared" si="165"/>
        <v>0</v>
      </c>
      <c r="R3108" s="520" t="s">
        <v>3600</v>
      </c>
    </row>
    <row r="3109" spans="2:18" ht="30" hidden="1" outlineLevel="1">
      <c r="B3109" s="115">
        <f t="shared" si="166"/>
        <v>3089</v>
      </c>
      <c r="C3109" s="430" t="s">
        <v>2440</v>
      </c>
      <c r="D3109" s="431" t="s">
        <v>31</v>
      </c>
      <c r="E3109" s="432">
        <v>2</v>
      </c>
      <c r="F3109" s="425"/>
      <c r="G3109" s="425"/>
      <c r="H3109" s="433"/>
      <c r="I3109" s="425"/>
      <c r="J3109" s="434"/>
      <c r="K3109" s="429"/>
      <c r="L3109" s="355" t="s">
        <v>3605</v>
      </c>
      <c r="M3109" s="772"/>
      <c r="N3109" s="317"/>
      <c r="O3109" s="845" t="s">
        <v>3600</v>
      </c>
      <c r="P3109" s="821"/>
      <c r="Q3109" s="828">
        <f t="shared" si="165"/>
        <v>0</v>
      </c>
      <c r="R3109" s="520" t="s">
        <v>3600</v>
      </c>
    </row>
    <row r="3110" spans="2:18" hidden="1" outlineLevel="1">
      <c r="B3110" s="115">
        <f t="shared" si="166"/>
        <v>3090</v>
      </c>
      <c r="C3110" s="430" t="s">
        <v>486</v>
      </c>
      <c r="D3110" s="431" t="s">
        <v>31</v>
      </c>
      <c r="E3110" s="432">
        <v>73</v>
      </c>
      <c r="F3110" s="425"/>
      <c r="G3110" s="425"/>
      <c r="H3110" s="433"/>
      <c r="I3110" s="425"/>
      <c r="J3110" s="434"/>
      <c r="K3110" s="429"/>
      <c r="L3110" s="355" t="s">
        <v>3605</v>
      </c>
      <c r="M3110" s="772"/>
      <c r="N3110" s="317"/>
      <c r="O3110" s="845" t="s">
        <v>3600</v>
      </c>
      <c r="P3110" s="821"/>
      <c r="Q3110" s="828">
        <f t="shared" si="165"/>
        <v>0</v>
      </c>
      <c r="R3110" s="520" t="s">
        <v>3600</v>
      </c>
    </row>
    <row r="3111" spans="2:18" ht="30" hidden="1" outlineLevel="1">
      <c r="B3111" s="115">
        <f t="shared" si="166"/>
        <v>3091</v>
      </c>
      <c r="C3111" s="430" t="s">
        <v>487</v>
      </c>
      <c r="D3111" s="431" t="s">
        <v>31</v>
      </c>
      <c r="E3111" s="432">
        <v>4</v>
      </c>
      <c r="F3111" s="425"/>
      <c r="G3111" s="425"/>
      <c r="H3111" s="433"/>
      <c r="I3111" s="425"/>
      <c r="J3111" s="434"/>
      <c r="K3111" s="429"/>
      <c r="L3111" s="355" t="s">
        <v>3605</v>
      </c>
      <c r="M3111" s="772"/>
      <c r="N3111" s="317"/>
      <c r="O3111" s="845" t="s">
        <v>3600</v>
      </c>
      <c r="P3111" s="821"/>
      <c r="Q3111" s="828">
        <f t="shared" si="165"/>
        <v>0</v>
      </c>
      <c r="R3111" s="520" t="s">
        <v>3600</v>
      </c>
    </row>
    <row r="3112" spans="2:18" hidden="1" outlineLevel="1">
      <c r="B3112" s="115">
        <f t="shared" si="166"/>
        <v>3092</v>
      </c>
      <c r="C3112" s="430" t="s">
        <v>488</v>
      </c>
      <c r="D3112" s="431" t="s">
        <v>31</v>
      </c>
      <c r="E3112" s="432">
        <v>32</v>
      </c>
      <c r="F3112" s="425"/>
      <c r="G3112" s="425"/>
      <c r="H3112" s="433"/>
      <c r="I3112" s="425"/>
      <c r="J3112" s="434"/>
      <c r="K3112" s="429"/>
      <c r="L3112" s="355" t="s">
        <v>3605</v>
      </c>
      <c r="M3112" s="772"/>
      <c r="N3112" s="317"/>
      <c r="O3112" s="845" t="s">
        <v>3600</v>
      </c>
      <c r="P3112" s="821"/>
      <c r="Q3112" s="828">
        <f t="shared" si="165"/>
        <v>0</v>
      </c>
      <c r="R3112" s="520" t="s">
        <v>3600</v>
      </c>
    </row>
    <row r="3113" spans="2:18" ht="30" hidden="1" outlineLevel="1">
      <c r="B3113" s="115">
        <f t="shared" si="166"/>
        <v>3093</v>
      </c>
      <c r="C3113" s="430" t="s">
        <v>444</v>
      </c>
      <c r="D3113" s="431" t="s">
        <v>3</v>
      </c>
      <c r="E3113" s="432">
        <v>10</v>
      </c>
      <c r="F3113" s="425"/>
      <c r="G3113" s="425"/>
      <c r="H3113" s="433"/>
      <c r="I3113" s="425"/>
      <c r="J3113" s="434"/>
      <c r="K3113" s="429"/>
      <c r="L3113" s="355" t="s">
        <v>3605</v>
      </c>
      <c r="M3113" s="772"/>
      <c r="N3113" s="317"/>
      <c r="O3113" s="845" t="s">
        <v>3600</v>
      </c>
      <c r="P3113" s="821"/>
      <c r="Q3113" s="828">
        <f t="shared" si="165"/>
        <v>0</v>
      </c>
      <c r="R3113" s="520" t="s">
        <v>3600</v>
      </c>
    </row>
    <row r="3114" spans="2:18" ht="30" hidden="1" outlineLevel="1">
      <c r="B3114" s="115">
        <f t="shared" si="166"/>
        <v>3094</v>
      </c>
      <c r="C3114" s="430" t="s">
        <v>489</v>
      </c>
      <c r="D3114" s="431" t="s">
        <v>31</v>
      </c>
      <c r="E3114" s="432">
        <v>30</v>
      </c>
      <c r="F3114" s="425"/>
      <c r="G3114" s="425"/>
      <c r="H3114" s="433"/>
      <c r="I3114" s="425"/>
      <c r="J3114" s="434"/>
      <c r="K3114" s="429"/>
      <c r="L3114" s="355" t="s">
        <v>3605</v>
      </c>
      <c r="M3114" s="772"/>
      <c r="N3114" s="317"/>
      <c r="O3114" s="845" t="s">
        <v>3600</v>
      </c>
      <c r="P3114" s="821"/>
      <c r="Q3114" s="828">
        <f t="shared" si="165"/>
        <v>0</v>
      </c>
      <c r="R3114" s="520" t="s">
        <v>3600</v>
      </c>
    </row>
    <row r="3115" spans="2:18" ht="30" hidden="1" outlineLevel="1">
      <c r="B3115" s="115">
        <f t="shared" si="166"/>
        <v>3095</v>
      </c>
      <c r="C3115" s="430" t="s">
        <v>490</v>
      </c>
      <c r="D3115" s="431" t="s">
        <v>31</v>
      </c>
      <c r="E3115" s="432">
        <v>2</v>
      </c>
      <c r="F3115" s="425"/>
      <c r="G3115" s="425"/>
      <c r="H3115" s="433"/>
      <c r="I3115" s="425"/>
      <c r="J3115" s="434"/>
      <c r="K3115" s="429"/>
      <c r="L3115" s="355" t="s">
        <v>3605</v>
      </c>
      <c r="M3115" s="772"/>
      <c r="N3115" s="317"/>
      <c r="O3115" s="845" t="s">
        <v>3600</v>
      </c>
      <c r="P3115" s="821"/>
      <c r="Q3115" s="828">
        <f t="shared" si="165"/>
        <v>0</v>
      </c>
      <c r="R3115" s="520" t="s">
        <v>3600</v>
      </c>
    </row>
    <row r="3116" spans="2:18" ht="30" hidden="1" outlineLevel="1">
      <c r="B3116" s="115">
        <f t="shared" si="166"/>
        <v>3096</v>
      </c>
      <c r="C3116" s="430" t="s">
        <v>469</v>
      </c>
      <c r="D3116" s="431" t="s">
        <v>3</v>
      </c>
      <c r="E3116" s="432">
        <v>11</v>
      </c>
      <c r="F3116" s="425"/>
      <c r="G3116" s="425"/>
      <c r="H3116" s="433"/>
      <c r="I3116" s="425"/>
      <c r="J3116" s="434"/>
      <c r="K3116" s="429"/>
      <c r="L3116" s="355" t="s">
        <v>3605</v>
      </c>
      <c r="M3116" s="772"/>
      <c r="N3116" s="317"/>
      <c r="O3116" s="845" t="s">
        <v>3600</v>
      </c>
      <c r="P3116" s="821"/>
      <c r="Q3116" s="828">
        <f t="shared" si="165"/>
        <v>0</v>
      </c>
      <c r="R3116" s="520" t="s">
        <v>3600</v>
      </c>
    </row>
    <row r="3117" spans="2:18" ht="45" hidden="1" outlineLevel="1">
      <c r="B3117" s="115">
        <f t="shared" si="166"/>
        <v>3097</v>
      </c>
      <c r="C3117" s="430" t="s">
        <v>3595</v>
      </c>
      <c r="D3117" s="431" t="s">
        <v>3</v>
      </c>
      <c r="E3117" s="432">
        <v>1</v>
      </c>
      <c r="F3117" s="425"/>
      <c r="G3117" s="425"/>
      <c r="H3117" s="433"/>
      <c r="I3117" s="425"/>
      <c r="J3117" s="434"/>
      <c r="K3117" s="429"/>
      <c r="L3117" s="355" t="s">
        <v>3605</v>
      </c>
      <c r="M3117" s="772"/>
      <c r="N3117" s="317"/>
      <c r="O3117" s="845" t="s">
        <v>3600</v>
      </c>
      <c r="P3117" s="821"/>
      <c r="Q3117" s="828">
        <f t="shared" si="165"/>
        <v>0</v>
      </c>
      <c r="R3117" s="520" t="s">
        <v>3600</v>
      </c>
    </row>
    <row r="3118" spans="2:18" ht="30" hidden="1" outlineLevel="1">
      <c r="B3118" s="115">
        <f t="shared" si="166"/>
        <v>3098</v>
      </c>
      <c r="C3118" s="430" t="s">
        <v>492</v>
      </c>
      <c r="D3118" s="431" t="s">
        <v>31</v>
      </c>
      <c r="E3118" s="432">
        <v>30</v>
      </c>
      <c r="F3118" s="425"/>
      <c r="G3118" s="425"/>
      <c r="H3118" s="433"/>
      <c r="I3118" s="425"/>
      <c r="J3118" s="434"/>
      <c r="K3118" s="429"/>
      <c r="L3118" s="355" t="s">
        <v>3605</v>
      </c>
      <c r="M3118" s="772"/>
      <c r="N3118" s="317"/>
      <c r="O3118" s="845" t="s">
        <v>3600</v>
      </c>
      <c r="P3118" s="821"/>
      <c r="Q3118" s="828">
        <f t="shared" si="165"/>
        <v>0</v>
      </c>
      <c r="R3118" s="520" t="s">
        <v>3600</v>
      </c>
    </row>
    <row r="3119" spans="2:18" ht="30" hidden="1" outlineLevel="1">
      <c r="B3119" s="115">
        <f t="shared" si="166"/>
        <v>3099</v>
      </c>
      <c r="C3119" s="430" t="s">
        <v>493</v>
      </c>
      <c r="D3119" s="431" t="s">
        <v>31</v>
      </c>
      <c r="E3119" s="432">
        <v>2</v>
      </c>
      <c r="F3119" s="425"/>
      <c r="G3119" s="425"/>
      <c r="H3119" s="433"/>
      <c r="I3119" s="425"/>
      <c r="J3119" s="434"/>
      <c r="K3119" s="429"/>
      <c r="L3119" s="355" t="s">
        <v>3605</v>
      </c>
      <c r="M3119" s="772"/>
      <c r="N3119" s="317"/>
      <c r="O3119" s="845" t="s">
        <v>3600</v>
      </c>
      <c r="P3119" s="821"/>
      <c r="Q3119" s="828">
        <f t="shared" ref="Q3119:Q3182" si="167">I3119</f>
        <v>0</v>
      </c>
      <c r="R3119" s="520" t="s">
        <v>3600</v>
      </c>
    </row>
    <row r="3120" spans="2:18" ht="30" hidden="1" outlineLevel="1">
      <c r="B3120" s="115">
        <f t="shared" si="166"/>
        <v>3100</v>
      </c>
      <c r="C3120" s="430" t="s">
        <v>445</v>
      </c>
      <c r="D3120" s="431" t="s">
        <v>31</v>
      </c>
      <c r="E3120" s="432">
        <v>20</v>
      </c>
      <c r="F3120" s="425"/>
      <c r="G3120" s="425"/>
      <c r="H3120" s="433"/>
      <c r="I3120" s="425"/>
      <c r="J3120" s="434"/>
      <c r="K3120" s="429"/>
      <c r="L3120" s="355" t="s">
        <v>3605</v>
      </c>
      <c r="M3120" s="772"/>
      <c r="N3120" s="317"/>
      <c r="O3120" s="845" t="s">
        <v>3600</v>
      </c>
      <c r="P3120" s="821"/>
      <c r="Q3120" s="828">
        <f t="shared" si="167"/>
        <v>0</v>
      </c>
      <c r="R3120" s="520" t="s">
        <v>3600</v>
      </c>
    </row>
    <row r="3121" spans="2:18" ht="30" hidden="1" outlineLevel="1">
      <c r="B3121" s="115">
        <f t="shared" si="166"/>
        <v>3101</v>
      </c>
      <c r="C3121" s="430" t="s">
        <v>494</v>
      </c>
      <c r="D3121" s="431" t="s">
        <v>31</v>
      </c>
      <c r="E3121" s="432">
        <v>2</v>
      </c>
      <c r="F3121" s="425"/>
      <c r="G3121" s="425"/>
      <c r="H3121" s="433"/>
      <c r="I3121" s="425"/>
      <c r="J3121" s="434"/>
      <c r="K3121" s="429"/>
      <c r="L3121" s="355" t="s">
        <v>3605</v>
      </c>
      <c r="M3121" s="772"/>
      <c r="N3121" s="317"/>
      <c r="O3121" s="845" t="s">
        <v>3600</v>
      </c>
      <c r="P3121" s="821"/>
      <c r="Q3121" s="828">
        <f t="shared" si="167"/>
        <v>0</v>
      </c>
      <c r="R3121" s="520" t="s">
        <v>3600</v>
      </c>
    </row>
    <row r="3122" spans="2:18" ht="30" hidden="1" outlineLevel="1">
      <c r="B3122" s="115">
        <f t="shared" si="166"/>
        <v>3102</v>
      </c>
      <c r="C3122" s="430" t="s">
        <v>446</v>
      </c>
      <c r="D3122" s="431" t="s">
        <v>31</v>
      </c>
      <c r="E3122" s="432">
        <v>1</v>
      </c>
      <c r="F3122" s="425"/>
      <c r="G3122" s="425"/>
      <c r="H3122" s="433"/>
      <c r="I3122" s="425"/>
      <c r="J3122" s="434"/>
      <c r="K3122" s="429"/>
      <c r="L3122" s="355" t="s">
        <v>3605</v>
      </c>
      <c r="M3122" s="772"/>
      <c r="N3122" s="317"/>
      <c r="O3122" s="845" t="s">
        <v>3600</v>
      </c>
      <c r="P3122" s="821"/>
      <c r="Q3122" s="828">
        <f t="shared" si="167"/>
        <v>0</v>
      </c>
      <c r="R3122" s="520" t="s">
        <v>3600</v>
      </c>
    </row>
    <row r="3123" spans="2:18" ht="30" hidden="1" outlineLevel="1">
      <c r="B3123" s="115">
        <f t="shared" si="166"/>
        <v>3103</v>
      </c>
      <c r="C3123" s="430" t="s">
        <v>474</v>
      </c>
      <c r="D3123" s="431" t="s">
        <v>31</v>
      </c>
      <c r="E3123" s="432">
        <v>1</v>
      </c>
      <c r="F3123" s="425"/>
      <c r="G3123" s="425"/>
      <c r="H3123" s="433"/>
      <c r="I3123" s="425"/>
      <c r="J3123" s="434"/>
      <c r="K3123" s="429"/>
      <c r="L3123" s="355" t="s">
        <v>3605</v>
      </c>
      <c r="M3123" s="772"/>
      <c r="N3123" s="317"/>
      <c r="O3123" s="845" t="s">
        <v>3600</v>
      </c>
      <c r="P3123" s="821"/>
      <c r="Q3123" s="828">
        <f t="shared" si="167"/>
        <v>0</v>
      </c>
      <c r="R3123" s="520" t="s">
        <v>3600</v>
      </c>
    </row>
    <row r="3124" spans="2:18" ht="30" hidden="1" outlineLevel="1">
      <c r="B3124" s="115">
        <f t="shared" ref="B3124:B3187" si="168">B3123+1</f>
        <v>3104</v>
      </c>
      <c r="C3124" s="430" t="s">
        <v>448</v>
      </c>
      <c r="D3124" s="431" t="s">
        <v>31</v>
      </c>
      <c r="E3124" s="432">
        <v>10</v>
      </c>
      <c r="F3124" s="425"/>
      <c r="G3124" s="425"/>
      <c r="H3124" s="433"/>
      <c r="I3124" s="425"/>
      <c r="J3124" s="434"/>
      <c r="K3124" s="429"/>
      <c r="L3124" s="355" t="s">
        <v>3605</v>
      </c>
      <c r="M3124" s="772"/>
      <c r="N3124" s="317"/>
      <c r="O3124" s="845" t="s">
        <v>3600</v>
      </c>
      <c r="P3124" s="821"/>
      <c r="Q3124" s="828">
        <f t="shared" si="167"/>
        <v>0</v>
      </c>
      <c r="R3124" s="520" t="s">
        <v>3600</v>
      </c>
    </row>
    <row r="3125" spans="2:18" ht="30" hidden="1" outlineLevel="1">
      <c r="B3125" s="115">
        <f t="shared" si="168"/>
        <v>3105</v>
      </c>
      <c r="C3125" s="430" t="s">
        <v>449</v>
      </c>
      <c r="D3125" s="431" t="s">
        <v>3</v>
      </c>
      <c r="E3125" s="432">
        <v>16</v>
      </c>
      <c r="F3125" s="425"/>
      <c r="G3125" s="425"/>
      <c r="H3125" s="433"/>
      <c r="I3125" s="425"/>
      <c r="J3125" s="434"/>
      <c r="K3125" s="429"/>
      <c r="L3125" s="355" t="s">
        <v>3605</v>
      </c>
      <c r="M3125" s="772"/>
      <c r="N3125" s="317"/>
      <c r="O3125" s="845" t="s">
        <v>3600</v>
      </c>
      <c r="P3125" s="821"/>
      <c r="Q3125" s="828">
        <f t="shared" si="167"/>
        <v>0</v>
      </c>
      <c r="R3125" s="520" t="s">
        <v>3600</v>
      </c>
    </row>
    <row r="3126" spans="2:18" ht="30" hidden="1" outlineLevel="1">
      <c r="B3126" s="115">
        <f t="shared" si="168"/>
        <v>3106</v>
      </c>
      <c r="C3126" s="430" t="s">
        <v>449</v>
      </c>
      <c r="D3126" s="431" t="s">
        <v>3</v>
      </c>
      <c r="E3126" s="432">
        <v>2</v>
      </c>
      <c r="F3126" s="425"/>
      <c r="G3126" s="425"/>
      <c r="H3126" s="433"/>
      <c r="I3126" s="425"/>
      <c r="J3126" s="434"/>
      <c r="K3126" s="429"/>
      <c r="L3126" s="355" t="s">
        <v>3605</v>
      </c>
      <c r="M3126" s="772"/>
      <c r="N3126" s="317"/>
      <c r="O3126" s="845" t="s">
        <v>3600</v>
      </c>
      <c r="P3126" s="821"/>
      <c r="Q3126" s="828">
        <f t="shared" si="167"/>
        <v>0</v>
      </c>
      <c r="R3126" s="520" t="s">
        <v>3600</v>
      </c>
    </row>
    <row r="3127" spans="2:18" ht="30" hidden="1" outlineLevel="1">
      <c r="B3127" s="115">
        <f t="shared" si="168"/>
        <v>3107</v>
      </c>
      <c r="C3127" s="430" t="s">
        <v>449</v>
      </c>
      <c r="D3127" s="431" t="s">
        <v>3</v>
      </c>
      <c r="E3127" s="432">
        <v>2</v>
      </c>
      <c r="F3127" s="425"/>
      <c r="G3127" s="425"/>
      <c r="H3127" s="433"/>
      <c r="I3127" s="425"/>
      <c r="J3127" s="434"/>
      <c r="K3127" s="429"/>
      <c r="L3127" s="355" t="s">
        <v>3605</v>
      </c>
      <c r="M3127" s="772"/>
      <c r="N3127" s="317"/>
      <c r="O3127" s="845" t="s">
        <v>3600</v>
      </c>
      <c r="P3127" s="821"/>
      <c r="Q3127" s="828">
        <f t="shared" si="167"/>
        <v>0</v>
      </c>
      <c r="R3127" s="520" t="s">
        <v>3600</v>
      </c>
    </row>
    <row r="3128" spans="2:18" ht="30" hidden="1" outlineLevel="1">
      <c r="B3128" s="115">
        <f t="shared" si="168"/>
        <v>3108</v>
      </c>
      <c r="C3128" s="430" t="s">
        <v>449</v>
      </c>
      <c r="D3128" s="431" t="s">
        <v>3</v>
      </c>
      <c r="E3128" s="432">
        <v>4</v>
      </c>
      <c r="F3128" s="425"/>
      <c r="G3128" s="425"/>
      <c r="H3128" s="433"/>
      <c r="I3128" s="425"/>
      <c r="J3128" s="434"/>
      <c r="K3128" s="429"/>
      <c r="L3128" s="355" t="s">
        <v>3605</v>
      </c>
      <c r="M3128" s="772"/>
      <c r="N3128" s="317"/>
      <c r="O3128" s="845" t="s">
        <v>3600</v>
      </c>
      <c r="P3128" s="821"/>
      <c r="Q3128" s="828">
        <f t="shared" si="167"/>
        <v>0</v>
      </c>
      <c r="R3128" s="520" t="s">
        <v>3600</v>
      </c>
    </row>
    <row r="3129" spans="2:18" ht="30" hidden="1" outlineLevel="1">
      <c r="B3129" s="115">
        <f t="shared" si="168"/>
        <v>3109</v>
      </c>
      <c r="C3129" s="430" t="s">
        <v>449</v>
      </c>
      <c r="D3129" s="431" t="s">
        <v>3</v>
      </c>
      <c r="E3129" s="432">
        <v>8</v>
      </c>
      <c r="F3129" s="425"/>
      <c r="G3129" s="425"/>
      <c r="H3129" s="433"/>
      <c r="I3129" s="425"/>
      <c r="J3129" s="434"/>
      <c r="K3129" s="429"/>
      <c r="L3129" s="355" t="s">
        <v>3605</v>
      </c>
      <c r="M3129" s="772"/>
      <c r="N3129" s="317"/>
      <c r="O3129" s="845" t="s">
        <v>3600</v>
      </c>
      <c r="P3129" s="821"/>
      <c r="Q3129" s="828">
        <f t="shared" si="167"/>
        <v>0</v>
      </c>
      <c r="R3129" s="520" t="s">
        <v>3600</v>
      </c>
    </row>
    <row r="3130" spans="2:18" ht="30" hidden="1" outlineLevel="1">
      <c r="B3130" s="115">
        <f t="shared" si="168"/>
        <v>3110</v>
      </c>
      <c r="C3130" s="430" t="s">
        <v>450</v>
      </c>
      <c r="D3130" s="431" t="s">
        <v>2</v>
      </c>
      <c r="E3130" s="432">
        <v>492.93</v>
      </c>
      <c r="F3130" s="425"/>
      <c r="G3130" s="425"/>
      <c r="H3130" s="433"/>
      <c r="I3130" s="425"/>
      <c r="J3130" s="434"/>
      <c r="K3130" s="429"/>
      <c r="L3130" s="355" t="s">
        <v>3605</v>
      </c>
      <c r="M3130" s="772"/>
      <c r="N3130" s="317"/>
      <c r="O3130" s="845" t="s">
        <v>3600</v>
      </c>
      <c r="P3130" s="821"/>
      <c r="Q3130" s="828">
        <f t="shared" si="167"/>
        <v>0</v>
      </c>
      <c r="R3130" s="520" t="s">
        <v>3600</v>
      </c>
    </row>
    <row r="3131" spans="2:18" ht="30" hidden="1" outlineLevel="1">
      <c r="B3131" s="115">
        <f t="shared" si="168"/>
        <v>3111</v>
      </c>
      <c r="C3131" s="430" t="s">
        <v>495</v>
      </c>
      <c r="D3131" s="431" t="s">
        <v>2</v>
      </c>
      <c r="E3131" s="432">
        <v>107.05</v>
      </c>
      <c r="F3131" s="425"/>
      <c r="G3131" s="425"/>
      <c r="H3131" s="433"/>
      <c r="I3131" s="425"/>
      <c r="J3131" s="434"/>
      <c r="K3131" s="429"/>
      <c r="L3131" s="355" t="s">
        <v>3605</v>
      </c>
      <c r="M3131" s="772"/>
      <c r="N3131" s="317"/>
      <c r="O3131" s="845" t="s">
        <v>3600</v>
      </c>
      <c r="P3131" s="821"/>
      <c r="Q3131" s="828">
        <f t="shared" si="167"/>
        <v>0</v>
      </c>
      <c r="R3131" s="520" t="s">
        <v>3600</v>
      </c>
    </row>
    <row r="3132" spans="2:18" ht="30" hidden="1" outlineLevel="1">
      <c r="B3132" s="115">
        <f t="shared" si="168"/>
        <v>3112</v>
      </c>
      <c r="C3132" s="430" t="s">
        <v>451</v>
      </c>
      <c r="D3132" s="431" t="s">
        <v>2</v>
      </c>
      <c r="E3132" s="432">
        <v>31.84</v>
      </c>
      <c r="F3132" s="425"/>
      <c r="G3132" s="425"/>
      <c r="H3132" s="433"/>
      <c r="I3132" s="425"/>
      <c r="J3132" s="434"/>
      <c r="K3132" s="429"/>
      <c r="L3132" s="355" t="s">
        <v>3605</v>
      </c>
      <c r="M3132" s="772"/>
      <c r="N3132" s="317"/>
      <c r="O3132" s="845" t="s">
        <v>3600</v>
      </c>
      <c r="P3132" s="821"/>
      <c r="Q3132" s="828">
        <f t="shared" si="167"/>
        <v>0</v>
      </c>
      <c r="R3132" s="520" t="s">
        <v>3600</v>
      </c>
    </row>
    <row r="3133" spans="2:18" ht="30" hidden="1" outlineLevel="1">
      <c r="B3133" s="115">
        <f t="shared" si="168"/>
        <v>3113</v>
      </c>
      <c r="C3133" s="430" t="s">
        <v>478</v>
      </c>
      <c r="D3133" s="431" t="s">
        <v>2</v>
      </c>
      <c r="E3133" s="432">
        <v>57.17</v>
      </c>
      <c r="F3133" s="425"/>
      <c r="G3133" s="425"/>
      <c r="H3133" s="433"/>
      <c r="I3133" s="425"/>
      <c r="J3133" s="434"/>
      <c r="K3133" s="429"/>
      <c r="L3133" s="355" t="s">
        <v>3605</v>
      </c>
      <c r="M3133" s="772"/>
      <c r="N3133" s="317"/>
      <c r="O3133" s="845" t="s">
        <v>3600</v>
      </c>
      <c r="P3133" s="821"/>
      <c r="Q3133" s="828">
        <f t="shared" si="167"/>
        <v>0</v>
      </c>
      <c r="R3133" s="520" t="s">
        <v>3600</v>
      </c>
    </row>
    <row r="3134" spans="2:18" ht="30" hidden="1" outlineLevel="1">
      <c r="B3134" s="115">
        <f t="shared" si="168"/>
        <v>3114</v>
      </c>
      <c r="C3134" s="430" t="s">
        <v>452</v>
      </c>
      <c r="D3134" s="431" t="s">
        <v>2</v>
      </c>
      <c r="E3134" s="432">
        <v>122.26</v>
      </c>
      <c r="F3134" s="425"/>
      <c r="G3134" s="425"/>
      <c r="H3134" s="433"/>
      <c r="I3134" s="425"/>
      <c r="J3134" s="434"/>
      <c r="K3134" s="429"/>
      <c r="L3134" s="355" t="s">
        <v>3605</v>
      </c>
      <c r="M3134" s="772"/>
      <c r="N3134" s="317"/>
      <c r="O3134" s="845" t="s">
        <v>3600</v>
      </c>
      <c r="P3134" s="821"/>
      <c r="Q3134" s="828">
        <f t="shared" si="167"/>
        <v>0</v>
      </c>
      <c r="R3134" s="520" t="s">
        <v>3600</v>
      </c>
    </row>
    <row r="3135" spans="2:18" ht="45" hidden="1" outlineLevel="1">
      <c r="B3135" s="115">
        <f t="shared" si="168"/>
        <v>3115</v>
      </c>
      <c r="C3135" s="430" t="s">
        <v>496</v>
      </c>
      <c r="D3135" s="431" t="s">
        <v>1820</v>
      </c>
      <c r="E3135" s="432" t="s">
        <v>2441</v>
      </c>
      <c r="F3135" s="425"/>
      <c r="G3135" s="425"/>
      <c r="H3135" s="433"/>
      <c r="I3135" s="425"/>
      <c r="J3135" s="434"/>
      <c r="K3135" s="429"/>
      <c r="L3135" s="355" t="s">
        <v>3605</v>
      </c>
      <c r="M3135" s="772"/>
      <c r="N3135" s="317"/>
      <c r="O3135" s="845" t="s">
        <v>3600</v>
      </c>
      <c r="P3135" s="821"/>
      <c r="Q3135" s="828">
        <f t="shared" si="167"/>
        <v>0</v>
      </c>
      <c r="R3135" s="520" t="s">
        <v>3600</v>
      </c>
    </row>
    <row r="3136" spans="2:18" ht="45" hidden="1" outlineLevel="1">
      <c r="B3136" s="115">
        <f t="shared" si="168"/>
        <v>3116</v>
      </c>
      <c r="C3136" s="430" t="s">
        <v>479</v>
      </c>
      <c r="D3136" s="431" t="s">
        <v>1820</v>
      </c>
      <c r="E3136" s="432" t="s">
        <v>2442</v>
      </c>
      <c r="F3136" s="425"/>
      <c r="G3136" s="425"/>
      <c r="H3136" s="433"/>
      <c r="I3136" s="425"/>
      <c r="J3136" s="434"/>
      <c r="K3136" s="429"/>
      <c r="L3136" s="355" t="s">
        <v>3605</v>
      </c>
      <c r="M3136" s="772"/>
      <c r="N3136" s="317"/>
      <c r="O3136" s="845" t="s">
        <v>3600</v>
      </c>
      <c r="P3136" s="821"/>
      <c r="Q3136" s="828">
        <f t="shared" si="167"/>
        <v>0</v>
      </c>
      <c r="R3136" s="520" t="s">
        <v>3600</v>
      </c>
    </row>
    <row r="3137" spans="2:18" ht="45" hidden="1" outlineLevel="1">
      <c r="B3137" s="115">
        <f t="shared" si="168"/>
        <v>3117</v>
      </c>
      <c r="C3137" s="430" t="s">
        <v>497</v>
      </c>
      <c r="D3137" s="431" t="s">
        <v>1820</v>
      </c>
      <c r="E3137" s="432" t="s">
        <v>2443</v>
      </c>
      <c r="F3137" s="425"/>
      <c r="G3137" s="425"/>
      <c r="H3137" s="433"/>
      <c r="I3137" s="425"/>
      <c r="J3137" s="434"/>
      <c r="K3137" s="429"/>
      <c r="L3137" s="355" t="s">
        <v>3605</v>
      </c>
      <c r="M3137" s="772"/>
      <c r="N3137" s="317"/>
      <c r="O3137" s="845" t="s">
        <v>3600</v>
      </c>
      <c r="P3137" s="821"/>
      <c r="Q3137" s="828">
        <f t="shared" si="167"/>
        <v>0</v>
      </c>
      <c r="R3137" s="520" t="s">
        <v>3600</v>
      </c>
    </row>
    <row r="3138" spans="2:18" ht="45" hidden="1" outlineLevel="1">
      <c r="B3138" s="115">
        <f t="shared" si="168"/>
        <v>3118</v>
      </c>
      <c r="C3138" s="430" t="s">
        <v>480</v>
      </c>
      <c r="D3138" s="431" t="s">
        <v>1820</v>
      </c>
      <c r="E3138" s="432" t="s">
        <v>2444</v>
      </c>
      <c r="F3138" s="425"/>
      <c r="G3138" s="425"/>
      <c r="H3138" s="433"/>
      <c r="I3138" s="425"/>
      <c r="J3138" s="434"/>
      <c r="K3138" s="429"/>
      <c r="L3138" s="355" t="s">
        <v>3605</v>
      </c>
      <c r="M3138" s="772"/>
      <c r="N3138" s="317"/>
      <c r="O3138" s="845" t="s">
        <v>3600</v>
      </c>
      <c r="P3138" s="821"/>
      <c r="Q3138" s="828">
        <f t="shared" si="167"/>
        <v>0</v>
      </c>
      <c r="R3138" s="520" t="s">
        <v>3600</v>
      </c>
    </row>
    <row r="3139" spans="2:18" ht="45" hidden="1" outlineLevel="1">
      <c r="B3139" s="115">
        <f t="shared" si="168"/>
        <v>3119</v>
      </c>
      <c r="C3139" s="430" t="s">
        <v>482</v>
      </c>
      <c r="D3139" s="431" t="s">
        <v>1820</v>
      </c>
      <c r="E3139" s="432" t="s">
        <v>2445</v>
      </c>
      <c r="F3139" s="425"/>
      <c r="G3139" s="425"/>
      <c r="H3139" s="433"/>
      <c r="I3139" s="425"/>
      <c r="J3139" s="434"/>
      <c r="K3139" s="429"/>
      <c r="L3139" s="355" t="s">
        <v>3605</v>
      </c>
      <c r="M3139" s="772"/>
      <c r="N3139" s="317"/>
      <c r="O3139" s="845" t="s">
        <v>3600</v>
      </c>
      <c r="P3139" s="821"/>
      <c r="Q3139" s="828">
        <f t="shared" si="167"/>
        <v>0</v>
      </c>
      <c r="R3139" s="520" t="s">
        <v>3600</v>
      </c>
    </row>
    <row r="3140" spans="2:18" ht="45" hidden="1" outlineLevel="1">
      <c r="B3140" s="115">
        <f t="shared" si="168"/>
        <v>3120</v>
      </c>
      <c r="C3140" s="430" t="s">
        <v>457</v>
      </c>
      <c r="D3140" s="431" t="s">
        <v>1820</v>
      </c>
      <c r="E3140" s="432" t="s">
        <v>2446</v>
      </c>
      <c r="F3140" s="425"/>
      <c r="G3140" s="425"/>
      <c r="H3140" s="433"/>
      <c r="I3140" s="425"/>
      <c r="J3140" s="434"/>
      <c r="K3140" s="429"/>
      <c r="L3140" s="355" t="s">
        <v>3605</v>
      </c>
      <c r="M3140" s="772"/>
      <c r="N3140" s="317"/>
      <c r="O3140" s="845" t="s">
        <v>3600</v>
      </c>
      <c r="P3140" s="821"/>
      <c r="Q3140" s="828">
        <f t="shared" si="167"/>
        <v>0</v>
      </c>
      <c r="R3140" s="520" t="s">
        <v>3600</v>
      </c>
    </row>
    <row r="3141" spans="2:18" hidden="1" outlineLevel="1">
      <c r="B3141" s="115">
        <f t="shared" si="168"/>
        <v>3121</v>
      </c>
      <c r="C3141" s="430" t="s">
        <v>498</v>
      </c>
      <c r="D3141" s="431" t="s">
        <v>31</v>
      </c>
      <c r="E3141" s="432">
        <v>52</v>
      </c>
      <c r="F3141" s="425"/>
      <c r="G3141" s="425"/>
      <c r="H3141" s="433"/>
      <c r="I3141" s="425"/>
      <c r="J3141" s="434"/>
      <c r="K3141" s="429"/>
      <c r="L3141" s="355" t="s">
        <v>3605</v>
      </c>
      <c r="M3141" s="772"/>
      <c r="N3141" s="317"/>
      <c r="O3141" s="845" t="s">
        <v>3600</v>
      </c>
      <c r="P3141" s="821"/>
      <c r="Q3141" s="828">
        <f t="shared" si="167"/>
        <v>0</v>
      </c>
      <c r="R3141" s="520" t="s">
        <v>3600</v>
      </c>
    </row>
    <row r="3142" spans="2:18" hidden="1" outlineLevel="1">
      <c r="B3142" s="115">
        <f t="shared" si="168"/>
        <v>3122</v>
      </c>
      <c r="C3142" s="430" t="s">
        <v>499</v>
      </c>
      <c r="D3142" s="431" t="s">
        <v>31</v>
      </c>
      <c r="E3142" s="432">
        <v>10</v>
      </c>
      <c r="F3142" s="425"/>
      <c r="G3142" s="425"/>
      <c r="H3142" s="433"/>
      <c r="I3142" s="425"/>
      <c r="J3142" s="434"/>
      <c r="K3142" s="429"/>
      <c r="L3142" s="355" t="s">
        <v>3605</v>
      </c>
      <c r="M3142" s="772"/>
      <c r="N3142" s="317"/>
      <c r="O3142" s="845" t="s">
        <v>3600</v>
      </c>
      <c r="P3142" s="821"/>
      <c r="Q3142" s="828">
        <f t="shared" si="167"/>
        <v>0</v>
      </c>
      <c r="R3142" s="520" t="s">
        <v>3600</v>
      </c>
    </row>
    <row r="3143" spans="2:18" hidden="1" outlineLevel="1">
      <c r="B3143" s="115">
        <f t="shared" si="168"/>
        <v>3123</v>
      </c>
      <c r="C3143" s="430" t="s">
        <v>483</v>
      </c>
      <c r="D3143" s="431" t="s">
        <v>31</v>
      </c>
      <c r="E3143" s="432">
        <v>4</v>
      </c>
      <c r="F3143" s="425"/>
      <c r="G3143" s="425"/>
      <c r="H3143" s="433"/>
      <c r="I3143" s="425"/>
      <c r="J3143" s="434"/>
      <c r="K3143" s="429"/>
      <c r="L3143" s="355" t="s">
        <v>3605</v>
      </c>
      <c r="M3143" s="772"/>
      <c r="N3143" s="317"/>
      <c r="O3143" s="845" t="s">
        <v>3600</v>
      </c>
      <c r="P3143" s="821"/>
      <c r="Q3143" s="828">
        <f t="shared" si="167"/>
        <v>0</v>
      </c>
      <c r="R3143" s="520" t="s">
        <v>3600</v>
      </c>
    </row>
    <row r="3144" spans="2:18" hidden="1" outlineLevel="1">
      <c r="B3144" s="115">
        <f t="shared" si="168"/>
        <v>3124</v>
      </c>
      <c r="C3144" s="430" t="s">
        <v>484</v>
      </c>
      <c r="D3144" s="431" t="s">
        <v>31</v>
      </c>
      <c r="E3144" s="432">
        <v>12</v>
      </c>
      <c r="F3144" s="425"/>
      <c r="G3144" s="425"/>
      <c r="H3144" s="433"/>
      <c r="I3144" s="425"/>
      <c r="J3144" s="434"/>
      <c r="K3144" s="429"/>
      <c r="L3144" s="355" t="s">
        <v>3605</v>
      </c>
      <c r="M3144" s="772"/>
      <c r="N3144" s="317"/>
      <c r="O3144" s="845" t="s">
        <v>3600</v>
      </c>
      <c r="P3144" s="821"/>
      <c r="Q3144" s="828">
        <f t="shared" si="167"/>
        <v>0</v>
      </c>
      <c r="R3144" s="520" t="s">
        <v>3600</v>
      </c>
    </row>
    <row r="3145" spans="2:18" ht="30" hidden="1" outlineLevel="1">
      <c r="B3145" s="115">
        <f t="shared" si="168"/>
        <v>3125</v>
      </c>
      <c r="C3145" s="430" t="s">
        <v>444</v>
      </c>
      <c r="D3145" s="431" t="s">
        <v>3</v>
      </c>
      <c r="E3145" s="432">
        <v>14</v>
      </c>
      <c r="F3145" s="425"/>
      <c r="G3145" s="425"/>
      <c r="H3145" s="433"/>
      <c r="I3145" s="425"/>
      <c r="J3145" s="434"/>
      <c r="K3145" s="429"/>
      <c r="L3145" s="355" t="s">
        <v>3605</v>
      </c>
      <c r="M3145" s="772"/>
      <c r="N3145" s="317"/>
      <c r="O3145" s="845" t="s">
        <v>3600</v>
      </c>
      <c r="P3145" s="821"/>
      <c r="Q3145" s="828">
        <f t="shared" si="167"/>
        <v>0</v>
      </c>
      <c r="R3145" s="520" t="s">
        <v>3600</v>
      </c>
    </row>
    <row r="3146" spans="2:18" ht="30" hidden="1" outlineLevel="1">
      <c r="B3146" s="115">
        <f t="shared" si="168"/>
        <v>3126</v>
      </c>
      <c r="C3146" s="430" t="s">
        <v>468</v>
      </c>
      <c r="D3146" s="431" t="s">
        <v>3</v>
      </c>
      <c r="E3146" s="432">
        <v>1</v>
      </c>
      <c r="F3146" s="425"/>
      <c r="G3146" s="425"/>
      <c r="H3146" s="433"/>
      <c r="I3146" s="425"/>
      <c r="J3146" s="434"/>
      <c r="K3146" s="429"/>
      <c r="L3146" s="355" t="s">
        <v>3605</v>
      </c>
      <c r="M3146" s="772"/>
      <c r="N3146" s="317"/>
      <c r="O3146" s="845" t="s">
        <v>3600</v>
      </c>
      <c r="P3146" s="821"/>
      <c r="Q3146" s="828">
        <f t="shared" si="167"/>
        <v>0</v>
      </c>
      <c r="R3146" s="520" t="s">
        <v>3600</v>
      </c>
    </row>
    <row r="3147" spans="2:18" ht="30" hidden="1" outlineLevel="1">
      <c r="B3147" s="115">
        <f t="shared" si="168"/>
        <v>3127</v>
      </c>
      <c r="C3147" s="430" t="s">
        <v>500</v>
      </c>
      <c r="D3147" s="431" t="s">
        <v>3</v>
      </c>
      <c r="E3147" s="432">
        <v>1</v>
      </c>
      <c r="F3147" s="425"/>
      <c r="G3147" s="425"/>
      <c r="H3147" s="433"/>
      <c r="I3147" s="425"/>
      <c r="J3147" s="434"/>
      <c r="K3147" s="429"/>
      <c r="L3147" s="355" t="s">
        <v>3605</v>
      </c>
      <c r="M3147" s="772"/>
      <c r="N3147" s="317"/>
      <c r="O3147" s="845" t="s">
        <v>3600</v>
      </c>
      <c r="P3147" s="821"/>
      <c r="Q3147" s="828">
        <f t="shared" si="167"/>
        <v>0</v>
      </c>
      <c r="R3147" s="520" t="s">
        <v>3600</v>
      </c>
    </row>
    <row r="3148" spans="2:18" ht="30" hidden="1" outlineLevel="1">
      <c r="B3148" s="115">
        <f t="shared" si="168"/>
        <v>3128</v>
      </c>
      <c r="C3148" s="430" t="s">
        <v>501</v>
      </c>
      <c r="D3148" s="431" t="s">
        <v>3</v>
      </c>
      <c r="E3148" s="432">
        <v>1</v>
      </c>
      <c r="F3148" s="425"/>
      <c r="G3148" s="425"/>
      <c r="H3148" s="433"/>
      <c r="I3148" s="425"/>
      <c r="J3148" s="434"/>
      <c r="K3148" s="429"/>
      <c r="L3148" s="355" t="s">
        <v>3605</v>
      </c>
      <c r="M3148" s="772"/>
      <c r="N3148" s="317"/>
      <c r="O3148" s="845" t="s">
        <v>3600</v>
      </c>
      <c r="P3148" s="821"/>
      <c r="Q3148" s="828">
        <f t="shared" si="167"/>
        <v>0</v>
      </c>
      <c r="R3148" s="520" t="s">
        <v>3600</v>
      </c>
    </row>
    <row r="3149" spans="2:18" ht="30" hidden="1" outlineLevel="1">
      <c r="B3149" s="115">
        <f t="shared" si="168"/>
        <v>3129</v>
      </c>
      <c r="C3149" s="430" t="s">
        <v>491</v>
      </c>
      <c r="D3149" s="431" t="s">
        <v>3</v>
      </c>
      <c r="E3149" s="432">
        <v>13</v>
      </c>
      <c r="F3149" s="425"/>
      <c r="G3149" s="425"/>
      <c r="H3149" s="433"/>
      <c r="I3149" s="425"/>
      <c r="J3149" s="434"/>
      <c r="K3149" s="429"/>
      <c r="L3149" s="355" t="s">
        <v>3605</v>
      </c>
      <c r="M3149" s="772"/>
      <c r="N3149" s="317"/>
      <c r="O3149" s="845" t="s">
        <v>3600</v>
      </c>
      <c r="P3149" s="821"/>
      <c r="Q3149" s="828">
        <f t="shared" si="167"/>
        <v>0</v>
      </c>
      <c r="R3149" s="520" t="s">
        <v>3600</v>
      </c>
    </row>
    <row r="3150" spans="2:18" ht="30" hidden="1" outlineLevel="1">
      <c r="B3150" s="115">
        <f t="shared" si="168"/>
        <v>3130</v>
      </c>
      <c r="C3150" s="430" t="s">
        <v>445</v>
      </c>
      <c r="D3150" s="431" t="s">
        <v>31</v>
      </c>
      <c r="E3150" s="432">
        <v>36</v>
      </c>
      <c r="F3150" s="425"/>
      <c r="G3150" s="425"/>
      <c r="H3150" s="433"/>
      <c r="I3150" s="425"/>
      <c r="J3150" s="434"/>
      <c r="K3150" s="429"/>
      <c r="L3150" s="355" t="s">
        <v>3605</v>
      </c>
      <c r="M3150" s="772"/>
      <c r="N3150" s="317"/>
      <c r="O3150" s="845" t="s">
        <v>3600</v>
      </c>
      <c r="P3150" s="821"/>
      <c r="Q3150" s="828">
        <f t="shared" si="167"/>
        <v>0</v>
      </c>
      <c r="R3150" s="520" t="s">
        <v>3600</v>
      </c>
    </row>
    <row r="3151" spans="2:18" ht="30" hidden="1" outlineLevel="1">
      <c r="B3151" s="115">
        <f t="shared" si="168"/>
        <v>3131</v>
      </c>
      <c r="C3151" s="430" t="s">
        <v>446</v>
      </c>
      <c r="D3151" s="431" t="s">
        <v>31</v>
      </c>
      <c r="E3151" s="432">
        <v>2</v>
      </c>
      <c r="F3151" s="425"/>
      <c r="G3151" s="425"/>
      <c r="H3151" s="433"/>
      <c r="I3151" s="425"/>
      <c r="J3151" s="434"/>
      <c r="K3151" s="429"/>
      <c r="L3151" s="355" t="s">
        <v>3605</v>
      </c>
      <c r="M3151" s="772"/>
      <c r="N3151" s="317"/>
      <c r="O3151" s="845" t="s">
        <v>3600</v>
      </c>
      <c r="P3151" s="821"/>
      <c r="Q3151" s="828">
        <f t="shared" si="167"/>
        <v>0</v>
      </c>
      <c r="R3151" s="520" t="s">
        <v>3600</v>
      </c>
    </row>
    <row r="3152" spans="2:18" ht="30" hidden="1" outlineLevel="1">
      <c r="B3152" s="115">
        <f t="shared" si="168"/>
        <v>3132</v>
      </c>
      <c r="C3152" s="430" t="s">
        <v>474</v>
      </c>
      <c r="D3152" s="431" t="s">
        <v>31</v>
      </c>
      <c r="E3152" s="432">
        <v>13</v>
      </c>
      <c r="F3152" s="425"/>
      <c r="G3152" s="425"/>
      <c r="H3152" s="433"/>
      <c r="I3152" s="425"/>
      <c r="J3152" s="434"/>
      <c r="K3152" s="429"/>
      <c r="L3152" s="355" t="s">
        <v>3605</v>
      </c>
      <c r="M3152" s="772"/>
      <c r="N3152" s="317"/>
      <c r="O3152" s="845" t="s">
        <v>3600</v>
      </c>
      <c r="P3152" s="821"/>
      <c r="Q3152" s="828">
        <f t="shared" si="167"/>
        <v>0</v>
      </c>
      <c r="R3152" s="520" t="s">
        <v>3600</v>
      </c>
    </row>
    <row r="3153" spans="2:18" ht="30" hidden="1" outlineLevel="1">
      <c r="B3153" s="115">
        <f t="shared" si="168"/>
        <v>3133</v>
      </c>
      <c r="C3153" s="430" t="s">
        <v>447</v>
      </c>
      <c r="D3153" s="431" t="s">
        <v>31</v>
      </c>
      <c r="E3153" s="432">
        <v>1</v>
      </c>
      <c r="F3153" s="425"/>
      <c r="G3153" s="425"/>
      <c r="H3153" s="433"/>
      <c r="I3153" s="425"/>
      <c r="J3153" s="434"/>
      <c r="K3153" s="429"/>
      <c r="L3153" s="355" t="s">
        <v>3605</v>
      </c>
      <c r="M3153" s="772"/>
      <c r="N3153" s="317"/>
      <c r="O3153" s="845" t="s">
        <v>3600</v>
      </c>
      <c r="P3153" s="821"/>
      <c r="Q3153" s="828">
        <f t="shared" si="167"/>
        <v>0</v>
      </c>
      <c r="R3153" s="520" t="s">
        <v>3600</v>
      </c>
    </row>
    <row r="3154" spans="2:18" ht="30" hidden="1" outlineLevel="1">
      <c r="B3154" s="115">
        <f t="shared" si="168"/>
        <v>3134</v>
      </c>
      <c r="C3154" s="430" t="s">
        <v>502</v>
      </c>
      <c r="D3154" s="431" t="s">
        <v>31</v>
      </c>
      <c r="E3154" s="432">
        <v>1</v>
      </c>
      <c r="F3154" s="425"/>
      <c r="G3154" s="425"/>
      <c r="H3154" s="433"/>
      <c r="I3154" s="425"/>
      <c r="J3154" s="434"/>
      <c r="K3154" s="429"/>
      <c r="L3154" s="355" t="s">
        <v>3605</v>
      </c>
      <c r="M3154" s="772"/>
      <c r="N3154" s="317"/>
      <c r="O3154" s="845" t="s">
        <v>3600</v>
      </c>
      <c r="P3154" s="821"/>
      <c r="Q3154" s="828">
        <f t="shared" si="167"/>
        <v>0</v>
      </c>
      <c r="R3154" s="520" t="s">
        <v>3600</v>
      </c>
    </row>
    <row r="3155" spans="2:18" ht="45" hidden="1" outlineLevel="1">
      <c r="B3155" s="115">
        <f t="shared" si="168"/>
        <v>3135</v>
      </c>
      <c r="C3155" s="430" t="s">
        <v>503</v>
      </c>
      <c r="D3155" s="431" t="s">
        <v>31</v>
      </c>
      <c r="E3155" s="432">
        <v>1</v>
      </c>
      <c r="F3155" s="425"/>
      <c r="G3155" s="425"/>
      <c r="H3155" s="433"/>
      <c r="I3155" s="425"/>
      <c r="J3155" s="434"/>
      <c r="K3155" s="429"/>
      <c r="L3155" s="355" t="s">
        <v>3605</v>
      </c>
      <c r="M3155" s="772"/>
      <c r="N3155" s="317"/>
      <c r="O3155" s="845" t="s">
        <v>3600</v>
      </c>
      <c r="P3155" s="821"/>
      <c r="Q3155" s="828">
        <f t="shared" si="167"/>
        <v>0</v>
      </c>
      <c r="R3155" s="520" t="s">
        <v>3600</v>
      </c>
    </row>
    <row r="3156" spans="2:18" ht="30" hidden="1" outlineLevel="1">
      <c r="B3156" s="115">
        <f t="shared" si="168"/>
        <v>3136</v>
      </c>
      <c r="C3156" s="430" t="s">
        <v>448</v>
      </c>
      <c r="D3156" s="431" t="s">
        <v>31</v>
      </c>
      <c r="E3156" s="432">
        <v>14</v>
      </c>
      <c r="F3156" s="425"/>
      <c r="G3156" s="425"/>
      <c r="H3156" s="433"/>
      <c r="I3156" s="425"/>
      <c r="J3156" s="434"/>
      <c r="K3156" s="429"/>
      <c r="L3156" s="355" t="s">
        <v>3605</v>
      </c>
      <c r="M3156" s="772"/>
      <c r="N3156" s="317"/>
      <c r="O3156" s="845" t="s">
        <v>3600</v>
      </c>
      <c r="P3156" s="821"/>
      <c r="Q3156" s="828">
        <f t="shared" si="167"/>
        <v>0</v>
      </c>
      <c r="R3156" s="520" t="s">
        <v>3600</v>
      </c>
    </row>
    <row r="3157" spans="2:18" ht="30" hidden="1" outlineLevel="1">
      <c r="B3157" s="115">
        <f t="shared" si="168"/>
        <v>3137</v>
      </c>
      <c r="C3157" s="430" t="s">
        <v>449</v>
      </c>
      <c r="D3157" s="431" t="s">
        <v>3</v>
      </c>
      <c r="E3157" s="432">
        <v>4</v>
      </c>
      <c r="F3157" s="425"/>
      <c r="G3157" s="425"/>
      <c r="H3157" s="433"/>
      <c r="I3157" s="425"/>
      <c r="J3157" s="434"/>
      <c r="K3157" s="429"/>
      <c r="L3157" s="355" t="s">
        <v>3605</v>
      </c>
      <c r="M3157" s="772"/>
      <c r="N3157" s="317"/>
      <c r="O3157" s="845" t="s">
        <v>3600</v>
      </c>
      <c r="P3157" s="821"/>
      <c r="Q3157" s="828">
        <f t="shared" si="167"/>
        <v>0</v>
      </c>
      <c r="R3157" s="520" t="s">
        <v>3600</v>
      </c>
    </row>
    <row r="3158" spans="2:18" ht="30" hidden="1" outlineLevel="1">
      <c r="B3158" s="115">
        <f t="shared" si="168"/>
        <v>3138</v>
      </c>
      <c r="C3158" s="430" t="s">
        <v>449</v>
      </c>
      <c r="D3158" s="431" t="s">
        <v>3</v>
      </c>
      <c r="E3158" s="432">
        <v>10</v>
      </c>
      <c r="F3158" s="425"/>
      <c r="G3158" s="425"/>
      <c r="H3158" s="433"/>
      <c r="I3158" s="425"/>
      <c r="J3158" s="434"/>
      <c r="K3158" s="429"/>
      <c r="L3158" s="355" t="s">
        <v>3605</v>
      </c>
      <c r="M3158" s="772"/>
      <c r="N3158" s="317"/>
      <c r="O3158" s="845" t="s">
        <v>3600</v>
      </c>
      <c r="P3158" s="821"/>
      <c r="Q3158" s="828">
        <f t="shared" si="167"/>
        <v>0</v>
      </c>
      <c r="R3158" s="520" t="s">
        <v>3600</v>
      </c>
    </row>
    <row r="3159" spans="2:18" ht="30" hidden="1" outlineLevel="1">
      <c r="B3159" s="115">
        <f t="shared" si="168"/>
        <v>3139</v>
      </c>
      <c r="C3159" s="430" t="s">
        <v>449</v>
      </c>
      <c r="D3159" s="431" t="s">
        <v>3</v>
      </c>
      <c r="E3159" s="432">
        <v>4</v>
      </c>
      <c r="F3159" s="425"/>
      <c r="G3159" s="425"/>
      <c r="H3159" s="433"/>
      <c r="I3159" s="425"/>
      <c r="J3159" s="434"/>
      <c r="K3159" s="429"/>
      <c r="L3159" s="355" t="s">
        <v>3605</v>
      </c>
      <c r="M3159" s="772"/>
      <c r="N3159" s="317"/>
      <c r="O3159" s="845" t="s">
        <v>3600</v>
      </c>
      <c r="P3159" s="821"/>
      <c r="Q3159" s="828">
        <f t="shared" si="167"/>
        <v>0</v>
      </c>
      <c r="R3159" s="520" t="s">
        <v>3600</v>
      </c>
    </row>
    <row r="3160" spans="2:18" ht="30" hidden="1" outlineLevel="1">
      <c r="B3160" s="115">
        <f t="shared" si="168"/>
        <v>3140</v>
      </c>
      <c r="C3160" s="430" t="s">
        <v>449</v>
      </c>
      <c r="D3160" s="431" t="s">
        <v>3</v>
      </c>
      <c r="E3160" s="432">
        <v>4</v>
      </c>
      <c r="F3160" s="425"/>
      <c r="G3160" s="425"/>
      <c r="H3160" s="433"/>
      <c r="I3160" s="425"/>
      <c r="J3160" s="434"/>
      <c r="K3160" s="429"/>
      <c r="L3160" s="355" t="s">
        <v>3605</v>
      </c>
      <c r="M3160" s="772"/>
      <c r="N3160" s="317"/>
      <c r="O3160" s="845" t="s">
        <v>3600</v>
      </c>
      <c r="P3160" s="821"/>
      <c r="Q3160" s="828">
        <f t="shared" si="167"/>
        <v>0</v>
      </c>
      <c r="R3160" s="520" t="s">
        <v>3600</v>
      </c>
    </row>
    <row r="3161" spans="2:18" ht="30" hidden="1" outlineLevel="1">
      <c r="B3161" s="115">
        <f t="shared" si="168"/>
        <v>3141</v>
      </c>
      <c r="C3161" s="430" t="s">
        <v>450</v>
      </c>
      <c r="D3161" s="431" t="s">
        <v>2</v>
      </c>
      <c r="E3161" s="432">
        <v>3.31</v>
      </c>
      <c r="F3161" s="425"/>
      <c r="G3161" s="425"/>
      <c r="H3161" s="433"/>
      <c r="I3161" s="425"/>
      <c r="J3161" s="434"/>
      <c r="K3161" s="429"/>
      <c r="L3161" s="355" t="s">
        <v>3605</v>
      </c>
      <c r="M3161" s="772"/>
      <c r="N3161" s="317"/>
      <c r="O3161" s="845" t="s">
        <v>3600</v>
      </c>
      <c r="P3161" s="821"/>
      <c r="Q3161" s="828">
        <f t="shared" si="167"/>
        <v>0</v>
      </c>
      <c r="R3161" s="520" t="s">
        <v>3600</v>
      </c>
    </row>
    <row r="3162" spans="2:18" ht="30" hidden="1" outlineLevel="1">
      <c r="B3162" s="115">
        <f t="shared" si="168"/>
        <v>3142</v>
      </c>
      <c r="C3162" s="430" t="s">
        <v>451</v>
      </c>
      <c r="D3162" s="431" t="s">
        <v>2</v>
      </c>
      <c r="E3162" s="432">
        <v>0.27</v>
      </c>
      <c r="F3162" s="425"/>
      <c r="G3162" s="425"/>
      <c r="H3162" s="433"/>
      <c r="I3162" s="425"/>
      <c r="J3162" s="434"/>
      <c r="K3162" s="429"/>
      <c r="L3162" s="355" t="s">
        <v>3605</v>
      </c>
      <c r="M3162" s="772"/>
      <c r="N3162" s="317"/>
      <c r="O3162" s="845" t="s">
        <v>3600</v>
      </c>
      <c r="P3162" s="821"/>
      <c r="Q3162" s="828">
        <f t="shared" si="167"/>
        <v>0</v>
      </c>
      <c r="R3162" s="520" t="s">
        <v>3600</v>
      </c>
    </row>
    <row r="3163" spans="2:18" ht="30" hidden="1" outlineLevel="1">
      <c r="B3163" s="115">
        <f t="shared" si="168"/>
        <v>3143</v>
      </c>
      <c r="C3163" s="430" t="s">
        <v>452</v>
      </c>
      <c r="D3163" s="431" t="s">
        <v>2</v>
      </c>
      <c r="E3163" s="432">
        <v>91.22</v>
      </c>
      <c r="F3163" s="425"/>
      <c r="G3163" s="425"/>
      <c r="H3163" s="433"/>
      <c r="I3163" s="425"/>
      <c r="J3163" s="434"/>
      <c r="K3163" s="429"/>
      <c r="L3163" s="355" t="s">
        <v>3605</v>
      </c>
      <c r="M3163" s="772"/>
      <c r="N3163" s="317"/>
      <c r="O3163" s="845" t="s">
        <v>3600</v>
      </c>
      <c r="P3163" s="821"/>
      <c r="Q3163" s="828">
        <f t="shared" si="167"/>
        <v>0</v>
      </c>
      <c r="R3163" s="520" t="s">
        <v>3600</v>
      </c>
    </row>
    <row r="3164" spans="2:18" ht="30" hidden="1" outlineLevel="1">
      <c r="B3164" s="115">
        <f t="shared" si="168"/>
        <v>3144</v>
      </c>
      <c r="C3164" s="430" t="s">
        <v>454</v>
      </c>
      <c r="D3164" s="431" t="s">
        <v>2</v>
      </c>
      <c r="E3164" s="432">
        <v>231.35</v>
      </c>
      <c r="F3164" s="425"/>
      <c r="G3164" s="425"/>
      <c r="H3164" s="433"/>
      <c r="I3164" s="425"/>
      <c r="J3164" s="434"/>
      <c r="K3164" s="429"/>
      <c r="L3164" s="355" t="s">
        <v>3605</v>
      </c>
      <c r="M3164" s="772"/>
      <c r="N3164" s="317"/>
      <c r="O3164" s="845" t="s">
        <v>3600</v>
      </c>
      <c r="P3164" s="821"/>
      <c r="Q3164" s="828">
        <f t="shared" si="167"/>
        <v>0</v>
      </c>
      <c r="R3164" s="520" t="s">
        <v>3600</v>
      </c>
    </row>
    <row r="3165" spans="2:18" ht="30" hidden="1" outlineLevel="1">
      <c r="B3165" s="115">
        <f t="shared" si="168"/>
        <v>3145</v>
      </c>
      <c r="C3165" s="430" t="s">
        <v>504</v>
      </c>
      <c r="D3165" s="431" t="s">
        <v>2</v>
      </c>
      <c r="E3165" s="432">
        <v>111.24</v>
      </c>
      <c r="F3165" s="425"/>
      <c r="G3165" s="425"/>
      <c r="H3165" s="433"/>
      <c r="I3165" s="425"/>
      <c r="J3165" s="434"/>
      <c r="K3165" s="429"/>
      <c r="L3165" s="355" t="s">
        <v>3605</v>
      </c>
      <c r="M3165" s="772"/>
      <c r="N3165" s="317"/>
      <c r="O3165" s="845" t="s">
        <v>3600</v>
      </c>
      <c r="P3165" s="821"/>
      <c r="Q3165" s="828">
        <f t="shared" si="167"/>
        <v>0</v>
      </c>
      <c r="R3165" s="520" t="s">
        <v>3600</v>
      </c>
    </row>
    <row r="3166" spans="2:18" ht="30" hidden="1" outlineLevel="1">
      <c r="B3166" s="115">
        <f t="shared" si="168"/>
        <v>3146</v>
      </c>
      <c r="C3166" s="430" t="s">
        <v>505</v>
      </c>
      <c r="D3166" s="431" t="s">
        <v>2</v>
      </c>
      <c r="E3166" s="432">
        <v>6.85</v>
      </c>
      <c r="F3166" s="425"/>
      <c r="G3166" s="425"/>
      <c r="H3166" s="433"/>
      <c r="I3166" s="425"/>
      <c r="J3166" s="434"/>
      <c r="K3166" s="429"/>
      <c r="L3166" s="355" t="s">
        <v>3605</v>
      </c>
      <c r="M3166" s="772"/>
      <c r="N3166" s="317"/>
      <c r="O3166" s="845" t="s">
        <v>3600</v>
      </c>
      <c r="P3166" s="821"/>
      <c r="Q3166" s="828">
        <f t="shared" si="167"/>
        <v>0</v>
      </c>
      <c r="R3166" s="520" t="s">
        <v>3600</v>
      </c>
    </row>
    <row r="3167" spans="2:18" ht="30" hidden="1" outlineLevel="1">
      <c r="B3167" s="115">
        <f t="shared" si="168"/>
        <v>3147</v>
      </c>
      <c r="C3167" s="430" t="s">
        <v>455</v>
      </c>
      <c r="D3167" s="431" t="s">
        <v>2</v>
      </c>
      <c r="E3167" s="432">
        <v>89.27</v>
      </c>
      <c r="F3167" s="425"/>
      <c r="G3167" s="425"/>
      <c r="H3167" s="433"/>
      <c r="I3167" s="425"/>
      <c r="J3167" s="434"/>
      <c r="K3167" s="429"/>
      <c r="L3167" s="355" t="s">
        <v>3605</v>
      </c>
      <c r="M3167" s="772"/>
      <c r="N3167" s="317"/>
      <c r="O3167" s="845" t="s">
        <v>3600</v>
      </c>
      <c r="P3167" s="821"/>
      <c r="Q3167" s="828">
        <f t="shared" si="167"/>
        <v>0</v>
      </c>
      <c r="R3167" s="520" t="s">
        <v>3600</v>
      </c>
    </row>
    <row r="3168" spans="2:18" ht="45" hidden="1" outlineLevel="1">
      <c r="B3168" s="115">
        <f t="shared" si="168"/>
        <v>3148</v>
      </c>
      <c r="C3168" s="430" t="s">
        <v>457</v>
      </c>
      <c r="D3168" s="431" t="s">
        <v>1820</v>
      </c>
      <c r="E3168" s="432" t="s">
        <v>2447</v>
      </c>
      <c r="F3168" s="425"/>
      <c r="G3168" s="425"/>
      <c r="H3168" s="433"/>
      <c r="I3168" s="425"/>
      <c r="J3168" s="434"/>
      <c r="K3168" s="429"/>
      <c r="L3168" s="355" t="s">
        <v>3605</v>
      </c>
      <c r="M3168" s="772"/>
      <c r="N3168" s="317"/>
      <c r="O3168" s="845" t="s">
        <v>3600</v>
      </c>
      <c r="P3168" s="821"/>
      <c r="Q3168" s="828">
        <f t="shared" si="167"/>
        <v>0</v>
      </c>
      <c r="R3168" s="520" t="s">
        <v>3600</v>
      </c>
    </row>
    <row r="3169" spans="2:18" ht="45" hidden="1" outlineLevel="1">
      <c r="B3169" s="115">
        <f t="shared" si="168"/>
        <v>3149</v>
      </c>
      <c r="C3169" s="430" t="s">
        <v>459</v>
      </c>
      <c r="D3169" s="431" t="s">
        <v>1820</v>
      </c>
      <c r="E3169" s="432" t="s">
        <v>2448</v>
      </c>
      <c r="F3169" s="425"/>
      <c r="G3169" s="425"/>
      <c r="H3169" s="433"/>
      <c r="I3169" s="425"/>
      <c r="J3169" s="434"/>
      <c r="K3169" s="429"/>
      <c r="L3169" s="355" t="s">
        <v>3605</v>
      </c>
      <c r="M3169" s="772"/>
      <c r="N3169" s="317"/>
      <c r="O3169" s="845" t="s">
        <v>3600</v>
      </c>
      <c r="P3169" s="821"/>
      <c r="Q3169" s="828">
        <f t="shared" si="167"/>
        <v>0</v>
      </c>
      <c r="R3169" s="520" t="s">
        <v>3600</v>
      </c>
    </row>
    <row r="3170" spans="2:18" ht="45" hidden="1" outlineLevel="1">
      <c r="B3170" s="115">
        <f t="shared" si="168"/>
        <v>3150</v>
      </c>
      <c r="C3170" s="430" t="s">
        <v>506</v>
      </c>
      <c r="D3170" s="431" t="s">
        <v>1820</v>
      </c>
      <c r="E3170" s="432" t="s">
        <v>2449</v>
      </c>
      <c r="F3170" s="425"/>
      <c r="G3170" s="425"/>
      <c r="H3170" s="433"/>
      <c r="I3170" s="425"/>
      <c r="J3170" s="434"/>
      <c r="K3170" s="429"/>
      <c r="L3170" s="355" t="s">
        <v>3605</v>
      </c>
      <c r="M3170" s="772"/>
      <c r="N3170" s="317"/>
      <c r="O3170" s="845" t="s">
        <v>3600</v>
      </c>
      <c r="P3170" s="821"/>
      <c r="Q3170" s="828">
        <f t="shared" si="167"/>
        <v>0</v>
      </c>
      <c r="R3170" s="520" t="s">
        <v>3600</v>
      </c>
    </row>
    <row r="3171" spans="2:18" ht="45" hidden="1" outlineLevel="1">
      <c r="B3171" s="115">
        <f t="shared" si="168"/>
        <v>3151</v>
      </c>
      <c r="C3171" s="430" t="s">
        <v>507</v>
      </c>
      <c r="D3171" s="431" t="s">
        <v>1820</v>
      </c>
      <c r="E3171" s="432" t="s">
        <v>2450</v>
      </c>
      <c r="F3171" s="425"/>
      <c r="G3171" s="425"/>
      <c r="H3171" s="433"/>
      <c r="I3171" s="425"/>
      <c r="J3171" s="434"/>
      <c r="K3171" s="429"/>
      <c r="L3171" s="355" t="s">
        <v>3605</v>
      </c>
      <c r="M3171" s="772"/>
      <c r="N3171" s="317"/>
      <c r="O3171" s="845" t="s">
        <v>3600</v>
      </c>
      <c r="P3171" s="821"/>
      <c r="Q3171" s="828">
        <f t="shared" si="167"/>
        <v>0</v>
      </c>
      <c r="R3171" s="520" t="s">
        <v>3600</v>
      </c>
    </row>
    <row r="3172" spans="2:18" ht="45" hidden="1" outlineLevel="1">
      <c r="B3172" s="115">
        <f t="shared" si="168"/>
        <v>3152</v>
      </c>
      <c r="C3172" s="430" t="s">
        <v>460</v>
      </c>
      <c r="D3172" s="431" t="s">
        <v>1820</v>
      </c>
      <c r="E3172" s="432" t="s">
        <v>2451</v>
      </c>
      <c r="F3172" s="425"/>
      <c r="G3172" s="425"/>
      <c r="H3172" s="433"/>
      <c r="I3172" s="425"/>
      <c r="J3172" s="434"/>
      <c r="K3172" s="429"/>
      <c r="L3172" s="355" t="s">
        <v>3605</v>
      </c>
      <c r="M3172" s="772"/>
      <c r="N3172" s="317"/>
      <c r="O3172" s="845" t="s">
        <v>3600</v>
      </c>
      <c r="P3172" s="821"/>
      <c r="Q3172" s="828">
        <f t="shared" si="167"/>
        <v>0</v>
      </c>
      <c r="R3172" s="520" t="s">
        <v>3600</v>
      </c>
    </row>
    <row r="3173" spans="2:18" ht="30" hidden="1" outlineLevel="1">
      <c r="B3173" s="115">
        <f t="shared" si="168"/>
        <v>3153</v>
      </c>
      <c r="C3173" s="430" t="s">
        <v>508</v>
      </c>
      <c r="D3173" s="431" t="s">
        <v>3</v>
      </c>
      <c r="E3173" s="432">
        <v>1</v>
      </c>
      <c r="F3173" s="425"/>
      <c r="G3173" s="425"/>
      <c r="H3173" s="433"/>
      <c r="I3173" s="425"/>
      <c r="J3173" s="434"/>
      <c r="K3173" s="429"/>
      <c r="L3173" s="355" t="s">
        <v>3605</v>
      </c>
      <c r="M3173" s="772"/>
      <c r="N3173" s="317"/>
      <c r="O3173" s="845" t="s">
        <v>3600</v>
      </c>
      <c r="P3173" s="821"/>
      <c r="Q3173" s="828">
        <f t="shared" si="167"/>
        <v>0</v>
      </c>
      <c r="R3173" s="520" t="s">
        <v>3600</v>
      </c>
    </row>
    <row r="3174" spans="2:18" ht="30" hidden="1" outlineLevel="1">
      <c r="B3174" s="115">
        <f t="shared" si="168"/>
        <v>3154</v>
      </c>
      <c r="C3174" s="430" t="s">
        <v>509</v>
      </c>
      <c r="D3174" s="431" t="s">
        <v>3</v>
      </c>
      <c r="E3174" s="432">
        <v>2</v>
      </c>
      <c r="F3174" s="425"/>
      <c r="G3174" s="425"/>
      <c r="H3174" s="433"/>
      <c r="I3174" s="425"/>
      <c r="J3174" s="434"/>
      <c r="K3174" s="429"/>
      <c r="L3174" s="355" t="s">
        <v>3605</v>
      </c>
      <c r="M3174" s="772"/>
      <c r="N3174" s="317"/>
      <c r="O3174" s="845" t="s">
        <v>3600</v>
      </c>
      <c r="P3174" s="821"/>
      <c r="Q3174" s="828">
        <f t="shared" si="167"/>
        <v>0</v>
      </c>
      <c r="R3174" s="520" t="s">
        <v>3600</v>
      </c>
    </row>
    <row r="3175" spans="2:18" ht="30" hidden="1" outlineLevel="1">
      <c r="B3175" s="115">
        <f t="shared" si="168"/>
        <v>3155</v>
      </c>
      <c r="C3175" s="430" t="s">
        <v>510</v>
      </c>
      <c r="D3175" s="431" t="s">
        <v>3</v>
      </c>
      <c r="E3175" s="432">
        <v>14</v>
      </c>
      <c r="F3175" s="425"/>
      <c r="G3175" s="425"/>
      <c r="H3175" s="433"/>
      <c r="I3175" s="425"/>
      <c r="J3175" s="434"/>
      <c r="K3175" s="429"/>
      <c r="L3175" s="355" t="s">
        <v>3605</v>
      </c>
      <c r="M3175" s="772"/>
      <c r="N3175" s="317"/>
      <c r="O3175" s="845" t="s">
        <v>3600</v>
      </c>
      <c r="P3175" s="821"/>
      <c r="Q3175" s="828">
        <f t="shared" si="167"/>
        <v>0</v>
      </c>
      <c r="R3175" s="520" t="s">
        <v>3600</v>
      </c>
    </row>
    <row r="3176" spans="2:18" ht="30" hidden="1" outlineLevel="1">
      <c r="B3176" s="115">
        <f t="shared" si="168"/>
        <v>3156</v>
      </c>
      <c r="C3176" s="430" t="s">
        <v>511</v>
      </c>
      <c r="D3176" s="431" t="s">
        <v>3</v>
      </c>
      <c r="E3176" s="432">
        <v>43</v>
      </c>
      <c r="F3176" s="425"/>
      <c r="G3176" s="425"/>
      <c r="H3176" s="433"/>
      <c r="I3176" s="425"/>
      <c r="J3176" s="434"/>
      <c r="K3176" s="429"/>
      <c r="L3176" s="355" t="s">
        <v>3605</v>
      </c>
      <c r="M3176" s="772"/>
      <c r="N3176" s="317"/>
      <c r="O3176" s="845" t="s">
        <v>3600</v>
      </c>
      <c r="P3176" s="821"/>
      <c r="Q3176" s="828">
        <f t="shared" si="167"/>
        <v>0</v>
      </c>
      <c r="R3176" s="520" t="s">
        <v>3600</v>
      </c>
    </row>
    <row r="3177" spans="2:18" ht="30" hidden="1" outlineLevel="1">
      <c r="B3177" s="115">
        <f t="shared" si="168"/>
        <v>3157</v>
      </c>
      <c r="C3177" s="430" t="s">
        <v>444</v>
      </c>
      <c r="D3177" s="431" t="s">
        <v>3</v>
      </c>
      <c r="E3177" s="432">
        <v>20</v>
      </c>
      <c r="F3177" s="425"/>
      <c r="G3177" s="425"/>
      <c r="H3177" s="433"/>
      <c r="I3177" s="425"/>
      <c r="J3177" s="434"/>
      <c r="K3177" s="429"/>
      <c r="L3177" s="355" t="s">
        <v>3605</v>
      </c>
      <c r="M3177" s="772"/>
      <c r="N3177" s="317"/>
      <c r="O3177" s="845" t="s">
        <v>3600</v>
      </c>
      <c r="P3177" s="821"/>
      <c r="Q3177" s="828">
        <f t="shared" si="167"/>
        <v>0</v>
      </c>
      <c r="R3177" s="520" t="s">
        <v>3600</v>
      </c>
    </row>
    <row r="3178" spans="2:18" ht="30" hidden="1" outlineLevel="1">
      <c r="B3178" s="115">
        <f t="shared" si="168"/>
        <v>3158</v>
      </c>
      <c r="C3178" s="430" t="s">
        <v>490</v>
      </c>
      <c r="D3178" s="431" t="s">
        <v>31</v>
      </c>
      <c r="E3178" s="432">
        <v>60</v>
      </c>
      <c r="F3178" s="425"/>
      <c r="G3178" s="425"/>
      <c r="H3178" s="433"/>
      <c r="I3178" s="425"/>
      <c r="J3178" s="434"/>
      <c r="K3178" s="429"/>
      <c r="L3178" s="355" t="s">
        <v>3605</v>
      </c>
      <c r="M3178" s="772"/>
      <c r="N3178" s="317"/>
      <c r="O3178" s="845" t="s">
        <v>3600</v>
      </c>
      <c r="P3178" s="821"/>
      <c r="Q3178" s="828">
        <f t="shared" si="167"/>
        <v>0</v>
      </c>
      <c r="R3178" s="520" t="s">
        <v>3600</v>
      </c>
    </row>
    <row r="3179" spans="2:18" ht="30" hidden="1" outlineLevel="1">
      <c r="B3179" s="115">
        <f t="shared" si="168"/>
        <v>3159</v>
      </c>
      <c r="C3179" s="430" t="s">
        <v>470</v>
      </c>
      <c r="D3179" s="431" t="s">
        <v>3</v>
      </c>
      <c r="E3179" s="432">
        <v>5</v>
      </c>
      <c r="F3179" s="425"/>
      <c r="G3179" s="425"/>
      <c r="H3179" s="433"/>
      <c r="I3179" s="425"/>
      <c r="J3179" s="434"/>
      <c r="K3179" s="429"/>
      <c r="L3179" s="355" t="s">
        <v>3605</v>
      </c>
      <c r="M3179" s="772"/>
      <c r="N3179" s="317"/>
      <c r="O3179" s="845" t="s">
        <v>3600</v>
      </c>
      <c r="P3179" s="821"/>
      <c r="Q3179" s="828">
        <f t="shared" si="167"/>
        <v>0</v>
      </c>
      <c r="R3179" s="520" t="s">
        <v>3600</v>
      </c>
    </row>
    <row r="3180" spans="2:18" ht="30" hidden="1" outlineLevel="1">
      <c r="B3180" s="115">
        <f t="shared" si="168"/>
        <v>3160</v>
      </c>
      <c r="C3180" s="430" t="s">
        <v>471</v>
      </c>
      <c r="D3180" s="431" t="s">
        <v>3</v>
      </c>
      <c r="E3180" s="432">
        <v>1</v>
      </c>
      <c r="F3180" s="425"/>
      <c r="G3180" s="425"/>
      <c r="H3180" s="433"/>
      <c r="I3180" s="425"/>
      <c r="J3180" s="434"/>
      <c r="K3180" s="429"/>
      <c r="L3180" s="355" t="s">
        <v>3605</v>
      </c>
      <c r="M3180" s="772"/>
      <c r="N3180" s="317"/>
      <c r="O3180" s="845" t="s">
        <v>3600</v>
      </c>
      <c r="P3180" s="821"/>
      <c r="Q3180" s="828">
        <f t="shared" si="167"/>
        <v>0</v>
      </c>
      <c r="R3180" s="520" t="s">
        <v>3600</v>
      </c>
    </row>
    <row r="3181" spans="2:18" ht="30" hidden="1" outlineLevel="1">
      <c r="B3181" s="115">
        <f t="shared" si="168"/>
        <v>3161</v>
      </c>
      <c r="C3181" s="430" t="s">
        <v>512</v>
      </c>
      <c r="D3181" s="431" t="s">
        <v>31</v>
      </c>
      <c r="E3181" s="432">
        <v>60</v>
      </c>
      <c r="F3181" s="425"/>
      <c r="G3181" s="425"/>
      <c r="H3181" s="433"/>
      <c r="I3181" s="425"/>
      <c r="J3181" s="434"/>
      <c r="K3181" s="429"/>
      <c r="L3181" s="355" t="s">
        <v>3605</v>
      </c>
      <c r="M3181" s="772"/>
      <c r="N3181" s="317"/>
      <c r="O3181" s="845" t="s">
        <v>3600</v>
      </c>
      <c r="P3181" s="821"/>
      <c r="Q3181" s="828">
        <f t="shared" si="167"/>
        <v>0</v>
      </c>
      <c r="R3181" s="520" t="s">
        <v>3600</v>
      </c>
    </row>
    <row r="3182" spans="2:18" ht="30" hidden="1" outlineLevel="1">
      <c r="B3182" s="115">
        <f t="shared" si="168"/>
        <v>3162</v>
      </c>
      <c r="C3182" s="430" t="s">
        <v>445</v>
      </c>
      <c r="D3182" s="431" t="s">
        <v>31</v>
      </c>
      <c r="E3182" s="432">
        <v>8</v>
      </c>
      <c r="F3182" s="425"/>
      <c r="G3182" s="425"/>
      <c r="H3182" s="433"/>
      <c r="I3182" s="425"/>
      <c r="J3182" s="434"/>
      <c r="K3182" s="429"/>
      <c r="L3182" s="355" t="s">
        <v>3605</v>
      </c>
      <c r="M3182" s="772"/>
      <c r="N3182" s="317"/>
      <c r="O3182" s="845" t="s">
        <v>3600</v>
      </c>
      <c r="P3182" s="821"/>
      <c r="Q3182" s="828">
        <f t="shared" si="167"/>
        <v>0</v>
      </c>
      <c r="R3182" s="520" t="s">
        <v>3600</v>
      </c>
    </row>
    <row r="3183" spans="2:18" ht="30" hidden="1" outlineLevel="1">
      <c r="B3183" s="115">
        <f t="shared" si="168"/>
        <v>3163</v>
      </c>
      <c r="C3183" s="430" t="s">
        <v>473</v>
      </c>
      <c r="D3183" s="431" t="s">
        <v>31</v>
      </c>
      <c r="E3183" s="432">
        <v>5</v>
      </c>
      <c r="F3183" s="425"/>
      <c r="G3183" s="425"/>
      <c r="H3183" s="433"/>
      <c r="I3183" s="425"/>
      <c r="J3183" s="434"/>
      <c r="K3183" s="429"/>
      <c r="L3183" s="355" t="s">
        <v>3605</v>
      </c>
      <c r="M3183" s="772"/>
      <c r="N3183" s="317"/>
      <c r="O3183" s="845" t="s">
        <v>3600</v>
      </c>
      <c r="P3183" s="821"/>
      <c r="Q3183" s="828">
        <f t="shared" ref="Q3183:Q3246" si="169">I3183</f>
        <v>0</v>
      </c>
      <c r="R3183" s="520" t="s">
        <v>3600</v>
      </c>
    </row>
    <row r="3184" spans="2:18" ht="30" hidden="1" outlineLevel="1">
      <c r="B3184" s="115">
        <f t="shared" si="168"/>
        <v>3164</v>
      </c>
      <c r="C3184" s="430" t="s">
        <v>474</v>
      </c>
      <c r="D3184" s="431" t="s">
        <v>31</v>
      </c>
      <c r="E3184" s="432">
        <v>1</v>
      </c>
      <c r="F3184" s="425"/>
      <c r="G3184" s="425"/>
      <c r="H3184" s="433"/>
      <c r="I3184" s="425"/>
      <c r="J3184" s="434"/>
      <c r="K3184" s="429"/>
      <c r="L3184" s="355" t="s">
        <v>3605</v>
      </c>
      <c r="M3184" s="772"/>
      <c r="N3184" s="317"/>
      <c r="O3184" s="845" t="s">
        <v>3600</v>
      </c>
      <c r="P3184" s="821"/>
      <c r="Q3184" s="828">
        <f t="shared" si="169"/>
        <v>0</v>
      </c>
      <c r="R3184" s="520" t="s">
        <v>3600</v>
      </c>
    </row>
    <row r="3185" spans="2:18" ht="30" hidden="1" outlineLevel="1">
      <c r="B3185" s="115">
        <f t="shared" si="168"/>
        <v>3165</v>
      </c>
      <c r="C3185" s="430" t="s">
        <v>448</v>
      </c>
      <c r="D3185" s="431" t="s">
        <v>31</v>
      </c>
      <c r="E3185" s="432">
        <v>20</v>
      </c>
      <c r="F3185" s="425"/>
      <c r="G3185" s="425"/>
      <c r="H3185" s="433"/>
      <c r="I3185" s="425"/>
      <c r="J3185" s="434"/>
      <c r="K3185" s="429"/>
      <c r="L3185" s="355" t="s">
        <v>3605</v>
      </c>
      <c r="M3185" s="772"/>
      <c r="N3185" s="317"/>
      <c r="O3185" s="845" t="s">
        <v>3600</v>
      </c>
      <c r="P3185" s="821"/>
      <c r="Q3185" s="828">
        <f t="shared" si="169"/>
        <v>0</v>
      </c>
      <c r="R3185" s="520" t="s">
        <v>3600</v>
      </c>
    </row>
    <row r="3186" spans="2:18" ht="30" hidden="1" outlineLevel="1">
      <c r="B3186" s="115">
        <f t="shared" si="168"/>
        <v>3166</v>
      </c>
      <c r="C3186" s="430" t="s">
        <v>449</v>
      </c>
      <c r="D3186" s="431" t="s">
        <v>3</v>
      </c>
      <c r="E3186" s="432">
        <v>20</v>
      </c>
      <c r="F3186" s="425"/>
      <c r="G3186" s="425"/>
      <c r="H3186" s="433"/>
      <c r="I3186" s="425"/>
      <c r="J3186" s="434"/>
      <c r="K3186" s="429"/>
      <c r="L3186" s="355" t="s">
        <v>3605</v>
      </c>
      <c r="M3186" s="772"/>
      <c r="N3186" s="317"/>
      <c r="O3186" s="845" t="s">
        <v>3600</v>
      </c>
      <c r="P3186" s="821"/>
      <c r="Q3186" s="828">
        <f t="shared" si="169"/>
        <v>0</v>
      </c>
      <c r="R3186" s="520" t="s">
        <v>3600</v>
      </c>
    </row>
    <row r="3187" spans="2:18" ht="30" hidden="1" outlineLevel="1">
      <c r="B3187" s="115">
        <f t="shared" si="168"/>
        <v>3167</v>
      </c>
      <c r="C3187" s="430" t="s">
        <v>449</v>
      </c>
      <c r="D3187" s="431" t="s">
        <v>3</v>
      </c>
      <c r="E3187" s="432">
        <v>10</v>
      </c>
      <c r="F3187" s="425"/>
      <c r="G3187" s="425"/>
      <c r="H3187" s="433"/>
      <c r="I3187" s="425"/>
      <c r="J3187" s="434"/>
      <c r="K3187" s="429"/>
      <c r="L3187" s="355" t="s">
        <v>3605</v>
      </c>
      <c r="M3187" s="772"/>
      <c r="N3187" s="317"/>
      <c r="O3187" s="845" t="s">
        <v>3600</v>
      </c>
      <c r="P3187" s="821"/>
      <c r="Q3187" s="828">
        <f t="shared" si="169"/>
        <v>0</v>
      </c>
      <c r="R3187" s="520" t="s">
        <v>3600</v>
      </c>
    </row>
    <row r="3188" spans="2:18" ht="30" hidden="1" outlineLevel="1">
      <c r="B3188" s="115">
        <f t="shared" ref="B3188:B3251" si="170">B3187+1</f>
        <v>3168</v>
      </c>
      <c r="C3188" s="430" t="s">
        <v>449</v>
      </c>
      <c r="D3188" s="431" t="s">
        <v>3</v>
      </c>
      <c r="E3188" s="432">
        <v>46</v>
      </c>
      <c r="F3188" s="425"/>
      <c r="G3188" s="425"/>
      <c r="H3188" s="433"/>
      <c r="I3188" s="425"/>
      <c r="J3188" s="434"/>
      <c r="K3188" s="429"/>
      <c r="L3188" s="355" t="s">
        <v>3605</v>
      </c>
      <c r="M3188" s="772"/>
      <c r="N3188" s="317"/>
      <c r="O3188" s="845" t="s">
        <v>3600</v>
      </c>
      <c r="P3188" s="821"/>
      <c r="Q3188" s="828">
        <f t="shared" si="169"/>
        <v>0</v>
      </c>
      <c r="R3188" s="520" t="s">
        <v>3600</v>
      </c>
    </row>
    <row r="3189" spans="2:18" ht="30" hidden="1" outlineLevel="1">
      <c r="B3189" s="115">
        <f t="shared" si="170"/>
        <v>3169</v>
      </c>
      <c r="C3189" s="430" t="s">
        <v>449</v>
      </c>
      <c r="D3189" s="431" t="s">
        <v>3</v>
      </c>
      <c r="E3189" s="432">
        <v>2</v>
      </c>
      <c r="F3189" s="425"/>
      <c r="G3189" s="425"/>
      <c r="H3189" s="433"/>
      <c r="I3189" s="425"/>
      <c r="J3189" s="434"/>
      <c r="K3189" s="429"/>
      <c r="L3189" s="355" t="s">
        <v>3605</v>
      </c>
      <c r="M3189" s="772"/>
      <c r="N3189" s="317"/>
      <c r="O3189" s="845" t="s">
        <v>3600</v>
      </c>
      <c r="P3189" s="821"/>
      <c r="Q3189" s="828">
        <f t="shared" si="169"/>
        <v>0</v>
      </c>
      <c r="R3189" s="520" t="s">
        <v>3600</v>
      </c>
    </row>
    <row r="3190" spans="2:18" ht="30" hidden="1" outlineLevel="1">
      <c r="B3190" s="115">
        <f t="shared" si="170"/>
        <v>3170</v>
      </c>
      <c r="C3190" s="430" t="s">
        <v>450</v>
      </c>
      <c r="D3190" s="431" t="s">
        <v>2</v>
      </c>
      <c r="E3190" s="432">
        <v>0.86</v>
      </c>
      <c r="F3190" s="425"/>
      <c r="G3190" s="425"/>
      <c r="H3190" s="433"/>
      <c r="I3190" s="425"/>
      <c r="J3190" s="434"/>
      <c r="K3190" s="429"/>
      <c r="L3190" s="355" t="s">
        <v>3605</v>
      </c>
      <c r="M3190" s="772"/>
      <c r="N3190" s="317"/>
      <c r="O3190" s="845" t="s">
        <v>3600</v>
      </c>
      <c r="P3190" s="821"/>
      <c r="Q3190" s="828">
        <f t="shared" si="169"/>
        <v>0</v>
      </c>
      <c r="R3190" s="520" t="s">
        <v>3600</v>
      </c>
    </row>
    <row r="3191" spans="2:18" ht="30" hidden="1" outlineLevel="1">
      <c r="B3191" s="115">
        <f t="shared" si="170"/>
        <v>3171</v>
      </c>
      <c r="C3191" s="430" t="s">
        <v>495</v>
      </c>
      <c r="D3191" s="431" t="s">
        <v>2</v>
      </c>
      <c r="E3191" s="432">
        <v>0.16</v>
      </c>
      <c r="F3191" s="425"/>
      <c r="G3191" s="425"/>
      <c r="H3191" s="433"/>
      <c r="I3191" s="425"/>
      <c r="J3191" s="434"/>
      <c r="K3191" s="429"/>
      <c r="L3191" s="355" t="s">
        <v>3605</v>
      </c>
      <c r="M3191" s="772"/>
      <c r="N3191" s="317"/>
      <c r="O3191" s="845" t="s">
        <v>3600</v>
      </c>
      <c r="P3191" s="821"/>
      <c r="Q3191" s="828">
        <f t="shared" si="169"/>
        <v>0</v>
      </c>
      <c r="R3191" s="520" t="s">
        <v>3600</v>
      </c>
    </row>
    <row r="3192" spans="2:18" ht="30" hidden="1" outlineLevel="1">
      <c r="B3192" s="115">
        <f t="shared" si="170"/>
        <v>3172</v>
      </c>
      <c r="C3192" s="430" t="s">
        <v>495</v>
      </c>
      <c r="D3192" s="431" t="s">
        <v>2</v>
      </c>
      <c r="E3192" s="432">
        <v>835.95</v>
      </c>
      <c r="F3192" s="425"/>
      <c r="G3192" s="425"/>
      <c r="H3192" s="433"/>
      <c r="I3192" s="425"/>
      <c r="J3192" s="434"/>
      <c r="K3192" s="429"/>
      <c r="L3192" s="355" t="s">
        <v>3605</v>
      </c>
      <c r="M3192" s="772"/>
      <c r="N3192" s="317"/>
      <c r="O3192" s="845" t="s">
        <v>3600</v>
      </c>
      <c r="P3192" s="821"/>
      <c r="Q3192" s="828">
        <f t="shared" si="169"/>
        <v>0</v>
      </c>
      <c r="R3192" s="520" t="s">
        <v>3600</v>
      </c>
    </row>
    <row r="3193" spans="2:18" ht="30" hidden="1" outlineLevel="1">
      <c r="B3193" s="115">
        <f t="shared" si="170"/>
        <v>3173</v>
      </c>
      <c r="C3193" s="430" t="s">
        <v>451</v>
      </c>
      <c r="D3193" s="431" t="s">
        <v>2</v>
      </c>
      <c r="E3193" s="432">
        <v>240.29</v>
      </c>
      <c r="F3193" s="425"/>
      <c r="G3193" s="425"/>
      <c r="H3193" s="433"/>
      <c r="I3193" s="425"/>
      <c r="J3193" s="434"/>
      <c r="K3193" s="429"/>
      <c r="L3193" s="355" t="s">
        <v>3605</v>
      </c>
      <c r="M3193" s="772"/>
      <c r="N3193" s="317"/>
      <c r="O3193" s="845" t="s">
        <v>3600</v>
      </c>
      <c r="P3193" s="821"/>
      <c r="Q3193" s="828">
        <f t="shared" si="169"/>
        <v>0</v>
      </c>
      <c r="R3193" s="520" t="s">
        <v>3600</v>
      </c>
    </row>
    <row r="3194" spans="2:18" ht="30" hidden="1" outlineLevel="1">
      <c r="B3194" s="115">
        <f t="shared" si="170"/>
        <v>3174</v>
      </c>
      <c r="C3194" s="430" t="s">
        <v>478</v>
      </c>
      <c r="D3194" s="431" t="s">
        <v>2</v>
      </c>
      <c r="E3194" s="432">
        <v>952.84</v>
      </c>
      <c r="F3194" s="425"/>
      <c r="G3194" s="425"/>
      <c r="H3194" s="433"/>
      <c r="I3194" s="425"/>
      <c r="J3194" s="434"/>
      <c r="K3194" s="429"/>
      <c r="L3194" s="355" t="s">
        <v>3605</v>
      </c>
      <c r="M3194" s="772"/>
      <c r="N3194" s="317"/>
      <c r="O3194" s="845" t="s">
        <v>3600</v>
      </c>
      <c r="P3194" s="821"/>
      <c r="Q3194" s="828">
        <f t="shared" si="169"/>
        <v>0</v>
      </c>
      <c r="R3194" s="520" t="s">
        <v>3600</v>
      </c>
    </row>
    <row r="3195" spans="2:18" ht="30" hidden="1" outlineLevel="1">
      <c r="B3195" s="115">
        <f t="shared" si="170"/>
        <v>3175</v>
      </c>
      <c r="C3195" s="430" t="s">
        <v>452</v>
      </c>
      <c r="D3195" s="431" t="s">
        <v>2</v>
      </c>
      <c r="E3195" s="432">
        <v>45.73</v>
      </c>
      <c r="F3195" s="425"/>
      <c r="G3195" s="425"/>
      <c r="H3195" s="433"/>
      <c r="I3195" s="425"/>
      <c r="J3195" s="434"/>
      <c r="K3195" s="429"/>
      <c r="L3195" s="355" t="s">
        <v>3605</v>
      </c>
      <c r="M3195" s="772"/>
      <c r="N3195" s="317"/>
      <c r="O3195" s="845" t="s">
        <v>3600</v>
      </c>
      <c r="P3195" s="821"/>
      <c r="Q3195" s="828">
        <f t="shared" si="169"/>
        <v>0</v>
      </c>
      <c r="R3195" s="520" t="s">
        <v>3600</v>
      </c>
    </row>
    <row r="3196" spans="2:18" ht="30" hidden="1" outlineLevel="1">
      <c r="B3196" s="115">
        <f t="shared" si="170"/>
        <v>3176</v>
      </c>
      <c r="C3196" s="430" t="s">
        <v>454</v>
      </c>
      <c r="D3196" s="431" t="s">
        <v>2</v>
      </c>
      <c r="E3196" s="432">
        <v>5.37</v>
      </c>
      <c r="F3196" s="425"/>
      <c r="G3196" s="425"/>
      <c r="H3196" s="433"/>
      <c r="I3196" s="425"/>
      <c r="J3196" s="434"/>
      <c r="K3196" s="429"/>
      <c r="L3196" s="355" t="s">
        <v>3605</v>
      </c>
      <c r="M3196" s="772"/>
      <c r="N3196" s="317"/>
      <c r="O3196" s="845" t="s">
        <v>3600</v>
      </c>
      <c r="P3196" s="821"/>
      <c r="Q3196" s="828">
        <f t="shared" si="169"/>
        <v>0</v>
      </c>
      <c r="R3196" s="520" t="s">
        <v>3600</v>
      </c>
    </row>
    <row r="3197" spans="2:18" ht="45" hidden="1" outlineLevel="1">
      <c r="B3197" s="115">
        <f t="shared" si="170"/>
        <v>3177</v>
      </c>
      <c r="C3197" s="430" t="s">
        <v>479</v>
      </c>
      <c r="D3197" s="431" t="s">
        <v>1820</v>
      </c>
      <c r="E3197" s="432" t="s">
        <v>2452</v>
      </c>
      <c r="F3197" s="425"/>
      <c r="G3197" s="425"/>
      <c r="H3197" s="433"/>
      <c r="I3197" s="425"/>
      <c r="J3197" s="434"/>
      <c r="K3197" s="429"/>
      <c r="L3197" s="355" t="s">
        <v>3605</v>
      </c>
      <c r="M3197" s="772"/>
      <c r="N3197" s="317"/>
      <c r="O3197" s="845" t="s">
        <v>3600</v>
      </c>
      <c r="P3197" s="821"/>
      <c r="Q3197" s="828">
        <f t="shared" si="169"/>
        <v>0</v>
      </c>
      <c r="R3197" s="520" t="s">
        <v>3600</v>
      </c>
    </row>
    <row r="3198" spans="2:18" ht="45" hidden="1" outlineLevel="1">
      <c r="B3198" s="115">
        <f t="shared" si="170"/>
        <v>3178</v>
      </c>
      <c r="C3198" s="430" t="s">
        <v>497</v>
      </c>
      <c r="D3198" s="431" t="s">
        <v>1820</v>
      </c>
      <c r="E3198" s="432" t="s">
        <v>2453</v>
      </c>
      <c r="F3198" s="425"/>
      <c r="G3198" s="425"/>
      <c r="H3198" s="433"/>
      <c r="I3198" s="425"/>
      <c r="J3198" s="434"/>
      <c r="K3198" s="429"/>
      <c r="L3198" s="355" t="s">
        <v>3605</v>
      </c>
      <c r="M3198" s="772"/>
      <c r="N3198" s="317"/>
      <c r="O3198" s="845" t="s">
        <v>3600</v>
      </c>
      <c r="P3198" s="821"/>
      <c r="Q3198" s="828">
        <f t="shared" si="169"/>
        <v>0</v>
      </c>
      <c r="R3198" s="520" t="s">
        <v>3600</v>
      </c>
    </row>
    <row r="3199" spans="2:18" ht="45" hidden="1" outlineLevel="1">
      <c r="B3199" s="115">
        <f t="shared" si="170"/>
        <v>3179</v>
      </c>
      <c r="C3199" s="430" t="s">
        <v>480</v>
      </c>
      <c r="D3199" s="431" t="s">
        <v>1820</v>
      </c>
      <c r="E3199" s="432" t="s">
        <v>2454</v>
      </c>
      <c r="F3199" s="425"/>
      <c r="G3199" s="425"/>
      <c r="H3199" s="433"/>
      <c r="I3199" s="425"/>
      <c r="J3199" s="434"/>
      <c r="K3199" s="429"/>
      <c r="L3199" s="355" t="s">
        <v>3605</v>
      </c>
      <c r="M3199" s="772"/>
      <c r="N3199" s="317"/>
      <c r="O3199" s="845" t="s">
        <v>3600</v>
      </c>
      <c r="P3199" s="821"/>
      <c r="Q3199" s="828">
        <f t="shared" si="169"/>
        <v>0</v>
      </c>
      <c r="R3199" s="520" t="s">
        <v>3600</v>
      </c>
    </row>
    <row r="3200" spans="2:18" ht="45" hidden="1" outlineLevel="1">
      <c r="B3200" s="115">
        <f t="shared" si="170"/>
        <v>3180</v>
      </c>
      <c r="C3200" s="430" t="s">
        <v>482</v>
      </c>
      <c r="D3200" s="431" t="s">
        <v>1820</v>
      </c>
      <c r="E3200" s="432" t="s">
        <v>2455</v>
      </c>
      <c r="F3200" s="425"/>
      <c r="G3200" s="425"/>
      <c r="H3200" s="433"/>
      <c r="I3200" s="425"/>
      <c r="J3200" s="434"/>
      <c r="K3200" s="429"/>
      <c r="L3200" s="355" t="s">
        <v>3605</v>
      </c>
      <c r="M3200" s="772"/>
      <c r="N3200" s="317"/>
      <c r="O3200" s="845" t="s">
        <v>3600</v>
      </c>
      <c r="P3200" s="821"/>
      <c r="Q3200" s="828">
        <f t="shared" si="169"/>
        <v>0</v>
      </c>
      <c r="R3200" s="520" t="s">
        <v>3600</v>
      </c>
    </row>
    <row r="3201" spans="2:18" ht="45" hidden="1" outlineLevel="1">
      <c r="B3201" s="115">
        <f t="shared" si="170"/>
        <v>3181</v>
      </c>
      <c r="C3201" s="430" t="s">
        <v>457</v>
      </c>
      <c r="D3201" s="431" t="s">
        <v>1820</v>
      </c>
      <c r="E3201" s="432" t="s">
        <v>2456</v>
      </c>
      <c r="F3201" s="425"/>
      <c r="G3201" s="425"/>
      <c r="H3201" s="433"/>
      <c r="I3201" s="425"/>
      <c r="J3201" s="434"/>
      <c r="K3201" s="429"/>
      <c r="L3201" s="355" t="s">
        <v>3605</v>
      </c>
      <c r="M3201" s="772"/>
      <c r="N3201" s="317"/>
      <c r="O3201" s="845" t="s">
        <v>3600</v>
      </c>
      <c r="P3201" s="821"/>
      <c r="Q3201" s="828">
        <f t="shared" si="169"/>
        <v>0</v>
      </c>
      <c r="R3201" s="520" t="s">
        <v>3600</v>
      </c>
    </row>
    <row r="3202" spans="2:18" ht="45" hidden="1" outlineLevel="1">
      <c r="B3202" s="115">
        <f t="shared" si="170"/>
        <v>3182</v>
      </c>
      <c r="C3202" s="430" t="s">
        <v>459</v>
      </c>
      <c r="D3202" s="431" t="s">
        <v>1820</v>
      </c>
      <c r="E3202" s="432" t="s">
        <v>2457</v>
      </c>
      <c r="F3202" s="425"/>
      <c r="G3202" s="425"/>
      <c r="H3202" s="433"/>
      <c r="I3202" s="425"/>
      <c r="J3202" s="434"/>
      <c r="K3202" s="429"/>
      <c r="L3202" s="355" t="s">
        <v>3605</v>
      </c>
      <c r="M3202" s="772"/>
      <c r="N3202" s="317"/>
      <c r="O3202" s="845" t="s">
        <v>3600</v>
      </c>
      <c r="P3202" s="821"/>
      <c r="Q3202" s="828">
        <f t="shared" si="169"/>
        <v>0</v>
      </c>
      <c r="R3202" s="520" t="s">
        <v>3600</v>
      </c>
    </row>
    <row r="3203" spans="2:18" hidden="1" outlineLevel="1">
      <c r="B3203" s="115">
        <f t="shared" si="170"/>
        <v>3183</v>
      </c>
      <c r="C3203" s="430" t="s">
        <v>499</v>
      </c>
      <c r="D3203" s="431" t="s">
        <v>31</v>
      </c>
      <c r="E3203" s="432">
        <v>4</v>
      </c>
      <c r="F3203" s="425"/>
      <c r="G3203" s="425"/>
      <c r="H3203" s="433"/>
      <c r="I3203" s="425"/>
      <c r="J3203" s="434"/>
      <c r="K3203" s="429"/>
      <c r="L3203" s="355" t="s">
        <v>3605</v>
      </c>
      <c r="M3203" s="772"/>
      <c r="N3203" s="317"/>
      <c r="O3203" s="845" t="s">
        <v>3600</v>
      </c>
      <c r="P3203" s="821"/>
      <c r="Q3203" s="828">
        <f t="shared" si="169"/>
        <v>0</v>
      </c>
      <c r="R3203" s="520" t="s">
        <v>3600</v>
      </c>
    </row>
    <row r="3204" spans="2:18" hidden="1" outlineLevel="1">
      <c r="B3204" s="115">
        <f t="shared" si="170"/>
        <v>3184</v>
      </c>
      <c r="C3204" s="430" t="s">
        <v>513</v>
      </c>
      <c r="D3204" s="431" t="s">
        <v>31</v>
      </c>
      <c r="E3204" s="432">
        <v>302</v>
      </c>
      <c r="F3204" s="425"/>
      <c r="G3204" s="425"/>
      <c r="H3204" s="433"/>
      <c r="I3204" s="425"/>
      <c r="J3204" s="434"/>
      <c r="K3204" s="429"/>
      <c r="L3204" s="355" t="s">
        <v>3605</v>
      </c>
      <c r="M3204" s="772"/>
      <c r="N3204" s="317"/>
      <c r="O3204" s="845" t="s">
        <v>3600</v>
      </c>
      <c r="P3204" s="821"/>
      <c r="Q3204" s="828">
        <f t="shared" si="169"/>
        <v>0</v>
      </c>
      <c r="R3204" s="520" t="s">
        <v>3600</v>
      </c>
    </row>
    <row r="3205" spans="2:18" hidden="1" outlineLevel="1">
      <c r="B3205" s="115">
        <f t="shared" si="170"/>
        <v>3185</v>
      </c>
      <c r="C3205" s="430" t="s">
        <v>514</v>
      </c>
      <c r="D3205" s="431" t="s">
        <v>31</v>
      </c>
      <c r="E3205" s="432">
        <v>468</v>
      </c>
      <c r="F3205" s="425"/>
      <c r="G3205" s="425"/>
      <c r="H3205" s="433"/>
      <c r="I3205" s="425"/>
      <c r="J3205" s="434"/>
      <c r="K3205" s="429"/>
      <c r="L3205" s="355" t="s">
        <v>3605</v>
      </c>
      <c r="M3205" s="772"/>
      <c r="N3205" s="317"/>
      <c r="O3205" s="845" t="s">
        <v>3600</v>
      </c>
      <c r="P3205" s="821"/>
      <c r="Q3205" s="828">
        <f t="shared" si="169"/>
        <v>0</v>
      </c>
      <c r="R3205" s="520" t="s">
        <v>3600</v>
      </c>
    </row>
    <row r="3206" spans="2:18" hidden="1" outlineLevel="1">
      <c r="B3206" s="115">
        <f t="shared" si="170"/>
        <v>3186</v>
      </c>
      <c r="C3206" s="430" t="s">
        <v>515</v>
      </c>
      <c r="D3206" s="431" t="s">
        <v>31</v>
      </c>
      <c r="E3206" s="432">
        <v>208</v>
      </c>
      <c r="F3206" s="425"/>
      <c r="G3206" s="425"/>
      <c r="H3206" s="433"/>
      <c r="I3206" s="425"/>
      <c r="J3206" s="434"/>
      <c r="K3206" s="429"/>
      <c r="L3206" s="355" t="s">
        <v>3605</v>
      </c>
      <c r="M3206" s="772"/>
      <c r="N3206" s="317"/>
      <c r="O3206" s="845" t="s">
        <v>3600</v>
      </c>
      <c r="P3206" s="821"/>
      <c r="Q3206" s="828">
        <f t="shared" si="169"/>
        <v>0</v>
      </c>
      <c r="R3206" s="520" t="s">
        <v>3600</v>
      </c>
    </row>
    <row r="3207" spans="2:18" hidden="1" outlineLevel="1">
      <c r="B3207" s="115">
        <f t="shared" si="170"/>
        <v>3187</v>
      </c>
      <c r="C3207" s="430" t="s">
        <v>516</v>
      </c>
      <c r="D3207" s="431" t="s">
        <v>31</v>
      </c>
      <c r="E3207" s="432">
        <v>426</v>
      </c>
      <c r="F3207" s="425"/>
      <c r="G3207" s="425"/>
      <c r="H3207" s="433"/>
      <c r="I3207" s="425"/>
      <c r="J3207" s="434"/>
      <c r="K3207" s="429"/>
      <c r="L3207" s="355" t="s">
        <v>3605</v>
      </c>
      <c r="M3207" s="772"/>
      <c r="N3207" s="317"/>
      <c r="O3207" s="845" t="s">
        <v>3600</v>
      </c>
      <c r="P3207" s="821"/>
      <c r="Q3207" s="828">
        <f t="shared" si="169"/>
        <v>0</v>
      </c>
      <c r="R3207" s="520" t="s">
        <v>3600</v>
      </c>
    </row>
    <row r="3208" spans="2:18" hidden="1" outlineLevel="1">
      <c r="B3208" s="115">
        <f t="shared" si="170"/>
        <v>3188</v>
      </c>
      <c r="C3208" s="430" t="s">
        <v>517</v>
      </c>
      <c r="D3208" s="431" t="s">
        <v>31</v>
      </c>
      <c r="E3208" s="432">
        <v>96</v>
      </c>
      <c r="F3208" s="425"/>
      <c r="G3208" s="425"/>
      <c r="H3208" s="433"/>
      <c r="I3208" s="425"/>
      <c r="J3208" s="434"/>
      <c r="K3208" s="429"/>
      <c r="L3208" s="355" t="s">
        <v>3605</v>
      </c>
      <c r="M3208" s="772"/>
      <c r="N3208" s="317"/>
      <c r="O3208" s="845" t="s">
        <v>3600</v>
      </c>
      <c r="P3208" s="821"/>
      <c r="Q3208" s="828">
        <f t="shared" si="169"/>
        <v>0</v>
      </c>
      <c r="R3208" s="520" t="s">
        <v>3600</v>
      </c>
    </row>
    <row r="3209" spans="2:18" hidden="1" outlineLevel="1">
      <c r="B3209" s="115">
        <f t="shared" si="170"/>
        <v>3189</v>
      </c>
      <c r="C3209" s="430" t="s">
        <v>518</v>
      </c>
      <c r="D3209" s="431" t="s">
        <v>31</v>
      </c>
      <c r="E3209" s="432">
        <v>36</v>
      </c>
      <c r="F3209" s="425"/>
      <c r="G3209" s="425"/>
      <c r="H3209" s="433"/>
      <c r="I3209" s="425"/>
      <c r="J3209" s="434"/>
      <c r="K3209" s="429"/>
      <c r="L3209" s="355" t="s">
        <v>3605</v>
      </c>
      <c r="M3209" s="772"/>
      <c r="N3209" s="317"/>
      <c r="O3209" s="845" t="s">
        <v>3600</v>
      </c>
      <c r="P3209" s="821"/>
      <c r="Q3209" s="828">
        <f t="shared" si="169"/>
        <v>0</v>
      </c>
      <c r="R3209" s="520" t="s">
        <v>3600</v>
      </c>
    </row>
    <row r="3210" spans="2:18" hidden="1" outlineLevel="1">
      <c r="B3210" s="115">
        <f t="shared" si="170"/>
        <v>3190</v>
      </c>
      <c r="C3210" s="430" t="s">
        <v>519</v>
      </c>
      <c r="D3210" s="431" t="s">
        <v>31</v>
      </c>
      <c r="E3210" s="432">
        <v>104</v>
      </c>
      <c r="F3210" s="425"/>
      <c r="G3210" s="425"/>
      <c r="H3210" s="433"/>
      <c r="I3210" s="425"/>
      <c r="J3210" s="434"/>
      <c r="K3210" s="429"/>
      <c r="L3210" s="355" t="s">
        <v>3605</v>
      </c>
      <c r="M3210" s="772"/>
      <c r="N3210" s="317"/>
      <c r="O3210" s="845" t="s">
        <v>3600</v>
      </c>
      <c r="P3210" s="821"/>
      <c r="Q3210" s="828">
        <f t="shared" si="169"/>
        <v>0</v>
      </c>
      <c r="R3210" s="520" t="s">
        <v>3600</v>
      </c>
    </row>
    <row r="3211" spans="2:18" hidden="1" outlineLevel="1">
      <c r="B3211" s="115">
        <f t="shared" si="170"/>
        <v>3191</v>
      </c>
      <c r="C3211" s="430" t="s">
        <v>520</v>
      </c>
      <c r="D3211" s="431" t="s">
        <v>31</v>
      </c>
      <c r="E3211" s="432">
        <v>28</v>
      </c>
      <c r="F3211" s="425"/>
      <c r="G3211" s="425"/>
      <c r="H3211" s="433"/>
      <c r="I3211" s="425"/>
      <c r="J3211" s="434"/>
      <c r="K3211" s="429"/>
      <c r="L3211" s="355" t="s">
        <v>3605</v>
      </c>
      <c r="M3211" s="772"/>
      <c r="N3211" s="317"/>
      <c r="O3211" s="845" t="s">
        <v>3600</v>
      </c>
      <c r="P3211" s="821"/>
      <c r="Q3211" s="828">
        <f t="shared" si="169"/>
        <v>0</v>
      </c>
      <c r="R3211" s="520" t="s">
        <v>3600</v>
      </c>
    </row>
    <row r="3212" spans="2:18" hidden="1" outlineLevel="1">
      <c r="B3212" s="115">
        <f t="shared" si="170"/>
        <v>3192</v>
      </c>
      <c r="C3212" s="430" t="s">
        <v>521</v>
      </c>
      <c r="D3212" s="431" t="s">
        <v>31</v>
      </c>
      <c r="E3212" s="432">
        <v>4</v>
      </c>
      <c r="F3212" s="425"/>
      <c r="G3212" s="425"/>
      <c r="H3212" s="433"/>
      <c r="I3212" s="425"/>
      <c r="J3212" s="434"/>
      <c r="K3212" s="429"/>
      <c r="L3212" s="355" t="s">
        <v>3605</v>
      </c>
      <c r="M3212" s="772"/>
      <c r="N3212" s="317"/>
      <c r="O3212" s="845" t="s">
        <v>3600</v>
      </c>
      <c r="P3212" s="821"/>
      <c r="Q3212" s="828">
        <f t="shared" si="169"/>
        <v>0</v>
      </c>
      <c r="R3212" s="520" t="s">
        <v>3600</v>
      </c>
    </row>
    <row r="3213" spans="2:18" hidden="1" outlineLevel="1">
      <c r="B3213" s="115">
        <f t="shared" si="170"/>
        <v>3193</v>
      </c>
      <c r="C3213" s="430" t="s">
        <v>522</v>
      </c>
      <c r="D3213" s="431" t="s">
        <v>31</v>
      </c>
      <c r="E3213" s="432">
        <v>20</v>
      </c>
      <c r="F3213" s="425"/>
      <c r="G3213" s="425"/>
      <c r="H3213" s="433"/>
      <c r="I3213" s="425"/>
      <c r="J3213" s="434"/>
      <c r="K3213" s="429"/>
      <c r="L3213" s="355" t="s">
        <v>3605</v>
      </c>
      <c r="M3213" s="772"/>
      <c r="N3213" s="317"/>
      <c r="O3213" s="845" t="s">
        <v>3600</v>
      </c>
      <c r="P3213" s="821"/>
      <c r="Q3213" s="828">
        <f t="shared" si="169"/>
        <v>0</v>
      </c>
      <c r="R3213" s="520" t="s">
        <v>3600</v>
      </c>
    </row>
    <row r="3214" spans="2:18" hidden="1" outlineLevel="1">
      <c r="B3214" s="115">
        <f t="shared" si="170"/>
        <v>3194</v>
      </c>
      <c r="C3214" s="430" t="s">
        <v>523</v>
      </c>
      <c r="D3214" s="431" t="s">
        <v>31</v>
      </c>
      <c r="E3214" s="432">
        <v>6</v>
      </c>
      <c r="F3214" s="425"/>
      <c r="G3214" s="425"/>
      <c r="H3214" s="433"/>
      <c r="I3214" s="425"/>
      <c r="J3214" s="434"/>
      <c r="K3214" s="429"/>
      <c r="L3214" s="355" t="s">
        <v>3605</v>
      </c>
      <c r="M3214" s="772"/>
      <c r="N3214" s="317"/>
      <c r="O3214" s="845" t="s">
        <v>3600</v>
      </c>
      <c r="P3214" s="821"/>
      <c r="Q3214" s="828">
        <f t="shared" si="169"/>
        <v>0</v>
      </c>
      <c r="R3214" s="520" t="s">
        <v>3600</v>
      </c>
    </row>
    <row r="3215" spans="2:18" hidden="1" outlineLevel="1">
      <c r="B3215" s="115">
        <f t="shared" si="170"/>
        <v>3195</v>
      </c>
      <c r="C3215" s="430" t="s">
        <v>524</v>
      </c>
      <c r="D3215" s="431" t="s">
        <v>266</v>
      </c>
      <c r="E3215" s="432">
        <v>150</v>
      </c>
      <c r="F3215" s="425"/>
      <c r="G3215" s="425"/>
      <c r="H3215" s="433"/>
      <c r="I3215" s="425"/>
      <c r="J3215" s="434"/>
      <c r="K3215" s="429"/>
      <c r="L3215" s="355" t="s">
        <v>3605</v>
      </c>
      <c r="M3215" s="772"/>
      <c r="N3215" s="317"/>
      <c r="O3215" s="845" t="s">
        <v>3600</v>
      </c>
      <c r="P3215" s="821"/>
      <c r="Q3215" s="828">
        <f t="shared" si="169"/>
        <v>0</v>
      </c>
      <c r="R3215" s="520" t="s">
        <v>3600</v>
      </c>
    </row>
    <row r="3216" spans="2:18" hidden="1" outlineLevel="1">
      <c r="B3216" s="115">
        <f t="shared" si="170"/>
        <v>3196</v>
      </c>
      <c r="C3216" s="430" t="s">
        <v>2458</v>
      </c>
      <c r="D3216" s="431" t="s">
        <v>31</v>
      </c>
      <c r="E3216" s="432">
        <v>38</v>
      </c>
      <c r="F3216" s="425"/>
      <c r="G3216" s="425"/>
      <c r="H3216" s="433"/>
      <c r="I3216" s="425"/>
      <c r="J3216" s="434"/>
      <c r="K3216" s="429"/>
      <c r="L3216" s="355" t="s">
        <v>3605</v>
      </c>
      <c r="M3216" s="772"/>
      <c r="N3216" s="317"/>
      <c r="O3216" s="845" t="s">
        <v>3600</v>
      </c>
      <c r="P3216" s="821"/>
      <c r="Q3216" s="828">
        <f t="shared" si="169"/>
        <v>0</v>
      </c>
      <c r="R3216" s="520" t="s">
        <v>3600</v>
      </c>
    </row>
    <row r="3217" spans="1:18" hidden="1" outlineLevel="1">
      <c r="B3217" s="115">
        <f t="shared" si="170"/>
        <v>3197</v>
      </c>
      <c r="C3217" s="430" t="s">
        <v>525</v>
      </c>
      <c r="D3217" s="431" t="s">
        <v>266</v>
      </c>
      <c r="E3217" s="432">
        <v>1</v>
      </c>
      <c r="F3217" s="425"/>
      <c r="G3217" s="425"/>
      <c r="H3217" s="433"/>
      <c r="I3217" s="425"/>
      <c r="J3217" s="434"/>
      <c r="K3217" s="429"/>
      <c r="L3217" s="355" t="s">
        <v>3605</v>
      </c>
      <c r="M3217" s="772"/>
      <c r="N3217" s="317"/>
      <c r="O3217" s="845" t="s">
        <v>3600</v>
      </c>
      <c r="P3217" s="821"/>
      <c r="Q3217" s="828">
        <f t="shared" si="169"/>
        <v>0</v>
      </c>
      <c r="R3217" s="520" t="s">
        <v>3600</v>
      </c>
    </row>
    <row r="3218" spans="1:18" ht="30" hidden="1" outlineLevel="1">
      <c r="B3218" s="115">
        <f t="shared" si="170"/>
        <v>3198</v>
      </c>
      <c r="C3218" s="430" t="s">
        <v>526</v>
      </c>
      <c r="D3218" s="431" t="s">
        <v>527</v>
      </c>
      <c r="E3218" s="432">
        <v>0.15</v>
      </c>
      <c r="F3218" s="425"/>
      <c r="G3218" s="425"/>
      <c r="H3218" s="433"/>
      <c r="I3218" s="425"/>
      <c r="J3218" s="434"/>
      <c r="K3218" s="429"/>
      <c r="L3218" s="355" t="s">
        <v>3605</v>
      </c>
      <c r="M3218" s="772"/>
      <c r="N3218" s="317"/>
      <c r="O3218" s="845" t="s">
        <v>3600</v>
      </c>
      <c r="P3218" s="821"/>
      <c r="Q3218" s="828">
        <f t="shared" si="169"/>
        <v>0</v>
      </c>
      <c r="R3218" s="520" t="s">
        <v>3600</v>
      </c>
    </row>
    <row r="3219" spans="1:18" hidden="1" outlineLevel="1">
      <c r="B3219" s="115">
        <f t="shared" si="170"/>
        <v>3199</v>
      </c>
      <c r="C3219" s="430" t="s">
        <v>528</v>
      </c>
      <c r="D3219" s="431" t="s">
        <v>529</v>
      </c>
      <c r="E3219" s="432">
        <v>542</v>
      </c>
      <c r="F3219" s="425"/>
      <c r="G3219" s="425"/>
      <c r="H3219" s="433"/>
      <c r="I3219" s="425"/>
      <c r="J3219" s="434"/>
      <c r="K3219" s="429"/>
      <c r="L3219" s="355" t="s">
        <v>3605</v>
      </c>
      <c r="M3219" s="772"/>
      <c r="N3219" s="317"/>
      <c r="O3219" s="845" t="s">
        <v>3600</v>
      </c>
      <c r="P3219" s="821"/>
      <c r="Q3219" s="828">
        <f t="shared" si="169"/>
        <v>0</v>
      </c>
      <c r="R3219" s="520" t="s">
        <v>3600</v>
      </c>
    </row>
    <row r="3220" spans="1:18" ht="187.8" hidden="1" outlineLevel="1" thickBot="1">
      <c r="B3220" s="115">
        <f t="shared" si="170"/>
        <v>3200</v>
      </c>
      <c r="C3220" s="430" t="s">
        <v>530</v>
      </c>
      <c r="D3220" s="431" t="s">
        <v>529</v>
      </c>
      <c r="E3220" s="432">
        <v>1084</v>
      </c>
      <c r="F3220" s="425"/>
      <c r="G3220" s="425"/>
      <c r="H3220" s="433"/>
      <c r="I3220" s="425"/>
      <c r="J3220" s="434"/>
      <c r="K3220" s="429"/>
      <c r="L3220" s="355" t="s">
        <v>3605</v>
      </c>
      <c r="M3220" s="772"/>
      <c r="N3220" s="317"/>
      <c r="O3220" s="862" t="s">
        <v>3601</v>
      </c>
      <c r="P3220" s="821"/>
      <c r="Q3220" s="828">
        <f t="shared" si="169"/>
        <v>0</v>
      </c>
      <c r="R3220" s="520" t="s">
        <v>3600</v>
      </c>
    </row>
    <row r="3221" spans="1:18" collapsed="1">
      <c r="A3221" s="219">
        <v>28</v>
      </c>
      <c r="B3221" s="382">
        <f t="shared" si="170"/>
        <v>3201</v>
      </c>
      <c r="C3221" s="940" t="s">
        <v>2459</v>
      </c>
      <c r="D3221" s="941"/>
      <c r="E3221" s="941"/>
      <c r="F3221" s="425"/>
      <c r="G3221" s="426">
        <f>'ОВ 2 (Инсолюшн)'!G1272</f>
        <v>92022519.363066673</v>
      </c>
      <c r="H3221" s="427"/>
      <c r="I3221" s="426">
        <f>'ОВ 2 (Инсолюшн)'!I1272</f>
        <v>47207115.840024993</v>
      </c>
      <c r="J3221" s="428">
        <f>G3221+I3221</f>
        <v>139229635.20309168</v>
      </c>
      <c r="K3221" s="429" t="s">
        <v>3597</v>
      </c>
      <c r="L3221" s="355" t="s">
        <v>3605</v>
      </c>
      <c r="M3221" s="772">
        <f>'ОВ 2 (СКБ)'!F1257</f>
        <v>102853714.26223348</v>
      </c>
      <c r="N3221" s="317">
        <f>'ОВ 2 (СКБ)'!H1257</f>
        <v>35358778.229999989</v>
      </c>
      <c r="O3221" s="861" t="s">
        <v>3971</v>
      </c>
      <c r="P3221" s="821">
        <v>68512531.930000007</v>
      </c>
      <c r="Q3221" s="828">
        <f t="shared" si="169"/>
        <v>47207115.840024993</v>
      </c>
      <c r="R3221" s="521"/>
    </row>
    <row r="3222" spans="1:18" hidden="1" outlineLevel="2">
      <c r="B3222" s="115">
        <f t="shared" si="170"/>
        <v>3202</v>
      </c>
      <c r="C3222" s="70" t="s">
        <v>2460</v>
      </c>
      <c r="D3222" s="203"/>
      <c r="E3222" s="204"/>
      <c r="F3222" s="38"/>
      <c r="G3222" s="38"/>
      <c r="H3222" s="39"/>
      <c r="I3222" s="38"/>
      <c r="J3222" s="307"/>
      <c r="K3222" s="325"/>
      <c r="L3222" s="353"/>
      <c r="M3222" s="772"/>
      <c r="N3222" s="775"/>
      <c r="O3222" s="863"/>
      <c r="P3222" s="821"/>
      <c r="Q3222" s="828">
        <f t="shared" si="169"/>
        <v>0</v>
      </c>
      <c r="R3222" s="523"/>
    </row>
    <row r="3223" spans="1:18" ht="105" hidden="1" outlineLevel="2">
      <c r="B3223" s="115">
        <f t="shared" si="170"/>
        <v>3203</v>
      </c>
      <c r="C3223" s="70" t="s">
        <v>2467</v>
      </c>
      <c r="D3223" s="202" t="s">
        <v>31</v>
      </c>
      <c r="E3223" s="204">
        <v>1</v>
      </c>
      <c r="F3223" s="38"/>
      <c r="G3223" s="38"/>
      <c r="H3223" s="39"/>
      <c r="I3223" s="38"/>
      <c r="J3223" s="307"/>
      <c r="K3223" s="325"/>
      <c r="L3223" s="353"/>
      <c r="M3223" s="772"/>
      <c r="N3223" s="775"/>
      <c r="O3223" s="863"/>
      <c r="P3223" s="821"/>
      <c r="Q3223" s="828">
        <f t="shared" si="169"/>
        <v>0</v>
      </c>
      <c r="R3223" s="523"/>
    </row>
    <row r="3224" spans="1:18" ht="105" hidden="1" outlineLevel="2">
      <c r="B3224" s="115">
        <f t="shared" si="170"/>
        <v>3204</v>
      </c>
      <c r="C3224" s="76" t="s">
        <v>2468</v>
      </c>
      <c r="D3224" s="197" t="s">
        <v>31</v>
      </c>
      <c r="E3224" s="198">
        <v>1</v>
      </c>
      <c r="F3224" s="38"/>
      <c r="G3224" s="38"/>
      <c r="H3224" s="39"/>
      <c r="I3224" s="38"/>
      <c r="J3224" s="307"/>
      <c r="K3224" s="325"/>
      <c r="L3224" s="353"/>
      <c r="M3224" s="772"/>
      <c r="N3224" s="775"/>
      <c r="O3224" s="863"/>
      <c r="P3224" s="821"/>
      <c r="Q3224" s="828">
        <f t="shared" si="169"/>
        <v>0</v>
      </c>
      <c r="R3224" s="523"/>
    </row>
    <row r="3225" spans="1:18" ht="30" hidden="1" outlineLevel="2">
      <c r="B3225" s="115">
        <f t="shared" si="170"/>
        <v>3205</v>
      </c>
      <c r="C3225" s="70" t="s">
        <v>533</v>
      </c>
      <c r="D3225" s="202" t="s">
        <v>31</v>
      </c>
      <c r="E3225" s="204">
        <v>1</v>
      </c>
      <c r="F3225" s="38"/>
      <c r="G3225" s="38"/>
      <c r="H3225" s="39"/>
      <c r="I3225" s="38"/>
      <c r="J3225" s="307"/>
      <c r="K3225" s="325"/>
      <c r="L3225" s="353"/>
      <c r="M3225" s="772"/>
      <c r="N3225" s="775"/>
      <c r="O3225" s="863"/>
      <c r="P3225" s="821"/>
      <c r="Q3225" s="828">
        <f t="shared" si="169"/>
        <v>0</v>
      </c>
      <c r="R3225" s="523"/>
    </row>
    <row r="3226" spans="1:18" ht="30" hidden="1" outlineLevel="2">
      <c r="B3226" s="115">
        <f t="shared" si="170"/>
        <v>3206</v>
      </c>
      <c r="C3226" s="70" t="s">
        <v>534</v>
      </c>
      <c r="D3226" s="202" t="s">
        <v>31</v>
      </c>
      <c r="E3226" s="204">
        <v>2</v>
      </c>
      <c r="F3226" s="38"/>
      <c r="G3226" s="38"/>
      <c r="H3226" s="39"/>
      <c r="I3226" s="38"/>
      <c r="J3226" s="307"/>
      <c r="K3226" s="325"/>
      <c r="L3226" s="353"/>
      <c r="M3226" s="772"/>
      <c r="N3226" s="775"/>
      <c r="O3226" s="863"/>
      <c r="P3226" s="821"/>
      <c r="Q3226" s="828">
        <f t="shared" si="169"/>
        <v>0</v>
      </c>
      <c r="R3226" s="523"/>
    </row>
    <row r="3227" spans="1:18" ht="45" hidden="1" outlineLevel="2">
      <c r="B3227" s="115">
        <f t="shared" si="170"/>
        <v>3207</v>
      </c>
      <c r="C3227" s="70" t="s">
        <v>535</v>
      </c>
      <c r="D3227" s="202" t="s">
        <v>2461</v>
      </c>
      <c r="E3227" s="204" t="s">
        <v>2462</v>
      </c>
      <c r="F3227" s="38"/>
      <c r="G3227" s="38"/>
      <c r="H3227" s="39"/>
      <c r="I3227" s="38"/>
      <c r="J3227" s="307"/>
      <c r="K3227" s="325"/>
      <c r="L3227" s="353"/>
      <c r="M3227" s="772"/>
      <c r="N3227" s="775"/>
      <c r="O3227" s="863"/>
      <c r="P3227" s="821"/>
      <c r="Q3227" s="828">
        <f t="shared" si="169"/>
        <v>0</v>
      </c>
      <c r="R3227" s="523"/>
    </row>
    <row r="3228" spans="1:18" ht="45" hidden="1" outlineLevel="2">
      <c r="B3228" s="115">
        <f t="shared" si="170"/>
        <v>3208</v>
      </c>
      <c r="C3228" s="70" t="s">
        <v>536</v>
      </c>
      <c r="D3228" s="202" t="s">
        <v>2031</v>
      </c>
      <c r="E3228" s="204" t="s">
        <v>2463</v>
      </c>
      <c r="F3228" s="38"/>
      <c r="G3228" s="38"/>
      <c r="H3228" s="39"/>
      <c r="I3228" s="38"/>
      <c r="J3228" s="307"/>
      <c r="K3228" s="325"/>
      <c r="L3228" s="353"/>
      <c r="M3228" s="772"/>
      <c r="N3228" s="775"/>
      <c r="O3228" s="863"/>
      <c r="P3228" s="821"/>
      <c r="Q3228" s="828">
        <f t="shared" si="169"/>
        <v>0</v>
      </c>
      <c r="R3228" s="523"/>
    </row>
    <row r="3229" spans="1:18" ht="45" hidden="1" outlineLevel="2">
      <c r="B3229" s="115">
        <f t="shared" si="170"/>
        <v>3209</v>
      </c>
      <c r="C3229" s="70" t="s">
        <v>537</v>
      </c>
      <c r="D3229" s="202" t="s">
        <v>2031</v>
      </c>
      <c r="E3229" s="204" t="s">
        <v>2464</v>
      </c>
      <c r="F3229" s="38"/>
      <c r="G3229" s="38"/>
      <c r="H3229" s="39"/>
      <c r="I3229" s="38"/>
      <c r="J3229" s="307"/>
      <c r="K3229" s="325"/>
      <c r="L3229" s="353"/>
      <c r="M3229" s="772"/>
      <c r="N3229" s="775"/>
      <c r="O3229" s="863"/>
      <c r="P3229" s="821"/>
      <c r="Q3229" s="828">
        <f t="shared" si="169"/>
        <v>0</v>
      </c>
      <c r="R3229" s="523"/>
    </row>
    <row r="3230" spans="1:18" ht="45" hidden="1" outlineLevel="2">
      <c r="B3230" s="115">
        <f t="shared" si="170"/>
        <v>3210</v>
      </c>
      <c r="C3230" s="70" t="s">
        <v>538</v>
      </c>
      <c r="D3230" s="202" t="s">
        <v>2031</v>
      </c>
      <c r="E3230" s="204" t="s">
        <v>2465</v>
      </c>
      <c r="F3230" s="38"/>
      <c r="G3230" s="38"/>
      <c r="H3230" s="39"/>
      <c r="I3230" s="38"/>
      <c r="J3230" s="307"/>
      <c r="K3230" s="325"/>
      <c r="L3230" s="353"/>
      <c r="M3230" s="772"/>
      <c r="N3230" s="775"/>
      <c r="O3230" s="863"/>
      <c r="P3230" s="821"/>
      <c r="Q3230" s="828">
        <f t="shared" si="169"/>
        <v>0</v>
      </c>
      <c r="R3230" s="523"/>
    </row>
    <row r="3231" spans="1:18" ht="45" hidden="1" outlineLevel="2">
      <c r="B3231" s="115">
        <f t="shared" si="170"/>
        <v>3211</v>
      </c>
      <c r="C3231" s="70" t="s">
        <v>539</v>
      </c>
      <c r="D3231" s="202" t="s">
        <v>2031</v>
      </c>
      <c r="E3231" s="204" t="s">
        <v>2466</v>
      </c>
      <c r="F3231" s="38"/>
      <c r="G3231" s="38"/>
      <c r="H3231" s="39"/>
      <c r="I3231" s="38"/>
      <c r="J3231" s="307"/>
      <c r="K3231" s="325"/>
      <c r="L3231" s="353"/>
      <c r="M3231" s="772"/>
      <c r="N3231" s="775"/>
      <c r="O3231" s="863"/>
      <c r="P3231" s="821"/>
      <c r="Q3231" s="828">
        <f t="shared" si="169"/>
        <v>0</v>
      </c>
      <c r="R3231" s="523"/>
    </row>
    <row r="3232" spans="1:18" ht="45" hidden="1" outlineLevel="2">
      <c r="B3232" s="115">
        <f t="shared" si="170"/>
        <v>3212</v>
      </c>
      <c r="C3232" s="70" t="s">
        <v>540</v>
      </c>
      <c r="D3232" s="202" t="s">
        <v>2031</v>
      </c>
      <c r="E3232" s="204" t="s">
        <v>2469</v>
      </c>
      <c r="F3232" s="38"/>
      <c r="G3232" s="38"/>
      <c r="H3232" s="39"/>
      <c r="I3232" s="38"/>
      <c r="J3232" s="307"/>
      <c r="K3232" s="325"/>
      <c r="L3232" s="353"/>
      <c r="M3232" s="772"/>
      <c r="N3232" s="775"/>
      <c r="O3232" s="863"/>
      <c r="P3232" s="821"/>
      <c r="Q3232" s="828">
        <f t="shared" si="169"/>
        <v>0</v>
      </c>
      <c r="R3232" s="523"/>
    </row>
    <row r="3233" spans="2:18" ht="45" hidden="1" outlineLevel="2">
      <c r="B3233" s="115">
        <f t="shared" si="170"/>
        <v>3213</v>
      </c>
      <c r="C3233" s="70" t="s">
        <v>541</v>
      </c>
      <c r="D3233" s="202" t="s">
        <v>2470</v>
      </c>
      <c r="E3233" s="204" t="s">
        <v>2471</v>
      </c>
      <c r="F3233" s="38"/>
      <c r="G3233" s="38"/>
      <c r="H3233" s="39"/>
      <c r="I3233" s="38"/>
      <c r="J3233" s="307"/>
      <c r="K3233" s="325"/>
      <c r="L3233" s="353"/>
      <c r="M3233" s="772"/>
      <c r="N3233" s="775"/>
      <c r="O3233" s="863"/>
      <c r="P3233" s="821"/>
      <c r="Q3233" s="828">
        <f t="shared" si="169"/>
        <v>0</v>
      </c>
      <c r="R3233" s="523"/>
    </row>
    <row r="3234" spans="2:18" hidden="1" outlineLevel="2">
      <c r="B3234" s="115">
        <f t="shared" si="170"/>
        <v>3214</v>
      </c>
      <c r="C3234" s="70" t="s">
        <v>2472</v>
      </c>
      <c r="D3234" s="202"/>
      <c r="E3234" s="204"/>
      <c r="F3234" s="38"/>
      <c r="G3234" s="38"/>
      <c r="H3234" s="39"/>
      <c r="I3234" s="38"/>
      <c r="J3234" s="307"/>
      <c r="K3234" s="325"/>
      <c r="L3234" s="353"/>
      <c r="M3234" s="772"/>
      <c r="N3234" s="775"/>
      <c r="O3234" s="863"/>
      <c r="P3234" s="821"/>
      <c r="Q3234" s="828">
        <f t="shared" si="169"/>
        <v>0</v>
      </c>
      <c r="R3234" s="523"/>
    </row>
    <row r="3235" spans="2:18" ht="30" hidden="1" outlineLevel="2">
      <c r="B3235" s="115">
        <f t="shared" si="170"/>
        <v>3215</v>
      </c>
      <c r="C3235" s="70" t="s">
        <v>543</v>
      </c>
      <c r="D3235" s="202" t="s">
        <v>31</v>
      </c>
      <c r="E3235" s="204">
        <v>1</v>
      </c>
      <c r="F3235" s="38"/>
      <c r="G3235" s="38"/>
      <c r="H3235" s="39"/>
      <c r="I3235" s="38"/>
      <c r="J3235" s="307"/>
      <c r="K3235" s="325"/>
      <c r="L3235" s="353"/>
      <c r="M3235" s="772"/>
      <c r="N3235" s="775"/>
      <c r="O3235" s="863"/>
      <c r="P3235" s="821"/>
      <c r="Q3235" s="828">
        <f t="shared" si="169"/>
        <v>0</v>
      </c>
      <c r="R3235" s="523"/>
    </row>
    <row r="3236" spans="2:18" ht="30" hidden="1" outlineLevel="2">
      <c r="B3236" s="115">
        <f t="shared" si="170"/>
        <v>3216</v>
      </c>
      <c r="C3236" s="70" t="s">
        <v>544</v>
      </c>
      <c r="D3236" s="202" t="s">
        <v>31</v>
      </c>
      <c r="E3236" s="204">
        <v>5</v>
      </c>
      <c r="F3236" s="38"/>
      <c r="G3236" s="38"/>
      <c r="H3236" s="39"/>
      <c r="I3236" s="38"/>
      <c r="J3236" s="307"/>
      <c r="K3236" s="325"/>
      <c r="L3236" s="353"/>
      <c r="M3236" s="772"/>
      <c r="N3236" s="775"/>
      <c r="O3236" s="863"/>
      <c r="P3236" s="821"/>
      <c r="Q3236" s="828">
        <f t="shared" si="169"/>
        <v>0</v>
      </c>
      <c r="R3236" s="523"/>
    </row>
    <row r="3237" spans="2:18" ht="30" hidden="1" outlineLevel="2">
      <c r="B3237" s="115">
        <f t="shared" si="170"/>
        <v>3217</v>
      </c>
      <c r="C3237" s="70" t="s">
        <v>545</v>
      </c>
      <c r="D3237" s="202" t="s">
        <v>31</v>
      </c>
      <c r="E3237" s="204">
        <v>1</v>
      </c>
      <c r="F3237" s="38"/>
      <c r="G3237" s="38"/>
      <c r="H3237" s="39"/>
      <c r="I3237" s="38"/>
      <c r="J3237" s="307"/>
      <c r="K3237" s="325"/>
      <c r="L3237" s="353"/>
      <c r="M3237" s="772"/>
      <c r="N3237" s="775"/>
      <c r="O3237" s="863"/>
      <c r="P3237" s="821"/>
      <c r="Q3237" s="828">
        <f t="shared" si="169"/>
        <v>0</v>
      </c>
      <c r="R3237" s="523"/>
    </row>
    <row r="3238" spans="2:18" ht="30" hidden="1" outlineLevel="2">
      <c r="B3238" s="115">
        <f t="shared" si="170"/>
        <v>3218</v>
      </c>
      <c r="C3238" s="70" t="s">
        <v>546</v>
      </c>
      <c r="D3238" s="202" t="s">
        <v>31</v>
      </c>
      <c r="E3238" s="204">
        <v>5</v>
      </c>
      <c r="F3238" s="38"/>
      <c r="G3238" s="38"/>
      <c r="H3238" s="39"/>
      <c r="I3238" s="38"/>
      <c r="J3238" s="307"/>
      <c r="K3238" s="325"/>
      <c r="L3238" s="353"/>
      <c r="M3238" s="772"/>
      <c r="N3238" s="775"/>
      <c r="O3238" s="863"/>
      <c r="P3238" s="821"/>
      <c r="Q3238" s="828">
        <f t="shared" si="169"/>
        <v>0</v>
      </c>
      <c r="R3238" s="523"/>
    </row>
    <row r="3239" spans="2:18" ht="30" hidden="1" outlineLevel="2">
      <c r="B3239" s="115">
        <f t="shared" si="170"/>
        <v>3219</v>
      </c>
      <c r="C3239" s="70" t="s">
        <v>547</v>
      </c>
      <c r="D3239" s="202" t="s">
        <v>31</v>
      </c>
      <c r="E3239" s="204">
        <v>1</v>
      </c>
      <c r="F3239" s="38"/>
      <c r="G3239" s="38"/>
      <c r="H3239" s="39"/>
      <c r="I3239" s="38"/>
      <c r="J3239" s="307"/>
      <c r="K3239" s="325"/>
      <c r="L3239" s="353"/>
      <c r="M3239" s="772"/>
      <c r="N3239" s="775"/>
      <c r="O3239" s="863"/>
      <c r="P3239" s="821"/>
      <c r="Q3239" s="828">
        <f t="shared" si="169"/>
        <v>0</v>
      </c>
      <c r="R3239" s="523"/>
    </row>
    <row r="3240" spans="2:18" ht="45" hidden="1" outlineLevel="2">
      <c r="B3240" s="115">
        <f t="shared" si="170"/>
        <v>3220</v>
      </c>
      <c r="C3240" s="70" t="s">
        <v>548</v>
      </c>
      <c r="D3240" s="202" t="s">
        <v>2461</v>
      </c>
      <c r="E3240" s="204" t="s">
        <v>2473</v>
      </c>
      <c r="F3240" s="38"/>
      <c r="G3240" s="38"/>
      <c r="H3240" s="39"/>
      <c r="I3240" s="38"/>
      <c r="J3240" s="307"/>
      <c r="K3240" s="325"/>
      <c r="L3240" s="353"/>
      <c r="M3240" s="772"/>
      <c r="N3240" s="775"/>
      <c r="O3240" s="863"/>
      <c r="P3240" s="821"/>
      <c r="Q3240" s="828">
        <f t="shared" si="169"/>
        <v>0</v>
      </c>
      <c r="R3240" s="523"/>
    </row>
    <row r="3241" spans="2:18" ht="45" hidden="1" outlineLevel="2">
      <c r="B3241" s="115">
        <f t="shared" si="170"/>
        <v>3221</v>
      </c>
      <c r="C3241" s="70" t="s">
        <v>549</v>
      </c>
      <c r="D3241" s="202" t="s">
        <v>2461</v>
      </c>
      <c r="E3241" s="204" t="s">
        <v>2474</v>
      </c>
      <c r="F3241" s="38"/>
      <c r="G3241" s="38"/>
      <c r="H3241" s="39"/>
      <c r="I3241" s="38"/>
      <c r="J3241" s="307"/>
      <c r="K3241" s="325"/>
      <c r="L3241" s="353"/>
      <c r="M3241" s="772"/>
      <c r="N3241" s="775"/>
      <c r="O3241" s="863"/>
      <c r="P3241" s="821"/>
      <c r="Q3241" s="828">
        <f t="shared" si="169"/>
        <v>0</v>
      </c>
      <c r="R3241" s="523"/>
    </row>
    <row r="3242" spans="2:18" ht="45" hidden="1" outlineLevel="2">
      <c r="B3242" s="115">
        <f t="shared" si="170"/>
        <v>3222</v>
      </c>
      <c r="C3242" s="70" t="s">
        <v>550</v>
      </c>
      <c r="D3242" s="202" t="s">
        <v>2461</v>
      </c>
      <c r="E3242" s="204" t="s">
        <v>2475</v>
      </c>
      <c r="F3242" s="38"/>
      <c r="G3242" s="38"/>
      <c r="H3242" s="39"/>
      <c r="I3242" s="38"/>
      <c r="J3242" s="307"/>
      <c r="K3242" s="325"/>
      <c r="L3242" s="353"/>
      <c r="M3242" s="772"/>
      <c r="N3242" s="775"/>
      <c r="O3242" s="863"/>
      <c r="P3242" s="821"/>
      <c r="Q3242" s="828">
        <f t="shared" si="169"/>
        <v>0</v>
      </c>
      <c r="R3242" s="523"/>
    </row>
    <row r="3243" spans="2:18" ht="45" hidden="1" outlineLevel="2">
      <c r="B3243" s="115">
        <f t="shared" si="170"/>
        <v>3223</v>
      </c>
      <c r="C3243" s="70" t="s">
        <v>551</v>
      </c>
      <c r="D3243" s="202" t="s">
        <v>2031</v>
      </c>
      <c r="E3243" s="204" t="s">
        <v>2476</v>
      </c>
      <c r="F3243" s="38"/>
      <c r="G3243" s="38"/>
      <c r="H3243" s="39"/>
      <c r="I3243" s="38"/>
      <c r="J3243" s="307"/>
      <c r="K3243" s="325"/>
      <c r="L3243" s="353"/>
      <c r="M3243" s="772"/>
      <c r="N3243" s="775"/>
      <c r="O3243" s="863"/>
      <c r="P3243" s="821"/>
      <c r="Q3243" s="828">
        <f t="shared" si="169"/>
        <v>0</v>
      </c>
      <c r="R3243" s="523"/>
    </row>
    <row r="3244" spans="2:18" ht="45" hidden="1" outlineLevel="2">
      <c r="B3244" s="115">
        <f t="shared" si="170"/>
        <v>3224</v>
      </c>
      <c r="C3244" s="70" t="s">
        <v>552</v>
      </c>
      <c r="D3244" s="202" t="s">
        <v>2031</v>
      </c>
      <c r="E3244" s="204" t="s">
        <v>2477</v>
      </c>
      <c r="F3244" s="38"/>
      <c r="G3244" s="38"/>
      <c r="H3244" s="39"/>
      <c r="I3244" s="38"/>
      <c r="J3244" s="307"/>
      <c r="K3244" s="325"/>
      <c r="L3244" s="353"/>
      <c r="M3244" s="772"/>
      <c r="N3244" s="775"/>
      <c r="O3244" s="863"/>
      <c r="P3244" s="821"/>
      <c r="Q3244" s="828">
        <f t="shared" si="169"/>
        <v>0</v>
      </c>
      <c r="R3244" s="523"/>
    </row>
    <row r="3245" spans="2:18" ht="45" hidden="1" outlineLevel="2">
      <c r="B3245" s="115">
        <f t="shared" si="170"/>
        <v>3225</v>
      </c>
      <c r="C3245" s="70" t="s">
        <v>553</v>
      </c>
      <c r="D3245" s="202" t="s">
        <v>2031</v>
      </c>
      <c r="E3245" s="204" t="s">
        <v>2478</v>
      </c>
      <c r="F3245" s="38"/>
      <c r="G3245" s="38"/>
      <c r="H3245" s="39"/>
      <c r="I3245" s="38"/>
      <c r="J3245" s="307"/>
      <c r="K3245" s="325"/>
      <c r="L3245" s="353"/>
      <c r="M3245" s="772"/>
      <c r="N3245" s="775"/>
      <c r="O3245" s="863"/>
      <c r="P3245" s="821"/>
      <c r="Q3245" s="828">
        <f t="shared" si="169"/>
        <v>0</v>
      </c>
      <c r="R3245" s="523"/>
    </row>
    <row r="3246" spans="2:18" ht="30" hidden="1" outlineLevel="2">
      <c r="B3246" s="115">
        <f t="shared" si="170"/>
        <v>3226</v>
      </c>
      <c r="C3246" s="70" t="s">
        <v>554</v>
      </c>
      <c r="D3246" s="202" t="s">
        <v>2031</v>
      </c>
      <c r="E3246" s="204" t="s">
        <v>2479</v>
      </c>
      <c r="F3246" s="38"/>
      <c r="G3246" s="38"/>
      <c r="H3246" s="39"/>
      <c r="I3246" s="38"/>
      <c r="J3246" s="307"/>
      <c r="K3246" s="325"/>
      <c r="L3246" s="353"/>
      <c r="M3246" s="772"/>
      <c r="N3246" s="775"/>
      <c r="O3246" s="863"/>
      <c r="P3246" s="821"/>
      <c r="Q3246" s="828">
        <f t="shared" si="169"/>
        <v>0</v>
      </c>
      <c r="R3246" s="523"/>
    </row>
    <row r="3247" spans="2:18" ht="30" hidden="1" outlineLevel="2">
      <c r="B3247" s="115">
        <f t="shared" si="170"/>
        <v>3227</v>
      </c>
      <c r="C3247" s="70" t="s">
        <v>555</v>
      </c>
      <c r="D3247" s="202" t="s">
        <v>2031</v>
      </c>
      <c r="E3247" s="204" t="s">
        <v>2480</v>
      </c>
      <c r="F3247" s="38"/>
      <c r="G3247" s="38"/>
      <c r="H3247" s="39"/>
      <c r="I3247" s="38"/>
      <c r="J3247" s="307"/>
      <c r="K3247" s="325"/>
      <c r="L3247" s="353"/>
      <c r="M3247" s="772"/>
      <c r="N3247" s="775"/>
      <c r="O3247" s="863"/>
      <c r="P3247" s="821"/>
      <c r="Q3247" s="828">
        <f t="shared" ref="Q3247:Q3310" si="171">I3247</f>
        <v>0</v>
      </c>
      <c r="R3247" s="523"/>
    </row>
    <row r="3248" spans="2:18" ht="45" hidden="1" outlineLevel="2">
      <c r="B3248" s="115">
        <f t="shared" si="170"/>
        <v>3228</v>
      </c>
      <c r="C3248" s="70" t="s">
        <v>556</v>
      </c>
      <c r="D3248" s="202" t="s">
        <v>2031</v>
      </c>
      <c r="E3248" s="204" t="s">
        <v>2481</v>
      </c>
      <c r="F3248" s="38"/>
      <c r="G3248" s="38"/>
      <c r="H3248" s="39"/>
      <c r="I3248" s="38"/>
      <c r="J3248" s="307"/>
      <c r="K3248" s="325"/>
      <c r="L3248" s="353"/>
      <c r="M3248" s="772"/>
      <c r="N3248" s="775"/>
      <c r="O3248" s="863"/>
      <c r="P3248" s="821"/>
      <c r="Q3248" s="828">
        <f t="shared" si="171"/>
        <v>0</v>
      </c>
      <c r="R3248" s="523"/>
    </row>
    <row r="3249" spans="2:18" ht="45" hidden="1" outlineLevel="2">
      <c r="B3249" s="115">
        <f t="shared" si="170"/>
        <v>3229</v>
      </c>
      <c r="C3249" s="70" t="s">
        <v>557</v>
      </c>
      <c r="D3249" s="202" t="s">
        <v>2031</v>
      </c>
      <c r="E3249" s="204" t="s">
        <v>2482</v>
      </c>
      <c r="F3249" s="38"/>
      <c r="G3249" s="38"/>
      <c r="H3249" s="39"/>
      <c r="I3249" s="38"/>
      <c r="J3249" s="307"/>
      <c r="K3249" s="325"/>
      <c r="L3249" s="353"/>
      <c r="M3249" s="772"/>
      <c r="N3249" s="775"/>
      <c r="O3249" s="863"/>
      <c r="P3249" s="821"/>
      <c r="Q3249" s="828">
        <f t="shared" si="171"/>
        <v>0</v>
      </c>
      <c r="R3249" s="523"/>
    </row>
    <row r="3250" spans="2:18" ht="30" hidden="1" outlineLevel="2">
      <c r="B3250" s="115">
        <f t="shared" si="170"/>
        <v>3230</v>
      </c>
      <c r="C3250" s="70" t="s">
        <v>558</v>
      </c>
      <c r="D3250" s="202" t="s">
        <v>2483</v>
      </c>
      <c r="E3250" s="204" t="s">
        <v>2484</v>
      </c>
      <c r="F3250" s="38"/>
      <c r="G3250" s="38"/>
      <c r="H3250" s="39"/>
      <c r="I3250" s="38"/>
      <c r="J3250" s="307"/>
      <c r="K3250" s="325"/>
      <c r="L3250" s="353"/>
      <c r="M3250" s="772"/>
      <c r="N3250" s="775"/>
      <c r="O3250" s="863"/>
      <c r="P3250" s="821"/>
      <c r="Q3250" s="828">
        <f t="shared" si="171"/>
        <v>0</v>
      </c>
      <c r="R3250" s="523"/>
    </row>
    <row r="3251" spans="2:18" hidden="1" outlineLevel="2">
      <c r="B3251" s="115">
        <f t="shared" si="170"/>
        <v>3231</v>
      </c>
      <c r="C3251" s="70" t="s">
        <v>2485</v>
      </c>
      <c r="D3251" s="202"/>
      <c r="E3251" s="204"/>
      <c r="F3251" s="38"/>
      <c r="G3251" s="38"/>
      <c r="H3251" s="39"/>
      <c r="I3251" s="38"/>
      <c r="J3251" s="307"/>
      <c r="K3251" s="325"/>
      <c r="L3251" s="353"/>
      <c r="M3251" s="772"/>
      <c r="N3251" s="775"/>
      <c r="O3251" s="863"/>
      <c r="P3251" s="821"/>
      <c r="Q3251" s="828">
        <f t="shared" si="171"/>
        <v>0</v>
      </c>
      <c r="R3251" s="523"/>
    </row>
    <row r="3252" spans="2:18" ht="75" hidden="1" outlineLevel="2">
      <c r="B3252" s="115">
        <f t="shared" ref="B3252:B3315" si="172">B3251+1</f>
        <v>3232</v>
      </c>
      <c r="C3252" s="70" t="s">
        <v>2486</v>
      </c>
      <c r="D3252" s="202" t="s">
        <v>31</v>
      </c>
      <c r="E3252" s="204">
        <v>1</v>
      </c>
      <c r="F3252" s="38"/>
      <c r="G3252" s="38"/>
      <c r="H3252" s="39"/>
      <c r="I3252" s="38"/>
      <c r="J3252" s="307"/>
      <c r="K3252" s="325"/>
      <c r="L3252" s="353"/>
      <c r="M3252" s="772"/>
      <c r="N3252" s="775"/>
      <c r="O3252" s="863"/>
      <c r="P3252" s="821"/>
      <c r="Q3252" s="828">
        <f t="shared" si="171"/>
        <v>0</v>
      </c>
      <c r="R3252" s="523"/>
    </row>
    <row r="3253" spans="2:18" ht="30" hidden="1" outlineLevel="2">
      <c r="B3253" s="115">
        <f t="shared" si="172"/>
        <v>3233</v>
      </c>
      <c r="C3253" s="70" t="s">
        <v>543</v>
      </c>
      <c r="D3253" s="202" t="s">
        <v>31</v>
      </c>
      <c r="E3253" s="204">
        <v>6</v>
      </c>
      <c r="F3253" s="38"/>
      <c r="G3253" s="38"/>
      <c r="H3253" s="39"/>
      <c r="I3253" s="38"/>
      <c r="J3253" s="307"/>
      <c r="K3253" s="325"/>
      <c r="L3253" s="353"/>
      <c r="M3253" s="772"/>
      <c r="N3253" s="775"/>
      <c r="O3253" s="863"/>
      <c r="P3253" s="821"/>
      <c r="Q3253" s="828">
        <f t="shared" si="171"/>
        <v>0</v>
      </c>
      <c r="R3253" s="523"/>
    </row>
    <row r="3254" spans="2:18" ht="30" hidden="1" outlineLevel="2">
      <c r="B3254" s="115">
        <f t="shared" si="172"/>
        <v>3234</v>
      </c>
      <c r="C3254" s="70" t="s">
        <v>560</v>
      </c>
      <c r="D3254" s="202" t="s">
        <v>31</v>
      </c>
      <c r="E3254" s="204">
        <v>2</v>
      </c>
      <c r="F3254" s="38"/>
      <c r="G3254" s="38"/>
      <c r="H3254" s="39"/>
      <c r="I3254" s="38"/>
      <c r="J3254" s="307"/>
      <c r="K3254" s="325"/>
      <c r="L3254" s="353"/>
      <c r="M3254" s="772"/>
      <c r="N3254" s="775"/>
      <c r="O3254" s="863"/>
      <c r="P3254" s="821"/>
      <c r="Q3254" s="828">
        <f t="shared" si="171"/>
        <v>0</v>
      </c>
      <c r="R3254" s="523"/>
    </row>
    <row r="3255" spans="2:18" ht="30" hidden="1" outlineLevel="2">
      <c r="B3255" s="115">
        <f t="shared" si="172"/>
        <v>3235</v>
      </c>
      <c r="C3255" s="70" t="s">
        <v>561</v>
      </c>
      <c r="D3255" s="202" t="s">
        <v>31</v>
      </c>
      <c r="E3255" s="204">
        <v>2</v>
      </c>
      <c r="F3255" s="38"/>
      <c r="G3255" s="38"/>
      <c r="H3255" s="39"/>
      <c r="I3255" s="38"/>
      <c r="J3255" s="307"/>
      <c r="K3255" s="325"/>
      <c r="L3255" s="353"/>
      <c r="M3255" s="772"/>
      <c r="N3255" s="775"/>
      <c r="O3255" s="863"/>
      <c r="P3255" s="821"/>
      <c r="Q3255" s="828">
        <f t="shared" si="171"/>
        <v>0</v>
      </c>
      <c r="R3255" s="523"/>
    </row>
    <row r="3256" spans="2:18" ht="30" hidden="1" outlineLevel="2">
      <c r="B3256" s="115">
        <f t="shared" si="172"/>
        <v>3236</v>
      </c>
      <c r="C3256" s="70" t="s">
        <v>562</v>
      </c>
      <c r="D3256" s="202" t="s">
        <v>31</v>
      </c>
      <c r="E3256" s="204">
        <v>1</v>
      </c>
      <c r="F3256" s="38"/>
      <c r="G3256" s="38"/>
      <c r="H3256" s="39"/>
      <c r="I3256" s="38"/>
      <c r="J3256" s="307"/>
      <c r="K3256" s="325"/>
      <c r="L3256" s="353"/>
      <c r="M3256" s="772"/>
      <c r="N3256" s="775"/>
      <c r="O3256" s="863"/>
      <c r="P3256" s="821"/>
      <c r="Q3256" s="828">
        <f t="shared" si="171"/>
        <v>0</v>
      </c>
      <c r="R3256" s="523"/>
    </row>
    <row r="3257" spans="2:18" ht="30" hidden="1" outlineLevel="2">
      <c r="B3257" s="115">
        <f t="shared" si="172"/>
        <v>3237</v>
      </c>
      <c r="C3257" s="70" t="s">
        <v>545</v>
      </c>
      <c r="D3257" s="202" t="s">
        <v>31</v>
      </c>
      <c r="E3257" s="204">
        <v>6</v>
      </c>
      <c r="F3257" s="38"/>
      <c r="G3257" s="38"/>
      <c r="H3257" s="39"/>
      <c r="I3257" s="38"/>
      <c r="J3257" s="307"/>
      <c r="K3257" s="325"/>
      <c r="L3257" s="353"/>
      <c r="M3257" s="772"/>
      <c r="N3257" s="775"/>
      <c r="O3257" s="863"/>
      <c r="P3257" s="821"/>
      <c r="Q3257" s="828">
        <f t="shared" si="171"/>
        <v>0</v>
      </c>
      <c r="R3257" s="523"/>
    </row>
    <row r="3258" spans="2:18" ht="30" hidden="1" outlineLevel="2">
      <c r="B3258" s="115">
        <f t="shared" si="172"/>
        <v>3238</v>
      </c>
      <c r="C3258" s="70" t="s">
        <v>563</v>
      </c>
      <c r="D3258" s="202" t="s">
        <v>31</v>
      </c>
      <c r="E3258" s="204">
        <v>2</v>
      </c>
      <c r="F3258" s="38"/>
      <c r="G3258" s="38"/>
      <c r="H3258" s="39"/>
      <c r="I3258" s="38"/>
      <c r="J3258" s="307"/>
      <c r="K3258" s="325"/>
      <c r="L3258" s="353"/>
      <c r="M3258" s="772"/>
      <c r="N3258" s="775"/>
      <c r="O3258" s="863"/>
      <c r="P3258" s="821"/>
      <c r="Q3258" s="828">
        <f t="shared" si="171"/>
        <v>0</v>
      </c>
      <c r="R3258" s="523"/>
    </row>
    <row r="3259" spans="2:18" ht="30" hidden="1" outlineLevel="2">
      <c r="B3259" s="115">
        <f t="shared" si="172"/>
        <v>3239</v>
      </c>
      <c r="C3259" s="70" t="s">
        <v>564</v>
      </c>
      <c r="D3259" s="202" t="s">
        <v>31</v>
      </c>
      <c r="E3259" s="204">
        <v>2</v>
      </c>
      <c r="F3259" s="38"/>
      <c r="G3259" s="38"/>
      <c r="H3259" s="39"/>
      <c r="I3259" s="38"/>
      <c r="J3259" s="307"/>
      <c r="K3259" s="325"/>
      <c r="L3259" s="353"/>
      <c r="M3259" s="772"/>
      <c r="N3259" s="775"/>
      <c r="O3259" s="863"/>
      <c r="P3259" s="821"/>
      <c r="Q3259" s="828">
        <f t="shared" si="171"/>
        <v>0</v>
      </c>
      <c r="R3259" s="523"/>
    </row>
    <row r="3260" spans="2:18" ht="30" hidden="1" outlineLevel="2">
      <c r="B3260" s="115">
        <f t="shared" si="172"/>
        <v>3240</v>
      </c>
      <c r="C3260" s="70" t="s">
        <v>565</v>
      </c>
      <c r="D3260" s="202" t="s">
        <v>31</v>
      </c>
      <c r="E3260" s="204">
        <v>1</v>
      </c>
      <c r="F3260" s="38"/>
      <c r="G3260" s="38"/>
      <c r="H3260" s="39"/>
      <c r="I3260" s="38"/>
      <c r="J3260" s="307"/>
      <c r="K3260" s="325"/>
      <c r="L3260" s="353"/>
      <c r="M3260" s="772"/>
      <c r="N3260" s="775"/>
      <c r="O3260" s="863"/>
      <c r="P3260" s="821"/>
      <c r="Q3260" s="828">
        <f t="shared" si="171"/>
        <v>0</v>
      </c>
      <c r="R3260" s="523"/>
    </row>
    <row r="3261" spans="2:18" ht="45" hidden="1" outlineLevel="2">
      <c r="B3261" s="115">
        <f t="shared" si="172"/>
        <v>3241</v>
      </c>
      <c r="C3261" s="70" t="s">
        <v>548</v>
      </c>
      <c r="D3261" s="202" t="s">
        <v>2461</v>
      </c>
      <c r="E3261" s="204" t="s">
        <v>2487</v>
      </c>
      <c r="F3261" s="38"/>
      <c r="G3261" s="38"/>
      <c r="H3261" s="39"/>
      <c r="I3261" s="38"/>
      <c r="J3261" s="307"/>
      <c r="K3261" s="325"/>
      <c r="L3261" s="353"/>
      <c r="M3261" s="772"/>
      <c r="N3261" s="775"/>
      <c r="O3261" s="863"/>
      <c r="P3261" s="821"/>
      <c r="Q3261" s="828">
        <f t="shared" si="171"/>
        <v>0</v>
      </c>
      <c r="R3261" s="523"/>
    </row>
    <row r="3262" spans="2:18" ht="45" hidden="1" outlineLevel="2">
      <c r="B3262" s="115">
        <f t="shared" si="172"/>
        <v>3242</v>
      </c>
      <c r="C3262" s="70" t="s">
        <v>566</v>
      </c>
      <c r="D3262" s="202" t="s">
        <v>2461</v>
      </c>
      <c r="E3262" s="204" t="s">
        <v>2488</v>
      </c>
      <c r="F3262" s="38"/>
      <c r="G3262" s="38"/>
      <c r="H3262" s="39"/>
      <c r="I3262" s="38"/>
      <c r="J3262" s="307"/>
      <c r="K3262" s="325"/>
      <c r="L3262" s="353"/>
      <c r="M3262" s="772"/>
      <c r="N3262" s="775"/>
      <c r="O3262" s="863"/>
      <c r="P3262" s="821"/>
      <c r="Q3262" s="828">
        <f t="shared" si="171"/>
        <v>0</v>
      </c>
      <c r="R3262" s="523"/>
    </row>
    <row r="3263" spans="2:18" ht="45" hidden="1" outlineLevel="2">
      <c r="B3263" s="115">
        <f t="shared" si="172"/>
        <v>3243</v>
      </c>
      <c r="C3263" s="70" t="s">
        <v>567</v>
      </c>
      <c r="D3263" s="202" t="s">
        <v>2461</v>
      </c>
      <c r="E3263" s="204" t="s">
        <v>2489</v>
      </c>
      <c r="F3263" s="38"/>
      <c r="G3263" s="38"/>
      <c r="H3263" s="39"/>
      <c r="I3263" s="38"/>
      <c r="J3263" s="307"/>
      <c r="K3263" s="325"/>
      <c r="L3263" s="353"/>
      <c r="M3263" s="772"/>
      <c r="N3263" s="775"/>
      <c r="O3263" s="863"/>
      <c r="P3263" s="821"/>
      <c r="Q3263" s="828">
        <f t="shared" si="171"/>
        <v>0</v>
      </c>
      <c r="R3263" s="523"/>
    </row>
    <row r="3264" spans="2:18" ht="45" hidden="1" outlineLevel="2">
      <c r="B3264" s="115">
        <f t="shared" si="172"/>
        <v>3244</v>
      </c>
      <c r="C3264" s="70" t="s">
        <v>549</v>
      </c>
      <c r="D3264" s="202" t="s">
        <v>2461</v>
      </c>
      <c r="E3264" s="204" t="s">
        <v>2490</v>
      </c>
      <c r="F3264" s="38"/>
      <c r="G3264" s="38"/>
      <c r="H3264" s="39"/>
      <c r="I3264" s="38"/>
      <c r="J3264" s="307"/>
      <c r="K3264" s="325"/>
      <c r="L3264" s="353"/>
      <c r="M3264" s="772"/>
      <c r="N3264" s="775"/>
      <c r="O3264" s="863"/>
      <c r="P3264" s="821"/>
      <c r="Q3264" s="828">
        <f t="shared" si="171"/>
        <v>0</v>
      </c>
      <c r="R3264" s="523"/>
    </row>
    <row r="3265" spans="2:18" ht="45" hidden="1" outlineLevel="2">
      <c r="B3265" s="115">
        <f t="shared" si="172"/>
        <v>3245</v>
      </c>
      <c r="C3265" s="70" t="s">
        <v>568</v>
      </c>
      <c r="D3265" s="202" t="s">
        <v>2461</v>
      </c>
      <c r="E3265" s="204" t="s">
        <v>2491</v>
      </c>
      <c r="F3265" s="38"/>
      <c r="G3265" s="38"/>
      <c r="H3265" s="39"/>
      <c r="I3265" s="38"/>
      <c r="J3265" s="307"/>
      <c r="K3265" s="325"/>
      <c r="L3265" s="353"/>
      <c r="M3265" s="772"/>
      <c r="N3265" s="775"/>
      <c r="O3265" s="863"/>
      <c r="P3265" s="821"/>
      <c r="Q3265" s="828">
        <f t="shared" si="171"/>
        <v>0</v>
      </c>
      <c r="R3265" s="523"/>
    </row>
    <row r="3266" spans="2:18" ht="45" hidden="1" outlineLevel="2">
      <c r="B3266" s="115">
        <f t="shared" si="172"/>
        <v>3246</v>
      </c>
      <c r="C3266" s="70" t="s">
        <v>569</v>
      </c>
      <c r="D3266" s="202" t="s">
        <v>2031</v>
      </c>
      <c r="E3266" s="204" t="s">
        <v>2492</v>
      </c>
      <c r="F3266" s="38"/>
      <c r="G3266" s="38"/>
      <c r="H3266" s="39"/>
      <c r="I3266" s="38"/>
      <c r="J3266" s="307"/>
      <c r="K3266" s="325"/>
      <c r="L3266" s="353"/>
      <c r="M3266" s="772"/>
      <c r="N3266" s="775"/>
      <c r="O3266" s="863"/>
      <c r="P3266" s="821"/>
      <c r="Q3266" s="828">
        <f t="shared" si="171"/>
        <v>0</v>
      </c>
      <c r="R3266" s="523"/>
    </row>
    <row r="3267" spans="2:18" ht="45" hidden="1" outlineLevel="2">
      <c r="B3267" s="115">
        <f t="shared" si="172"/>
        <v>3247</v>
      </c>
      <c r="C3267" s="70" t="s">
        <v>570</v>
      </c>
      <c r="D3267" s="202" t="s">
        <v>2031</v>
      </c>
      <c r="E3267" s="204" t="s">
        <v>2493</v>
      </c>
      <c r="F3267" s="38"/>
      <c r="G3267" s="38"/>
      <c r="H3267" s="39"/>
      <c r="I3267" s="38"/>
      <c r="J3267" s="307"/>
      <c r="K3267" s="325"/>
      <c r="L3267" s="353"/>
      <c r="M3267" s="772"/>
      <c r="N3267" s="775"/>
      <c r="O3267" s="863"/>
      <c r="P3267" s="821"/>
      <c r="Q3267" s="828">
        <f t="shared" si="171"/>
        <v>0</v>
      </c>
      <c r="R3267" s="523"/>
    </row>
    <row r="3268" spans="2:18" ht="45" hidden="1" outlineLevel="2">
      <c r="B3268" s="115">
        <f t="shared" si="172"/>
        <v>3248</v>
      </c>
      <c r="C3268" s="70" t="s">
        <v>551</v>
      </c>
      <c r="D3268" s="202" t="s">
        <v>2031</v>
      </c>
      <c r="E3268" s="204" t="s">
        <v>2494</v>
      </c>
      <c r="F3268" s="38"/>
      <c r="G3268" s="38"/>
      <c r="H3268" s="39"/>
      <c r="I3268" s="38"/>
      <c r="J3268" s="307"/>
      <c r="K3268" s="325"/>
      <c r="L3268" s="353"/>
      <c r="M3268" s="772"/>
      <c r="N3268" s="775"/>
      <c r="O3268" s="863"/>
      <c r="P3268" s="821"/>
      <c r="Q3268" s="828">
        <f t="shared" si="171"/>
        <v>0</v>
      </c>
      <c r="R3268" s="523"/>
    </row>
    <row r="3269" spans="2:18" hidden="1" outlineLevel="2">
      <c r="B3269" s="115">
        <f t="shared" si="172"/>
        <v>3249</v>
      </c>
      <c r="C3269" s="70"/>
      <c r="D3269" s="202"/>
      <c r="E3269" s="204"/>
      <c r="F3269" s="38"/>
      <c r="G3269" s="38"/>
      <c r="H3269" s="39"/>
      <c r="I3269" s="38"/>
      <c r="J3269" s="307"/>
      <c r="K3269" s="325"/>
      <c r="L3269" s="353"/>
      <c r="M3269" s="772"/>
      <c r="N3269" s="775"/>
      <c r="O3269" s="863"/>
      <c r="P3269" s="821"/>
      <c r="Q3269" s="828">
        <f t="shared" si="171"/>
        <v>0</v>
      </c>
      <c r="R3269" s="523"/>
    </row>
    <row r="3270" spans="2:18" ht="45" hidden="1" outlineLevel="2">
      <c r="B3270" s="115">
        <f t="shared" si="172"/>
        <v>3250</v>
      </c>
      <c r="C3270" s="70" t="s">
        <v>571</v>
      </c>
      <c r="D3270" s="202" t="s">
        <v>2031</v>
      </c>
      <c r="E3270" s="204" t="s">
        <v>2495</v>
      </c>
      <c r="F3270" s="38"/>
      <c r="G3270" s="38"/>
      <c r="H3270" s="39"/>
      <c r="I3270" s="38"/>
      <c r="J3270" s="307"/>
      <c r="K3270" s="325"/>
      <c r="L3270" s="353"/>
      <c r="M3270" s="772"/>
      <c r="N3270" s="775"/>
      <c r="O3270" s="863"/>
      <c r="P3270" s="821"/>
      <c r="Q3270" s="828">
        <f t="shared" si="171"/>
        <v>0</v>
      </c>
      <c r="R3270" s="523"/>
    </row>
    <row r="3271" spans="2:18" ht="45" hidden="1" outlineLevel="2">
      <c r="B3271" s="115">
        <f t="shared" si="172"/>
        <v>3251</v>
      </c>
      <c r="C3271" s="70" t="s">
        <v>572</v>
      </c>
      <c r="D3271" s="202" t="s">
        <v>2031</v>
      </c>
      <c r="E3271" s="204" t="s">
        <v>2496</v>
      </c>
      <c r="F3271" s="38"/>
      <c r="G3271" s="38"/>
      <c r="H3271" s="39"/>
      <c r="I3271" s="38"/>
      <c r="J3271" s="307"/>
      <c r="K3271" s="325"/>
      <c r="L3271" s="353"/>
      <c r="M3271" s="772"/>
      <c r="N3271" s="775"/>
      <c r="O3271" s="863"/>
      <c r="P3271" s="821"/>
      <c r="Q3271" s="828">
        <f t="shared" si="171"/>
        <v>0</v>
      </c>
      <c r="R3271" s="523"/>
    </row>
    <row r="3272" spans="2:18" ht="30" hidden="1" outlineLevel="2">
      <c r="B3272" s="115">
        <f t="shared" si="172"/>
        <v>3252</v>
      </c>
      <c r="C3272" s="70" t="s">
        <v>573</v>
      </c>
      <c r="D3272" s="202" t="s">
        <v>2031</v>
      </c>
      <c r="E3272" s="204" t="s">
        <v>2497</v>
      </c>
      <c r="F3272" s="38"/>
      <c r="G3272" s="38"/>
      <c r="H3272" s="39"/>
      <c r="I3272" s="38"/>
      <c r="J3272" s="307"/>
      <c r="K3272" s="325"/>
      <c r="L3272" s="353"/>
      <c r="M3272" s="772"/>
      <c r="N3272" s="775"/>
      <c r="O3272" s="863"/>
      <c r="P3272" s="821"/>
      <c r="Q3272" s="828">
        <f t="shared" si="171"/>
        <v>0</v>
      </c>
      <c r="R3272" s="523"/>
    </row>
    <row r="3273" spans="2:18" ht="30" hidden="1" outlineLevel="2">
      <c r="B3273" s="115">
        <f t="shared" si="172"/>
        <v>3253</v>
      </c>
      <c r="C3273" s="70" t="s">
        <v>574</v>
      </c>
      <c r="D3273" s="202" t="s">
        <v>2031</v>
      </c>
      <c r="E3273" s="204" t="s">
        <v>2498</v>
      </c>
      <c r="F3273" s="38"/>
      <c r="G3273" s="38"/>
      <c r="H3273" s="39"/>
      <c r="I3273" s="38"/>
      <c r="J3273" s="307"/>
      <c r="K3273" s="325"/>
      <c r="L3273" s="353"/>
      <c r="M3273" s="772"/>
      <c r="N3273" s="775"/>
      <c r="O3273" s="863"/>
      <c r="P3273" s="821"/>
      <c r="Q3273" s="828">
        <f t="shared" si="171"/>
        <v>0</v>
      </c>
      <c r="R3273" s="523"/>
    </row>
    <row r="3274" spans="2:18" ht="30" hidden="1" outlineLevel="2">
      <c r="B3274" s="115">
        <f t="shared" si="172"/>
        <v>3254</v>
      </c>
      <c r="C3274" s="70" t="s">
        <v>575</v>
      </c>
      <c r="D3274" s="202" t="s">
        <v>2031</v>
      </c>
      <c r="E3274" s="204" t="s">
        <v>2499</v>
      </c>
      <c r="F3274" s="38"/>
      <c r="G3274" s="38"/>
      <c r="H3274" s="39"/>
      <c r="I3274" s="38"/>
      <c r="J3274" s="307"/>
      <c r="K3274" s="325"/>
      <c r="L3274" s="353"/>
      <c r="M3274" s="772"/>
      <c r="N3274" s="775"/>
      <c r="O3274" s="863"/>
      <c r="P3274" s="821"/>
      <c r="Q3274" s="828">
        <f t="shared" si="171"/>
        <v>0</v>
      </c>
      <c r="R3274" s="523"/>
    </row>
    <row r="3275" spans="2:18" ht="30" hidden="1" outlineLevel="2">
      <c r="B3275" s="115">
        <f t="shared" si="172"/>
        <v>3255</v>
      </c>
      <c r="C3275" s="70" t="s">
        <v>554</v>
      </c>
      <c r="D3275" s="202" t="s">
        <v>2031</v>
      </c>
      <c r="E3275" s="204" t="s">
        <v>2479</v>
      </c>
      <c r="F3275" s="38"/>
      <c r="G3275" s="38"/>
      <c r="H3275" s="39"/>
      <c r="I3275" s="38"/>
      <c r="J3275" s="307"/>
      <c r="K3275" s="325"/>
      <c r="L3275" s="353"/>
      <c r="M3275" s="772"/>
      <c r="N3275" s="775"/>
      <c r="O3275" s="863"/>
      <c r="P3275" s="821"/>
      <c r="Q3275" s="828">
        <f t="shared" si="171"/>
        <v>0</v>
      </c>
      <c r="R3275" s="523"/>
    </row>
    <row r="3276" spans="2:18" ht="30" hidden="1" outlineLevel="2">
      <c r="B3276" s="115">
        <f t="shared" si="172"/>
        <v>3256</v>
      </c>
      <c r="C3276" s="70" t="s">
        <v>576</v>
      </c>
      <c r="D3276" s="202" t="s">
        <v>2031</v>
      </c>
      <c r="E3276" s="204" t="s">
        <v>2500</v>
      </c>
      <c r="F3276" s="38"/>
      <c r="G3276" s="38"/>
      <c r="H3276" s="39"/>
      <c r="I3276" s="38"/>
      <c r="J3276" s="307"/>
      <c r="K3276" s="325"/>
      <c r="L3276" s="353"/>
      <c r="M3276" s="772"/>
      <c r="N3276" s="775"/>
      <c r="O3276" s="863"/>
      <c r="P3276" s="821"/>
      <c r="Q3276" s="828">
        <f t="shared" si="171"/>
        <v>0</v>
      </c>
      <c r="R3276" s="523"/>
    </row>
    <row r="3277" spans="2:18" ht="30" hidden="1" outlineLevel="2">
      <c r="B3277" s="115">
        <f t="shared" si="172"/>
        <v>3257</v>
      </c>
      <c r="C3277" s="70" t="s">
        <v>577</v>
      </c>
      <c r="D3277" s="202" t="s">
        <v>2031</v>
      </c>
      <c r="E3277" s="204" t="s">
        <v>2501</v>
      </c>
      <c r="F3277" s="38"/>
      <c r="G3277" s="38"/>
      <c r="H3277" s="39"/>
      <c r="I3277" s="38"/>
      <c r="J3277" s="307"/>
      <c r="K3277" s="325"/>
      <c r="L3277" s="353"/>
      <c r="M3277" s="772"/>
      <c r="N3277" s="775"/>
      <c r="O3277" s="863"/>
      <c r="P3277" s="821"/>
      <c r="Q3277" s="828">
        <f t="shared" si="171"/>
        <v>0</v>
      </c>
      <c r="R3277" s="523"/>
    </row>
    <row r="3278" spans="2:18" ht="45" hidden="1" outlineLevel="2">
      <c r="B3278" s="115">
        <f t="shared" si="172"/>
        <v>3258</v>
      </c>
      <c r="C3278" s="70" t="s">
        <v>578</v>
      </c>
      <c r="D3278" s="202" t="s">
        <v>2031</v>
      </c>
      <c r="E3278" s="204" t="s">
        <v>2502</v>
      </c>
      <c r="F3278" s="38"/>
      <c r="G3278" s="38"/>
      <c r="H3278" s="39"/>
      <c r="I3278" s="38"/>
      <c r="J3278" s="307"/>
      <c r="K3278" s="325"/>
      <c r="L3278" s="353"/>
      <c r="M3278" s="772"/>
      <c r="N3278" s="775"/>
      <c r="O3278" s="863"/>
      <c r="P3278" s="821"/>
      <c r="Q3278" s="828">
        <f t="shared" si="171"/>
        <v>0</v>
      </c>
      <c r="R3278" s="523"/>
    </row>
    <row r="3279" spans="2:18" ht="45" hidden="1" outlineLevel="2">
      <c r="B3279" s="115">
        <f t="shared" si="172"/>
        <v>3259</v>
      </c>
      <c r="C3279" s="70" t="s">
        <v>579</v>
      </c>
      <c r="D3279" s="202" t="s">
        <v>2031</v>
      </c>
      <c r="E3279" s="204" t="s">
        <v>2503</v>
      </c>
      <c r="F3279" s="38"/>
      <c r="G3279" s="38"/>
      <c r="H3279" s="39"/>
      <c r="I3279" s="38"/>
      <c r="J3279" s="307"/>
      <c r="K3279" s="325"/>
      <c r="L3279" s="353"/>
      <c r="M3279" s="772"/>
      <c r="N3279" s="775"/>
      <c r="O3279" s="863"/>
      <c r="P3279" s="821"/>
      <c r="Q3279" s="828">
        <f t="shared" si="171"/>
        <v>0</v>
      </c>
      <c r="R3279" s="523"/>
    </row>
    <row r="3280" spans="2:18" ht="45" hidden="1" outlineLevel="2">
      <c r="B3280" s="115">
        <f t="shared" si="172"/>
        <v>3260</v>
      </c>
      <c r="C3280" s="70" t="s">
        <v>580</v>
      </c>
      <c r="D3280" s="202" t="s">
        <v>2031</v>
      </c>
      <c r="E3280" s="204" t="s">
        <v>2504</v>
      </c>
      <c r="F3280" s="38"/>
      <c r="G3280" s="38"/>
      <c r="H3280" s="39"/>
      <c r="I3280" s="38"/>
      <c r="J3280" s="307"/>
      <c r="K3280" s="325"/>
      <c r="L3280" s="353"/>
      <c r="M3280" s="772"/>
      <c r="N3280" s="775"/>
      <c r="O3280" s="863"/>
      <c r="P3280" s="821"/>
      <c r="Q3280" s="828">
        <f t="shared" si="171"/>
        <v>0</v>
      </c>
      <c r="R3280" s="523"/>
    </row>
    <row r="3281" spans="2:18" ht="45" hidden="1" outlineLevel="2">
      <c r="B3281" s="115">
        <f t="shared" si="172"/>
        <v>3261</v>
      </c>
      <c r="C3281" s="70" t="s">
        <v>581</v>
      </c>
      <c r="D3281" s="202" t="s">
        <v>2031</v>
      </c>
      <c r="E3281" s="204" t="s">
        <v>2505</v>
      </c>
      <c r="F3281" s="38"/>
      <c r="G3281" s="38"/>
      <c r="H3281" s="39"/>
      <c r="I3281" s="38"/>
      <c r="J3281" s="307"/>
      <c r="K3281" s="325"/>
      <c r="L3281" s="353"/>
      <c r="M3281" s="772"/>
      <c r="N3281" s="775"/>
      <c r="O3281" s="863"/>
      <c r="P3281" s="821"/>
      <c r="Q3281" s="828">
        <f t="shared" si="171"/>
        <v>0</v>
      </c>
      <c r="R3281" s="523"/>
    </row>
    <row r="3282" spans="2:18" ht="45" hidden="1" outlineLevel="2">
      <c r="B3282" s="115">
        <f t="shared" si="172"/>
        <v>3262</v>
      </c>
      <c r="C3282" s="70" t="s">
        <v>582</v>
      </c>
      <c r="D3282" s="202" t="s">
        <v>2031</v>
      </c>
      <c r="E3282" s="204" t="s">
        <v>2506</v>
      </c>
      <c r="F3282" s="38"/>
      <c r="G3282" s="38"/>
      <c r="H3282" s="39"/>
      <c r="I3282" s="38"/>
      <c r="J3282" s="307"/>
      <c r="K3282" s="325"/>
      <c r="L3282" s="353"/>
      <c r="M3282" s="772"/>
      <c r="N3282" s="775"/>
      <c r="O3282" s="863"/>
      <c r="P3282" s="821"/>
      <c r="Q3282" s="828">
        <f t="shared" si="171"/>
        <v>0</v>
      </c>
      <c r="R3282" s="523"/>
    </row>
    <row r="3283" spans="2:18" ht="45" hidden="1" outlineLevel="2">
      <c r="B3283" s="115">
        <f t="shared" si="172"/>
        <v>3263</v>
      </c>
      <c r="C3283" s="70" t="s">
        <v>556</v>
      </c>
      <c r="D3283" s="202" t="s">
        <v>2031</v>
      </c>
      <c r="E3283" s="204" t="s">
        <v>2507</v>
      </c>
      <c r="F3283" s="38"/>
      <c r="G3283" s="38"/>
      <c r="H3283" s="39"/>
      <c r="I3283" s="38"/>
      <c r="J3283" s="307"/>
      <c r="K3283" s="325"/>
      <c r="L3283" s="353"/>
      <c r="M3283" s="772"/>
      <c r="N3283" s="775"/>
      <c r="O3283" s="863"/>
      <c r="P3283" s="821"/>
      <c r="Q3283" s="828">
        <f t="shared" si="171"/>
        <v>0</v>
      </c>
      <c r="R3283" s="523"/>
    </row>
    <row r="3284" spans="2:18" ht="45" hidden="1" outlineLevel="2">
      <c r="B3284" s="115">
        <f t="shared" si="172"/>
        <v>3264</v>
      </c>
      <c r="C3284" s="70" t="s">
        <v>583</v>
      </c>
      <c r="D3284" s="202" t="s">
        <v>2031</v>
      </c>
      <c r="E3284" s="204" t="s">
        <v>2508</v>
      </c>
      <c r="F3284" s="38"/>
      <c r="G3284" s="38"/>
      <c r="H3284" s="39"/>
      <c r="I3284" s="38"/>
      <c r="J3284" s="307"/>
      <c r="K3284" s="325"/>
      <c r="L3284" s="353"/>
      <c r="M3284" s="772"/>
      <c r="N3284" s="775"/>
      <c r="O3284" s="863"/>
      <c r="P3284" s="821"/>
      <c r="Q3284" s="828">
        <f t="shared" si="171"/>
        <v>0</v>
      </c>
      <c r="R3284" s="523"/>
    </row>
    <row r="3285" spans="2:18" ht="45" hidden="1" outlineLevel="2">
      <c r="B3285" s="115">
        <f t="shared" si="172"/>
        <v>3265</v>
      </c>
      <c r="C3285" s="70" t="s">
        <v>541</v>
      </c>
      <c r="D3285" s="202" t="s">
        <v>542</v>
      </c>
      <c r="E3285" s="204">
        <v>0.3</v>
      </c>
      <c r="F3285" s="38"/>
      <c r="G3285" s="38"/>
      <c r="H3285" s="39"/>
      <c r="I3285" s="38"/>
      <c r="J3285" s="307"/>
      <c r="K3285" s="325"/>
      <c r="L3285" s="353"/>
      <c r="M3285" s="772"/>
      <c r="N3285" s="775"/>
      <c r="O3285" s="863"/>
      <c r="P3285" s="821"/>
      <c r="Q3285" s="828">
        <f t="shared" si="171"/>
        <v>0</v>
      </c>
      <c r="R3285" s="523"/>
    </row>
    <row r="3286" spans="2:18" ht="30" hidden="1" outlineLevel="2">
      <c r="B3286" s="115">
        <f t="shared" si="172"/>
        <v>3266</v>
      </c>
      <c r="C3286" s="70" t="s">
        <v>558</v>
      </c>
      <c r="D3286" s="202" t="s">
        <v>542</v>
      </c>
      <c r="E3286" s="204">
        <v>4.2300000000000004</v>
      </c>
      <c r="F3286" s="38"/>
      <c r="G3286" s="38"/>
      <c r="H3286" s="39"/>
      <c r="I3286" s="38"/>
      <c r="J3286" s="307"/>
      <c r="K3286" s="325"/>
      <c r="L3286" s="353"/>
      <c r="M3286" s="772"/>
      <c r="N3286" s="775"/>
      <c r="O3286" s="863"/>
      <c r="P3286" s="821"/>
      <c r="Q3286" s="828">
        <f t="shared" si="171"/>
        <v>0</v>
      </c>
      <c r="R3286" s="523"/>
    </row>
    <row r="3287" spans="2:18" hidden="1" outlineLevel="2">
      <c r="B3287" s="115">
        <f t="shared" si="172"/>
        <v>3267</v>
      </c>
      <c r="C3287" s="70" t="s">
        <v>2509</v>
      </c>
      <c r="D3287" s="203"/>
      <c r="E3287" s="204"/>
      <c r="F3287" s="38"/>
      <c r="G3287" s="38"/>
      <c r="H3287" s="39"/>
      <c r="I3287" s="38"/>
      <c r="J3287" s="307"/>
      <c r="K3287" s="325"/>
      <c r="L3287" s="353"/>
      <c r="M3287" s="772"/>
      <c r="N3287" s="775"/>
      <c r="O3287" s="863"/>
      <c r="P3287" s="821"/>
      <c r="Q3287" s="828">
        <f t="shared" si="171"/>
        <v>0</v>
      </c>
      <c r="R3287" s="523"/>
    </row>
    <row r="3288" spans="2:18" ht="30" hidden="1" outlineLevel="2">
      <c r="B3288" s="115">
        <f t="shared" si="172"/>
        <v>3268</v>
      </c>
      <c r="C3288" s="70" t="s">
        <v>559</v>
      </c>
      <c r="D3288" s="203" t="s">
        <v>31</v>
      </c>
      <c r="E3288" s="204">
        <v>1</v>
      </c>
      <c r="F3288" s="38"/>
      <c r="G3288" s="38"/>
      <c r="H3288" s="39"/>
      <c r="I3288" s="38"/>
      <c r="J3288" s="307"/>
      <c r="K3288" s="325"/>
      <c r="L3288" s="353"/>
      <c r="M3288" s="772"/>
      <c r="N3288" s="775"/>
      <c r="O3288" s="863"/>
      <c r="P3288" s="821"/>
      <c r="Q3288" s="828">
        <f t="shared" si="171"/>
        <v>0</v>
      </c>
      <c r="R3288" s="523"/>
    </row>
    <row r="3289" spans="2:18" hidden="1" outlineLevel="2">
      <c r="B3289" s="115">
        <f t="shared" si="172"/>
        <v>3269</v>
      </c>
      <c r="C3289" s="70" t="s">
        <v>584</v>
      </c>
      <c r="D3289" s="203"/>
      <c r="E3289" s="204"/>
      <c r="F3289" s="38"/>
      <c r="G3289" s="38"/>
      <c r="H3289" s="39"/>
      <c r="I3289" s="38"/>
      <c r="J3289" s="307"/>
      <c r="K3289" s="325"/>
      <c r="L3289" s="353"/>
      <c r="M3289" s="772"/>
      <c r="N3289" s="775"/>
      <c r="O3289" s="863"/>
      <c r="P3289" s="821"/>
      <c r="Q3289" s="828">
        <f t="shared" si="171"/>
        <v>0</v>
      </c>
      <c r="R3289" s="523"/>
    </row>
    <row r="3290" spans="2:18" hidden="1" outlineLevel="2">
      <c r="B3290" s="115">
        <f t="shared" si="172"/>
        <v>3270</v>
      </c>
      <c r="C3290" s="70" t="s">
        <v>585</v>
      </c>
      <c r="D3290" s="203"/>
      <c r="E3290" s="204"/>
      <c r="F3290" s="38"/>
      <c r="G3290" s="38"/>
      <c r="H3290" s="39"/>
      <c r="I3290" s="38"/>
      <c r="J3290" s="307"/>
      <c r="K3290" s="325"/>
      <c r="L3290" s="353"/>
      <c r="M3290" s="772"/>
      <c r="N3290" s="775"/>
      <c r="O3290" s="863"/>
      <c r="P3290" s="821"/>
      <c r="Q3290" s="828">
        <f t="shared" si="171"/>
        <v>0</v>
      </c>
      <c r="R3290" s="523"/>
    </row>
    <row r="3291" spans="2:18" hidden="1" outlineLevel="2">
      <c r="B3291" s="115">
        <f t="shared" si="172"/>
        <v>3271</v>
      </c>
      <c r="C3291" s="70" t="s">
        <v>586</v>
      </c>
      <c r="D3291" s="203"/>
      <c r="E3291" s="204"/>
      <c r="F3291" s="38"/>
      <c r="G3291" s="38"/>
      <c r="H3291" s="39"/>
      <c r="I3291" s="38"/>
      <c r="J3291" s="307"/>
      <c r="K3291" s="325"/>
      <c r="L3291" s="353"/>
      <c r="M3291" s="772"/>
      <c r="N3291" s="775"/>
      <c r="O3291" s="863"/>
      <c r="P3291" s="821"/>
      <c r="Q3291" s="828">
        <f t="shared" si="171"/>
        <v>0</v>
      </c>
      <c r="R3291" s="523"/>
    </row>
    <row r="3292" spans="2:18" hidden="1" outlineLevel="2">
      <c r="B3292" s="115">
        <f t="shared" si="172"/>
        <v>3272</v>
      </c>
      <c r="C3292" s="70" t="s">
        <v>587</v>
      </c>
      <c r="D3292" s="203"/>
      <c r="E3292" s="204"/>
      <c r="F3292" s="38"/>
      <c r="G3292" s="38"/>
      <c r="H3292" s="39"/>
      <c r="I3292" s="38"/>
      <c r="J3292" s="307"/>
      <c r="K3292" s="325"/>
      <c r="L3292" s="353"/>
      <c r="M3292" s="772"/>
      <c r="N3292" s="775"/>
      <c r="O3292" s="863"/>
      <c r="P3292" s="821"/>
      <c r="Q3292" s="828">
        <f t="shared" si="171"/>
        <v>0</v>
      </c>
      <c r="R3292" s="523"/>
    </row>
    <row r="3293" spans="2:18" hidden="1" outlineLevel="2">
      <c r="B3293" s="115">
        <f t="shared" si="172"/>
        <v>3273</v>
      </c>
      <c r="C3293" s="70" t="s">
        <v>588</v>
      </c>
      <c r="D3293" s="203"/>
      <c r="E3293" s="204"/>
      <c r="F3293" s="38"/>
      <c r="G3293" s="38"/>
      <c r="H3293" s="39"/>
      <c r="I3293" s="38"/>
      <c r="J3293" s="307"/>
      <c r="K3293" s="325"/>
      <c r="L3293" s="353"/>
      <c r="M3293" s="772"/>
      <c r="N3293" s="775"/>
      <c r="O3293" s="863"/>
      <c r="P3293" s="821"/>
      <c r="Q3293" s="828">
        <f t="shared" si="171"/>
        <v>0</v>
      </c>
      <c r="R3293" s="523"/>
    </row>
    <row r="3294" spans="2:18" ht="30" hidden="1" outlineLevel="2">
      <c r="B3294" s="115">
        <f t="shared" si="172"/>
        <v>3274</v>
      </c>
      <c r="C3294" s="70" t="s">
        <v>543</v>
      </c>
      <c r="D3294" s="203" t="s">
        <v>31</v>
      </c>
      <c r="E3294" s="204">
        <v>8</v>
      </c>
      <c r="F3294" s="38"/>
      <c r="G3294" s="38"/>
      <c r="H3294" s="39"/>
      <c r="I3294" s="38"/>
      <c r="J3294" s="307"/>
      <c r="K3294" s="325"/>
      <c r="L3294" s="353"/>
      <c r="M3294" s="772"/>
      <c r="N3294" s="775"/>
      <c r="O3294" s="863"/>
      <c r="P3294" s="821"/>
      <c r="Q3294" s="828">
        <f t="shared" si="171"/>
        <v>0</v>
      </c>
      <c r="R3294" s="523"/>
    </row>
    <row r="3295" spans="2:18" ht="30" hidden="1" outlineLevel="2">
      <c r="B3295" s="115">
        <f t="shared" si="172"/>
        <v>3275</v>
      </c>
      <c r="C3295" s="70" t="s">
        <v>589</v>
      </c>
      <c r="D3295" s="203" t="s">
        <v>31</v>
      </c>
      <c r="E3295" s="204">
        <v>1</v>
      </c>
      <c r="F3295" s="38"/>
      <c r="G3295" s="38"/>
      <c r="H3295" s="39"/>
      <c r="I3295" s="38"/>
      <c r="J3295" s="307"/>
      <c r="K3295" s="325"/>
      <c r="L3295" s="353"/>
      <c r="M3295" s="772"/>
      <c r="N3295" s="775"/>
      <c r="O3295" s="863"/>
      <c r="P3295" s="821"/>
      <c r="Q3295" s="828">
        <f t="shared" si="171"/>
        <v>0</v>
      </c>
      <c r="R3295" s="523"/>
    </row>
    <row r="3296" spans="2:18" ht="30" hidden="1" outlineLevel="2">
      <c r="B3296" s="115">
        <f t="shared" si="172"/>
        <v>3276</v>
      </c>
      <c r="C3296" s="70" t="s">
        <v>545</v>
      </c>
      <c r="D3296" s="203" t="s">
        <v>31</v>
      </c>
      <c r="E3296" s="204">
        <v>8</v>
      </c>
      <c r="F3296" s="38"/>
      <c r="G3296" s="38"/>
      <c r="H3296" s="39"/>
      <c r="I3296" s="38"/>
      <c r="J3296" s="307"/>
      <c r="K3296" s="325"/>
      <c r="L3296" s="353"/>
      <c r="M3296" s="772"/>
      <c r="N3296" s="775"/>
      <c r="O3296" s="863"/>
      <c r="P3296" s="821"/>
      <c r="Q3296" s="828">
        <f t="shared" si="171"/>
        <v>0</v>
      </c>
      <c r="R3296" s="523"/>
    </row>
    <row r="3297" spans="2:18" ht="30" hidden="1" outlineLevel="2">
      <c r="B3297" s="115">
        <f t="shared" si="172"/>
        <v>3277</v>
      </c>
      <c r="C3297" s="70" t="s">
        <v>590</v>
      </c>
      <c r="D3297" s="203" t="s">
        <v>31</v>
      </c>
      <c r="E3297" s="204">
        <v>1</v>
      </c>
      <c r="F3297" s="38"/>
      <c r="G3297" s="38"/>
      <c r="H3297" s="39"/>
      <c r="I3297" s="38"/>
      <c r="J3297" s="307"/>
      <c r="K3297" s="325"/>
      <c r="L3297" s="353"/>
      <c r="M3297" s="772"/>
      <c r="N3297" s="775"/>
      <c r="O3297" s="863"/>
      <c r="P3297" s="821"/>
      <c r="Q3297" s="828">
        <f t="shared" si="171"/>
        <v>0</v>
      </c>
      <c r="R3297" s="523"/>
    </row>
    <row r="3298" spans="2:18" ht="45" hidden="1" outlineLevel="2">
      <c r="B3298" s="115">
        <f t="shared" si="172"/>
        <v>3278</v>
      </c>
      <c r="C3298" s="70" t="s">
        <v>548</v>
      </c>
      <c r="D3298" s="203" t="s">
        <v>2461</v>
      </c>
      <c r="E3298" s="204" t="s">
        <v>2510</v>
      </c>
      <c r="F3298" s="38"/>
      <c r="G3298" s="38"/>
      <c r="H3298" s="39"/>
      <c r="I3298" s="38"/>
      <c r="J3298" s="307"/>
      <c r="K3298" s="325"/>
      <c r="L3298" s="353"/>
      <c r="M3298" s="772"/>
      <c r="N3298" s="775"/>
      <c r="O3298" s="863"/>
      <c r="P3298" s="821"/>
      <c r="Q3298" s="828">
        <f t="shared" si="171"/>
        <v>0</v>
      </c>
      <c r="R3298" s="523"/>
    </row>
    <row r="3299" spans="2:18" ht="45" hidden="1" outlineLevel="2">
      <c r="B3299" s="115">
        <f t="shared" si="172"/>
        <v>3279</v>
      </c>
      <c r="C3299" s="70" t="s">
        <v>566</v>
      </c>
      <c r="D3299" s="203" t="s">
        <v>2461</v>
      </c>
      <c r="E3299" s="204" t="s">
        <v>2511</v>
      </c>
      <c r="F3299" s="38"/>
      <c r="G3299" s="38"/>
      <c r="H3299" s="39"/>
      <c r="I3299" s="38"/>
      <c r="J3299" s="307"/>
      <c r="K3299" s="325"/>
      <c r="L3299" s="353"/>
      <c r="M3299" s="772"/>
      <c r="N3299" s="775"/>
      <c r="O3299" s="863"/>
      <c r="P3299" s="821"/>
      <c r="Q3299" s="828">
        <f t="shared" si="171"/>
        <v>0</v>
      </c>
      <c r="R3299" s="523"/>
    </row>
    <row r="3300" spans="2:18" ht="45" hidden="1" outlineLevel="2">
      <c r="B3300" s="115">
        <f t="shared" si="172"/>
        <v>3280</v>
      </c>
      <c r="C3300" s="70" t="s">
        <v>567</v>
      </c>
      <c r="D3300" s="203" t="s">
        <v>2461</v>
      </c>
      <c r="E3300" s="204" t="s">
        <v>2512</v>
      </c>
      <c r="F3300" s="38"/>
      <c r="G3300" s="38"/>
      <c r="H3300" s="39"/>
      <c r="I3300" s="38"/>
      <c r="J3300" s="307"/>
      <c r="K3300" s="325"/>
      <c r="L3300" s="353"/>
      <c r="M3300" s="772"/>
      <c r="N3300" s="775"/>
      <c r="O3300" s="863"/>
      <c r="P3300" s="821"/>
      <c r="Q3300" s="828">
        <f t="shared" si="171"/>
        <v>0</v>
      </c>
      <c r="R3300" s="523"/>
    </row>
    <row r="3301" spans="2:18" ht="45" hidden="1" outlineLevel="2">
      <c r="B3301" s="115">
        <f t="shared" si="172"/>
        <v>3281</v>
      </c>
      <c r="C3301" s="70" t="s">
        <v>549</v>
      </c>
      <c r="D3301" s="203" t="s">
        <v>2461</v>
      </c>
      <c r="E3301" s="204" t="s">
        <v>2513</v>
      </c>
      <c r="F3301" s="38"/>
      <c r="G3301" s="38"/>
      <c r="H3301" s="39"/>
      <c r="I3301" s="38"/>
      <c r="J3301" s="307"/>
      <c r="K3301" s="325"/>
      <c r="L3301" s="353"/>
      <c r="M3301" s="772"/>
      <c r="N3301" s="775"/>
      <c r="O3301" s="863"/>
      <c r="P3301" s="821"/>
      <c r="Q3301" s="828">
        <f t="shared" si="171"/>
        <v>0</v>
      </c>
      <c r="R3301" s="523"/>
    </row>
    <row r="3302" spans="2:18" ht="45" hidden="1" outlineLevel="2">
      <c r="B3302" s="115">
        <f t="shared" si="172"/>
        <v>3282</v>
      </c>
      <c r="C3302" s="70" t="s">
        <v>551</v>
      </c>
      <c r="D3302" s="203" t="s">
        <v>2031</v>
      </c>
      <c r="E3302" s="204" t="s">
        <v>2514</v>
      </c>
      <c r="F3302" s="38"/>
      <c r="G3302" s="38"/>
      <c r="H3302" s="39"/>
      <c r="I3302" s="38"/>
      <c r="J3302" s="307"/>
      <c r="K3302" s="325"/>
      <c r="L3302" s="353"/>
      <c r="M3302" s="772"/>
      <c r="N3302" s="775"/>
      <c r="O3302" s="863"/>
      <c r="P3302" s="821"/>
      <c r="Q3302" s="828">
        <f t="shared" si="171"/>
        <v>0</v>
      </c>
      <c r="R3302" s="523"/>
    </row>
    <row r="3303" spans="2:18" ht="45" hidden="1" outlineLevel="2">
      <c r="B3303" s="115">
        <f t="shared" si="172"/>
        <v>3283</v>
      </c>
      <c r="C3303" s="70" t="s">
        <v>552</v>
      </c>
      <c r="D3303" s="203" t="s">
        <v>2031</v>
      </c>
      <c r="E3303" s="204" t="s">
        <v>2515</v>
      </c>
      <c r="F3303" s="38"/>
      <c r="G3303" s="38"/>
      <c r="H3303" s="39"/>
      <c r="I3303" s="38"/>
      <c r="J3303" s="307"/>
      <c r="K3303" s="325"/>
      <c r="L3303" s="353"/>
      <c r="M3303" s="772"/>
      <c r="N3303" s="775"/>
      <c r="O3303" s="863"/>
      <c r="P3303" s="821"/>
      <c r="Q3303" s="828">
        <f t="shared" si="171"/>
        <v>0</v>
      </c>
      <c r="R3303" s="523"/>
    </row>
    <row r="3304" spans="2:18" ht="30" hidden="1" outlineLevel="2">
      <c r="B3304" s="115">
        <f t="shared" si="172"/>
        <v>3284</v>
      </c>
      <c r="C3304" s="70" t="s">
        <v>573</v>
      </c>
      <c r="D3304" s="203" t="s">
        <v>2031</v>
      </c>
      <c r="E3304" s="204" t="s">
        <v>2516</v>
      </c>
      <c r="F3304" s="38"/>
      <c r="G3304" s="38"/>
      <c r="H3304" s="39"/>
      <c r="I3304" s="38"/>
      <c r="J3304" s="307"/>
      <c r="K3304" s="325"/>
      <c r="L3304" s="353"/>
      <c r="M3304" s="772"/>
      <c r="N3304" s="775"/>
      <c r="O3304" s="863"/>
      <c r="P3304" s="821"/>
      <c r="Q3304" s="828">
        <f t="shared" si="171"/>
        <v>0</v>
      </c>
      <c r="R3304" s="523"/>
    </row>
    <row r="3305" spans="2:18" ht="30" hidden="1" outlineLevel="2">
      <c r="B3305" s="115">
        <f t="shared" si="172"/>
        <v>3285</v>
      </c>
      <c r="C3305" s="70" t="s">
        <v>575</v>
      </c>
      <c r="D3305" s="203" t="s">
        <v>2031</v>
      </c>
      <c r="E3305" s="204" t="s">
        <v>2499</v>
      </c>
      <c r="F3305" s="38"/>
      <c r="G3305" s="38"/>
      <c r="H3305" s="39"/>
      <c r="I3305" s="38"/>
      <c r="J3305" s="307"/>
      <c r="K3305" s="325"/>
      <c r="L3305" s="353"/>
      <c r="M3305" s="772"/>
      <c r="N3305" s="775"/>
      <c r="O3305" s="863"/>
      <c r="P3305" s="821"/>
      <c r="Q3305" s="828">
        <f t="shared" si="171"/>
        <v>0</v>
      </c>
      <c r="R3305" s="523"/>
    </row>
    <row r="3306" spans="2:18" ht="30" hidden="1" outlineLevel="2">
      <c r="B3306" s="115">
        <f t="shared" si="172"/>
        <v>3286</v>
      </c>
      <c r="C3306" s="76" t="s">
        <v>576</v>
      </c>
      <c r="D3306" s="74" t="s">
        <v>2031</v>
      </c>
      <c r="E3306" s="198" t="s">
        <v>2500</v>
      </c>
      <c r="F3306" s="38"/>
      <c r="G3306" s="38"/>
      <c r="H3306" s="39"/>
      <c r="I3306" s="38"/>
      <c r="J3306" s="307"/>
      <c r="K3306" s="325"/>
      <c r="L3306" s="353"/>
      <c r="M3306" s="772"/>
      <c r="N3306" s="775"/>
      <c r="O3306" s="863"/>
      <c r="P3306" s="821"/>
      <c r="Q3306" s="828">
        <f t="shared" si="171"/>
        <v>0</v>
      </c>
      <c r="R3306" s="523"/>
    </row>
    <row r="3307" spans="2:18" ht="45" hidden="1" outlineLevel="2">
      <c r="B3307" s="115">
        <f t="shared" si="172"/>
        <v>3287</v>
      </c>
      <c r="C3307" s="70" t="s">
        <v>591</v>
      </c>
      <c r="D3307" s="203" t="s">
        <v>2031</v>
      </c>
      <c r="E3307" s="204" t="s">
        <v>2517</v>
      </c>
      <c r="F3307" s="38"/>
      <c r="G3307" s="38"/>
      <c r="H3307" s="39"/>
      <c r="I3307" s="38"/>
      <c r="J3307" s="307"/>
      <c r="K3307" s="325"/>
      <c r="L3307" s="353"/>
      <c r="M3307" s="772"/>
      <c r="N3307" s="775"/>
      <c r="O3307" s="863"/>
      <c r="P3307" s="821"/>
      <c r="Q3307" s="828">
        <f t="shared" si="171"/>
        <v>0</v>
      </c>
      <c r="R3307" s="523"/>
    </row>
    <row r="3308" spans="2:18" ht="45" hidden="1" outlineLevel="2">
      <c r="B3308" s="115">
        <f t="shared" si="172"/>
        <v>3288</v>
      </c>
      <c r="C3308" s="70" t="s">
        <v>592</v>
      </c>
      <c r="D3308" s="203" t="s">
        <v>2031</v>
      </c>
      <c r="E3308" s="204" t="s">
        <v>2518</v>
      </c>
      <c r="F3308" s="38"/>
      <c r="G3308" s="38"/>
      <c r="H3308" s="39"/>
      <c r="I3308" s="38"/>
      <c r="J3308" s="307"/>
      <c r="K3308" s="325"/>
      <c r="L3308" s="353"/>
      <c r="M3308" s="772"/>
      <c r="N3308" s="775"/>
      <c r="O3308" s="863"/>
      <c r="P3308" s="821"/>
      <c r="Q3308" s="828">
        <f t="shared" si="171"/>
        <v>0</v>
      </c>
      <c r="R3308" s="523"/>
    </row>
    <row r="3309" spans="2:18" ht="45" hidden="1" outlineLevel="2">
      <c r="B3309" s="115">
        <f t="shared" si="172"/>
        <v>3289</v>
      </c>
      <c r="C3309" s="70" t="s">
        <v>578</v>
      </c>
      <c r="D3309" s="203" t="s">
        <v>2031</v>
      </c>
      <c r="E3309" s="204" t="s">
        <v>2502</v>
      </c>
      <c r="F3309" s="38"/>
      <c r="G3309" s="38"/>
      <c r="H3309" s="39"/>
      <c r="I3309" s="38"/>
      <c r="J3309" s="307"/>
      <c r="K3309" s="325"/>
      <c r="L3309" s="353"/>
      <c r="M3309" s="772"/>
      <c r="N3309" s="775"/>
      <c r="O3309" s="863"/>
      <c r="P3309" s="821"/>
      <c r="Q3309" s="828">
        <f t="shared" si="171"/>
        <v>0</v>
      </c>
      <c r="R3309" s="523"/>
    </row>
    <row r="3310" spans="2:18" ht="45" hidden="1" outlineLevel="2">
      <c r="B3310" s="115">
        <f t="shared" si="172"/>
        <v>3290</v>
      </c>
      <c r="C3310" s="70" t="s">
        <v>579</v>
      </c>
      <c r="D3310" s="203" t="s">
        <v>2031</v>
      </c>
      <c r="E3310" s="204" t="s">
        <v>2503</v>
      </c>
      <c r="F3310" s="38"/>
      <c r="G3310" s="38"/>
      <c r="H3310" s="39"/>
      <c r="I3310" s="38"/>
      <c r="J3310" s="307"/>
      <c r="K3310" s="325"/>
      <c r="L3310" s="353"/>
      <c r="M3310" s="772"/>
      <c r="N3310" s="775"/>
      <c r="O3310" s="863"/>
      <c r="P3310" s="821"/>
      <c r="Q3310" s="828">
        <f t="shared" si="171"/>
        <v>0</v>
      </c>
      <c r="R3310" s="523"/>
    </row>
    <row r="3311" spans="2:18" ht="45" hidden="1" outlineLevel="2">
      <c r="B3311" s="115">
        <f t="shared" si="172"/>
        <v>3291</v>
      </c>
      <c r="C3311" s="70" t="s">
        <v>582</v>
      </c>
      <c r="D3311" s="203" t="s">
        <v>2031</v>
      </c>
      <c r="E3311" s="204" t="s">
        <v>2519</v>
      </c>
      <c r="F3311" s="38"/>
      <c r="G3311" s="38"/>
      <c r="H3311" s="39"/>
      <c r="I3311" s="38"/>
      <c r="J3311" s="307"/>
      <c r="K3311" s="325"/>
      <c r="L3311" s="353"/>
      <c r="M3311" s="772"/>
      <c r="N3311" s="775"/>
      <c r="O3311" s="863"/>
      <c r="P3311" s="821"/>
      <c r="Q3311" s="828">
        <f t="shared" ref="Q3311:Q3374" si="173">I3311</f>
        <v>0</v>
      </c>
      <c r="R3311" s="523"/>
    </row>
    <row r="3312" spans="2:18" ht="30" hidden="1" outlineLevel="2">
      <c r="B3312" s="115">
        <f t="shared" si="172"/>
        <v>3292</v>
      </c>
      <c r="C3312" s="70" t="s">
        <v>558</v>
      </c>
      <c r="D3312" s="203" t="s">
        <v>542</v>
      </c>
      <c r="E3312" s="204">
        <v>2.59</v>
      </c>
      <c r="F3312" s="38"/>
      <c r="G3312" s="38"/>
      <c r="H3312" s="39"/>
      <c r="I3312" s="38"/>
      <c r="J3312" s="307"/>
      <c r="K3312" s="325"/>
      <c r="L3312" s="353"/>
      <c r="M3312" s="772"/>
      <c r="N3312" s="775"/>
      <c r="O3312" s="863"/>
      <c r="P3312" s="821"/>
      <c r="Q3312" s="828">
        <f t="shared" si="173"/>
        <v>0</v>
      </c>
      <c r="R3312" s="523"/>
    </row>
    <row r="3313" spans="2:18" hidden="1" outlineLevel="2">
      <c r="B3313" s="115">
        <f t="shared" si="172"/>
        <v>3293</v>
      </c>
      <c r="C3313" s="70" t="s">
        <v>2520</v>
      </c>
      <c r="D3313" s="203"/>
      <c r="E3313" s="204"/>
      <c r="F3313" s="38"/>
      <c r="G3313" s="38"/>
      <c r="H3313" s="39"/>
      <c r="I3313" s="38"/>
      <c r="J3313" s="307"/>
      <c r="K3313" s="325"/>
      <c r="L3313" s="353"/>
      <c r="M3313" s="772"/>
      <c r="N3313" s="775"/>
      <c r="O3313" s="863"/>
      <c r="P3313" s="821"/>
      <c r="Q3313" s="828">
        <f t="shared" si="173"/>
        <v>0</v>
      </c>
      <c r="R3313" s="523"/>
    </row>
    <row r="3314" spans="2:18" ht="30" hidden="1" outlineLevel="2">
      <c r="B3314" s="115">
        <f t="shared" si="172"/>
        <v>3294</v>
      </c>
      <c r="C3314" s="70" t="s">
        <v>531</v>
      </c>
      <c r="D3314" s="203" t="s">
        <v>31</v>
      </c>
      <c r="E3314" s="204">
        <v>1</v>
      </c>
      <c r="F3314" s="38"/>
      <c r="G3314" s="38"/>
      <c r="H3314" s="39"/>
      <c r="I3314" s="38"/>
      <c r="J3314" s="307"/>
      <c r="K3314" s="325"/>
      <c r="L3314" s="353"/>
      <c r="M3314" s="772"/>
      <c r="N3314" s="775"/>
      <c r="O3314" s="863"/>
      <c r="P3314" s="821"/>
      <c r="Q3314" s="828">
        <f t="shared" si="173"/>
        <v>0</v>
      </c>
      <c r="R3314" s="523"/>
    </row>
    <row r="3315" spans="2:18" hidden="1" outlineLevel="2">
      <c r="B3315" s="115">
        <f t="shared" si="172"/>
        <v>3295</v>
      </c>
      <c r="C3315" s="70" t="s">
        <v>593</v>
      </c>
      <c r="D3315" s="203"/>
      <c r="E3315" s="204"/>
      <c r="F3315" s="38"/>
      <c r="G3315" s="38"/>
      <c r="H3315" s="39"/>
      <c r="I3315" s="38"/>
      <c r="J3315" s="307"/>
      <c r="K3315" s="325"/>
      <c r="L3315" s="353"/>
      <c r="M3315" s="772"/>
      <c r="N3315" s="775"/>
      <c r="O3315" s="863"/>
      <c r="P3315" s="821"/>
      <c r="Q3315" s="828">
        <f t="shared" si="173"/>
        <v>0</v>
      </c>
      <c r="R3315" s="523"/>
    </row>
    <row r="3316" spans="2:18" ht="30" hidden="1" outlineLevel="2">
      <c r="B3316" s="115">
        <f t="shared" ref="B3316:B3379" si="174">B3315+1</f>
        <v>3296</v>
      </c>
      <c r="C3316" s="70" t="s">
        <v>594</v>
      </c>
      <c r="D3316" s="203"/>
      <c r="E3316" s="204"/>
      <c r="F3316" s="38"/>
      <c r="G3316" s="38"/>
      <c r="H3316" s="39"/>
      <c r="I3316" s="38"/>
      <c r="J3316" s="307"/>
      <c r="K3316" s="325"/>
      <c r="L3316" s="353"/>
      <c r="M3316" s="772"/>
      <c r="N3316" s="775"/>
      <c r="O3316" s="863"/>
      <c r="P3316" s="821"/>
      <c r="Q3316" s="828">
        <f t="shared" si="173"/>
        <v>0</v>
      </c>
      <c r="R3316" s="523"/>
    </row>
    <row r="3317" spans="2:18" ht="30" hidden="1" outlineLevel="2">
      <c r="B3317" s="115">
        <f t="shared" si="174"/>
        <v>3297</v>
      </c>
      <c r="C3317" s="70" t="s">
        <v>532</v>
      </c>
      <c r="D3317" s="203" t="s">
        <v>31</v>
      </c>
      <c r="E3317" s="204">
        <v>1</v>
      </c>
      <c r="F3317" s="38"/>
      <c r="G3317" s="38"/>
      <c r="H3317" s="39"/>
      <c r="I3317" s="38"/>
      <c r="J3317" s="307"/>
      <c r="K3317" s="325"/>
      <c r="L3317" s="353"/>
      <c r="M3317" s="772"/>
      <c r="N3317" s="775"/>
      <c r="O3317" s="863"/>
      <c r="P3317" s="821"/>
      <c r="Q3317" s="828">
        <f t="shared" si="173"/>
        <v>0</v>
      </c>
      <c r="R3317" s="523"/>
    </row>
    <row r="3318" spans="2:18" hidden="1" outlineLevel="2">
      <c r="B3318" s="115">
        <f t="shared" si="174"/>
        <v>3298</v>
      </c>
      <c r="C3318" s="70" t="s">
        <v>593</v>
      </c>
      <c r="D3318" s="203"/>
      <c r="E3318" s="204"/>
      <c r="F3318" s="38"/>
      <c r="G3318" s="38"/>
      <c r="H3318" s="39"/>
      <c r="I3318" s="38"/>
      <c r="J3318" s="307"/>
      <c r="K3318" s="325"/>
      <c r="L3318" s="353"/>
      <c r="M3318" s="772"/>
      <c r="N3318" s="775"/>
      <c r="O3318" s="863"/>
      <c r="P3318" s="821"/>
      <c r="Q3318" s="828">
        <f t="shared" si="173"/>
        <v>0</v>
      </c>
      <c r="R3318" s="523"/>
    </row>
    <row r="3319" spans="2:18" ht="30" hidden="1" outlineLevel="2">
      <c r="B3319" s="115">
        <f t="shared" si="174"/>
        <v>3299</v>
      </c>
      <c r="C3319" s="70" t="s">
        <v>594</v>
      </c>
      <c r="D3319" s="203"/>
      <c r="E3319" s="204"/>
      <c r="F3319" s="38"/>
      <c r="G3319" s="38"/>
      <c r="H3319" s="39"/>
      <c r="I3319" s="38"/>
      <c r="J3319" s="307"/>
      <c r="K3319" s="325"/>
      <c r="L3319" s="353"/>
      <c r="M3319" s="772"/>
      <c r="N3319" s="775"/>
      <c r="O3319" s="863"/>
      <c r="P3319" s="821"/>
      <c r="Q3319" s="828">
        <f t="shared" si="173"/>
        <v>0</v>
      </c>
      <c r="R3319" s="523"/>
    </row>
    <row r="3320" spans="2:18" ht="30" hidden="1" outlineLevel="2">
      <c r="B3320" s="115">
        <f t="shared" si="174"/>
        <v>3300</v>
      </c>
      <c r="C3320" s="70" t="s">
        <v>595</v>
      </c>
      <c r="D3320" s="203" t="s">
        <v>31</v>
      </c>
      <c r="E3320" s="204">
        <v>1</v>
      </c>
      <c r="F3320" s="38"/>
      <c r="G3320" s="38"/>
      <c r="H3320" s="39"/>
      <c r="I3320" s="38"/>
      <c r="J3320" s="307"/>
      <c r="K3320" s="325"/>
      <c r="L3320" s="353"/>
      <c r="M3320" s="772"/>
      <c r="N3320" s="775"/>
      <c r="O3320" s="863"/>
      <c r="P3320" s="821"/>
      <c r="Q3320" s="828">
        <f t="shared" si="173"/>
        <v>0</v>
      </c>
      <c r="R3320" s="523"/>
    </row>
    <row r="3321" spans="2:18" ht="30" hidden="1" outlineLevel="2">
      <c r="B3321" s="115">
        <f t="shared" si="174"/>
        <v>3301</v>
      </c>
      <c r="C3321" s="70" t="s">
        <v>596</v>
      </c>
      <c r="D3321" s="203" t="s">
        <v>31</v>
      </c>
      <c r="E3321" s="204">
        <v>1</v>
      </c>
      <c r="F3321" s="38"/>
      <c r="G3321" s="38"/>
      <c r="H3321" s="39"/>
      <c r="I3321" s="38"/>
      <c r="J3321" s="307"/>
      <c r="K3321" s="325"/>
      <c r="L3321" s="353"/>
      <c r="M3321" s="772"/>
      <c r="N3321" s="775"/>
      <c r="O3321" s="863"/>
      <c r="P3321" s="821"/>
      <c r="Q3321" s="828">
        <f t="shared" si="173"/>
        <v>0</v>
      </c>
      <c r="R3321" s="523"/>
    </row>
    <row r="3322" spans="2:18" ht="30" hidden="1" outlineLevel="2">
      <c r="B3322" s="115">
        <f t="shared" si="174"/>
        <v>3302</v>
      </c>
      <c r="C3322" s="70" t="s">
        <v>597</v>
      </c>
      <c r="D3322" s="203" t="s">
        <v>31</v>
      </c>
      <c r="E3322" s="204">
        <v>2</v>
      </c>
      <c r="F3322" s="38"/>
      <c r="G3322" s="38"/>
      <c r="H3322" s="39"/>
      <c r="I3322" s="38"/>
      <c r="J3322" s="307"/>
      <c r="K3322" s="325"/>
      <c r="L3322" s="353"/>
      <c r="M3322" s="772"/>
      <c r="N3322" s="775"/>
      <c r="O3322" s="863"/>
      <c r="P3322" s="821"/>
      <c r="Q3322" s="828">
        <f t="shared" si="173"/>
        <v>0</v>
      </c>
      <c r="R3322" s="523"/>
    </row>
    <row r="3323" spans="2:18" ht="45" hidden="1" outlineLevel="2">
      <c r="B3323" s="115">
        <f t="shared" si="174"/>
        <v>3303</v>
      </c>
      <c r="C3323" s="70" t="s">
        <v>598</v>
      </c>
      <c r="D3323" s="203" t="s">
        <v>2461</v>
      </c>
      <c r="E3323" s="204" t="s">
        <v>2521</v>
      </c>
      <c r="F3323" s="38"/>
      <c r="G3323" s="38"/>
      <c r="H3323" s="39"/>
      <c r="I3323" s="38"/>
      <c r="J3323" s="307"/>
      <c r="K3323" s="325"/>
      <c r="L3323" s="353"/>
      <c r="M3323" s="772"/>
      <c r="N3323" s="775"/>
      <c r="O3323" s="863"/>
      <c r="P3323" s="821"/>
      <c r="Q3323" s="828">
        <f t="shared" si="173"/>
        <v>0</v>
      </c>
      <c r="R3323" s="523"/>
    </row>
    <row r="3324" spans="2:18" ht="45" hidden="1" outlineLevel="2">
      <c r="B3324" s="115">
        <f t="shared" si="174"/>
        <v>3304</v>
      </c>
      <c r="C3324" s="70" t="s">
        <v>599</v>
      </c>
      <c r="D3324" s="203" t="s">
        <v>2461</v>
      </c>
      <c r="E3324" s="204" t="s">
        <v>2522</v>
      </c>
      <c r="F3324" s="38"/>
      <c r="G3324" s="38"/>
      <c r="H3324" s="39"/>
      <c r="I3324" s="38"/>
      <c r="J3324" s="307"/>
      <c r="K3324" s="325"/>
      <c r="L3324" s="353"/>
      <c r="M3324" s="772"/>
      <c r="N3324" s="775"/>
      <c r="O3324" s="863"/>
      <c r="P3324" s="821"/>
      <c r="Q3324" s="828">
        <f t="shared" si="173"/>
        <v>0</v>
      </c>
      <c r="R3324" s="523"/>
    </row>
    <row r="3325" spans="2:18" ht="45" hidden="1" outlineLevel="2">
      <c r="B3325" s="115">
        <f t="shared" si="174"/>
        <v>3305</v>
      </c>
      <c r="C3325" s="70" t="s">
        <v>600</v>
      </c>
      <c r="D3325" s="203" t="s">
        <v>2461</v>
      </c>
      <c r="E3325" s="204" t="s">
        <v>2523</v>
      </c>
      <c r="F3325" s="38"/>
      <c r="G3325" s="38"/>
      <c r="H3325" s="39"/>
      <c r="I3325" s="38"/>
      <c r="J3325" s="307"/>
      <c r="K3325" s="325"/>
      <c r="L3325" s="353"/>
      <c r="M3325" s="772"/>
      <c r="N3325" s="775"/>
      <c r="O3325" s="863"/>
      <c r="P3325" s="821"/>
      <c r="Q3325" s="828">
        <f t="shared" si="173"/>
        <v>0</v>
      </c>
      <c r="R3325" s="523"/>
    </row>
    <row r="3326" spans="2:18" ht="45" hidden="1" outlineLevel="2">
      <c r="B3326" s="115">
        <f t="shared" si="174"/>
        <v>3306</v>
      </c>
      <c r="C3326" s="70" t="s">
        <v>601</v>
      </c>
      <c r="D3326" s="203" t="s">
        <v>2031</v>
      </c>
      <c r="E3326" s="204" t="s">
        <v>2524</v>
      </c>
      <c r="F3326" s="38"/>
      <c r="G3326" s="38"/>
      <c r="H3326" s="39"/>
      <c r="I3326" s="38"/>
      <c r="J3326" s="307"/>
      <c r="K3326" s="325"/>
      <c r="L3326" s="353"/>
      <c r="M3326" s="772"/>
      <c r="N3326" s="775"/>
      <c r="O3326" s="863"/>
      <c r="P3326" s="821"/>
      <c r="Q3326" s="828">
        <f t="shared" si="173"/>
        <v>0</v>
      </c>
      <c r="R3326" s="523"/>
    </row>
    <row r="3327" spans="2:18" ht="45" hidden="1" outlineLevel="2">
      <c r="B3327" s="115">
        <f t="shared" si="174"/>
        <v>3307</v>
      </c>
      <c r="C3327" s="70" t="s">
        <v>602</v>
      </c>
      <c r="D3327" s="203" t="s">
        <v>2031</v>
      </c>
      <c r="E3327" s="204" t="s">
        <v>2493</v>
      </c>
      <c r="F3327" s="38"/>
      <c r="G3327" s="38"/>
      <c r="H3327" s="39"/>
      <c r="I3327" s="38"/>
      <c r="J3327" s="307"/>
      <c r="K3327" s="325"/>
      <c r="L3327" s="353"/>
      <c r="M3327" s="772"/>
      <c r="N3327" s="775"/>
      <c r="O3327" s="863"/>
      <c r="P3327" s="821"/>
      <c r="Q3327" s="828">
        <f t="shared" si="173"/>
        <v>0</v>
      </c>
      <c r="R3327" s="523"/>
    </row>
    <row r="3328" spans="2:18" ht="45" hidden="1" outlineLevel="2">
      <c r="B3328" s="115">
        <f t="shared" si="174"/>
        <v>3308</v>
      </c>
      <c r="C3328" s="70" t="s">
        <v>603</v>
      </c>
      <c r="D3328" s="203" t="s">
        <v>2031</v>
      </c>
      <c r="E3328" s="204" t="s">
        <v>2525</v>
      </c>
      <c r="F3328" s="38"/>
      <c r="G3328" s="38"/>
      <c r="H3328" s="39"/>
      <c r="I3328" s="38"/>
      <c r="J3328" s="307"/>
      <c r="K3328" s="325"/>
      <c r="L3328" s="353"/>
      <c r="M3328" s="772"/>
      <c r="N3328" s="775"/>
      <c r="O3328" s="863"/>
      <c r="P3328" s="821"/>
      <c r="Q3328" s="828">
        <f t="shared" si="173"/>
        <v>0</v>
      </c>
      <c r="R3328" s="523"/>
    </row>
    <row r="3329" spans="2:18" ht="45" hidden="1" outlineLevel="2">
      <c r="B3329" s="115">
        <f t="shared" si="174"/>
        <v>3309</v>
      </c>
      <c r="C3329" s="70" t="s">
        <v>604</v>
      </c>
      <c r="D3329" s="203" t="s">
        <v>2031</v>
      </c>
      <c r="E3329" s="204" t="s">
        <v>2526</v>
      </c>
      <c r="F3329" s="38"/>
      <c r="G3329" s="38"/>
      <c r="H3329" s="39"/>
      <c r="I3329" s="38"/>
      <c r="J3329" s="307"/>
      <c r="K3329" s="325"/>
      <c r="L3329" s="353"/>
      <c r="M3329" s="772"/>
      <c r="N3329" s="775"/>
      <c r="O3329" s="863"/>
      <c r="P3329" s="821"/>
      <c r="Q3329" s="828">
        <f t="shared" si="173"/>
        <v>0</v>
      </c>
      <c r="R3329" s="523"/>
    </row>
    <row r="3330" spans="2:18" ht="45" hidden="1" outlineLevel="2">
      <c r="B3330" s="115">
        <f t="shared" si="174"/>
        <v>3310</v>
      </c>
      <c r="C3330" s="70" t="s">
        <v>605</v>
      </c>
      <c r="D3330" s="203" t="s">
        <v>2031</v>
      </c>
      <c r="E3330" s="204" t="s">
        <v>2527</v>
      </c>
      <c r="F3330" s="38"/>
      <c r="G3330" s="38"/>
      <c r="H3330" s="39"/>
      <c r="I3330" s="38"/>
      <c r="J3330" s="307"/>
      <c r="K3330" s="325"/>
      <c r="L3330" s="353"/>
      <c r="M3330" s="772"/>
      <c r="N3330" s="775"/>
      <c r="O3330" s="863"/>
      <c r="P3330" s="821"/>
      <c r="Q3330" s="828">
        <f t="shared" si="173"/>
        <v>0</v>
      </c>
      <c r="R3330" s="523"/>
    </row>
    <row r="3331" spans="2:18" ht="45" hidden="1" outlineLevel="2">
      <c r="B3331" s="115">
        <f t="shared" si="174"/>
        <v>3311</v>
      </c>
      <c r="C3331" s="70" t="s">
        <v>606</v>
      </c>
      <c r="D3331" s="203" t="s">
        <v>2031</v>
      </c>
      <c r="E3331" s="204" t="s">
        <v>2528</v>
      </c>
      <c r="F3331" s="38"/>
      <c r="G3331" s="38"/>
      <c r="H3331" s="39"/>
      <c r="I3331" s="38"/>
      <c r="J3331" s="307"/>
      <c r="K3331" s="325"/>
      <c r="L3331" s="353"/>
      <c r="M3331" s="772"/>
      <c r="N3331" s="775"/>
      <c r="O3331" s="863"/>
      <c r="P3331" s="821"/>
      <c r="Q3331" s="828">
        <f t="shared" si="173"/>
        <v>0</v>
      </c>
      <c r="R3331" s="523"/>
    </row>
    <row r="3332" spans="2:18" ht="45" hidden="1" outlineLevel="2">
      <c r="B3332" s="115">
        <f t="shared" si="174"/>
        <v>3312</v>
      </c>
      <c r="C3332" s="70" t="s">
        <v>607</v>
      </c>
      <c r="D3332" s="203" t="s">
        <v>2031</v>
      </c>
      <c r="E3332" s="204" t="s">
        <v>2529</v>
      </c>
      <c r="F3332" s="38"/>
      <c r="G3332" s="38"/>
      <c r="H3332" s="39"/>
      <c r="I3332" s="38"/>
      <c r="J3332" s="307"/>
      <c r="K3332" s="325"/>
      <c r="L3332" s="353"/>
      <c r="M3332" s="772"/>
      <c r="N3332" s="775"/>
      <c r="O3332" s="863"/>
      <c r="P3332" s="821"/>
      <c r="Q3332" s="828">
        <f t="shared" si="173"/>
        <v>0</v>
      </c>
      <c r="R3332" s="523"/>
    </row>
    <row r="3333" spans="2:18" ht="45" hidden="1" outlineLevel="2">
      <c r="B3333" s="115">
        <f t="shared" si="174"/>
        <v>3313</v>
      </c>
      <c r="C3333" s="70" t="s">
        <v>608</v>
      </c>
      <c r="D3333" s="203" t="s">
        <v>2031</v>
      </c>
      <c r="E3333" s="204" t="s">
        <v>2530</v>
      </c>
      <c r="F3333" s="38"/>
      <c r="G3333" s="38"/>
      <c r="H3333" s="39"/>
      <c r="I3333" s="38"/>
      <c r="J3333" s="307"/>
      <c r="K3333" s="325"/>
      <c r="L3333" s="353"/>
      <c r="M3333" s="772"/>
      <c r="N3333" s="775"/>
      <c r="O3333" s="863"/>
      <c r="P3333" s="821"/>
      <c r="Q3333" s="828">
        <f t="shared" si="173"/>
        <v>0</v>
      </c>
      <c r="R3333" s="523"/>
    </row>
    <row r="3334" spans="2:18" ht="45" hidden="1" outlineLevel="2">
      <c r="B3334" s="115">
        <f t="shared" si="174"/>
        <v>3314</v>
      </c>
      <c r="C3334" s="70" t="s">
        <v>609</v>
      </c>
      <c r="D3334" s="203" t="s">
        <v>2031</v>
      </c>
      <c r="E3334" s="204" t="s">
        <v>2531</v>
      </c>
      <c r="F3334" s="38"/>
      <c r="G3334" s="38"/>
      <c r="H3334" s="39"/>
      <c r="I3334" s="38"/>
      <c r="J3334" s="307"/>
      <c r="K3334" s="325"/>
      <c r="L3334" s="353"/>
      <c r="M3334" s="772"/>
      <c r="N3334" s="775"/>
      <c r="O3334" s="863"/>
      <c r="P3334" s="821"/>
      <c r="Q3334" s="828">
        <f t="shared" si="173"/>
        <v>0</v>
      </c>
      <c r="R3334" s="523"/>
    </row>
    <row r="3335" spans="2:18" ht="45" hidden="1" outlineLevel="2">
      <c r="B3335" s="115">
        <f t="shared" si="174"/>
        <v>3315</v>
      </c>
      <c r="C3335" s="70" t="s">
        <v>541</v>
      </c>
      <c r="D3335" s="203" t="s">
        <v>2532</v>
      </c>
      <c r="E3335" s="204" t="s">
        <v>2533</v>
      </c>
      <c r="F3335" s="38"/>
      <c r="G3335" s="38"/>
      <c r="H3335" s="39"/>
      <c r="I3335" s="38"/>
      <c r="J3335" s="307"/>
      <c r="K3335" s="325"/>
      <c r="L3335" s="353"/>
      <c r="M3335" s="772"/>
      <c r="N3335" s="775"/>
      <c r="O3335" s="863"/>
      <c r="P3335" s="821"/>
      <c r="Q3335" s="828">
        <f t="shared" si="173"/>
        <v>0</v>
      </c>
      <c r="R3335" s="523"/>
    </row>
    <row r="3336" spans="2:18" hidden="1" outlineLevel="2">
      <c r="B3336" s="115">
        <f t="shared" si="174"/>
        <v>3316</v>
      </c>
      <c r="C3336" s="76" t="s">
        <v>2534</v>
      </c>
      <c r="D3336" s="74"/>
      <c r="E3336" s="198"/>
      <c r="F3336" s="38"/>
      <c r="G3336" s="38"/>
      <c r="H3336" s="39"/>
      <c r="I3336" s="38"/>
      <c r="J3336" s="307"/>
      <c r="K3336" s="325"/>
      <c r="L3336" s="353"/>
      <c r="M3336" s="772"/>
      <c r="N3336" s="775"/>
      <c r="O3336" s="863"/>
      <c r="P3336" s="821"/>
      <c r="Q3336" s="828">
        <f t="shared" si="173"/>
        <v>0</v>
      </c>
      <c r="R3336" s="523"/>
    </row>
    <row r="3337" spans="2:18" ht="75" hidden="1" outlineLevel="2">
      <c r="B3337" s="115">
        <f t="shared" si="174"/>
        <v>3317</v>
      </c>
      <c r="C3337" s="70" t="s">
        <v>2535</v>
      </c>
      <c r="D3337" s="203" t="s">
        <v>31</v>
      </c>
      <c r="E3337" s="204">
        <v>1</v>
      </c>
      <c r="F3337" s="38"/>
      <c r="G3337" s="38"/>
      <c r="H3337" s="39"/>
      <c r="I3337" s="38"/>
      <c r="J3337" s="307"/>
      <c r="K3337" s="325"/>
      <c r="L3337" s="353"/>
      <c r="M3337" s="772"/>
      <c r="N3337" s="775"/>
      <c r="O3337" s="863"/>
      <c r="P3337" s="821"/>
      <c r="Q3337" s="828">
        <f t="shared" si="173"/>
        <v>0</v>
      </c>
      <c r="R3337" s="523"/>
    </row>
    <row r="3338" spans="2:18" ht="75" hidden="1" outlineLevel="2">
      <c r="B3338" s="115">
        <f t="shared" si="174"/>
        <v>3318</v>
      </c>
      <c r="C3338" s="70" t="s">
        <v>2536</v>
      </c>
      <c r="D3338" s="203" t="s">
        <v>31</v>
      </c>
      <c r="E3338" s="204">
        <v>1</v>
      </c>
      <c r="F3338" s="38"/>
      <c r="G3338" s="38"/>
      <c r="H3338" s="39"/>
      <c r="I3338" s="38"/>
      <c r="J3338" s="307"/>
      <c r="K3338" s="325"/>
      <c r="L3338" s="353"/>
      <c r="M3338" s="772"/>
      <c r="N3338" s="775"/>
      <c r="O3338" s="863"/>
      <c r="P3338" s="821"/>
      <c r="Q3338" s="828">
        <f t="shared" si="173"/>
        <v>0</v>
      </c>
      <c r="R3338" s="523"/>
    </row>
    <row r="3339" spans="2:18" ht="30" hidden="1" outlineLevel="2">
      <c r="B3339" s="115">
        <f t="shared" si="174"/>
        <v>3319</v>
      </c>
      <c r="C3339" s="70" t="s">
        <v>610</v>
      </c>
      <c r="D3339" s="203" t="s">
        <v>31</v>
      </c>
      <c r="E3339" s="204">
        <v>1</v>
      </c>
      <c r="F3339" s="38"/>
      <c r="G3339" s="38"/>
      <c r="H3339" s="39"/>
      <c r="I3339" s="38"/>
      <c r="J3339" s="307"/>
      <c r="K3339" s="325"/>
      <c r="L3339" s="353"/>
      <c r="M3339" s="772"/>
      <c r="N3339" s="775"/>
      <c r="O3339" s="863"/>
      <c r="P3339" s="821"/>
      <c r="Q3339" s="828">
        <f t="shared" si="173"/>
        <v>0</v>
      </c>
      <c r="R3339" s="523"/>
    </row>
    <row r="3340" spans="2:18" ht="30" hidden="1" outlineLevel="2">
      <c r="B3340" s="115">
        <f t="shared" si="174"/>
        <v>3320</v>
      </c>
      <c r="C3340" s="70" t="s">
        <v>611</v>
      </c>
      <c r="D3340" s="203" t="s">
        <v>31</v>
      </c>
      <c r="E3340" s="204">
        <v>1</v>
      </c>
      <c r="F3340" s="38"/>
      <c r="G3340" s="38"/>
      <c r="H3340" s="39"/>
      <c r="I3340" s="38"/>
      <c r="J3340" s="307"/>
      <c r="K3340" s="325"/>
      <c r="L3340" s="353"/>
      <c r="M3340" s="772"/>
      <c r="N3340" s="775"/>
      <c r="O3340" s="863"/>
      <c r="P3340" s="821"/>
      <c r="Q3340" s="828">
        <f t="shared" si="173"/>
        <v>0</v>
      </c>
      <c r="R3340" s="523"/>
    </row>
    <row r="3341" spans="2:18" ht="30" hidden="1" outlineLevel="2">
      <c r="B3341" s="115">
        <f t="shared" si="174"/>
        <v>3321</v>
      </c>
      <c r="C3341" s="70" t="s">
        <v>612</v>
      </c>
      <c r="D3341" s="203" t="s">
        <v>31</v>
      </c>
      <c r="E3341" s="204">
        <v>2</v>
      </c>
      <c r="F3341" s="38"/>
      <c r="G3341" s="38"/>
      <c r="H3341" s="39"/>
      <c r="I3341" s="38"/>
      <c r="J3341" s="307"/>
      <c r="K3341" s="325"/>
      <c r="L3341" s="353"/>
      <c r="M3341" s="772"/>
      <c r="N3341" s="775"/>
      <c r="O3341" s="863"/>
      <c r="P3341" s="821"/>
      <c r="Q3341" s="828">
        <f t="shared" si="173"/>
        <v>0</v>
      </c>
      <c r="R3341" s="523"/>
    </row>
    <row r="3342" spans="2:18" ht="45" hidden="1" outlineLevel="2">
      <c r="B3342" s="115">
        <f t="shared" si="174"/>
        <v>3322</v>
      </c>
      <c r="C3342" s="70" t="s">
        <v>613</v>
      </c>
      <c r="D3342" s="203" t="s">
        <v>2461</v>
      </c>
      <c r="E3342" s="204" t="s">
        <v>2537</v>
      </c>
      <c r="F3342" s="38"/>
      <c r="G3342" s="38"/>
      <c r="H3342" s="39"/>
      <c r="I3342" s="38"/>
      <c r="J3342" s="307"/>
      <c r="K3342" s="325"/>
      <c r="L3342" s="353"/>
      <c r="M3342" s="772"/>
      <c r="N3342" s="775"/>
      <c r="O3342" s="863"/>
      <c r="P3342" s="821"/>
      <c r="Q3342" s="828">
        <f t="shared" si="173"/>
        <v>0</v>
      </c>
      <c r="R3342" s="523"/>
    </row>
    <row r="3343" spans="2:18" ht="45" hidden="1" outlineLevel="2">
      <c r="B3343" s="115">
        <f t="shared" si="174"/>
        <v>3323</v>
      </c>
      <c r="C3343" s="70" t="s">
        <v>614</v>
      </c>
      <c r="D3343" s="203" t="s">
        <v>2461</v>
      </c>
      <c r="E3343" s="204" t="s">
        <v>2538</v>
      </c>
      <c r="F3343" s="38"/>
      <c r="G3343" s="38"/>
      <c r="H3343" s="39"/>
      <c r="I3343" s="38"/>
      <c r="J3343" s="307"/>
      <c r="K3343" s="325"/>
      <c r="L3343" s="353"/>
      <c r="M3343" s="772"/>
      <c r="N3343" s="775"/>
      <c r="O3343" s="863"/>
      <c r="P3343" s="821"/>
      <c r="Q3343" s="828">
        <f t="shared" si="173"/>
        <v>0</v>
      </c>
      <c r="R3343" s="523"/>
    </row>
    <row r="3344" spans="2:18" ht="45" hidden="1" outlineLevel="2">
      <c r="B3344" s="115">
        <f t="shared" si="174"/>
        <v>3324</v>
      </c>
      <c r="C3344" s="70" t="s">
        <v>615</v>
      </c>
      <c r="D3344" s="203" t="s">
        <v>2031</v>
      </c>
      <c r="E3344" s="204" t="s">
        <v>2539</v>
      </c>
      <c r="F3344" s="38"/>
      <c r="G3344" s="38"/>
      <c r="H3344" s="39"/>
      <c r="I3344" s="38"/>
      <c r="J3344" s="307"/>
      <c r="K3344" s="325"/>
      <c r="L3344" s="353"/>
      <c r="M3344" s="772"/>
      <c r="N3344" s="775"/>
      <c r="O3344" s="863"/>
      <c r="P3344" s="821"/>
      <c r="Q3344" s="828">
        <f t="shared" si="173"/>
        <v>0</v>
      </c>
      <c r="R3344" s="523"/>
    </row>
    <row r="3345" spans="2:18" ht="45" hidden="1" outlineLevel="2">
      <c r="B3345" s="115">
        <f t="shared" si="174"/>
        <v>3325</v>
      </c>
      <c r="C3345" s="70" t="s">
        <v>616</v>
      </c>
      <c r="D3345" s="203" t="s">
        <v>2031</v>
      </c>
      <c r="E3345" s="204" t="s">
        <v>2540</v>
      </c>
      <c r="F3345" s="38"/>
      <c r="G3345" s="38"/>
      <c r="H3345" s="39"/>
      <c r="I3345" s="38"/>
      <c r="J3345" s="307"/>
      <c r="K3345" s="325"/>
      <c r="L3345" s="353"/>
      <c r="M3345" s="772"/>
      <c r="N3345" s="775"/>
      <c r="O3345" s="863"/>
      <c r="P3345" s="821"/>
      <c r="Q3345" s="828">
        <f t="shared" si="173"/>
        <v>0</v>
      </c>
      <c r="R3345" s="523"/>
    </row>
    <row r="3346" spans="2:18" ht="45" hidden="1" outlineLevel="2">
      <c r="B3346" s="115">
        <f t="shared" si="174"/>
        <v>3326</v>
      </c>
      <c r="C3346" s="70" t="s">
        <v>617</v>
      </c>
      <c r="D3346" s="203" t="s">
        <v>2031</v>
      </c>
      <c r="E3346" s="204" t="s">
        <v>2541</v>
      </c>
      <c r="F3346" s="38"/>
      <c r="G3346" s="38"/>
      <c r="H3346" s="39"/>
      <c r="I3346" s="38"/>
      <c r="J3346" s="307"/>
      <c r="K3346" s="325"/>
      <c r="L3346" s="353"/>
      <c r="M3346" s="772"/>
      <c r="N3346" s="775"/>
      <c r="O3346" s="863"/>
      <c r="P3346" s="821"/>
      <c r="Q3346" s="828">
        <f t="shared" si="173"/>
        <v>0</v>
      </c>
      <c r="R3346" s="523"/>
    </row>
    <row r="3347" spans="2:18" ht="45" hidden="1" outlineLevel="2">
      <c r="B3347" s="115">
        <f t="shared" si="174"/>
        <v>3327</v>
      </c>
      <c r="C3347" s="70" t="s">
        <v>618</v>
      </c>
      <c r="D3347" s="203" t="s">
        <v>2031</v>
      </c>
      <c r="E3347" s="204" t="s">
        <v>2542</v>
      </c>
      <c r="F3347" s="38"/>
      <c r="G3347" s="38"/>
      <c r="H3347" s="39"/>
      <c r="I3347" s="38"/>
      <c r="J3347" s="307"/>
      <c r="K3347" s="325"/>
      <c r="L3347" s="353"/>
      <c r="M3347" s="772"/>
      <c r="N3347" s="775"/>
      <c r="O3347" s="863"/>
      <c r="P3347" s="821"/>
      <c r="Q3347" s="828">
        <f t="shared" si="173"/>
        <v>0</v>
      </c>
      <c r="R3347" s="523"/>
    </row>
    <row r="3348" spans="2:18" ht="45" hidden="1" outlineLevel="2">
      <c r="B3348" s="115">
        <f t="shared" si="174"/>
        <v>3328</v>
      </c>
      <c r="C3348" s="70" t="s">
        <v>619</v>
      </c>
      <c r="D3348" s="203" t="s">
        <v>2031</v>
      </c>
      <c r="E3348" s="204" t="s">
        <v>2543</v>
      </c>
      <c r="F3348" s="38"/>
      <c r="G3348" s="38"/>
      <c r="H3348" s="39"/>
      <c r="I3348" s="38"/>
      <c r="J3348" s="307"/>
      <c r="K3348" s="325"/>
      <c r="L3348" s="353"/>
      <c r="M3348" s="772"/>
      <c r="N3348" s="775"/>
      <c r="O3348" s="863"/>
      <c r="P3348" s="821"/>
      <c r="Q3348" s="828">
        <f t="shared" si="173"/>
        <v>0</v>
      </c>
      <c r="R3348" s="523"/>
    </row>
    <row r="3349" spans="2:18" ht="45" hidden="1" outlineLevel="2">
      <c r="B3349" s="115">
        <f t="shared" si="174"/>
        <v>3329</v>
      </c>
      <c r="C3349" s="70" t="s">
        <v>620</v>
      </c>
      <c r="D3349" s="203" t="s">
        <v>2031</v>
      </c>
      <c r="E3349" s="204" t="s">
        <v>2544</v>
      </c>
      <c r="F3349" s="38"/>
      <c r="G3349" s="38"/>
      <c r="H3349" s="39"/>
      <c r="I3349" s="38"/>
      <c r="J3349" s="307"/>
      <c r="K3349" s="325"/>
      <c r="L3349" s="353"/>
      <c r="M3349" s="772"/>
      <c r="N3349" s="775"/>
      <c r="O3349" s="863"/>
      <c r="P3349" s="821"/>
      <c r="Q3349" s="828">
        <f t="shared" si="173"/>
        <v>0</v>
      </c>
      <c r="R3349" s="523"/>
    </row>
    <row r="3350" spans="2:18" ht="45" hidden="1" outlineLevel="2">
      <c r="B3350" s="115">
        <f t="shared" si="174"/>
        <v>3330</v>
      </c>
      <c r="C3350" s="70" t="s">
        <v>621</v>
      </c>
      <c r="D3350" s="203" t="s">
        <v>2031</v>
      </c>
      <c r="E3350" s="204" t="s">
        <v>2545</v>
      </c>
      <c r="F3350" s="38"/>
      <c r="G3350" s="38"/>
      <c r="H3350" s="39"/>
      <c r="I3350" s="38"/>
      <c r="J3350" s="307"/>
      <c r="K3350" s="325"/>
      <c r="L3350" s="353"/>
      <c r="M3350" s="772"/>
      <c r="N3350" s="775"/>
      <c r="O3350" s="863"/>
      <c r="P3350" s="821"/>
      <c r="Q3350" s="828">
        <f t="shared" si="173"/>
        <v>0</v>
      </c>
      <c r="R3350" s="523"/>
    </row>
    <row r="3351" spans="2:18" ht="45" hidden="1" outlineLevel="2">
      <c r="B3351" s="115">
        <f t="shared" si="174"/>
        <v>3331</v>
      </c>
      <c r="C3351" s="70" t="s">
        <v>541</v>
      </c>
      <c r="D3351" s="203" t="s">
        <v>2532</v>
      </c>
      <c r="E3351" s="204" t="s">
        <v>2546</v>
      </c>
      <c r="F3351" s="38"/>
      <c r="G3351" s="38"/>
      <c r="H3351" s="39"/>
      <c r="I3351" s="38"/>
      <c r="J3351" s="307"/>
      <c r="K3351" s="325"/>
      <c r="L3351" s="353"/>
      <c r="M3351" s="772"/>
      <c r="N3351" s="775"/>
      <c r="O3351" s="863"/>
      <c r="P3351" s="821"/>
      <c r="Q3351" s="828">
        <f t="shared" si="173"/>
        <v>0</v>
      </c>
      <c r="R3351" s="523"/>
    </row>
    <row r="3352" spans="2:18" hidden="1" outlineLevel="2">
      <c r="B3352" s="115">
        <f t="shared" si="174"/>
        <v>3332</v>
      </c>
      <c r="C3352" s="70" t="s">
        <v>2547</v>
      </c>
      <c r="D3352" s="203"/>
      <c r="E3352" s="204"/>
      <c r="F3352" s="38"/>
      <c r="G3352" s="38"/>
      <c r="H3352" s="39"/>
      <c r="I3352" s="38"/>
      <c r="J3352" s="307"/>
      <c r="K3352" s="325"/>
      <c r="L3352" s="353"/>
      <c r="M3352" s="772"/>
      <c r="N3352" s="775"/>
      <c r="O3352" s="863"/>
      <c r="P3352" s="821"/>
      <c r="Q3352" s="828">
        <f t="shared" si="173"/>
        <v>0</v>
      </c>
      <c r="R3352" s="523"/>
    </row>
    <row r="3353" spans="2:18" ht="75" hidden="1" outlineLevel="2">
      <c r="B3353" s="115">
        <f t="shared" si="174"/>
        <v>3333</v>
      </c>
      <c r="C3353" s="70" t="s">
        <v>2548</v>
      </c>
      <c r="D3353" s="203" t="s">
        <v>31</v>
      </c>
      <c r="E3353" s="204">
        <v>1</v>
      </c>
      <c r="F3353" s="38"/>
      <c r="G3353" s="38"/>
      <c r="H3353" s="39"/>
      <c r="I3353" s="38"/>
      <c r="J3353" s="307"/>
      <c r="K3353" s="325"/>
      <c r="L3353" s="353"/>
      <c r="M3353" s="772"/>
      <c r="N3353" s="775"/>
      <c r="O3353" s="863"/>
      <c r="P3353" s="821"/>
      <c r="Q3353" s="828">
        <f t="shared" si="173"/>
        <v>0</v>
      </c>
      <c r="R3353" s="523"/>
    </row>
    <row r="3354" spans="2:18" ht="75" hidden="1" outlineLevel="2">
      <c r="B3354" s="115">
        <f t="shared" si="174"/>
        <v>3334</v>
      </c>
      <c r="C3354" s="70" t="s">
        <v>2548</v>
      </c>
      <c r="D3354" s="203" t="s">
        <v>31</v>
      </c>
      <c r="E3354" s="204">
        <v>1</v>
      </c>
      <c r="F3354" s="38"/>
      <c r="G3354" s="38"/>
      <c r="H3354" s="39"/>
      <c r="I3354" s="38"/>
      <c r="J3354" s="307"/>
      <c r="K3354" s="325"/>
      <c r="L3354" s="353"/>
      <c r="M3354" s="772"/>
      <c r="N3354" s="775"/>
      <c r="O3354" s="863"/>
      <c r="P3354" s="821"/>
      <c r="Q3354" s="828">
        <f t="shared" si="173"/>
        <v>0</v>
      </c>
      <c r="R3354" s="523"/>
    </row>
    <row r="3355" spans="2:18" ht="30" hidden="1" outlineLevel="2">
      <c r="B3355" s="115">
        <f t="shared" si="174"/>
        <v>3335</v>
      </c>
      <c r="C3355" s="70" t="s">
        <v>622</v>
      </c>
      <c r="D3355" s="203" t="s">
        <v>31</v>
      </c>
      <c r="E3355" s="204">
        <v>1</v>
      </c>
      <c r="F3355" s="38"/>
      <c r="G3355" s="38"/>
      <c r="H3355" s="39"/>
      <c r="I3355" s="38"/>
      <c r="J3355" s="307"/>
      <c r="K3355" s="325"/>
      <c r="L3355" s="353"/>
      <c r="M3355" s="772"/>
      <c r="N3355" s="775"/>
      <c r="O3355" s="863"/>
      <c r="P3355" s="821"/>
      <c r="Q3355" s="828">
        <f t="shared" si="173"/>
        <v>0</v>
      </c>
      <c r="R3355" s="523"/>
    </row>
    <row r="3356" spans="2:18" ht="30" hidden="1" outlineLevel="2">
      <c r="B3356" s="115">
        <f t="shared" si="174"/>
        <v>3336</v>
      </c>
      <c r="C3356" s="70" t="s">
        <v>596</v>
      </c>
      <c r="D3356" s="203" t="s">
        <v>31</v>
      </c>
      <c r="E3356" s="204">
        <v>1</v>
      </c>
      <c r="F3356" s="38"/>
      <c r="G3356" s="38"/>
      <c r="H3356" s="39"/>
      <c r="I3356" s="38"/>
      <c r="J3356" s="307"/>
      <c r="K3356" s="325"/>
      <c r="L3356" s="353"/>
      <c r="M3356" s="772"/>
      <c r="N3356" s="775"/>
      <c r="O3356" s="863"/>
      <c r="P3356" s="821"/>
      <c r="Q3356" s="828">
        <f t="shared" si="173"/>
        <v>0</v>
      </c>
      <c r="R3356" s="523"/>
    </row>
    <row r="3357" spans="2:18" ht="30" hidden="1" outlineLevel="2">
      <c r="B3357" s="115">
        <f t="shared" si="174"/>
        <v>3337</v>
      </c>
      <c r="C3357" s="70" t="s">
        <v>623</v>
      </c>
      <c r="D3357" s="203" t="s">
        <v>31</v>
      </c>
      <c r="E3357" s="204">
        <v>2</v>
      </c>
      <c r="F3357" s="38"/>
      <c r="G3357" s="38"/>
      <c r="H3357" s="39"/>
      <c r="I3357" s="38"/>
      <c r="J3357" s="307"/>
      <c r="K3357" s="325"/>
      <c r="L3357" s="353"/>
      <c r="M3357" s="772"/>
      <c r="N3357" s="775"/>
      <c r="O3357" s="863"/>
      <c r="P3357" s="821"/>
      <c r="Q3357" s="828">
        <f t="shared" si="173"/>
        <v>0</v>
      </c>
      <c r="R3357" s="523"/>
    </row>
    <row r="3358" spans="2:18" ht="45" hidden="1" outlineLevel="2">
      <c r="B3358" s="115">
        <f t="shared" si="174"/>
        <v>3338</v>
      </c>
      <c r="C3358" s="70" t="s">
        <v>600</v>
      </c>
      <c r="D3358" s="203" t="s">
        <v>2461</v>
      </c>
      <c r="E3358" s="204" t="s">
        <v>2549</v>
      </c>
      <c r="F3358" s="38"/>
      <c r="G3358" s="38"/>
      <c r="H3358" s="39"/>
      <c r="I3358" s="38"/>
      <c r="J3358" s="307"/>
      <c r="K3358" s="325"/>
      <c r="L3358" s="353"/>
      <c r="M3358" s="772"/>
      <c r="N3358" s="775"/>
      <c r="O3358" s="863"/>
      <c r="P3358" s="821"/>
      <c r="Q3358" s="828">
        <f t="shared" si="173"/>
        <v>0</v>
      </c>
      <c r="R3358" s="523"/>
    </row>
    <row r="3359" spans="2:18" ht="45" hidden="1" outlineLevel="2">
      <c r="B3359" s="115">
        <f t="shared" si="174"/>
        <v>3339</v>
      </c>
      <c r="C3359" s="70" t="s">
        <v>624</v>
      </c>
      <c r="D3359" s="203" t="s">
        <v>2461</v>
      </c>
      <c r="E3359" s="204" t="s">
        <v>2550</v>
      </c>
      <c r="F3359" s="38"/>
      <c r="G3359" s="38"/>
      <c r="H3359" s="39"/>
      <c r="I3359" s="38"/>
      <c r="J3359" s="307"/>
      <c r="K3359" s="325"/>
      <c r="L3359" s="353"/>
      <c r="M3359" s="772"/>
      <c r="N3359" s="775"/>
      <c r="O3359" s="863"/>
      <c r="P3359" s="821"/>
      <c r="Q3359" s="828">
        <f t="shared" si="173"/>
        <v>0</v>
      </c>
      <c r="R3359" s="523"/>
    </row>
    <row r="3360" spans="2:18" ht="45" hidden="1" outlineLevel="2">
      <c r="B3360" s="115">
        <f t="shared" si="174"/>
        <v>3340</v>
      </c>
      <c r="C3360" s="70" t="s">
        <v>625</v>
      </c>
      <c r="D3360" s="203" t="s">
        <v>2031</v>
      </c>
      <c r="E3360" s="204" t="s">
        <v>2551</v>
      </c>
      <c r="F3360" s="38"/>
      <c r="G3360" s="38"/>
      <c r="H3360" s="39"/>
      <c r="I3360" s="38"/>
      <c r="J3360" s="307"/>
      <c r="K3360" s="325"/>
      <c r="L3360" s="353"/>
      <c r="M3360" s="772"/>
      <c r="N3360" s="775"/>
      <c r="O3360" s="863"/>
      <c r="P3360" s="821"/>
      <c r="Q3360" s="828">
        <f t="shared" si="173"/>
        <v>0</v>
      </c>
      <c r="R3360" s="523"/>
    </row>
    <row r="3361" spans="2:18" ht="45" hidden="1" outlineLevel="2">
      <c r="B3361" s="115">
        <f t="shared" si="174"/>
        <v>3341</v>
      </c>
      <c r="C3361" s="70" t="s">
        <v>626</v>
      </c>
      <c r="D3361" s="203" t="s">
        <v>2031</v>
      </c>
      <c r="E3361" s="204" t="s">
        <v>2552</v>
      </c>
      <c r="F3361" s="38"/>
      <c r="G3361" s="38"/>
      <c r="H3361" s="39"/>
      <c r="I3361" s="38"/>
      <c r="J3361" s="307"/>
      <c r="K3361" s="325"/>
      <c r="L3361" s="353"/>
      <c r="M3361" s="772"/>
      <c r="N3361" s="775"/>
      <c r="O3361" s="863"/>
      <c r="P3361" s="821"/>
      <c r="Q3361" s="828">
        <f t="shared" si="173"/>
        <v>0</v>
      </c>
      <c r="R3361" s="523"/>
    </row>
    <row r="3362" spans="2:18" ht="45" hidden="1" outlineLevel="2">
      <c r="B3362" s="115">
        <f t="shared" si="174"/>
        <v>3342</v>
      </c>
      <c r="C3362" s="70" t="s">
        <v>627</v>
      </c>
      <c r="D3362" s="203" t="s">
        <v>2031</v>
      </c>
      <c r="E3362" s="204" t="s">
        <v>2553</v>
      </c>
      <c r="F3362" s="38"/>
      <c r="G3362" s="38"/>
      <c r="H3362" s="39"/>
      <c r="I3362" s="38"/>
      <c r="J3362" s="307"/>
      <c r="K3362" s="325"/>
      <c r="L3362" s="353"/>
      <c r="M3362" s="772"/>
      <c r="N3362" s="775"/>
      <c r="O3362" s="863"/>
      <c r="P3362" s="821"/>
      <c r="Q3362" s="828">
        <f t="shared" si="173"/>
        <v>0</v>
      </c>
      <c r="R3362" s="523"/>
    </row>
    <row r="3363" spans="2:18" ht="45" hidden="1" outlineLevel="2">
      <c r="B3363" s="115">
        <f t="shared" si="174"/>
        <v>3343</v>
      </c>
      <c r="C3363" s="70" t="s">
        <v>628</v>
      </c>
      <c r="D3363" s="203" t="s">
        <v>2031</v>
      </c>
      <c r="E3363" s="204" t="s">
        <v>2554</v>
      </c>
      <c r="F3363" s="38"/>
      <c r="G3363" s="38"/>
      <c r="H3363" s="39"/>
      <c r="I3363" s="38"/>
      <c r="J3363" s="307"/>
      <c r="K3363" s="325"/>
      <c r="L3363" s="353"/>
      <c r="M3363" s="772"/>
      <c r="N3363" s="775"/>
      <c r="O3363" s="863"/>
      <c r="P3363" s="821"/>
      <c r="Q3363" s="828">
        <f t="shared" si="173"/>
        <v>0</v>
      </c>
      <c r="R3363" s="523"/>
    </row>
    <row r="3364" spans="2:18" ht="45" hidden="1" outlineLevel="2">
      <c r="B3364" s="115">
        <f t="shared" si="174"/>
        <v>3344</v>
      </c>
      <c r="C3364" s="70" t="s">
        <v>629</v>
      </c>
      <c r="D3364" s="203" t="s">
        <v>2031</v>
      </c>
      <c r="E3364" s="204" t="s">
        <v>2555</v>
      </c>
      <c r="F3364" s="38"/>
      <c r="G3364" s="38"/>
      <c r="H3364" s="39"/>
      <c r="I3364" s="38"/>
      <c r="J3364" s="307"/>
      <c r="K3364" s="325"/>
      <c r="L3364" s="353"/>
      <c r="M3364" s="772"/>
      <c r="N3364" s="775"/>
      <c r="O3364" s="863"/>
      <c r="P3364" s="821"/>
      <c r="Q3364" s="828">
        <f t="shared" si="173"/>
        <v>0</v>
      </c>
      <c r="R3364" s="523"/>
    </row>
    <row r="3365" spans="2:18" ht="45" hidden="1" outlineLevel="2">
      <c r="B3365" s="115">
        <f t="shared" si="174"/>
        <v>3345</v>
      </c>
      <c r="C3365" s="70" t="s">
        <v>630</v>
      </c>
      <c r="D3365" s="203" t="s">
        <v>2031</v>
      </c>
      <c r="E3365" s="204" t="s">
        <v>2556</v>
      </c>
      <c r="F3365" s="38"/>
      <c r="G3365" s="38"/>
      <c r="H3365" s="39"/>
      <c r="I3365" s="38"/>
      <c r="J3365" s="307"/>
      <c r="K3365" s="325"/>
      <c r="L3365" s="353"/>
      <c r="M3365" s="772"/>
      <c r="N3365" s="775"/>
      <c r="O3365" s="863"/>
      <c r="P3365" s="821"/>
      <c r="Q3365" s="828">
        <f t="shared" si="173"/>
        <v>0</v>
      </c>
      <c r="R3365" s="523"/>
    </row>
    <row r="3366" spans="2:18" ht="45" hidden="1" outlineLevel="2">
      <c r="B3366" s="115">
        <f t="shared" si="174"/>
        <v>3346</v>
      </c>
      <c r="C3366" s="70" t="s">
        <v>631</v>
      </c>
      <c r="D3366" s="203" t="s">
        <v>2031</v>
      </c>
      <c r="E3366" s="204" t="s">
        <v>2557</v>
      </c>
      <c r="F3366" s="38"/>
      <c r="G3366" s="38"/>
      <c r="H3366" s="39"/>
      <c r="I3366" s="38"/>
      <c r="J3366" s="307"/>
      <c r="K3366" s="325"/>
      <c r="L3366" s="353"/>
      <c r="M3366" s="772"/>
      <c r="N3366" s="775"/>
      <c r="O3366" s="863"/>
      <c r="P3366" s="821"/>
      <c r="Q3366" s="828">
        <f t="shared" si="173"/>
        <v>0</v>
      </c>
      <c r="R3366" s="523"/>
    </row>
    <row r="3367" spans="2:18" ht="45" hidden="1" outlineLevel="2">
      <c r="B3367" s="115">
        <f t="shared" si="174"/>
        <v>3347</v>
      </c>
      <c r="C3367" s="70" t="s">
        <v>632</v>
      </c>
      <c r="D3367" s="203" t="s">
        <v>2031</v>
      </c>
      <c r="E3367" s="204" t="s">
        <v>2556</v>
      </c>
      <c r="F3367" s="38"/>
      <c r="G3367" s="38"/>
      <c r="H3367" s="39"/>
      <c r="I3367" s="38"/>
      <c r="J3367" s="307"/>
      <c r="K3367" s="325"/>
      <c r="L3367" s="353"/>
      <c r="M3367" s="772"/>
      <c r="N3367" s="775"/>
      <c r="O3367" s="863"/>
      <c r="P3367" s="821"/>
      <c r="Q3367" s="828">
        <f t="shared" si="173"/>
        <v>0</v>
      </c>
      <c r="R3367" s="523"/>
    </row>
    <row r="3368" spans="2:18" ht="45" hidden="1" outlineLevel="2">
      <c r="B3368" s="115">
        <f t="shared" si="174"/>
        <v>3348</v>
      </c>
      <c r="C3368" s="70" t="s">
        <v>541</v>
      </c>
      <c r="D3368" s="203" t="s">
        <v>2532</v>
      </c>
      <c r="E3368" s="204" t="s">
        <v>2558</v>
      </c>
      <c r="F3368" s="38"/>
      <c r="G3368" s="38"/>
      <c r="H3368" s="39"/>
      <c r="I3368" s="38"/>
      <c r="J3368" s="307"/>
      <c r="K3368" s="325"/>
      <c r="L3368" s="353"/>
      <c r="M3368" s="772"/>
      <c r="N3368" s="775"/>
      <c r="O3368" s="863"/>
      <c r="P3368" s="821"/>
      <c r="Q3368" s="828">
        <f t="shared" si="173"/>
        <v>0</v>
      </c>
      <c r="R3368" s="523"/>
    </row>
    <row r="3369" spans="2:18" hidden="1" outlineLevel="2">
      <c r="B3369" s="115">
        <f t="shared" si="174"/>
        <v>3349</v>
      </c>
      <c r="C3369" s="70" t="s">
        <v>2559</v>
      </c>
      <c r="D3369" s="203"/>
      <c r="E3369" s="204"/>
      <c r="F3369" s="38"/>
      <c r="G3369" s="38"/>
      <c r="H3369" s="39"/>
      <c r="I3369" s="38"/>
      <c r="J3369" s="307"/>
      <c r="K3369" s="325"/>
      <c r="L3369" s="353"/>
      <c r="M3369" s="772"/>
      <c r="N3369" s="775"/>
      <c r="O3369" s="863"/>
      <c r="P3369" s="821"/>
      <c r="Q3369" s="828">
        <f t="shared" si="173"/>
        <v>0</v>
      </c>
      <c r="R3369" s="523"/>
    </row>
    <row r="3370" spans="2:18" ht="60" hidden="1" outlineLevel="2">
      <c r="B3370" s="115">
        <f t="shared" si="174"/>
        <v>3350</v>
      </c>
      <c r="C3370" s="70" t="s">
        <v>2560</v>
      </c>
      <c r="D3370" s="203" t="s">
        <v>31</v>
      </c>
      <c r="E3370" s="204">
        <v>1</v>
      </c>
      <c r="F3370" s="38"/>
      <c r="G3370" s="38"/>
      <c r="H3370" s="39"/>
      <c r="I3370" s="38"/>
      <c r="J3370" s="307"/>
      <c r="K3370" s="325"/>
      <c r="L3370" s="353"/>
      <c r="M3370" s="772"/>
      <c r="N3370" s="775"/>
      <c r="O3370" s="863"/>
      <c r="P3370" s="821"/>
      <c r="Q3370" s="828">
        <f t="shared" si="173"/>
        <v>0</v>
      </c>
      <c r="R3370" s="523"/>
    </row>
    <row r="3371" spans="2:18" ht="30" hidden="1" outlineLevel="2">
      <c r="B3371" s="115">
        <f t="shared" si="174"/>
        <v>3351</v>
      </c>
      <c r="C3371" s="70" t="s">
        <v>543</v>
      </c>
      <c r="D3371" s="203" t="s">
        <v>31</v>
      </c>
      <c r="E3371" s="204">
        <v>3</v>
      </c>
      <c r="F3371" s="38"/>
      <c r="G3371" s="38"/>
      <c r="H3371" s="39"/>
      <c r="I3371" s="38"/>
      <c r="J3371" s="307"/>
      <c r="K3371" s="325"/>
      <c r="L3371" s="353"/>
      <c r="M3371" s="772"/>
      <c r="N3371" s="775"/>
      <c r="O3371" s="863"/>
      <c r="P3371" s="821"/>
      <c r="Q3371" s="828">
        <f t="shared" si="173"/>
        <v>0</v>
      </c>
      <c r="R3371" s="523"/>
    </row>
    <row r="3372" spans="2:18" ht="30" hidden="1" outlineLevel="2">
      <c r="B3372" s="115">
        <f t="shared" si="174"/>
        <v>3352</v>
      </c>
      <c r="C3372" s="70" t="s">
        <v>633</v>
      </c>
      <c r="D3372" s="203" t="s">
        <v>31</v>
      </c>
      <c r="E3372" s="204">
        <v>1</v>
      </c>
      <c r="F3372" s="38"/>
      <c r="G3372" s="38"/>
      <c r="H3372" s="39"/>
      <c r="I3372" s="38"/>
      <c r="J3372" s="307"/>
      <c r="K3372" s="325"/>
      <c r="L3372" s="353"/>
      <c r="M3372" s="772"/>
      <c r="N3372" s="775"/>
      <c r="O3372" s="863"/>
      <c r="P3372" s="821"/>
      <c r="Q3372" s="828">
        <f t="shared" si="173"/>
        <v>0</v>
      </c>
      <c r="R3372" s="523"/>
    </row>
    <row r="3373" spans="2:18" ht="30" hidden="1" outlineLevel="2">
      <c r="B3373" s="115">
        <f t="shared" si="174"/>
        <v>3353</v>
      </c>
      <c r="C3373" s="70" t="s">
        <v>589</v>
      </c>
      <c r="D3373" s="203" t="s">
        <v>31</v>
      </c>
      <c r="E3373" s="204">
        <v>1</v>
      </c>
      <c r="F3373" s="38"/>
      <c r="G3373" s="38"/>
      <c r="H3373" s="39"/>
      <c r="I3373" s="38"/>
      <c r="J3373" s="307"/>
      <c r="K3373" s="325"/>
      <c r="L3373" s="353"/>
      <c r="M3373" s="772"/>
      <c r="N3373" s="775"/>
      <c r="O3373" s="863"/>
      <c r="P3373" s="821"/>
      <c r="Q3373" s="828">
        <f t="shared" si="173"/>
        <v>0</v>
      </c>
      <c r="R3373" s="523"/>
    </row>
    <row r="3374" spans="2:18" ht="30" hidden="1" outlineLevel="2">
      <c r="B3374" s="115">
        <f t="shared" si="174"/>
        <v>3354</v>
      </c>
      <c r="C3374" s="70" t="s">
        <v>545</v>
      </c>
      <c r="D3374" s="203" t="s">
        <v>31</v>
      </c>
      <c r="E3374" s="204">
        <v>3</v>
      </c>
      <c r="F3374" s="38"/>
      <c r="G3374" s="38"/>
      <c r="H3374" s="39"/>
      <c r="I3374" s="38"/>
      <c r="J3374" s="307"/>
      <c r="K3374" s="325"/>
      <c r="L3374" s="353"/>
      <c r="M3374" s="772"/>
      <c r="N3374" s="775"/>
      <c r="O3374" s="863"/>
      <c r="P3374" s="821"/>
      <c r="Q3374" s="828">
        <f t="shared" si="173"/>
        <v>0</v>
      </c>
      <c r="R3374" s="523"/>
    </row>
    <row r="3375" spans="2:18" hidden="1" outlineLevel="2">
      <c r="B3375" s="115">
        <f t="shared" si="174"/>
        <v>3355</v>
      </c>
      <c r="C3375" s="70" t="s">
        <v>634</v>
      </c>
      <c r="D3375" s="203" t="s">
        <v>31</v>
      </c>
      <c r="E3375" s="204">
        <v>1</v>
      </c>
      <c r="F3375" s="38"/>
      <c r="G3375" s="38"/>
      <c r="H3375" s="39"/>
      <c r="I3375" s="38"/>
      <c r="J3375" s="307"/>
      <c r="K3375" s="325"/>
      <c r="L3375" s="353"/>
      <c r="M3375" s="772"/>
      <c r="N3375" s="775"/>
      <c r="O3375" s="863"/>
      <c r="P3375" s="821"/>
      <c r="Q3375" s="828">
        <f t="shared" ref="Q3375:Q3438" si="175">I3375</f>
        <v>0</v>
      </c>
      <c r="R3375" s="523"/>
    </row>
    <row r="3376" spans="2:18" ht="45" hidden="1" outlineLevel="2">
      <c r="B3376" s="115">
        <f t="shared" si="174"/>
        <v>3356</v>
      </c>
      <c r="C3376" s="70" t="s">
        <v>548</v>
      </c>
      <c r="D3376" s="203" t="s">
        <v>2461</v>
      </c>
      <c r="E3376" s="204" t="s">
        <v>2561</v>
      </c>
      <c r="F3376" s="38"/>
      <c r="G3376" s="38"/>
      <c r="H3376" s="39"/>
      <c r="I3376" s="38"/>
      <c r="J3376" s="307"/>
      <c r="K3376" s="325"/>
      <c r="L3376" s="353"/>
      <c r="M3376" s="772"/>
      <c r="N3376" s="775"/>
      <c r="O3376" s="863"/>
      <c r="P3376" s="821"/>
      <c r="Q3376" s="828">
        <f t="shared" si="175"/>
        <v>0</v>
      </c>
      <c r="R3376" s="523"/>
    </row>
    <row r="3377" spans="2:18" ht="45" hidden="1" outlineLevel="2">
      <c r="B3377" s="115">
        <f t="shared" si="174"/>
        <v>3357</v>
      </c>
      <c r="C3377" s="70" t="s">
        <v>566</v>
      </c>
      <c r="D3377" s="203" t="s">
        <v>2461</v>
      </c>
      <c r="E3377" s="204" t="s">
        <v>2562</v>
      </c>
      <c r="F3377" s="38"/>
      <c r="G3377" s="38"/>
      <c r="H3377" s="39"/>
      <c r="I3377" s="38"/>
      <c r="J3377" s="307"/>
      <c r="K3377" s="325"/>
      <c r="L3377" s="353"/>
      <c r="M3377" s="772"/>
      <c r="N3377" s="775"/>
      <c r="O3377" s="863"/>
      <c r="P3377" s="821"/>
      <c r="Q3377" s="828">
        <f t="shared" si="175"/>
        <v>0</v>
      </c>
      <c r="R3377" s="523"/>
    </row>
    <row r="3378" spans="2:18" ht="45" hidden="1" outlineLevel="2">
      <c r="B3378" s="115">
        <f t="shared" si="174"/>
        <v>3358</v>
      </c>
      <c r="C3378" s="70" t="s">
        <v>567</v>
      </c>
      <c r="D3378" s="203" t="s">
        <v>2461</v>
      </c>
      <c r="E3378" s="204" t="s">
        <v>2563</v>
      </c>
      <c r="F3378" s="38"/>
      <c r="G3378" s="38"/>
      <c r="H3378" s="39"/>
      <c r="I3378" s="38"/>
      <c r="J3378" s="307"/>
      <c r="K3378" s="325"/>
      <c r="L3378" s="353"/>
      <c r="M3378" s="772"/>
      <c r="N3378" s="775"/>
      <c r="O3378" s="863"/>
      <c r="P3378" s="821"/>
      <c r="Q3378" s="828">
        <f t="shared" si="175"/>
        <v>0</v>
      </c>
      <c r="R3378" s="523"/>
    </row>
    <row r="3379" spans="2:18" ht="45" hidden="1" outlineLevel="2">
      <c r="B3379" s="115">
        <f t="shared" si="174"/>
        <v>3359</v>
      </c>
      <c r="C3379" s="70" t="s">
        <v>635</v>
      </c>
      <c r="D3379" s="203" t="s">
        <v>2461</v>
      </c>
      <c r="E3379" s="204" t="s">
        <v>2564</v>
      </c>
      <c r="F3379" s="38"/>
      <c r="G3379" s="38"/>
      <c r="H3379" s="39"/>
      <c r="I3379" s="38"/>
      <c r="J3379" s="307"/>
      <c r="K3379" s="325"/>
      <c r="L3379" s="353"/>
      <c r="M3379" s="772"/>
      <c r="N3379" s="775"/>
      <c r="O3379" s="863"/>
      <c r="P3379" s="821"/>
      <c r="Q3379" s="828">
        <f t="shared" si="175"/>
        <v>0</v>
      </c>
      <c r="R3379" s="523"/>
    </row>
    <row r="3380" spans="2:18" ht="45" hidden="1" outlineLevel="2">
      <c r="B3380" s="115">
        <f t="shared" ref="B3380:B3443" si="176">B3379+1</f>
        <v>3360</v>
      </c>
      <c r="C3380" s="70" t="s">
        <v>636</v>
      </c>
      <c r="D3380" s="203" t="s">
        <v>2031</v>
      </c>
      <c r="E3380" s="204" t="s">
        <v>2565</v>
      </c>
      <c r="F3380" s="38"/>
      <c r="G3380" s="38"/>
      <c r="H3380" s="39"/>
      <c r="I3380" s="38"/>
      <c r="J3380" s="307"/>
      <c r="K3380" s="325"/>
      <c r="L3380" s="353"/>
      <c r="M3380" s="772"/>
      <c r="N3380" s="775"/>
      <c r="O3380" s="863"/>
      <c r="P3380" s="821"/>
      <c r="Q3380" s="828">
        <f t="shared" si="175"/>
        <v>0</v>
      </c>
      <c r="R3380" s="523"/>
    </row>
    <row r="3381" spans="2:18" ht="45" hidden="1" outlineLevel="2">
      <c r="B3381" s="115">
        <f t="shared" si="176"/>
        <v>3361</v>
      </c>
      <c r="C3381" s="70" t="s">
        <v>551</v>
      </c>
      <c r="D3381" s="203" t="s">
        <v>2031</v>
      </c>
      <c r="E3381" s="204" t="s">
        <v>2494</v>
      </c>
      <c r="F3381" s="38"/>
      <c r="G3381" s="38"/>
      <c r="H3381" s="39"/>
      <c r="I3381" s="38"/>
      <c r="J3381" s="307"/>
      <c r="K3381" s="325"/>
      <c r="L3381" s="353"/>
      <c r="M3381" s="772"/>
      <c r="N3381" s="775"/>
      <c r="O3381" s="863"/>
      <c r="P3381" s="821"/>
      <c r="Q3381" s="828">
        <f t="shared" si="175"/>
        <v>0</v>
      </c>
      <c r="R3381" s="523"/>
    </row>
    <row r="3382" spans="2:18" ht="45" hidden="1" outlineLevel="2">
      <c r="B3382" s="115">
        <f t="shared" si="176"/>
        <v>3362</v>
      </c>
      <c r="C3382" s="70" t="s">
        <v>637</v>
      </c>
      <c r="D3382" s="203" t="s">
        <v>2031</v>
      </c>
      <c r="E3382" s="204" t="s">
        <v>2566</v>
      </c>
      <c r="F3382" s="38"/>
      <c r="G3382" s="38"/>
      <c r="H3382" s="39"/>
      <c r="I3382" s="38"/>
      <c r="J3382" s="307"/>
      <c r="K3382" s="325"/>
      <c r="L3382" s="353"/>
      <c r="M3382" s="772"/>
      <c r="N3382" s="775"/>
      <c r="O3382" s="863"/>
      <c r="P3382" s="821"/>
      <c r="Q3382" s="828">
        <f t="shared" si="175"/>
        <v>0</v>
      </c>
      <c r="R3382" s="523"/>
    </row>
    <row r="3383" spans="2:18" ht="45" hidden="1" outlineLevel="2">
      <c r="B3383" s="115">
        <f t="shared" si="176"/>
        <v>3363</v>
      </c>
      <c r="C3383" s="70" t="s">
        <v>571</v>
      </c>
      <c r="D3383" s="203" t="s">
        <v>2031</v>
      </c>
      <c r="E3383" s="204" t="s">
        <v>2495</v>
      </c>
      <c r="F3383" s="38"/>
      <c r="G3383" s="38"/>
      <c r="H3383" s="39"/>
      <c r="I3383" s="38"/>
      <c r="J3383" s="307"/>
      <c r="K3383" s="325"/>
      <c r="L3383" s="353"/>
      <c r="M3383" s="772"/>
      <c r="N3383" s="775"/>
      <c r="O3383" s="863"/>
      <c r="P3383" s="821"/>
      <c r="Q3383" s="828">
        <f t="shared" si="175"/>
        <v>0</v>
      </c>
      <c r="R3383" s="523"/>
    </row>
    <row r="3384" spans="2:18" ht="45" hidden="1" outlineLevel="2">
      <c r="B3384" s="115">
        <f t="shared" si="176"/>
        <v>3364</v>
      </c>
      <c r="C3384" s="70" t="s">
        <v>638</v>
      </c>
      <c r="D3384" s="203" t="s">
        <v>2031</v>
      </c>
      <c r="E3384" s="204" t="s">
        <v>2567</v>
      </c>
      <c r="F3384" s="38"/>
      <c r="G3384" s="38"/>
      <c r="H3384" s="39"/>
      <c r="I3384" s="38"/>
      <c r="J3384" s="307"/>
      <c r="K3384" s="325"/>
      <c r="L3384" s="353"/>
      <c r="M3384" s="772"/>
      <c r="N3384" s="775"/>
      <c r="O3384" s="863"/>
      <c r="P3384" s="821"/>
      <c r="Q3384" s="828">
        <f t="shared" si="175"/>
        <v>0</v>
      </c>
      <c r="R3384" s="523"/>
    </row>
    <row r="3385" spans="2:18" ht="30" hidden="1" outlineLevel="2">
      <c r="B3385" s="115">
        <f t="shared" si="176"/>
        <v>3365</v>
      </c>
      <c r="C3385" s="70" t="s">
        <v>573</v>
      </c>
      <c r="D3385" s="203" t="s">
        <v>2031</v>
      </c>
      <c r="E3385" s="204" t="s">
        <v>2497</v>
      </c>
      <c r="F3385" s="38"/>
      <c r="G3385" s="38"/>
      <c r="H3385" s="39"/>
      <c r="I3385" s="38"/>
      <c r="J3385" s="307"/>
      <c r="K3385" s="325"/>
      <c r="L3385" s="353"/>
      <c r="M3385" s="772"/>
      <c r="N3385" s="775"/>
      <c r="O3385" s="863"/>
      <c r="P3385" s="821"/>
      <c r="Q3385" s="828">
        <f t="shared" si="175"/>
        <v>0</v>
      </c>
      <c r="R3385" s="523"/>
    </row>
    <row r="3386" spans="2:18" ht="30" hidden="1" outlineLevel="2">
      <c r="B3386" s="115">
        <f t="shared" si="176"/>
        <v>3366</v>
      </c>
      <c r="C3386" s="70" t="s">
        <v>575</v>
      </c>
      <c r="D3386" s="203" t="s">
        <v>2031</v>
      </c>
      <c r="E3386" s="204" t="s">
        <v>2499</v>
      </c>
      <c r="F3386" s="38"/>
      <c r="G3386" s="38"/>
      <c r="H3386" s="39"/>
      <c r="I3386" s="38"/>
      <c r="J3386" s="307"/>
      <c r="K3386" s="325"/>
      <c r="L3386" s="353"/>
      <c r="M3386" s="772"/>
      <c r="N3386" s="775"/>
      <c r="O3386" s="863"/>
      <c r="P3386" s="821"/>
      <c r="Q3386" s="828">
        <f t="shared" si="175"/>
        <v>0</v>
      </c>
      <c r="R3386" s="523"/>
    </row>
    <row r="3387" spans="2:18" ht="45" hidden="1" outlineLevel="2">
      <c r="B3387" s="115">
        <f t="shared" si="176"/>
        <v>3367</v>
      </c>
      <c r="C3387" s="70" t="s">
        <v>639</v>
      </c>
      <c r="D3387" s="203" t="s">
        <v>2031</v>
      </c>
      <c r="E3387" s="204" t="s">
        <v>2568</v>
      </c>
      <c r="F3387" s="38"/>
      <c r="G3387" s="38"/>
      <c r="H3387" s="39"/>
      <c r="I3387" s="38"/>
      <c r="J3387" s="307"/>
      <c r="K3387" s="325"/>
      <c r="L3387" s="353"/>
      <c r="M3387" s="772"/>
      <c r="N3387" s="775"/>
      <c r="O3387" s="863"/>
      <c r="P3387" s="821"/>
      <c r="Q3387" s="828">
        <f t="shared" si="175"/>
        <v>0</v>
      </c>
      <c r="R3387" s="523"/>
    </row>
    <row r="3388" spans="2:18" ht="45" hidden="1" outlineLevel="2">
      <c r="B3388" s="115">
        <f t="shared" si="176"/>
        <v>3368</v>
      </c>
      <c r="C3388" s="70" t="s">
        <v>591</v>
      </c>
      <c r="D3388" s="203" t="s">
        <v>2031</v>
      </c>
      <c r="E3388" s="204" t="s">
        <v>2569</v>
      </c>
      <c r="F3388" s="38"/>
      <c r="G3388" s="38"/>
      <c r="H3388" s="39"/>
      <c r="I3388" s="38"/>
      <c r="J3388" s="307"/>
      <c r="K3388" s="325"/>
      <c r="L3388" s="353"/>
      <c r="M3388" s="772"/>
      <c r="N3388" s="775"/>
      <c r="O3388" s="863"/>
      <c r="P3388" s="821"/>
      <c r="Q3388" s="828">
        <f t="shared" si="175"/>
        <v>0</v>
      </c>
      <c r="R3388" s="523"/>
    </row>
    <row r="3389" spans="2:18" ht="45" hidden="1" outlineLevel="2">
      <c r="B3389" s="115">
        <f t="shared" si="176"/>
        <v>3369</v>
      </c>
      <c r="C3389" s="70" t="s">
        <v>592</v>
      </c>
      <c r="D3389" s="203" t="s">
        <v>2031</v>
      </c>
      <c r="E3389" s="204" t="s">
        <v>2518</v>
      </c>
      <c r="F3389" s="38"/>
      <c r="G3389" s="38"/>
      <c r="H3389" s="39"/>
      <c r="I3389" s="38"/>
      <c r="J3389" s="307"/>
      <c r="K3389" s="325"/>
      <c r="L3389" s="353"/>
      <c r="M3389" s="772"/>
      <c r="N3389" s="775"/>
      <c r="O3389" s="863"/>
      <c r="P3389" s="821"/>
      <c r="Q3389" s="828">
        <f t="shared" si="175"/>
        <v>0</v>
      </c>
      <c r="R3389" s="523"/>
    </row>
    <row r="3390" spans="2:18" ht="45" hidden="1" outlineLevel="2">
      <c r="B3390" s="115">
        <f t="shared" si="176"/>
        <v>3370</v>
      </c>
      <c r="C3390" s="70" t="s">
        <v>640</v>
      </c>
      <c r="D3390" s="203" t="s">
        <v>2570</v>
      </c>
      <c r="E3390" s="204" t="s">
        <v>2571</v>
      </c>
      <c r="F3390" s="38"/>
      <c r="G3390" s="38"/>
      <c r="H3390" s="39"/>
      <c r="I3390" s="38"/>
      <c r="J3390" s="307"/>
      <c r="K3390" s="325"/>
      <c r="L3390" s="353"/>
      <c r="M3390" s="772"/>
      <c r="N3390" s="775"/>
      <c r="O3390" s="863"/>
      <c r="P3390" s="821"/>
      <c r="Q3390" s="828">
        <f t="shared" si="175"/>
        <v>0</v>
      </c>
      <c r="R3390" s="523"/>
    </row>
    <row r="3391" spans="2:18" hidden="1" outlineLevel="2">
      <c r="B3391" s="115">
        <f t="shared" si="176"/>
        <v>3371</v>
      </c>
      <c r="C3391" s="70" t="s">
        <v>2572</v>
      </c>
      <c r="D3391" s="203"/>
      <c r="E3391" s="204"/>
      <c r="F3391" s="38"/>
      <c r="G3391" s="38"/>
      <c r="H3391" s="39"/>
      <c r="I3391" s="38"/>
      <c r="J3391" s="307"/>
      <c r="K3391" s="325"/>
      <c r="L3391" s="353"/>
      <c r="M3391" s="772"/>
      <c r="N3391" s="775"/>
      <c r="O3391" s="863"/>
      <c r="P3391" s="821"/>
      <c r="Q3391" s="828">
        <f t="shared" si="175"/>
        <v>0</v>
      </c>
      <c r="R3391" s="523"/>
    </row>
    <row r="3392" spans="2:18" ht="90" hidden="1" outlineLevel="2">
      <c r="B3392" s="115">
        <f t="shared" si="176"/>
        <v>3372</v>
      </c>
      <c r="C3392" s="70" t="s">
        <v>2573</v>
      </c>
      <c r="D3392" s="203" t="s">
        <v>31</v>
      </c>
      <c r="E3392" s="204">
        <v>1</v>
      </c>
      <c r="F3392" s="38"/>
      <c r="G3392" s="38"/>
      <c r="H3392" s="39"/>
      <c r="I3392" s="38"/>
      <c r="J3392" s="307"/>
      <c r="K3392" s="325"/>
      <c r="L3392" s="353"/>
      <c r="M3392" s="772"/>
      <c r="N3392" s="775"/>
      <c r="O3392" s="863"/>
      <c r="P3392" s="821"/>
      <c r="Q3392" s="828">
        <f t="shared" si="175"/>
        <v>0</v>
      </c>
      <c r="R3392" s="523"/>
    </row>
    <row r="3393" spans="2:18" ht="90" hidden="1" outlineLevel="2">
      <c r="B3393" s="115">
        <f t="shared" si="176"/>
        <v>3373</v>
      </c>
      <c r="C3393" s="70" t="s">
        <v>2573</v>
      </c>
      <c r="D3393" s="203" t="s">
        <v>31</v>
      </c>
      <c r="E3393" s="204">
        <v>1</v>
      </c>
      <c r="F3393" s="38"/>
      <c r="G3393" s="38"/>
      <c r="H3393" s="39"/>
      <c r="I3393" s="38"/>
      <c r="J3393" s="307"/>
      <c r="K3393" s="325"/>
      <c r="L3393" s="353"/>
      <c r="M3393" s="772"/>
      <c r="N3393" s="775"/>
      <c r="O3393" s="863"/>
      <c r="P3393" s="821"/>
      <c r="Q3393" s="828">
        <f t="shared" si="175"/>
        <v>0</v>
      </c>
      <c r="R3393" s="523"/>
    </row>
    <row r="3394" spans="2:18" ht="30" hidden="1" outlineLevel="2">
      <c r="B3394" s="115">
        <f t="shared" si="176"/>
        <v>3374</v>
      </c>
      <c r="C3394" s="70" t="s">
        <v>641</v>
      </c>
      <c r="D3394" s="203" t="s">
        <v>31</v>
      </c>
      <c r="E3394" s="204">
        <v>1</v>
      </c>
      <c r="F3394" s="38"/>
      <c r="G3394" s="38"/>
      <c r="H3394" s="39"/>
      <c r="I3394" s="38"/>
      <c r="J3394" s="307"/>
      <c r="K3394" s="325"/>
      <c r="L3394" s="353"/>
      <c r="M3394" s="772"/>
      <c r="N3394" s="775"/>
      <c r="O3394" s="863"/>
      <c r="P3394" s="821"/>
      <c r="Q3394" s="828">
        <f t="shared" si="175"/>
        <v>0</v>
      </c>
      <c r="R3394" s="523"/>
    </row>
    <row r="3395" spans="2:18" ht="30" hidden="1" outlineLevel="2">
      <c r="B3395" s="115">
        <f t="shared" si="176"/>
        <v>3375</v>
      </c>
      <c r="C3395" s="70" t="s">
        <v>642</v>
      </c>
      <c r="D3395" s="203" t="s">
        <v>31</v>
      </c>
      <c r="E3395" s="204">
        <v>10</v>
      </c>
      <c r="F3395" s="38"/>
      <c r="G3395" s="38"/>
      <c r="H3395" s="39"/>
      <c r="I3395" s="38"/>
      <c r="J3395" s="307"/>
      <c r="K3395" s="325"/>
      <c r="L3395" s="353"/>
      <c r="M3395" s="772"/>
      <c r="N3395" s="775"/>
      <c r="O3395" s="863"/>
      <c r="P3395" s="821"/>
      <c r="Q3395" s="828">
        <f t="shared" si="175"/>
        <v>0</v>
      </c>
      <c r="R3395" s="523"/>
    </row>
    <row r="3396" spans="2:18" ht="30" hidden="1" outlineLevel="2">
      <c r="B3396" s="115">
        <f t="shared" si="176"/>
        <v>3376</v>
      </c>
      <c r="C3396" s="70" t="s">
        <v>643</v>
      </c>
      <c r="D3396" s="203" t="s">
        <v>31</v>
      </c>
      <c r="E3396" s="204">
        <v>10</v>
      </c>
      <c r="F3396" s="38"/>
      <c r="G3396" s="38"/>
      <c r="H3396" s="39"/>
      <c r="I3396" s="38"/>
      <c r="J3396" s="307"/>
      <c r="K3396" s="325"/>
      <c r="L3396" s="353"/>
      <c r="M3396" s="772"/>
      <c r="N3396" s="775"/>
      <c r="O3396" s="863"/>
      <c r="P3396" s="821"/>
      <c r="Q3396" s="828">
        <f t="shared" si="175"/>
        <v>0</v>
      </c>
      <c r="R3396" s="523"/>
    </row>
    <row r="3397" spans="2:18" ht="30" hidden="1" outlineLevel="2">
      <c r="B3397" s="115">
        <f t="shared" si="176"/>
        <v>3377</v>
      </c>
      <c r="C3397" s="70" t="s">
        <v>644</v>
      </c>
      <c r="D3397" s="203" t="s">
        <v>31</v>
      </c>
      <c r="E3397" s="204">
        <v>1</v>
      </c>
      <c r="F3397" s="38"/>
      <c r="G3397" s="38"/>
      <c r="H3397" s="39"/>
      <c r="I3397" s="38"/>
      <c r="J3397" s="307"/>
      <c r="K3397" s="325"/>
      <c r="L3397" s="353"/>
      <c r="M3397" s="772"/>
      <c r="N3397" s="775"/>
      <c r="O3397" s="863"/>
      <c r="P3397" s="821"/>
      <c r="Q3397" s="828">
        <f t="shared" si="175"/>
        <v>0</v>
      </c>
      <c r="R3397" s="523"/>
    </row>
    <row r="3398" spans="2:18" ht="45" hidden="1" outlineLevel="2">
      <c r="B3398" s="115">
        <f t="shared" si="176"/>
        <v>3378</v>
      </c>
      <c r="C3398" s="70" t="s">
        <v>645</v>
      </c>
      <c r="D3398" s="203" t="s">
        <v>31</v>
      </c>
      <c r="E3398" s="204">
        <v>1</v>
      </c>
      <c r="F3398" s="38"/>
      <c r="G3398" s="38"/>
      <c r="H3398" s="39"/>
      <c r="I3398" s="38"/>
      <c r="J3398" s="307"/>
      <c r="K3398" s="325"/>
      <c r="L3398" s="353"/>
      <c r="M3398" s="772"/>
      <c r="N3398" s="775"/>
      <c r="O3398" s="863"/>
      <c r="P3398" s="821"/>
      <c r="Q3398" s="828">
        <f t="shared" si="175"/>
        <v>0</v>
      </c>
      <c r="R3398" s="523"/>
    </row>
    <row r="3399" spans="2:18" ht="30" hidden="1" outlineLevel="2">
      <c r="B3399" s="115">
        <f t="shared" si="176"/>
        <v>3379</v>
      </c>
      <c r="C3399" s="70" t="s">
        <v>646</v>
      </c>
      <c r="D3399" s="203" t="s">
        <v>31</v>
      </c>
      <c r="E3399" s="204">
        <v>2</v>
      </c>
      <c r="F3399" s="38"/>
      <c r="G3399" s="38"/>
      <c r="H3399" s="39"/>
      <c r="I3399" s="38"/>
      <c r="J3399" s="307"/>
      <c r="K3399" s="325"/>
      <c r="L3399" s="353"/>
      <c r="M3399" s="772"/>
      <c r="N3399" s="775"/>
      <c r="O3399" s="863"/>
      <c r="P3399" s="821"/>
      <c r="Q3399" s="828">
        <f t="shared" si="175"/>
        <v>0</v>
      </c>
      <c r="R3399" s="523"/>
    </row>
    <row r="3400" spans="2:18" ht="30" hidden="1" outlineLevel="2">
      <c r="B3400" s="115">
        <f t="shared" si="176"/>
        <v>3380</v>
      </c>
      <c r="C3400" s="70" t="s">
        <v>647</v>
      </c>
      <c r="D3400" s="203" t="s">
        <v>31</v>
      </c>
      <c r="E3400" s="204">
        <v>1</v>
      </c>
      <c r="F3400" s="38"/>
      <c r="G3400" s="38"/>
      <c r="H3400" s="39"/>
      <c r="I3400" s="38"/>
      <c r="J3400" s="307"/>
      <c r="K3400" s="325"/>
      <c r="L3400" s="353"/>
      <c r="M3400" s="772"/>
      <c r="N3400" s="775"/>
      <c r="O3400" s="863"/>
      <c r="P3400" s="821"/>
      <c r="Q3400" s="828">
        <f t="shared" si="175"/>
        <v>0</v>
      </c>
      <c r="R3400" s="523"/>
    </row>
    <row r="3401" spans="2:18" ht="30" hidden="1" outlineLevel="2">
      <c r="B3401" s="115">
        <f t="shared" si="176"/>
        <v>3381</v>
      </c>
      <c r="C3401" s="70" t="s">
        <v>648</v>
      </c>
      <c r="D3401" s="203" t="s">
        <v>31</v>
      </c>
      <c r="E3401" s="204">
        <v>10</v>
      </c>
      <c r="F3401" s="38"/>
      <c r="G3401" s="38"/>
      <c r="H3401" s="39"/>
      <c r="I3401" s="38"/>
      <c r="J3401" s="307"/>
      <c r="K3401" s="325"/>
      <c r="L3401" s="353"/>
      <c r="M3401" s="772"/>
      <c r="N3401" s="775"/>
      <c r="O3401" s="863"/>
      <c r="P3401" s="821"/>
      <c r="Q3401" s="828">
        <f t="shared" si="175"/>
        <v>0</v>
      </c>
      <c r="R3401" s="523"/>
    </row>
    <row r="3402" spans="2:18" ht="30" hidden="1" outlineLevel="2">
      <c r="B3402" s="115">
        <f t="shared" si="176"/>
        <v>3382</v>
      </c>
      <c r="C3402" s="70" t="s">
        <v>649</v>
      </c>
      <c r="D3402" s="203" t="s">
        <v>31</v>
      </c>
      <c r="E3402" s="204">
        <v>10</v>
      </c>
      <c r="F3402" s="38"/>
      <c r="G3402" s="38"/>
      <c r="H3402" s="39"/>
      <c r="I3402" s="38"/>
      <c r="J3402" s="307"/>
      <c r="K3402" s="325"/>
      <c r="L3402" s="353"/>
      <c r="M3402" s="772"/>
      <c r="N3402" s="775"/>
      <c r="O3402" s="863"/>
      <c r="P3402" s="821"/>
      <c r="Q3402" s="828">
        <f t="shared" si="175"/>
        <v>0</v>
      </c>
      <c r="R3402" s="523"/>
    </row>
    <row r="3403" spans="2:18" ht="45" hidden="1" outlineLevel="2">
      <c r="B3403" s="115">
        <f t="shared" si="176"/>
        <v>3383</v>
      </c>
      <c r="C3403" s="70" t="s">
        <v>650</v>
      </c>
      <c r="D3403" s="203" t="s">
        <v>2461</v>
      </c>
      <c r="E3403" s="204" t="s">
        <v>2574</v>
      </c>
      <c r="F3403" s="38"/>
      <c r="G3403" s="38"/>
      <c r="H3403" s="39"/>
      <c r="I3403" s="38"/>
      <c r="J3403" s="307"/>
      <c r="K3403" s="325"/>
      <c r="L3403" s="353"/>
      <c r="M3403" s="772"/>
      <c r="N3403" s="775"/>
      <c r="O3403" s="863"/>
      <c r="P3403" s="821"/>
      <c r="Q3403" s="828">
        <f t="shared" si="175"/>
        <v>0</v>
      </c>
      <c r="R3403" s="523"/>
    </row>
    <row r="3404" spans="2:18" ht="45" hidden="1" outlineLevel="2">
      <c r="B3404" s="115">
        <f t="shared" si="176"/>
        <v>3384</v>
      </c>
      <c r="C3404" s="70" t="s">
        <v>651</v>
      </c>
      <c r="D3404" s="203" t="s">
        <v>2461</v>
      </c>
      <c r="E3404" s="204" t="s">
        <v>2575</v>
      </c>
      <c r="F3404" s="38"/>
      <c r="G3404" s="38"/>
      <c r="H3404" s="39"/>
      <c r="I3404" s="38"/>
      <c r="J3404" s="307"/>
      <c r="K3404" s="325"/>
      <c r="L3404" s="353"/>
      <c r="M3404" s="772"/>
      <c r="N3404" s="775"/>
      <c r="O3404" s="863"/>
      <c r="P3404" s="821"/>
      <c r="Q3404" s="828">
        <f t="shared" si="175"/>
        <v>0</v>
      </c>
      <c r="R3404" s="523"/>
    </row>
    <row r="3405" spans="2:18" ht="45" hidden="1" outlineLevel="2">
      <c r="B3405" s="115">
        <f t="shared" si="176"/>
        <v>3385</v>
      </c>
      <c r="C3405" s="70" t="s">
        <v>614</v>
      </c>
      <c r="D3405" s="203" t="s">
        <v>2461</v>
      </c>
      <c r="E3405" s="204" t="s">
        <v>2576</v>
      </c>
      <c r="F3405" s="38"/>
      <c r="G3405" s="38"/>
      <c r="H3405" s="39"/>
      <c r="I3405" s="38"/>
      <c r="J3405" s="307"/>
      <c r="K3405" s="325"/>
      <c r="L3405" s="353"/>
      <c r="M3405" s="772"/>
      <c r="N3405" s="775"/>
      <c r="O3405" s="863"/>
      <c r="P3405" s="821"/>
      <c r="Q3405" s="828">
        <f t="shared" si="175"/>
        <v>0</v>
      </c>
      <c r="R3405" s="523"/>
    </row>
    <row r="3406" spans="2:18" ht="45" hidden="1" outlineLevel="2">
      <c r="B3406" s="115">
        <f t="shared" si="176"/>
        <v>3386</v>
      </c>
      <c r="C3406" s="70" t="s">
        <v>535</v>
      </c>
      <c r="D3406" s="203" t="s">
        <v>2461</v>
      </c>
      <c r="E3406" s="204" t="s">
        <v>2577</v>
      </c>
      <c r="F3406" s="38"/>
      <c r="G3406" s="38"/>
      <c r="H3406" s="39"/>
      <c r="I3406" s="38"/>
      <c r="J3406" s="307"/>
      <c r="K3406" s="325"/>
      <c r="L3406" s="353"/>
      <c r="M3406" s="772"/>
      <c r="N3406" s="775"/>
      <c r="O3406" s="863"/>
      <c r="P3406" s="821"/>
      <c r="Q3406" s="828">
        <f t="shared" si="175"/>
        <v>0</v>
      </c>
      <c r="R3406" s="523"/>
    </row>
    <row r="3407" spans="2:18" ht="45" hidden="1" outlineLevel="2">
      <c r="B3407" s="115">
        <f t="shared" si="176"/>
        <v>3387</v>
      </c>
      <c r="C3407" s="70" t="s">
        <v>652</v>
      </c>
      <c r="D3407" s="203" t="s">
        <v>2461</v>
      </c>
      <c r="E3407" s="204" t="s">
        <v>2578</v>
      </c>
      <c r="F3407" s="38"/>
      <c r="G3407" s="38"/>
      <c r="H3407" s="39"/>
      <c r="I3407" s="38"/>
      <c r="J3407" s="307"/>
      <c r="K3407" s="325"/>
      <c r="L3407" s="353"/>
      <c r="M3407" s="772"/>
      <c r="N3407" s="775"/>
      <c r="O3407" s="863"/>
      <c r="P3407" s="821"/>
      <c r="Q3407" s="828">
        <f t="shared" si="175"/>
        <v>0</v>
      </c>
      <c r="R3407" s="523"/>
    </row>
    <row r="3408" spans="2:18" ht="45" hidden="1" outlineLevel="2">
      <c r="B3408" s="115">
        <f t="shared" si="176"/>
        <v>3388</v>
      </c>
      <c r="C3408" s="70" t="s">
        <v>653</v>
      </c>
      <c r="D3408" s="203" t="s">
        <v>2461</v>
      </c>
      <c r="E3408" s="204" t="s">
        <v>2579</v>
      </c>
      <c r="F3408" s="38"/>
      <c r="G3408" s="38"/>
      <c r="H3408" s="39"/>
      <c r="I3408" s="38"/>
      <c r="J3408" s="307"/>
      <c r="K3408" s="325"/>
      <c r="L3408" s="353"/>
      <c r="M3408" s="772"/>
      <c r="N3408" s="775"/>
      <c r="O3408" s="863"/>
      <c r="P3408" s="821"/>
      <c r="Q3408" s="828">
        <f t="shared" si="175"/>
        <v>0</v>
      </c>
      <c r="R3408" s="523"/>
    </row>
    <row r="3409" spans="2:18" ht="45" hidden="1" outlineLevel="2">
      <c r="B3409" s="115">
        <f t="shared" si="176"/>
        <v>3389</v>
      </c>
      <c r="C3409" s="70" t="s">
        <v>654</v>
      </c>
      <c r="D3409" s="203" t="s">
        <v>2461</v>
      </c>
      <c r="E3409" s="204" t="s">
        <v>2580</v>
      </c>
      <c r="F3409" s="38"/>
      <c r="G3409" s="38"/>
      <c r="H3409" s="39"/>
      <c r="I3409" s="38"/>
      <c r="J3409" s="307"/>
      <c r="K3409" s="325"/>
      <c r="L3409" s="353"/>
      <c r="M3409" s="772"/>
      <c r="N3409" s="775"/>
      <c r="O3409" s="863"/>
      <c r="P3409" s="821"/>
      <c r="Q3409" s="828">
        <f t="shared" si="175"/>
        <v>0</v>
      </c>
      <c r="R3409" s="523"/>
    </row>
    <row r="3410" spans="2:18" ht="45" hidden="1" outlineLevel="2">
      <c r="B3410" s="115">
        <f t="shared" si="176"/>
        <v>3390</v>
      </c>
      <c r="C3410" s="70" t="s">
        <v>655</v>
      </c>
      <c r="D3410" s="203" t="s">
        <v>2461</v>
      </c>
      <c r="E3410" s="204" t="s">
        <v>2581</v>
      </c>
      <c r="F3410" s="38"/>
      <c r="G3410" s="38"/>
      <c r="H3410" s="39"/>
      <c r="I3410" s="38"/>
      <c r="J3410" s="307"/>
      <c r="K3410" s="325"/>
      <c r="L3410" s="353"/>
      <c r="M3410" s="772"/>
      <c r="N3410" s="775"/>
      <c r="O3410" s="863"/>
      <c r="P3410" s="821"/>
      <c r="Q3410" s="828">
        <f t="shared" si="175"/>
        <v>0</v>
      </c>
      <c r="R3410" s="523"/>
    </row>
    <row r="3411" spans="2:18" ht="45" hidden="1" outlineLevel="2">
      <c r="B3411" s="115">
        <f t="shared" si="176"/>
        <v>3391</v>
      </c>
      <c r="C3411" s="70" t="s">
        <v>656</v>
      </c>
      <c r="D3411" s="203" t="s">
        <v>2461</v>
      </c>
      <c r="E3411" s="204" t="s">
        <v>2582</v>
      </c>
      <c r="F3411" s="38"/>
      <c r="G3411" s="38"/>
      <c r="H3411" s="39"/>
      <c r="I3411" s="38"/>
      <c r="J3411" s="307"/>
      <c r="K3411" s="325"/>
      <c r="L3411" s="353"/>
      <c r="M3411" s="772"/>
      <c r="N3411" s="775"/>
      <c r="O3411" s="863"/>
      <c r="P3411" s="821"/>
      <c r="Q3411" s="828">
        <f t="shared" si="175"/>
        <v>0</v>
      </c>
      <c r="R3411" s="523"/>
    </row>
    <row r="3412" spans="2:18" ht="45" hidden="1" outlineLevel="2">
      <c r="B3412" s="115">
        <f t="shared" si="176"/>
        <v>3392</v>
      </c>
      <c r="C3412" s="70" t="s">
        <v>657</v>
      </c>
      <c r="D3412" s="203" t="s">
        <v>2461</v>
      </c>
      <c r="E3412" s="204" t="s">
        <v>2583</v>
      </c>
      <c r="F3412" s="38"/>
      <c r="G3412" s="38"/>
      <c r="H3412" s="39"/>
      <c r="I3412" s="38"/>
      <c r="J3412" s="307"/>
      <c r="K3412" s="325"/>
      <c r="L3412" s="353"/>
      <c r="M3412" s="772"/>
      <c r="N3412" s="775"/>
      <c r="O3412" s="863"/>
      <c r="P3412" s="821"/>
      <c r="Q3412" s="828">
        <f t="shared" si="175"/>
        <v>0</v>
      </c>
      <c r="R3412" s="523"/>
    </row>
    <row r="3413" spans="2:18" ht="45" hidden="1" outlineLevel="2">
      <c r="B3413" s="115">
        <f t="shared" si="176"/>
        <v>3393</v>
      </c>
      <c r="C3413" s="70" t="s">
        <v>658</v>
      </c>
      <c r="D3413" s="203" t="s">
        <v>2461</v>
      </c>
      <c r="E3413" s="204" t="s">
        <v>2584</v>
      </c>
      <c r="F3413" s="38"/>
      <c r="G3413" s="38"/>
      <c r="H3413" s="39"/>
      <c r="I3413" s="38"/>
      <c r="J3413" s="307"/>
      <c r="K3413" s="325"/>
      <c r="L3413" s="353"/>
      <c r="M3413" s="772"/>
      <c r="N3413" s="775"/>
      <c r="O3413" s="863"/>
      <c r="P3413" s="821"/>
      <c r="Q3413" s="828">
        <f t="shared" si="175"/>
        <v>0</v>
      </c>
      <c r="R3413" s="523"/>
    </row>
    <row r="3414" spans="2:18" ht="45" hidden="1" outlineLevel="2">
      <c r="B3414" s="115">
        <f t="shared" si="176"/>
        <v>3394</v>
      </c>
      <c r="C3414" s="70" t="s">
        <v>659</v>
      </c>
      <c r="D3414" s="203" t="s">
        <v>2461</v>
      </c>
      <c r="E3414" s="204" t="s">
        <v>2585</v>
      </c>
      <c r="F3414" s="38"/>
      <c r="G3414" s="38"/>
      <c r="H3414" s="39"/>
      <c r="I3414" s="38"/>
      <c r="J3414" s="307"/>
      <c r="K3414" s="325"/>
      <c r="L3414" s="353"/>
      <c r="M3414" s="772"/>
      <c r="N3414" s="775"/>
      <c r="O3414" s="863"/>
      <c r="P3414" s="821"/>
      <c r="Q3414" s="828">
        <f t="shared" si="175"/>
        <v>0</v>
      </c>
      <c r="R3414" s="523"/>
    </row>
    <row r="3415" spans="2:18" ht="45" hidden="1" outlineLevel="2">
      <c r="B3415" s="115">
        <f t="shared" si="176"/>
        <v>3395</v>
      </c>
      <c r="C3415" s="70" t="s">
        <v>660</v>
      </c>
      <c r="D3415" s="203" t="s">
        <v>2461</v>
      </c>
      <c r="E3415" s="204" t="s">
        <v>2586</v>
      </c>
      <c r="F3415" s="38"/>
      <c r="G3415" s="38"/>
      <c r="H3415" s="39"/>
      <c r="I3415" s="38"/>
      <c r="J3415" s="307"/>
      <c r="K3415" s="325"/>
      <c r="L3415" s="353"/>
      <c r="M3415" s="772"/>
      <c r="N3415" s="775"/>
      <c r="O3415" s="863"/>
      <c r="P3415" s="821"/>
      <c r="Q3415" s="828">
        <f t="shared" si="175"/>
        <v>0</v>
      </c>
      <c r="R3415" s="523"/>
    </row>
    <row r="3416" spans="2:18" ht="45" hidden="1" outlineLevel="2">
      <c r="B3416" s="115">
        <f t="shared" si="176"/>
        <v>3396</v>
      </c>
      <c r="C3416" s="70" t="s">
        <v>661</v>
      </c>
      <c r="D3416" s="203" t="s">
        <v>2461</v>
      </c>
      <c r="E3416" s="204" t="s">
        <v>2587</v>
      </c>
      <c r="F3416" s="38"/>
      <c r="G3416" s="38"/>
      <c r="H3416" s="39"/>
      <c r="I3416" s="38"/>
      <c r="J3416" s="307"/>
      <c r="K3416" s="325"/>
      <c r="L3416" s="353"/>
      <c r="M3416" s="772"/>
      <c r="N3416" s="775"/>
      <c r="O3416" s="863"/>
      <c r="P3416" s="821"/>
      <c r="Q3416" s="828">
        <f t="shared" si="175"/>
        <v>0</v>
      </c>
      <c r="R3416" s="523"/>
    </row>
    <row r="3417" spans="2:18" ht="45" hidden="1" outlineLevel="2">
      <c r="B3417" s="115">
        <f t="shared" si="176"/>
        <v>3397</v>
      </c>
      <c r="C3417" s="70" t="s">
        <v>662</v>
      </c>
      <c r="D3417" s="203" t="s">
        <v>2461</v>
      </c>
      <c r="E3417" s="204" t="s">
        <v>2588</v>
      </c>
      <c r="F3417" s="38"/>
      <c r="G3417" s="38"/>
      <c r="H3417" s="39"/>
      <c r="I3417" s="38"/>
      <c r="J3417" s="307"/>
      <c r="K3417" s="325"/>
      <c r="L3417" s="353"/>
      <c r="M3417" s="772"/>
      <c r="N3417" s="775"/>
      <c r="O3417" s="863"/>
      <c r="P3417" s="821"/>
      <c r="Q3417" s="828">
        <f t="shared" si="175"/>
        <v>0</v>
      </c>
      <c r="R3417" s="523"/>
    </row>
    <row r="3418" spans="2:18" ht="45" hidden="1" outlineLevel="2">
      <c r="B3418" s="115">
        <f t="shared" si="176"/>
        <v>3398</v>
      </c>
      <c r="C3418" s="70" t="s">
        <v>663</v>
      </c>
      <c r="D3418" s="203" t="s">
        <v>2461</v>
      </c>
      <c r="E3418" s="204" t="s">
        <v>2589</v>
      </c>
      <c r="F3418" s="38"/>
      <c r="G3418" s="38"/>
      <c r="H3418" s="39"/>
      <c r="I3418" s="38"/>
      <c r="J3418" s="307"/>
      <c r="K3418" s="325"/>
      <c r="L3418" s="353"/>
      <c r="M3418" s="772"/>
      <c r="N3418" s="775"/>
      <c r="O3418" s="863"/>
      <c r="P3418" s="821"/>
      <c r="Q3418" s="828">
        <f t="shared" si="175"/>
        <v>0</v>
      </c>
      <c r="R3418" s="523"/>
    </row>
    <row r="3419" spans="2:18" ht="45" hidden="1" outlineLevel="2">
      <c r="B3419" s="115">
        <f t="shared" si="176"/>
        <v>3399</v>
      </c>
      <c r="C3419" s="70" t="s">
        <v>664</v>
      </c>
      <c r="D3419" s="203" t="s">
        <v>2461</v>
      </c>
      <c r="E3419" s="204" t="s">
        <v>2590</v>
      </c>
      <c r="F3419" s="38"/>
      <c r="G3419" s="38"/>
      <c r="H3419" s="39"/>
      <c r="I3419" s="38"/>
      <c r="J3419" s="307"/>
      <c r="K3419" s="325"/>
      <c r="L3419" s="353"/>
      <c r="M3419" s="772"/>
      <c r="N3419" s="775"/>
      <c r="O3419" s="863"/>
      <c r="P3419" s="821"/>
      <c r="Q3419" s="828">
        <f t="shared" si="175"/>
        <v>0</v>
      </c>
      <c r="R3419" s="523"/>
    </row>
    <row r="3420" spans="2:18" ht="45" hidden="1" outlineLevel="2">
      <c r="B3420" s="115">
        <f t="shared" si="176"/>
        <v>3400</v>
      </c>
      <c r="C3420" s="70" t="s">
        <v>665</v>
      </c>
      <c r="D3420" s="203" t="s">
        <v>2031</v>
      </c>
      <c r="E3420" s="204" t="s">
        <v>2591</v>
      </c>
      <c r="F3420" s="38"/>
      <c r="G3420" s="38"/>
      <c r="H3420" s="39"/>
      <c r="I3420" s="38"/>
      <c r="J3420" s="307"/>
      <c r="K3420" s="325"/>
      <c r="L3420" s="353"/>
      <c r="M3420" s="772"/>
      <c r="N3420" s="775"/>
      <c r="O3420" s="863"/>
      <c r="P3420" s="821"/>
      <c r="Q3420" s="828">
        <f t="shared" si="175"/>
        <v>0</v>
      </c>
      <c r="R3420" s="523"/>
    </row>
    <row r="3421" spans="2:18" ht="45" hidden="1" outlineLevel="2">
      <c r="B3421" s="115">
        <f t="shared" si="176"/>
        <v>3401</v>
      </c>
      <c r="C3421" s="70" t="s">
        <v>666</v>
      </c>
      <c r="D3421" s="203" t="s">
        <v>2031</v>
      </c>
      <c r="E3421" s="204" t="s">
        <v>2592</v>
      </c>
      <c r="F3421" s="38"/>
      <c r="G3421" s="38"/>
      <c r="H3421" s="39"/>
      <c r="I3421" s="38"/>
      <c r="J3421" s="307"/>
      <c r="K3421" s="325"/>
      <c r="L3421" s="353"/>
      <c r="M3421" s="772"/>
      <c r="N3421" s="775"/>
      <c r="O3421" s="863"/>
      <c r="P3421" s="821"/>
      <c r="Q3421" s="828">
        <f t="shared" si="175"/>
        <v>0</v>
      </c>
      <c r="R3421" s="523"/>
    </row>
    <row r="3422" spans="2:18" ht="45" hidden="1" outlineLevel="2">
      <c r="B3422" s="115">
        <f t="shared" si="176"/>
        <v>3402</v>
      </c>
      <c r="C3422" s="70" t="s">
        <v>536</v>
      </c>
      <c r="D3422" s="203" t="s">
        <v>2031</v>
      </c>
      <c r="E3422" s="204" t="s">
        <v>2593</v>
      </c>
      <c r="F3422" s="38"/>
      <c r="G3422" s="38"/>
      <c r="H3422" s="39"/>
      <c r="I3422" s="38"/>
      <c r="J3422" s="307"/>
      <c r="K3422" s="325"/>
      <c r="L3422" s="353"/>
      <c r="M3422" s="772"/>
      <c r="N3422" s="775"/>
      <c r="O3422" s="863"/>
      <c r="P3422" s="821"/>
      <c r="Q3422" s="828">
        <f t="shared" si="175"/>
        <v>0</v>
      </c>
      <c r="R3422" s="523"/>
    </row>
    <row r="3423" spans="2:18" ht="45" hidden="1" outlineLevel="2">
      <c r="B3423" s="115">
        <f t="shared" si="176"/>
        <v>3403</v>
      </c>
      <c r="C3423" s="70" t="s">
        <v>667</v>
      </c>
      <c r="D3423" s="203" t="s">
        <v>2031</v>
      </c>
      <c r="E3423" s="204" t="s">
        <v>2531</v>
      </c>
      <c r="F3423" s="38"/>
      <c r="G3423" s="38"/>
      <c r="H3423" s="39"/>
      <c r="I3423" s="38"/>
      <c r="J3423" s="307"/>
      <c r="K3423" s="325"/>
      <c r="L3423" s="353"/>
      <c r="M3423" s="772"/>
      <c r="N3423" s="775"/>
      <c r="O3423" s="863"/>
      <c r="P3423" s="821"/>
      <c r="Q3423" s="828">
        <f t="shared" si="175"/>
        <v>0</v>
      </c>
      <c r="R3423" s="523"/>
    </row>
    <row r="3424" spans="2:18" ht="45" hidden="1" outlineLevel="2">
      <c r="B3424" s="115">
        <f t="shared" si="176"/>
        <v>3404</v>
      </c>
      <c r="C3424" s="70" t="s">
        <v>668</v>
      </c>
      <c r="D3424" s="203" t="s">
        <v>2031</v>
      </c>
      <c r="E3424" s="204" t="s">
        <v>2594</v>
      </c>
      <c r="F3424" s="38"/>
      <c r="G3424" s="38"/>
      <c r="H3424" s="39"/>
      <c r="I3424" s="38"/>
      <c r="J3424" s="307"/>
      <c r="K3424" s="325"/>
      <c r="L3424" s="353"/>
      <c r="M3424" s="772"/>
      <c r="N3424" s="775"/>
      <c r="O3424" s="863"/>
      <c r="P3424" s="821"/>
      <c r="Q3424" s="828">
        <f t="shared" si="175"/>
        <v>0</v>
      </c>
      <c r="R3424" s="523"/>
    </row>
    <row r="3425" spans="2:18" ht="45" hidden="1" outlineLevel="2">
      <c r="B3425" s="115">
        <f t="shared" si="176"/>
        <v>3405</v>
      </c>
      <c r="C3425" s="70" t="s">
        <v>669</v>
      </c>
      <c r="D3425" s="203" t="s">
        <v>2031</v>
      </c>
      <c r="E3425" s="204" t="s">
        <v>2595</v>
      </c>
      <c r="F3425" s="38"/>
      <c r="G3425" s="38"/>
      <c r="H3425" s="39"/>
      <c r="I3425" s="38"/>
      <c r="J3425" s="307"/>
      <c r="K3425" s="325"/>
      <c r="L3425" s="353"/>
      <c r="M3425" s="772"/>
      <c r="N3425" s="775"/>
      <c r="O3425" s="863"/>
      <c r="P3425" s="821"/>
      <c r="Q3425" s="828">
        <f t="shared" si="175"/>
        <v>0</v>
      </c>
      <c r="R3425" s="523"/>
    </row>
    <row r="3426" spans="2:18" ht="45" hidden="1" outlineLevel="2">
      <c r="B3426" s="115">
        <f t="shared" si="176"/>
        <v>3406</v>
      </c>
      <c r="C3426" s="70" t="s">
        <v>670</v>
      </c>
      <c r="D3426" s="203" t="s">
        <v>2031</v>
      </c>
      <c r="E3426" s="204" t="s">
        <v>2596</v>
      </c>
      <c r="F3426" s="38"/>
      <c r="G3426" s="38"/>
      <c r="H3426" s="39"/>
      <c r="I3426" s="38"/>
      <c r="J3426" s="307"/>
      <c r="K3426" s="325"/>
      <c r="L3426" s="353"/>
      <c r="M3426" s="772"/>
      <c r="N3426" s="775"/>
      <c r="O3426" s="863"/>
      <c r="P3426" s="821"/>
      <c r="Q3426" s="828">
        <f t="shared" si="175"/>
        <v>0</v>
      </c>
      <c r="R3426" s="523"/>
    </row>
    <row r="3427" spans="2:18" ht="45" hidden="1" outlineLevel="2">
      <c r="B3427" s="115">
        <f t="shared" si="176"/>
        <v>3407</v>
      </c>
      <c r="C3427" s="70" t="s">
        <v>671</v>
      </c>
      <c r="D3427" s="203" t="s">
        <v>2031</v>
      </c>
      <c r="E3427" s="204" t="s">
        <v>2597</v>
      </c>
      <c r="F3427" s="38"/>
      <c r="G3427" s="38"/>
      <c r="H3427" s="39"/>
      <c r="I3427" s="38"/>
      <c r="J3427" s="307"/>
      <c r="K3427" s="325"/>
      <c r="L3427" s="353"/>
      <c r="M3427" s="772"/>
      <c r="N3427" s="775"/>
      <c r="O3427" s="863"/>
      <c r="P3427" s="821"/>
      <c r="Q3427" s="828">
        <f t="shared" si="175"/>
        <v>0</v>
      </c>
      <c r="R3427" s="523"/>
    </row>
    <row r="3428" spans="2:18" ht="45" hidden="1" outlineLevel="2">
      <c r="B3428" s="115">
        <f t="shared" si="176"/>
        <v>3408</v>
      </c>
      <c r="C3428" s="70" t="s">
        <v>672</v>
      </c>
      <c r="D3428" s="203" t="s">
        <v>2031</v>
      </c>
      <c r="E3428" s="204" t="s">
        <v>2598</v>
      </c>
      <c r="F3428" s="38"/>
      <c r="G3428" s="38"/>
      <c r="H3428" s="39"/>
      <c r="I3428" s="38"/>
      <c r="J3428" s="307"/>
      <c r="K3428" s="325"/>
      <c r="L3428" s="353"/>
      <c r="M3428" s="772"/>
      <c r="N3428" s="775"/>
      <c r="O3428" s="863"/>
      <c r="P3428" s="821"/>
      <c r="Q3428" s="828">
        <f t="shared" si="175"/>
        <v>0</v>
      </c>
      <c r="R3428" s="523"/>
    </row>
    <row r="3429" spans="2:18" ht="45" hidden="1" outlineLevel="2">
      <c r="B3429" s="115">
        <f t="shared" si="176"/>
        <v>3409</v>
      </c>
      <c r="C3429" s="70" t="s">
        <v>537</v>
      </c>
      <c r="D3429" s="203" t="s">
        <v>2031</v>
      </c>
      <c r="E3429" s="204" t="s">
        <v>2599</v>
      </c>
      <c r="F3429" s="38"/>
      <c r="G3429" s="38"/>
      <c r="H3429" s="39"/>
      <c r="I3429" s="38"/>
      <c r="J3429" s="307"/>
      <c r="K3429" s="325"/>
      <c r="L3429" s="353"/>
      <c r="M3429" s="772"/>
      <c r="N3429" s="775"/>
      <c r="O3429" s="863"/>
      <c r="P3429" s="821"/>
      <c r="Q3429" s="828">
        <f t="shared" si="175"/>
        <v>0</v>
      </c>
      <c r="R3429" s="523"/>
    </row>
    <row r="3430" spans="2:18" ht="45" hidden="1" outlineLevel="2">
      <c r="B3430" s="115">
        <f t="shared" si="176"/>
        <v>3410</v>
      </c>
      <c r="C3430" s="70" t="s">
        <v>673</v>
      </c>
      <c r="D3430" s="203" t="s">
        <v>2031</v>
      </c>
      <c r="E3430" s="204" t="s">
        <v>2600</v>
      </c>
      <c r="F3430" s="38"/>
      <c r="G3430" s="38"/>
      <c r="H3430" s="39"/>
      <c r="I3430" s="38"/>
      <c r="J3430" s="307"/>
      <c r="K3430" s="325"/>
      <c r="L3430" s="353"/>
      <c r="M3430" s="772"/>
      <c r="N3430" s="775"/>
      <c r="O3430" s="863"/>
      <c r="P3430" s="821"/>
      <c r="Q3430" s="828">
        <f t="shared" si="175"/>
        <v>0</v>
      </c>
      <c r="R3430" s="523"/>
    </row>
    <row r="3431" spans="2:18" ht="45" hidden="1" outlineLevel="2">
      <c r="B3431" s="115">
        <f t="shared" si="176"/>
        <v>3411</v>
      </c>
      <c r="C3431" s="70" t="s">
        <v>674</v>
      </c>
      <c r="D3431" s="203" t="s">
        <v>2031</v>
      </c>
      <c r="E3431" s="204" t="s">
        <v>2601</v>
      </c>
      <c r="F3431" s="38"/>
      <c r="G3431" s="38"/>
      <c r="H3431" s="39"/>
      <c r="I3431" s="38"/>
      <c r="J3431" s="307"/>
      <c r="K3431" s="325"/>
      <c r="L3431" s="353"/>
      <c r="M3431" s="772"/>
      <c r="N3431" s="775"/>
      <c r="O3431" s="863"/>
      <c r="P3431" s="821"/>
      <c r="Q3431" s="828">
        <f t="shared" si="175"/>
        <v>0</v>
      </c>
      <c r="R3431" s="523"/>
    </row>
    <row r="3432" spans="2:18" ht="45" hidden="1" outlineLevel="2">
      <c r="B3432" s="115">
        <f t="shared" si="176"/>
        <v>3412</v>
      </c>
      <c r="C3432" s="70" t="s">
        <v>675</v>
      </c>
      <c r="D3432" s="203" t="s">
        <v>2031</v>
      </c>
      <c r="E3432" s="204" t="s">
        <v>2602</v>
      </c>
      <c r="F3432" s="38"/>
      <c r="G3432" s="38"/>
      <c r="H3432" s="39"/>
      <c r="I3432" s="38"/>
      <c r="J3432" s="307"/>
      <c r="K3432" s="325"/>
      <c r="L3432" s="353"/>
      <c r="M3432" s="772"/>
      <c r="N3432" s="775"/>
      <c r="O3432" s="863"/>
      <c r="P3432" s="821"/>
      <c r="Q3432" s="828">
        <f t="shared" si="175"/>
        <v>0</v>
      </c>
      <c r="R3432" s="523"/>
    </row>
    <row r="3433" spans="2:18" ht="45" hidden="1" outlineLevel="2">
      <c r="B3433" s="115">
        <f t="shared" si="176"/>
        <v>3413</v>
      </c>
      <c r="C3433" s="70" t="s">
        <v>676</v>
      </c>
      <c r="D3433" s="203" t="s">
        <v>2031</v>
      </c>
      <c r="E3433" s="204" t="s">
        <v>2603</v>
      </c>
      <c r="F3433" s="38"/>
      <c r="G3433" s="38"/>
      <c r="H3433" s="39"/>
      <c r="I3433" s="38"/>
      <c r="J3433" s="307"/>
      <c r="K3433" s="325"/>
      <c r="L3433" s="353"/>
      <c r="M3433" s="772"/>
      <c r="N3433" s="775"/>
      <c r="O3433" s="863"/>
      <c r="P3433" s="821"/>
      <c r="Q3433" s="828">
        <f t="shared" si="175"/>
        <v>0</v>
      </c>
      <c r="R3433" s="523"/>
    </row>
    <row r="3434" spans="2:18" ht="45" hidden="1" outlineLevel="2">
      <c r="B3434" s="115">
        <f t="shared" si="176"/>
        <v>3414</v>
      </c>
      <c r="C3434" s="70" t="s">
        <v>677</v>
      </c>
      <c r="D3434" s="203" t="s">
        <v>2031</v>
      </c>
      <c r="E3434" s="204" t="s">
        <v>2598</v>
      </c>
      <c r="F3434" s="38"/>
      <c r="G3434" s="38"/>
      <c r="H3434" s="39"/>
      <c r="I3434" s="38"/>
      <c r="J3434" s="307"/>
      <c r="K3434" s="325"/>
      <c r="L3434" s="353"/>
      <c r="M3434" s="772"/>
      <c r="N3434" s="775"/>
      <c r="O3434" s="863"/>
      <c r="P3434" s="821"/>
      <c r="Q3434" s="828">
        <f t="shared" si="175"/>
        <v>0</v>
      </c>
      <c r="R3434" s="523"/>
    </row>
    <row r="3435" spans="2:18" ht="45" hidden="1" outlineLevel="2">
      <c r="B3435" s="115">
        <f t="shared" si="176"/>
        <v>3415</v>
      </c>
      <c r="C3435" s="70" t="s">
        <v>678</v>
      </c>
      <c r="D3435" s="203" t="s">
        <v>2031</v>
      </c>
      <c r="E3435" s="204" t="s">
        <v>2604</v>
      </c>
      <c r="F3435" s="38"/>
      <c r="G3435" s="38"/>
      <c r="H3435" s="39"/>
      <c r="I3435" s="38"/>
      <c r="J3435" s="307"/>
      <c r="K3435" s="325"/>
      <c r="L3435" s="353"/>
      <c r="M3435" s="772"/>
      <c r="N3435" s="775"/>
      <c r="O3435" s="863"/>
      <c r="P3435" s="821"/>
      <c r="Q3435" s="828">
        <f t="shared" si="175"/>
        <v>0</v>
      </c>
      <c r="R3435" s="523"/>
    </row>
    <row r="3436" spans="2:18" ht="45" hidden="1" outlineLevel="2">
      <c r="B3436" s="115">
        <f t="shared" si="176"/>
        <v>3416</v>
      </c>
      <c r="C3436" s="70" t="s">
        <v>679</v>
      </c>
      <c r="D3436" s="203" t="s">
        <v>2031</v>
      </c>
      <c r="E3436" s="204" t="s">
        <v>2605</v>
      </c>
      <c r="F3436" s="38"/>
      <c r="G3436" s="38"/>
      <c r="H3436" s="39"/>
      <c r="I3436" s="38"/>
      <c r="J3436" s="307"/>
      <c r="K3436" s="325"/>
      <c r="L3436" s="353"/>
      <c r="M3436" s="772"/>
      <c r="N3436" s="775"/>
      <c r="O3436" s="863"/>
      <c r="P3436" s="821"/>
      <c r="Q3436" s="828">
        <f t="shared" si="175"/>
        <v>0</v>
      </c>
      <c r="R3436" s="523"/>
    </row>
    <row r="3437" spans="2:18" ht="45" hidden="1" outlineLevel="2">
      <c r="B3437" s="115">
        <f t="shared" si="176"/>
        <v>3417</v>
      </c>
      <c r="C3437" s="70" t="s">
        <v>680</v>
      </c>
      <c r="D3437" s="203" t="s">
        <v>2031</v>
      </c>
      <c r="E3437" s="204" t="s">
        <v>2606</v>
      </c>
      <c r="F3437" s="38"/>
      <c r="G3437" s="38"/>
      <c r="H3437" s="39"/>
      <c r="I3437" s="38"/>
      <c r="J3437" s="307"/>
      <c r="K3437" s="325"/>
      <c r="L3437" s="353"/>
      <c r="M3437" s="772"/>
      <c r="N3437" s="775"/>
      <c r="O3437" s="863"/>
      <c r="P3437" s="821"/>
      <c r="Q3437" s="828">
        <f t="shared" si="175"/>
        <v>0</v>
      </c>
      <c r="R3437" s="523"/>
    </row>
    <row r="3438" spans="2:18" ht="45" hidden="1" outlineLevel="2">
      <c r="B3438" s="115">
        <f t="shared" si="176"/>
        <v>3418</v>
      </c>
      <c r="C3438" s="70" t="s">
        <v>681</v>
      </c>
      <c r="D3438" s="203" t="s">
        <v>2031</v>
      </c>
      <c r="E3438" s="204" t="s">
        <v>2607</v>
      </c>
      <c r="F3438" s="38"/>
      <c r="G3438" s="38"/>
      <c r="H3438" s="39"/>
      <c r="I3438" s="38"/>
      <c r="J3438" s="307"/>
      <c r="K3438" s="325"/>
      <c r="L3438" s="353"/>
      <c r="M3438" s="772"/>
      <c r="N3438" s="775"/>
      <c r="O3438" s="863"/>
      <c r="P3438" s="821"/>
      <c r="Q3438" s="828">
        <f t="shared" si="175"/>
        <v>0</v>
      </c>
      <c r="R3438" s="523"/>
    </row>
    <row r="3439" spans="2:18" ht="45" hidden="1" outlineLevel="2">
      <c r="B3439" s="115">
        <f t="shared" si="176"/>
        <v>3419</v>
      </c>
      <c r="C3439" s="70" t="s">
        <v>682</v>
      </c>
      <c r="D3439" s="203" t="s">
        <v>2031</v>
      </c>
      <c r="E3439" s="204" t="s">
        <v>2608</v>
      </c>
      <c r="F3439" s="38"/>
      <c r="G3439" s="38"/>
      <c r="H3439" s="39"/>
      <c r="I3439" s="38"/>
      <c r="J3439" s="307"/>
      <c r="K3439" s="325"/>
      <c r="L3439" s="353"/>
      <c r="M3439" s="772"/>
      <c r="N3439" s="775"/>
      <c r="O3439" s="863"/>
      <c r="P3439" s="821"/>
      <c r="Q3439" s="828">
        <f t="shared" ref="Q3439:Q3502" si="177">I3439</f>
        <v>0</v>
      </c>
      <c r="R3439" s="523"/>
    </row>
    <row r="3440" spans="2:18" ht="45" hidden="1" outlineLevel="2">
      <c r="B3440" s="115">
        <f t="shared" si="176"/>
        <v>3420</v>
      </c>
      <c r="C3440" s="70" t="s">
        <v>683</v>
      </c>
      <c r="D3440" s="203" t="s">
        <v>2031</v>
      </c>
      <c r="E3440" s="204" t="s">
        <v>2609</v>
      </c>
      <c r="F3440" s="38"/>
      <c r="G3440" s="38"/>
      <c r="H3440" s="39"/>
      <c r="I3440" s="38"/>
      <c r="J3440" s="307"/>
      <c r="K3440" s="325"/>
      <c r="L3440" s="353"/>
      <c r="M3440" s="772"/>
      <c r="N3440" s="775"/>
      <c r="O3440" s="863"/>
      <c r="P3440" s="821"/>
      <c r="Q3440" s="828">
        <f t="shared" si="177"/>
        <v>0</v>
      </c>
      <c r="R3440" s="523"/>
    </row>
    <row r="3441" spans="2:18" ht="45" hidden="1" outlineLevel="2">
      <c r="B3441" s="115">
        <f t="shared" si="176"/>
        <v>3421</v>
      </c>
      <c r="C3441" s="70" t="s">
        <v>684</v>
      </c>
      <c r="D3441" s="203" t="s">
        <v>2031</v>
      </c>
      <c r="E3441" s="204" t="s">
        <v>2610</v>
      </c>
      <c r="F3441" s="38"/>
      <c r="G3441" s="38"/>
      <c r="H3441" s="39"/>
      <c r="I3441" s="38"/>
      <c r="J3441" s="307"/>
      <c r="K3441" s="325"/>
      <c r="L3441" s="353"/>
      <c r="M3441" s="772"/>
      <c r="N3441" s="775"/>
      <c r="O3441" s="863"/>
      <c r="P3441" s="821"/>
      <c r="Q3441" s="828">
        <f t="shared" si="177"/>
        <v>0</v>
      </c>
      <c r="R3441" s="523"/>
    </row>
    <row r="3442" spans="2:18" ht="45" hidden="1" outlineLevel="2">
      <c r="B3442" s="115">
        <f t="shared" si="176"/>
        <v>3422</v>
      </c>
      <c r="C3442" s="70" t="s">
        <v>685</v>
      </c>
      <c r="D3442" s="203" t="s">
        <v>2031</v>
      </c>
      <c r="E3442" s="204" t="s">
        <v>2611</v>
      </c>
      <c r="F3442" s="38"/>
      <c r="G3442" s="38"/>
      <c r="H3442" s="39"/>
      <c r="I3442" s="38"/>
      <c r="J3442" s="307"/>
      <c r="K3442" s="325"/>
      <c r="L3442" s="353"/>
      <c r="M3442" s="772"/>
      <c r="N3442" s="775"/>
      <c r="O3442" s="863"/>
      <c r="P3442" s="821"/>
      <c r="Q3442" s="828">
        <f t="shared" si="177"/>
        <v>0</v>
      </c>
      <c r="R3442" s="523"/>
    </row>
    <row r="3443" spans="2:18" ht="45" hidden="1" outlineLevel="2">
      <c r="B3443" s="115">
        <f t="shared" si="176"/>
        <v>3423</v>
      </c>
      <c r="C3443" s="70" t="s">
        <v>686</v>
      </c>
      <c r="D3443" s="203" t="s">
        <v>2031</v>
      </c>
      <c r="E3443" s="204" t="s">
        <v>2612</v>
      </c>
      <c r="F3443" s="38"/>
      <c r="G3443" s="38"/>
      <c r="H3443" s="39"/>
      <c r="I3443" s="38"/>
      <c r="J3443" s="307"/>
      <c r="K3443" s="325"/>
      <c r="L3443" s="353"/>
      <c r="M3443" s="772"/>
      <c r="N3443" s="775"/>
      <c r="O3443" s="863"/>
      <c r="P3443" s="821"/>
      <c r="Q3443" s="828">
        <f t="shared" si="177"/>
        <v>0</v>
      </c>
      <c r="R3443" s="523"/>
    </row>
    <row r="3444" spans="2:18" ht="45" hidden="1" outlineLevel="2">
      <c r="B3444" s="115">
        <f t="shared" ref="B3444:B3507" si="178">B3443+1</f>
        <v>3424</v>
      </c>
      <c r="C3444" s="70" t="s">
        <v>687</v>
      </c>
      <c r="D3444" s="203" t="s">
        <v>2031</v>
      </c>
      <c r="E3444" s="204" t="s">
        <v>2613</v>
      </c>
      <c r="F3444" s="38"/>
      <c r="G3444" s="38"/>
      <c r="H3444" s="39"/>
      <c r="I3444" s="38"/>
      <c r="J3444" s="307"/>
      <c r="K3444" s="325"/>
      <c r="L3444" s="353"/>
      <c r="M3444" s="772"/>
      <c r="N3444" s="775"/>
      <c r="O3444" s="863"/>
      <c r="P3444" s="821"/>
      <c r="Q3444" s="828">
        <f t="shared" si="177"/>
        <v>0</v>
      </c>
      <c r="R3444" s="523"/>
    </row>
    <row r="3445" spans="2:18" ht="45" hidden="1" outlineLevel="2">
      <c r="B3445" s="115">
        <f t="shared" si="178"/>
        <v>3425</v>
      </c>
      <c r="C3445" s="70" t="s">
        <v>688</v>
      </c>
      <c r="D3445" s="203" t="s">
        <v>2031</v>
      </c>
      <c r="E3445" s="204" t="s">
        <v>2614</v>
      </c>
      <c r="F3445" s="38"/>
      <c r="G3445" s="38"/>
      <c r="H3445" s="39"/>
      <c r="I3445" s="38"/>
      <c r="J3445" s="307"/>
      <c r="K3445" s="325"/>
      <c r="L3445" s="353"/>
      <c r="M3445" s="772"/>
      <c r="N3445" s="775"/>
      <c r="O3445" s="863"/>
      <c r="P3445" s="821"/>
      <c r="Q3445" s="828">
        <f t="shared" si="177"/>
        <v>0</v>
      </c>
      <c r="R3445" s="523"/>
    </row>
    <row r="3446" spans="2:18" ht="45" hidden="1" outlineLevel="2">
      <c r="B3446" s="115">
        <f t="shared" si="178"/>
        <v>3426</v>
      </c>
      <c r="C3446" s="70" t="s">
        <v>689</v>
      </c>
      <c r="D3446" s="203" t="s">
        <v>2031</v>
      </c>
      <c r="E3446" s="204" t="s">
        <v>2615</v>
      </c>
      <c r="F3446" s="38"/>
      <c r="G3446" s="38"/>
      <c r="H3446" s="39"/>
      <c r="I3446" s="38"/>
      <c r="J3446" s="307"/>
      <c r="K3446" s="325"/>
      <c r="L3446" s="353"/>
      <c r="M3446" s="772"/>
      <c r="N3446" s="775"/>
      <c r="O3446" s="863"/>
      <c r="P3446" s="821"/>
      <c r="Q3446" s="828">
        <f t="shared" si="177"/>
        <v>0</v>
      </c>
      <c r="R3446" s="523"/>
    </row>
    <row r="3447" spans="2:18" ht="45" hidden="1" outlineLevel="2">
      <c r="B3447" s="115">
        <f t="shared" si="178"/>
        <v>3427</v>
      </c>
      <c r="C3447" s="70" t="s">
        <v>690</v>
      </c>
      <c r="D3447" s="203" t="s">
        <v>2031</v>
      </c>
      <c r="E3447" s="204" t="s">
        <v>2615</v>
      </c>
      <c r="F3447" s="38"/>
      <c r="G3447" s="38"/>
      <c r="H3447" s="39"/>
      <c r="I3447" s="38"/>
      <c r="J3447" s="307"/>
      <c r="K3447" s="325"/>
      <c r="L3447" s="353"/>
      <c r="M3447" s="772"/>
      <c r="N3447" s="775"/>
      <c r="O3447" s="863"/>
      <c r="P3447" s="821"/>
      <c r="Q3447" s="828">
        <f t="shared" si="177"/>
        <v>0</v>
      </c>
      <c r="R3447" s="523"/>
    </row>
    <row r="3448" spans="2:18" ht="45" hidden="1" outlineLevel="2">
      <c r="B3448" s="115">
        <f t="shared" si="178"/>
        <v>3428</v>
      </c>
      <c r="C3448" s="70" t="s">
        <v>691</v>
      </c>
      <c r="D3448" s="203" t="s">
        <v>2031</v>
      </c>
      <c r="E3448" s="193">
        <v>45818</v>
      </c>
      <c r="F3448" s="38"/>
      <c r="G3448" s="38"/>
      <c r="H3448" s="39"/>
      <c r="I3448" s="38"/>
      <c r="J3448" s="307"/>
      <c r="K3448" s="325"/>
      <c r="L3448" s="353"/>
      <c r="M3448" s="772"/>
      <c r="N3448" s="775"/>
      <c r="O3448" s="863"/>
      <c r="P3448" s="821"/>
      <c r="Q3448" s="828">
        <f t="shared" si="177"/>
        <v>0</v>
      </c>
      <c r="R3448" s="523"/>
    </row>
    <row r="3449" spans="2:18" ht="45" hidden="1" outlineLevel="2">
      <c r="B3449" s="115">
        <f t="shared" si="178"/>
        <v>3429</v>
      </c>
      <c r="C3449" s="70" t="s">
        <v>692</v>
      </c>
      <c r="D3449" s="203" t="s">
        <v>2031</v>
      </c>
      <c r="E3449" s="204" t="s">
        <v>2616</v>
      </c>
      <c r="F3449" s="38"/>
      <c r="G3449" s="38"/>
      <c r="H3449" s="39"/>
      <c r="I3449" s="38"/>
      <c r="J3449" s="307"/>
      <c r="K3449" s="325"/>
      <c r="L3449" s="353"/>
      <c r="M3449" s="772"/>
      <c r="N3449" s="775"/>
      <c r="O3449" s="863"/>
      <c r="P3449" s="821"/>
      <c r="Q3449" s="828">
        <f t="shared" si="177"/>
        <v>0</v>
      </c>
      <c r="R3449" s="523"/>
    </row>
    <row r="3450" spans="2:18" ht="45" hidden="1" outlineLevel="2">
      <c r="B3450" s="115">
        <f t="shared" si="178"/>
        <v>3430</v>
      </c>
      <c r="C3450" s="70" t="s">
        <v>693</v>
      </c>
      <c r="D3450" s="203" t="s">
        <v>2031</v>
      </c>
      <c r="E3450" s="204" t="s">
        <v>2617</v>
      </c>
      <c r="F3450" s="38"/>
      <c r="G3450" s="38"/>
      <c r="H3450" s="39"/>
      <c r="I3450" s="38"/>
      <c r="J3450" s="307"/>
      <c r="K3450" s="325"/>
      <c r="L3450" s="353"/>
      <c r="M3450" s="772"/>
      <c r="N3450" s="775"/>
      <c r="O3450" s="863"/>
      <c r="P3450" s="821"/>
      <c r="Q3450" s="828">
        <f t="shared" si="177"/>
        <v>0</v>
      </c>
      <c r="R3450" s="523"/>
    </row>
    <row r="3451" spans="2:18" ht="45" hidden="1" outlineLevel="2">
      <c r="B3451" s="115">
        <f t="shared" si="178"/>
        <v>3431</v>
      </c>
      <c r="C3451" s="70" t="s">
        <v>694</v>
      </c>
      <c r="D3451" s="203" t="s">
        <v>2031</v>
      </c>
      <c r="E3451" s="204" t="s">
        <v>2618</v>
      </c>
      <c r="F3451" s="38"/>
      <c r="G3451" s="38"/>
      <c r="H3451" s="39"/>
      <c r="I3451" s="38"/>
      <c r="J3451" s="307"/>
      <c r="K3451" s="325"/>
      <c r="L3451" s="353"/>
      <c r="M3451" s="772"/>
      <c r="N3451" s="775"/>
      <c r="O3451" s="863"/>
      <c r="P3451" s="821"/>
      <c r="Q3451" s="828">
        <f t="shared" si="177"/>
        <v>0</v>
      </c>
      <c r="R3451" s="523"/>
    </row>
    <row r="3452" spans="2:18" ht="45" hidden="1" outlineLevel="2">
      <c r="B3452" s="115">
        <f t="shared" si="178"/>
        <v>3432</v>
      </c>
      <c r="C3452" s="70" t="s">
        <v>695</v>
      </c>
      <c r="D3452" s="203" t="s">
        <v>2031</v>
      </c>
      <c r="E3452" s="204" t="s">
        <v>2619</v>
      </c>
      <c r="F3452" s="38"/>
      <c r="G3452" s="38"/>
      <c r="H3452" s="39"/>
      <c r="I3452" s="38"/>
      <c r="J3452" s="307"/>
      <c r="K3452" s="325"/>
      <c r="L3452" s="353"/>
      <c r="M3452" s="772"/>
      <c r="N3452" s="775"/>
      <c r="O3452" s="863"/>
      <c r="P3452" s="821"/>
      <c r="Q3452" s="828">
        <f t="shared" si="177"/>
        <v>0</v>
      </c>
      <c r="R3452" s="523"/>
    </row>
    <row r="3453" spans="2:18" ht="45" hidden="1" outlineLevel="2">
      <c r="B3453" s="115">
        <f t="shared" si="178"/>
        <v>3433</v>
      </c>
      <c r="C3453" s="70" t="s">
        <v>696</v>
      </c>
      <c r="D3453" s="203" t="s">
        <v>2031</v>
      </c>
      <c r="E3453" s="204" t="s">
        <v>2620</v>
      </c>
      <c r="F3453" s="38"/>
      <c r="G3453" s="38"/>
      <c r="H3453" s="39"/>
      <c r="I3453" s="38"/>
      <c r="J3453" s="307"/>
      <c r="K3453" s="325"/>
      <c r="L3453" s="353"/>
      <c r="M3453" s="772"/>
      <c r="N3453" s="775"/>
      <c r="O3453" s="863"/>
      <c r="P3453" s="821"/>
      <c r="Q3453" s="828">
        <f t="shared" si="177"/>
        <v>0</v>
      </c>
      <c r="R3453" s="523"/>
    </row>
    <row r="3454" spans="2:18" ht="45" hidden="1" outlineLevel="2">
      <c r="B3454" s="115">
        <f t="shared" si="178"/>
        <v>3434</v>
      </c>
      <c r="C3454" s="70" t="s">
        <v>697</v>
      </c>
      <c r="D3454" s="203" t="s">
        <v>2031</v>
      </c>
      <c r="E3454" s="204" t="s">
        <v>2621</v>
      </c>
      <c r="F3454" s="38"/>
      <c r="G3454" s="38"/>
      <c r="H3454" s="39"/>
      <c r="I3454" s="38"/>
      <c r="J3454" s="307"/>
      <c r="K3454" s="325"/>
      <c r="L3454" s="353"/>
      <c r="M3454" s="772"/>
      <c r="N3454" s="775"/>
      <c r="O3454" s="863"/>
      <c r="P3454" s="821"/>
      <c r="Q3454" s="828">
        <f t="shared" si="177"/>
        <v>0</v>
      </c>
      <c r="R3454" s="523"/>
    </row>
    <row r="3455" spans="2:18" ht="45" hidden="1" outlineLevel="2">
      <c r="B3455" s="115">
        <f t="shared" si="178"/>
        <v>3435</v>
      </c>
      <c r="C3455" s="70" t="s">
        <v>698</v>
      </c>
      <c r="D3455" s="203" t="s">
        <v>2031</v>
      </c>
      <c r="E3455" s="204" t="s">
        <v>2622</v>
      </c>
      <c r="F3455" s="38"/>
      <c r="G3455" s="38"/>
      <c r="H3455" s="39"/>
      <c r="I3455" s="38"/>
      <c r="J3455" s="307"/>
      <c r="K3455" s="325"/>
      <c r="L3455" s="353"/>
      <c r="M3455" s="772"/>
      <c r="N3455" s="775"/>
      <c r="O3455" s="863"/>
      <c r="P3455" s="821"/>
      <c r="Q3455" s="828">
        <f t="shared" si="177"/>
        <v>0</v>
      </c>
      <c r="R3455" s="523"/>
    </row>
    <row r="3456" spans="2:18" ht="45" hidden="1" outlineLevel="2">
      <c r="B3456" s="115">
        <f t="shared" si="178"/>
        <v>3436</v>
      </c>
      <c r="C3456" s="70" t="s">
        <v>699</v>
      </c>
      <c r="D3456" s="203" t="s">
        <v>2031</v>
      </c>
      <c r="E3456" s="204" t="s">
        <v>2623</v>
      </c>
      <c r="F3456" s="38"/>
      <c r="G3456" s="38"/>
      <c r="H3456" s="39"/>
      <c r="I3456" s="38"/>
      <c r="J3456" s="307"/>
      <c r="K3456" s="325"/>
      <c r="L3456" s="353"/>
      <c r="M3456" s="772"/>
      <c r="N3456" s="775"/>
      <c r="O3456" s="863"/>
      <c r="P3456" s="821"/>
      <c r="Q3456" s="828">
        <f t="shared" si="177"/>
        <v>0</v>
      </c>
      <c r="R3456" s="523"/>
    </row>
    <row r="3457" spans="2:18" ht="45" hidden="1" outlineLevel="2">
      <c r="B3457" s="115">
        <f t="shared" si="178"/>
        <v>3437</v>
      </c>
      <c r="C3457" s="70" t="s">
        <v>700</v>
      </c>
      <c r="D3457" s="203" t="s">
        <v>2031</v>
      </c>
      <c r="E3457" s="204" t="s">
        <v>2624</v>
      </c>
      <c r="F3457" s="38"/>
      <c r="G3457" s="38"/>
      <c r="H3457" s="39"/>
      <c r="I3457" s="38"/>
      <c r="J3457" s="307"/>
      <c r="K3457" s="325"/>
      <c r="L3457" s="353"/>
      <c r="M3457" s="772"/>
      <c r="N3457" s="775"/>
      <c r="O3457" s="863"/>
      <c r="P3457" s="821"/>
      <c r="Q3457" s="828">
        <f t="shared" si="177"/>
        <v>0</v>
      </c>
      <c r="R3457" s="523"/>
    </row>
    <row r="3458" spans="2:18" ht="45" hidden="1" outlineLevel="2">
      <c r="B3458" s="115">
        <f t="shared" si="178"/>
        <v>3438</v>
      </c>
      <c r="C3458" s="70" t="s">
        <v>701</v>
      </c>
      <c r="D3458" s="203" t="s">
        <v>2031</v>
      </c>
      <c r="E3458" s="204" t="s">
        <v>2625</v>
      </c>
      <c r="F3458" s="38"/>
      <c r="G3458" s="38"/>
      <c r="H3458" s="39"/>
      <c r="I3458" s="38"/>
      <c r="J3458" s="307"/>
      <c r="K3458" s="325"/>
      <c r="L3458" s="353"/>
      <c r="M3458" s="772"/>
      <c r="N3458" s="775"/>
      <c r="O3458" s="863"/>
      <c r="P3458" s="821"/>
      <c r="Q3458" s="828">
        <f t="shared" si="177"/>
        <v>0</v>
      </c>
      <c r="R3458" s="523"/>
    </row>
    <row r="3459" spans="2:18" ht="45" hidden="1" outlineLevel="2">
      <c r="B3459" s="115">
        <f t="shared" si="178"/>
        <v>3439</v>
      </c>
      <c r="C3459" s="70" t="s">
        <v>702</v>
      </c>
      <c r="D3459" s="203" t="s">
        <v>2031</v>
      </c>
      <c r="E3459" s="204" t="s">
        <v>2626</v>
      </c>
      <c r="F3459" s="38"/>
      <c r="G3459" s="38"/>
      <c r="H3459" s="39"/>
      <c r="I3459" s="38"/>
      <c r="J3459" s="307"/>
      <c r="K3459" s="325"/>
      <c r="L3459" s="353"/>
      <c r="M3459" s="772"/>
      <c r="N3459" s="775"/>
      <c r="O3459" s="863"/>
      <c r="P3459" s="821"/>
      <c r="Q3459" s="828">
        <f t="shared" si="177"/>
        <v>0</v>
      </c>
      <c r="R3459" s="523"/>
    </row>
    <row r="3460" spans="2:18" ht="45" hidden="1" outlineLevel="2">
      <c r="B3460" s="115">
        <f t="shared" si="178"/>
        <v>3440</v>
      </c>
      <c r="C3460" s="70" t="s">
        <v>703</v>
      </c>
      <c r="D3460" s="203" t="s">
        <v>2031</v>
      </c>
      <c r="E3460" s="204" t="s">
        <v>2627</v>
      </c>
      <c r="F3460" s="38"/>
      <c r="G3460" s="38"/>
      <c r="H3460" s="39"/>
      <c r="I3460" s="38"/>
      <c r="J3460" s="307"/>
      <c r="K3460" s="325"/>
      <c r="L3460" s="353"/>
      <c r="M3460" s="772"/>
      <c r="N3460" s="775"/>
      <c r="O3460" s="863"/>
      <c r="P3460" s="821"/>
      <c r="Q3460" s="828">
        <f t="shared" si="177"/>
        <v>0</v>
      </c>
      <c r="R3460" s="523"/>
    </row>
    <row r="3461" spans="2:18" ht="45" hidden="1" outlineLevel="2">
      <c r="B3461" s="115">
        <f t="shared" si="178"/>
        <v>3441</v>
      </c>
      <c r="C3461" s="70" t="s">
        <v>704</v>
      </c>
      <c r="D3461" s="203" t="s">
        <v>2031</v>
      </c>
      <c r="E3461" s="204" t="s">
        <v>2628</v>
      </c>
      <c r="F3461" s="38"/>
      <c r="G3461" s="38"/>
      <c r="H3461" s="39"/>
      <c r="I3461" s="38"/>
      <c r="J3461" s="307"/>
      <c r="K3461" s="325"/>
      <c r="L3461" s="353"/>
      <c r="M3461" s="772"/>
      <c r="N3461" s="775"/>
      <c r="O3461" s="863"/>
      <c r="P3461" s="821"/>
      <c r="Q3461" s="828">
        <f t="shared" si="177"/>
        <v>0</v>
      </c>
      <c r="R3461" s="523"/>
    </row>
    <row r="3462" spans="2:18" ht="45" hidden="1" outlineLevel="2">
      <c r="B3462" s="115">
        <f t="shared" si="178"/>
        <v>3442</v>
      </c>
      <c r="C3462" s="70" t="s">
        <v>705</v>
      </c>
      <c r="D3462" s="203" t="s">
        <v>2031</v>
      </c>
      <c r="E3462" s="204" t="s">
        <v>2629</v>
      </c>
      <c r="F3462" s="38"/>
      <c r="G3462" s="38"/>
      <c r="H3462" s="39"/>
      <c r="I3462" s="38"/>
      <c r="J3462" s="307"/>
      <c r="K3462" s="325"/>
      <c r="L3462" s="353"/>
      <c r="M3462" s="772"/>
      <c r="N3462" s="775"/>
      <c r="O3462" s="863"/>
      <c r="P3462" s="821"/>
      <c r="Q3462" s="828">
        <f t="shared" si="177"/>
        <v>0</v>
      </c>
      <c r="R3462" s="523"/>
    </row>
    <row r="3463" spans="2:18" ht="45" hidden="1" outlineLevel="2">
      <c r="B3463" s="115">
        <f t="shared" si="178"/>
        <v>3443</v>
      </c>
      <c r="C3463" s="70" t="s">
        <v>706</v>
      </c>
      <c r="D3463" s="203" t="s">
        <v>2031</v>
      </c>
      <c r="E3463" s="204" t="s">
        <v>2630</v>
      </c>
      <c r="F3463" s="38"/>
      <c r="G3463" s="38"/>
      <c r="H3463" s="39"/>
      <c r="I3463" s="38"/>
      <c r="J3463" s="307"/>
      <c r="K3463" s="325"/>
      <c r="L3463" s="353"/>
      <c r="M3463" s="772"/>
      <c r="N3463" s="775"/>
      <c r="O3463" s="863"/>
      <c r="P3463" s="821"/>
      <c r="Q3463" s="828">
        <f t="shared" si="177"/>
        <v>0</v>
      </c>
      <c r="R3463" s="523"/>
    </row>
    <row r="3464" spans="2:18" ht="45" hidden="1" outlineLevel="2">
      <c r="B3464" s="115">
        <f t="shared" si="178"/>
        <v>3444</v>
      </c>
      <c r="C3464" s="70" t="s">
        <v>707</v>
      </c>
      <c r="D3464" s="203" t="s">
        <v>2031</v>
      </c>
      <c r="E3464" s="204" t="s">
        <v>2631</v>
      </c>
      <c r="F3464" s="38"/>
      <c r="G3464" s="38"/>
      <c r="H3464" s="39"/>
      <c r="I3464" s="38"/>
      <c r="J3464" s="307"/>
      <c r="K3464" s="325"/>
      <c r="L3464" s="353"/>
      <c r="M3464" s="772"/>
      <c r="N3464" s="775"/>
      <c r="O3464" s="863"/>
      <c r="P3464" s="821"/>
      <c r="Q3464" s="828">
        <f t="shared" si="177"/>
        <v>0</v>
      </c>
      <c r="R3464" s="523"/>
    </row>
    <row r="3465" spans="2:18" ht="45" hidden="1" outlineLevel="2">
      <c r="B3465" s="115">
        <f t="shared" si="178"/>
        <v>3445</v>
      </c>
      <c r="C3465" s="70" t="s">
        <v>708</v>
      </c>
      <c r="D3465" s="203" t="s">
        <v>2031</v>
      </c>
      <c r="E3465" s="204" t="s">
        <v>2632</v>
      </c>
      <c r="F3465" s="38"/>
      <c r="G3465" s="38"/>
      <c r="H3465" s="39"/>
      <c r="I3465" s="38"/>
      <c r="J3465" s="307"/>
      <c r="K3465" s="325"/>
      <c r="L3465" s="353"/>
      <c r="M3465" s="772"/>
      <c r="N3465" s="775"/>
      <c r="O3465" s="863"/>
      <c r="P3465" s="821"/>
      <c r="Q3465" s="828">
        <f t="shared" si="177"/>
        <v>0</v>
      </c>
      <c r="R3465" s="523"/>
    </row>
    <row r="3466" spans="2:18" ht="45" hidden="1" outlineLevel="2">
      <c r="B3466" s="115">
        <f t="shared" si="178"/>
        <v>3446</v>
      </c>
      <c r="C3466" s="70" t="s">
        <v>709</v>
      </c>
      <c r="D3466" s="203" t="s">
        <v>2031</v>
      </c>
      <c r="E3466" s="204" t="s">
        <v>2633</v>
      </c>
      <c r="F3466" s="38"/>
      <c r="G3466" s="38"/>
      <c r="H3466" s="39"/>
      <c r="I3466" s="38"/>
      <c r="J3466" s="307"/>
      <c r="K3466" s="325"/>
      <c r="L3466" s="353"/>
      <c r="M3466" s="772"/>
      <c r="N3466" s="775"/>
      <c r="O3466" s="863"/>
      <c r="P3466" s="821"/>
      <c r="Q3466" s="828">
        <f t="shared" si="177"/>
        <v>0</v>
      </c>
      <c r="R3466" s="523"/>
    </row>
    <row r="3467" spans="2:18" ht="45" hidden="1" outlineLevel="2">
      <c r="B3467" s="115">
        <f t="shared" si="178"/>
        <v>3447</v>
      </c>
      <c r="C3467" s="70" t="s">
        <v>541</v>
      </c>
      <c r="D3467" s="203" t="s">
        <v>2532</v>
      </c>
      <c r="E3467" s="204" t="s">
        <v>2634</v>
      </c>
      <c r="F3467" s="38"/>
      <c r="G3467" s="38"/>
      <c r="H3467" s="39"/>
      <c r="I3467" s="38"/>
      <c r="J3467" s="307"/>
      <c r="K3467" s="325"/>
      <c r="L3467" s="353"/>
      <c r="M3467" s="772"/>
      <c r="N3467" s="775"/>
      <c r="O3467" s="863"/>
      <c r="P3467" s="821"/>
      <c r="Q3467" s="828">
        <f t="shared" si="177"/>
        <v>0</v>
      </c>
      <c r="R3467" s="523"/>
    </row>
    <row r="3468" spans="2:18" ht="30" hidden="1" outlineLevel="2">
      <c r="B3468" s="115">
        <f t="shared" si="178"/>
        <v>3448</v>
      </c>
      <c r="C3468" s="70" t="s">
        <v>558</v>
      </c>
      <c r="D3468" s="203" t="s">
        <v>2532</v>
      </c>
      <c r="E3468" s="204" t="s">
        <v>2635</v>
      </c>
      <c r="F3468" s="38"/>
      <c r="G3468" s="38"/>
      <c r="H3468" s="39"/>
      <c r="I3468" s="38"/>
      <c r="J3468" s="307"/>
      <c r="K3468" s="325"/>
      <c r="L3468" s="353"/>
      <c r="M3468" s="772"/>
      <c r="N3468" s="775"/>
      <c r="O3468" s="863"/>
      <c r="P3468" s="821"/>
      <c r="Q3468" s="828">
        <f t="shared" si="177"/>
        <v>0</v>
      </c>
      <c r="R3468" s="523"/>
    </row>
    <row r="3469" spans="2:18" hidden="1" outlineLevel="2">
      <c r="B3469" s="115">
        <f t="shared" si="178"/>
        <v>3449</v>
      </c>
      <c r="C3469" s="70" t="s">
        <v>2636</v>
      </c>
      <c r="D3469" s="203"/>
      <c r="E3469" s="204"/>
      <c r="F3469" s="38"/>
      <c r="G3469" s="38"/>
      <c r="H3469" s="39"/>
      <c r="I3469" s="38"/>
      <c r="J3469" s="307"/>
      <c r="K3469" s="325"/>
      <c r="L3469" s="353"/>
      <c r="M3469" s="772"/>
      <c r="N3469" s="775"/>
      <c r="O3469" s="863"/>
      <c r="P3469" s="821"/>
      <c r="Q3469" s="828">
        <f t="shared" si="177"/>
        <v>0</v>
      </c>
      <c r="R3469" s="523"/>
    </row>
    <row r="3470" spans="2:18" ht="90" hidden="1" outlineLevel="2">
      <c r="B3470" s="115">
        <f t="shared" si="178"/>
        <v>3450</v>
      </c>
      <c r="C3470" s="70" t="s">
        <v>2573</v>
      </c>
      <c r="D3470" s="203" t="s">
        <v>31</v>
      </c>
      <c r="E3470" s="204">
        <v>1</v>
      </c>
      <c r="F3470" s="38"/>
      <c r="G3470" s="38"/>
      <c r="H3470" s="39"/>
      <c r="I3470" s="38"/>
      <c r="J3470" s="307"/>
      <c r="K3470" s="325"/>
      <c r="L3470" s="353"/>
      <c r="M3470" s="772"/>
      <c r="N3470" s="775"/>
      <c r="O3470" s="863"/>
      <c r="P3470" s="821"/>
      <c r="Q3470" s="828">
        <f t="shared" si="177"/>
        <v>0</v>
      </c>
      <c r="R3470" s="523"/>
    </row>
    <row r="3471" spans="2:18" ht="90" hidden="1" outlineLevel="2">
      <c r="B3471" s="115">
        <f t="shared" si="178"/>
        <v>3451</v>
      </c>
      <c r="C3471" s="70" t="s">
        <v>2573</v>
      </c>
      <c r="D3471" s="203" t="s">
        <v>31</v>
      </c>
      <c r="E3471" s="204">
        <v>1</v>
      </c>
      <c r="F3471" s="38"/>
      <c r="G3471" s="38"/>
      <c r="H3471" s="39"/>
      <c r="I3471" s="38"/>
      <c r="J3471" s="307"/>
      <c r="K3471" s="325"/>
      <c r="L3471" s="353"/>
      <c r="M3471" s="772"/>
      <c r="N3471" s="775"/>
      <c r="O3471" s="863"/>
      <c r="P3471" s="821"/>
      <c r="Q3471" s="828">
        <f t="shared" si="177"/>
        <v>0</v>
      </c>
      <c r="R3471" s="523"/>
    </row>
    <row r="3472" spans="2:18" ht="30" hidden="1" outlineLevel="2">
      <c r="B3472" s="115">
        <f t="shared" si="178"/>
        <v>3452</v>
      </c>
      <c r="C3472" s="70" t="s">
        <v>642</v>
      </c>
      <c r="D3472" s="203" t="s">
        <v>31</v>
      </c>
      <c r="E3472" s="204">
        <v>10</v>
      </c>
      <c r="F3472" s="38"/>
      <c r="G3472" s="38"/>
      <c r="H3472" s="39"/>
      <c r="I3472" s="38"/>
      <c r="J3472" s="307"/>
      <c r="K3472" s="325"/>
      <c r="L3472" s="353"/>
      <c r="M3472" s="772"/>
      <c r="N3472" s="775"/>
      <c r="O3472" s="863"/>
      <c r="P3472" s="821"/>
      <c r="Q3472" s="828">
        <f t="shared" si="177"/>
        <v>0</v>
      </c>
      <c r="R3472" s="523"/>
    </row>
    <row r="3473" spans="2:18" ht="30" hidden="1" outlineLevel="2">
      <c r="B3473" s="115">
        <f t="shared" si="178"/>
        <v>3453</v>
      </c>
      <c r="C3473" s="76" t="s">
        <v>643</v>
      </c>
      <c r="D3473" s="74" t="s">
        <v>31</v>
      </c>
      <c r="E3473" s="198">
        <v>10</v>
      </c>
      <c r="F3473" s="38"/>
      <c r="G3473" s="38"/>
      <c r="H3473" s="39"/>
      <c r="I3473" s="38"/>
      <c r="J3473" s="307"/>
      <c r="K3473" s="325"/>
      <c r="L3473" s="353"/>
      <c r="M3473" s="772"/>
      <c r="N3473" s="775"/>
      <c r="O3473" s="863"/>
      <c r="P3473" s="821"/>
      <c r="Q3473" s="828">
        <f t="shared" si="177"/>
        <v>0</v>
      </c>
      <c r="R3473" s="523"/>
    </row>
    <row r="3474" spans="2:18" ht="30" hidden="1" outlineLevel="2">
      <c r="B3474" s="115">
        <f t="shared" si="178"/>
        <v>3454</v>
      </c>
      <c r="C3474" s="76" t="s">
        <v>644</v>
      </c>
      <c r="D3474" s="74" t="s">
        <v>31</v>
      </c>
      <c r="E3474" s="198">
        <v>1</v>
      </c>
      <c r="F3474" s="38"/>
      <c r="G3474" s="38"/>
      <c r="H3474" s="39"/>
      <c r="I3474" s="38"/>
      <c r="J3474" s="307"/>
      <c r="K3474" s="325"/>
      <c r="L3474" s="353"/>
      <c r="M3474" s="772"/>
      <c r="N3474" s="775"/>
      <c r="O3474" s="863"/>
      <c r="P3474" s="821"/>
      <c r="Q3474" s="828">
        <f t="shared" si="177"/>
        <v>0</v>
      </c>
      <c r="R3474" s="523"/>
    </row>
    <row r="3475" spans="2:18" ht="45" hidden="1" outlineLevel="2">
      <c r="B3475" s="115">
        <f t="shared" si="178"/>
        <v>3455</v>
      </c>
      <c r="C3475" s="76" t="s">
        <v>645</v>
      </c>
      <c r="D3475" s="74" t="s">
        <v>31</v>
      </c>
      <c r="E3475" s="198">
        <v>1</v>
      </c>
      <c r="F3475" s="38"/>
      <c r="G3475" s="38"/>
      <c r="H3475" s="39"/>
      <c r="I3475" s="38"/>
      <c r="J3475" s="307"/>
      <c r="K3475" s="325"/>
      <c r="L3475" s="353"/>
      <c r="M3475" s="772"/>
      <c r="N3475" s="775"/>
      <c r="O3475" s="863"/>
      <c r="P3475" s="821"/>
      <c r="Q3475" s="828">
        <f t="shared" si="177"/>
        <v>0</v>
      </c>
      <c r="R3475" s="523"/>
    </row>
    <row r="3476" spans="2:18" ht="30" hidden="1" outlineLevel="2">
      <c r="B3476" s="115">
        <f t="shared" si="178"/>
        <v>3456</v>
      </c>
      <c r="C3476" s="70" t="s">
        <v>646</v>
      </c>
      <c r="D3476" s="203" t="s">
        <v>31</v>
      </c>
      <c r="E3476" s="204">
        <v>2</v>
      </c>
      <c r="F3476" s="38"/>
      <c r="G3476" s="38"/>
      <c r="H3476" s="39"/>
      <c r="I3476" s="38"/>
      <c r="J3476" s="307"/>
      <c r="K3476" s="325"/>
      <c r="L3476" s="353"/>
      <c r="M3476" s="772"/>
      <c r="N3476" s="775"/>
      <c r="O3476" s="863"/>
      <c r="P3476" s="821"/>
      <c r="Q3476" s="828">
        <f t="shared" si="177"/>
        <v>0</v>
      </c>
      <c r="R3476" s="523"/>
    </row>
    <row r="3477" spans="2:18" ht="30" hidden="1" outlineLevel="2">
      <c r="B3477" s="115">
        <f t="shared" si="178"/>
        <v>3457</v>
      </c>
      <c r="C3477" s="70" t="s">
        <v>648</v>
      </c>
      <c r="D3477" s="203" t="s">
        <v>31</v>
      </c>
      <c r="E3477" s="204">
        <v>10</v>
      </c>
      <c r="F3477" s="38"/>
      <c r="G3477" s="38"/>
      <c r="H3477" s="39"/>
      <c r="I3477" s="38"/>
      <c r="J3477" s="307"/>
      <c r="K3477" s="325"/>
      <c r="L3477" s="353"/>
      <c r="M3477" s="772"/>
      <c r="N3477" s="775"/>
      <c r="O3477" s="863"/>
      <c r="P3477" s="821"/>
      <c r="Q3477" s="828">
        <f t="shared" si="177"/>
        <v>0</v>
      </c>
      <c r="R3477" s="523"/>
    </row>
    <row r="3478" spans="2:18" ht="30" hidden="1" outlineLevel="2">
      <c r="B3478" s="115">
        <f t="shared" si="178"/>
        <v>3458</v>
      </c>
      <c r="C3478" s="70" t="s">
        <v>649</v>
      </c>
      <c r="D3478" s="203" t="s">
        <v>31</v>
      </c>
      <c r="E3478" s="204">
        <v>10</v>
      </c>
      <c r="F3478" s="38"/>
      <c r="G3478" s="38"/>
      <c r="H3478" s="39"/>
      <c r="I3478" s="38"/>
      <c r="J3478" s="307"/>
      <c r="K3478" s="325"/>
      <c r="L3478" s="353"/>
      <c r="M3478" s="772"/>
      <c r="N3478" s="775"/>
      <c r="O3478" s="863"/>
      <c r="P3478" s="821"/>
      <c r="Q3478" s="828">
        <f t="shared" si="177"/>
        <v>0</v>
      </c>
      <c r="R3478" s="523"/>
    </row>
    <row r="3479" spans="2:18" ht="45" hidden="1" outlineLevel="2">
      <c r="B3479" s="115">
        <f t="shared" si="178"/>
        <v>3459</v>
      </c>
      <c r="C3479" s="70" t="s">
        <v>650</v>
      </c>
      <c r="D3479" s="203" t="s">
        <v>2461</v>
      </c>
      <c r="E3479" s="204" t="s">
        <v>2574</v>
      </c>
      <c r="F3479" s="38"/>
      <c r="G3479" s="38"/>
      <c r="H3479" s="39"/>
      <c r="I3479" s="38"/>
      <c r="J3479" s="307"/>
      <c r="K3479" s="325"/>
      <c r="L3479" s="353"/>
      <c r="M3479" s="772"/>
      <c r="N3479" s="775"/>
      <c r="O3479" s="863"/>
      <c r="P3479" s="821"/>
      <c r="Q3479" s="828">
        <f t="shared" si="177"/>
        <v>0</v>
      </c>
      <c r="R3479" s="523"/>
    </row>
    <row r="3480" spans="2:18" ht="45" hidden="1" outlineLevel="2">
      <c r="B3480" s="115">
        <f t="shared" si="178"/>
        <v>3460</v>
      </c>
      <c r="C3480" s="70" t="s">
        <v>651</v>
      </c>
      <c r="D3480" s="203" t="s">
        <v>2461</v>
      </c>
      <c r="E3480" s="204" t="s">
        <v>2637</v>
      </c>
      <c r="F3480" s="38"/>
      <c r="G3480" s="38"/>
      <c r="H3480" s="39"/>
      <c r="I3480" s="38"/>
      <c r="J3480" s="307"/>
      <c r="K3480" s="325"/>
      <c r="L3480" s="353"/>
      <c r="M3480" s="772"/>
      <c r="N3480" s="775"/>
      <c r="O3480" s="863"/>
      <c r="P3480" s="821"/>
      <c r="Q3480" s="828">
        <f t="shared" si="177"/>
        <v>0</v>
      </c>
      <c r="R3480" s="523"/>
    </row>
    <row r="3481" spans="2:18" ht="45" hidden="1" outlineLevel="2">
      <c r="B3481" s="115">
        <f t="shared" si="178"/>
        <v>3461</v>
      </c>
      <c r="C3481" s="70" t="s">
        <v>535</v>
      </c>
      <c r="D3481" s="203" t="s">
        <v>2461</v>
      </c>
      <c r="E3481" s="204" t="s">
        <v>2638</v>
      </c>
      <c r="F3481" s="38"/>
      <c r="G3481" s="38"/>
      <c r="H3481" s="39"/>
      <c r="I3481" s="38"/>
      <c r="J3481" s="307"/>
      <c r="K3481" s="325"/>
      <c r="L3481" s="353"/>
      <c r="M3481" s="772"/>
      <c r="N3481" s="775"/>
      <c r="O3481" s="863"/>
      <c r="P3481" s="821"/>
      <c r="Q3481" s="828">
        <f t="shared" si="177"/>
        <v>0</v>
      </c>
      <c r="R3481" s="523"/>
    </row>
    <row r="3482" spans="2:18" ht="45" hidden="1" outlineLevel="2">
      <c r="B3482" s="115">
        <f t="shared" si="178"/>
        <v>3462</v>
      </c>
      <c r="C3482" s="70" t="s">
        <v>652</v>
      </c>
      <c r="D3482" s="203" t="s">
        <v>2461</v>
      </c>
      <c r="E3482" s="204" t="s">
        <v>2639</v>
      </c>
      <c r="F3482" s="38"/>
      <c r="G3482" s="38"/>
      <c r="H3482" s="39"/>
      <c r="I3482" s="38"/>
      <c r="J3482" s="307"/>
      <c r="K3482" s="325"/>
      <c r="L3482" s="353"/>
      <c r="M3482" s="772"/>
      <c r="N3482" s="775"/>
      <c r="O3482" s="863"/>
      <c r="P3482" s="821"/>
      <c r="Q3482" s="828">
        <f t="shared" si="177"/>
        <v>0</v>
      </c>
      <c r="R3482" s="523"/>
    </row>
    <row r="3483" spans="2:18" ht="45" hidden="1" outlineLevel="2">
      <c r="B3483" s="115">
        <f t="shared" si="178"/>
        <v>3463</v>
      </c>
      <c r="C3483" s="70" t="s">
        <v>653</v>
      </c>
      <c r="D3483" s="203" t="s">
        <v>2461</v>
      </c>
      <c r="E3483" s="204" t="s">
        <v>2640</v>
      </c>
      <c r="F3483" s="38"/>
      <c r="G3483" s="38"/>
      <c r="H3483" s="39"/>
      <c r="I3483" s="38"/>
      <c r="J3483" s="307"/>
      <c r="K3483" s="325"/>
      <c r="L3483" s="353"/>
      <c r="M3483" s="772"/>
      <c r="N3483" s="775"/>
      <c r="O3483" s="863"/>
      <c r="P3483" s="821"/>
      <c r="Q3483" s="828">
        <f t="shared" si="177"/>
        <v>0</v>
      </c>
      <c r="R3483" s="523"/>
    </row>
    <row r="3484" spans="2:18" ht="45" hidden="1" outlineLevel="2">
      <c r="B3484" s="115">
        <f t="shared" si="178"/>
        <v>3464</v>
      </c>
      <c r="C3484" s="70" t="s">
        <v>654</v>
      </c>
      <c r="D3484" s="203" t="s">
        <v>2461</v>
      </c>
      <c r="E3484" s="204" t="s">
        <v>2641</v>
      </c>
      <c r="F3484" s="38"/>
      <c r="G3484" s="38"/>
      <c r="H3484" s="39"/>
      <c r="I3484" s="38"/>
      <c r="J3484" s="307"/>
      <c r="K3484" s="325"/>
      <c r="L3484" s="353"/>
      <c r="M3484" s="772"/>
      <c r="N3484" s="775"/>
      <c r="O3484" s="863"/>
      <c r="P3484" s="821"/>
      <c r="Q3484" s="828">
        <f t="shared" si="177"/>
        <v>0</v>
      </c>
      <c r="R3484" s="523"/>
    </row>
    <row r="3485" spans="2:18" ht="45" hidden="1" outlineLevel="2">
      <c r="B3485" s="115">
        <f t="shared" si="178"/>
        <v>3465</v>
      </c>
      <c r="C3485" s="70" t="s">
        <v>655</v>
      </c>
      <c r="D3485" s="203" t="s">
        <v>2461</v>
      </c>
      <c r="E3485" s="204" t="s">
        <v>2642</v>
      </c>
      <c r="F3485" s="38"/>
      <c r="G3485" s="38"/>
      <c r="H3485" s="39"/>
      <c r="I3485" s="38"/>
      <c r="J3485" s="307"/>
      <c r="K3485" s="325"/>
      <c r="L3485" s="353"/>
      <c r="M3485" s="772"/>
      <c r="N3485" s="775"/>
      <c r="O3485" s="863"/>
      <c r="P3485" s="821"/>
      <c r="Q3485" s="828">
        <f t="shared" si="177"/>
        <v>0</v>
      </c>
      <c r="R3485" s="523"/>
    </row>
    <row r="3486" spans="2:18" ht="45" hidden="1" outlineLevel="2">
      <c r="B3486" s="115">
        <f t="shared" si="178"/>
        <v>3466</v>
      </c>
      <c r="C3486" s="70" t="s">
        <v>656</v>
      </c>
      <c r="D3486" s="203" t="s">
        <v>2461</v>
      </c>
      <c r="E3486" s="204" t="s">
        <v>2643</v>
      </c>
      <c r="F3486" s="38"/>
      <c r="G3486" s="38"/>
      <c r="H3486" s="39"/>
      <c r="I3486" s="38"/>
      <c r="J3486" s="307"/>
      <c r="K3486" s="325"/>
      <c r="L3486" s="353"/>
      <c r="M3486" s="772"/>
      <c r="N3486" s="775"/>
      <c r="O3486" s="863"/>
      <c r="P3486" s="821"/>
      <c r="Q3486" s="828">
        <f t="shared" si="177"/>
        <v>0</v>
      </c>
      <c r="R3486" s="523"/>
    </row>
    <row r="3487" spans="2:18" hidden="1" outlineLevel="2">
      <c r="B3487" s="115">
        <f t="shared" si="178"/>
        <v>3467</v>
      </c>
      <c r="C3487" s="71" t="s">
        <v>657</v>
      </c>
      <c r="D3487" s="203" t="s">
        <v>2461</v>
      </c>
      <c r="E3487" s="204" t="s">
        <v>2644</v>
      </c>
      <c r="F3487" s="38"/>
      <c r="G3487" s="38"/>
      <c r="H3487" s="39"/>
      <c r="I3487" s="38"/>
      <c r="J3487" s="307"/>
      <c r="K3487" s="325"/>
      <c r="L3487" s="353"/>
      <c r="M3487" s="772"/>
      <c r="N3487" s="775"/>
      <c r="O3487" s="863"/>
      <c r="P3487" s="821"/>
      <c r="Q3487" s="828">
        <f t="shared" si="177"/>
        <v>0</v>
      </c>
      <c r="R3487" s="523"/>
    </row>
    <row r="3488" spans="2:18" hidden="1" outlineLevel="2">
      <c r="B3488" s="115">
        <f t="shared" si="178"/>
        <v>3468</v>
      </c>
      <c r="C3488" s="71" t="s">
        <v>658</v>
      </c>
      <c r="D3488" s="203" t="s">
        <v>2461</v>
      </c>
      <c r="E3488" s="204" t="s">
        <v>2645</v>
      </c>
      <c r="F3488" s="38"/>
      <c r="G3488" s="38"/>
      <c r="H3488" s="39"/>
      <c r="I3488" s="38"/>
      <c r="J3488" s="307"/>
      <c r="K3488" s="325"/>
      <c r="L3488" s="353"/>
      <c r="M3488" s="772"/>
      <c r="N3488" s="775"/>
      <c r="O3488" s="863"/>
      <c r="P3488" s="821"/>
      <c r="Q3488" s="828">
        <f t="shared" si="177"/>
        <v>0</v>
      </c>
      <c r="R3488" s="523"/>
    </row>
    <row r="3489" spans="2:18" hidden="1" outlineLevel="2">
      <c r="B3489" s="115">
        <f t="shared" si="178"/>
        <v>3469</v>
      </c>
      <c r="C3489" s="71" t="s">
        <v>659</v>
      </c>
      <c r="D3489" s="203" t="s">
        <v>2461</v>
      </c>
      <c r="E3489" s="204" t="s">
        <v>2646</v>
      </c>
      <c r="F3489" s="38"/>
      <c r="G3489" s="38"/>
      <c r="H3489" s="39"/>
      <c r="I3489" s="38"/>
      <c r="J3489" s="307"/>
      <c r="K3489" s="325"/>
      <c r="L3489" s="353"/>
      <c r="M3489" s="772"/>
      <c r="N3489" s="775"/>
      <c r="O3489" s="863"/>
      <c r="P3489" s="821"/>
      <c r="Q3489" s="828">
        <f t="shared" si="177"/>
        <v>0</v>
      </c>
      <c r="R3489" s="523"/>
    </row>
    <row r="3490" spans="2:18" hidden="1" outlineLevel="2">
      <c r="B3490" s="115">
        <f t="shared" si="178"/>
        <v>3470</v>
      </c>
      <c r="C3490" s="71" t="s">
        <v>660</v>
      </c>
      <c r="D3490" s="203" t="s">
        <v>2461</v>
      </c>
      <c r="E3490" s="204">
        <v>42856</v>
      </c>
      <c r="F3490" s="38"/>
      <c r="G3490" s="38"/>
      <c r="H3490" s="39"/>
      <c r="I3490" s="38"/>
      <c r="J3490" s="307"/>
      <c r="K3490" s="325"/>
      <c r="L3490" s="353"/>
      <c r="M3490" s="772"/>
      <c r="N3490" s="775"/>
      <c r="O3490" s="863"/>
      <c r="P3490" s="821"/>
      <c r="Q3490" s="828">
        <f t="shared" si="177"/>
        <v>0</v>
      </c>
      <c r="R3490" s="523"/>
    </row>
    <row r="3491" spans="2:18" hidden="1" outlineLevel="2">
      <c r="B3491" s="115">
        <f t="shared" si="178"/>
        <v>3471</v>
      </c>
      <c r="C3491" s="71" t="s">
        <v>661</v>
      </c>
      <c r="D3491" s="203" t="s">
        <v>2461</v>
      </c>
      <c r="E3491" s="204" t="s">
        <v>2647</v>
      </c>
      <c r="F3491" s="38"/>
      <c r="G3491" s="38"/>
      <c r="H3491" s="39"/>
      <c r="I3491" s="38"/>
      <c r="J3491" s="307"/>
      <c r="K3491" s="325"/>
      <c r="L3491" s="353"/>
      <c r="M3491" s="772"/>
      <c r="N3491" s="775"/>
      <c r="O3491" s="863"/>
      <c r="P3491" s="821"/>
      <c r="Q3491" s="828">
        <f t="shared" si="177"/>
        <v>0</v>
      </c>
      <c r="R3491" s="523"/>
    </row>
    <row r="3492" spans="2:18" hidden="1" outlineLevel="2">
      <c r="B3492" s="115">
        <f t="shared" si="178"/>
        <v>3472</v>
      </c>
      <c r="C3492" s="71" t="s">
        <v>663</v>
      </c>
      <c r="D3492" s="203" t="s">
        <v>2461</v>
      </c>
      <c r="E3492" s="204" t="s">
        <v>2648</v>
      </c>
      <c r="F3492" s="38"/>
      <c r="G3492" s="38"/>
      <c r="H3492" s="39"/>
      <c r="I3492" s="38"/>
      <c r="J3492" s="307"/>
      <c r="K3492" s="325"/>
      <c r="L3492" s="353"/>
      <c r="M3492" s="772"/>
      <c r="N3492" s="775"/>
      <c r="O3492" s="863"/>
      <c r="P3492" s="821"/>
      <c r="Q3492" s="828">
        <f t="shared" si="177"/>
        <v>0</v>
      </c>
      <c r="R3492" s="523"/>
    </row>
    <row r="3493" spans="2:18" hidden="1" outlineLevel="2">
      <c r="B3493" s="115">
        <f t="shared" si="178"/>
        <v>3473</v>
      </c>
      <c r="C3493" s="71" t="s">
        <v>664</v>
      </c>
      <c r="D3493" s="203" t="s">
        <v>2461</v>
      </c>
      <c r="E3493" s="204" t="s">
        <v>2649</v>
      </c>
      <c r="F3493" s="38"/>
      <c r="G3493" s="38"/>
      <c r="H3493" s="39"/>
      <c r="I3493" s="38"/>
      <c r="J3493" s="307"/>
      <c r="K3493" s="325"/>
      <c r="L3493" s="353"/>
      <c r="M3493" s="772"/>
      <c r="N3493" s="775"/>
      <c r="O3493" s="863"/>
      <c r="P3493" s="821"/>
      <c r="Q3493" s="828">
        <f t="shared" si="177"/>
        <v>0</v>
      </c>
      <c r="R3493" s="523"/>
    </row>
    <row r="3494" spans="2:18" hidden="1" outlineLevel="2">
      <c r="B3494" s="115">
        <f t="shared" si="178"/>
        <v>3474</v>
      </c>
      <c r="C3494" s="71" t="s">
        <v>665</v>
      </c>
      <c r="D3494" s="203" t="s">
        <v>2031</v>
      </c>
      <c r="E3494" s="204" t="s">
        <v>2591</v>
      </c>
      <c r="F3494" s="38"/>
      <c r="G3494" s="38"/>
      <c r="H3494" s="39"/>
      <c r="I3494" s="38"/>
      <c r="J3494" s="307"/>
      <c r="K3494" s="325"/>
      <c r="L3494" s="353"/>
      <c r="M3494" s="772"/>
      <c r="N3494" s="775"/>
      <c r="O3494" s="863"/>
      <c r="P3494" s="821"/>
      <c r="Q3494" s="828">
        <f t="shared" si="177"/>
        <v>0</v>
      </c>
      <c r="R3494" s="523"/>
    </row>
    <row r="3495" spans="2:18" hidden="1" outlineLevel="2">
      <c r="B3495" s="115">
        <f t="shared" si="178"/>
        <v>3475</v>
      </c>
      <c r="C3495" s="71" t="s">
        <v>536</v>
      </c>
      <c r="D3495" s="203" t="s">
        <v>2031</v>
      </c>
      <c r="E3495" s="204" t="s">
        <v>2593</v>
      </c>
      <c r="F3495" s="38"/>
      <c r="G3495" s="38"/>
      <c r="H3495" s="39"/>
      <c r="I3495" s="38"/>
      <c r="J3495" s="307"/>
      <c r="K3495" s="325"/>
      <c r="L3495" s="353"/>
      <c r="M3495" s="772"/>
      <c r="N3495" s="775"/>
      <c r="O3495" s="863"/>
      <c r="P3495" s="821"/>
      <c r="Q3495" s="828">
        <f t="shared" si="177"/>
        <v>0</v>
      </c>
      <c r="R3495" s="523"/>
    </row>
    <row r="3496" spans="2:18" hidden="1" outlineLevel="2">
      <c r="B3496" s="115">
        <f t="shared" si="178"/>
        <v>3476</v>
      </c>
      <c r="C3496" s="71" t="s">
        <v>667</v>
      </c>
      <c r="D3496" s="203" t="s">
        <v>2031</v>
      </c>
      <c r="E3496" s="204" t="s">
        <v>2531</v>
      </c>
      <c r="F3496" s="38"/>
      <c r="G3496" s="38"/>
      <c r="H3496" s="39"/>
      <c r="I3496" s="38"/>
      <c r="J3496" s="307"/>
      <c r="K3496" s="325"/>
      <c r="L3496" s="353"/>
      <c r="M3496" s="772"/>
      <c r="N3496" s="775"/>
      <c r="O3496" s="863"/>
      <c r="P3496" s="821"/>
      <c r="Q3496" s="828">
        <f t="shared" si="177"/>
        <v>0</v>
      </c>
      <c r="R3496" s="523"/>
    </row>
    <row r="3497" spans="2:18" hidden="1" outlineLevel="2">
      <c r="B3497" s="115">
        <f t="shared" si="178"/>
        <v>3477</v>
      </c>
      <c r="C3497" s="71" t="s">
        <v>668</v>
      </c>
      <c r="D3497" s="203" t="s">
        <v>2031</v>
      </c>
      <c r="E3497" s="204" t="s">
        <v>2594</v>
      </c>
      <c r="F3497" s="38"/>
      <c r="G3497" s="38"/>
      <c r="H3497" s="39"/>
      <c r="I3497" s="38"/>
      <c r="J3497" s="307"/>
      <c r="K3497" s="325"/>
      <c r="L3497" s="353"/>
      <c r="M3497" s="772"/>
      <c r="N3497" s="775"/>
      <c r="O3497" s="863"/>
      <c r="P3497" s="821"/>
      <c r="Q3497" s="828">
        <f t="shared" si="177"/>
        <v>0</v>
      </c>
      <c r="R3497" s="523"/>
    </row>
    <row r="3498" spans="2:18" hidden="1" outlineLevel="2">
      <c r="B3498" s="115">
        <f t="shared" si="178"/>
        <v>3478</v>
      </c>
      <c r="C3498" s="71" t="s">
        <v>670</v>
      </c>
      <c r="D3498" s="203" t="s">
        <v>2031</v>
      </c>
      <c r="E3498" s="204" t="s">
        <v>2596</v>
      </c>
      <c r="F3498" s="38"/>
      <c r="G3498" s="38"/>
      <c r="H3498" s="39"/>
      <c r="I3498" s="38"/>
      <c r="J3498" s="307"/>
      <c r="K3498" s="325"/>
      <c r="L3498" s="353"/>
      <c r="M3498" s="772"/>
      <c r="N3498" s="775"/>
      <c r="O3498" s="863"/>
      <c r="P3498" s="821"/>
      <c r="Q3498" s="828">
        <f t="shared" si="177"/>
        <v>0</v>
      </c>
      <c r="R3498" s="523"/>
    </row>
    <row r="3499" spans="2:18" ht="45" hidden="1" outlineLevel="2">
      <c r="B3499" s="115">
        <f t="shared" si="178"/>
        <v>3479</v>
      </c>
      <c r="C3499" s="70" t="s">
        <v>537</v>
      </c>
      <c r="D3499" s="203" t="s">
        <v>2031</v>
      </c>
      <c r="E3499" s="204" t="s">
        <v>2650</v>
      </c>
      <c r="F3499" s="38"/>
      <c r="G3499" s="38"/>
      <c r="H3499" s="39"/>
      <c r="I3499" s="38"/>
      <c r="J3499" s="307"/>
      <c r="K3499" s="325"/>
      <c r="L3499" s="353"/>
      <c r="M3499" s="772"/>
      <c r="N3499" s="775"/>
      <c r="O3499" s="863"/>
      <c r="P3499" s="821"/>
      <c r="Q3499" s="828">
        <f t="shared" si="177"/>
        <v>0</v>
      </c>
      <c r="R3499" s="523"/>
    </row>
    <row r="3500" spans="2:18" ht="45" hidden="1" outlineLevel="2">
      <c r="B3500" s="115">
        <f t="shared" si="178"/>
        <v>3480</v>
      </c>
      <c r="C3500" s="70" t="s">
        <v>674</v>
      </c>
      <c r="D3500" s="203" t="s">
        <v>2031</v>
      </c>
      <c r="E3500" s="204" t="s">
        <v>2601</v>
      </c>
      <c r="F3500" s="38"/>
      <c r="G3500" s="38"/>
      <c r="H3500" s="39"/>
      <c r="I3500" s="38"/>
      <c r="J3500" s="307"/>
      <c r="K3500" s="325"/>
      <c r="L3500" s="353"/>
      <c r="M3500" s="772"/>
      <c r="N3500" s="775"/>
      <c r="O3500" s="863"/>
      <c r="P3500" s="821"/>
      <c r="Q3500" s="828">
        <f t="shared" si="177"/>
        <v>0</v>
      </c>
      <c r="R3500" s="523"/>
    </row>
    <row r="3501" spans="2:18" ht="45" hidden="1" outlineLevel="2">
      <c r="B3501" s="115">
        <f t="shared" si="178"/>
        <v>3481</v>
      </c>
      <c r="C3501" s="70" t="s">
        <v>676</v>
      </c>
      <c r="D3501" s="203" t="s">
        <v>2031</v>
      </c>
      <c r="E3501" s="204" t="s">
        <v>2603</v>
      </c>
      <c r="F3501" s="38"/>
      <c r="G3501" s="38"/>
      <c r="H3501" s="39"/>
      <c r="I3501" s="38"/>
      <c r="J3501" s="307"/>
      <c r="K3501" s="325"/>
      <c r="L3501" s="353"/>
      <c r="M3501" s="772"/>
      <c r="N3501" s="775"/>
      <c r="O3501" s="863"/>
      <c r="P3501" s="821"/>
      <c r="Q3501" s="828">
        <f t="shared" si="177"/>
        <v>0</v>
      </c>
      <c r="R3501" s="523"/>
    </row>
    <row r="3502" spans="2:18" ht="45" hidden="1" outlineLevel="2">
      <c r="B3502" s="115">
        <f t="shared" si="178"/>
        <v>3482</v>
      </c>
      <c r="C3502" s="70" t="s">
        <v>677</v>
      </c>
      <c r="D3502" s="203" t="s">
        <v>2031</v>
      </c>
      <c r="E3502" s="204" t="s">
        <v>2598</v>
      </c>
      <c r="F3502" s="38"/>
      <c r="G3502" s="38"/>
      <c r="H3502" s="39"/>
      <c r="I3502" s="38"/>
      <c r="J3502" s="307"/>
      <c r="K3502" s="325"/>
      <c r="L3502" s="353"/>
      <c r="M3502" s="772"/>
      <c r="N3502" s="775"/>
      <c r="O3502" s="863"/>
      <c r="P3502" s="821"/>
      <c r="Q3502" s="828">
        <f t="shared" si="177"/>
        <v>0</v>
      </c>
      <c r="R3502" s="523"/>
    </row>
    <row r="3503" spans="2:18" ht="45" hidden="1" outlineLevel="2">
      <c r="B3503" s="115">
        <f t="shared" si="178"/>
        <v>3483</v>
      </c>
      <c r="C3503" s="70" t="s">
        <v>678</v>
      </c>
      <c r="D3503" s="203" t="s">
        <v>2031</v>
      </c>
      <c r="E3503" s="204" t="s">
        <v>2604</v>
      </c>
      <c r="F3503" s="38"/>
      <c r="G3503" s="38"/>
      <c r="H3503" s="39"/>
      <c r="I3503" s="38"/>
      <c r="J3503" s="307"/>
      <c r="K3503" s="325"/>
      <c r="L3503" s="353"/>
      <c r="M3503" s="772"/>
      <c r="N3503" s="775"/>
      <c r="O3503" s="863"/>
      <c r="P3503" s="821"/>
      <c r="Q3503" s="828">
        <f t="shared" ref="Q3503:Q3566" si="179">I3503</f>
        <v>0</v>
      </c>
      <c r="R3503" s="523"/>
    </row>
    <row r="3504" spans="2:18" ht="45" hidden="1" outlineLevel="2">
      <c r="B3504" s="115">
        <f t="shared" si="178"/>
        <v>3484</v>
      </c>
      <c r="C3504" s="70" t="s">
        <v>679</v>
      </c>
      <c r="D3504" s="203" t="s">
        <v>2031</v>
      </c>
      <c r="E3504" s="204" t="s">
        <v>2605</v>
      </c>
      <c r="F3504" s="38"/>
      <c r="G3504" s="38"/>
      <c r="H3504" s="39"/>
      <c r="I3504" s="38"/>
      <c r="J3504" s="307"/>
      <c r="K3504" s="325"/>
      <c r="L3504" s="353"/>
      <c r="M3504" s="772"/>
      <c r="N3504" s="775"/>
      <c r="O3504" s="863"/>
      <c r="P3504" s="821"/>
      <c r="Q3504" s="828">
        <f t="shared" si="179"/>
        <v>0</v>
      </c>
      <c r="R3504" s="523"/>
    </row>
    <row r="3505" spans="2:18" ht="45" hidden="1" outlineLevel="2">
      <c r="B3505" s="115">
        <f t="shared" si="178"/>
        <v>3485</v>
      </c>
      <c r="C3505" s="70" t="s">
        <v>680</v>
      </c>
      <c r="D3505" s="203" t="s">
        <v>2031</v>
      </c>
      <c r="E3505" s="204" t="s">
        <v>2606</v>
      </c>
      <c r="F3505" s="38"/>
      <c r="G3505" s="38"/>
      <c r="H3505" s="39"/>
      <c r="I3505" s="38"/>
      <c r="J3505" s="307"/>
      <c r="K3505" s="325"/>
      <c r="L3505" s="353"/>
      <c r="M3505" s="772"/>
      <c r="N3505" s="775"/>
      <c r="O3505" s="863"/>
      <c r="P3505" s="821"/>
      <c r="Q3505" s="828">
        <f t="shared" si="179"/>
        <v>0</v>
      </c>
      <c r="R3505" s="523"/>
    </row>
    <row r="3506" spans="2:18" ht="45" hidden="1" outlineLevel="2">
      <c r="B3506" s="115">
        <f t="shared" si="178"/>
        <v>3486</v>
      </c>
      <c r="C3506" s="70" t="s">
        <v>681</v>
      </c>
      <c r="D3506" s="203" t="s">
        <v>2031</v>
      </c>
      <c r="E3506" s="204" t="s">
        <v>2607</v>
      </c>
      <c r="F3506" s="38"/>
      <c r="G3506" s="38"/>
      <c r="H3506" s="39"/>
      <c r="I3506" s="38"/>
      <c r="J3506" s="307"/>
      <c r="K3506" s="325"/>
      <c r="L3506" s="353"/>
      <c r="M3506" s="772"/>
      <c r="N3506" s="775"/>
      <c r="O3506" s="863"/>
      <c r="P3506" s="821"/>
      <c r="Q3506" s="828">
        <f t="shared" si="179"/>
        <v>0</v>
      </c>
      <c r="R3506" s="523"/>
    </row>
    <row r="3507" spans="2:18" ht="45" hidden="1" outlineLevel="2">
      <c r="B3507" s="115">
        <f t="shared" si="178"/>
        <v>3487</v>
      </c>
      <c r="C3507" s="70" t="s">
        <v>682</v>
      </c>
      <c r="D3507" s="203" t="s">
        <v>2031</v>
      </c>
      <c r="E3507" s="204" t="s">
        <v>2608</v>
      </c>
      <c r="F3507" s="38"/>
      <c r="G3507" s="38"/>
      <c r="H3507" s="39"/>
      <c r="I3507" s="38"/>
      <c r="J3507" s="307"/>
      <c r="K3507" s="325"/>
      <c r="L3507" s="353"/>
      <c r="M3507" s="772"/>
      <c r="N3507" s="775"/>
      <c r="O3507" s="863"/>
      <c r="P3507" s="821"/>
      <c r="Q3507" s="828">
        <f t="shared" si="179"/>
        <v>0</v>
      </c>
      <c r="R3507" s="523"/>
    </row>
    <row r="3508" spans="2:18" ht="45" hidden="1" outlineLevel="2">
      <c r="B3508" s="115">
        <f t="shared" ref="B3508:B3571" si="180">B3507+1</f>
        <v>3488</v>
      </c>
      <c r="C3508" s="70" t="s">
        <v>683</v>
      </c>
      <c r="D3508" s="203" t="s">
        <v>2031</v>
      </c>
      <c r="E3508" s="204" t="s">
        <v>2609</v>
      </c>
      <c r="F3508" s="38"/>
      <c r="G3508" s="38"/>
      <c r="H3508" s="39"/>
      <c r="I3508" s="38"/>
      <c r="J3508" s="307"/>
      <c r="K3508" s="325"/>
      <c r="L3508" s="353"/>
      <c r="M3508" s="772"/>
      <c r="N3508" s="775"/>
      <c r="O3508" s="863"/>
      <c r="P3508" s="821"/>
      <c r="Q3508" s="828">
        <f t="shared" si="179"/>
        <v>0</v>
      </c>
      <c r="R3508" s="523"/>
    </row>
    <row r="3509" spans="2:18" ht="45" hidden="1" outlineLevel="2">
      <c r="B3509" s="115">
        <f t="shared" si="180"/>
        <v>3489</v>
      </c>
      <c r="C3509" s="70" t="s">
        <v>684</v>
      </c>
      <c r="D3509" s="203" t="s">
        <v>2031</v>
      </c>
      <c r="E3509" s="204" t="s">
        <v>2651</v>
      </c>
      <c r="F3509" s="38"/>
      <c r="G3509" s="38"/>
      <c r="H3509" s="39"/>
      <c r="I3509" s="38"/>
      <c r="J3509" s="307"/>
      <c r="K3509" s="325"/>
      <c r="L3509" s="353"/>
      <c r="M3509" s="772"/>
      <c r="N3509" s="775"/>
      <c r="O3509" s="863"/>
      <c r="P3509" s="821"/>
      <c r="Q3509" s="828">
        <f t="shared" si="179"/>
        <v>0</v>
      </c>
      <c r="R3509" s="523"/>
    </row>
    <row r="3510" spans="2:18" ht="45" hidden="1" outlineLevel="2">
      <c r="B3510" s="115">
        <f t="shared" si="180"/>
        <v>3490</v>
      </c>
      <c r="C3510" s="70" t="s">
        <v>710</v>
      </c>
      <c r="D3510" s="203" t="s">
        <v>2031</v>
      </c>
      <c r="E3510" s="204" t="s">
        <v>2652</v>
      </c>
      <c r="F3510" s="38"/>
      <c r="G3510" s="38"/>
      <c r="H3510" s="39"/>
      <c r="I3510" s="38"/>
      <c r="J3510" s="307"/>
      <c r="K3510" s="325"/>
      <c r="L3510" s="353"/>
      <c r="M3510" s="772"/>
      <c r="N3510" s="775"/>
      <c r="O3510" s="863"/>
      <c r="P3510" s="821"/>
      <c r="Q3510" s="828">
        <f t="shared" si="179"/>
        <v>0</v>
      </c>
      <c r="R3510" s="523"/>
    </row>
    <row r="3511" spans="2:18" ht="45" hidden="1" outlineLevel="2">
      <c r="B3511" s="115">
        <f t="shared" si="180"/>
        <v>3491</v>
      </c>
      <c r="C3511" s="70" t="s">
        <v>685</v>
      </c>
      <c r="D3511" s="203" t="s">
        <v>2031</v>
      </c>
      <c r="E3511" s="204" t="s">
        <v>2653</v>
      </c>
      <c r="F3511" s="38"/>
      <c r="G3511" s="38"/>
      <c r="H3511" s="39"/>
      <c r="I3511" s="38"/>
      <c r="J3511" s="307"/>
      <c r="K3511" s="325"/>
      <c r="L3511" s="353"/>
      <c r="M3511" s="772"/>
      <c r="N3511" s="775"/>
      <c r="O3511" s="863"/>
      <c r="P3511" s="821"/>
      <c r="Q3511" s="828">
        <f t="shared" si="179"/>
        <v>0</v>
      </c>
      <c r="R3511" s="523"/>
    </row>
    <row r="3512" spans="2:18" ht="45" hidden="1" outlineLevel="2">
      <c r="B3512" s="115">
        <f t="shared" si="180"/>
        <v>3492</v>
      </c>
      <c r="C3512" s="70" t="s">
        <v>687</v>
      </c>
      <c r="D3512" s="203" t="s">
        <v>2031</v>
      </c>
      <c r="E3512" s="204" t="s">
        <v>2613</v>
      </c>
      <c r="F3512" s="38"/>
      <c r="G3512" s="38"/>
      <c r="H3512" s="39"/>
      <c r="I3512" s="38"/>
      <c r="J3512" s="307"/>
      <c r="K3512" s="325"/>
      <c r="L3512" s="353"/>
      <c r="M3512" s="772"/>
      <c r="N3512" s="775"/>
      <c r="O3512" s="863"/>
      <c r="P3512" s="821"/>
      <c r="Q3512" s="828">
        <f t="shared" si="179"/>
        <v>0</v>
      </c>
      <c r="R3512" s="523"/>
    </row>
    <row r="3513" spans="2:18" ht="45" hidden="1" outlineLevel="2">
      <c r="B3513" s="115">
        <f t="shared" si="180"/>
        <v>3493</v>
      </c>
      <c r="C3513" s="70" t="s">
        <v>711</v>
      </c>
      <c r="D3513" s="203" t="s">
        <v>2031</v>
      </c>
      <c r="E3513" s="204" t="s">
        <v>2654</v>
      </c>
      <c r="F3513" s="38"/>
      <c r="G3513" s="38"/>
      <c r="H3513" s="39"/>
      <c r="I3513" s="38"/>
      <c r="J3513" s="307"/>
      <c r="K3513" s="325"/>
      <c r="L3513" s="353"/>
      <c r="M3513" s="772"/>
      <c r="N3513" s="775"/>
      <c r="O3513" s="863"/>
      <c r="P3513" s="821"/>
      <c r="Q3513" s="828">
        <f t="shared" si="179"/>
        <v>0</v>
      </c>
      <c r="R3513" s="523"/>
    </row>
    <row r="3514" spans="2:18" ht="45" hidden="1" outlineLevel="2">
      <c r="B3514" s="115">
        <f t="shared" si="180"/>
        <v>3494</v>
      </c>
      <c r="C3514" s="70" t="s">
        <v>688</v>
      </c>
      <c r="D3514" s="203" t="s">
        <v>2031</v>
      </c>
      <c r="E3514" s="204" t="s">
        <v>2614</v>
      </c>
      <c r="F3514" s="38"/>
      <c r="G3514" s="38"/>
      <c r="H3514" s="39"/>
      <c r="I3514" s="38"/>
      <c r="J3514" s="307"/>
      <c r="K3514" s="325"/>
      <c r="L3514" s="353"/>
      <c r="M3514" s="772"/>
      <c r="N3514" s="775"/>
      <c r="O3514" s="863"/>
      <c r="P3514" s="821"/>
      <c r="Q3514" s="828">
        <f t="shared" si="179"/>
        <v>0</v>
      </c>
      <c r="R3514" s="523"/>
    </row>
    <row r="3515" spans="2:18" ht="45" hidden="1" outlineLevel="2">
      <c r="B3515" s="115">
        <f t="shared" si="180"/>
        <v>3495</v>
      </c>
      <c r="C3515" s="70" t="s">
        <v>689</v>
      </c>
      <c r="D3515" s="203" t="s">
        <v>2031</v>
      </c>
      <c r="E3515" s="204" t="s">
        <v>2615</v>
      </c>
      <c r="F3515" s="38"/>
      <c r="G3515" s="38"/>
      <c r="H3515" s="39"/>
      <c r="I3515" s="38"/>
      <c r="J3515" s="307"/>
      <c r="K3515" s="325"/>
      <c r="L3515" s="353"/>
      <c r="M3515" s="772"/>
      <c r="N3515" s="775"/>
      <c r="O3515" s="863"/>
      <c r="P3515" s="821"/>
      <c r="Q3515" s="828">
        <f t="shared" si="179"/>
        <v>0</v>
      </c>
      <c r="R3515" s="523"/>
    </row>
    <row r="3516" spans="2:18" ht="45" hidden="1" outlineLevel="2">
      <c r="B3516" s="115">
        <f t="shared" si="180"/>
        <v>3496</v>
      </c>
      <c r="C3516" s="70" t="s">
        <v>690</v>
      </c>
      <c r="D3516" s="203" t="s">
        <v>2031</v>
      </c>
      <c r="E3516" s="204" t="s">
        <v>2615</v>
      </c>
      <c r="F3516" s="38"/>
      <c r="G3516" s="38"/>
      <c r="H3516" s="39"/>
      <c r="I3516" s="38"/>
      <c r="J3516" s="307"/>
      <c r="K3516" s="325"/>
      <c r="L3516" s="353"/>
      <c r="M3516" s="772"/>
      <c r="N3516" s="775"/>
      <c r="O3516" s="863"/>
      <c r="P3516" s="821"/>
      <c r="Q3516" s="828">
        <f t="shared" si="179"/>
        <v>0</v>
      </c>
      <c r="R3516" s="523"/>
    </row>
    <row r="3517" spans="2:18" ht="45" hidden="1" outlineLevel="2">
      <c r="B3517" s="115">
        <f t="shared" si="180"/>
        <v>3497</v>
      </c>
      <c r="C3517" s="70" t="s">
        <v>691</v>
      </c>
      <c r="D3517" s="203" t="s">
        <v>2031</v>
      </c>
      <c r="E3517" s="193">
        <v>45818</v>
      </c>
      <c r="F3517" s="38"/>
      <c r="G3517" s="38"/>
      <c r="H3517" s="39"/>
      <c r="I3517" s="38"/>
      <c r="J3517" s="307"/>
      <c r="K3517" s="325"/>
      <c r="L3517" s="353"/>
      <c r="M3517" s="772"/>
      <c r="N3517" s="775"/>
      <c r="O3517" s="863"/>
      <c r="P3517" s="821"/>
      <c r="Q3517" s="828">
        <f t="shared" si="179"/>
        <v>0</v>
      </c>
      <c r="R3517" s="523"/>
    </row>
    <row r="3518" spans="2:18" ht="45" hidden="1" outlineLevel="2">
      <c r="B3518" s="115">
        <f t="shared" si="180"/>
        <v>3498</v>
      </c>
      <c r="C3518" s="70" t="s">
        <v>692</v>
      </c>
      <c r="D3518" s="203" t="s">
        <v>2031</v>
      </c>
      <c r="E3518" s="204" t="s">
        <v>2616</v>
      </c>
      <c r="F3518" s="38"/>
      <c r="G3518" s="38"/>
      <c r="H3518" s="39"/>
      <c r="I3518" s="38"/>
      <c r="J3518" s="307"/>
      <c r="K3518" s="325"/>
      <c r="L3518" s="353"/>
      <c r="M3518" s="772"/>
      <c r="N3518" s="775"/>
      <c r="O3518" s="863"/>
      <c r="P3518" s="821"/>
      <c r="Q3518" s="828">
        <f t="shared" si="179"/>
        <v>0</v>
      </c>
      <c r="R3518" s="523"/>
    </row>
    <row r="3519" spans="2:18" ht="45" hidden="1" outlineLevel="2">
      <c r="B3519" s="115">
        <f t="shared" si="180"/>
        <v>3499</v>
      </c>
      <c r="C3519" s="70" t="s">
        <v>693</v>
      </c>
      <c r="D3519" s="203" t="s">
        <v>2031</v>
      </c>
      <c r="E3519" s="204" t="s">
        <v>2617</v>
      </c>
      <c r="F3519" s="38"/>
      <c r="G3519" s="38"/>
      <c r="H3519" s="39"/>
      <c r="I3519" s="38"/>
      <c r="J3519" s="307"/>
      <c r="K3519" s="325"/>
      <c r="L3519" s="353"/>
      <c r="M3519" s="772"/>
      <c r="N3519" s="775"/>
      <c r="O3519" s="863"/>
      <c r="P3519" s="821"/>
      <c r="Q3519" s="828">
        <f t="shared" si="179"/>
        <v>0</v>
      </c>
      <c r="R3519" s="523"/>
    </row>
    <row r="3520" spans="2:18" ht="45" hidden="1" outlineLevel="2">
      <c r="B3520" s="115">
        <f t="shared" si="180"/>
        <v>3500</v>
      </c>
      <c r="C3520" s="70" t="s">
        <v>694</v>
      </c>
      <c r="D3520" s="203" t="s">
        <v>2031</v>
      </c>
      <c r="E3520" s="204" t="s">
        <v>2618</v>
      </c>
      <c r="F3520" s="38"/>
      <c r="G3520" s="38"/>
      <c r="H3520" s="39"/>
      <c r="I3520" s="38"/>
      <c r="J3520" s="307"/>
      <c r="K3520" s="325"/>
      <c r="L3520" s="353"/>
      <c r="M3520" s="772"/>
      <c r="N3520" s="775"/>
      <c r="O3520" s="863"/>
      <c r="P3520" s="821"/>
      <c r="Q3520" s="828">
        <f t="shared" si="179"/>
        <v>0</v>
      </c>
      <c r="R3520" s="523"/>
    </row>
    <row r="3521" spans="2:18" ht="45" hidden="1" outlineLevel="2">
      <c r="B3521" s="115">
        <f t="shared" si="180"/>
        <v>3501</v>
      </c>
      <c r="C3521" s="70" t="s">
        <v>695</v>
      </c>
      <c r="D3521" s="203" t="s">
        <v>2031</v>
      </c>
      <c r="E3521" s="204" t="s">
        <v>2619</v>
      </c>
      <c r="F3521" s="38"/>
      <c r="G3521" s="38"/>
      <c r="H3521" s="39"/>
      <c r="I3521" s="38"/>
      <c r="J3521" s="307"/>
      <c r="K3521" s="325"/>
      <c r="L3521" s="353"/>
      <c r="M3521" s="772"/>
      <c r="N3521" s="775"/>
      <c r="O3521" s="863"/>
      <c r="P3521" s="821"/>
      <c r="Q3521" s="828">
        <f t="shared" si="179"/>
        <v>0</v>
      </c>
      <c r="R3521" s="523"/>
    </row>
    <row r="3522" spans="2:18" ht="45" hidden="1" outlineLevel="2">
      <c r="B3522" s="115">
        <f t="shared" si="180"/>
        <v>3502</v>
      </c>
      <c r="C3522" s="70" t="s">
        <v>696</v>
      </c>
      <c r="D3522" s="203" t="s">
        <v>2031</v>
      </c>
      <c r="E3522" s="204" t="s">
        <v>2620</v>
      </c>
      <c r="F3522" s="38"/>
      <c r="G3522" s="38"/>
      <c r="H3522" s="39"/>
      <c r="I3522" s="38"/>
      <c r="J3522" s="307"/>
      <c r="K3522" s="325"/>
      <c r="L3522" s="353"/>
      <c r="M3522" s="772"/>
      <c r="N3522" s="775"/>
      <c r="O3522" s="863"/>
      <c r="P3522" s="821"/>
      <c r="Q3522" s="828">
        <f t="shared" si="179"/>
        <v>0</v>
      </c>
      <c r="R3522" s="523"/>
    </row>
    <row r="3523" spans="2:18" ht="45" hidden="1" outlineLevel="2">
      <c r="B3523" s="115">
        <f t="shared" si="180"/>
        <v>3503</v>
      </c>
      <c r="C3523" s="70" t="s">
        <v>697</v>
      </c>
      <c r="D3523" s="203" t="s">
        <v>2031</v>
      </c>
      <c r="E3523" s="204" t="s">
        <v>2621</v>
      </c>
      <c r="F3523" s="38"/>
      <c r="G3523" s="38"/>
      <c r="H3523" s="39"/>
      <c r="I3523" s="38"/>
      <c r="J3523" s="307"/>
      <c r="K3523" s="325"/>
      <c r="L3523" s="353"/>
      <c r="M3523" s="772"/>
      <c r="N3523" s="775"/>
      <c r="O3523" s="863"/>
      <c r="P3523" s="821"/>
      <c r="Q3523" s="828">
        <f t="shared" si="179"/>
        <v>0</v>
      </c>
      <c r="R3523" s="523"/>
    </row>
    <row r="3524" spans="2:18" ht="45" hidden="1" outlineLevel="2">
      <c r="B3524" s="115">
        <f t="shared" si="180"/>
        <v>3504</v>
      </c>
      <c r="C3524" s="70" t="s">
        <v>698</v>
      </c>
      <c r="D3524" s="203" t="s">
        <v>2031</v>
      </c>
      <c r="E3524" s="204" t="s">
        <v>2622</v>
      </c>
      <c r="F3524" s="38"/>
      <c r="G3524" s="38"/>
      <c r="H3524" s="39"/>
      <c r="I3524" s="38"/>
      <c r="J3524" s="307"/>
      <c r="K3524" s="325"/>
      <c r="L3524" s="353"/>
      <c r="M3524" s="772"/>
      <c r="N3524" s="775"/>
      <c r="O3524" s="863"/>
      <c r="P3524" s="821"/>
      <c r="Q3524" s="828">
        <f t="shared" si="179"/>
        <v>0</v>
      </c>
      <c r="R3524" s="523"/>
    </row>
    <row r="3525" spans="2:18" ht="45" hidden="1" outlineLevel="2">
      <c r="B3525" s="115">
        <f t="shared" si="180"/>
        <v>3505</v>
      </c>
      <c r="C3525" s="70" t="s">
        <v>699</v>
      </c>
      <c r="D3525" s="203" t="s">
        <v>2031</v>
      </c>
      <c r="E3525" s="204" t="s">
        <v>2623</v>
      </c>
      <c r="F3525" s="38"/>
      <c r="G3525" s="38"/>
      <c r="H3525" s="39"/>
      <c r="I3525" s="38"/>
      <c r="J3525" s="307"/>
      <c r="K3525" s="325"/>
      <c r="L3525" s="353"/>
      <c r="M3525" s="772"/>
      <c r="N3525" s="775"/>
      <c r="O3525" s="863"/>
      <c r="P3525" s="821"/>
      <c r="Q3525" s="828">
        <f t="shared" si="179"/>
        <v>0</v>
      </c>
      <c r="R3525" s="523"/>
    </row>
    <row r="3526" spans="2:18" ht="45" hidden="1" outlineLevel="2">
      <c r="B3526" s="115">
        <f t="shared" si="180"/>
        <v>3506</v>
      </c>
      <c r="C3526" s="70" t="s">
        <v>700</v>
      </c>
      <c r="D3526" s="203" t="s">
        <v>2031</v>
      </c>
      <c r="E3526" s="204" t="s">
        <v>2655</v>
      </c>
      <c r="F3526" s="38"/>
      <c r="G3526" s="38"/>
      <c r="H3526" s="39"/>
      <c r="I3526" s="38"/>
      <c r="J3526" s="307"/>
      <c r="K3526" s="325"/>
      <c r="L3526" s="353"/>
      <c r="M3526" s="772"/>
      <c r="N3526" s="775"/>
      <c r="O3526" s="863"/>
      <c r="P3526" s="821"/>
      <c r="Q3526" s="828">
        <f t="shared" si="179"/>
        <v>0</v>
      </c>
      <c r="R3526" s="523"/>
    </row>
    <row r="3527" spans="2:18" ht="45" hidden="1" outlineLevel="2">
      <c r="B3527" s="115">
        <f t="shared" si="180"/>
        <v>3507</v>
      </c>
      <c r="C3527" s="70" t="s">
        <v>701</v>
      </c>
      <c r="D3527" s="203" t="s">
        <v>2031</v>
      </c>
      <c r="E3527" s="204" t="s">
        <v>2625</v>
      </c>
      <c r="F3527" s="38"/>
      <c r="G3527" s="38"/>
      <c r="H3527" s="39"/>
      <c r="I3527" s="38"/>
      <c r="J3527" s="307"/>
      <c r="K3527" s="325"/>
      <c r="L3527" s="353"/>
      <c r="M3527" s="772"/>
      <c r="N3527" s="775"/>
      <c r="O3527" s="863"/>
      <c r="P3527" s="821"/>
      <c r="Q3527" s="828">
        <f t="shared" si="179"/>
        <v>0</v>
      </c>
      <c r="R3527" s="523"/>
    </row>
    <row r="3528" spans="2:18" ht="45" hidden="1" outlineLevel="2">
      <c r="B3528" s="115">
        <f t="shared" si="180"/>
        <v>3508</v>
      </c>
      <c r="C3528" s="70" t="s">
        <v>712</v>
      </c>
      <c r="D3528" s="203" t="s">
        <v>2031</v>
      </c>
      <c r="E3528" s="204" t="s">
        <v>2656</v>
      </c>
      <c r="F3528" s="38"/>
      <c r="G3528" s="38"/>
      <c r="H3528" s="39"/>
      <c r="I3528" s="38"/>
      <c r="J3528" s="307"/>
      <c r="K3528" s="325"/>
      <c r="L3528" s="353"/>
      <c r="M3528" s="772"/>
      <c r="N3528" s="775"/>
      <c r="O3528" s="863"/>
      <c r="P3528" s="821"/>
      <c r="Q3528" s="828">
        <f t="shared" si="179"/>
        <v>0</v>
      </c>
      <c r="R3528" s="523"/>
    </row>
    <row r="3529" spans="2:18" ht="45" hidden="1" outlineLevel="2">
      <c r="B3529" s="115">
        <f t="shared" si="180"/>
        <v>3509</v>
      </c>
      <c r="C3529" s="70" t="s">
        <v>702</v>
      </c>
      <c r="D3529" s="203" t="s">
        <v>2031</v>
      </c>
      <c r="E3529" s="204" t="s">
        <v>2626</v>
      </c>
      <c r="F3529" s="38"/>
      <c r="G3529" s="38"/>
      <c r="H3529" s="39"/>
      <c r="I3529" s="38"/>
      <c r="J3529" s="307"/>
      <c r="K3529" s="325"/>
      <c r="L3529" s="353"/>
      <c r="M3529" s="772"/>
      <c r="N3529" s="775"/>
      <c r="O3529" s="863"/>
      <c r="P3529" s="821"/>
      <c r="Q3529" s="828">
        <f t="shared" si="179"/>
        <v>0</v>
      </c>
      <c r="R3529" s="523"/>
    </row>
    <row r="3530" spans="2:18" ht="45" hidden="1" outlineLevel="2">
      <c r="B3530" s="115">
        <f t="shared" si="180"/>
        <v>3510</v>
      </c>
      <c r="C3530" s="70" t="s">
        <v>703</v>
      </c>
      <c r="D3530" s="203" t="s">
        <v>2031</v>
      </c>
      <c r="E3530" s="204" t="s">
        <v>2627</v>
      </c>
      <c r="F3530" s="38"/>
      <c r="G3530" s="38"/>
      <c r="H3530" s="39"/>
      <c r="I3530" s="38"/>
      <c r="J3530" s="307"/>
      <c r="K3530" s="325"/>
      <c r="L3530" s="353"/>
      <c r="M3530" s="772"/>
      <c r="N3530" s="775"/>
      <c r="O3530" s="863"/>
      <c r="P3530" s="821"/>
      <c r="Q3530" s="828">
        <f t="shared" si="179"/>
        <v>0</v>
      </c>
      <c r="R3530" s="523"/>
    </row>
    <row r="3531" spans="2:18" ht="45" hidden="1" outlineLevel="2">
      <c r="B3531" s="115">
        <f t="shared" si="180"/>
        <v>3511</v>
      </c>
      <c r="C3531" s="70" t="s">
        <v>704</v>
      </c>
      <c r="D3531" s="203" t="s">
        <v>2031</v>
      </c>
      <c r="E3531" s="204" t="s">
        <v>2628</v>
      </c>
      <c r="F3531" s="38"/>
      <c r="G3531" s="38"/>
      <c r="H3531" s="39"/>
      <c r="I3531" s="38"/>
      <c r="J3531" s="307"/>
      <c r="K3531" s="325"/>
      <c r="L3531" s="353"/>
      <c r="M3531" s="772"/>
      <c r="N3531" s="775"/>
      <c r="O3531" s="863"/>
      <c r="P3531" s="821"/>
      <c r="Q3531" s="828">
        <f t="shared" si="179"/>
        <v>0</v>
      </c>
      <c r="R3531" s="523"/>
    </row>
    <row r="3532" spans="2:18" ht="45" hidden="1" outlineLevel="2">
      <c r="B3532" s="115">
        <f t="shared" si="180"/>
        <v>3512</v>
      </c>
      <c r="C3532" s="70" t="s">
        <v>706</v>
      </c>
      <c r="D3532" s="203" t="s">
        <v>2031</v>
      </c>
      <c r="E3532" s="204" t="s">
        <v>2630</v>
      </c>
      <c r="F3532" s="38"/>
      <c r="G3532" s="38"/>
      <c r="H3532" s="39"/>
      <c r="I3532" s="38"/>
      <c r="J3532" s="307"/>
      <c r="K3532" s="325"/>
      <c r="L3532" s="353"/>
      <c r="M3532" s="772"/>
      <c r="N3532" s="775"/>
      <c r="O3532" s="863"/>
      <c r="P3532" s="821"/>
      <c r="Q3532" s="828">
        <f t="shared" si="179"/>
        <v>0</v>
      </c>
      <c r="R3532" s="523"/>
    </row>
    <row r="3533" spans="2:18" ht="45" hidden="1" outlineLevel="2">
      <c r="B3533" s="115">
        <f t="shared" si="180"/>
        <v>3513</v>
      </c>
      <c r="C3533" s="70" t="s">
        <v>707</v>
      </c>
      <c r="D3533" s="203" t="s">
        <v>2031</v>
      </c>
      <c r="E3533" s="204" t="s">
        <v>2657</v>
      </c>
      <c r="F3533" s="38"/>
      <c r="G3533" s="38"/>
      <c r="H3533" s="39"/>
      <c r="I3533" s="38"/>
      <c r="J3533" s="307"/>
      <c r="K3533" s="325"/>
      <c r="L3533" s="353"/>
      <c r="M3533" s="772"/>
      <c r="N3533" s="775"/>
      <c r="O3533" s="863"/>
      <c r="P3533" s="821"/>
      <c r="Q3533" s="828">
        <f t="shared" si="179"/>
        <v>0</v>
      </c>
      <c r="R3533" s="523"/>
    </row>
    <row r="3534" spans="2:18" ht="45" hidden="1" outlineLevel="2">
      <c r="B3534" s="115">
        <f t="shared" si="180"/>
        <v>3514</v>
      </c>
      <c r="C3534" s="70" t="s">
        <v>708</v>
      </c>
      <c r="D3534" s="203" t="s">
        <v>2031</v>
      </c>
      <c r="E3534" s="204" t="s">
        <v>2632</v>
      </c>
      <c r="F3534" s="38"/>
      <c r="G3534" s="38"/>
      <c r="H3534" s="39"/>
      <c r="I3534" s="38"/>
      <c r="J3534" s="307"/>
      <c r="K3534" s="325"/>
      <c r="L3534" s="353"/>
      <c r="M3534" s="772"/>
      <c r="N3534" s="775"/>
      <c r="O3534" s="863"/>
      <c r="P3534" s="821"/>
      <c r="Q3534" s="828">
        <f t="shared" si="179"/>
        <v>0</v>
      </c>
      <c r="R3534" s="523"/>
    </row>
    <row r="3535" spans="2:18" ht="45" hidden="1" outlineLevel="2">
      <c r="B3535" s="115">
        <f t="shared" si="180"/>
        <v>3515</v>
      </c>
      <c r="C3535" s="70" t="s">
        <v>713</v>
      </c>
      <c r="D3535" s="203" t="s">
        <v>2031</v>
      </c>
      <c r="E3535" s="204" t="s">
        <v>2658</v>
      </c>
      <c r="F3535" s="38"/>
      <c r="G3535" s="38"/>
      <c r="H3535" s="39"/>
      <c r="I3535" s="38"/>
      <c r="J3535" s="307"/>
      <c r="K3535" s="325"/>
      <c r="L3535" s="353"/>
      <c r="M3535" s="772"/>
      <c r="N3535" s="775"/>
      <c r="O3535" s="863"/>
      <c r="P3535" s="821"/>
      <c r="Q3535" s="828">
        <f t="shared" si="179"/>
        <v>0</v>
      </c>
      <c r="R3535" s="523"/>
    </row>
    <row r="3536" spans="2:18" ht="45" hidden="1" outlineLevel="2">
      <c r="B3536" s="115">
        <f t="shared" si="180"/>
        <v>3516</v>
      </c>
      <c r="C3536" s="70" t="s">
        <v>709</v>
      </c>
      <c r="D3536" s="203" t="s">
        <v>2031</v>
      </c>
      <c r="E3536" s="204" t="s">
        <v>2469</v>
      </c>
      <c r="F3536" s="38"/>
      <c r="G3536" s="38"/>
      <c r="H3536" s="39"/>
      <c r="I3536" s="38"/>
      <c r="J3536" s="307"/>
      <c r="K3536" s="325"/>
      <c r="L3536" s="353"/>
      <c r="M3536" s="772"/>
      <c r="N3536" s="775"/>
      <c r="O3536" s="863"/>
      <c r="P3536" s="821"/>
      <c r="Q3536" s="828">
        <f t="shared" si="179"/>
        <v>0</v>
      </c>
      <c r="R3536" s="523"/>
    </row>
    <row r="3537" spans="2:18" ht="45" hidden="1" outlineLevel="2">
      <c r="B3537" s="115">
        <f t="shared" si="180"/>
        <v>3517</v>
      </c>
      <c r="C3537" s="70" t="s">
        <v>541</v>
      </c>
      <c r="D3537" s="203" t="s">
        <v>2532</v>
      </c>
      <c r="E3537" s="204" t="s">
        <v>2659</v>
      </c>
      <c r="F3537" s="38"/>
      <c r="G3537" s="38"/>
      <c r="H3537" s="39"/>
      <c r="I3537" s="38"/>
      <c r="J3537" s="307"/>
      <c r="K3537" s="325"/>
      <c r="L3537" s="353"/>
      <c r="M3537" s="772"/>
      <c r="N3537" s="775"/>
      <c r="O3537" s="863"/>
      <c r="P3537" s="821"/>
      <c r="Q3537" s="828">
        <f t="shared" si="179"/>
        <v>0</v>
      </c>
      <c r="R3537" s="523"/>
    </row>
    <row r="3538" spans="2:18" ht="30" hidden="1" outlineLevel="2">
      <c r="B3538" s="115">
        <f t="shared" si="180"/>
        <v>3518</v>
      </c>
      <c r="C3538" s="70" t="s">
        <v>558</v>
      </c>
      <c r="D3538" s="203" t="s">
        <v>2532</v>
      </c>
      <c r="E3538" s="204" t="s">
        <v>2635</v>
      </c>
      <c r="F3538" s="38"/>
      <c r="G3538" s="38"/>
      <c r="H3538" s="39"/>
      <c r="I3538" s="38"/>
      <c r="J3538" s="307"/>
      <c r="K3538" s="325"/>
      <c r="L3538" s="353"/>
      <c r="M3538" s="772"/>
      <c r="N3538" s="775"/>
      <c r="O3538" s="863"/>
      <c r="P3538" s="821"/>
      <c r="Q3538" s="828">
        <f t="shared" si="179"/>
        <v>0</v>
      </c>
      <c r="R3538" s="523"/>
    </row>
    <row r="3539" spans="2:18" hidden="1" outlineLevel="2">
      <c r="B3539" s="115">
        <f t="shared" si="180"/>
        <v>3519</v>
      </c>
      <c r="C3539" s="70" t="s">
        <v>2660</v>
      </c>
      <c r="D3539" s="203"/>
      <c r="E3539" s="204"/>
      <c r="F3539" s="38"/>
      <c r="G3539" s="38"/>
      <c r="H3539" s="39"/>
      <c r="I3539" s="38"/>
      <c r="J3539" s="307"/>
      <c r="K3539" s="325"/>
      <c r="L3539" s="353"/>
      <c r="M3539" s="772"/>
      <c r="N3539" s="775"/>
      <c r="O3539" s="863"/>
      <c r="P3539" s="821"/>
      <c r="Q3539" s="828">
        <f t="shared" si="179"/>
        <v>0</v>
      </c>
      <c r="R3539" s="523"/>
    </row>
    <row r="3540" spans="2:18" ht="75" hidden="1" outlineLevel="2">
      <c r="B3540" s="115">
        <f t="shared" si="180"/>
        <v>3520</v>
      </c>
      <c r="C3540" s="70" t="s">
        <v>2661</v>
      </c>
      <c r="D3540" s="203" t="s">
        <v>31</v>
      </c>
      <c r="E3540" s="204">
        <v>1</v>
      </c>
      <c r="F3540" s="38"/>
      <c r="G3540" s="38"/>
      <c r="H3540" s="39"/>
      <c r="I3540" s="38"/>
      <c r="J3540" s="307"/>
      <c r="K3540" s="325"/>
      <c r="L3540" s="353"/>
      <c r="M3540" s="772"/>
      <c r="N3540" s="775"/>
      <c r="O3540" s="863"/>
      <c r="P3540" s="821"/>
      <c r="Q3540" s="828">
        <f t="shared" si="179"/>
        <v>0</v>
      </c>
      <c r="R3540" s="523"/>
    </row>
    <row r="3541" spans="2:18" ht="75" hidden="1" outlineLevel="2">
      <c r="B3541" s="115">
        <f t="shared" si="180"/>
        <v>3521</v>
      </c>
      <c r="C3541" s="70" t="s">
        <v>2661</v>
      </c>
      <c r="D3541" s="203" t="s">
        <v>31</v>
      </c>
      <c r="E3541" s="204">
        <v>1</v>
      </c>
      <c r="F3541" s="38"/>
      <c r="G3541" s="38"/>
      <c r="H3541" s="39"/>
      <c r="I3541" s="38"/>
      <c r="J3541" s="307"/>
      <c r="K3541" s="325"/>
      <c r="L3541" s="353"/>
      <c r="M3541" s="772"/>
      <c r="N3541" s="775"/>
      <c r="O3541" s="863"/>
      <c r="P3541" s="821"/>
      <c r="Q3541" s="828">
        <f t="shared" si="179"/>
        <v>0</v>
      </c>
      <c r="R3541" s="523"/>
    </row>
    <row r="3542" spans="2:18" ht="30" hidden="1" outlineLevel="2">
      <c r="B3542" s="115">
        <f t="shared" si="180"/>
        <v>3522</v>
      </c>
      <c r="C3542" s="70" t="s">
        <v>642</v>
      </c>
      <c r="D3542" s="203" t="s">
        <v>31</v>
      </c>
      <c r="E3542" s="204">
        <v>10</v>
      </c>
      <c r="F3542" s="38"/>
      <c r="G3542" s="38"/>
      <c r="H3542" s="39"/>
      <c r="I3542" s="38"/>
      <c r="J3542" s="307"/>
      <c r="K3542" s="325"/>
      <c r="L3542" s="353"/>
      <c r="M3542" s="772"/>
      <c r="N3542" s="775"/>
      <c r="O3542" s="863"/>
      <c r="P3542" s="821"/>
      <c r="Q3542" s="828">
        <f t="shared" si="179"/>
        <v>0</v>
      </c>
      <c r="R3542" s="523"/>
    </row>
    <row r="3543" spans="2:18" ht="30" hidden="1" outlineLevel="2">
      <c r="B3543" s="115">
        <f t="shared" si="180"/>
        <v>3523</v>
      </c>
      <c r="C3543" s="70" t="s">
        <v>643</v>
      </c>
      <c r="D3543" s="203" t="s">
        <v>31</v>
      </c>
      <c r="E3543" s="204">
        <v>10</v>
      </c>
      <c r="F3543" s="38"/>
      <c r="G3543" s="38"/>
      <c r="H3543" s="39"/>
      <c r="I3543" s="38"/>
      <c r="J3543" s="307"/>
      <c r="K3543" s="325"/>
      <c r="L3543" s="353"/>
      <c r="M3543" s="772"/>
      <c r="N3543" s="775"/>
      <c r="O3543" s="863"/>
      <c r="P3543" s="821"/>
      <c r="Q3543" s="828">
        <f t="shared" si="179"/>
        <v>0</v>
      </c>
      <c r="R3543" s="523"/>
    </row>
    <row r="3544" spans="2:18" ht="45" hidden="1" outlineLevel="2">
      <c r="B3544" s="115">
        <f t="shared" si="180"/>
        <v>3524</v>
      </c>
      <c r="C3544" s="70" t="s">
        <v>645</v>
      </c>
      <c r="D3544" s="203" t="s">
        <v>31</v>
      </c>
      <c r="E3544" s="204">
        <v>2</v>
      </c>
      <c r="F3544" s="38"/>
      <c r="G3544" s="38"/>
      <c r="H3544" s="39"/>
      <c r="I3544" s="38"/>
      <c r="J3544" s="307"/>
      <c r="K3544" s="325"/>
      <c r="L3544" s="353"/>
      <c r="M3544" s="772"/>
      <c r="N3544" s="775"/>
      <c r="O3544" s="863"/>
      <c r="P3544" s="821"/>
      <c r="Q3544" s="828">
        <f t="shared" si="179"/>
        <v>0</v>
      </c>
      <c r="R3544" s="523"/>
    </row>
    <row r="3545" spans="2:18" ht="30" hidden="1" outlineLevel="2">
      <c r="B3545" s="115">
        <f t="shared" si="180"/>
        <v>3525</v>
      </c>
      <c r="C3545" s="70" t="s">
        <v>648</v>
      </c>
      <c r="D3545" s="203" t="s">
        <v>31</v>
      </c>
      <c r="E3545" s="204">
        <v>10</v>
      </c>
      <c r="F3545" s="38"/>
      <c r="G3545" s="38"/>
      <c r="H3545" s="39"/>
      <c r="I3545" s="38"/>
      <c r="J3545" s="307"/>
      <c r="K3545" s="325"/>
      <c r="L3545" s="353"/>
      <c r="M3545" s="772"/>
      <c r="N3545" s="775"/>
      <c r="O3545" s="863"/>
      <c r="P3545" s="821"/>
      <c r="Q3545" s="828">
        <f t="shared" si="179"/>
        <v>0</v>
      </c>
      <c r="R3545" s="523"/>
    </row>
    <row r="3546" spans="2:18" ht="30" hidden="1" outlineLevel="2">
      <c r="B3546" s="115">
        <f t="shared" si="180"/>
        <v>3526</v>
      </c>
      <c r="C3546" s="70" t="s">
        <v>649</v>
      </c>
      <c r="D3546" s="203" t="s">
        <v>31</v>
      </c>
      <c r="E3546" s="204">
        <v>10</v>
      </c>
      <c r="F3546" s="38"/>
      <c r="G3546" s="38"/>
      <c r="H3546" s="39"/>
      <c r="I3546" s="38"/>
      <c r="J3546" s="307"/>
      <c r="K3546" s="325"/>
      <c r="L3546" s="353"/>
      <c r="M3546" s="772"/>
      <c r="N3546" s="775"/>
      <c r="O3546" s="863"/>
      <c r="P3546" s="821"/>
      <c r="Q3546" s="828">
        <f t="shared" si="179"/>
        <v>0</v>
      </c>
      <c r="R3546" s="523"/>
    </row>
    <row r="3547" spans="2:18" ht="45" hidden="1" outlineLevel="2">
      <c r="B3547" s="115">
        <f t="shared" si="180"/>
        <v>3527</v>
      </c>
      <c r="C3547" s="70" t="s">
        <v>535</v>
      </c>
      <c r="D3547" s="203" t="s">
        <v>2461</v>
      </c>
      <c r="E3547" s="204" t="s">
        <v>2662</v>
      </c>
      <c r="F3547" s="38"/>
      <c r="G3547" s="38"/>
      <c r="H3547" s="39"/>
      <c r="I3547" s="38"/>
      <c r="J3547" s="307"/>
      <c r="K3547" s="325"/>
      <c r="L3547" s="353"/>
      <c r="M3547" s="772"/>
      <c r="N3547" s="775"/>
      <c r="O3547" s="863"/>
      <c r="P3547" s="821"/>
      <c r="Q3547" s="828">
        <f t="shared" si="179"/>
        <v>0</v>
      </c>
      <c r="R3547" s="523"/>
    </row>
    <row r="3548" spans="2:18" ht="45" hidden="1" outlineLevel="2">
      <c r="B3548" s="115">
        <f t="shared" si="180"/>
        <v>3528</v>
      </c>
      <c r="C3548" s="70" t="s">
        <v>652</v>
      </c>
      <c r="D3548" s="203" t="s">
        <v>2461</v>
      </c>
      <c r="E3548" s="204" t="s">
        <v>2663</v>
      </c>
      <c r="F3548" s="38"/>
      <c r="G3548" s="38"/>
      <c r="H3548" s="39"/>
      <c r="I3548" s="38"/>
      <c r="J3548" s="307"/>
      <c r="K3548" s="325"/>
      <c r="L3548" s="353"/>
      <c r="M3548" s="772"/>
      <c r="N3548" s="775"/>
      <c r="O3548" s="863"/>
      <c r="P3548" s="821"/>
      <c r="Q3548" s="828">
        <f t="shared" si="179"/>
        <v>0</v>
      </c>
      <c r="R3548" s="523"/>
    </row>
    <row r="3549" spans="2:18" ht="45" hidden="1" outlineLevel="2">
      <c r="B3549" s="115">
        <f t="shared" si="180"/>
        <v>3529</v>
      </c>
      <c r="C3549" s="70" t="s">
        <v>653</v>
      </c>
      <c r="D3549" s="203" t="s">
        <v>2461</v>
      </c>
      <c r="E3549" s="204" t="s">
        <v>2664</v>
      </c>
      <c r="F3549" s="38"/>
      <c r="G3549" s="38"/>
      <c r="H3549" s="39"/>
      <c r="I3549" s="38"/>
      <c r="J3549" s="307"/>
      <c r="K3549" s="325"/>
      <c r="L3549" s="353"/>
      <c r="M3549" s="772"/>
      <c r="N3549" s="775"/>
      <c r="O3549" s="863"/>
      <c r="P3549" s="821"/>
      <c r="Q3549" s="828">
        <f t="shared" si="179"/>
        <v>0</v>
      </c>
      <c r="R3549" s="523"/>
    </row>
    <row r="3550" spans="2:18" ht="45" hidden="1" outlineLevel="2">
      <c r="B3550" s="115">
        <f t="shared" si="180"/>
        <v>3530</v>
      </c>
      <c r="C3550" s="70" t="s">
        <v>654</v>
      </c>
      <c r="D3550" s="203" t="s">
        <v>2461</v>
      </c>
      <c r="E3550" s="204" t="s">
        <v>2641</v>
      </c>
      <c r="F3550" s="38"/>
      <c r="G3550" s="38"/>
      <c r="H3550" s="39"/>
      <c r="I3550" s="38"/>
      <c r="J3550" s="307"/>
      <c r="K3550" s="325"/>
      <c r="L3550" s="353"/>
      <c r="M3550" s="772"/>
      <c r="N3550" s="775"/>
      <c r="O3550" s="863"/>
      <c r="P3550" s="821"/>
      <c r="Q3550" s="828">
        <f t="shared" si="179"/>
        <v>0</v>
      </c>
      <c r="R3550" s="523"/>
    </row>
    <row r="3551" spans="2:18" ht="45" hidden="1" outlineLevel="2">
      <c r="B3551" s="115">
        <f t="shared" si="180"/>
        <v>3531</v>
      </c>
      <c r="C3551" s="76" t="s">
        <v>655</v>
      </c>
      <c r="D3551" s="74" t="s">
        <v>2461</v>
      </c>
      <c r="E3551" s="198" t="s">
        <v>2642</v>
      </c>
      <c r="F3551" s="38"/>
      <c r="G3551" s="38"/>
      <c r="H3551" s="39"/>
      <c r="I3551" s="38"/>
      <c r="J3551" s="307"/>
      <c r="K3551" s="325"/>
      <c r="L3551" s="353"/>
      <c r="M3551" s="772"/>
      <c r="N3551" s="775"/>
      <c r="O3551" s="863"/>
      <c r="P3551" s="821"/>
      <c r="Q3551" s="828">
        <f t="shared" si="179"/>
        <v>0</v>
      </c>
      <c r="R3551" s="523"/>
    </row>
    <row r="3552" spans="2:18" ht="45" hidden="1" outlineLevel="2">
      <c r="B3552" s="115">
        <f t="shared" si="180"/>
        <v>3532</v>
      </c>
      <c r="C3552" s="70" t="s">
        <v>656</v>
      </c>
      <c r="D3552" s="203" t="s">
        <v>2461</v>
      </c>
      <c r="E3552" s="204" t="s">
        <v>2643</v>
      </c>
      <c r="F3552" s="38"/>
      <c r="G3552" s="38"/>
      <c r="H3552" s="39"/>
      <c r="I3552" s="38"/>
      <c r="J3552" s="307"/>
      <c r="K3552" s="325"/>
      <c r="L3552" s="353"/>
      <c r="M3552" s="772"/>
      <c r="N3552" s="775"/>
      <c r="O3552" s="863"/>
      <c r="P3552" s="821"/>
      <c r="Q3552" s="828">
        <f t="shared" si="179"/>
        <v>0</v>
      </c>
      <c r="R3552" s="523"/>
    </row>
    <row r="3553" spans="2:18" ht="45" hidden="1" outlineLevel="2">
      <c r="B3553" s="115">
        <f t="shared" si="180"/>
        <v>3533</v>
      </c>
      <c r="C3553" s="70" t="s">
        <v>657</v>
      </c>
      <c r="D3553" s="203" t="s">
        <v>2461</v>
      </c>
      <c r="E3553" s="204" t="s">
        <v>2665</v>
      </c>
      <c r="F3553" s="38"/>
      <c r="G3553" s="38"/>
      <c r="H3553" s="39"/>
      <c r="I3553" s="38"/>
      <c r="J3553" s="307"/>
      <c r="K3553" s="325"/>
      <c r="L3553" s="353"/>
      <c r="M3553" s="772"/>
      <c r="N3553" s="775"/>
      <c r="O3553" s="863"/>
      <c r="P3553" s="821"/>
      <c r="Q3553" s="828">
        <f t="shared" si="179"/>
        <v>0</v>
      </c>
      <c r="R3553" s="523"/>
    </row>
    <row r="3554" spans="2:18" ht="45" hidden="1" outlineLevel="2">
      <c r="B3554" s="115">
        <f t="shared" si="180"/>
        <v>3534</v>
      </c>
      <c r="C3554" s="70" t="s">
        <v>658</v>
      </c>
      <c r="D3554" s="203" t="s">
        <v>2461</v>
      </c>
      <c r="E3554" s="204" t="s">
        <v>2666</v>
      </c>
      <c r="F3554" s="38"/>
      <c r="G3554" s="38"/>
      <c r="H3554" s="39"/>
      <c r="I3554" s="38"/>
      <c r="J3554" s="307"/>
      <c r="K3554" s="325"/>
      <c r="L3554" s="353"/>
      <c r="M3554" s="772"/>
      <c r="N3554" s="775"/>
      <c r="O3554" s="863"/>
      <c r="P3554" s="821"/>
      <c r="Q3554" s="828">
        <f t="shared" si="179"/>
        <v>0</v>
      </c>
      <c r="R3554" s="523"/>
    </row>
    <row r="3555" spans="2:18" ht="45" hidden="1" outlineLevel="2">
      <c r="B3555" s="115">
        <f t="shared" si="180"/>
        <v>3535</v>
      </c>
      <c r="C3555" s="70" t="s">
        <v>659</v>
      </c>
      <c r="D3555" s="203" t="s">
        <v>2461</v>
      </c>
      <c r="E3555" s="204" t="s">
        <v>2667</v>
      </c>
      <c r="F3555" s="38"/>
      <c r="G3555" s="38"/>
      <c r="H3555" s="39"/>
      <c r="I3555" s="38"/>
      <c r="J3555" s="307"/>
      <c r="K3555" s="325"/>
      <c r="L3555" s="353"/>
      <c r="M3555" s="772"/>
      <c r="N3555" s="775"/>
      <c r="O3555" s="863"/>
      <c r="P3555" s="821"/>
      <c r="Q3555" s="828">
        <f t="shared" si="179"/>
        <v>0</v>
      </c>
      <c r="R3555" s="523"/>
    </row>
    <row r="3556" spans="2:18" ht="45" hidden="1" outlineLevel="2">
      <c r="B3556" s="115">
        <f t="shared" si="180"/>
        <v>3536</v>
      </c>
      <c r="C3556" s="70" t="s">
        <v>660</v>
      </c>
      <c r="D3556" s="203" t="s">
        <v>2461</v>
      </c>
      <c r="E3556" s="204" t="s">
        <v>2586</v>
      </c>
      <c r="F3556" s="38"/>
      <c r="G3556" s="38"/>
      <c r="H3556" s="39"/>
      <c r="I3556" s="38"/>
      <c r="J3556" s="307"/>
      <c r="K3556" s="325"/>
      <c r="L3556" s="353"/>
      <c r="M3556" s="772"/>
      <c r="N3556" s="775"/>
      <c r="O3556" s="863"/>
      <c r="P3556" s="821"/>
      <c r="Q3556" s="828">
        <f t="shared" si="179"/>
        <v>0</v>
      </c>
      <c r="R3556" s="523"/>
    </row>
    <row r="3557" spans="2:18" ht="45" hidden="1" outlineLevel="2">
      <c r="B3557" s="115">
        <f t="shared" si="180"/>
        <v>3537</v>
      </c>
      <c r="C3557" s="70" t="s">
        <v>661</v>
      </c>
      <c r="D3557" s="203" t="s">
        <v>2461</v>
      </c>
      <c r="E3557" s="204" t="s">
        <v>2668</v>
      </c>
      <c r="F3557" s="38"/>
      <c r="G3557" s="38"/>
      <c r="H3557" s="39"/>
      <c r="I3557" s="38"/>
      <c r="J3557" s="307"/>
      <c r="K3557" s="325"/>
      <c r="L3557" s="353"/>
      <c r="M3557" s="772"/>
      <c r="N3557" s="775"/>
      <c r="O3557" s="863"/>
      <c r="P3557" s="821"/>
      <c r="Q3557" s="828">
        <f t="shared" si="179"/>
        <v>0</v>
      </c>
      <c r="R3557" s="523"/>
    </row>
    <row r="3558" spans="2:18" ht="45" hidden="1" outlineLevel="2">
      <c r="B3558" s="115">
        <f t="shared" si="180"/>
        <v>3538</v>
      </c>
      <c r="C3558" s="70" t="s">
        <v>663</v>
      </c>
      <c r="D3558" s="203" t="s">
        <v>2461</v>
      </c>
      <c r="E3558" s="204" t="s">
        <v>2669</v>
      </c>
      <c r="F3558" s="38"/>
      <c r="G3558" s="38"/>
      <c r="H3558" s="39"/>
      <c r="I3558" s="38"/>
      <c r="J3558" s="307"/>
      <c r="K3558" s="325"/>
      <c r="L3558" s="353"/>
      <c r="M3558" s="772"/>
      <c r="N3558" s="775"/>
      <c r="O3558" s="863"/>
      <c r="P3558" s="821"/>
      <c r="Q3558" s="828">
        <f t="shared" si="179"/>
        <v>0</v>
      </c>
      <c r="R3558" s="523"/>
    </row>
    <row r="3559" spans="2:18" ht="45" hidden="1" outlineLevel="2">
      <c r="B3559" s="115">
        <f t="shared" si="180"/>
        <v>3539</v>
      </c>
      <c r="C3559" s="70" t="s">
        <v>664</v>
      </c>
      <c r="D3559" s="203" t="s">
        <v>2461</v>
      </c>
      <c r="E3559" s="204" t="s">
        <v>2670</v>
      </c>
      <c r="F3559" s="38"/>
      <c r="G3559" s="38"/>
      <c r="H3559" s="39"/>
      <c r="I3559" s="38"/>
      <c r="J3559" s="307"/>
      <c r="K3559" s="325"/>
      <c r="L3559" s="353"/>
      <c r="M3559" s="772"/>
      <c r="N3559" s="775"/>
      <c r="O3559" s="863"/>
      <c r="P3559" s="821"/>
      <c r="Q3559" s="828">
        <f t="shared" si="179"/>
        <v>0</v>
      </c>
      <c r="R3559" s="523"/>
    </row>
    <row r="3560" spans="2:18" ht="45" hidden="1" outlineLevel="2">
      <c r="B3560" s="115">
        <f t="shared" si="180"/>
        <v>3540</v>
      </c>
      <c r="C3560" s="70" t="s">
        <v>536</v>
      </c>
      <c r="D3560" s="203" t="s">
        <v>2031</v>
      </c>
      <c r="E3560" s="204" t="s">
        <v>2593</v>
      </c>
      <c r="F3560" s="38"/>
      <c r="G3560" s="38"/>
      <c r="H3560" s="39"/>
      <c r="I3560" s="38"/>
      <c r="J3560" s="307"/>
      <c r="K3560" s="325"/>
      <c r="L3560" s="353"/>
      <c r="M3560" s="772"/>
      <c r="N3560" s="775"/>
      <c r="O3560" s="863"/>
      <c r="P3560" s="821"/>
      <c r="Q3560" s="828">
        <f t="shared" si="179"/>
        <v>0</v>
      </c>
      <c r="R3560" s="523"/>
    </row>
    <row r="3561" spans="2:18" ht="45" hidden="1" outlineLevel="2">
      <c r="B3561" s="115">
        <f t="shared" si="180"/>
        <v>3541</v>
      </c>
      <c r="C3561" s="70" t="s">
        <v>667</v>
      </c>
      <c r="D3561" s="203" t="s">
        <v>2031</v>
      </c>
      <c r="E3561" s="204" t="s">
        <v>2531</v>
      </c>
      <c r="F3561" s="38"/>
      <c r="G3561" s="38"/>
      <c r="H3561" s="39"/>
      <c r="I3561" s="38"/>
      <c r="J3561" s="307"/>
      <c r="K3561" s="325"/>
      <c r="L3561" s="353"/>
      <c r="M3561" s="772"/>
      <c r="N3561" s="775"/>
      <c r="O3561" s="863"/>
      <c r="P3561" s="821"/>
      <c r="Q3561" s="828">
        <f t="shared" si="179"/>
        <v>0</v>
      </c>
      <c r="R3561" s="523"/>
    </row>
    <row r="3562" spans="2:18" ht="45" hidden="1" outlineLevel="2">
      <c r="B3562" s="115">
        <f t="shared" si="180"/>
        <v>3542</v>
      </c>
      <c r="C3562" s="70" t="s">
        <v>714</v>
      </c>
      <c r="D3562" s="203" t="s">
        <v>2031</v>
      </c>
      <c r="E3562" s="204" t="s">
        <v>2671</v>
      </c>
      <c r="F3562" s="38"/>
      <c r="G3562" s="38"/>
      <c r="H3562" s="39"/>
      <c r="I3562" s="38"/>
      <c r="J3562" s="307"/>
      <c r="K3562" s="325"/>
      <c r="L3562" s="353"/>
      <c r="M3562" s="772"/>
      <c r="N3562" s="775"/>
      <c r="O3562" s="863"/>
      <c r="P3562" s="821"/>
      <c r="Q3562" s="828">
        <f t="shared" si="179"/>
        <v>0</v>
      </c>
      <c r="R3562" s="523"/>
    </row>
    <row r="3563" spans="2:18" ht="45" hidden="1" outlineLevel="2">
      <c r="B3563" s="115">
        <f t="shared" si="180"/>
        <v>3543</v>
      </c>
      <c r="C3563" s="70" t="s">
        <v>670</v>
      </c>
      <c r="D3563" s="203" t="s">
        <v>2031</v>
      </c>
      <c r="E3563" s="204" t="s">
        <v>2596</v>
      </c>
      <c r="F3563" s="38"/>
      <c r="G3563" s="38"/>
      <c r="H3563" s="39"/>
      <c r="I3563" s="38"/>
      <c r="J3563" s="307"/>
      <c r="K3563" s="325"/>
      <c r="L3563" s="353"/>
      <c r="M3563" s="772"/>
      <c r="N3563" s="775"/>
      <c r="O3563" s="863"/>
      <c r="P3563" s="821"/>
      <c r="Q3563" s="828">
        <f t="shared" si="179"/>
        <v>0</v>
      </c>
      <c r="R3563" s="523"/>
    </row>
    <row r="3564" spans="2:18" ht="45" hidden="1" outlineLevel="2">
      <c r="B3564" s="115">
        <f t="shared" si="180"/>
        <v>3544</v>
      </c>
      <c r="C3564" s="70" t="s">
        <v>537</v>
      </c>
      <c r="D3564" s="203" t="s">
        <v>2031</v>
      </c>
      <c r="E3564" s="204" t="s">
        <v>2599</v>
      </c>
      <c r="F3564" s="38"/>
      <c r="G3564" s="38"/>
      <c r="H3564" s="39"/>
      <c r="I3564" s="38"/>
      <c r="J3564" s="307"/>
      <c r="K3564" s="325"/>
      <c r="L3564" s="353"/>
      <c r="M3564" s="772"/>
      <c r="N3564" s="775"/>
      <c r="O3564" s="863"/>
      <c r="P3564" s="821"/>
      <c r="Q3564" s="828">
        <f t="shared" si="179"/>
        <v>0</v>
      </c>
      <c r="R3564" s="523"/>
    </row>
    <row r="3565" spans="2:18" ht="45" hidden="1" outlineLevel="2">
      <c r="B3565" s="115">
        <f t="shared" si="180"/>
        <v>3545</v>
      </c>
      <c r="C3565" s="70" t="s">
        <v>674</v>
      </c>
      <c r="D3565" s="203" t="s">
        <v>2031</v>
      </c>
      <c r="E3565" s="204" t="s">
        <v>2672</v>
      </c>
      <c r="F3565" s="38"/>
      <c r="G3565" s="38"/>
      <c r="H3565" s="39"/>
      <c r="I3565" s="38"/>
      <c r="J3565" s="307"/>
      <c r="K3565" s="325"/>
      <c r="L3565" s="353"/>
      <c r="M3565" s="772"/>
      <c r="N3565" s="775"/>
      <c r="O3565" s="863"/>
      <c r="P3565" s="821"/>
      <c r="Q3565" s="828">
        <f t="shared" si="179"/>
        <v>0</v>
      </c>
      <c r="R3565" s="523"/>
    </row>
    <row r="3566" spans="2:18" ht="45" hidden="1" outlineLevel="2">
      <c r="B3566" s="115">
        <f t="shared" si="180"/>
        <v>3546</v>
      </c>
      <c r="C3566" s="70" t="s">
        <v>676</v>
      </c>
      <c r="D3566" s="203" t="s">
        <v>2031</v>
      </c>
      <c r="E3566" s="204" t="s">
        <v>2603</v>
      </c>
      <c r="F3566" s="38"/>
      <c r="G3566" s="38"/>
      <c r="H3566" s="39"/>
      <c r="I3566" s="38"/>
      <c r="J3566" s="307"/>
      <c r="K3566" s="325"/>
      <c r="L3566" s="353"/>
      <c r="M3566" s="772"/>
      <c r="N3566" s="775"/>
      <c r="O3566" s="863"/>
      <c r="P3566" s="821"/>
      <c r="Q3566" s="828">
        <f t="shared" si="179"/>
        <v>0</v>
      </c>
      <c r="R3566" s="523"/>
    </row>
    <row r="3567" spans="2:18" ht="45" hidden="1" outlineLevel="2">
      <c r="B3567" s="115">
        <f t="shared" si="180"/>
        <v>3547</v>
      </c>
      <c r="C3567" s="70" t="s">
        <v>677</v>
      </c>
      <c r="D3567" s="203" t="s">
        <v>2031</v>
      </c>
      <c r="E3567" s="204" t="s">
        <v>2673</v>
      </c>
      <c r="F3567" s="38"/>
      <c r="G3567" s="38"/>
      <c r="H3567" s="39"/>
      <c r="I3567" s="38"/>
      <c r="J3567" s="307"/>
      <c r="K3567" s="325"/>
      <c r="L3567" s="353"/>
      <c r="M3567" s="772"/>
      <c r="N3567" s="775"/>
      <c r="O3567" s="863"/>
      <c r="P3567" s="821"/>
      <c r="Q3567" s="828">
        <f t="shared" ref="Q3567:Q3630" si="181">I3567</f>
        <v>0</v>
      </c>
      <c r="R3567" s="523"/>
    </row>
    <row r="3568" spans="2:18" ht="45" hidden="1" outlineLevel="2">
      <c r="B3568" s="115">
        <f t="shared" si="180"/>
        <v>3548</v>
      </c>
      <c r="C3568" s="70" t="s">
        <v>678</v>
      </c>
      <c r="D3568" s="203" t="s">
        <v>2031</v>
      </c>
      <c r="E3568" s="204" t="s">
        <v>2604</v>
      </c>
      <c r="F3568" s="38"/>
      <c r="G3568" s="38"/>
      <c r="H3568" s="39"/>
      <c r="I3568" s="38"/>
      <c r="J3568" s="307"/>
      <c r="K3568" s="325"/>
      <c r="L3568" s="353"/>
      <c r="M3568" s="772"/>
      <c r="N3568" s="775"/>
      <c r="O3568" s="863"/>
      <c r="P3568" s="821"/>
      <c r="Q3568" s="828">
        <f t="shared" si="181"/>
        <v>0</v>
      </c>
      <c r="R3568" s="523"/>
    </row>
    <row r="3569" spans="2:18" ht="45" hidden="1" outlineLevel="2">
      <c r="B3569" s="115">
        <f t="shared" si="180"/>
        <v>3549</v>
      </c>
      <c r="C3569" s="70" t="s">
        <v>679</v>
      </c>
      <c r="D3569" s="203" t="s">
        <v>2031</v>
      </c>
      <c r="E3569" s="204" t="s">
        <v>2605</v>
      </c>
      <c r="F3569" s="38"/>
      <c r="G3569" s="38"/>
      <c r="H3569" s="39"/>
      <c r="I3569" s="38"/>
      <c r="J3569" s="307"/>
      <c r="K3569" s="325"/>
      <c r="L3569" s="353"/>
      <c r="M3569" s="772"/>
      <c r="N3569" s="775"/>
      <c r="O3569" s="863"/>
      <c r="P3569" s="821"/>
      <c r="Q3569" s="828">
        <f t="shared" si="181"/>
        <v>0</v>
      </c>
      <c r="R3569" s="523"/>
    </row>
    <row r="3570" spans="2:18" ht="45" hidden="1" outlineLevel="2">
      <c r="B3570" s="115">
        <f t="shared" si="180"/>
        <v>3550</v>
      </c>
      <c r="C3570" s="70" t="s">
        <v>680</v>
      </c>
      <c r="D3570" s="203" t="s">
        <v>2031</v>
      </c>
      <c r="E3570" s="204" t="s">
        <v>2606</v>
      </c>
      <c r="F3570" s="38"/>
      <c r="G3570" s="38"/>
      <c r="H3570" s="39"/>
      <c r="I3570" s="38"/>
      <c r="J3570" s="307"/>
      <c r="K3570" s="325"/>
      <c r="L3570" s="353"/>
      <c r="M3570" s="772"/>
      <c r="N3570" s="775"/>
      <c r="O3570" s="863"/>
      <c r="P3570" s="821"/>
      <c r="Q3570" s="828">
        <f t="shared" si="181"/>
        <v>0</v>
      </c>
      <c r="R3570" s="523"/>
    </row>
    <row r="3571" spans="2:18" ht="45" hidden="1" outlineLevel="2">
      <c r="B3571" s="115">
        <f t="shared" si="180"/>
        <v>3551</v>
      </c>
      <c r="C3571" s="70" t="s">
        <v>681</v>
      </c>
      <c r="D3571" s="203" t="s">
        <v>2031</v>
      </c>
      <c r="E3571" s="204" t="s">
        <v>2607</v>
      </c>
      <c r="F3571" s="38"/>
      <c r="G3571" s="38"/>
      <c r="H3571" s="39"/>
      <c r="I3571" s="38"/>
      <c r="J3571" s="307"/>
      <c r="K3571" s="325"/>
      <c r="L3571" s="353"/>
      <c r="M3571" s="772"/>
      <c r="N3571" s="775"/>
      <c r="O3571" s="863"/>
      <c r="P3571" s="821"/>
      <c r="Q3571" s="828">
        <f t="shared" si="181"/>
        <v>0</v>
      </c>
      <c r="R3571" s="523"/>
    </row>
    <row r="3572" spans="2:18" ht="45" hidden="1" outlineLevel="2">
      <c r="B3572" s="115">
        <f t="shared" ref="B3572:B3635" si="182">B3571+1</f>
        <v>3552</v>
      </c>
      <c r="C3572" s="70" t="s">
        <v>682</v>
      </c>
      <c r="D3572" s="203" t="s">
        <v>2031</v>
      </c>
      <c r="E3572" s="204" t="s">
        <v>2608</v>
      </c>
      <c r="F3572" s="38"/>
      <c r="G3572" s="38"/>
      <c r="H3572" s="39"/>
      <c r="I3572" s="38"/>
      <c r="J3572" s="307"/>
      <c r="K3572" s="325"/>
      <c r="L3572" s="353"/>
      <c r="M3572" s="772"/>
      <c r="N3572" s="775"/>
      <c r="O3572" s="863"/>
      <c r="P3572" s="821"/>
      <c r="Q3572" s="828">
        <f t="shared" si="181"/>
        <v>0</v>
      </c>
      <c r="R3572" s="523"/>
    </row>
    <row r="3573" spans="2:18" ht="45" hidden="1" outlineLevel="2">
      <c r="B3573" s="115">
        <f t="shared" si="182"/>
        <v>3553</v>
      </c>
      <c r="C3573" s="70" t="s">
        <v>683</v>
      </c>
      <c r="D3573" s="203" t="s">
        <v>2031</v>
      </c>
      <c r="E3573" s="204" t="s">
        <v>2609</v>
      </c>
      <c r="F3573" s="38"/>
      <c r="G3573" s="38"/>
      <c r="H3573" s="39"/>
      <c r="I3573" s="38"/>
      <c r="J3573" s="307"/>
      <c r="K3573" s="325"/>
      <c r="L3573" s="353"/>
      <c r="M3573" s="772"/>
      <c r="N3573" s="775"/>
      <c r="O3573" s="863"/>
      <c r="P3573" s="821"/>
      <c r="Q3573" s="828">
        <f t="shared" si="181"/>
        <v>0</v>
      </c>
      <c r="R3573" s="523"/>
    </row>
    <row r="3574" spans="2:18" ht="45" hidden="1" outlineLevel="2">
      <c r="B3574" s="115">
        <f t="shared" si="182"/>
        <v>3554</v>
      </c>
      <c r="C3574" s="76" t="s">
        <v>684</v>
      </c>
      <c r="D3574" s="74" t="s">
        <v>2031</v>
      </c>
      <c r="E3574" s="198" t="s">
        <v>2610</v>
      </c>
      <c r="F3574" s="38"/>
      <c r="G3574" s="38"/>
      <c r="H3574" s="39"/>
      <c r="I3574" s="38"/>
      <c r="J3574" s="307"/>
      <c r="K3574" s="325"/>
      <c r="L3574" s="353"/>
      <c r="M3574" s="772"/>
      <c r="N3574" s="775"/>
      <c r="O3574" s="863"/>
      <c r="P3574" s="821"/>
      <c r="Q3574" s="828">
        <f t="shared" si="181"/>
        <v>0</v>
      </c>
      <c r="R3574" s="523"/>
    </row>
    <row r="3575" spans="2:18" ht="45" hidden="1" outlineLevel="2">
      <c r="B3575" s="115">
        <f t="shared" si="182"/>
        <v>3555</v>
      </c>
      <c r="C3575" s="70" t="s">
        <v>685</v>
      </c>
      <c r="D3575" s="203" t="s">
        <v>2031</v>
      </c>
      <c r="E3575" s="204" t="s">
        <v>2611</v>
      </c>
      <c r="F3575" s="38"/>
      <c r="G3575" s="38"/>
      <c r="H3575" s="39"/>
      <c r="I3575" s="38"/>
      <c r="J3575" s="307"/>
      <c r="K3575" s="325"/>
      <c r="L3575" s="353"/>
      <c r="M3575" s="772"/>
      <c r="N3575" s="775"/>
      <c r="O3575" s="863"/>
      <c r="P3575" s="821"/>
      <c r="Q3575" s="828">
        <f t="shared" si="181"/>
        <v>0</v>
      </c>
      <c r="R3575" s="523"/>
    </row>
    <row r="3576" spans="2:18" ht="45" hidden="1" outlineLevel="2">
      <c r="B3576" s="115">
        <f t="shared" si="182"/>
        <v>3556</v>
      </c>
      <c r="C3576" s="70" t="s">
        <v>688</v>
      </c>
      <c r="D3576" s="203" t="s">
        <v>2031</v>
      </c>
      <c r="E3576" s="204" t="s">
        <v>2674</v>
      </c>
      <c r="F3576" s="38"/>
      <c r="G3576" s="38"/>
      <c r="H3576" s="39"/>
      <c r="I3576" s="38"/>
      <c r="J3576" s="307"/>
      <c r="K3576" s="325"/>
      <c r="L3576" s="353"/>
      <c r="M3576" s="772"/>
      <c r="N3576" s="775"/>
      <c r="O3576" s="863"/>
      <c r="P3576" s="821"/>
      <c r="Q3576" s="828">
        <f t="shared" si="181"/>
        <v>0</v>
      </c>
      <c r="R3576" s="523"/>
    </row>
    <row r="3577" spans="2:18" ht="45" hidden="1" outlineLevel="2">
      <c r="B3577" s="115">
        <f t="shared" si="182"/>
        <v>3557</v>
      </c>
      <c r="C3577" s="70" t="s">
        <v>715</v>
      </c>
      <c r="D3577" s="203" t="s">
        <v>2031</v>
      </c>
      <c r="E3577" s="204" t="s">
        <v>2675</v>
      </c>
      <c r="F3577" s="38"/>
      <c r="G3577" s="38"/>
      <c r="H3577" s="39"/>
      <c r="I3577" s="38"/>
      <c r="J3577" s="307"/>
      <c r="K3577" s="325"/>
      <c r="L3577" s="353"/>
      <c r="M3577" s="772"/>
      <c r="N3577" s="775"/>
      <c r="O3577" s="863"/>
      <c r="P3577" s="821"/>
      <c r="Q3577" s="828">
        <f t="shared" si="181"/>
        <v>0</v>
      </c>
      <c r="R3577" s="523"/>
    </row>
    <row r="3578" spans="2:18" ht="45" hidden="1" outlineLevel="2">
      <c r="B3578" s="115">
        <f t="shared" si="182"/>
        <v>3558</v>
      </c>
      <c r="C3578" s="70" t="s">
        <v>691</v>
      </c>
      <c r="D3578" s="203" t="s">
        <v>2031</v>
      </c>
      <c r="E3578" s="193">
        <v>45818</v>
      </c>
      <c r="F3578" s="38"/>
      <c r="G3578" s="38"/>
      <c r="H3578" s="39"/>
      <c r="I3578" s="38"/>
      <c r="J3578" s="307"/>
      <c r="K3578" s="325"/>
      <c r="L3578" s="353"/>
      <c r="M3578" s="772"/>
      <c r="N3578" s="775"/>
      <c r="O3578" s="863"/>
      <c r="P3578" s="821"/>
      <c r="Q3578" s="828">
        <f t="shared" si="181"/>
        <v>0</v>
      </c>
      <c r="R3578" s="523"/>
    </row>
    <row r="3579" spans="2:18" ht="45" hidden="1" outlineLevel="2">
      <c r="B3579" s="115">
        <f t="shared" si="182"/>
        <v>3559</v>
      </c>
      <c r="C3579" s="70" t="s">
        <v>692</v>
      </c>
      <c r="D3579" s="203" t="s">
        <v>2031</v>
      </c>
      <c r="E3579" s="204" t="s">
        <v>2616</v>
      </c>
      <c r="F3579" s="38"/>
      <c r="G3579" s="38"/>
      <c r="H3579" s="39"/>
      <c r="I3579" s="38"/>
      <c r="J3579" s="307"/>
      <c r="K3579" s="325"/>
      <c r="L3579" s="353"/>
      <c r="M3579" s="772"/>
      <c r="N3579" s="775"/>
      <c r="O3579" s="863"/>
      <c r="P3579" s="821"/>
      <c r="Q3579" s="828">
        <f t="shared" si="181"/>
        <v>0</v>
      </c>
      <c r="R3579" s="523"/>
    </row>
    <row r="3580" spans="2:18" ht="45" hidden="1" outlineLevel="2">
      <c r="B3580" s="115">
        <f t="shared" si="182"/>
        <v>3560</v>
      </c>
      <c r="C3580" s="70" t="s">
        <v>693</v>
      </c>
      <c r="D3580" s="203" t="s">
        <v>2031</v>
      </c>
      <c r="E3580" s="204" t="s">
        <v>2617</v>
      </c>
      <c r="F3580" s="38"/>
      <c r="G3580" s="38"/>
      <c r="H3580" s="39"/>
      <c r="I3580" s="38"/>
      <c r="J3580" s="307"/>
      <c r="K3580" s="325"/>
      <c r="L3580" s="353"/>
      <c r="M3580" s="772"/>
      <c r="N3580" s="775"/>
      <c r="O3580" s="863"/>
      <c r="P3580" s="821"/>
      <c r="Q3580" s="828">
        <f t="shared" si="181"/>
        <v>0</v>
      </c>
      <c r="R3580" s="523"/>
    </row>
    <row r="3581" spans="2:18" ht="45" hidden="1" outlineLevel="2">
      <c r="B3581" s="115">
        <f t="shared" si="182"/>
        <v>3561</v>
      </c>
      <c r="C3581" s="70" t="s">
        <v>694</v>
      </c>
      <c r="D3581" s="203" t="s">
        <v>2031</v>
      </c>
      <c r="E3581" s="204" t="s">
        <v>2618</v>
      </c>
      <c r="F3581" s="38"/>
      <c r="G3581" s="38"/>
      <c r="H3581" s="39"/>
      <c r="I3581" s="38"/>
      <c r="J3581" s="307"/>
      <c r="K3581" s="325"/>
      <c r="L3581" s="353"/>
      <c r="M3581" s="772"/>
      <c r="N3581" s="775"/>
      <c r="O3581" s="863"/>
      <c r="P3581" s="821"/>
      <c r="Q3581" s="828">
        <f t="shared" si="181"/>
        <v>0</v>
      </c>
      <c r="R3581" s="523"/>
    </row>
    <row r="3582" spans="2:18" ht="45" hidden="1" outlineLevel="2">
      <c r="B3582" s="115">
        <f t="shared" si="182"/>
        <v>3562</v>
      </c>
      <c r="C3582" s="70" t="s">
        <v>695</v>
      </c>
      <c r="D3582" s="203" t="s">
        <v>2031</v>
      </c>
      <c r="E3582" s="204" t="s">
        <v>2619</v>
      </c>
      <c r="F3582" s="38"/>
      <c r="G3582" s="38"/>
      <c r="H3582" s="39"/>
      <c r="I3582" s="38"/>
      <c r="J3582" s="307"/>
      <c r="K3582" s="325"/>
      <c r="L3582" s="353"/>
      <c r="M3582" s="772"/>
      <c r="N3582" s="775"/>
      <c r="O3582" s="863"/>
      <c r="P3582" s="821"/>
      <c r="Q3582" s="828">
        <f t="shared" si="181"/>
        <v>0</v>
      </c>
      <c r="R3582" s="523"/>
    </row>
    <row r="3583" spans="2:18" ht="45" hidden="1" outlineLevel="2">
      <c r="B3583" s="115">
        <f t="shared" si="182"/>
        <v>3563</v>
      </c>
      <c r="C3583" s="70" t="s">
        <v>696</v>
      </c>
      <c r="D3583" s="203" t="s">
        <v>2031</v>
      </c>
      <c r="E3583" s="204" t="s">
        <v>2620</v>
      </c>
      <c r="F3583" s="38"/>
      <c r="G3583" s="38"/>
      <c r="H3583" s="39"/>
      <c r="I3583" s="38"/>
      <c r="J3583" s="307"/>
      <c r="K3583" s="325"/>
      <c r="L3583" s="353"/>
      <c r="M3583" s="772"/>
      <c r="N3583" s="775"/>
      <c r="O3583" s="863"/>
      <c r="P3583" s="821"/>
      <c r="Q3583" s="828">
        <f t="shared" si="181"/>
        <v>0</v>
      </c>
      <c r="R3583" s="523"/>
    </row>
    <row r="3584" spans="2:18" ht="45" hidden="1" outlineLevel="2">
      <c r="B3584" s="115">
        <f t="shared" si="182"/>
        <v>3564</v>
      </c>
      <c r="C3584" s="70" t="s">
        <v>697</v>
      </c>
      <c r="D3584" s="203" t="s">
        <v>2031</v>
      </c>
      <c r="E3584" s="204" t="s">
        <v>2621</v>
      </c>
      <c r="F3584" s="38"/>
      <c r="G3584" s="38"/>
      <c r="H3584" s="39"/>
      <c r="I3584" s="38"/>
      <c r="J3584" s="307"/>
      <c r="K3584" s="325"/>
      <c r="L3584" s="353"/>
      <c r="M3584" s="772"/>
      <c r="N3584" s="775"/>
      <c r="O3584" s="863"/>
      <c r="P3584" s="821"/>
      <c r="Q3584" s="828">
        <f t="shared" si="181"/>
        <v>0</v>
      </c>
      <c r="R3584" s="523"/>
    </row>
    <row r="3585" spans="2:18" ht="45" hidden="1" outlineLevel="2">
      <c r="B3585" s="115">
        <f t="shared" si="182"/>
        <v>3565</v>
      </c>
      <c r="C3585" s="70" t="s">
        <v>698</v>
      </c>
      <c r="D3585" s="203" t="s">
        <v>2031</v>
      </c>
      <c r="E3585" s="204" t="s">
        <v>2622</v>
      </c>
      <c r="F3585" s="38"/>
      <c r="G3585" s="38"/>
      <c r="H3585" s="39"/>
      <c r="I3585" s="38"/>
      <c r="J3585" s="307"/>
      <c r="K3585" s="325"/>
      <c r="L3585" s="353"/>
      <c r="M3585" s="772"/>
      <c r="N3585" s="775"/>
      <c r="O3585" s="863"/>
      <c r="P3585" s="821"/>
      <c r="Q3585" s="828">
        <f t="shared" si="181"/>
        <v>0</v>
      </c>
      <c r="R3585" s="523"/>
    </row>
    <row r="3586" spans="2:18" ht="45" hidden="1" outlineLevel="2">
      <c r="B3586" s="115">
        <f t="shared" si="182"/>
        <v>3566</v>
      </c>
      <c r="C3586" s="70" t="s">
        <v>699</v>
      </c>
      <c r="D3586" s="203" t="s">
        <v>2031</v>
      </c>
      <c r="E3586" s="204" t="s">
        <v>2623</v>
      </c>
      <c r="F3586" s="38"/>
      <c r="G3586" s="38"/>
      <c r="H3586" s="39"/>
      <c r="I3586" s="38"/>
      <c r="J3586" s="307"/>
      <c r="K3586" s="325"/>
      <c r="L3586" s="353"/>
      <c r="M3586" s="772"/>
      <c r="N3586" s="775"/>
      <c r="O3586" s="863"/>
      <c r="P3586" s="821"/>
      <c r="Q3586" s="828">
        <f t="shared" si="181"/>
        <v>0</v>
      </c>
      <c r="R3586" s="523"/>
    </row>
    <row r="3587" spans="2:18" ht="45" hidden="1" outlineLevel="2">
      <c r="B3587" s="115">
        <f t="shared" si="182"/>
        <v>3567</v>
      </c>
      <c r="C3587" s="70" t="s">
        <v>700</v>
      </c>
      <c r="D3587" s="203" t="s">
        <v>2031</v>
      </c>
      <c r="E3587" s="204" t="s">
        <v>2655</v>
      </c>
      <c r="F3587" s="38"/>
      <c r="G3587" s="38"/>
      <c r="H3587" s="39"/>
      <c r="I3587" s="38"/>
      <c r="J3587" s="307"/>
      <c r="K3587" s="325"/>
      <c r="L3587" s="353"/>
      <c r="M3587" s="772"/>
      <c r="N3587" s="775"/>
      <c r="O3587" s="863"/>
      <c r="P3587" s="821"/>
      <c r="Q3587" s="828">
        <f t="shared" si="181"/>
        <v>0</v>
      </c>
      <c r="R3587" s="523"/>
    </row>
    <row r="3588" spans="2:18" ht="45" hidden="1" outlineLevel="2">
      <c r="B3588" s="115">
        <f t="shared" si="182"/>
        <v>3568</v>
      </c>
      <c r="C3588" s="70" t="s">
        <v>701</v>
      </c>
      <c r="D3588" s="203" t="s">
        <v>2031</v>
      </c>
      <c r="E3588" s="204" t="s">
        <v>2625</v>
      </c>
      <c r="F3588" s="38"/>
      <c r="G3588" s="38"/>
      <c r="H3588" s="39"/>
      <c r="I3588" s="38"/>
      <c r="J3588" s="307"/>
      <c r="K3588" s="325"/>
      <c r="L3588" s="353"/>
      <c r="M3588" s="772"/>
      <c r="N3588" s="775"/>
      <c r="O3588" s="863"/>
      <c r="P3588" s="821"/>
      <c r="Q3588" s="828">
        <f t="shared" si="181"/>
        <v>0</v>
      </c>
      <c r="R3588" s="523"/>
    </row>
    <row r="3589" spans="2:18" ht="45" hidden="1" outlineLevel="2">
      <c r="B3589" s="115">
        <f t="shared" si="182"/>
        <v>3569</v>
      </c>
      <c r="C3589" s="70" t="s">
        <v>712</v>
      </c>
      <c r="D3589" s="203" t="s">
        <v>2031</v>
      </c>
      <c r="E3589" s="204" t="s">
        <v>2676</v>
      </c>
      <c r="F3589" s="38"/>
      <c r="G3589" s="38"/>
      <c r="H3589" s="39"/>
      <c r="I3589" s="38"/>
      <c r="J3589" s="307"/>
      <c r="K3589" s="325"/>
      <c r="L3589" s="353"/>
      <c r="M3589" s="772"/>
      <c r="N3589" s="775"/>
      <c r="O3589" s="863"/>
      <c r="P3589" s="821"/>
      <c r="Q3589" s="828">
        <f t="shared" si="181"/>
        <v>0</v>
      </c>
      <c r="R3589" s="523"/>
    </row>
    <row r="3590" spans="2:18" ht="45" hidden="1" outlineLevel="2">
      <c r="B3590" s="115">
        <f t="shared" si="182"/>
        <v>3570</v>
      </c>
      <c r="C3590" s="70" t="s">
        <v>702</v>
      </c>
      <c r="D3590" s="203" t="s">
        <v>2031</v>
      </c>
      <c r="E3590" s="204" t="s">
        <v>2626</v>
      </c>
      <c r="F3590" s="38"/>
      <c r="G3590" s="38"/>
      <c r="H3590" s="39"/>
      <c r="I3590" s="38"/>
      <c r="J3590" s="307"/>
      <c r="K3590" s="325"/>
      <c r="L3590" s="353"/>
      <c r="M3590" s="772"/>
      <c r="N3590" s="775"/>
      <c r="O3590" s="863"/>
      <c r="P3590" s="821"/>
      <c r="Q3590" s="828">
        <f t="shared" si="181"/>
        <v>0</v>
      </c>
      <c r="R3590" s="523"/>
    </row>
    <row r="3591" spans="2:18" ht="45" hidden="1" outlineLevel="2">
      <c r="B3591" s="115">
        <f t="shared" si="182"/>
        <v>3571</v>
      </c>
      <c r="C3591" s="70" t="s">
        <v>704</v>
      </c>
      <c r="D3591" s="203" t="s">
        <v>2031</v>
      </c>
      <c r="E3591" s="204" t="s">
        <v>2628</v>
      </c>
      <c r="F3591" s="38"/>
      <c r="G3591" s="38"/>
      <c r="H3591" s="39"/>
      <c r="I3591" s="38"/>
      <c r="J3591" s="307"/>
      <c r="K3591" s="325"/>
      <c r="L3591" s="353"/>
      <c r="M3591" s="772"/>
      <c r="N3591" s="775"/>
      <c r="O3591" s="863"/>
      <c r="P3591" s="821"/>
      <c r="Q3591" s="828">
        <f t="shared" si="181"/>
        <v>0</v>
      </c>
      <c r="R3591" s="523"/>
    </row>
    <row r="3592" spans="2:18" ht="45" hidden="1" outlineLevel="2">
      <c r="B3592" s="115">
        <f t="shared" si="182"/>
        <v>3572</v>
      </c>
      <c r="C3592" s="70" t="s">
        <v>705</v>
      </c>
      <c r="D3592" s="203" t="s">
        <v>2031</v>
      </c>
      <c r="E3592" s="204" t="s">
        <v>2629</v>
      </c>
      <c r="F3592" s="38"/>
      <c r="G3592" s="38"/>
      <c r="H3592" s="39"/>
      <c r="I3592" s="38"/>
      <c r="J3592" s="307"/>
      <c r="K3592" s="325"/>
      <c r="L3592" s="353"/>
      <c r="M3592" s="772"/>
      <c r="N3592" s="775"/>
      <c r="O3592" s="863"/>
      <c r="P3592" s="821"/>
      <c r="Q3592" s="828">
        <f t="shared" si="181"/>
        <v>0</v>
      </c>
      <c r="R3592" s="523"/>
    </row>
    <row r="3593" spans="2:18" ht="45" hidden="1" outlineLevel="2">
      <c r="B3593" s="115">
        <f t="shared" si="182"/>
        <v>3573</v>
      </c>
      <c r="C3593" s="70" t="s">
        <v>706</v>
      </c>
      <c r="D3593" s="203" t="s">
        <v>2031</v>
      </c>
      <c r="E3593" s="204" t="s">
        <v>2630</v>
      </c>
      <c r="F3593" s="38"/>
      <c r="G3593" s="38"/>
      <c r="H3593" s="39"/>
      <c r="I3593" s="38"/>
      <c r="J3593" s="307"/>
      <c r="K3593" s="325"/>
      <c r="L3593" s="353"/>
      <c r="M3593" s="772"/>
      <c r="N3593" s="775"/>
      <c r="O3593" s="863"/>
      <c r="P3593" s="821"/>
      <c r="Q3593" s="828">
        <f t="shared" si="181"/>
        <v>0</v>
      </c>
      <c r="R3593" s="523"/>
    </row>
    <row r="3594" spans="2:18" ht="45" hidden="1" outlineLevel="2">
      <c r="B3594" s="115">
        <f t="shared" si="182"/>
        <v>3574</v>
      </c>
      <c r="C3594" s="70" t="s">
        <v>707</v>
      </c>
      <c r="D3594" s="203" t="s">
        <v>2031</v>
      </c>
      <c r="E3594" s="204" t="s">
        <v>2631</v>
      </c>
      <c r="F3594" s="38"/>
      <c r="G3594" s="38"/>
      <c r="H3594" s="39"/>
      <c r="I3594" s="38"/>
      <c r="J3594" s="307"/>
      <c r="K3594" s="325"/>
      <c r="L3594" s="353"/>
      <c r="M3594" s="772"/>
      <c r="N3594" s="775"/>
      <c r="O3594" s="863"/>
      <c r="P3594" s="821"/>
      <c r="Q3594" s="828">
        <f t="shared" si="181"/>
        <v>0</v>
      </c>
      <c r="R3594" s="523"/>
    </row>
    <row r="3595" spans="2:18" ht="45" hidden="1" outlineLevel="2">
      <c r="B3595" s="115">
        <f t="shared" si="182"/>
        <v>3575</v>
      </c>
      <c r="C3595" s="70" t="s">
        <v>708</v>
      </c>
      <c r="D3595" s="203" t="s">
        <v>2031</v>
      </c>
      <c r="E3595" s="204" t="s">
        <v>2632</v>
      </c>
      <c r="F3595" s="38"/>
      <c r="G3595" s="38"/>
      <c r="H3595" s="39"/>
      <c r="I3595" s="38"/>
      <c r="J3595" s="307"/>
      <c r="K3595" s="325"/>
      <c r="L3595" s="353"/>
      <c r="M3595" s="772"/>
      <c r="N3595" s="775"/>
      <c r="O3595" s="863"/>
      <c r="P3595" s="821"/>
      <c r="Q3595" s="828">
        <f t="shared" si="181"/>
        <v>0</v>
      </c>
      <c r="R3595" s="523"/>
    </row>
    <row r="3596" spans="2:18" ht="45" hidden="1" outlineLevel="2">
      <c r="B3596" s="115">
        <f t="shared" si="182"/>
        <v>3576</v>
      </c>
      <c r="C3596" s="70" t="s">
        <v>716</v>
      </c>
      <c r="D3596" s="203" t="s">
        <v>2031</v>
      </c>
      <c r="E3596" s="204" t="s">
        <v>2657</v>
      </c>
      <c r="F3596" s="38"/>
      <c r="G3596" s="38"/>
      <c r="H3596" s="39"/>
      <c r="I3596" s="38"/>
      <c r="J3596" s="307"/>
      <c r="K3596" s="325"/>
      <c r="L3596" s="353"/>
      <c r="M3596" s="772"/>
      <c r="N3596" s="775"/>
      <c r="O3596" s="863"/>
      <c r="P3596" s="821"/>
      <c r="Q3596" s="828">
        <f t="shared" si="181"/>
        <v>0</v>
      </c>
      <c r="R3596" s="523"/>
    </row>
    <row r="3597" spans="2:18" ht="45" hidden="1" outlineLevel="2">
      <c r="B3597" s="115">
        <f t="shared" si="182"/>
        <v>3577</v>
      </c>
      <c r="C3597" s="70" t="s">
        <v>709</v>
      </c>
      <c r="D3597" s="203" t="s">
        <v>2031</v>
      </c>
      <c r="E3597" s="204" t="s">
        <v>2677</v>
      </c>
      <c r="F3597" s="38"/>
      <c r="G3597" s="38"/>
      <c r="H3597" s="39"/>
      <c r="I3597" s="38"/>
      <c r="J3597" s="307"/>
      <c r="K3597" s="325"/>
      <c r="L3597" s="353"/>
      <c r="M3597" s="772"/>
      <c r="N3597" s="775"/>
      <c r="O3597" s="863"/>
      <c r="P3597" s="821"/>
      <c r="Q3597" s="828">
        <f t="shared" si="181"/>
        <v>0</v>
      </c>
      <c r="R3597" s="523"/>
    </row>
    <row r="3598" spans="2:18" hidden="1" outlineLevel="2">
      <c r="B3598" s="115">
        <f t="shared" si="182"/>
        <v>3578</v>
      </c>
      <c r="C3598" s="70" t="s">
        <v>2678</v>
      </c>
      <c r="D3598" s="203"/>
      <c r="E3598" s="204"/>
      <c r="F3598" s="38"/>
      <c r="G3598" s="38"/>
      <c r="H3598" s="39"/>
      <c r="I3598" s="38"/>
      <c r="J3598" s="307"/>
      <c r="K3598" s="325"/>
      <c r="L3598" s="353"/>
      <c r="M3598" s="772"/>
      <c r="N3598" s="775"/>
      <c r="O3598" s="863"/>
      <c r="P3598" s="821"/>
      <c r="Q3598" s="828">
        <f t="shared" si="181"/>
        <v>0</v>
      </c>
      <c r="R3598" s="523"/>
    </row>
    <row r="3599" spans="2:18" ht="75" hidden="1" outlineLevel="2">
      <c r="B3599" s="115">
        <f t="shared" si="182"/>
        <v>3579</v>
      </c>
      <c r="C3599" s="70" t="s">
        <v>2661</v>
      </c>
      <c r="D3599" s="203" t="s">
        <v>31</v>
      </c>
      <c r="E3599" s="204">
        <v>1</v>
      </c>
      <c r="F3599" s="38"/>
      <c r="G3599" s="38"/>
      <c r="H3599" s="39"/>
      <c r="I3599" s="38"/>
      <c r="J3599" s="307"/>
      <c r="K3599" s="325"/>
      <c r="L3599" s="353"/>
      <c r="M3599" s="772"/>
      <c r="N3599" s="775"/>
      <c r="O3599" s="863"/>
      <c r="P3599" s="821"/>
      <c r="Q3599" s="828">
        <f t="shared" si="181"/>
        <v>0</v>
      </c>
      <c r="R3599" s="523"/>
    </row>
    <row r="3600" spans="2:18" ht="75" hidden="1" outlineLevel="2">
      <c r="B3600" s="115">
        <f t="shared" si="182"/>
        <v>3580</v>
      </c>
      <c r="C3600" s="70" t="s">
        <v>2661</v>
      </c>
      <c r="D3600" s="203" t="s">
        <v>31</v>
      </c>
      <c r="E3600" s="204">
        <v>1</v>
      </c>
      <c r="F3600" s="38"/>
      <c r="G3600" s="38"/>
      <c r="H3600" s="39"/>
      <c r="I3600" s="38"/>
      <c r="J3600" s="307"/>
      <c r="K3600" s="325"/>
      <c r="L3600" s="353"/>
      <c r="M3600" s="772"/>
      <c r="N3600" s="775"/>
      <c r="O3600" s="863"/>
      <c r="P3600" s="821"/>
      <c r="Q3600" s="828">
        <f t="shared" si="181"/>
        <v>0</v>
      </c>
      <c r="R3600" s="523"/>
    </row>
    <row r="3601" spans="2:18" ht="30" hidden="1" outlineLevel="2">
      <c r="B3601" s="115">
        <f t="shared" si="182"/>
        <v>3581</v>
      </c>
      <c r="C3601" s="70" t="s">
        <v>642</v>
      </c>
      <c r="D3601" s="203" t="s">
        <v>31</v>
      </c>
      <c r="E3601" s="204">
        <v>10</v>
      </c>
      <c r="F3601" s="38"/>
      <c r="G3601" s="38"/>
      <c r="H3601" s="39"/>
      <c r="I3601" s="38"/>
      <c r="J3601" s="307"/>
      <c r="K3601" s="325"/>
      <c r="L3601" s="353"/>
      <c r="M3601" s="772"/>
      <c r="N3601" s="775"/>
      <c r="O3601" s="863"/>
      <c r="P3601" s="821"/>
      <c r="Q3601" s="828">
        <f t="shared" si="181"/>
        <v>0</v>
      </c>
      <c r="R3601" s="523"/>
    </row>
    <row r="3602" spans="2:18" ht="30" hidden="1" outlineLevel="2">
      <c r="B3602" s="115">
        <f t="shared" si="182"/>
        <v>3582</v>
      </c>
      <c r="C3602" s="70" t="s">
        <v>643</v>
      </c>
      <c r="D3602" s="203" t="s">
        <v>31</v>
      </c>
      <c r="E3602" s="204">
        <v>10</v>
      </c>
      <c r="F3602" s="38"/>
      <c r="G3602" s="38"/>
      <c r="H3602" s="39"/>
      <c r="I3602" s="38"/>
      <c r="J3602" s="307"/>
      <c r="K3602" s="325"/>
      <c r="L3602" s="353"/>
      <c r="M3602" s="772"/>
      <c r="N3602" s="775"/>
      <c r="O3602" s="863"/>
      <c r="P3602" s="821"/>
      <c r="Q3602" s="828">
        <f t="shared" si="181"/>
        <v>0</v>
      </c>
      <c r="R3602" s="523"/>
    </row>
    <row r="3603" spans="2:18" ht="45" hidden="1" outlineLevel="2">
      <c r="B3603" s="115">
        <f t="shared" si="182"/>
        <v>3583</v>
      </c>
      <c r="C3603" s="70" t="s">
        <v>645</v>
      </c>
      <c r="D3603" s="203" t="s">
        <v>31</v>
      </c>
      <c r="E3603" s="204">
        <v>2</v>
      </c>
      <c r="F3603" s="38"/>
      <c r="G3603" s="38"/>
      <c r="H3603" s="39"/>
      <c r="I3603" s="38"/>
      <c r="J3603" s="307"/>
      <c r="K3603" s="325"/>
      <c r="L3603" s="353"/>
      <c r="M3603" s="772"/>
      <c r="N3603" s="775"/>
      <c r="O3603" s="863"/>
      <c r="P3603" s="821"/>
      <c r="Q3603" s="828">
        <f t="shared" si="181"/>
        <v>0</v>
      </c>
      <c r="R3603" s="523"/>
    </row>
    <row r="3604" spans="2:18" ht="30" hidden="1" outlineLevel="2">
      <c r="B3604" s="115">
        <f t="shared" si="182"/>
        <v>3584</v>
      </c>
      <c r="C3604" s="70" t="s">
        <v>648</v>
      </c>
      <c r="D3604" s="203" t="s">
        <v>31</v>
      </c>
      <c r="E3604" s="204">
        <v>10</v>
      </c>
      <c r="F3604" s="38"/>
      <c r="G3604" s="38"/>
      <c r="H3604" s="39"/>
      <c r="I3604" s="38"/>
      <c r="J3604" s="307"/>
      <c r="K3604" s="325"/>
      <c r="L3604" s="353"/>
      <c r="M3604" s="772"/>
      <c r="N3604" s="775"/>
      <c r="O3604" s="863"/>
      <c r="P3604" s="821"/>
      <c r="Q3604" s="828">
        <f t="shared" si="181"/>
        <v>0</v>
      </c>
      <c r="R3604" s="523"/>
    </row>
    <row r="3605" spans="2:18" ht="30" hidden="1" outlineLevel="2">
      <c r="B3605" s="115">
        <f t="shared" si="182"/>
        <v>3585</v>
      </c>
      <c r="C3605" s="70" t="s">
        <v>649</v>
      </c>
      <c r="D3605" s="203" t="s">
        <v>31</v>
      </c>
      <c r="E3605" s="204">
        <v>10</v>
      </c>
      <c r="F3605" s="38"/>
      <c r="G3605" s="38"/>
      <c r="H3605" s="39"/>
      <c r="I3605" s="38"/>
      <c r="J3605" s="307"/>
      <c r="K3605" s="325"/>
      <c r="L3605" s="353"/>
      <c r="M3605" s="772"/>
      <c r="N3605" s="775"/>
      <c r="O3605" s="863"/>
      <c r="P3605" s="821"/>
      <c r="Q3605" s="828">
        <f t="shared" si="181"/>
        <v>0</v>
      </c>
      <c r="R3605" s="523"/>
    </row>
    <row r="3606" spans="2:18" ht="45" hidden="1" outlineLevel="2">
      <c r="B3606" s="115">
        <f t="shared" si="182"/>
        <v>3586</v>
      </c>
      <c r="C3606" s="70" t="s">
        <v>535</v>
      </c>
      <c r="D3606" s="203" t="s">
        <v>2461</v>
      </c>
      <c r="E3606" s="204" t="s">
        <v>2679</v>
      </c>
      <c r="F3606" s="38"/>
      <c r="G3606" s="38"/>
      <c r="H3606" s="39"/>
      <c r="I3606" s="38"/>
      <c r="J3606" s="307"/>
      <c r="K3606" s="325"/>
      <c r="L3606" s="353"/>
      <c r="M3606" s="772"/>
      <c r="N3606" s="775"/>
      <c r="O3606" s="863"/>
      <c r="P3606" s="821"/>
      <c r="Q3606" s="828">
        <f t="shared" si="181"/>
        <v>0</v>
      </c>
      <c r="R3606" s="523"/>
    </row>
    <row r="3607" spans="2:18" ht="45" hidden="1" outlineLevel="2">
      <c r="B3607" s="115">
        <f t="shared" si="182"/>
        <v>3587</v>
      </c>
      <c r="C3607" s="70" t="s">
        <v>652</v>
      </c>
      <c r="D3607" s="203" t="s">
        <v>2461</v>
      </c>
      <c r="E3607" s="204" t="s">
        <v>2680</v>
      </c>
      <c r="F3607" s="38"/>
      <c r="G3607" s="38"/>
      <c r="H3607" s="39"/>
      <c r="I3607" s="38"/>
      <c r="J3607" s="307"/>
      <c r="K3607" s="325"/>
      <c r="L3607" s="353"/>
      <c r="M3607" s="772"/>
      <c r="N3607" s="775"/>
      <c r="O3607" s="863"/>
      <c r="P3607" s="821"/>
      <c r="Q3607" s="828">
        <f t="shared" si="181"/>
        <v>0</v>
      </c>
      <c r="R3607" s="523"/>
    </row>
    <row r="3608" spans="2:18" ht="45" hidden="1" outlineLevel="2">
      <c r="B3608" s="115">
        <f t="shared" si="182"/>
        <v>3588</v>
      </c>
      <c r="C3608" s="70" t="s">
        <v>653</v>
      </c>
      <c r="D3608" s="203" t="s">
        <v>2461</v>
      </c>
      <c r="E3608" s="204" t="s">
        <v>2681</v>
      </c>
      <c r="F3608" s="38"/>
      <c r="G3608" s="38"/>
      <c r="H3608" s="39"/>
      <c r="I3608" s="38"/>
      <c r="J3608" s="307"/>
      <c r="K3608" s="325"/>
      <c r="L3608" s="353"/>
      <c r="M3608" s="772"/>
      <c r="N3608" s="775"/>
      <c r="O3608" s="863"/>
      <c r="P3608" s="821"/>
      <c r="Q3608" s="828">
        <f t="shared" si="181"/>
        <v>0</v>
      </c>
      <c r="R3608" s="523"/>
    </row>
    <row r="3609" spans="2:18" ht="45" hidden="1" outlineLevel="2">
      <c r="B3609" s="115">
        <f t="shared" si="182"/>
        <v>3589</v>
      </c>
      <c r="C3609" s="70" t="s">
        <v>654</v>
      </c>
      <c r="D3609" s="203" t="s">
        <v>2461</v>
      </c>
      <c r="E3609" s="204" t="s">
        <v>2641</v>
      </c>
      <c r="F3609" s="38"/>
      <c r="G3609" s="38"/>
      <c r="H3609" s="39"/>
      <c r="I3609" s="38"/>
      <c r="J3609" s="307"/>
      <c r="K3609" s="325"/>
      <c r="L3609" s="353"/>
      <c r="M3609" s="772"/>
      <c r="N3609" s="775"/>
      <c r="O3609" s="863"/>
      <c r="P3609" s="821"/>
      <c r="Q3609" s="828">
        <f t="shared" si="181"/>
        <v>0</v>
      </c>
      <c r="R3609" s="523"/>
    </row>
    <row r="3610" spans="2:18" ht="45" hidden="1" outlineLevel="2">
      <c r="B3610" s="115">
        <f t="shared" si="182"/>
        <v>3590</v>
      </c>
      <c r="C3610" s="70" t="s">
        <v>655</v>
      </c>
      <c r="D3610" s="203" t="s">
        <v>2461</v>
      </c>
      <c r="E3610" s="204" t="s">
        <v>2642</v>
      </c>
      <c r="F3610" s="38"/>
      <c r="G3610" s="38"/>
      <c r="H3610" s="39"/>
      <c r="I3610" s="38"/>
      <c r="J3610" s="307"/>
      <c r="K3610" s="325"/>
      <c r="L3610" s="353"/>
      <c r="M3610" s="772"/>
      <c r="N3610" s="775"/>
      <c r="O3610" s="863"/>
      <c r="P3610" s="821"/>
      <c r="Q3610" s="828">
        <f t="shared" si="181"/>
        <v>0</v>
      </c>
      <c r="R3610" s="523"/>
    </row>
    <row r="3611" spans="2:18" ht="45" hidden="1" outlineLevel="2">
      <c r="B3611" s="115">
        <f t="shared" si="182"/>
        <v>3591</v>
      </c>
      <c r="C3611" s="70" t="s">
        <v>656</v>
      </c>
      <c r="D3611" s="203" t="s">
        <v>2461</v>
      </c>
      <c r="E3611" s="204" t="s">
        <v>2643</v>
      </c>
      <c r="F3611" s="38"/>
      <c r="G3611" s="38"/>
      <c r="H3611" s="39"/>
      <c r="I3611" s="38"/>
      <c r="J3611" s="307"/>
      <c r="K3611" s="325"/>
      <c r="L3611" s="353"/>
      <c r="M3611" s="772"/>
      <c r="N3611" s="775"/>
      <c r="O3611" s="863"/>
      <c r="P3611" s="821"/>
      <c r="Q3611" s="828">
        <f t="shared" si="181"/>
        <v>0</v>
      </c>
      <c r="R3611" s="523"/>
    </row>
    <row r="3612" spans="2:18" ht="45" hidden="1" outlineLevel="2">
      <c r="B3612" s="115">
        <f t="shared" si="182"/>
        <v>3592</v>
      </c>
      <c r="C3612" s="70" t="s">
        <v>657</v>
      </c>
      <c r="D3612" s="203" t="s">
        <v>2461</v>
      </c>
      <c r="E3612" s="204" t="s">
        <v>2644</v>
      </c>
      <c r="F3612" s="38"/>
      <c r="G3612" s="38"/>
      <c r="H3612" s="39"/>
      <c r="I3612" s="38"/>
      <c r="J3612" s="307"/>
      <c r="K3612" s="325"/>
      <c r="L3612" s="353"/>
      <c r="M3612" s="772"/>
      <c r="N3612" s="775"/>
      <c r="O3612" s="863"/>
      <c r="P3612" s="821"/>
      <c r="Q3612" s="828">
        <f t="shared" si="181"/>
        <v>0</v>
      </c>
      <c r="R3612" s="523"/>
    </row>
    <row r="3613" spans="2:18" ht="45" hidden="1" outlineLevel="2">
      <c r="B3613" s="115">
        <f t="shared" si="182"/>
        <v>3593</v>
      </c>
      <c r="C3613" s="70" t="s">
        <v>658</v>
      </c>
      <c r="D3613" s="203" t="s">
        <v>2461</v>
      </c>
      <c r="E3613" s="204" t="s">
        <v>2645</v>
      </c>
      <c r="F3613" s="38"/>
      <c r="G3613" s="38"/>
      <c r="H3613" s="39"/>
      <c r="I3613" s="38"/>
      <c r="J3613" s="307"/>
      <c r="K3613" s="325"/>
      <c r="L3613" s="353"/>
      <c r="M3613" s="772"/>
      <c r="N3613" s="775"/>
      <c r="O3613" s="863"/>
      <c r="P3613" s="821"/>
      <c r="Q3613" s="828">
        <f t="shared" si="181"/>
        <v>0</v>
      </c>
      <c r="R3613" s="523"/>
    </row>
    <row r="3614" spans="2:18" ht="45" hidden="1" outlineLevel="2">
      <c r="B3614" s="115">
        <f t="shared" si="182"/>
        <v>3594</v>
      </c>
      <c r="C3614" s="70" t="s">
        <v>659</v>
      </c>
      <c r="D3614" s="203" t="s">
        <v>2461</v>
      </c>
      <c r="E3614" s="204" t="s">
        <v>2682</v>
      </c>
      <c r="F3614" s="38"/>
      <c r="G3614" s="38"/>
      <c r="H3614" s="39"/>
      <c r="I3614" s="38"/>
      <c r="J3614" s="307"/>
      <c r="K3614" s="325"/>
      <c r="L3614" s="353"/>
      <c r="M3614" s="772"/>
      <c r="N3614" s="775"/>
      <c r="O3614" s="863"/>
      <c r="P3614" s="821"/>
      <c r="Q3614" s="828">
        <f t="shared" si="181"/>
        <v>0</v>
      </c>
      <c r="R3614" s="523"/>
    </row>
    <row r="3615" spans="2:18" ht="45" hidden="1" outlineLevel="2">
      <c r="B3615" s="115">
        <f t="shared" si="182"/>
        <v>3595</v>
      </c>
      <c r="C3615" s="70" t="s">
        <v>660</v>
      </c>
      <c r="D3615" s="203" t="s">
        <v>2461</v>
      </c>
      <c r="E3615" s="204" t="s">
        <v>2683</v>
      </c>
      <c r="F3615" s="38"/>
      <c r="G3615" s="38"/>
      <c r="H3615" s="39"/>
      <c r="I3615" s="38"/>
      <c r="J3615" s="307"/>
      <c r="K3615" s="325"/>
      <c r="L3615" s="353"/>
      <c r="M3615" s="772"/>
      <c r="N3615" s="775"/>
      <c r="O3615" s="863"/>
      <c r="P3615" s="821"/>
      <c r="Q3615" s="828">
        <f t="shared" si="181"/>
        <v>0</v>
      </c>
      <c r="R3615" s="523"/>
    </row>
    <row r="3616" spans="2:18" ht="45" hidden="1" outlineLevel="2">
      <c r="B3616" s="115">
        <f t="shared" si="182"/>
        <v>3596</v>
      </c>
      <c r="C3616" s="70" t="s">
        <v>661</v>
      </c>
      <c r="D3616" s="203" t="s">
        <v>2461</v>
      </c>
      <c r="E3616" s="204" t="s">
        <v>2684</v>
      </c>
      <c r="F3616" s="38"/>
      <c r="G3616" s="38"/>
      <c r="H3616" s="39"/>
      <c r="I3616" s="38"/>
      <c r="J3616" s="307"/>
      <c r="K3616" s="325"/>
      <c r="L3616" s="353"/>
      <c r="M3616" s="772"/>
      <c r="N3616" s="775"/>
      <c r="O3616" s="863"/>
      <c r="P3616" s="821"/>
      <c r="Q3616" s="828">
        <f t="shared" si="181"/>
        <v>0</v>
      </c>
      <c r="R3616" s="523"/>
    </row>
    <row r="3617" spans="2:18" ht="45" hidden="1" outlineLevel="2">
      <c r="B3617" s="115">
        <f t="shared" si="182"/>
        <v>3597</v>
      </c>
      <c r="C3617" s="70" t="s">
        <v>663</v>
      </c>
      <c r="D3617" s="203" t="s">
        <v>2461</v>
      </c>
      <c r="E3617" s="204" t="s">
        <v>2685</v>
      </c>
      <c r="F3617" s="38"/>
      <c r="G3617" s="38"/>
      <c r="H3617" s="39"/>
      <c r="I3617" s="38"/>
      <c r="J3617" s="307"/>
      <c r="K3617" s="325"/>
      <c r="L3617" s="353"/>
      <c r="M3617" s="772"/>
      <c r="N3617" s="775"/>
      <c r="O3617" s="863"/>
      <c r="P3617" s="821"/>
      <c r="Q3617" s="828">
        <f t="shared" si="181"/>
        <v>0</v>
      </c>
      <c r="R3617" s="523"/>
    </row>
    <row r="3618" spans="2:18" ht="45" hidden="1" outlineLevel="2">
      <c r="B3618" s="115">
        <f t="shared" si="182"/>
        <v>3598</v>
      </c>
      <c r="C3618" s="70" t="s">
        <v>664</v>
      </c>
      <c r="D3618" s="203" t="s">
        <v>2461</v>
      </c>
      <c r="E3618" s="204" t="s">
        <v>2686</v>
      </c>
      <c r="F3618" s="38"/>
      <c r="G3618" s="38"/>
      <c r="H3618" s="39"/>
      <c r="I3618" s="38"/>
      <c r="J3618" s="307"/>
      <c r="K3618" s="325"/>
      <c r="L3618" s="353"/>
      <c r="M3618" s="772"/>
      <c r="N3618" s="775"/>
      <c r="O3618" s="863"/>
      <c r="P3618" s="821"/>
      <c r="Q3618" s="828">
        <f t="shared" si="181"/>
        <v>0</v>
      </c>
      <c r="R3618" s="523"/>
    </row>
    <row r="3619" spans="2:18" ht="45" hidden="1" outlineLevel="2">
      <c r="B3619" s="115">
        <f t="shared" si="182"/>
        <v>3599</v>
      </c>
      <c r="C3619" s="70" t="s">
        <v>536</v>
      </c>
      <c r="D3619" s="203" t="s">
        <v>2031</v>
      </c>
      <c r="E3619" s="204" t="s">
        <v>2593</v>
      </c>
      <c r="F3619" s="38"/>
      <c r="G3619" s="38"/>
      <c r="H3619" s="39"/>
      <c r="I3619" s="38"/>
      <c r="J3619" s="307"/>
      <c r="K3619" s="325"/>
      <c r="L3619" s="353"/>
      <c r="M3619" s="772"/>
      <c r="N3619" s="775"/>
      <c r="O3619" s="863"/>
      <c r="P3619" s="821"/>
      <c r="Q3619" s="828">
        <f t="shared" si="181"/>
        <v>0</v>
      </c>
      <c r="R3619" s="523"/>
    </row>
    <row r="3620" spans="2:18" ht="45" hidden="1" outlineLevel="2">
      <c r="B3620" s="115">
        <f t="shared" si="182"/>
        <v>3600</v>
      </c>
      <c r="C3620" s="70" t="s">
        <v>667</v>
      </c>
      <c r="D3620" s="203" t="s">
        <v>2031</v>
      </c>
      <c r="E3620" s="204" t="s">
        <v>2531</v>
      </c>
      <c r="F3620" s="38"/>
      <c r="G3620" s="38"/>
      <c r="H3620" s="39"/>
      <c r="I3620" s="38"/>
      <c r="J3620" s="307"/>
      <c r="K3620" s="325"/>
      <c r="L3620" s="353"/>
      <c r="M3620" s="772"/>
      <c r="N3620" s="775"/>
      <c r="O3620" s="863"/>
      <c r="P3620" s="821"/>
      <c r="Q3620" s="828">
        <f t="shared" si="181"/>
        <v>0</v>
      </c>
      <c r="R3620" s="523"/>
    </row>
    <row r="3621" spans="2:18" ht="45" hidden="1" outlineLevel="2">
      <c r="B3621" s="115">
        <f t="shared" si="182"/>
        <v>3601</v>
      </c>
      <c r="C3621" s="70" t="s">
        <v>670</v>
      </c>
      <c r="D3621" s="203" t="s">
        <v>2031</v>
      </c>
      <c r="E3621" s="204" t="s">
        <v>2596</v>
      </c>
      <c r="F3621" s="38"/>
      <c r="G3621" s="38"/>
      <c r="H3621" s="39"/>
      <c r="I3621" s="38"/>
      <c r="J3621" s="307"/>
      <c r="K3621" s="325"/>
      <c r="L3621" s="353"/>
      <c r="M3621" s="772"/>
      <c r="N3621" s="775"/>
      <c r="O3621" s="863"/>
      <c r="P3621" s="821"/>
      <c r="Q3621" s="828">
        <f t="shared" si="181"/>
        <v>0</v>
      </c>
      <c r="R3621" s="523"/>
    </row>
    <row r="3622" spans="2:18" ht="45" hidden="1" outlineLevel="2">
      <c r="B3622" s="115">
        <f t="shared" si="182"/>
        <v>3602</v>
      </c>
      <c r="C3622" s="70" t="s">
        <v>537</v>
      </c>
      <c r="D3622" s="203" t="s">
        <v>2031</v>
      </c>
      <c r="E3622" s="204" t="s">
        <v>2599</v>
      </c>
      <c r="F3622" s="38"/>
      <c r="G3622" s="38"/>
      <c r="H3622" s="39"/>
      <c r="I3622" s="38"/>
      <c r="J3622" s="307"/>
      <c r="K3622" s="325"/>
      <c r="L3622" s="353"/>
      <c r="M3622" s="772"/>
      <c r="N3622" s="775"/>
      <c r="O3622" s="863"/>
      <c r="P3622" s="821"/>
      <c r="Q3622" s="828">
        <f t="shared" si="181"/>
        <v>0</v>
      </c>
      <c r="R3622" s="523"/>
    </row>
    <row r="3623" spans="2:18" ht="45" hidden="1" outlineLevel="2">
      <c r="B3623" s="115">
        <f t="shared" si="182"/>
        <v>3603</v>
      </c>
      <c r="C3623" s="70" t="s">
        <v>674</v>
      </c>
      <c r="D3623" s="203" t="s">
        <v>2031</v>
      </c>
      <c r="E3623" s="204" t="s">
        <v>2672</v>
      </c>
      <c r="F3623" s="38"/>
      <c r="G3623" s="38"/>
      <c r="H3623" s="39"/>
      <c r="I3623" s="38"/>
      <c r="J3623" s="307"/>
      <c r="K3623" s="325"/>
      <c r="L3623" s="353"/>
      <c r="M3623" s="772"/>
      <c r="N3623" s="775"/>
      <c r="O3623" s="863"/>
      <c r="P3623" s="821"/>
      <c r="Q3623" s="828">
        <f t="shared" si="181"/>
        <v>0</v>
      </c>
      <c r="R3623" s="523"/>
    </row>
    <row r="3624" spans="2:18" ht="45" hidden="1" outlineLevel="2">
      <c r="B3624" s="115">
        <f t="shared" si="182"/>
        <v>3604</v>
      </c>
      <c r="C3624" s="70" t="s">
        <v>676</v>
      </c>
      <c r="D3624" s="203" t="s">
        <v>2031</v>
      </c>
      <c r="E3624" s="204" t="s">
        <v>2603</v>
      </c>
      <c r="F3624" s="38"/>
      <c r="G3624" s="38"/>
      <c r="H3624" s="39"/>
      <c r="I3624" s="38"/>
      <c r="J3624" s="307"/>
      <c r="K3624" s="325"/>
      <c r="L3624" s="353"/>
      <c r="M3624" s="772"/>
      <c r="N3624" s="775"/>
      <c r="O3624" s="863"/>
      <c r="P3624" s="821"/>
      <c r="Q3624" s="828">
        <f t="shared" si="181"/>
        <v>0</v>
      </c>
      <c r="R3624" s="523"/>
    </row>
    <row r="3625" spans="2:18" ht="45" hidden="1" outlineLevel="2">
      <c r="B3625" s="115">
        <f t="shared" si="182"/>
        <v>3605</v>
      </c>
      <c r="C3625" s="70" t="s">
        <v>677</v>
      </c>
      <c r="D3625" s="203" t="s">
        <v>2031</v>
      </c>
      <c r="E3625" s="204" t="s">
        <v>2673</v>
      </c>
      <c r="F3625" s="38"/>
      <c r="G3625" s="38"/>
      <c r="H3625" s="39"/>
      <c r="I3625" s="38"/>
      <c r="J3625" s="307"/>
      <c r="K3625" s="325"/>
      <c r="L3625" s="353"/>
      <c r="M3625" s="772"/>
      <c r="N3625" s="775"/>
      <c r="O3625" s="863"/>
      <c r="P3625" s="821"/>
      <c r="Q3625" s="828">
        <f t="shared" si="181"/>
        <v>0</v>
      </c>
      <c r="R3625" s="523"/>
    </row>
    <row r="3626" spans="2:18" ht="45" hidden="1" outlineLevel="2">
      <c r="B3626" s="115">
        <f t="shared" si="182"/>
        <v>3606</v>
      </c>
      <c r="C3626" s="70" t="s">
        <v>678</v>
      </c>
      <c r="D3626" s="203" t="s">
        <v>2031</v>
      </c>
      <c r="E3626" s="204" t="s">
        <v>2604</v>
      </c>
      <c r="F3626" s="38"/>
      <c r="G3626" s="38"/>
      <c r="H3626" s="39"/>
      <c r="I3626" s="38"/>
      <c r="J3626" s="307"/>
      <c r="K3626" s="325"/>
      <c r="L3626" s="353"/>
      <c r="M3626" s="772"/>
      <c r="N3626" s="775"/>
      <c r="O3626" s="863"/>
      <c r="P3626" s="821"/>
      <c r="Q3626" s="828">
        <f t="shared" si="181"/>
        <v>0</v>
      </c>
      <c r="R3626" s="523"/>
    </row>
    <row r="3627" spans="2:18" ht="45" hidden="1" outlineLevel="2">
      <c r="B3627" s="115">
        <f t="shared" si="182"/>
        <v>3607</v>
      </c>
      <c r="C3627" s="70" t="s">
        <v>679</v>
      </c>
      <c r="D3627" s="203" t="s">
        <v>2031</v>
      </c>
      <c r="E3627" s="204" t="s">
        <v>2605</v>
      </c>
      <c r="F3627" s="38"/>
      <c r="G3627" s="38"/>
      <c r="H3627" s="39"/>
      <c r="I3627" s="38"/>
      <c r="J3627" s="307"/>
      <c r="K3627" s="325"/>
      <c r="L3627" s="353"/>
      <c r="M3627" s="772"/>
      <c r="N3627" s="775"/>
      <c r="O3627" s="863"/>
      <c r="P3627" s="821"/>
      <c r="Q3627" s="828">
        <f t="shared" si="181"/>
        <v>0</v>
      </c>
      <c r="R3627" s="523"/>
    </row>
    <row r="3628" spans="2:18" ht="45" hidden="1" outlineLevel="2">
      <c r="B3628" s="115">
        <f t="shared" si="182"/>
        <v>3608</v>
      </c>
      <c r="C3628" s="70" t="s">
        <v>680</v>
      </c>
      <c r="D3628" s="203" t="s">
        <v>2031</v>
      </c>
      <c r="E3628" s="204" t="s">
        <v>2606</v>
      </c>
      <c r="F3628" s="38"/>
      <c r="G3628" s="38"/>
      <c r="H3628" s="39"/>
      <c r="I3628" s="38"/>
      <c r="J3628" s="307"/>
      <c r="K3628" s="325"/>
      <c r="L3628" s="353"/>
      <c r="M3628" s="772"/>
      <c r="N3628" s="775"/>
      <c r="O3628" s="863"/>
      <c r="P3628" s="821"/>
      <c r="Q3628" s="828">
        <f t="shared" si="181"/>
        <v>0</v>
      </c>
      <c r="R3628" s="523"/>
    </row>
    <row r="3629" spans="2:18" ht="45" hidden="1" outlineLevel="2">
      <c r="B3629" s="115">
        <f t="shared" si="182"/>
        <v>3609</v>
      </c>
      <c r="C3629" s="70" t="s">
        <v>681</v>
      </c>
      <c r="D3629" s="203" t="s">
        <v>2031</v>
      </c>
      <c r="E3629" s="204" t="s">
        <v>2607</v>
      </c>
      <c r="F3629" s="38"/>
      <c r="G3629" s="38"/>
      <c r="H3629" s="39"/>
      <c r="I3629" s="38"/>
      <c r="J3629" s="307"/>
      <c r="K3629" s="325"/>
      <c r="L3629" s="353"/>
      <c r="M3629" s="772"/>
      <c r="N3629" s="775"/>
      <c r="O3629" s="863"/>
      <c r="P3629" s="821"/>
      <c r="Q3629" s="828">
        <f t="shared" si="181"/>
        <v>0</v>
      </c>
      <c r="R3629" s="523"/>
    </row>
    <row r="3630" spans="2:18" ht="45" hidden="1" outlineLevel="2">
      <c r="B3630" s="115">
        <f t="shared" si="182"/>
        <v>3610</v>
      </c>
      <c r="C3630" s="70" t="s">
        <v>682</v>
      </c>
      <c r="D3630" s="203" t="s">
        <v>2031</v>
      </c>
      <c r="E3630" s="204" t="s">
        <v>2608</v>
      </c>
      <c r="F3630" s="38"/>
      <c r="G3630" s="38"/>
      <c r="H3630" s="39"/>
      <c r="I3630" s="38"/>
      <c r="J3630" s="307"/>
      <c r="K3630" s="325"/>
      <c r="L3630" s="353"/>
      <c r="M3630" s="772"/>
      <c r="N3630" s="775"/>
      <c r="O3630" s="863"/>
      <c r="P3630" s="821"/>
      <c r="Q3630" s="828">
        <f t="shared" si="181"/>
        <v>0</v>
      </c>
      <c r="R3630" s="523"/>
    </row>
    <row r="3631" spans="2:18" ht="45" hidden="1" outlineLevel="2">
      <c r="B3631" s="115">
        <f t="shared" si="182"/>
        <v>3611</v>
      </c>
      <c r="C3631" s="70" t="s">
        <v>683</v>
      </c>
      <c r="D3631" s="203" t="s">
        <v>2031</v>
      </c>
      <c r="E3631" s="204" t="s">
        <v>2609</v>
      </c>
      <c r="F3631" s="38"/>
      <c r="G3631" s="38"/>
      <c r="H3631" s="39"/>
      <c r="I3631" s="38"/>
      <c r="J3631" s="307"/>
      <c r="K3631" s="325"/>
      <c r="L3631" s="353"/>
      <c r="M3631" s="772"/>
      <c r="N3631" s="775"/>
      <c r="O3631" s="863"/>
      <c r="P3631" s="821"/>
      <c r="Q3631" s="828">
        <f t="shared" ref="Q3631:Q3694" si="183">I3631</f>
        <v>0</v>
      </c>
      <c r="R3631" s="523"/>
    </row>
    <row r="3632" spans="2:18" ht="45" hidden="1" outlineLevel="2">
      <c r="B3632" s="115">
        <f t="shared" si="182"/>
        <v>3612</v>
      </c>
      <c r="C3632" s="70" t="s">
        <v>684</v>
      </c>
      <c r="D3632" s="203" t="s">
        <v>2031</v>
      </c>
      <c r="E3632" s="204" t="s">
        <v>2610</v>
      </c>
      <c r="F3632" s="38"/>
      <c r="G3632" s="38"/>
      <c r="H3632" s="39"/>
      <c r="I3632" s="38"/>
      <c r="J3632" s="307"/>
      <c r="K3632" s="325"/>
      <c r="L3632" s="353"/>
      <c r="M3632" s="772"/>
      <c r="N3632" s="775"/>
      <c r="O3632" s="863"/>
      <c r="P3632" s="821"/>
      <c r="Q3632" s="828">
        <f t="shared" si="183"/>
        <v>0</v>
      </c>
      <c r="R3632" s="523"/>
    </row>
    <row r="3633" spans="2:18" ht="45" hidden="1" outlineLevel="2">
      <c r="B3633" s="115">
        <f t="shared" si="182"/>
        <v>3613</v>
      </c>
      <c r="C3633" s="76" t="s">
        <v>685</v>
      </c>
      <c r="D3633" s="74" t="s">
        <v>2031</v>
      </c>
      <c r="E3633" s="198" t="s">
        <v>2611</v>
      </c>
      <c r="F3633" s="38"/>
      <c r="G3633" s="38"/>
      <c r="H3633" s="39"/>
      <c r="I3633" s="38"/>
      <c r="J3633" s="307"/>
      <c r="K3633" s="325"/>
      <c r="L3633" s="353"/>
      <c r="M3633" s="772"/>
      <c r="N3633" s="775"/>
      <c r="O3633" s="863"/>
      <c r="P3633" s="821"/>
      <c r="Q3633" s="828">
        <f t="shared" si="183"/>
        <v>0</v>
      </c>
      <c r="R3633" s="523"/>
    </row>
    <row r="3634" spans="2:18" ht="45" hidden="1" outlineLevel="2">
      <c r="B3634" s="115">
        <f t="shared" si="182"/>
        <v>3614</v>
      </c>
      <c r="C3634" s="70" t="s">
        <v>717</v>
      </c>
      <c r="D3634" s="203" t="s">
        <v>2031</v>
      </c>
      <c r="E3634" s="204" t="s">
        <v>2658</v>
      </c>
      <c r="F3634" s="38"/>
      <c r="G3634" s="38"/>
      <c r="H3634" s="39"/>
      <c r="I3634" s="38"/>
      <c r="J3634" s="307"/>
      <c r="K3634" s="325"/>
      <c r="L3634" s="353"/>
      <c r="M3634" s="772"/>
      <c r="N3634" s="775"/>
      <c r="O3634" s="863"/>
      <c r="P3634" s="821"/>
      <c r="Q3634" s="828">
        <f t="shared" si="183"/>
        <v>0</v>
      </c>
      <c r="R3634" s="523"/>
    </row>
    <row r="3635" spans="2:18" ht="45" hidden="1" outlineLevel="2">
      <c r="B3635" s="115">
        <f t="shared" si="182"/>
        <v>3615</v>
      </c>
      <c r="C3635" s="70" t="s">
        <v>688</v>
      </c>
      <c r="D3635" s="203" t="s">
        <v>2031</v>
      </c>
      <c r="E3635" s="204" t="s">
        <v>2674</v>
      </c>
      <c r="F3635" s="38"/>
      <c r="G3635" s="38"/>
      <c r="H3635" s="39"/>
      <c r="I3635" s="38"/>
      <c r="J3635" s="307"/>
      <c r="K3635" s="325"/>
      <c r="L3635" s="353"/>
      <c r="M3635" s="772"/>
      <c r="N3635" s="775"/>
      <c r="O3635" s="863"/>
      <c r="P3635" s="821"/>
      <c r="Q3635" s="828">
        <f t="shared" si="183"/>
        <v>0</v>
      </c>
      <c r="R3635" s="523"/>
    </row>
    <row r="3636" spans="2:18" ht="45" hidden="1" outlineLevel="2">
      <c r="B3636" s="115">
        <f t="shared" ref="B3636:B3699" si="184">B3635+1</f>
        <v>3616</v>
      </c>
      <c r="C3636" s="70" t="s">
        <v>715</v>
      </c>
      <c r="D3636" s="203" t="s">
        <v>2031</v>
      </c>
      <c r="E3636" s="204" t="s">
        <v>2675</v>
      </c>
      <c r="F3636" s="38"/>
      <c r="G3636" s="38"/>
      <c r="H3636" s="39"/>
      <c r="I3636" s="38"/>
      <c r="J3636" s="307"/>
      <c r="K3636" s="325"/>
      <c r="L3636" s="353"/>
      <c r="M3636" s="772"/>
      <c r="N3636" s="775"/>
      <c r="O3636" s="863"/>
      <c r="P3636" s="821"/>
      <c r="Q3636" s="828">
        <f t="shared" si="183"/>
        <v>0</v>
      </c>
      <c r="R3636" s="523"/>
    </row>
    <row r="3637" spans="2:18" ht="45" hidden="1" outlineLevel="2">
      <c r="B3637" s="115">
        <f t="shared" si="184"/>
        <v>3617</v>
      </c>
      <c r="C3637" s="70" t="s">
        <v>691</v>
      </c>
      <c r="D3637" s="203" t="s">
        <v>2031</v>
      </c>
      <c r="E3637" s="193">
        <v>45818</v>
      </c>
      <c r="F3637" s="38"/>
      <c r="G3637" s="38"/>
      <c r="H3637" s="39"/>
      <c r="I3637" s="38"/>
      <c r="J3637" s="307"/>
      <c r="K3637" s="325"/>
      <c r="L3637" s="353"/>
      <c r="M3637" s="772"/>
      <c r="N3637" s="775"/>
      <c r="O3637" s="863"/>
      <c r="P3637" s="821"/>
      <c r="Q3637" s="828">
        <f t="shared" si="183"/>
        <v>0</v>
      </c>
      <c r="R3637" s="523"/>
    </row>
    <row r="3638" spans="2:18" ht="45" hidden="1" outlineLevel="2">
      <c r="B3638" s="115">
        <f t="shared" si="184"/>
        <v>3618</v>
      </c>
      <c r="C3638" s="70" t="s">
        <v>692</v>
      </c>
      <c r="D3638" s="203" t="s">
        <v>2031</v>
      </c>
      <c r="E3638" s="204" t="s">
        <v>2616</v>
      </c>
      <c r="F3638" s="38"/>
      <c r="G3638" s="38"/>
      <c r="H3638" s="39"/>
      <c r="I3638" s="38"/>
      <c r="J3638" s="307"/>
      <c r="K3638" s="325"/>
      <c r="L3638" s="353"/>
      <c r="M3638" s="772"/>
      <c r="N3638" s="775"/>
      <c r="O3638" s="863"/>
      <c r="P3638" s="821"/>
      <c r="Q3638" s="828">
        <f t="shared" si="183"/>
        <v>0</v>
      </c>
      <c r="R3638" s="523"/>
    </row>
    <row r="3639" spans="2:18" ht="45" hidden="1" outlineLevel="2">
      <c r="B3639" s="115">
        <f t="shared" si="184"/>
        <v>3619</v>
      </c>
      <c r="C3639" s="70" t="s">
        <v>693</v>
      </c>
      <c r="D3639" s="203" t="s">
        <v>2031</v>
      </c>
      <c r="E3639" s="204" t="s">
        <v>2617</v>
      </c>
      <c r="F3639" s="38"/>
      <c r="G3639" s="38"/>
      <c r="H3639" s="39"/>
      <c r="I3639" s="38"/>
      <c r="J3639" s="307"/>
      <c r="K3639" s="325"/>
      <c r="L3639" s="353"/>
      <c r="M3639" s="772"/>
      <c r="N3639" s="775"/>
      <c r="O3639" s="863"/>
      <c r="P3639" s="821"/>
      <c r="Q3639" s="828">
        <f t="shared" si="183"/>
        <v>0</v>
      </c>
      <c r="R3639" s="523"/>
    </row>
    <row r="3640" spans="2:18" ht="45" hidden="1" outlineLevel="2">
      <c r="B3640" s="115">
        <f t="shared" si="184"/>
        <v>3620</v>
      </c>
      <c r="C3640" s="70" t="s">
        <v>694</v>
      </c>
      <c r="D3640" s="203" t="s">
        <v>2031</v>
      </c>
      <c r="E3640" s="204" t="s">
        <v>2618</v>
      </c>
      <c r="F3640" s="38"/>
      <c r="G3640" s="38"/>
      <c r="H3640" s="39"/>
      <c r="I3640" s="38"/>
      <c r="J3640" s="307"/>
      <c r="K3640" s="325"/>
      <c r="L3640" s="353"/>
      <c r="M3640" s="772"/>
      <c r="N3640" s="775"/>
      <c r="O3640" s="863"/>
      <c r="P3640" s="821"/>
      <c r="Q3640" s="828">
        <f t="shared" si="183"/>
        <v>0</v>
      </c>
      <c r="R3640" s="523"/>
    </row>
    <row r="3641" spans="2:18" ht="45" hidden="1" outlineLevel="2">
      <c r="B3641" s="115">
        <f t="shared" si="184"/>
        <v>3621</v>
      </c>
      <c r="C3641" s="76" t="s">
        <v>695</v>
      </c>
      <c r="D3641" s="74" t="s">
        <v>2031</v>
      </c>
      <c r="E3641" s="198" t="s">
        <v>2619</v>
      </c>
      <c r="F3641" s="38"/>
      <c r="G3641" s="38"/>
      <c r="H3641" s="39"/>
      <c r="I3641" s="38"/>
      <c r="J3641" s="307"/>
      <c r="K3641" s="325"/>
      <c r="L3641" s="353"/>
      <c r="M3641" s="772"/>
      <c r="N3641" s="775"/>
      <c r="O3641" s="863"/>
      <c r="P3641" s="821"/>
      <c r="Q3641" s="828">
        <f t="shared" si="183"/>
        <v>0</v>
      </c>
      <c r="R3641" s="523"/>
    </row>
    <row r="3642" spans="2:18" ht="45" hidden="1" outlineLevel="2">
      <c r="B3642" s="115">
        <f t="shared" si="184"/>
        <v>3622</v>
      </c>
      <c r="C3642" s="70" t="s">
        <v>696</v>
      </c>
      <c r="D3642" s="203" t="s">
        <v>2031</v>
      </c>
      <c r="E3642" s="204" t="s">
        <v>2620</v>
      </c>
      <c r="F3642" s="38"/>
      <c r="G3642" s="38"/>
      <c r="H3642" s="39"/>
      <c r="I3642" s="38"/>
      <c r="J3642" s="307"/>
      <c r="K3642" s="325"/>
      <c r="L3642" s="353"/>
      <c r="M3642" s="772"/>
      <c r="N3642" s="775"/>
      <c r="O3642" s="863"/>
      <c r="P3642" s="821"/>
      <c r="Q3642" s="828">
        <f t="shared" si="183"/>
        <v>0</v>
      </c>
      <c r="R3642" s="523"/>
    </row>
    <row r="3643" spans="2:18" ht="45" hidden="1" outlineLevel="2">
      <c r="B3643" s="115">
        <f t="shared" si="184"/>
        <v>3623</v>
      </c>
      <c r="C3643" s="70" t="s">
        <v>697</v>
      </c>
      <c r="D3643" s="203" t="s">
        <v>2031</v>
      </c>
      <c r="E3643" s="204" t="s">
        <v>2621</v>
      </c>
      <c r="F3643" s="38"/>
      <c r="G3643" s="38"/>
      <c r="H3643" s="39"/>
      <c r="I3643" s="38"/>
      <c r="J3643" s="307"/>
      <c r="K3643" s="325"/>
      <c r="L3643" s="353"/>
      <c r="M3643" s="772"/>
      <c r="N3643" s="775"/>
      <c r="O3643" s="863"/>
      <c r="P3643" s="821"/>
      <c r="Q3643" s="828">
        <f t="shared" si="183"/>
        <v>0</v>
      </c>
      <c r="R3643" s="523"/>
    </row>
    <row r="3644" spans="2:18" ht="45" hidden="1" outlineLevel="2">
      <c r="B3644" s="115">
        <f t="shared" si="184"/>
        <v>3624</v>
      </c>
      <c r="C3644" s="70" t="s">
        <v>698</v>
      </c>
      <c r="D3644" s="203" t="s">
        <v>2031</v>
      </c>
      <c r="E3644" s="204" t="s">
        <v>2622</v>
      </c>
      <c r="F3644" s="38"/>
      <c r="G3644" s="38"/>
      <c r="H3644" s="39"/>
      <c r="I3644" s="38"/>
      <c r="J3644" s="307"/>
      <c r="K3644" s="325"/>
      <c r="L3644" s="353"/>
      <c r="M3644" s="772"/>
      <c r="N3644" s="775"/>
      <c r="O3644" s="863"/>
      <c r="P3644" s="821"/>
      <c r="Q3644" s="828">
        <f t="shared" si="183"/>
        <v>0</v>
      </c>
      <c r="R3644" s="523"/>
    </row>
    <row r="3645" spans="2:18" ht="45" hidden="1" outlineLevel="2">
      <c r="B3645" s="115">
        <f t="shared" si="184"/>
        <v>3625</v>
      </c>
      <c r="C3645" s="336" t="s">
        <v>699</v>
      </c>
      <c r="D3645" s="203" t="s">
        <v>2031</v>
      </c>
      <c r="E3645" s="204" t="s">
        <v>2623</v>
      </c>
      <c r="F3645" s="38"/>
      <c r="G3645" s="38"/>
      <c r="H3645" s="39"/>
      <c r="I3645" s="38"/>
      <c r="J3645" s="307"/>
      <c r="K3645" s="325"/>
      <c r="L3645" s="353"/>
      <c r="M3645" s="772"/>
      <c r="N3645" s="775"/>
      <c r="O3645" s="863"/>
      <c r="P3645" s="821"/>
      <c r="Q3645" s="828">
        <f t="shared" si="183"/>
        <v>0</v>
      </c>
      <c r="R3645" s="523"/>
    </row>
    <row r="3646" spans="2:18" ht="45" hidden="1" outlineLevel="2">
      <c r="B3646" s="115">
        <f t="shared" si="184"/>
        <v>3626</v>
      </c>
      <c r="C3646" s="70" t="s">
        <v>700</v>
      </c>
      <c r="D3646" s="203" t="s">
        <v>2031</v>
      </c>
      <c r="E3646" s="204" t="s">
        <v>2655</v>
      </c>
      <c r="F3646" s="38"/>
      <c r="G3646" s="38"/>
      <c r="H3646" s="39"/>
      <c r="I3646" s="38"/>
      <c r="J3646" s="307"/>
      <c r="K3646" s="325"/>
      <c r="L3646" s="353"/>
      <c r="M3646" s="772"/>
      <c r="N3646" s="775"/>
      <c r="O3646" s="863"/>
      <c r="P3646" s="821"/>
      <c r="Q3646" s="828">
        <f t="shared" si="183"/>
        <v>0</v>
      </c>
      <c r="R3646" s="523"/>
    </row>
    <row r="3647" spans="2:18" ht="45" hidden="1" outlineLevel="2">
      <c r="B3647" s="115">
        <f t="shared" si="184"/>
        <v>3627</v>
      </c>
      <c r="C3647" s="70" t="s">
        <v>701</v>
      </c>
      <c r="D3647" s="203" t="s">
        <v>2031</v>
      </c>
      <c r="E3647" s="204" t="s">
        <v>2625</v>
      </c>
      <c r="F3647" s="38"/>
      <c r="G3647" s="38"/>
      <c r="H3647" s="39"/>
      <c r="I3647" s="38"/>
      <c r="J3647" s="307"/>
      <c r="K3647" s="325"/>
      <c r="L3647" s="353"/>
      <c r="M3647" s="772"/>
      <c r="N3647" s="775"/>
      <c r="O3647" s="863"/>
      <c r="P3647" s="821"/>
      <c r="Q3647" s="828">
        <f t="shared" si="183"/>
        <v>0</v>
      </c>
      <c r="R3647" s="523"/>
    </row>
    <row r="3648" spans="2:18" ht="45" hidden="1" outlineLevel="2">
      <c r="B3648" s="115">
        <f t="shared" si="184"/>
        <v>3628</v>
      </c>
      <c r="C3648" s="70" t="s">
        <v>712</v>
      </c>
      <c r="D3648" s="203" t="s">
        <v>2031</v>
      </c>
      <c r="E3648" s="204" t="s">
        <v>2656</v>
      </c>
      <c r="F3648" s="38"/>
      <c r="G3648" s="38"/>
      <c r="H3648" s="39"/>
      <c r="I3648" s="38"/>
      <c r="J3648" s="307"/>
      <c r="K3648" s="325"/>
      <c r="L3648" s="353"/>
      <c r="M3648" s="772"/>
      <c r="N3648" s="775"/>
      <c r="O3648" s="863"/>
      <c r="P3648" s="821"/>
      <c r="Q3648" s="828">
        <f t="shared" si="183"/>
        <v>0</v>
      </c>
      <c r="R3648" s="523"/>
    </row>
    <row r="3649" spans="2:18" ht="45" hidden="1" outlineLevel="2">
      <c r="B3649" s="115">
        <f t="shared" si="184"/>
        <v>3629</v>
      </c>
      <c r="C3649" s="70" t="s">
        <v>702</v>
      </c>
      <c r="D3649" s="203" t="s">
        <v>2031</v>
      </c>
      <c r="E3649" s="204" t="s">
        <v>2626</v>
      </c>
      <c r="F3649" s="38"/>
      <c r="G3649" s="38"/>
      <c r="H3649" s="39"/>
      <c r="I3649" s="38"/>
      <c r="J3649" s="307"/>
      <c r="K3649" s="325"/>
      <c r="L3649" s="353"/>
      <c r="M3649" s="772"/>
      <c r="N3649" s="775"/>
      <c r="O3649" s="863"/>
      <c r="P3649" s="821"/>
      <c r="Q3649" s="828">
        <f t="shared" si="183"/>
        <v>0</v>
      </c>
      <c r="R3649" s="523"/>
    </row>
    <row r="3650" spans="2:18" ht="45" hidden="1" outlineLevel="2">
      <c r="B3650" s="115">
        <f t="shared" si="184"/>
        <v>3630</v>
      </c>
      <c r="C3650" s="70" t="s">
        <v>703</v>
      </c>
      <c r="D3650" s="203" t="s">
        <v>2031</v>
      </c>
      <c r="E3650" s="204" t="s">
        <v>2627</v>
      </c>
      <c r="F3650" s="38"/>
      <c r="G3650" s="38"/>
      <c r="H3650" s="39"/>
      <c r="I3650" s="38"/>
      <c r="J3650" s="307"/>
      <c r="K3650" s="325"/>
      <c r="L3650" s="353"/>
      <c r="M3650" s="772"/>
      <c r="N3650" s="775"/>
      <c r="O3650" s="863"/>
      <c r="P3650" s="821"/>
      <c r="Q3650" s="828">
        <f t="shared" si="183"/>
        <v>0</v>
      </c>
      <c r="R3650" s="523"/>
    </row>
    <row r="3651" spans="2:18" ht="45" hidden="1" outlineLevel="2">
      <c r="B3651" s="115">
        <f t="shared" si="184"/>
        <v>3631</v>
      </c>
      <c r="C3651" s="70" t="s">
        <v>704</v>
      </c>
      <c r="D3651" s="203" t="s">
        <v>2031</v>
      </c>
      <c r="E3651" s="204" t="s">
        <v>2628</v>
      </c>
      <c r="F3651" s="38"/>
      <c r="G3651" s="38"/>
      <c r="H3651" s="39"/>
      <c r="I3651" s="38"/>
      <c r="J3651" s="307"/>
      <c r="K3651" s="325"/>
      <c r="L3651" s="353"/>
      <c r="M3651" s="772"/>
      <c r="N3651" s="775"/>
      <c r="O3651" s="863"/>
      <c r="P3651" s="821"/>
      <c r="Q3651" s="828">
        <f t="shared" si="183"/>
        <v>0</v>
      </c>
      <c r="R3651" s="523"/>
    </row>
    <row r="3652" spans="2:18" ht="45" hidden="1" outlineLevel="2">
      <c r="B3652" s="115">
        <f t="shared" si="184"/>
        <v>3632</v>
      </c>
      <c r="C3652" s="70" t="s">
        <v>705</v>
      </c>
      <c r="D3652" s="203" t="s">
        <v>2031</v>
      </c>
      <c r="E3652" s="204" t="s">
        <v>2687</v>
      </c>
      <c r="F3652" s="38"/>
      <c r="G3652" s="38"/>
      <c r="H3652" s="39"/>
      <c r="I3652" s="38"/>
      <c r="J3652" s="307"/>
      <c r="K3652" s="325"/>
      <c r="L3652" s="353"/>
      <c r="M3652" s="772"/>
      <c r="N3652" s="775"/>
      <c r="O3652" s="863"/>
      <c r="P3652" s="821"/>
      <c r="Q3652" s="828">
        <f t="shared" si="183"/>
        <v>0</v>
      </c>
      <c r="R3652" s="523"/>
    </row>
    <row r="3653" spans="2:18" ht="45" hidden="1" outlineLevel="2">
      <c r="B3653" s="115">
        <f t="shared" si="184"/>
        <v>3633</v>
      </c>
      <c r="C3653" s="70" t="s">
        <v>706</v>
      </c>
      <c r="D3653" s="203" t="s">
        <v>2031</v>
      </c>
      <c r="E3653" s="204" t="s">
        <v>2630</v>
      </c>
      <c r="F3653" s="38"/>
      <c r="G3653" s="38"/>
      <c r="H3653" s="39"/>
      <c r="I3653" s="38"/>
      <c r="J3653" s="307"/>
      <c r="K3653" s="325"/>
      <c r="L3653" s="353"/>
      <c r="M3653" s="772"/>
      <c r="N3653" s="775"/>
      <c r="O3653" s="863"/>
      <c r="P3653" s="821"/>
      <c r="Q3653" s="828">
        <f t="shared" si="183"/>
        <v>0</v>
      </c>
      <c r="R3653" s="523"/>
    </row>
    <row r="3654" spans="2:18" ht="45" hidden="1" outlineLevel="2">
      <c r="B3654" s="115">
        <f t="shared" si="184"/>
        <v>3634</v>
      </c>
      <c r="C3654" s="70" t="s">
        <v>707</v>
      </c>
      <c r="D3654" s="203" t="s">
        <v>2031</v>
      </c>
      <c r="E3654" s="204" t="s">
        <v>2657</v>
      </c>
      <c r="F3654" s="38"/>
      <c r="G3654" s="38"/>
      <c r="H3654" s="39"/>
      <c r="I3654" s="38"/>
      <c r="J3654" s="307"/>
      <c r="K3654" s="325"/>
      <c r="L3654" s="353"/>
      <c r="M3654" s="772"/>
      <c r="N3654" s="775"/>
      <c r="O3654" s="863"/>
      <c r="P3654" s="821"/>
      <c r="Q3654" s="828">
        <f t="shared" si="183"/>
        <v>0</v>
      </c>
      <c r="R3654" s="523"/>
    </row>
    <row r="3655" spans="2:18" ht="45" hidden="1" outlineLevel="2">
      <c r="B3655" s="115">
        <f t="shared" si="184"/>
        <v>3635</v>
      </c>
      <c r="C3655" s="70" t="s">
        <v>708</v>
      </c>
      <c r="D3655" s="203" t="s">
        <v>2031</v>
      </c>
      <c r="E3655" s="204" t="s">
        <v>2632</v>
      </c>
      <c r="F3655" s="38"/>
      <c r="G3655" s="38"/>
      <c r="H3655" s="39"/>
      <c r="I3655" s="38"/>
      <c r="J3655" s="307"/>
      <c r="K3655" s="325"/>
      <c r="L3655" s="353"/>
      <c r="M3655" s="772"/>
      <c r="N3655" s="775"/>
      <c r="O3655" s="863"/>
      <c r="P3655" s="821"/>
      <c r="Q3655" s="828">
        <f t="shared" si="183"/>
        <v>0</v>
      </c>
      <c r="R3655" s="523"/>
    </row>
    <row r="3656" spans="2:18" ht="45" hidden="1" outlineLevel="2">
      <c r="B3656" s="115">
        <f t="shared" si="184"/>
        <v>3636</v>
      </c>
      <c r="C3656" s="70" t="s">
        <v>716</v>
      </c>
      <c r="D3656" s="203" t="s">
        <v>2031</v>
      </c>
      <c r="E3656" s="204" t="s">
        <v>2657</v>
      </c>
      <c r="F3656" s="38"/>
      <c r="G3656" s="38"/>
      <c r="H3656" s="39"/>
      <c r="I3656" s="38"/>
      <c r="J3656" s="307"/>
      <c r="K3656" s="325"/>
      <c r="L3656" s="353"/>
      <c r="M3656" s="772"/>
      <c r="N3656" s="775"/>
      <c r="O3656" s="863"/>
      <c r="P3656" s="821"/>
      <c r="Q3656" s="828">
        <f t="shared" si="183"/>
        <v>0</v>
      </c>
      <c r="R3656" s="523"/>
    </row>
    <row r="3657" spans="2:18" ht="45" hidden="1" outlineLevel="2">
      <c r="B3657" s="115">
        <f t="shared" si="184"/>
        <v>3637</v>
      </c>
      <c r="C3657" s="70" t="s">
        <v>709</v>
      </c>
      <c r="D3657" s="203" t="s">
        <v>2031</v>
      </c>
      <c r="E3657" s="204" t="s">
        <v>2677</v>
      </c>
      <c r="F3657" s="38"/>
      <c r="G3657" s="38"/>
      <c r="H3657" s="39"/>
      <c r="I3657" s="38"/>
      <c r="J3657" s="307"/>
      <c r="K3657" s="325"/>
      <c r="L3657" s="353"/>
      <c r="M3657" s="772"/>
      <c r="N3657" s="775"/>
      <c r="O3657" s="863"/>
      <c r="P3657" s="821"/>
      <c r="Q3657" s="828">
        <f t="shared" si="183"/>
        <v>0</v>
      </c>
      <c r="R3657" s="523"/>
    </row>
    <row r="3658" spans="2:18" ht="45" hidden="1" outlineLevel="2">
      <c r="B3658" s="115">
        <f t="shared" si="184"/>
        <v>3638</v>
      </c>
      <c r="C3658" s="70" t="s">
        <v>716</v>
      </c>
      <c r="D3658" s="203" t="s">
        <v>2031</v>
      </c>
      <c r="E3658" s="204" t="s">
        <v>2657</v>
      </c>
      <c r="F3658" s="38"/>
      <c r="G3658" s="38"/>
      <c r="H3658" s="39"/>
      <c r="I3658" s="38"/>
      <c r="J3658" s="307"/>
      <c r="K3658" s="325"/>
      <c r="L3658" s="353"/>
      <c r="M3658" s="772"/>
      <c r="N3658" s="775"/>
      <c r="O3658" s="863"/>
      <c r="P3658" s="821"/>
      <c r="Q3658" s="828">
        <f t="shared" si="183"/>
        <v>0</v>
      </c>
      <c r="R3658" s="523"/>
    </row>
    <row r="3659" spans="2:18" ht="45" hidden="1" outlineLevel="2">
      <c r="B3659" s="115">
        <f t="shared" si="184"/>
        <v>3639</v>
      </c>
      <c r="C3659" s="70" t="s">
        <v>709</v>
      </c>
      <c r="D3659" s="203" t="s">
        <v>2031</v>
      </c>
      <c r="E3659" s="204" t="s">
        <v>2677</v>
      </c>
      <c r="F3659" s="38"/>
      <c r="G3659" s="38"/>
      <c r="H3659" s="39"/>
      <c r="I3659" s="38"/>
      <c r="J3659" s="307"/>
      <c r="K3659" s="325"/>
      <c r="L3659" s="353"/>
      <c r="M3659" s="772"/>
      <c r="N3659" s="775"/>
      <c r="O3659" s="863"/>
      <c r="P3659" s="821"/>
      <c r="Q3659" s="828">
        <f t="shared" si="183"/>
        <v>0</v>
      </c>
      <c r="R3659" s="523"/>
    </row>
    <row r="3660" spans="2:18" hidden="1" outlineLevel="2">
      <c r="B3660" s="115">
        <f t="shared" si="184"/>
        <v>3640</v>
      </c>
      <c r="C3660" s="336" t="s">
        <v>2688</v>
      </c>
      <c r="D3660" s="203"/>
      <c r="E3660" s="204"/>
      <c r="F3660" s="38"/>
      <c r="G3660" s="38"/>
      <c r="H3660" s="39"/>
      <c r="I3660" s="38"/>
      <c r="J3660" s="307"/>
      <c r="K3660" s="325"/>
      <c r="L3660" s="353"/>
      <c r="M3660" s="772"/>
      <c r="N3660" s="775"/>
      <c r="O3660" s="863"/>
      <c r="P3660" s="821"/>
      <c r="Q3660" s="828">
        <f t="shared" si="183"/>
        <v>0</v>
      </c>
      <c r="R3660" s="523"/>
    </row>
    <row r="3661" spans="2:18" ht="75" hidden="1" outlineLevel="2">
      <c r="B3661" s="115">
        <f t="shared" si="184"/>
        <v>3641</v>
      </c>
      <c r="C3661" s="70" t="s">
        <v>2661</v>
      </c>
      <c r="D3661" s="203" t="s">
        <v>31</v>
      </c>
      <c r="E3661" s="204">
        <v>1</v>
      </c>
      <c r="F3661" s="38"/>
      <c r="G3661" s="38"/>
      <c r="H3661" s="39"/>
      <c r="I3661" s="38"/>
      <c r="J3661" s="307"/>
      <c r="K3661" s="325"/>
      <c r="L3661" s="353"/>
      <c r="M3661" s="772"/>
      <c r="N3661" s="775"/>
      <c r="O3661" s="863"/>
      <c r="P3661" s="821"/>
      <c r="Q3661" s="828">
        <f t="shared" si="183"/>
        <v>0</v>
      </c>
      <c r="R3661" s="523"/>
    </row>
    <row r="3662" spans="2:18" ht="75" hidden="1" outlineLevel="2">
      <c r="B3662" s="115">
        <f t="shared" si="184"/>
        <v>3642</v>
      </c>
      <c r="C3662" s="70" t="s">
        <v>2661</v>
      </c>
      <c r="D3662" s="203" t="s">
        <v>31</v>
      </c>
      <c r="E3662" s="204">
        <v>1</v>
      </c>
      <c r="F3662" s="38"/>
      <c r="G3662" s="38"/>
      <c r="H3662" s="39"/>
      <c r="I3662" s="38"/>
      <c r="J3662" s="307"/>
      <c r="K3662" s="325"/>
      <c r="L3662" s="353"/>
      <c r="M3662" s="772"/>
      <c r="N3662" s="775"/>
      <c r="O3662" s="863"/>
      <c r="P3662" s="821"/>
      <c r="Q3662" s="828">
        <f t="shared" si="183"/>
        <v>0</v>
      </c>
      <c r="R3662" s="523"/>
    </row>
    <row r="3663" spans="2:18" ht="30" hidden="1" outlineLevel="2">
      <c r="B3663" s="115">
        <f t="shared" si="184"/>
        <v>3643</v>
      </c>
      <c r="C3663" s="70" t="s">
        <v>642</v>
      </c>
      <c r="D3663" s="203" t="s">
        <v>31</v>
      </c>
      <c r="E3663" s="204">
        <v>10</v>
      </c>
      <c r="F3663" s="38"/>
      <c r="G3663" s="38"/>
      <c r="H3663" s="39"/>
      <c r="I3663" s="38"/>
      <c r="J3663" s="307"/>
      <c r="K3663" s="325"/>
      <c r="L3663" s="353"/>
      <c r="M3663" s="772"/>
      <c r="N3663" s="775"/>
      <c r="O3663" s="863"/>
      <c r="P3663" s="821"/>
      <c r="Q3663" s="828">
        <f t="shared" si="183"/>
        <v>0</v>
      </c>
      <c r="R3663" s="523"/>
    </row>
    <row r="3664" spans="2:18" ht="30" hidden="1" outlineLevel="2">
      <c r="B3664" s="115">
        <f t="shared" si="184"/>
        <v>3644</v>
      </c>
      <c r="C3664" s="70" t="s">
        <v>643</v>
      </c>
      <c r="D3664" s="203" t="s">
        <v>31</v>
      </c>
      <c r="E3664" s="204">
        <v>10</v>
      </c>
      <c r="F3664" s="38"/>
      <c r="G3664" s="38"/>
      <c r="H3664" s="39"/>
      <c r="I3664" s="38"/>
      <c r="J3664" s="307"/>
      <c r="K3664" s="325"/>
      <c r="L3664" s="353"/>
      <c r="M3664" s="772"/>
      <c r="N3664" s="775"/>
      <c r="O3664" s="863"/>
      <c r="P3664" s="821"/>
      <c r="Q3664" s="828">
        <f t="shared" si="183"/>
        <v>0</v>
      </c>
      <c r="R3664" s="523"/>
    </row>
    <row r="3665" spans="2:18" ht="45" hidden="1" outlineLevel="2">
      <c r="B3665" s="115">
        <f t="shared" si="184"/>
        <v>3645</v>
      </c>
      <c r="C3665" s="70" t="s">
        <v>645</v>
      </c>
      <c r="D3665" s="203" t="s">
        <v>31</v>
      </c>
      <c r="E3665" s="204">
        <v>2</v>
      </c>
      <c r="F3665" s="38"/>
      <c r="G3665" s="38"/>
      <c r="H3665" s="39"/>
      <c r="I3665" s="38"/>
      <c r="J3665" s="307"/>
      <c r="K3665" s="325"/>
      <c r="L3665" s="353"/>
      <c r="M3665" s="772"/>
      <c r="N3665" s="775"/>
      <c r="O3665" s="863"/>
      <c r="P3665" s="821"/>
      <c r="Q3665" s="828">
        <f t="shared" si="183"/>
        <v>0</v>
      </c>
      <c r="R3665" s="523"/>
    </row>
    <row r="3666" spans="2:18" ht="30" hidden="1" outlineLevel="2">
      <c r="B3666" s="115">
        <f t="shared" si="184"/>
        <v>3646</v>
      </c>
      <c r="C3666" s="70" t="s">
        <v>648</v>
      </c>
      <c r="D3666" s="203" t="s">
        <v>31</v>
      </c>
      <c r="E3666" s="204">
        <v>10</v>
      </c>
      <c r="F3666" s="38"/>
      <c r="G3666" s="38"/>
      <c r="H3666" s="39"/>
      <c r="I3666" s="38"/>
      <c r="J3666" s="307"/>
      <c r="K3666" s="325"/>
      <c r="L3666" s="353"/>
      <c r="M3666" s="772"/>
      <c r="N3666" s="775"/>
      <c r="O3666" s="863"/>
      <c r="P3666" s="821"/>
      <c r="Q3666" s="828">
        <f t="shared" si="183"/>
        <v>0</v>
      </c>
      <c r="R3666" s="523"/>
    </row>
    <row r="3667" spans="2:18" ht="30" hidden="1" outlineLevel="2">
      <c r="B3667" s="115">
        <f t="shared" si="184"/>
        <v>3647</v>
      </c>
      <c r="C3667" s="70" t="s">
        <v>649</v>
      </c>
      <c r="D3667" s="203" t="s">
        <v>31</v>
      </c>
      <c r="E3667" s="204">
        <v>10</v>
      </c>
      <c r="F3667" s="38"/>
      <c r="G3667" s="38"/>
      <c r="H3667" s="39"/>
      <c r="I3667" s="38"/>
      <c r="J3667" s="307"/>
      <c r="K3667" s="325"/>
      <c r="L3667" s="353"/>
      <c r="M3667" s="772"/>
      <c r="N3667" s="775"/>
      <c r="O3667" s="863"/>
      <c r="P3667" s="821"/>
      <c r="Q3667" s="828">
        <f t="shared" si="183"/>
        <v>0</v>
      </c>
      <c r="R3667" s="523"/>
    </row>
    <row r="3668" spans="2:18" ht="45" hidden="1" outlineLevel="2">
      <c r="B3668" s="115">
        <f t="shared" si="184"/>
        <v>3648</v>
      </c>
      <c r="C3668" s="70" t="s">
        <v>535</v>
      </c>
      <c r="D3668" s="203" t="s">
        <v>2461</v>
      </c>
      <c r="E3668" s="204" t="s">
        <v>2689</v>
      </c>
      <c r="F3668" s="38"/>
      <c r="G3668" s="38"/>
      <c r="H3668" s="39"/>
      <c r="I3668" s="38"/>
      <c r="J3668" s="307"/>
      <c r="K3668" s="325"/>
      <c r="L3668" s="353"/>
      <c r="M3668" s="772"/>
      <c r="N3668" s="775"/>
      <c r="O3668" s="863"/>
      <c r="P3668" s="821"/>
      <c r="Q3668" s="828">
        <f t="shared" si="183"/>
        <v>0</v>
      </c>
      <c r="R3668" s="523"/>
    </row>
    <row r="3669" spans="2:18" ht="45" hidden="1" outlineLevel="2">
      <c r="B3669" s="115">
        <f t="shared" si="184"/>
        <v>3649</v>
      </c>
      <c r="C3669" s="70" t="s">
        <v>652</v>
      </c>
      <c r="D3669" s="203" t="s">
        <v>2461</v>
      </c>
      <c r="E3669" s="204" t="s">
        <v>2690</v>
      </c>
      <c r="F3669" s="38"/>
      <c r="G3669" s="38"/>
      <c r="H3669" s="39"/>
      <c r="I3669" s="38"/>
      <c r="J3669" s="307"/>
      <c r="K3669" s="325"/>
      <c r="L3669" s="353"/>
      <c r="M3669" s="772"/>
      <c r="N3669" s="775"/>
      <c r="O3669" s="863"/>
      <c r="P3669" s="821"/>
      <c r="Q3669" s="828">
        <f t="shared" si="183"/>
        <v>0</v>
      </c>
      <c r="R3669" s="523"/>
    </row>
    <row r="3670" spans="2:18" ht="45" hidden="1" outlineLevel="2">
      <c r="B3670" s="115">
        <f t="shared" si="184"/>
        <v>3650</v>
      </c>
      <c r="C3670" s="70" t="s">
        <v>653</v>
      </c>
      <c r="D3670" s="203" t="s">
        <v>2461</v>
      </c>
      <c r="E3670" s="204" t="s">
        <v>2691</v>
      </c>
      <c r="F3670" s="38"/>
      <c r="G3670" s="38"/>
      <c r="H3670" s="39"/>
      <c r="I3670" s="38"/>
      <c r="J3670" s="307"/>
      <c r="K3670" s="325"/>
      <c r="L3670" s="353"/>
      <c r="M3670" s="772"/>
      <c r="N3670" s="775"/>
      <c r="O3670" s="863"/>
      <c r="P3670" s="821"/>
      <c r="Q3670" s="828">
        <f t="shared" si="183"/>
        <v>0</v>
      </c>
      <c r="R3670" s="523"/>
    </row>
    <row r="3671" spans="2:18" ht="45" hidden="1" outlineLevel="2">
      <c r="B3671" s="115">
        <f t="shared" si="184"/>
        <v>3651</v>
      </c>
      <c r="C3671" s="70" t="s">
        <v>654</v>
      </c>
      <c r="D3671" s="203" t="s">
        <v>2461</v>
      </c>
      <c r="E3671" s="204" t="s">
        <v>2692</v>
      </c>
      <c r="F3671" s="38"/>
      <c r="G3671" s="38"/>
      <c r="H3671" s="39"/>
      <c r="I3671" s="38"/>
      <c r="J3671" s="307"/>
      <c r="K3671" s="325"/>
      <c r="L3671" s="353"/>
      <c r="M3671" s="772"/>
      <c r="N3671" s="775"/>
      <c r="O3671" s="863"/>
      <c r="P3671" s="821"/>
      <c r="Q3671" s="828">
        <f t="shared" si="183"/>
        <v>0</v>
      </c>
      <c r="R3671" s="523"/>
    </row>
    <row r="3672" spans="2:18" ht="45" hidden="1" outlineLevel="2">
      <c r="B3672" s="115">
        <f t="shared" si="184"/>
        <v>3652</v>
      </c>
      <c r="C3672" s="70" t="s">
        <v>655</v>
      </c>
      <c r="D3672" s="203" t="s">
        <v>2461</v>
      </c>
      <c r="E3672" s="204" t="s">
        <v>2693</v>
      </c>
      <c r="F3672" s="38"/>
      <c r="G3672" s="38"/>
      <c r="H3672" s="39"/>
      <c r="I3672" s="38"/>
      <c r="J3672" s="307"/>
      <c r="K3672" s="325"/>
      <c r="L3672" s="353"/>
      <c r="M3672" s="772"/>
      <c r="N3672" s="775"/>
      <c r="O3672" s="863"/>
      <c r="P3672" s="821"/>
      <c r="Q3672" s="828">
        <f t="shared" si="183"/>
        <v>0</v>
      </c>
      <c r="R3672" s="523"/>
    </row>
    <row r="3673" spans="2:18" ht="45" hidden="1" outlineLevel="2">
      <c r="B3673" s="115">
        <f t="shared" si="184"/>
        <v>3653</v>
      </c>
      <c r="C3673" s="336" t="s">
        <v>656</v>
      </c>
      <c r="D3673" s="203" t="s">
        <v>2461</v>
      </c>
      <c r="E3673" s="204" t="s">
        <v>2643</v>
      </c>
      <c r="F3673" s="38"/>
      <c r="G3673" s="38"/>
      <c r="H3673" s="39"/>
      <c r="I3673" s="38"/>
      <c r="J3673" s="307"/>
      <c r="K3673" s="325"/>
      <c r="L3673" s="353"/>
      <c r="M3673" s="772"/>
      <c r="N3673" s="775"/>
      <c r="O3673" s="863"/>
      <c r="P3673" s="821"/>
      <c r="Q3673" s="828">
        <f t="shared" si="183"/>
        <v>0</v>
      </c>
      <c r="R3673" s="523"/>
    </row>
    <row r="3674" spans="2:18" ht="45" hidden="1" outlineLevel="2">
      <c r="B3674" s="115">
        <f t="shared" si="184"/>
        <v>3654</v>
      </c>
      <c r="C3674" s="70" t="s">
        <v>657</v>
      </c>
      <c r="D3674" s="203" t="s">
        <v>2461</v>
      </c>
      <c r="E3674" s="204" t="s">
        <v>2694</v>
      </c>
      <c r="F3674" s="38"/>
      <c r="G3674" s="38"/>
      <c r="H3674" s="39"/>
      <c r="I3674" s="38"/>
      <c r="J3674" s="307"/>
      <c r="K3674" s="325"/>
      <c r="L3674" s="353"/>
      <c r="M3674" s="772"/>
      <c r="N3674" s="775"/>
      <c r="O3674" s="863"/>
      <c r="P3674" s="821"/>
      <c r="Q3674" s="828">
        <f t="shared" si="183"/>
        <v>0</v>
      </c>
      <c r="R3674" s="523"/>
    </row>
    <row r="3675" spans="2:18" ht="45" hidden="1" outlineLevel="2">
      <c r="B3675" s="115">
        <f t="shared" si="184"/>
        <v>3655</v>
      </c>
      <c r="C3675" s="70" t="s">
        <v>658</v>
      </c>
      <c r="D3675" s="203" t="s">
        <v>2461</v>
      </c>
      <c r="E3675" s="204" t="s">
        <v>2645</v>
      </c>
      <c r="F3675" s="38"/>
      <c r="G3675" s="38"/>
      <c r="H3675" s="39"/>
      <c r="I3675" s="38"/>
      <c r="J3675" s="307"/>
      <c r="K3675" s="325"/>
      <c r="L3675" s="353"/>
      <c r="M3675" s="772"/>
      <c r="N3675" s="775"/>
      <c r="O3675" s="863"/>
      <c r="P3675" s="821"/>
      <c r="Q3675" s="828">
        <f t="shared" si="183"/>
        <v>0</v>
      </c>
      <c r="R3675" s="523"/>
    </row>
    <row r="3676" spans="2:18" ht="45" hidden="1" outlineLevel="2">
      <c r="B3676" s="115">
        <f t="shared" si="184"/>
        <v>3656</v>
      </c>
      <c r="C3676" s="70" t="s">
        <v>659</v>
      </c>
      <c r="D3676" s="203" t="s">
        <v>2461</v>
      </c>
      <c r="E3676" s="204" t="s">
        <v>2695</v>
      </c>
      <c r="F3676" s="38"/>
      <c r="G3676" s="38"/>
      <c r="H3676" s="39"/>
      <c r="I3676" s="38"/>
      <c r="J3676" s="307"/>
      <c r="K3676" s="325"/>
      <c r="L3676" s="353"/>
      <c r="M3676" s="772"/>
      <c r="N3676" s="775"/>
      <c r="O3676" s="863"/>
      <c r="P3676" s="821"/>
      <c r="Q3676" s="828">
        <f t="shared" si="183"/>
        <v>0</v>
      </c>
      <c r="R3676" s="523"/>
    </row>
    <row r="3677" spans="2:18" ht="45" hidden="1" outlineLevel="2">
      <c r="B3677" s="115">
        <f t="shared" si="184"/>
        <v>3657</v>
      </c>
      <c r="C3677" s="336" t="s">
        <v>660</v>
      </c>
      <c r="D3677" s="203" t="s">
        <v>2461</v>
      </c>
      <c r="E3677" s="187">
        <v>42856</v>
      </c>
      <c r="F3677" s="38"/>
      <c r="G3677" s="38"/>
      <c r="H3677" s="39"/>
      <c r="I3677" s="38"/>
      <c r="J3677" s="307"/>
      <c r="K3677" s="325"/>
      <c r="L3677" s="353"/>
      <c r="M3677" s="772"/>
      <c r="N3677" s="775"/>
      <c r="O3677" s="863"/>
      <c r="P3677" s="821"/>
      <c r="Q3677" s="828">
        <f t="shared" si="183"/>
        <v>0</v>
      </c>
      <c r="R3677" s="523"/>
    </row>
    <row r="3678" spans="2:18" ht="45" hidden="1" outlineLevel="2">
      <c r="B3678" s="115">
        <f t="shared" si="184"/>
        <v>3658</v>
      </c>
      <c r="C3678" s="70" t="s">
        <v>661</v>
      </c>
      <c r="D3678" s="203" t="s">
        <v>2461</v>
      </c>
      <c r="E3678" s="204" t="s">
        <v>2696</v>
      </c>
      <c r="F3678" s="38"/>
      <c r="G3678" s="38"/>
      <c r="H3678" s="39"/>
      <c r="I3678" s="38"/>
      <c r="J3678" s="307"/>
      <c r="K3678" s="325"/>
      <c r="L3678" s="353"/>
      <c r="M3678" s="772"/>
      <c r="N3678" s="775"/>
      <c r="O3678" s="863"/>
      <c r="P3678" s="821"/>
      <c r="Q3678" s="828">
        <f t="shared" si="183"/>
        <v>0</v>
      </c>
      <c r="R3678" s="523"/>
    </row>
    <row r="3679" spans="2:18" ht="45" hidden="1" outlineLevel="2">
      <c r="B3679" s="115">
        <f t="shared" si="184"/>
        <v>3659</v>
      </c>
      <c r="C3679" s="70" t="s">
        <v>663</v>
      </c>
      <c r="D3679" s="203" t="s">
        <v>2461</v>
      </c>
      <c r="E3679" s="204" t="s">
        <v>2697</v>
      </c>
      <c r="F3679" s="38"/>
      <c r="G3679" s="38"/>
      <c r="H3679" s="39"/>
      <c r="I3679" s="38"/>
      <c r="J3679" s="307"/>
      <c r="K3679" s="325"/>
      <c r="L3679" s="353"/>
      <c r="M3679" s="772"/>
      <c r="N3679" s="775"/>
      <c r="O3679" s="863"/>
      <c r="P3679" s="821"/>
      <c r="Q3679" s="828">
        <f t="shared" si="183"/>
        <v>0</v>
      </c>
      <c r="R3679" s="523"/>
    </row>
    <row r="3680" spans="2:18" ht="45" hidden="1" outlineLevel="2">
      <c r="B3680" s="115">
        <f t="shared" si="184"/>
        <v>3660</v>
      </c>
      <c r="C3680" s="70" t="s">
        <v>664</v>
      </c>
      <c r="D3680" s="203" t="s">
        <v>2461</v>
      </c>
      <c r="E3680" s="204" t="s">
        <v>2698</v>
      </c>
      <c r="F3680" s="38"/>
      <c r="G3680" s="38"/>
      <c r="H3680" s="39"/>
      <c r="I3680" s="38"/>
      <c r="J3680" s="307"/>
      <c r="K3680" s="325"/>
      <c r="L3680" s="353"/>
      <c r="M3680" s="772"/>
      <c r="N3680" s="775"/>
      <c r="O3680" s="863"/>
      <c r="P3680" s="821"/>
      <c r="Q3680" s="828">
        <f t="shared" si="183"/>
        <v>0</v>
      </c>
      <c r="R3680" s="523"/>
    </row>
    <row r="3681" spans="2:18" ht="45" hidden="1" outlineLevel="2">
      <c r="B3681" s="115">
        <f t="shared" si="184"/>
        <v>3661</v>
      </c>
      <c r="C3681" s="70" t="s">
        <v>536</v>
      </c>
      <c r="D3681" s="203" t="s">
        <v>2031</v>
      </c>
      <c r="E3681" s="204" t="s">
        <v>2593</v>
      </c>
      <c r="F3681" s="38"/>
      <c r="G3681" s="38"/>
      <c r="H3681" s="39"/>
      <c r="I3681" s="38"/>
      <c r="J3681" s="307"/>
      <c r="K3681" s="325"/>
      <c r="L3681" s="353"/>
      <c r="M3681" s="772"/>
      <c r="N3681" s="775"/>
      <c r="O3681" s="863"/>
      <c r="P3681" s="821"/>
      <c r="Q3681" s="828">
        <f t="shared" si="183"/>
        <v>0</v>
      </c>
      <c r="R3681" s="523"/>
    </row>
    <row r="3682" spans="2:18" ht="45" hidden="1" outlineLevel="2">
      <c r="B3682" s="115">
        <f t="shared" si="184"/>
        <v>3662</v>
      </c>
      <c r="C3682" s="70" t="s">
        <v>667</v>
      </c>
      <c r="D3682" s="203" t="s">
        <v>2031</v>
      </c>
      <c r="E3682" s="204" t="s">
        <v>2699</v>
      </c>
      <c r="F3682" s="38"/>
      <c r="G3682" s="38"/>
      <c r="H3682" s="39"/>
      <c r="I3682" s="38"/>
      <c r="J3682" s="307"/>
      <c r="K3682" s="325"/>
      <c r="L3682" s="353"/>
      <c r="M3682" s="772"/>
      <c r="N3682" s="775"/>
      <c r="O3682" s="863"/>
      <c r="P3682" s="821"/>
      <c r="Q3682" s="828">
        <f t="shared" si="183"/>
        <v>0</v>
      </c>
      <c r="R3682" s="523"/>
    </row>
    <row r="3683" spans="2:18" ht="45" hidden="1" outlineLevel="2">
      <c r="B3683" s="115">
        <f t="shared" si="184"/>
        <v>3663</v>
      </c>
      <c r="C3683" s="70" t="s">
        <v>670</v>
      </c>
      <c r="D3683" s="203" t="s">
        <v>2031</v>
      </c>
      <c r="E3683" s="204" t="s">
        <v>2596</v>
      </c>
      <c r="F3683" s="38"/>
      <c r="G3683" s="38"/>
      <c r="H3683" s="39"/>
      <c r="I3683" s="38"/>
      <c r="J3683" s="307"/>
      <c r="K3683" s="325"/>
      <c r="L3683" s="353"/>
      <c r="M3683" s="772"/>
      <c r="N3683" s="775"/>
      <c r="O3683" s="863"/>
      <c r="P3683" s="821"/>
      <c r="Q3683" s="828">
        <f t="shared" si="183"/>
        <v>0</v>
      </c>
      <c r="R3683" s="523"/>
    </row>
    <row r="3684" spans="2:18" ht="45" hidden="1" outlineLevel="2">
      <c r="B3684" s="115">
        <f t="shared" si="184"/>
        <v>3664</v>
      </c>
      <c r="C3684" s="70" t="s">
        <v>718</v>
      </c>
      <c r="D3684" s="203" t="s">
        <v>2031</v>
      </c>
      <c r="E3684" s="204" t="s">
        <v>2700</v>
      </c>
      <c r="F3684" s="38"/>
      <c r="G3684" s="38"/>
      <c r="H3684" s="39"/>
      <c r="I3684" s="38"/>
      <c r="J3684" s="307"/>
      <c r="K3684" s="325"/>
      <c r="L3684" s="353"/>
      <c r="M3684" s="772"/>
      <c r="N3684" s="775"/>
      <c r="O3684" s="863"/>
      <c r="P3684" s="821"/>
      <c r="Q3684" s="828">
        <f t="shared" si="183"/>
        <v>0</v>
      </c>
      <c r="R3684" s="523"/>
    </row>
    <row r="3685" spans="2:18" ht="45" hidden="1" outlineLevel="2">
      <c r="B3685" s="115">
        <f t="shared" si="184"/>
        <v>3665</v>
      </c>
      <c r="C3685" s="336" t="s">
        <v>671</v>
      </c>
      <c r="D3685" s="203" t="s">
        <v>2031</v>
      </c>
      <c r="E3685" s="204" t="s">
        <v>2597</v>
      </c>
      <c r="F3685" s="38"/>
      <c r="G3685" s="38"/>
      <c r="H3685" s="39"/>
      <c r="I3685" s="38"/>
      <c r="J3685" s="307"/>
      <c r="K3685" s="325"/>
      <c r="L3685" s="353"/>
      <c r="M3685" s="772"/>
      <c r="N3685" s="775"/>
      <c r="O3685" s="863"/>
      <c r="P3685" s="821"/>
      <c r="Q3685" s="828">
        <f t="shared" si="183"/>
        <v>0</v>
      </c>
      <c r="R3685" s="523"/>
    </row>
    <row r="3686" spans="2:18" ht="45" hidden="1" outlineLevel="2">
      <c r="B3686" s="115">
        <f t="shared" si="184"/>
        <v>3666</v>
      </c>
      <c r="C3686" s="70" t="s">
        <v>672</v>
      </c>
      <c r="D3686" s="203" t="s">
        <v>2031</v>
      </c>
      <c r="E3686" s="204" t="s">
        <v>2701</v>
      </c>
      <c r="F3686" s="38"/>
      <c r="G3686" s="38"/>
      <c r="H3686" s="39"/>
      <c r="I3686" s="38"/>
      <c r="J3686" s="307"/>
      <c r="K3686" s="325"/>
      <c r="L3686" s="353"/>
      <c r="M3686" s="772"/>
      <c r="N3686" s="775"/>
      <c r="O3686" s="863"/>
      <c r="P3686" s="821"/>
      <c r="Q3686" s="828">
        <f t="shared" si="183"/>
        <v>0</v>
      </c>
      <c r="R3686" s="523"/>
    </row>
    <row r="3687" spans="2:18" ht="45" hidden="1" outlineLevel="2">
      <c r="B3687" s="115">
        <f t="shared" si="184"/>
        <v>3667</v>
      </c>
      <c r="C3687" s="70" t="s">
        <v>537</v>
      </c>
      <c r="D3687" s="203" t="s">
        <v>2031</v>
      </c>
      <c r="E3687" s="204" t="s">
        <v>2702</v>
      </c>
      <c r="F3687" s="38"/>
      <c r="G3687" s="38"/>
      <c r="H3687" s="39"/>
      <c r="I3687" s="38"/>
      <c r="J3687" s="307"/>
      <c r="K3687" s="325"/>
      <c r="L3687" s="353"/>
      <c r="M3687" s="772"/>
      <c r="N3687" s="775"/>
      <c r="O3687" s="863"/>
      <c r="P3687" s="821"/>
      <c r="Q3687" s="828">
        <f t="shared" si="183"/>
        <v>0</v>
      </c>
      <c r="R3687" s="523"/>
    </row>
    <row r="3688" spans="2:18" ht="45" hidden="1" outlineLevel="2">
      <c r="B3688" s="115">
        <f t="shared" si="184"/>
        <v>3668</v>
      </c>
      <c r="C3688" s="70" t="s">
        <v>674</v>
      </c>
      <c r="D3688" s="203" t="s">
        <v>2031</v>
      </c>
      <c r="E3688" s="204" t="s">
        <v>2672</v>
      </c>
      <c r="F3688" s="38"/>
      <c r="G3688" s="38"/>
      <c r="H3688" s="39"/>
      <c r="I3688" s="38"/>
      <c r="J3688" s="307"/>
      <c r="K3688" s="325"/>
      <c r="L3688" s="353"/>
      <c r="M3688" s="772"/>
      <c r="N3688" s="775"/>
      <c r="O3688" s="863"/>
      <c r="P3688" s="821"/>
      <c r="Q3688" s="828">
        <f t="shared" si="183"/>
        <v>0</v>
      </c>
      <c r="R3688" s="523"/>
    </row>
    <row r="3689" spans="2:18" ht="45" hidden="1" outlineLevel="2">
      <c r="B3689" s="115">
        <f t="shared" si="184"/>
        <v>3669</v>
      </c>
      <c r="C3689" s="70" t="s">
        <v>677</v>
      </c>
      <c r="D3689" s="203" t="s">
        <v>2031</v>
      </c>
      <c r="E3689" s="204" t="s">
        <v>2703</v>
      </c>
      <c r="F3689" s="38"/>
      <c r="G3689" s="38"/>
      <c r="H3689" s="39"/>
      <c r="I3689" s="38"/>
      <c r="J3689" s="307"/>
      <c r="K3689" s="325"/>
      <c r="L3689" s="353"/>
      <c r="M3689" s="772"/>
      <c r="N3689" s="775"/>
      <c r="O3689" s="863"/>
      <c r="P3689" s="821"/>
      <c r="Q3689" s="828">
        <f t="shared" si="183"/>
        <v>0</v>
      </c>
      <c r="R3689" s="523"/>
    </row>
    <row r="3690" spans="2:18" ht="45" hidden="1" outlineLevel="2">
      <c r="B3690" s="115">
        <f t="shared" si="184"/>
        <v>3670</v>
      </c>
      <c r="C3690" s="70" t="s">
        <v>678</v>
      </c>
      <c r="D3690" s="203" t="s">
        <v>2031</v>
      </c>
      <c r="E3690" s="204" t="s">
        <v>2704</v>
      </c>
      <c r="F3690" s="38"/>
      <c r="G3690" s="38"/>
      <c r="H3690" s="39"/>
      <c r="I3690" s="38"/>
      <c r="J3690" s="307"/>
      <c r="K3690" s="325"/>
      <c r="L3690" s="353"/>
      <c r="M3690" s="772"/>
      <c r="N3690" s="775"/>
      <c r="O3690" s="863"/>
      <c r="P3690" s="821"/>
      <c r="Q3690" s="828">
        <f t="shared" si="183"/>
        <v>0</v>
      </c>
      <c r="R3690" s="523"/>
    </row>
    <row r="3691" spans="2:18" ht="45" hidden="1" outlineLevel="2">
      <c r="B3691" s="115">
        <f t="shared" si="184"/>
        <v>3671</v>
      </c>
      <c r="C3691" s="70" t="s">
        <v>679</v>
      </c>
      <c r="D3691" s="203" t="s">
        <v>2031</v>
      </c>
      <c r="E3691" s="204" t="s">
        <v>2705</v>
      </c>
      <c r="F3691" s="38"/>
      <c r="G3691" s="38"/>
      <c r="H3691" s="39"/>
      <c r="I3691" s="38"/>
      <c r="J3691" s="307"/>
      <c r="K3691" s="325"/>
      <c r="L3691" s="353"/>
      <c r="M3691" s="772"/>
      <c r="N3691" s="775"/>
      <c r="O3691" s="863"/>
      <c r="P3691" s="821"/>
      <c r="Q3691" s="828">
        <f t="shared" si="183"/>
        <v>0</v>
      </c>
      <c r="R3691" s="523"/>
    </row>
    <row r="3692" spans="2:18" ht="45" hidden="1" outlineLevel="2">
      <c r="B3692" s="115">
        <f t="shared" si="184"/>
        <v>3672</v>
      </c>
      <c r="C3692" s="70" t="s">
        <v>680</v>
      </c>
      <c r="D3692" s="203" t="s">
        <v>2031</v>
      </c>
      <c r="E3692" s="204" t="s">
        <v>2606</v>
      </c>
      <c r="F3692" s="38"/>
      <c r="G3692" s="38"/>
      <c r="H3692" s="39"/>
      <c r="I3692" s="38"/>
      <c r="J3692" s="307"/>
      <c r="K3692" s="325"/>
      <c r="L3692" s="353"/>
      <c r="M3692" s="772"/>
      <c r="N3692" s="775"/>
      <c r="O3692" s="863"/>
      <c r="P3692" s="821"/>
      <c r="Q3692" s="828">
        <f t="shared" si="183"/>
        <v>0</v>
      </c>
      <c r="R3692" s="523"/>
    </row>
    <row r="3693" spans="2:18" ht="45" hidden="1" outlineLevel="2">
      <c r="B3693" s="115">
        <f t="shared" si="184"/>
        <v>3673</v>
      </c>
      <c r="C3693" s="70" t="s">
        <v>681</v>
      </c>
      <c r="D3693" s="203" t="s">
        <v>2031</v>
      </c>
      <c r="E3693" s="204" t="s">
        <v>2607</v>
      </c>
      <c r="F3693" s="38"/>
      <c r="G3693" s="38"/>
      <c r="H3693" s="39"/>
      <c r="I3693" s="38"/>
      <c r="J3693" s="307"/>
      <c r="K3693" s="325"/>
      <c r="L3693" s="353"/>
      <c r="M3693" s="772"/>
      <c r="N3693" s="775"/>
      <c r="O3693" s="863"/>
      <c r="P3693" s="821"/>
      <c r="Q3693" s="828">
        <f t="shared" si="183"/>
        <v>0</v>
      </c>
      <c r="R3693" s="523"/>
    </row>
    <row r="3694" spans="2:18" ht="45" hidden="1" outlineLevel="2">
      <c r="B3694" s="115">
        <f t="shared" si="184"/>
        <v>3674</v>
      </c>
      <c r="C3694" s="70" t="s">
        <v>682</v>
      </c>
      <c r="D3694" s="203" t="s">
        <v>2031</v>
      </c>
      <c r="E3694" s="204" t="s">
        <v>2608</v>
      </c>
      <c r="F3694" s="38"/>
      <c r="G3694" s="38"/>
      <c r="H3694" s="39"/>
      <c r="I3694" s="38"/>
      <c r="J3694" s="307"/>
      <c r="K3694" s="325"/>
      <c r="L3694" s="353"/>
      <c r="M3694" s="772"/>
      <c r="N3694" s="775"/>
      <c r="O3694" s="863"/>
      <c r="P3694" s="821"/>
      <c r="Q3694" s="828">
        <f t="shared" si="183"/>
        <v>0</v>
      </c>
      <c r="R3694" s="523"/>
    </row>
    <row r="3695" spans="2:18" ht="45" hidden="1" outlineLevel="2">
      <c r="B3695" s="115">
        <f t="shared" si="184"/>
        <v>3675</v>
      </c>
      <c r="C3695" s="70" t="s">
        <v>683</v>
      </c>
      <c r="D3695" s="203" t="s">
        <v>2031</v>
      </c>
      <c r="E3695" s="204" t="s">
        <v>2609</v>
      </c>
      <c r="F3695" s="38"/>
      <c r="G3695" s="38"/>
      <c r="H3695" s="39"/>
      <c r="I3695" s="38"/>
      <c r="J3695" s="307"/>
      <c r="K3695" s="325"/>
      <c r="L3695" s="353"/>
      <c r="M3695" s="772"/>
      <c r="N3695" s="775"/>
      <c r="O3695" s="863"/>
      <c r="P3695" s="821"/>
      <c r="Q3695" s="828">
        <f t="shared" ref="Q3695:Q3758" si="185">I3695</f>
        <v>0</v>
      </c>
      <c r="R3695" s="523"/>
    </row>
    <row r="3696" spans="2:18" ht="45" hidden="1" outlineLevel="2">
      <c r="B3696" s="115">
        <f t="shared" si="184"/>
        <v>3676</v>
      </c>
      <c r="C3696" s="70" t="s">
        <v>719</v>
      </c>
      <c r="D3696" s="203" t="s">
        <v>2031</v>
      </c>
      <c r="E3696" s="204" t="s">
        <v>2706</v>
      </c>
      <c r="F3696" s="38"/>
      <c r="G3696" s="38"/>
      <c r="H3696" s="39"/>
      <c r="I3696" s="38"/>
      <c r="J3696" s="307"/>
      <c r="K3696" s="325"/>
      <c r="L3696" s="353"/>
      <c r="M3696" s="772"/>
      <c r="N3696" s="775"/>
      <c r="O3696" s="863"/>
      <c r="P3696" s="821"/>
      <c r="Q3696" s="828">
        <f t="shared" si="185"/>
        <v>0</v>
      </c>
      <c r="R3696" s="523"/>
    </row>
    <row r="3697" spans="2:18" ht="45" hidden="1" outlineLevel="2">
      <c r="B3697" s="115">
        <f t="shared" si="184"/>
        <v>3677</v>
      </c>
      <c r="C3697" s="70" t="s">
        <v>684</v>
      </c>
      <c r="D3697" s="203" t="s">
        <v>2031</v>
      </c>
      <c r="E3697" s="204" t="s">
        <v>2610</v>
      </c>
      <c r="F3697" s="38"/>
      <c r="G3697" s="38"/>
      <c r="H3697" s="39"/>
      <c r="I3697" s="38"/>
      <c r="J3697" s="307"/>
      <c r="K3697" s="325"/>
      <c r="L3697" s="353"/>
      <c r="M3697" s="772"/>
      <c r="N3697" s="775"/>
      <c r="O3697" s="863"/>
      <c r="P3697" s="821"/>
      <c r="Q3697" s="828">
        <f t="shared" si="185"/>
        <v>0</v>
      </c>
      <c r="R3697" s="523"/>
    </row>
    <row r="3698" spans="2:18" ht="45" hidden="1" outlineLevel="2">
      <c r="B3698" s="115">
        <f t="shared" si="184"/>
        <v>3678</v>
      </c>
      <c r="C3698" s="70" t="s">
        <v>685</v>
      </c>
      <c r="D3698" s="203" t="s">
        <v>2031</v>
      </c>
      <c r="E3698" s="204" t="s">
        <v>2653</v>
      </c>
      <c r="F3698" s="38"/>
      <c r="G3698" s="38"/>
      <c r="H3698" s="39"/>
      <c r="I3698" s="38"/>
      <c r="J3698" s="307"/>
      <c r="K3698" s="325"/>
      <c r="L3698" s="353"/>
      <c r="M3698" s="772"/>
      <c r="N3698" s="775"/>
      <c r="O3698" s="863"/>
      <c r="P3698" s="821"/>
      <c r="Q3698" s="828">
        <f t="shared" si="185"/>
        <v>0</v>
      </c>
      <c r="R3698" s="523"/>
    </row>
    <row r="3699" spans="2:18" ht="45" hidden="1" outlineLevel="2">
      <c r="B3699" s="115">
        <f t="shared" si="184"/>
        <v>3679</v>
      </c>
      <c r="C3699" s="70" t="s">
        <v>720</v>
      </c>
      <c r="D3699" s="203" t="s">
        <v>2031</v>
      </c>
      <c r="E3699" s="204" t="s">
        <v>2674</v>
      </c>
      <c r="F3699" s="38"/>
      <c r="G3699" s="38"/>
      <c r="H3699" s="39"/>
      <c r="I3699" s="38"/>
      <c r="J3699" s="307"/>
      <c r="K3699" s="325"/>
      <c r="L3699" s="353"/>
      <c r="M3699" s="772"/>
      <c r="N3699" s="775"/>
      <c r="O3699" s="863"/>
      <c r="P3699" s="821"/>
      <c r="Q3699" s="828">
        <f t="shared" si="185"/>
        <v>0</v>
      </c>
      <c r="R3699" s="523"/>
    </row>
    <row r="3700" spans="2:18" ht="45" hidden="1" outlineLevel="2">
      <c r="B3700" s="115">
        <f t="shared" ref="B3700:B3763" si="186">B3699+1</f>
        <v>3680</v>
      </c>
      <c r="C3700" s="76" t="s">
        <v>715</v>
      </c>
      <c r="D3700" s="74" t="s">
        <v>2031</v>
      </c>
      <c r="E3700" s="198" t="s">
        <v>2675</v>
      </c>
      <c r="F3700" s="38"/>
      <c r="G3700" s="38"/>
      <c r="H3700" s="39"/>
      <c r="I3700" s="38"/>
      <c r="J3700" s="307"/>
      <c r="K3700" s="325"/>
      <c r="L3700" s="353"/>
      <c r="M3700" s="772"/>
      <c r="N3700" s="775"/>
      <c r="O3700" s="863"/>
      <c r="P3700" s="821"/>
      <c r="Q3700" s="828">
        <f t="shared" si="185"/>
        <v>0</v>
      </c>
      <c r="R3700" s="523"/>
    </row>
    <row r="3701" spans="2:18" ht="45" hidden="1" outlineLevel="2">
      <c r="B3701" s="115">
        <f t="shared" si="186"/>
        <v>3681</v>
      </c>
      <c r="C3701" s="70" t="s">
        <v>691</v>
      </c>
      <c r="D3701" s="203" t="s">
        <v>2031</v>
      </c>
      <c r="E3701" s="193">
        <v>45818</v>
      </c>
      <c r="F3701" s="38"/>
      <c r="G3701" s="38"/>
      <c r="H3701" s="39"/>
      <c r="I3701" s="38"/>
      <c r="J3701" s="307"/>
      <c r="K3701" s="325"/>
      <c r="L3701" s="353"/>
      <c r="M3701" s="772"/>
      <c r="N3701" s="775"/>
      <c r="O3701" s="863"/>
      <c r="P3701" s="821"/>
      <c r="Q3701" s="828">
        <f t="shared" si="185"/>
        <v>0</v>
      </c>
      <c r="R3701" s="523"/>
    </row>
    <row r="3702" spans="2:18" ht="45" hidden="1" outlineLevel="2">
      <c r="B3702" s="115">
        <f t="shared" si="186"/>
        <v>3682</v>
      </c>
      <c r="C3702" s="70" t="s">
        <v>692</v>
      </c>
      <c r="D3702" s="203" t="s">
        <v>2031</v>
      </c>
      <c r="E3702" s="204" t="s">
        <v>2707</v>
      </c>
      <c r="F3702" s="38"/>
      <c r="G3702" s="38"/>
      <c r="H3702" s="39"/>
      <c r="I3702" s="38"/>
      <c r="J3702" s="307"/>
      <c r="K3702" s="325"/>
      <c r="L3702" s="353"/>
      <c r="M3702" s="772"/>
      <c r="N3702" s="775"/>
      <c r="O3702" s="863"/>
      <c r="P3702" s="821"/>
      <c r="Q3702" s="828">
        <f t="shared" si="185"/>
        <v>0</v>
      </c>
      <c r="R3702" s="523"/>
    </row>
    <row r="3703" spans="2:18" ht="45" hidden="1" outlineLevel="2">
      <c r="B3703" s="115">
        <f t="shared" si="186"/>
        <v>3683</v>
      </c>
      <c r="C3703" s="70" t="s">
        <v>693</v>
      </c>
      <c r="D3703" s="203" t="s">
        <v>2031</v>
      </c>
      <c r="E3703" s="204" t="s">
        <v>2617</v>
      </c>
      <c r="F3703" s="38"/>
      <c r="G3703" s="38"/>
      <c r="H3703" s="39"/>
      <c r="I3703" s="38"/>
      <c r="J3703" s="307"/>
      <c r="K3703" s="325"/>
      <c r="L3703" s="353"/>
      <c r="M3703" s="772"/>
      <c r="N3703" s="775"/>
      <c r="O3703" s="863"/>
      <c r="P3703" s="821"/>
      <c r="Q3703" s="828">
        <f t="shared" si="185"/>
        <v>0</v>
      </c>
      <c r="R3703" s="523"/>
    </row>
    <row r="3704" spans="2:18" ht="45" hidden="1" outlineLevel="2">
      <c r="B3704" s="115">
        <f t="shared" si="186"/>
        <v>3684</v>
      </c>
      <c r="C3704" s="70" t="s">
        <v>694</v>
      </c>
      <c r="D3704" s="203" t="s">
        <v>2031</v>
      </c>
      <c r="E3704" s="204" t="s">
        <v>2708</v>
      </c>
      <c r="F3704" s="38"/>
      <c r="G3704" s="38"/>
      <c r="H3704" s="39"/>
      <c r="I3704" s="38"/>
      <c r="J3704" s="307"/>
      <c r="K3704" s="325"/>
      <c r="L3704" s="353"/>
      <c r="M3704" s="772"/>
      <c r="N3704" s="775"/>
      <c r="O3704" s="863"/>
      <c r="P3704" s="821"/>
      <c r="Q3704" s="828">
        <f t="shared" si="185"/>
        <v>0</v>
      </c>
      <c r="R3704" s="523"/>
    </row>
    <row r="3705" spans="2:18" ht="45" hidden="1" outlineLevel="2">
      <c r="B3705" s="115">
        <f t="shared" si="186"/>
        <v>3685</v>
      </c>
      <c r="C3705" s="70" t="s">
        <v>695</v>
      </c>
      <c r="D3705" s="203" t="s">
        <v>2031</v>
      </c>
      <c r="E3705" s="204" t="s">
        <v>2619</v>
      </c>
      <c r="F3705" s="38"/>
      <c r="G3705" s="38"/>
      <c r="H3705" s="39"/>
      <c r="I3705" s="38"/>
      <c r="J3705" s="307"/>
      <c r="K3705" s="325"/>
      <c r="L3705" s="353"/>
      <c r="M3705" s="772"/>
      <c r="N3705" s="775"/>
      <c r="O3705" s="863"/>
      <c r="P3705" s="821"/>
      <c r="Q3705" s="828">
        <f t="shared" si="185"/>
        <v>0</v>
      </c>
      <c r="R3705" s="523"/>
    </row>
    <row r="3706" spans="2:18" ht="45" hidden="1" outlineLevel="2">
      <c r="B3706" s="115">
        <f t="shared" si="186"/>
        <v>3686</v>
      </c>
      <c r="C3706" s="70" t="s">
        <v>696</v>
      </c>
      <c r="D3706" s="203" t="s">
        <v>2031</v>
      </c>
      <c r="E3706" s="204" t="s">
        <v>2709</v>
      </c>
      <c r="F3706" s="38"/>
      <c r="G3706" s="38"/>
      <c r="H3706" s="39"/>
      <c r="I3706" s="38"/>
      <c r="J3706" s="307"/>
      <c r="K3706" s="325"/>
      <c r="L3706" s="353"/>
      <c r="M3706" s="772"/>
      <c r="N3706" s="775"/>
      <c r="O3706" s="863"/>
      <c r="P3706" s="821"/>
      <c r="Q3706" s="828">
        <f t="shared" si="185"/>
        <v>0</v>
      </c>
      <c r="R3706" s="523"/>
    </row>
    <row r="3707" spans="2:18" ht="45" hidden="1" outlineLevel="2">
      <c r="B3707" s="115">
        <f t="shared" si="186"/>
        <v>3687</v>
      </c>
      <c r="C3707" s="70" t="s">
        <v>697</v>
      </c>
      <c r="D3707" s="203" t="s">
        <v>2031</v>
      </c>
      <c r="E3707" s="204" t="s">
        <v>2621</v>
      </c>
      <c r="F3707" s="38"/>
      <c r="G3707" s="38"/>
      <c r="H3707" s="39"/>
      <c r="I3707" s="38"/>
      <c r="J3707" s="307"/>
      <c r="K3707" s="325"/>
      <c r="L3707" s="353"/>
      <c r="M3707" s="772"/>
      <c r="N3707" s="775"/>
      <c r="O3707" s="863"/>
      <c r="P3707" s="821"/>
      <c r="Q3707" s="828">
        <f t="shared" si="185"/>
        <v>0</v>
      </c>
      <c r="R3707" s="523"/>
    </row>
    <row r="3708" spans="2:18" ht="45" hidden="1" outlineLevel="2">
      <c r="B3708" s="115">
        <f t="shared" si="186"/>
        <v>3688</v>
      </c>
      <c r="C3708" s="70" t="s">
        <v>698</v>
      </c>
      <c r="D3708" s="203" t="s">
        <v>2031</v>
      </c>
      <c r="E3708" s="204" t="s">
        <v>2622</v>
      </c>
      <c r="F3708" s="38"/>
      <c r="G3708" s="38"/>
      <c r="H3708" s="39"/>
      <c r="I3708" s="38"/>
      <c r="J3708" s="307"/>
      <c r="K3708" s="325"/>
      <c r="L3708" s="353"/>
      <c r="M3708" s="772"/>
      <c r="N3708" s="775"/>
      <c r="O3708" s="863"/>
      <c r="P3708" s="821"/>
      <c r="Q3708" s="828">
        <f t="shared" si="185"/>
        <v>0</v>
      </c>
      <c r="R3708" s="523"/>
    </row>
    <row r="3709" spans="2:18" ht="45" hidden="1" outlineLevel="2">
      <c r="B3709" s="115">
        <f t="shared" si="186"/>
        <v>3689</v>
      </c>
      <c r="C3709" s="70" t="s">
        <v>699</v>
      </c>
      <c r="D3709" s="203" t="s">
        <v>2031</v>
      </c>
      <c r="E3709" s="204" t="s">
        <v>2623</v>
      </c>
      <c r="F3709" s="38"/>
      <c r="G3709" s="38"/>
      <c r="H3709" s="39"/>
      <c r="I3709" s="38"/>
      <c r="J3709" s="307"/>
      <c r="K3709" s="325"/>
      <c r="L3709" s="353"/>
      <c r="M3709" s="772"/>
      <c r="N3709" s="775"/>
      <c r="O3709" s="863"/>
      <c r="P3709" s="821"/>
      <c r="Q3709" s="828">
        <f t="shared" si="185"/>
        <v>0</v>
      </c>
      <c r="R3709" s="523"/>
    </row>
    <row r="3710" spans="2:18" ht="45" hidden="1" outlineLevel="2">
      <c r="B3710" s="115">
        <f t="shared" si="186"/>
        <v>3690</v>
      </c>
      <c r="C3710" s="70" t="s">
        <v>700</v>
      </c>
      <c r="D3710" s="203" t="s">
        <v>2031</v>
      </c>
      <c r="E3710" s="204" t="s">
        <v>2655</v>
      </c>
      <c r="F3710" s="38"/>
      <c r="G3710" s="38"/>
      <c r="H3710" s="39"/>
      <c r="I3710" s="38"/>
      <c r="J3710" s="307"/>
      <c r="K3710" s="325"/>
      <c r="L3710" s="353"/>
      <c r="M3710" s="772"/>
      <c r="N3710" s="775"/>
      <c r="O3710" s="863"/>
      <c r="P3710" s="821"/>
      <c r="Q3710" s="828">
        <f t="shared" si="185"/>
        <v>0</v>
      </c>
      <c r="R3710" s="523"/>
    </row>
    <row r="3711" spans="2:18" ht="45" hidden="1" outlineLevel="2">
      <c r="B3711" s="115">
        <f t="shared" si="186"/>
        <v>3691</v>
      </c>
      <c r="C3711" s="70" t="s">
        <v>701</v>
      </c>
      <c r="D3711" s="203" t="s">
        <v>2031</v>
      </c>
      <c r="E3711" s="204" t="s">
        <v>2625</v>
      </c>
      <c r="F3711" s="38"/>
      <c r="G3711" s="38"/>
      <c r="H3711" s="39"/>
      <c r="I3711" s="38"/>
      <c r="J3711" s="307"/>
      <c r="K3711" s="325"/>
      <c r="L3711" s="353"/>
      <c r="M3711" s="772"/>
      <c r="N3711" s="775"/>
      <c r="O3711" s="863"/>
      <c r="P3711" s="821"/>
      <c r="Q3711" s="828">
        <f t="shared" si="185"/>
        <v>0</v>
      </c>
      <c r="R3711" s="523"/>
    </row>
    <row r="3712" spans="2:18" ht="45" hidden="1" outlineLevel="2">
      <c r="B3712" s="115">
        <f t="shared" si="186"/>
        <v>3692</v>
      </c>
      <c r="C3712" s="70" t="s">
        <v>712</v>
      </c>
      <c r="D3712" s="203" t="s">
        <v>2031</v>
      </c>
      <c r="E3712" s="204" t="s">
        <v>2656</v>
      </c>
      <c r="F3712" s="38"/>
      <c r="G3712" s="38"/>
      <c r="H3712" s="39"/>
      <c r="I3712" s="38"/>
      <c r="J3712" s="307"/>
      <c r="K3712" s="325"/>
      <c r="L3712" s="353"/>
      <c r="M3712" s="772"/>
      <c r="N3712" s="775"/>
      <c r="O3712" s="863"/>
      <c r="P3712" s="821"/>
      <c r="Q3712" s="828">
        <f t="shared" si="185"/>
        <v>0</v>
      </c>
      <c r="R3712" s="523"/>
    </row>
    <row r="3713" spans="2:18" ht="45" hidden="1" outlineLevel="2">
      <c r="B3713" s="115">
        <f t="shared" si="186"/>
        <v>3693</v>
      </c>
      <c r="C3713" s="70" t="s">
        <v>702</v>
      </c>
      <c r="D3713" s="203" t="s">
        <v>2031</v>
      </c>
      <c r="E3713" s="204" t="s">
        <v>2626</v>
      </c>
      <c r="F3713" s="38"/>
      <c r="G3713" s="38"/>
      <c r="H3713" s="39"/>
      <c r="I3713" s="38"/>
      <c r="J3713" s="307"/>
      <c r="K3713" s="325"/>
      <c r="L3713" s="353"/>
      <c r="M3713" s="772"/>
      <c r="N3713" s="775"/>
      <c r="O3713" s="863"/>
      <c r="P3713" s="821"/>
      <c r="Q3713" s="828">
        <f t="shared" si="185"/>
        <v>0</v>
      </c>
      <c r="R3713" s="523"/>
    </row>
    <row r="3714" spans="2:18" ht="45" hidden="1" outlineLevel="2">
      <c r="B3714" s="115">
        <f t="shared" si="186"/>
        <v>3694</v>
      </c>
      <c r="C3714" s="70" t="s">
        <v>703</v>
      </c>
      <c r="D3714" s="203" t="s">
        <v>2031</v>
      </c>
      <c r="E3714" s="204" t="s">
        <v>2627</v>
      </c>
      <c r="F3714" s="38"/>
      <c r="G3714" s="38"/>
      <c r="H3714" s="39"/>
      <c r="I3714" s="38"/>
      <c r="J3714" s="307"/>
      <c r="K3714" s="325"/>
      <c r="L3714" s="353"/>
      <c r="M3714" s="772"/>
      <c r="N3714" s="775"/>
      <c r="O3714" s="863"/>
      <c r="P3714" s="821"/>
      <c r="Q3714" s="828">
        <f t="shared" si="185"/>
        <v>0</v>
      </c>
      <c r="R3714" s="523"/>
    </row>
    <row r="3715" spans="2:18" ht="45" hidden="1" outlineLevel="2">
      <c r="B3715" s="115">
        <f t="shared" si="186"/>
        <v>3695</v>
      </c>
      <c r="C3715" s="70" t="s">
        <v>704</v>
      </c>
      <c r="D3715" s="203" t="s">
        <v>2031</v>
      </c>
      <c r="E3715" s="204" t="s">
        <v>2628</v>
      </c>
      <c r="F3715" s="38"/>
      <c r="G3715" s="38"/>
      <c r="H3715" s="39"/>
      <c r="I3715" s="38"/>
      <c r="J3715" s="307"/>
      <c r="K3715" s="325"/>
      <c r="L3715" s="353"/>
      <c r="M3715" s="772"/>
      <c r="N3715" s="775"/>
      <c r="O3715" s="863"/>
      <c r="P3715" s="821"/>
      <c r="Q3715" s="828">
        <f t="shared" si="185"/>
        <v>0</v>
      </c>
      <c r="R3715" s="523"/>
    </row>
    <row r="3716" spans="2:18" ht="45" hidden="1" outlineLevel="2">
      <c r="B3716" s="115">
        <f t="shared" si="186"/>
        <v>3696</v>
      </c>
      <c r="C3716" s="70" t="s">
        <v>706</v>
      </c>
      <c r="D3716" s="203" t="s">
        <v>2031</v>
      </c>
      <c r="E3716" s="204" t="s">
        <v>2630</v>
      </c>
      <c r="F3716" s="38"/>
      <c r="G3716" s="38"/>
      <c r="H3716" s="39"/>
      <c r="I3716" s="38"/>
      <c r="J3716" s="307"/>
      <c r="K3716" s="325"/>
      <c r="L3716" s="353"/>
      <c r="M3716" s="772"/>
      <c r="N3716" s="775"/>
      <c r="O3716" s="863"/>
      <c r="P3716" s="821"/>
      <c r="Q3716" s="828">
        <f t="shared" si="185"/>
        <v>0</v>
      </c>
      <c r="R3716" s="523"/>
    </row>
    <row r="3717" spans="2:18" ht="45" hidden="1" outlineLevel="2">
      <c r="B3717" s="115">
        <f t="shared" si="186"/>
        <v>3697</v>
      </c>
      <c r="C3717" s="70" t="s">
        <v>708</v>
      </c>
      <c r="D3717" s="203" t="s">
        <v>2031</v>
      </c>
      <c r="E3717" s="204" t="s">
        <v>2632</v>
      </c>
      <c r="F3717" s="38"/>
      <c r="G3717" s="38"/>
      <c r="H3717" s="39"/>
      <c r="I3717" s="38"/>
      <c r="J3717" s="307"/>
      <c r="K3717" s="325"/>
      <c r="L3717" s="353"/>
      <c r="M3717" s="772"/>
      <c r="N3717" s="775"/>
      <c r="O3717" s="863"/>
      <c r="P3717" s="821"/>
      <c r="Q3717" s="828">
        <f t="shared" si="185"/>
        <v>0</v>
      </c>
      <c r="R3717" s="523"/>
    </row>
    <row r="3718" spans="2:18" ht="45" hidden="1" outlineLevel="2">
      <c r="B3718" s="115">
        <f t="shared" si="186"/>
        <v>3698</v>
      </c>
      <c r="C3718" s="70" t="s">
        <v>721</v>
      </c>
      <c r="D3718" s="203" t="s">
        <v>2031</v>
      </c>
      <c r="E3718" s="204" t="s">
        <v>2710</v>
      </c>
      <c r="F3718" s="38"/>
      <c r="G3718" s="38"/>
      <c r="H3718" s="39"/>
      <c r="I3718" s="38"/>
      <c r="J3718" s="307"/>
      <c r="K3718" s="325"/>
      <c r="L3718" s="353"/>
      <c r="M3718" s="772"/>
      <c r="N3718" s="775"/>
      <c r="O3718" s="863"/>
      <c r="P3718" s="821"/>
      <c r="Q3718" s="828">
        <f t="shared" si="185"/>
        <v>0</v>
      </c>
      <c r="R3718" s="523"/>
    </row>
    <row r="3719" spans="2:18" ht="45" hidden="1" outlineLevel="2">
      <c r="B3719" s="115">
        <f t="shared" si="186"/>
        <v>3699</v>
      </c>
      <c r="C3719" s="70" t="s">
        <v>716</v>
      </c>
      <c r="D3719" s="203" t="s">
        <v>2031</v>
      </c>
      <c r="E3719" s="204" t="s">
        <v>2657</v>
      </c>
      <c r="F3719" s="38"/>
      <c r="G3719" s="38"/>
      <c r="H3719" s="39"/>
      <c r="I3719" s="38"/>
      <c r="J3719" s="307"/>
      <c r="K3719" s="325"/>
      <c r="L3719" s="353"/>
      <c r="M3719" s="772"/>
      <c r="N3719" s="775"/>
      <c r="O3719" s="863"/>
      <c r="P3719" s="821"/>
      <c r="Q3719" s="828">
        <f t="shared" si="185"/>
        <v>0</v>
      </c>
      <c r="R3719" s="523"/>
    </row>
    <row r="3720" spans="2:18" ht="45" hidden="1" outlineLevel="2">
      <c r="B3720" s="115">
        <f t="shared" si="186"/>
        <v>3700</v>
      </c>
      <c r="C3720" s="70" t="s">
        <v>709</v>
      </c>
      <c r="D3720" s="203" t="s">
        <v>2031</v>
      </c>
      <c r="E3720" s="204" t="s">
        <v>2677</v>
      </c>
      <c r="F3720" s="38"/>
      <c r="G3720" s="38"/>
      <c r="H3720" s="39"/>
      <c r="I3720" s="38"/>
      <c r="J3720" s="307"/>
      <c r="K3720" s="325"/>
      <c r="L3720" s="353"/>
      <c r="M3720" s="772"/>
      <c r="N3720" s="775"/>
      <c r="O3720" s="863"/>
      <c r="P3720" s="821"/>
      <c r="Q3720" s="828">
        <f t="shared" si="185"/>
        <v>0</v>
      </c>
      <c r="R3720" s="523"/>
    </row>
    <row r="3721" spans="2:18" hidden="1" outlineLevel="2">
      <c r="B3721" s="115">
        <f t="shared" si="186"/>
        <v>3701</v>
      </c>
      <c r="C3721" s="70" t="s">
        <v>2711</v>
      </c>
      <c r="D3721" s="203"/>
      <c r="E3721" s="204"/>
      <c r="F3721" s="38"/>
      <c r="G3721" s="38"/>
      <c r="H3721" s="39"/>
      <c r="I3721" s="38"/>
      <c r="J3721" s="307"/>
      <c r="K3721" s="325"/>
      <c r="L3721" s="353"/>
      <c r="M3721" s="772"/>
      <c r="N3721" s="775"/>
      <c r="O3721" s="863"/>
      <c r="P3721" s="821"/>
      <c r="Q3721" s="828">
        <f t="shared" si="185"/>
        <v>0</v>
      </c>
      <c r="R3721" s="523"/>
    </row>
    <row r="3722" spans="2:18" ht="75" hidden="1" outlineLevel="2">
      <c r="B3722" s="115">
        <f t="shared" si="186"/>
        <v>3702</v>
      </c>
      <c r="C3722" s="70" t="s">
        <v>2661</v>
      </c>
      <c r="D3722" s="203" t="s">
        <v>31</v>
      </c>
      <c r="E3722" s="204">
        <v>1</v>
      </c>
      <c r="F3722" s="38"/>
      <c r="G3722" s="38"/>
      <c r="H3722" s="39"/>
      <c r="I3722" s="38"/>
      <c r="J3722" s="307"/>
      <c r="K3722" s="325"/>
      <c r="L3722" s="353"/>
      <c r="M3722" s="772"/>
      <c r="N3722" s="775"/>
      <c r="O3722" s="863"/>
      <c r="P3722" s="821"/>
      <c r="Q3722" s="828">
        <f t="shared" si="185"/>
        <v>0</v>
      </c>
      <c r="R3722" s="523"/>
    </row>
    <row r="3723" spans="2:18" ht="75" hidden="1" outlineLevel="2">
      <c r="B3723" s="115">
        <f t="shared" si="186"/>
        <v>3703</v>
      </c>
      <c r="C3723" s="70" t="s">
        <v>2661</v>
      </c>
      <c r="D3723" s="203" t="s">
        <v>31</v>
      </c>
      <c r="E3723" s="204">
        <v>1</v>
      </c>
      <c r="F3723" s="38"/>
      <c r="G3723" s="38"/>
      <c r="H3723" s="39"/>
      <c r="I3723" s="38"/>
      <c r="J3723" s="307"/>
      <c r="K3723" s="325"/>
      <c r="L3723" s="353"/>
      <c r="M3723" s="772"/>
      <c r="N3723" s="775"/>
      <c r="O3723" s="863"/>
      <c r="P3723" s="821"/>
      <c r="Q3723" s="828">
        <f t="shared" si="185"/>
        <v>0</v>
      </c>
      <c r="R3723" s="523"/>
    </row>
    <row r="3724" spans="2:18" ht="30" hidden="1" outlineLevel="2">
      <c r="B3724" s="115">
        <f t="shared" si="186"/>
        <v>3704</v>
      </c>
      <c r="C3724" s="70" t="s">
        <v>722</v>
      </c>
      <c r="D3724" s="203" t="s">
        <v>31</v>
      </c>
      <c r="E3724" s="204">
        <v>10</v>
      </c>
      <c r="F3724" s="38"/>
      <c r="G3724" s="38"/>
      <c r="H3724" s="39"/>
      <c r="I3724" s="38"/>
      <c r="J3724" s="307"/>
      <c r="K3724" s="325"/>
      <c r="L3724" s="353"/>
      <c r="M3724" s="772"/>
      <c r="N3724" s="775"/>
      <c r="O3724" s="863"/>
      <c r="P3724" s="821"/>
      <c r="Q3724" s="828">
        <f t="shared" si="185"/>
        <v>0</v>
      </c>
      <c r="R3724" s="523"/>
    </row>
    <row r="3725" spans="2:18" ht="45" hidden="1" outlineLevel="2">
      <c r="B3725" s="115">
        <f t="shared" si="186"/>
        <v>3705</v>
      </c>
      <c r="C3725" s="70" t="s">
        <v>645</v>
      </c>
      <c r="D3725" s="203" t="s">
        <v>31</v>
      </c>
      <c r="E3725" s="204">
        <v>2</v>
      </c>
      <c r="F3725" s="38"/>
      <c r="G3725" s="38"/>
      <c r="H3725" s="39"/>
      <c r="I3725" s="38"/>
      <c r="J3725" s="307"/>
      <c r="K3725" s="325"/>
      <c r="L3725" s="353"/>
      <c r="M3725" s="772"/>
      <c r="N3725" s="775"/>
      <c r="O3725" s="863"/>
      <c r="P3725" s="821"/>
      <c r="Q3725" s="828">
        <f t="shared" si="185"/>
        <v>0</v>
      </c>
      <c r="R3725" s="523"/>
    </row>
    <row r="3726" spans="2:18" ht="30" hidden="1" outlineLevel="2">
      <c r="B3726" s="115">
        <f t="shared" si="186"/>
        <v>3706</v>
      </c>
      <c r="C3726" s="70" t="s">
        <v>723</v>
      </c>
      <c r="D3726" s="203" t="s">
        <v>31</v>
      </c>
      <c r="E3726" s="204">
        <v>10</v>
      </c>
      <c r="F3726" s="38"/>
      <c r="G3726" s="38"/>
      <c r="H3726" s="39"/>
      <c r="I3726" s="38"/>
      <c r="J3726" s="307"/>
      <c r="K3726" s="325"/>
      <c r="L3726" s="353"/>
      <c r="M3726" s="772"/>
      <c r="N3726" s="775"/>
      <c r="O3726" s="863"/>
      <c r="P3726" s="821"/>
      <c r="Q3726" s="828">
        <f t="shared" si="185"/>
        <v>0</v>
      </c>
      <c r="R3726" s="523"/>
    </row>
    <row r="3727" spans="2:18" ht="45" hidden="1" outlineLevel="2">
      <c r="B3727" s="115">
        <f t="shared" si="186"/>
        <v>3707</v>
      </c>
      <c r="C3727" s="70" t="s">
        <v>653</v>
      </c>
      <c r="D3727" s="203" t="s">
        <v>2461</v>
      </c>
      <c r="E3727" s="204" t="s">
        <v>2712</v>
      </c>
      <c r="F3727" s="38"/>
      <c r="G3727" s="38"/>
      <c r="H3727" s="39"/>
      <c r="I3727" s="38"/>
      <c r="J3727" s="307"/>
      <c r="K3727" s="325"/>
      <c r="L3727" s="353"/>
      <c r="M3727" s="772"/>
      <c r="N3727" s="775"/>
      <c r="O3727" s="863"/>
      <c r="P3727" s="821"/>
      <c r="Q3727" s="828">
        <f t="shared" si="185"/>
        <v>0</v>
      </c>
      <c r="R3727" s="523"/>
    </row>
    <row r="3728" spans="2:18" ht="45" hidden="1" outlineLevel="2">
      <c r="B3728" s="115">
        <f t="shared" si="186"/>
        <v>3708</v>
      </c>
      <c r="C3728" s="70" t="s">
        <v>655</v>
      </c>
      <c r="D3728" s="203" t="s">
        <v>2461</v>
      </c>
      <c r="E3728" s="204" t="s">
        <v>2713</v>
      </c>
      <c r="F3728" s="38"/>
      <c r="G3728" s="38"/>
      <c r="H3728" s="39"/>
      <c r="I3728" s="38"/>
      <c r="J3728" s="307"/>
      <c r="K3728" s="325"/>
      <c r="L3728" s="353"/>
      <c r="M3728" s="772"/>
      <c r="N3728" s="775"/>
      <c r="O3728" s="863"/>
      <c r="P3728" s="821"/>
      <c r="Q3728" s="828">
        <f t="shared" si="185"/>
        <v>0</v>
      </c>
      <c r="R3728" s="523"/>
    </row>
    <row r="3729" spans="2:18" ht="45" hidden="1" outlineLevel="2">
      <c r="B3729" s="115">
        <f t="shared" si="186"/>
        <v>3709</v>
      </c>
      <c r="C3729" s="70" t="s">
        <v>657</v>
      </c>
      <c r="D3729" s="203" t="s">
        <v>2461</v>
      </c>
      <c r="E3729" s="204" t="s">
        <v>2714</v>
      </c>
      <c r="F3729" s="38"/>
      <c r="G3729" s="38"/>
      <c r="H3729" s="39"/>
      <c r="I3729" s="38"/>
      <c r="J3729" s="307"/>
      <c r="K3729" s="325"/>
      <c r="L3729" s="353"/>
      <c r="M3729" s="772"/>
      <c r="N3729" s="775"/>
      <c r="O3729" s="863"/>
      <c r="P3729" s="821"/>
      <c r="Q3729" s="828">
        <f t="shared" si="185"/>
        <v>0</v>
      </c>
      <c r="R3729" s="523"/>
    </row>
    <row r="3730" spans="2:18" ht="45" hidden="1" outlineLevel="2">
      <c r="B3730" s="115">
        <f t="shared" si="186"/>
        <v>3710</v>
      </c>
      <c r="C3730" s="70" t="s">
        <v>659</v>
      </c>
      <c r="D3730" s="203" t="s">
        <v>2461</v>
      </c>
      <c r="E3730" s="204" t="s">
        <v>2715</v>
      </c>
      <c r="F3730" s="38"/>
      <c r="G3730" s="38"/>
      <c r="H3730" s="39"/>
      <c r="I3730" s="38"/>
      <c r="J3730" s="307"/>
      <c r="K3730" s="325"/>
      <c r="L3730" s="353"/>
      <c r="M3730" s="772"/>
      <c r="N3730" s="775"/>
      <c r="O3730" s="863"/>
      <c r="P3730" s="821"/>
      <c r="Q3730" s="828">
        <f t="shared" si="185"/>
        <v>0</v>
      </c>
      <c r="R3730" s="523"/>
    </row>
    <row r="3731" spans="2:18" ht="45" hidden="1" outlineLevel="2">
      <c r="B3731" s="115">
        <f t="shared" si="186"/>
        <v>3711</v>
      </c>
      <c r="C3731" s="70" t="s">
        <v>661</v>
      </c>
      <c r="D3731" s="203" t="s">
        <v>2461</v>
      </c>
      <c r="E3731" s="204" t="s">
        <v>2716</v>
      </c>
      <c r="F3731" s="38"/>
      <c r="G3731" s="38"/>
      <c r="H3731" s="39"/>
      <c r="I3731" s="38"/>
      <c r="J3731" s="307"/>
      <c r="K3731" s="325"/>
      <c r="L3731" s="353"/>
      <c r="M3731" s="772"/>
      <c r="N3731" s="775"/>
      <c r="O3731" s="863"/>
      <c r="P3731" s="821"/>
      <c r="Q3731" s="828">
        <f t="shared" si="185"/>
        <v>0</v>
      </c>
      <c r="R3731" s="523"/>
    </row>
    <row r="3732" spans="2:18" ht="45" hidden="1" outlineLevel="2">
      <c r="B3732" s="115">
        <f t="shared" si="186"/>
        <v>3712</v>
      </c>
      <c r="C3732" s="70" t="s">
        <v>724</v>
      </c>
      <c r="D3732" s="203" t="s">
        <v>2461</v>
      </c>
      <c r="E3732" s="204" t="s">
        <v>2717</v>
      </c>
      <c r="F3732" s="38"/>
      <c r="G3732" s="38"/>
      <c r="H3732" s="39"/>
      <c r="I3732" s="38"/>
      <c r="J3732" s="307"/>
      <c r="K3732" s="325"/>
      <c r="L3732" s="353"/>
      <c r="M3732" s="772"/>
      <c r="N3732" s="775"/>
      <c r="O3732" s="863"/>
      <c r="P3732" s="821"/>
      <c r="Q3732" s="828">
        <f t="shared" si="185"/>
        <v>0</v>
      </c>
      <c r="R3732" s="523"/>
    </row>
    <row r="3733" spans="2:18" ht="45" hidden="1" outlineLevel="2">
      <c r="B3733" s="115">
        <f t="shared" si="186"/>
        <v>3713</v>
      </c>
      <c r="C3733" s="70" t="s">
        <v>663</v>
      </c>
      <c r="D3733" s="203" t="s">
        <v>2461</v>
      </c>
      <c r="E3733" s="204" t="s">
        <v>2718</v>
      </c>
      <c r="F3733" s="38"/>
      <c r="G3733" s="38"/>
      <c r="H3733" s="39"/>
      <c r="I3733" s="38"/>
      <c r="J3733" s="307"/>
      <c r="K3733" s="325"/>
      <c r="L3733" s="353"/>
      <c r="M3733" s="772"/>
      <c r="N3733" s="775"/>
      <c r="O3733" s="863"/>
      <c r="P3733" s="821"/>
      <c r="Q3733" s="828">
        <f t="shared" si="185"/>
        <v>0</v>
      </c>
      <c r="R3733" s="523"/>
    </row>
    <row r="3734" spans="2:18" ht="45" hidden="1" outlineLevel="2">
      <c r="B3734" s="115">
        <f t="shared" si="186"/>
        <v>3714</v>
      </c>
      <c r="C3734" s="70" t="s">
        <v>664</v>
      </c>
      <c r="D3734" s="203" t="s">
        <v>2461</v>
      </c>
      <c r="E3734" s="204" t="s">
        <v>2719</v>
      </c>
      <c r="F3734" s="38"/>
      <c r="G3734" s="38"/>
      <c r="H3734" s="39"/>
      <c r="I3734" s="38"/>
      <c r="J3734" s="307"/>
      <c r="K3734" s="325"/>
      <c r="L3734" s="353"/>
      <c r="M3734" s="772"/>
      <c r="N3734" s="775"/>
      <c r="O3734" s="863"/>
      <c r="P3734" s="821"/>
      <c r="Q3734" s="828">
        <f t="shared" si="185"/>
        <v>0</v>
      </c>
      <c r="R3734" s="523"/>
    </row>
    <row r="3735" spans="2:18" ht="45" hidden="1" outlineLevel="2">
      <c r="B3735" s="115">
        <f t="shared" si="186"/>
        <v>3715</v>
      </c>
      <c r="C3735" s="70" t="s">
        <v>667</v>
      </c>
      <c r="D3735" s="203" t="s">
        <v>2031</v>
      </c>
      <c r="E3735" s="204" t="s">
        <v>2699</v>
      </c>
      <c r="F3735" s="38"/>
      <c r="G3735" s="38"/>
      <c r="H3735" s="39"/>
      <c r="I3735" s="38"/>
      <c r="J3735" s="307"/>
      <c r="K3735" s="325"/>
      <c r="L3735" s="353"/>
      <c r="M3735" s="772"/>
      <c r="N3735" s="775"/>
      <c r="O3735" s="863"/>
      <c r="P3735" s="821"/>
      <c r="Q3735" s="828">
        <f t="shared" si="185"/>
        <v>0</v>
      </c>
      <c r="R3735" s="523"/>
    </row>
    <row r="3736" spans="2:18" ht="45" hidden="1" outlineLevel="2">
      <c r="B3736" s="115">
        <f t="shared" si="186"/>
        <v>3716</v>
      </c>
      <c r="C3736" s="70" t="s">
        <v>674</v>
      </c>
      <c r="D3736" s="203" t="s">
        <v>2031</v>
      </c>
      <c r="E3736" s="204" t="s">
        <v>2601</v>
      </c>
      <c r="F3736" s="38"/>
      <c r="G3736" s="38"/>
      <c r="H3736" s="39"/>
      <c r="I3736" s="38"/>
      <c r="J3736" s="307"/>
      <c r="K3736" s="325"/>
      <c r="L3736" s="353"/>
      <c r="M3736" s="772"/>
      <c r="N3736" s="775"/>
      <c r="O3736" s="863"/>
      <c r="P3736" s="821"/>
      <c r="Q3736" s="828">
        <f t="shared" si="185"/>
        <v>0</v>
      </c>
      <c r="R3736" s="523"/>
    </row>
    <row r="3737" spans="2:18" ht="45" hidden="1" outlineLevel="2">
      <c r="B3737" s="115">
        <f t="shared" si="186"/>
        <v>3717</v>
      </c>
      <c r="C3737" s="70" t="s">
        <v>676</v>
      </c>
      <c r="D3737" s="203" t="s">
        <v>2031</v>
      </c>
      <c r="E3737" s="204" t="s">
        <v>2720</v>
      </c>
      <c r="F3737" s="38"/>
      <c r="G3737" s="38"/>
      <c r="H3737" s="39"/>
      <c r="I3737" s="38"/>
      <c r="J3737" s="307"/>
      <c r="K3737" s="325"/>
      <c r="L3737" s="353"/>
      <c r="M3737" s="772"/>
      <c r="N3737" s="775"/>
      <c r="O3737" s="863"/>
      <c r="P3737" s="821"/>
      <c r="Q3737" s="828">
        <f t="shared" si="185"/>
        <v>0</v>
      </c>
      <c r="R3737" s="523"/>
    </row>
    <row r="3738" spans="2:18" ht="45" hidden="1" outlineLevel="2">
      <c r="B3738" s="115">
        <f t="shared" si="186"/>
        <v>3718</v>
      </c>
      <c r="C3738" s="70" t="s">
        <v>677</v>
      </c>
      <c r="D3738" s="203" t="s">
        <v>2031</v>
      </c>
      <c r="E3738" s="204" t="s">
        <v>2598</v>
      </c>
      <c r="F3738" s="38"/>
      <c r="G3738" s="38"/>
      <c r="H3738" s="39"/>
      <c r="I3738" s="38"/>
      <c r="J3738" s="307"/>
      <c r="K3738" s="325"/>
      <c r="L3738" s="353"/>
      <c r="M3738" s="772"/>
      <c r="N3738" s="775"/>
      <c r="O3738" s="863"/>
      <c r="P3738" s="821"/>
      <c r="Q3738" s="828">
        <f t="shared" si="185"/>
        <v>0</v>
      </c>
      <c r="R3738" s="523"/>
    </row>
    <row r="3739" spans="2:18" ht="45" hidden="1" outlineLevel="2">
      <c r="B3739" s="115">
        <f t="shared" si="186"/>
        <v>3719</v>
      </c>
      <c r="C3739" s="70" t="s">
        <v>725</v>
      </c>
      <c r="D3739" s="203" t="s">
        <v>2031</v>
      </c>
      <c r="E3739" s="204" t="s">
        <v>2721</v>
      </c>
      <c r="F3739" s="38"/>
      <c r="G3739" s="38"/>
      <c r="H3739" s="39"/>
      <c r="I3739" s="38"/>
      <c r="J3739" s="307"/>
      <c r="K3739" s="325"/>
      <c r="L3739" s="353"/>
      <c r="M3739" s="772"/>
      <c r="N3739" s="775"/>
      <c r="O3739" s="863"/>
      <c r="P3739" s="821"/>
      <c r="Q3739" s="828">
        <f t="shared" si="185"/>
        <v>0</v>
      </c>
      <c r="R3739" s="523"/>
    </row>
    <row r="3740" spans="2:18" ht="45" hidden="1" outlineLevel="2">
      <c r="B3740" s="115">
        <f t="shared" si="186"/>
        <v>3720</v>
      </c>
      <c r="C3740" s="70" t="s">
        <v>726</v>
      </c>
      <c r="D3740" s="203" t="s">
        <v>2031</v>
      </c>
      <c r="E3740" s="204" t="s">
        <v>2722</v>
      </c>
      <c r="F3740" s="38"/>
      <c r="G3740" s="38"/>
      <c r="H3740" s="39"/>
      <c r="I3740" s="38"/>
      <c r="J3740" s="307"/>
      <c r="K3740" s="325"/>
      <c r="L3740" s="353"/>
      <c r="M3740" s="772"/>
      <c r="N3740" s="775"/>
      <c r="O3740" s="863"/>
      <c r="P3740" s="821"/>
      <c r="Q3740" s="828">
        <f t="shared" si="185"/>
        <v>0</v>
      </c>
      <c r="R3740" s="523"/>
    </row>
    <row r="3741" spans="2:18" ht="45" hidden="1" outlineLevel="2">
      <c r="B3741" s="115">
        <f t="shared" si="186"/>
        <v>3721</v>
      </c>
      <c r="C3741" s="70" t="s">
        <v>727</v>
      </c>
      <c r="D3741" s="203" t="s">
        <v>2031</v>
      </c>
      <c r="E3741" s="204" t="s">
        <v>2723</v>
      </c>
      <c r="F3741" s="38"/>
      <c r="G3741" s="38"/>
      <c r="H3741" s="39"/>
      <c r="I3741" s="38"/>
      <c r="J3741" s="307"/>
      <c r="K3741" s="325"/>
      <c r="L3741" s="353"/>
      <c r="M3741" s="772"/>
      <c r="N3741" s="775"/>
      <c r="O3741" s="863"/>
      <c r="P3741" s="821"/>
      <c r="Q3741" s="828">
        <f t="shared" si="185"/>
        <v>0</v>
      </c>
      <c r="R3741" s="523"/>
    </row>
    <row r="3742" spans="2:18" ht="45" hidden="1" outlineLevel="2">
      <c r="B3742" s="115">
        <f t="shared" si="186"/>
        <v>3722</v>
      </c>
      <c r="C3742" s="70" t="s">
        <v>710</v>
      </c>
      <c r="D3742" s="203" t="s">
        <v>2031</v>
      </c>
      <c r="E3742" s="204" t="s">
        <v>2652</v>
      </c>
      <c r="F3742" s="38"/>
      <c r="G3742" s="38"/>
      <c r="H3742" s="39"/>
      <c r="I3742" s="38"/>
      <c r="J3742" s="307"/>
      <c r="K3742" s="325"/>
      <c r="L3742" s="353"/>
      <c r="M3742" s="772"/>
      <c r="N3742" s="775"/>
      <c r="O3742" s="863"/>
      <c r="P3742" s="821"/>
      <c r="Q3742" s="828">
        <f t="shared" si="185"/>
        <v>0</v>
      </c>
      <c r="R3742" s="523"/>
    </row>
    <row r="3743" spans="2:18" ht="45" hidden="1" outlineLevel="2">
      <c r="B3743" s="115">
        <f t="shared" si="186"/>
        <v>3723</v>
      </c>
      <c r="C3743" s="70" t="s">
        <v>688</v>
      </c>
      <c r="D3743" s="203" t="s">
        <v>2031</v>
      </c>
      <c r="E3743" s="204" t="s">
        <v>2674</v>
      </c>
      <c r="F3743" s="38"/>
      <c r="G3743" s="38"/>
      <c r="H3743" s="39"/>
      <c r="I3743" s="38"/>
      <c r="J3743" s="307"/>
      <c r="K3743" s="325"/>
      <c r="L3743" s="353"/>
      <c r="M3743" s="772"/>
      <c r="N3743" s="775"/>
      <c r="O3743" s="863"/>
      <c r="P3743" s="821"/>
      <c r="Q3743" s="828">
        <f t="shared" si="185"/>
        <v>0</v>
      </c>
      <c r="R3743" s="523"/>
    </row>
    <row r="3744" spans="2:18" ht="45" hidden="1" outlineLevel="2">
      <c r="B3744" s="115">
        <f t="shared" si="186"/>
        <v>3724</v>
      </c>
      <c r="C3744" s="70" t="s">
        <v>715</v>
      </c>
      <c r="D3744" s="203" t="s">
        <v>2031</v>
      </c>
      <c r="E3744" s="204" t="s">
        <v>2675</v>
      </c>
      <c r="F3744" s="38"/>
      <c r="G3744" s="38"/>
      <c r="H3744" s="39"/>
      <c r="I3744" s="38"/>
      <c r="J3744" s="307"/>
      <c r="K3744" s="325"/>
      <c r="L3744" s="353"/>
      <c r="M3744" s="772"/>
      <c r="N3744" s="775"/>
      <c r="O3744" s="863"/>
      <c r="P3744" s="821"/>
      <c r="Q3744" s="828">
        <f t="shared" si="185"/>
        <v>0</v>
      </c>
      <c r="R3744" s="523"/>
    </row>
    <row r="3745" spans="2:18" ht="45" hidden="1" outlineLevel="2">
      <c r="B3745" s="115">
        <f t="shared" si="186"/>
        <v>3725</v>
      </c>
      <c r="C3745" s="70" t="s">
        <v>728</v>
      </c>
      <c r="D3745" s="203" t="s">
        <v>2031</v>
      </c>
      <c r="E3745" s="204" t="s">
        <v>2724</v>
      </c>
      <c r="F3745" s="38"/>
      <c r="G3745" s="38"/>
      <c r="H3745" s="39"/>
      <c r="I3745" s="38"/>
      <c r="J3745" s="307"/>
      <c r="K3745" s="325"/>
      <c r="L3745" s="353"/>
      <c r="M3745" s="772"/>
      <c r="N3745" s="775"/>
      <c r="O3745" s="863"/>
      <c r="P3745" s="821"/>
      <c r="Q3745" s="828">
        <f t="shared" si="185"/>
        <v>0</v>
      </c>
      <c r="R3745" s="523"/>
    </row>
    <row r="3746" spans="2:18" ht="45" hidden="1" outlineLevel="2">
      <c r="B3746" s="115">
        <f t="shared" si="186"/>
        <v>3726</v>
      </c>
      <c r="C3746" s="70" t="s">
        <v>729</v>
      </c>
      <c r="D3746" s="203" t="s">
        <v>2031</v>
      </c>
      <c r="E3746" s="204" t="s">
        <v>2655</v>
      </c>
      <c r="F3746" s="38"/>
      <c r="G3746" s="38"/>
      <c r="H3746" s="39"/>
      <c r="I3746" s="38"/>
      <c r="J3746" s="307"/>
      <c r="K3746" s="325"/>
      <c r="L3746" s="353"/>
      <c r="M3746" s="772"/>
      <c r="N3746" s="775"/>
      <c r="O3746" s="863"/>
      <c r="P3746" s="821"/>
      <c r="Q3746" s="828">
        <f t="shared" si="185"/>
        <v>0</v>
      </c>
      <c r="R3746" s="523"/>
    </row>
    <row r="3747" spans="2:18" ht="45" hidden="1" outlineLevel="2">
      <c r="B3747" s="115">
        <f t="shared" si="186"/>
        <v>3727</v>
      </c>
      <c r="C3747" s="70" t="s">
        <v>730</v>
      </c>
      <c r="D3747" s="203" t="s">
        <v>2031</v>
      </c>
      <c r="E3747" s="204" t="s">
        <v>2627</v>
      </c>
      <c r="F3747" s="38"/>
      <c r="G3747" s="38"/>
      <c r="H3747" s="39"/>
      <c r="I3747" s="38"/>
      <c r="J3747" s="307"/>
      <c r="K3747" s="325"/>
      <c r="L3747" s="353"/>
      <c r="M3747" s="772"/>
      <c r="N3747" s="775"/>
      <c r="O3747" s="863"/>
      <c r="P3747" s="821"/>
      <c r="Q3747" s="828">
        <f t="shared" si="185"/>
        <v>0</v>
      </c>
      <c r="R3747" s="523"/>
    </row>
    <row r="3748" spans="2:18" ht="45" hidden="1" outlineLevel="2">
      <c r="B3748" s="115">
        <f t="shared" si="186"/>
        <v>3728</v>
      </c>
      <c r="C3748" s="70" t="s">
        <v>731</v>
      </c>
      <c r="D3748" s="203" t="s">
        <v>2031</v>
      </c>
      <c r="E3748" s="204" t="s">
        <v>2725</v>
      </c>
      <c r="F3748" s="38"/>
      <c r="G3748" s="38"/>
      <c r="H3748" s="39"/>
      <c r="I3748" s="38"/>
      <c r="J3748" s="307"/>
      <c r="K3748" s="325"/>
      <c r="L3748" s="353"/>
      <c r="M3748" s="772"/>
      <c r="N3748" s="775"/>
      <c r="O3748" s="863"/>
      <c r="P3748" s="821"/>
      <c r="Q3748" s="828">
        <f t="shared" si="185"/>
        <v>0</v>
      </c>
      <c r="R3748" s="523"/>
    </row>
    <row r="3749" spans="2:18" ht="45" hidden="1" outlineLevel="2">
      <c r="B3749" s="115">
        <f t="shared" si="186"/>
        <v>3729</v>
      </c>
      <c r="C3749" s="70" t="s">
        <v>732</v>
      </c>
      <c r="D3749" s="203" t="s">
        <v>2031</v>
      </c>
      <c r="E3749" s="204" t="s">
        <v>2726</v>
      </c>
      <c r="F3749" s="38"/>
      <c r="G3749" s="38"/>
      <c r="H3749" s="39"/>
      <c r="I3749" s="38"/>
      <c r="J3749" s="307"/>
      <c r="K3749" s="325"/>
      <c r="L3749" s="353"/>
      <c r="M3749" s="772"/>
      <c r="N3749" s="775"/>
      <c r="O3749" s="863"/>
      <c r="P3749" s="821"/>
      <c r="Q3749" s="828">
        <f t="shared" si="185"/>
        <v>0</v>
      </c>
      <c r="R3749" s="523"/>
    </row>
    <row r="3750" spans="2:18" ht="45" hidden="1" outlineLevel="2">
      <c r="B3750" s="115">
        <f t="shared" si="186"/>
        <v>3730</v>
      </c>
      <c r="C3750" s="70" t="s">
        <v>733</v>
      </c>
      <c r="D3750" s="203" t="s">
        <v>2031</v>
      </c>
      <c r="E3750" s="204" t="s">
        <v>2727</v>
      </c>
      <c r="F3750" s="38"/>
      <c r="G3750" s="38"/>
      <c r="H3750" s="39"/>
      <c r="I3750" s="38"/>
      <c r="J3750" s="307"/>
      <c r="K3750" s="325"/>
      <c r="L3750" s="353"/>
      <c r="M3750" s="772"/>
      <c r="N3750" s="775"/>
      <c r="O3750" s="863"/>
      <c r="P3750" s="821"/>
      <c r="Q3750" s="828">
        <f t="shared" si="185"/>
        <v>0</v>
      </c>
      <c r="R3750" s="523"/>
    </row>
    <row r="3751" spans="2:18" ht="45" hidden="1" outlineLevel="2">
      <c r="B3751" s="115">
        <f t="shared" si="186"/>
        <v>3731</v>
      </c>
      <c r="C3751" s="70" t="s">
        <v>716</v>
      </c>
      <c r="D3751" s="203" t="s">
        <v>2031</v>
      </c>
      <c r="E3751" s="204" t="s">
        <v>2657</v>
      </c>
      <c r="F3751" s="38"/>
      <c r="G3751" s="38"/>
      <c r="H3751" s="39"/>
      <c r="I3751" s="38"/>
      <c r="J3751" s="307"/>
      <c r="K3751" s="325"/>
      <c r="L3751" s="353"/>
      <c r="M3751" s="772"/>
      <c r="N3751" s="775"/>
      <c r="O3751" s="863"/>
      <c r="P3751" s="821"/>
      <c r="Q3751" s="828">
        <f t="shared" si="185"/>
        <v>0</v>
      </c>
      <c r="R3751" s="523"/>
    </row>
    <row r="3752" spans="2:18" ht="45" hidden="1" outlineLevel="2">
      <c r="B3752" s="115">
        <f t="shared" si="186"/>
        <v>3732</v>
      </c>
      <c r="C3752" s="70" t="s">
        <v>709</v>
      </c>
      <c r="D3752" s="203" t="s">
        <v>2031</v>
      </c>
      <c r="E3752" s="204" t="s">
        <v>2677</v>
      </c>
      <c r="F3752" s="38"/>
      <c r="G3752" s="38"/>
      <c r="H3752" s="39"/>
      <c r="I3752" s="38"/>
      <c r="J3752" s="307"/>
      <c r="K3752" s="325"/>
      <c r="L3752" s="353"/>
      <c r="M3752" s="772"/>
      <c r="N3752" s="775"/>
      <c r="O3752" s="863"/>
      <c r="P3752" s="821"/>
      <c r="Q3752" s="828">
        <f t="shared" si="185"/>
        <v>0</v>
      </c>
      <c r="R3752" s="523"/>
    </row>
    <row r="3753" spans="2:18" hidden="1" outlineLevel="2">
      <c r="B3753" s="115">
        <f t="shared" si="186"/>
        <v>3733</v>
      </c>
      <c r="C3753" s="70" t="s">
        <v>2728</v>
      </c>
      <c r="D3753" s="203"/>
      <c r="E3753" s="204"/>
      <c r="F3753" s="38"/>
      <c r="G3753" s="38"/>
      <c r="H3753" s="39"/>
      <c r="I3753" s="38"/>
      <c r="J3753" s="307"/>
      <c r="K3753" s="325"/>
      <c r="L3753" s="353"/>
      <c r="M3753" s="772"/>
      <c r="N3753" s="775"/>
      <c r="O3753" s="863"/>
      <c r="P3753" s="821"/>
      <c r="Q3753" s="828">
        <f t="shared" si="185"/>
        <v>0</v>
      </c>
      <c r="R3753" s="523"/>
    </row>
    <row r="3754" spans="2:18" ht="60" hidden="1" outlineLevel="2">
      <c r="B3754" s="115">
        <f t="shared" si="186"/>
        <v>3734</v>
      </c>
      <c r="C3754" s="76" t="s">
        <v>2729</v>
      </c>
      <c r="D3754" s="74" t="s">
        <v>31</v>
      </c>
      <c r="E3754" s="198">
        <v>1</v>
      </c>
      <c r="F3754" s="38"/>
      <c r="G3754" s="38"/>
      <c r="H3754" s="39"/>
      <c r="I3754" s="38"/>
      <c r="J3754" s="307"/>
      <c r="K3754" s="325"/>
      <c r="L3754" s="353"/>
      <c r="M3754" s="772"/>
      <c r="N3754" s="775"/>
      <c r="O3754" s="863"/>
      <c r="P3754" s="821"/>
      <c r="Q3754" s="828">
        <f t="shared" si="185"/>
        <v>0</v>
      </c>
      <c r="R3754" s="523"/>
    </row>
    <row r="3755" spans="2:18" ht="30" hidden="1" outlineLevel="2">
      <c r="B3755" s="115">
        <f t="shared" si="186"/>
        <v>3735</v>
      </c>
      <c r="C3755" s="70" t="s">
        <v>543</v>
      </c>
      <c r="D3755" s="203" t="s">
        <v>31</v>
      </c>
      <c r="E3755" s="204">
        <v>3</v>
      </c>
      <c r="F3755" s="38"/>
      <c r="G3755" s="38"/>
      <c r="H3755" s="39"/>
      <c r="I3755" s="38"/>
      <c r="J3755" s="307"/>
      <c r="K3755" s="325"/>
      <c r="L3755" s="353"/>
      <c r="M3755" s="772"/>
      <c r="N3755" s="775"/>
      <c r="O3755" s="863"/>
      <c r="P3755" s="821"/>
      <c r="Q3755" s="828">
        <f t="shared" si="185"/>
        <v>0</v>
      </c>
      <c r="R3755" s="523"/>
    </row>
    <row r="3756" spans="2:18" ht="30" hidden="1" outlineLevel="2">
      <c r="B3756" s="115">
        <f t="shared" si="186"/>
        <v>3736</v>
      </c>
      <c r="C3756" s="70" t="s">
        <v>589</v>
      </c>
      <c r="D3756" s="203" t="s">
        <v>31</v>
      </c>
      <c r="E3756" s="204">
        <v>3</v>
      </c>
      <c r="F3756" s="38"/>
      <c r="G3756" s="38"/>
      <c r="H3756" s="39"/>
      <c r="I3756" s="38"/>
      <c r="J3756" s="307"/>
      <c r="K3756" s="325"/>
      <c r="L3756" s="353"/>
      <c r="M3756" s="772"/>
      <c r="N3756" s="775"/>
      <c r="O3756" s="863"/>
      <c r="P3756" s="821"/>
      <c r="Q3756" s="828">
        <f t="shared" si="185"/>
        <v>0</v>
      </c>
      <c r="R3756" s="523"/>
    </row>
    <row r="3757" spans="2:18" ht="30" hidden="1" outlineLevel="2">
      <c r="B3757" s="115">
        <f t="shared" si="186"/>
        <v>3737</v>
      </c>
      <c r="C3757" s="70" t="s">
        <v>545</v>
      </c>
      <c r="D3757" s="203" t="s">
        <v>31</v>
      </c>
      <c r="E3757" s="204">
        <v>3</v>
      </c>
      <c r="F3757" s="38"/>
      <c r="G3757" s="38"/>
      <c r="H3757" s="39"/>
      <c r="I3757" s="38"/>
      <c r="J3757" s="307"/>
      <c r="K3757" s="325"/>
      <c r="L3757" s="353"/>
      <c r="M3757" s="772"/>
      <c r="N3757" s="775"/>
      <c r="O3757" s="863"/>
      <c r="P3757" s="821"/>
      <c r="Q3757" s="828">
        <f t="shared" si="185"/>
        <v>0</v>
      </c>
      <c r="R3757" s="523"/>
    </row>
    <row r="3758" spans="2:18" ht="30" hidden="1" outlineLevel="2">
      <c r="B3758" s="115">
        <f t="shared" si="186"/>
        <v>3738</v>
      </c>
      <c r="C3758" s="70" t="s">
        <v>734</v>
      </c>
      <c r="D3758" s="203" t="s">
        <v>31</v>
      </c>
      <c r="E3758" s="204">
        <v>1</v>
      </c>
      <c r="F3758" s="38"/>
      <c r="G3758" s="38"/>
      <c r="H3758" s="39"/>
      <c r="I3758" s="38"/>
      <c r="J3758" s="307"/>
      <c r="K3758" s="325"/>
      <c r="L3758" s="353"/>
      <c r="M3758" s="772"/>
      <c r="N3758" s="775"/>
      <c r="O3758" s="863"/>
      <c r="P3758" s="821"/>
      <c r="Q3758" s="828">
        <f t="shared" si="185"/>
        <v>0</v>
      </c>
      <c r="R3758" s="523"/>
    </row>
    <row r="3759" spans="2:18" ht="45" hidden="1" outlineLevel="2">
      <c r="B3759" s="115">
        <f t="shared" si="186"/>
        <v>3739</v>
      </c>
      <c r="C3759" s="70" t="s">
        <v>548</v>
      </c>
      <c r="D3759" s="203" t="s">
        <v>2461</v>
      </c>
      <c r="E3759" s="204" t="s">
        <v>2730</v>
      </c>
      <c r="F3759" s="38"/>
      <c r="G3759" s="38"/>
      <c r="H3759" s="39"/>
      <c r="I3759" s="38"/>
      <c r="J3759" s="307"/>
      <c r="K3759" s="325"/>
      <c r="L3759" s="353"/>
      <c r="M3759" s="772"/>
      <c r="N3759" s="775"/>
      <c r="O3759" s="863"/>
      <c r="P3759" s="821"/>
      <c r="Q3759" s="828">
        <f t="shared" ref="Q3759:Q3822" si="187">I3759</f>
        <v>0</v>
      </c>
      <c r="R3759" s="523"/>
    </row>
    <row r="3760" spans="2:18" ht="45" hidden="1" outlineLevel="2">
      <c r="B3760" s="115">
        <f t="shared" si="186"/>
        <v>3740</v>
      </c>
      <c r="C3760" s="70" t="s">
        <v>566</v>
      </c>
      <c r="D3760" s="203" t="s">
        <v>2461</v>
      </c>
      <c r="E3760" s="204" t="s">
        <v>2731</v>
      </c>
      <c r="F3760" s="38"/>
      <c r="G3760" s="38"/>
      <c r="H3760" s="39"/>
      <c r="I3760" s="38"/>
      <c r="J3760" s="307"/>
      <c r="K3760" s="325"/>
      <c r="L3760" s="353"/>
      <c r="M3760" s="772"/>
      <c r="N3760" s="775"/>
      <c r="O3760" s="863"/>
      <c r="P3760" s="821"/>
      <c r="Q3760" s="828">
        <f t="shared" si="187"/>
        <v>0</v>
      </c>
      <c r="R3760" s="523"/>
    </row>
    <row r="3761" spans="2:18" ht="45" hidden="1" outlineLevel="2">
      <c r="B3761" s="115">
        <f t="shared" si="186"/>
        <v>3741</v>
      </c>
      <c r="C3761" s="70" t="s">
        <v>567</v>
      </c>
      <c r="D3761" s="203" t="s">
        <v>2461</v>
      </c>
      <c r="E3761" s="204" t="s">
        <v>2732</v>
      </c>
      <c r="F3761" s="38"/>
      <c r="G3761" s="38"/>
      <c r="H3761" s="39"/>
      <c r="I3761" s="38"/>
      <c r="J3761" s="307"/>
      <c r="K3761" s="325"/>
      <c r="L3761" s="353"/>
      <c r="M3761" s="772"/>
      <c r="N3761" s="775"/>
      <c r="O3761" s="863"/>
      <c r="P3761" s="821"/>
      <c r="Q3761" s="828">
        <f t="shared" si="187"/>
        <v>0</v>
      </c>
      <c r="R3761" s="523"/>
    </row>
    <row r="3762" spans="2:18" ht="45" hidden="1" outlineLevel="2">
      <c r="B3762" s="115">
        <f t="shared" si="186"/>
        <v>3742</v>
      </c>
      <c r="C3762" s="70" t="s">
        <v>551</v>
      </c>
      <c r="D3762" s="203" t="s">
        <v>2031</v>
      </c>
      <c r="E3762" s="204" t="s">
        <v>2733</v>
      </c>
      <c r="F3762" s="38"/>
      <c r="G3762" s="38"/>
      <c r="H3762" s="39"/>
      <c r="I3762" s="38"/>
      <c r="J3762" s="307"/>
      <c r="K3762" s="325"/>
      <c r="L3762" s="353"/>
      <c r="M3762" s="772"/>
      <c r="N3762" s="775"/>
      <c r="O3762" s="863"/>
      <c r="P3762" s="821"/>
      <c r="Q3762" s="828">
        <f t="shared" si="187"/>
        <v>0</v>
      </c>
      <c r="R3762" s="523"/>
    </row>
    <row r="3763" spans="2:18" ht="45" hidden="1" outlineLevel="2">
      <c r="B3763" s="115">
        <f t="shared" si="186"/>
        <v>3743</v>
      </c>
      <c r="C3763" s="70" t="s">
        <v>637</v>
      </c>
      <c r="D3763" s="203" t="s">
        <v>2031</v>
      </c>
      <c r="E3763" s="204" t="s">
        <v>2566</v>
      </c>
      <c r="F3763" s="38"/>
      <c r="G3763" s="38"/>
      <c r="H3763" s="39"/>
      <c r="I3763" s="38"/>
      <c r="J3763" s="307"/>
      <c r="K3763" s="325"/>
      <c r="L3763" s="353"/>
      <c r="M3763" s="772"/>
      <c r="N3763" s="775"/>
      <c r="O3763" s="863"/>
      <c r="P3763" s="821"/>
      <c r="Q3763" s="828">
        <f t="shared" si="187"/>
        <v>0</v>
      </c>
      <c r="R3763" s="523"/>
    </row>
    <row r="3764" spans="2:18" ht="45" hidden="1" outlineLevel="2">
      <c r="B3764" s="115">
        <f t="shared" ref="B3764:B3827" si="188">B3763+1</f>
        <v>3744</v>
      </c>
      <c r="C3764" s="70" t="s">
        <v>571</v>
      </c>
      <c r="D3764" s="203" t="s">
        <v>2031</v>
      </c>
      <c r="E3764" s="204" t="s">
        <v>2495</v>
      </c>
      <c r="F3764" s="38"/>
      <c r="G3764" s="38"/>
      <c r="H3764" s="39"/>
      <c r="I3764" s="38"/>
      <c r="J3764" s="307"/>
      <c r="K3764" s="325"/>
      <c r="L3764" s="353"/>
      <c r="M3764" s="772"/>
      <c r="N3764" s="775"/>
      <c r="O3764" s="863"/>
      <c r="P3764" s="821"/>
      <c r="Q3764" s="828">
        <f t="shared" si="187"/>
        <v>0</v>
      </c>
      <c r="R3764" s="523"/>
    </row>
    <row r="3765" spans="2:18" ht="30" hidden="1" outlineLevel="2">
      <c r="B3765" s="115">
        <f t="shared" si="188"/>
        <v>3745</v>
      </c>
      <c r="C3765" s="70" t="s">
        <v>573</v>
      </c>
      <c r="D3765" s="203" t="s">
        <v>2031</v>
      </c>
      <c r="E3765" s="204" t="s">
        <v>2497</v>
      </c>
      <c r="F3765" s="38"/>
      <c r="G3765" s="38"/>
      <c r="H3765" s="39"/>
      <c r="I3765" s="38"/>
      <c r="J3765" s="307"/>
      <c r="K3765" s="325"/>
      <c r="L3765" s="353"/>
      <c r="M3765" s="772"/>
      <c r="N3765" s="775"/>
      <c r="O3765" s="863"/>
      <c r="P3765" s="821"/>
      <c r="Q3765" s="828">
        <f t="shared" si="187"/>
        <v>0</v>
      </c>
      <c r="R3765" s="523"/>
    </row>
    <row r="3766" spans="2:18" ht="30" hidden="1" outlineLevel="2">
      <c r="B3766" s="115">
        <f t="shared" si="188"/>
        <v>3746</v>
      </c>
      <c r="C3766" s="70" t="s">
        <v>575</v>
      </c>
      <c r="D3766" s="203" t="s">
        <v>2031</v>
      </c>
      <c r="E3766" s="204" t="s">
        <v>2499</v>
      </c>
      <c r="F3766" s="38"/>
      <c r="G3766" s="38"/>
      <c r="H3766" s="39"/>
      <c r="I3766" s="38"/>
      <c r="J3766" s="307"/>
      <c r="K3766" s="325"/>
      <c r="L3766" s="353"/>
      <c r="M3766" s="772"/>
      <c r="N3766" s="775"/>
      <c r="O3766" s="863"/>
      <c r="P3766" s="821"/>
      <c r="Q3766" s="828">
        <f t="shared" si="187"/>
        <v>0</v>
      </c>
      <c r="R3766" s="523"/>
    </row>
    <row r="3767" spans="2:18" ht="45" hidden="1" outlineLevel="2">
      <c r="B3767" s="115">
        <f t="shared" si="188"/>
        <v>3747</v>
      </c>
      <c r="C3767" s="70" t="s">
        <v>592</v>
      </c>
      <c r="D3767" s="203" t="s">
        <v>2031</v>
      </c>
      <c r="E3767" s="204" t="s">
        <v>2518</v>
      </c>
      <c r="F3767" s="38"/>
      <c r="G3767" s="38"/>
      <c r="H3767" s="39"/>
      <c r="I3767" s="38"/>
      <c r="J3767" s="307"/>
      <c r="K3767" s="325"/>
      <c r="L3767" s="353"/>
      <c r="M3767" s="772"/>
      <c r="N3767" s="775"/>
      <c r="O3767" s="863"/>
      <c r="P3767" s="821"/>
      <c r="Q3767" s="828">
        <f t="shared" si="187"/>
        <v>0</v>
      </c>
      <c r="R3767" s="523"/>
    </row>
    <row r="3768" spans="2:18" ht="45" hidden="1" outlineLevel="2">
      <c r="B3768" s="115">
        <f t="shared" si="188"/>
        <v>3748</v>
      </c>
      <c r="C3768" s="70" t="s">
        <v>579</v>
      </c>
      <c r="D3768" s="203" t="s">
        <v>2031</v>
      </c>
      <c r="E3768" s="204" t="s">
        <v>2503</v>
      </c>
      <c r="F3768" s="38"/>
      <c r="G3768" s="38"/>
      <c r="H3768" s="39"/>
      <c r="I3768" s="38"/>
      <c r="J3768" s="307"/>
      <c r="K3768" s="325"/>
      <c r="L3768" s="353"/>
      <c r="M3768" s="772"/>
      <c r="N3768" s="775"/>
      <c r="O3768" s="863"/>
      <c r="P3768" s="821"/>
      <c r="Q3768" s="828">
        <f t="shared" si="187"/>
        <v>0</v>
      </c>
      <c r="R3768" s="523"/>
    </row>
    <row r="3769" spans="2:18" ht="45" hidden="1" outlineLevel="2">
      <c r="B3769" s="115">
        <f t="shared" si="188"/>
        <v>3749</v>
      </c>
      <c r="C3769" s="70" t="s">
        <v>541</v>
      </c>
      <c r="D3769" s="203" t="s">
        <v>2532</v>
      </c>
      <c r="E3769" s="204" t="s">
        <v>2734</v>
      </c>
      <c r="F3769" s="38"/>
      <c r="G3769" s="38"/>
      <c r="H3769" s="39"/>
      <c r="I3769" s="38"/>
      <c r="J3769" s="307"/>
      <c r="K3769" s="325"/>
      <c r="L3769" s="353"/>
      <c r="M3769" s="772"/>
      <c r="N3769" s="775"/>
      <c r="O3769" s="863"/>
      <c r="P3769" s="821"/>
      <c r="Q3769" s="828">
        <f t="shared" si="187"/>
        <v>0</v>
      </c>
      <c r="R3769" s="523"/>
    </row>
    <row r="3770" spans="2:18" hidden="1" outlineLevel="2">
      <c r="B3770" s="115">
        <f t="shared" si="188"/>
        <v>3750</v>
      </c>
      <c r="C3770" s="70" t="s">
        <v>2735</v>
      </c>
      <c r="D3770" s="203"/>
      <c r="E3770" s="204"/>
      <c r="F3770" s="38"/>
      <c r="G3770" s="38"/>
      <c r="H3770" s="39"/>
      <c r="I3770" s="38"/>
      <c r="J3770" s="307"/>
      <c r="K3770" s="325"/>
      <c r="L3770" s="353"/>
      <c r="M3770" s="772"/>
      <c r="N3770" s="775"/>
      <c r="O3770" s="863"/>
      <c r="P3770" s="821"/>
      <c r="Q3770" s="828">
        <f t="shared" si="187"/>
        <v>0</v>
      </c>
      <c r="R3770" s="523"/>
    </row>
    <row r="3771" spans="2:18" ht="30" hidden="1" outlineLevel="2">
      <c r="B3771" s="115">
        <f t="shared" si="188"/>
        <v>3751</v>
      </c>
      <c r="C3771" s="70" t="s">
        <v>735</v>
      </c>
      <c r="D3771" s="203" t="s">
        <v>31</v>
      </c>
      <c r="E3771" s="204">
        <v>1</v>
      </c>
      <c r="F3771" s="38"/>
      <c r="G3771" s="38"/>
      <c r="H3771" s="39"/>
      <c r="I3771" s="38"/>
      <c r="J3771" s="307"/>
      <c r="K3771" s="325"/>
      <c r="L3771" s="353"/>
      <c r="M3771" s="772"/>
      <c r="N3771" s="775"/>
      <c r="O3771" s="863"/>
      <c r="P3771" s="821"/>
      <c r="Q3771" s="828">
        <f t="shared" si="187"/>
        <v>0</v>
      </c>
      <c r="R3771" s="523"/>
    </row>
    <row r="3772" spans="2:18" ht="30" hidden="1" outlineLevel="2">
      <c r="B3772" s="115">
        <f t="shared" si="188"/>
        <v>3752</v>
      </c>
      <c r="C3772" s="70" t="s">
        <v>547</v>
      </c>
      <c r="D3772" s="203" t="s">
        <v>31</v>
      </c>
      <c r="E3772" s="204">
        <v>1</v>
      </c>
      <c r="F3772" s="38"/>
      <c r="G3772" s="38"/>
      <c r="H3772" s="39"/>
      <c r="I3772" s="38"/>
      <c r="J3772" s="307"/>
      <c r="K3772" s="325"/>
      <c r="L3772" s="353"/>
      <c r="M3772" s="772"/>
      <c r="N3772" s="775"/>
      <c r="O3772" s="863"/>
      <c r="P3772" s="821"/>
      <c r="Q3772" s="828">
        <f t="shared" si="187"/>
        <v>0</v>
      </c>
      <c r="R3772" s="523"/>
    </row>
    <row r="3773" spans="2:18" ht="30" hidden="1" outlineLevel="2">
      <c r="B3773" s="115">
        <f t="shared" si="188"/>
        <v>3753</v>
      </c>
      <c r="C3773" s="70" t="s">
        <v>736</v>
      </c>
      <c r="D3773" s="203" t="s">
        <v>31</v>
      </c>
      <c r="E3773" s="204">
        <v>1</v>
      </c>
      <c r="F3773" s="38"/>
      <c r="G3773" s="38"/>
      <c r="H3773" s="39"/>
      <c r="I3773" s="38"/>
      <c r="J3773" s="307"/>
      <c r="K3773" s="325"/>
      <c r="L3773" s="353"/>
      <c r="M3773" s="772"/>
      <c r="N3773" s="775"/>
      <c r="O3773" s="863"/>
      <c r="P3773" s="821"/>
      <c r="Q3773" s="828">
        <f t="shared" si="187"/>
        <v>0</v>
      </c>
      <c r="R3773" s="523"/>
    </row>
    <row r="3774" spans="2:18" ht="45" hidden="1" outlineLevel="2">
      <c r="B3774" s="115">
        <f t="shared" si="188"/>
        <v>3754</v>
      </c>
      <c r="C3774" s="70" t="s">
        <v>550</v>
      </c>
      <c r="D3774" s="203" t="s">
        <v>2461</v>
      </c>
      <c r="E3774" s="204" t="s">
        <v>2736</v>
      </c>
      <c r="F3774" s="38"/>
      <c r="G3774" s="38"/>
      <c r="H3774" s="39"/>
      <c r="I3774" s="38"/>
      <c r="J3774" s="307"/>
      <c r="K3774" s="325"/>
      <c r="L3774" s="353"/>
      <c r="M3774" s="772"/>
      <c r="N3774" s="775"/>
      <c r="O3774" s="863"/>
      <c r="P3774" s="821"/>
      <c r="Q3774" s="828">
        <f t="shared" si="187"/>
        <v>0</v>
      </c>
      <c r="R3774" s="523"/>
    </row>
    <row r="3775" spans="2:18" ht="45" hidden="1" outlineLevel="2">
      <c r="B3775" s="115">
        <f t="shared" si="188"/>
        <v>3755</v>
      </c>
      <c r="C3775" s="70" t="s">
        <v>535</v>
      </c>
      <c r="D3775" s="203" t="s">
        <v>2461</v>
      </c>
      <c r="E3775" s="204" t="s">
        <v>2737</v>
      </c>
      <c r="F3775" s="38"/>
      <c r="G3775" s="38"/>
      <c r="H3775" s="39"/>
      <c r="I3775" s="38"/>
      <c r="J3775" s="307"/>
      <c r="K3775" s="325"/>
      <c r="L3775" s="353"/>
      <c r="M3775" s="772"/>
      <c r="N3775" s="775"/>
      <c r="O3775" s="863"/>
      <c r="P3775" s="821"/>
      <c r="Q3775" s="828">
        <f t="shared" si="187"/>
        <v>0</v>
      </c>
      <c r="R3775" s="523"/>
    </row>
    <row r="3776" spans="2:18" ht="45" hidden="1" outlineLevel="2">
      <c r="B3776" s="115">
        <f t="shared" si="188"/>
        <v>3756</v>
      </c>
      <c r="C3776" s="70" t="s">
        <v>737</v>
      </c>
      <c r="D3776" s="203" t="s">
        <v>2031</v>
      </c>
      <c r="E3776" s="204" t="s">
        <v>2738</v>
      </c>
      <c r="F3776" s="38"/>
      <c r="G3776" s="38"/>
      <c r="H3776" s="39"/>
      <c r="I3776" s="38"/>
      <c r="J3776" s="307"/>
      <c r="K3776" s="325"/>
      <c r="L3776" s="353"/>
      <c r="M3776" s="772"/>
      <c r="N3776" s="775"/>
      <c r="O3776" s="863"/>
      <c r="P3776" s="821"/>
      <c r="Q3776" s="828">
        <f t="shared" si="187"/>
        <v>0</v>
      </c>
      <c r="R3776" s="523"/>
    </row>
    <row r="3777" spans="2:18" ht="45" hidden="1" outlineLevel="2">
      <c r="B3777" s="115">
        <f t="shared" si="188"/>
        <v>3757</v>
      </c>
      <c r="C3777" s="70" t="s">
        <v>541</v>
      </c>
      <c r="D3777" s="203" t="s">
        <v>2532</v>
      </c>
      <c r="E3777" s="204" t="s">
        <v>2739</v>
      </c>
      <c r="F3777" s="38"/>
      <c r="G3777" s="38"/>
      <c r="H3777" s="39"/>
      <c r="I3777" s="38"/>
      <c r="J3777" s="307"/>
      <c r="K3777" s="325"/>
      <c r="L3777" s="353"/>
      <c r="M3777" s="772"/>
      <c r="N3777" s="775"/>
      <c r="O3777" s="863"/>
      <c r="P3777" s="821"/>
      <c r="Q3777" s="828">
        <f t="shared" si="187"/>
        <v>0</v>
      </c>
      <c r="R3777" s="523"/>
    </row>
    <row r="3778" spans="2:18" hidden="1" outlineLevel="2">
      <c r="B3778" s="115">
        <f t="shared" si="188"/>
        <v>3758</v>
      </c>
      <c r="C3778" s="70" t="s">
        <v>2740</v>
      </c>
      <c r="D3778" s="203"/>
      <c r="E3778" s="204"/>
      <c r="F3778" s="38"/>
      <c r="G3778" s="38"/>
      <c r="H3778" s="39"/>
      <c r="I3778" s="38"/>
      <c r="J3778" s="307"/>
      <c r="K3778" s="325"/>
      <c r="L3778" s="353"/>
      <c r="M3778" s="772"/>
      <c r="N3778" s="775"/>
      <c r="O3778" s="863"/>
      <c r="P3778" s="821"/>
      <c r="Q3778" s="828">
        <f t="shared" si="187"/>
        <v>0</v>
      </c>
      <c r="R3778" s="523"/>
    </row>
    <row r="3779" spans="2:18" ht="30" hidden="1" outlineLevel="2">
      <c r="B3779" s="115">
        <f t="shared" si="188"/>
        <v>3759</v>
      </c>
      <c r="C3779" s="70" t="s">
        <v>734</v>
      </c>
      <c r="D3779" s="203" t="s">
        <v>31</v>
      </c>
      <c r="E3779" s="204">
        <v>1</v>
      </c>
      <c r="F3779" s="38"/>
      <c r="G3779" s="38"/>
      <c r="H3779" s="39"/>
      <c r="I3779" s="38"/>
      <c r="J3779" s="307"/>
      <c r="K3779" s="325"/>
      <c r="L3779" s="353"/>
      <c r="M3779" s="772"/>
      <c r="N3779" s="775"/>
      <c r="O3779" s="863"/>
      <c r="P3779" s="821"/>
      <c r="Q3779" s="828">
        <f t="shared" si="187"/>
        <v>0</v>
      </c>
      <c r="R3779" s="523"/>
    </row>
    <row r="3780" spans="2:18" ht="30" hidden="1" outlineLevel="2">
      <c r="B3780" s="115">
        <f t="shared" si="188"/>
        <v>3760</v>
      </c>
      <c r="C3780" s="70" t="s">
        <v>738</v>
      </c>
      <c r="D3780" s="203" t="s">
        <v>31</v>
      </c>
      <c r="E3780" s="204">
        <v>1</v>
      </c>
      <c r="F3780" s="38"/>
      <c r="G3780" s="38"/>
      <c r="H3780" s="39"/>
      <c r="I3780" s="38"/>
      <c r="J3780" s="307"/>
      <c r="K3780" s="325"/>
      <c r="L3780" s="353"/>
      <c r="M3780" s="772"/>
      <c r="N3780" s="775"/>
      <c r="O3780" s="863"/>
      <c r="P3780" s="821"/>
      <c r="Q3780" s="828">
        <f t="shared" si="187"/>
        <v>0</v>
      </c>
      <c r="R3780" s="523"/>
    </row>
    <row r="3781" spans="2:18" ht="45" hidden="1" outlineLevel="2">
      <c r="B3781" s="115">
        <f t="shared" si="188"/>
        <v>3761</v>
      </c>
      <c r="C3781" s="70" t="s">
        <v>567</v>
      </c>
      <c r="D3781" s="203" t="s">
        <v>2461</v>
      </c>
      <c r="E3781" s="204" t="s">
        <v>2741</v>
      </c>
      <c r="F3781" s="38"/>
      <c r="G3781" s="38"/>
      <c r="H3781" s="39"/>
      <c r="I3781" s="38"/>
      <c r="J3781" s="307"/>
      <c r="K3781" s="325"/>
      <c r="L3781" s="353"/>
      <c r="M3781" s="772"/>
      <c r="N3781" s="775"/>
      <c r="O3781" s="863"/>
      <c r="P3781" s="821"/>
      <c r="Q3781" s="828">
        <f t="shared" si="187"/>
        <v>0</v>
      </c>
      <c r="R3781" s="523"/>
    </row>
    <row r="3782" spans="2:18" ht="45" hidden="1" outlineLevel="2">
      <c r="B3782" s="115">
        <f t="shared" si="188"/>
        <v>3762</v>
      </c>
      <c r="C3782" s="70" t="s">
        <v>600</v>
      </c>
      <c r="D3782" s="203" t="s">
        <v>2461</v>
      </c>
      <c r="E3782" s="204" t="s">
        <v>2523</v>
      </c>
      <c r="F3782" s="38"/>
      <c r="G3782" s="38"/>
      <c r="H3782" s="39"/>
      <c r="I3782" s="38"/>
      <c r="J3782" s="307"/>
      <c r="K3782" s="325"/>
      <c r="L3782" s="353"/>
      <c r="M3782" s="772"/>
      <c r="N3782" s="775"/>
      <c r="O3782" s="863"/>
      <c r="P3782" s="821"/>
      <c r="Q3782" s="828">
        <f t="shared" si="187"/>
        <v>0</v>
      </c>
      <c r="R3782" s="523"/>
    </row>
    <row r="3783" spans="2:18" ht="45" hidden="1" outlineLevel="2">
      <c r="B3783" s="115">
        <f t="shared" si="188"/>
        <v>3763</v>
      </c>
      <c r="C3783" s="70" t="s">
        <v>739</v>
      </c>
      <c r="D3783" s="203" t="s">
        <v>2031</v>
      </c>
      <c r="E3783" s="204" t="s">
        <v>2742</v>
      </c>
      <c r="F3783" s="38"/>
      <c r="G3783" s="38"/>
      <c r="H3783" s="39"/>
      <c r="I3783" s="38"/>
      <c r="J3783" s="307"/>
      <c r="K3783" s="325"/>
      <c r="L3783" s="353"/>
      <c r="M3783" s="772"/>
      <c r="N3783" s="775"/>
      <c r="O3783" s="863"/>
      <c r="P3783" s="821"/>
      <c r="Q3783" s="828">
        <f t="shared" si="187"/>
        <v>0</v>
      </c>
      <c r="R3783" s="523"/>
    </row>
    <row r="3784" spans="2:18" ht="45" hidden="1" outlineLevel="2">
      <c r="B3784" s="115">
        <f t="shared" si="188"/>
        <v>3764</v>
      </c>
      <c r="C3784" s="70" t="s">
        <v>541</v>
      </c>
      <c r="D3784" s="203" t="s">
        <v>2532</v>
      </c>
      <c r="E3784" s="204" t="s">
        <v>2743</v>
      </c>
      <c r="F3784" s="38"/>
      <c r="G3784" s="38"/>
      <c r="H3784" s="39"/>
      <c r="I3784" s="38"/>
      <c r="J3784" s="307"/>
      <c r="K3784" s="325"/>
      <c r="L3784" s="353"/>
      <c r="M3784" s="772"/>
      <c r="N3784" s="775"/>
      <c r="O3784" s="863"/>
      <c r="P3784" s="821"/>
      <c r="Q3784" s="828">
        <f t="shared" si="187"/>
        <v>0</v>
      </c>
      <c r="R3784" s="523"/>
    </row>
    <row r="3785" spans="2:18" hidden="1" outlineLevel="2">
      <c r="B3785" s="115">
        <f t="shared" si="188"/>
        <v>3765</v>
      </c>
      <c r="C3785" s="70" t="s">
        <v>2744</v>
      </c>
      <c r="D3785" s="203"/>
      <c r="E3785" s="204"/>
      <c r="F3785" s="38"/>
      <c r="G3785" s="38"/>
      <c r="H3785" s="39"/>
      <c r="I3785" s="38"/>
      <c r="J3785" s="307"/>
      <c r="K3785" s="325"/>
      <c r="L3785" s="353"/>
      <c r="M3785" s="772"/>
      <c r="N3785" s="775"/>
      <c r="O3785" s="863"/>
      <c r="P3785" s="821"/>
      <c r="Q3785" s="828">
        <f t="shared" si="187"/>
        <v>0</v>
      </c>
      <c r="R3785" s="523"/>
    </row>
    <row r="3786" spans="2:18" ht="30" hidden="1" outlineLevel="2">
      <c r="B3786" s="115">
        <f t="shared" si="188"/>
        <v>3766</v>
      </c>
      <c r="C3786" s="70" t="s">
        <v>740</v>
      </c>
      <c r="D3786" s="203" t="s">
        <v>31</v>
      </c>
      <c r="E3786" s="204">
        <v>1</v>
      </c>
      <c r="F3786" s="38"/>
      <c r="G3786" s="38"/>
      <c r="H3786" s="39"/>
      <c r="I3786" s="38"/>
      <c r="J3786" s="307"/>
      <c r="K3786" s="325"/>
      <c r="L3786" s="353"/>
      <c r="M3786" s="772"/>
      <c r="N3786" s="775"/>
      <c r="O3786" s="863"/>
      <c r="P3786" s="821"/>
      <c r="Q3786" s="828">
        <f t="shared" si="187"/>
        <v>0</v>
      </c>
      <c r="R3786" s="523"/>
    </row>
    <row r="3787" spans="2:18" ht="30" hidden="1" outlineLevel="2">
      <c r="B3787" s="115">
        <f t="shared" si="188"/>
        <v>3767</v>
      </c>
      <c r="C3787" s="70" t="s">
        <v>741</v>
      </c>
      <c r="D3787" s="203" t="s">
        <v>31</v>
      </c>
      <c r="E3787" s="204">
        <v>1</v>
      </c>
      <c r="F3787" s="38"/>
      <c r="G3787" s="38"/>
      <c r="H3787" s="39"/>
      <c r="I3787" s="38"/>
      <c r="J3787" s="307"/>
      <c r="K3787" s="325"/>
      <c r="L3787" s="353"/>
      <c r="M3787" s="772"/>
      <c r="N3787" s="775"/>
      <c r="O3787" s="863"/>
      <c r="P3787" s="821"/>
      <c r="Q3787" s="828">
        <f t="shared" si="187"/>
        <v>0</v>
      </c>
      <c r="R3787" s="523"/>
    </row>
    <row r="3788" spans="2:18" ht="45" hidden="1" outlineLevel="2">
      <c r="B3788" s="115">
        <f t="shared" si="188"/>
        <v>3768</v>
      </c>
      <c r="C3788" s="70" t="s">
        <v>742</v>
      </c>
      <c r="D3788" s="203" t="s">
        <v>2461</v>
      </c>
      <c r="E3788" s="204" t="s">
        <v>2745</v>
      </c>
      <c r="F3788" s="38"/>
      <c r="G3788" s="38"/>
      <c r="H3788" s="39"/>
      <c r="I3788" s="38"/>
      <c r="J3788" s="307"/>
      <c r="K3788" s="325"/>
      <c r="L3788" s="353"/>
      <c r="M3788" s="772"/>
      <c r="N3788" s="775"/>
      <c r="O3788" s="863"/>
      <c r="P3788" s="821"/>
      <c r="Q3788" s="828">
        <f t="shared" si="187"/>
        <v>0</v>
      </c>
      <c r="R3788" s="523"/>
    </row>
    <row r="3789" spans="2:18" ht="45" hidden="1" outlineLevel="2">
      <c r="B3789" s="115">
        <f t="shared" si="188"/>
        <v>3769</v>
      </c>
      <c r="C3789" s="70" t="s">
        <v>743</v>
      </c>
      <c r="D3789" s="203" t="s">
        <v>2031</v>
      </c>
      <c r="E3789" s="204" t="s">
        <v>2746</v>
      </c>
      <c r="F3789" s="38"/>
      <c r="G3789" s="38"/>
      <c r="H3789" s="39"/>
      <c r="I3789" s="38"/>
      <c r="J3789" s="307"/>
      <c r="K3789" s="325"/>
      <c r="L3789" s="353"/>
      <c r="M3789" s="772"/>
      <c r="N3789" s="775"/>
      <c r="O3789" s="863"/>
      <c r="P3789" s="821"/>
      <c r="Q3789" s="828">
        <f t="shared" si="187"/>
        <v>0</v>
      </c>
      <c r="R3789" s="523"/>
    </row>
    <row r="3790" spans="2:18" ht="45" hidden="1" outlineLevel="2">
      <c r="B3790" s="115">
        <f t="shared" si="188"/>
        <v>3770</v>
      </c>
      <c r="C3790" s="70" t="s">
        <v>744</v>
      </c>
      <c r="D3790" s="203" t="s">
        <v>2532</v>
      </c>
      <c r="E3790" s="204" t="s">
        <v>2747</v>
      </c>
      <c r="F3790" s="38"/>
      <c r="G3790" s="38"/>
      <c r="H3790" s="39"/>
      <c r="I3790" s="38"/>
      <c r="J3790" s="307"/>
      <c r="K3790" s="325"/>
      <c r="L3790" s="353"/>
      <c r="M3790" s="772"/>
      <c r="N3790" s="775"/>
      <c r="O3790" s="863"/>
      <c r="P3790" s="821"/>
      <c r="Q3790" s="828">
        <f t="shared" si="187"/>
        <v>0</v>
      </c>
      <c r="R3790" s="523"/>
    </row>
    <row r="3791" spans="2:18" ht="45" hidden="1" outlineLevel="2">
      <c r="B3791" s="115">
        <f t="shared" si="188"/>
        <v>3771</v>
      </c>
      <c r="C3791" s="76" t="s">
        <v>541</v>
      </c>
      <c r="D3791" s="74" t="s">
        <v>2532</v>
      </c>
      <c r="E3791" s="198" t="s">
        <v>2748</v>
      </c>
      <c r="F3791" s="38"/>
      <c r="G3791" s="38"/>
      <c r="H3791" s="39"/>
      <c r="I3791" s="38"/>
      <c r="J3791" s="307"/>
      <c r="K3791" s="325"/>
      <c r="L3791" s="353"/>
      <c r="M3791" s="772"/>
      <c r="N3791" s="775"/>
      <c r="O3791" s="863"/>
      <c r="P3791" s="821"/>
      <c r="Q3791" s="828">
        <f t="shared" si="187"/>
        <v>0</v>
      </c>
      <c r="R3791" s="523"/>
    </row>
    <row r="3792" spans="2:18" hidden="1" outlineLevel="2">
      <c r="B3792" s="115">
        <f t="shared" si="188"/>
        <v>3772</v>
      </c>
      <c r="C3792" s="339" t="s">
        <v>2749</v>
      </c>
      <c r="D3792" s="203"/>
      <c r="E3792" s="204"/>
      <c r="F3792" s="38"/>
      <c r="G3792" s="38"/>
      <c r="H3792" s="39"/>
      <c r="I3792" s="38"/>
      <c r="J3792" s="307"/>
      <c r="K3792" s="325"/>
      <c r="L3792" s="353"/>
      <c r="M3792" s="772"/>
      <c r="N3792" s="775"/>
      <c r="O3792" s="863"/>
      <c r="P3792" s="821"/>
      <c r="Q3792" s="828">
        <f t="shared" si="187"/>
        <v>0</v>
      </c>
      <c r="R3792" s="523"/>
    </row>
    <row r="3793" spans="2:18" ht="30" hidden="1" outlineLevel="2">
      <c r="B3793" s="115">
        <f t="shared" si="188"/>
        <v>3773</v>
      </c>
      <c r="C3793" s="70" t="s">
        <v>745</v>
      </c>
      <c r="D3793" s="203" t="s">
        <v>31</v>
      </c>
      <c r="E3793" s="204">
        <v>1</v>
      </c>
      <c r="F3793" s="38"/>
      <c r="G3793" s="38"/>
      <c r="H3793" s="39"/>
      <c r="I3793" s="38"/>
      <c r="J3793" s="307"/>
      <c r="K3793" s="325"/>
      <c r="L3793" s="353"/>
      <c r="M3793" s="772"/>
      <c r="N3793" s="775"/>
      <c r="O3793" s="863"/>
      <c r="P3793" s="821"/>
      <c r="Q3793" s="828">
        <f t="shared" si="187"/>
        <v>0</v>
      </c>
      <c r="R3793" s="523"/>
    </row>
    <row r="3794" spans="2:18" ht="30" hidden="1" outlineLevel="2">
      <c r="B3794" s="115">
        <f t="shared" si="188"/>
        <v>3774</v>
      </c>
      <c r="C3794" s="70" t="s">
        <v>734</v>
      </c>
      <c r="D3794" s="203" t="s">
        <v>31</v>
      </c>
      <c r="E3794" s="204">
        <v>1</v>
      </c>
      <c r="F3794" s="38"/>
      <c r="G3794" s="38"/>
      <c r="H3794" s="39"/>
      <c r="I3794" s="38"/>
      <c r="J3794" s="307"/>
      <c r="K3794" s="325"/>
      <c r="L3794" s="353"/>
      <c r="M3794" s="772"/>
      <c r="N3794" s="775"/>
      <c r="O3794" s="863"/>
      <c r="P3794" s="821"/>
      <c r="Q3794" s="828">
        <f t="shared" si="187"/>
        <v>0</v>
      </c>
      <c r="R3794" s="523"/>
    </row>
    <row r="3795" spans="2:18" ht="30" hidden="1" outlineLevel="2">
      <c r="B3795" s="115">
        <f t="shared" si="188"/>
        <v>3775</v>
      </c>
      <c r="C3795" s="70" t="s">
        <v>738</v>
      </c>
      <c r="D3795" s="203" t="s">
        <v>31</v>
      </c>
      <c r="E3795" s="204">
        <v>1</v>
      </c>
      <c r="F3795" s="38"/>
      <c r="G3795" s="38"/>
      <c r="H3795" s="39"/>
      <c r="I3795" s="38"/>
      <c r="J3795" s="307"/>
      <c r="K3795" s="325"/>
      <c r="L3795" s="353"/>
      <c r="M3795" s="772"/>
      <c r="N3795" s="775"/>
      <c r="O3795" s="863"/>
      <c r="P3795" s="821"/>
      <c r="Q3795" s="828">
        <f t="shared" si="187"/>
        <v>0</v>
      </c>
      <c r="R3795" s="523"/>
    </row>
    <row r="3796" spans="2:18" ht="45" hidden="1" outlineLevel="2">
      <c r="B3796" s="115">
        <f t="shared" si="188"/>
        <v>3776</v>
      </c>
      <c r="C3796" s="70" t="s">
        <v>567</v>
      </c>
      <c r="D3796" s="203" t="s">
        <v>2461</v>
      </c>
      <c r="E3796" s="204" t="s">
        <v>2750</v>
      </c>
      <c r="F3796" s="38"/>
      <c r="G3796" s="38"/>
      <c r="H3796" s="39"/>
      <c r="I3796" s="38"/>
      <c r="J3796" s="307"/>
      <c r="K3796" s="325"/>
      <c r="L3796" s="353"/>
      <c r="M3796" s="772"/>
      <c r="N3796" s="775"/>
      <c r="O3796" s="863"/>
      <c r="P3796" s="821"/>
      <c r="Q3796" s="828">
        <f t="shared" si="187"/>
        <v>0</v>
      </c>
      <c r="R3796" s="523"/>
    </row>
    <row r="3797" spans="2:18" ht="45" hidden="1" outlineLevel="2">
      <c r="B3797" s="115">
        <f t="shared" si="188"/>
        <v>3777</v>
      </c>
      <c r="C3797" s="70" t="s">
        <v>600</v>
      </c>
      <c r="D3797" s="203" t="s">
        <v>2461</v>
      </c>
      <c r="E3797" s="204" t="s">
        <v>2751</v>
      </c>
      <c r="F3797" s="38"/>
      <c r="G3797" s="38"/>
      <c r="H3797" s="39"/>
      <c r="I3797" s="38"/>
      <c r="J3797" s="307"/>
      <c r="K3797" s="325"/>
      <c r="L3797" s="353"/>
      <c r="M3797" s="772"/>
      <c r="N3797" s="775"/>
      <c r="O3797" s="863"/>
      <c r="P3797" s="821"/>
      <c r="Q3797" s="828">
        <f t="shared" si="187"/>
        <v>0</v>
      </c>
      <c r="R3797" s="523"/>
    </row>
    <row r="3798" spans="2:18" ht="45" hidden="1" outlineLevel="2">
      <c r="B3798" s="115">
        <f t="shared" si="188"/>
        <v>3778</v>
      </c>
      <c r="C3798" s="70" t="s">
        <v>739</v>
      </c>
      <c r="D3798" s="203" t="s">
        <v>2031</v>
      </c>
      <c r="E3798" s="204" t="s">
        <v>2742</v>
      </c>
      <c r="F3798" s="38"/>
      <c r="G3798" s="38"/>
      <c r="H3798" s="39"/>
      <c r="I3798" s="38"/>
      <c r="J3798" s="307"/>
      <c r="K3798" s="325"/>
      <c r="L3798" s="353"/>
      <c r="M3798" s="772"/>
      <c r="N3798" s="775"/>
      <c r="O3798" s="863"/>
      <c r="P3798" s="821"/>
      <c r="Q3798" s="828">
        <f t="shared" si="187"/>
        <v>0</v>
      </c>
      <c r="R3798" s="523"/>
    </row>
    <row r="3799" spans="2:18" ht="45" hidden="1" outlineLevel="2">
      <c r="B3799" s="115">
        <f t="shared" si="188"/>
        <v>3779</v>
      </c>
      <c r="C3799" s="70" t="s">
        <v>541</v>
      </c>
      <c r="D3799" s="203" t="s">
        <v>2532</v>
      </c>
      <c r="E3799" s="204" t="s">
        <v>2752</v>
      </c>
      <c r="F3799" s="38"/>
      <c r="G3799" s="38"/>
      <c r="H3799" s="39"/>
      <c r="I3799" s="38"/>
      <c r="J3799" s="307"/>
      <c r="K3799" s="325"/>
      <c r="L3799" s="353"/>
      <c r="M3799" s="772"/>
      <c r="N3799" s="775"/>
      <c r="O3799" s="863"/>
      <c r="P3799" s="821"/>
      <c r="Q3799" s="828">
        <f t="shared" si="187"/>
        <v>0</v>
      </c>
      <c r="R3799" s="523"/>
    </row>
    <row r="3800" spans="2:18" hidden="1" outlineLevel="2">
      <c r="B3800" s="115">
        <f t="shared" si="188"/>
        <v>3780</v>
      </c>
      <c r="C3800" s="70" t="s">
        <v>2753</v>
      </c>
      <c r="D3800" s="203"/>
      <c r="E3800" s="204"/>
      <c r="F3800" s="38"/>
      <c r="G3800" s="38"/>
      <c r="H3800" s="39"/>
      <c r="I3800" s="38"/>
      <c r="J3800" s="307"/>
      <c r="K3800" s="325"/>
      <c r="L3800" s="353"/>
      <c r="M3800" s="772"/>
      <c r="N3800" s="775"/>
      <c r="O3800" s="863"/>
      <c r="P3800" s="821"/>
      <c r="Q3800" s="828">
        <f t="shared" si="187"/>
        <v>0</v>
      </c>
      <c r="R3800" s="523"/>
    </row>
    <row r="3801" spans="2:18" ht="30" hidden="1" outlineLevel="2">
      <c r="B3801" s="115">
        <f t="shared" si="188"/>
        <v>3781</v>
      </c>
      <c r="C3801" s="70" t="s">
        <v>746</v>
      </c>
      <c r="D3801" s="203" t="s">
        <v>3</v>
      </c>
      <c r="E3801" s="204">
        <v>2</v>
      </c>
      <c r="F3801" s="38"/>
      <c r="G3801" s="38"/>
      <c r="H3801" s="39"/>
      <c r="I3801" s="38"/>
      <c r="J3801" s="307"/>
      <c r="K3801" s="325"/>
      <c r="L3801" s="353"/>
      <c r="M3801" s="772"/>
      <c r="N3801" s="775"/>
      <c r="O3801" s="863"/>
      <c r="P3801" s="821"/>
      <c r="Q3801" s="828">
        <f t="shared" si="187"/>
        <v>0</v>
      </c>
      <c r="R3801" s="523"/>
    </row>
    <row r="3802" spans="2:18" ht="75" hidden="1" outlineLevel="2">
      <c r="B3802" s="115">
        <f t="shared" si="188"/>
        <v>3782</v>
      </c>
      <c r="C3802" s="70" t="s">
        <v>747</v>
      </c>
      <c r="D3802" s="203" t="s">
        <v>31</v>
      </c>
      <c r="E3802" s="204">
        <v>14</v>
      </c>
      <c r="F3802" s="38"/>
      <c r="G3802" s="38"/>
      <c r="H3802" s="39"/>
      <c r="I3802" s="38"/>
      <c r="J3802" s="307"/>
      <c r="K3802" s="325"/>
      <c r="L3802" s="353"/>
      <c r="M3802" s="772"/>
      <c r="N3802" s="775"/>
      <c r="O3802" s="863"/>
      <c r="P3802" s="821"/>
      <c r="Q3802" s="828">
        <f t="shared" si="187"/>
        <v>0</v>
      </c>
      <c r="R3802" s="523"/>
    </row>
    <row r="3803" spans="2:18" hidden="1" outlineLevel="2">
      <c r="B3803" s="115">
        <f t="shared" si="188"/>
        <v>3783</v>
      </c>
      <c r="C3803" s="70" t="s">
        <v>2754</v>
      </c>
      <c r="D3803" s="203"/>
      <c r="E3803" s="204"/>
      <c r="F3803" s="38"/>
      <c r="G3803" s="38"/>
      <c r="H3803" s="39"/>
      <c r="I3803" s="38"/>
      <c r="J3803" s="307"/>
      <c r="K3803" s="325"/>
      <c r="L3803" s="353"/>
      <c r="M3803" s="772"/>
      <c r="N3803" s="775"/>
      <c r="O3803" s="863"/>
      <c r="P3803" s="821"/>
      <c r="Q3803" s="828">
        <f t="shared" si="187"/>
        <v>0</v>
      </c>
      <c r="R3803" s="523"/>
    </row>
    <row r="3804" spans="2:18" ht="45" hidden="1" outlineLevel="2">
      <c r="B3804" s="115">
        <f t="shared" si="188"/>
        <v>3784</v>
      </c>
      <c r="C3804" s="70" t="s">
        <v>748</v>
      </c>
      <c r="D3804" s="203" t="s">
        <v>31</v>
      </c>
      <c r="E3804" s="204">
        <v>36</v>
      </c>
      <c r="F3804" s="38"/>
      <c r="G3804" s="38"/>
      <c r="H3804" s="39"/>
      <c r="I3804" s="38"/>
      <c r="J3804" s="307"/>
      <c r="K3804" s="325"/>
      <c r="L3804" s="353"/>
      <c r="M3804" s="772"/>
      <c r="N3804" s="775"/>
      <c r="O3804" s="863"/>
      <c r="P3804" s="821"/>
      <c r="Q3804" s="828">
        <f t="shared" si="187"/>
        <v>0</v>
      </c>
      <c r="R3804" s="523"/>
    </row>
    <row r="3805" spans="2:18" hidden="1" outlineLevel="2">
      <c r="B3805" s="115">
        <f t="shared" si="188"/>
        <v>3785</v>
      </c>
      <c r="C3805" s="70" t="s">
        <v>749</v>
      </c>
      <c r="D3805" s="203" t="s">
        <v>31</v>
      </c>
      <c r="E3805" s="204">
        <v>2</v>
      </c>
      <c r="F3805" s="38"/>
      <c r="G3805" s="38"/>
      <c r="H3805" s="39"/>
      <c r="I3805" s="38"/>
      <c r="J3805" s="307"/>
      <c r="K3805" s="325"/>
      <c r="L3805" s="353"/>
      <c r="M3805" s="772"/>
      <c r="N3805" s="775"/>
      <c r="O3805" s="863"/>
      <c r="P3805" s="821"/>
      <c r="Q3805" s="828">
        <f t="shared" si="187"/>
        <v>0</v>
      </c>
      <c r="R3805" s="523"/>
    </row>
    <row r="3806" spans="2:18" hidden="1" outlineLevel="2">
      <c r="B3806" s="115">
        <f t="shared" si="188"/>
        <v>3786</v>
      </c>
      <c r="C3806" s="70" t="s">
        <v>750</v>
      </c>
      <c r="D3806" s="203" t="s">
        <v>31</v>
      </c>
      <c r="E3806" s="204">
        <v>34</v>
      </c>
      <c r="F3806" s="38"/>
      <c r="G3806" s="38"/>
      <c r="H3806" s="39"/>
      <c r="I3806" s="38"/>
      <c r="J3806" s="307"/>
      <c r="K3806" s="325"/>
      <c r="L3806" s="353"/>
      <c r="M3806" s="772"/>
      <c r="N3806" s="775"/>
      <c r="O3806" s="863"/>
      <c r="P3806" s="821"/>
      <c r="Q3806" s="828">
        <f t="shared" si="187"/>
        <v>0</v>
      </c>
      <c r="R3806" s="523"/>
    </row>
    <row r="3807" spans="2:18" ht="45" hidden="1" outlineLevel="2">
      <c r="B3807" s="115">
        <f t="shared" si="188"/>
        <v>3787</v>
      </c>
      <c r="C3807" s="70" t="s">
        <v>751</v>
      </c>
      <c r="D3807" s="203" t="s">
        <v>2461</v>
      </c>
      <c r="E3807" s="204" t="s">
        <v>2755</v>
      </c>
      <c r="F3807" s="38"/>
      <c r="G3807" s="38"/>
      <c r="H3807" s="39"/>
      <c r="I3807" s="38"/>
      <c r="J3807" s="307"/>
      <c r="K3807" s="325"/>
      <c r="L3807" s="353"/>
      <c r="M3807" s="772"/>
      <c r="N3807" s="775"/>
      <c r="O3807" s="863"/>
      <c r="P3807" s="821"/>
      <c r="Q3807" s="828">
        <f t="shared" si="187"/>
        <v>0</v>
      </c>
      <c r="R3807" s="523"/>
    </row>
    <row r="3808" spans="2:18" hidden="1" outlineLevel="2">
      <c r="B3808" s="115">
        <f t="shared" si="188"/>
        <v>3788</v>
      </c>
      <c r="C3808" s="339" t="s">
        <v>2756</v>
      </c>
      <c r="D3808" s="203"/>
      <c r="E3808" s="204"/>
      <c r="F3808" s="38"/>
      <c r="G3808" s="38"/>
      <c r="H3808" s="39"/>
      <c r="I3808" s="38"/>
      <c r="J3808" s="307"/>
      <c r="K3808" s="325"/>
      <c r="L3808" s="353"/>
      <c r="M3808" s="772"/>
      <c r="N3808" s="775"/>
      <c r="O3808" s="863"/>
      <c r="P3808" s="821"/>
      <c r="Q3808" s="828">
        <f t="shared" si="187"/>
        <v>0</v>
      </c>
      <c r="R3808" s="523"/>
    </row>
    <row r="3809" spans="2:18" ht="105" hidden="1" outlineLevel="2">
      <c r="B3809" s="115">
        <f t="shared" si="188"/>
        <v>3789</v>
      </c>
      <c r="C3809" s="70" t="s">
        <v>2757</v>
      </c>
      <c r="D3809" s="203" t="s">
        <v>31</v>
      </c>
      <c r="E3809" s="204">
        <v>1</v>
      </c>
      <c r="F3809" s="38"/>
      <c r="G3809" s="38"/>
      <c r="H3809" s="39"/>
      <c r="I3809" s="38"/>
      <c r="J3809" s="307"/>
      <c r="K3809" s="325"/>
      <c r="L3809" s="353"/>
      <c r="M3809" s="772"/>
      <c r="N3809" s="775"/>
      <c r="O3809" s="863"/>
      <c r="P3809" s="821"/>
      <c r="Q3809" s="828">
        <f t="shared" si="187"/>
        <v>0</v>
      </c>
      <c r="R3809" s="523"/>
    </row>
    <row r="3810" spans="2:18" ht="30" hidden="1" outlineLevel="2">
      <c r="B3810" s="115">
        <f t="shared" si="188"/>
        <v>3790</v>
      </c>
      <c r="C3810" s="70" t="s">
        <v>752</v>
      </c>
      <c r="D3810" s="203" t="s">
        <v>31</v>
      </c>
      <c r="E3810" s="204">
        <v>1</v>
      </c>
      <c r="F3810" s="38"/>
      <c r="G3810" s="38"/>
      <c r="H3810" s="39"/>
      <c r="I3810" s="38"/>
      <c r="J3810" s="307"/>
      <c r="K3810" s="325"/>
      <c r="L3810" s="353"/>
      <c r="M3810" s="772"/>
      <c r="N3810" s="775"/>
      <c r="O3810" s="863"/>
      <c r="P3810" s="821"/>
      <c r="Q3810" s="828">
        <f t="shared" si="187"/>
        <v>0</v>
      </c>
      <c r="R3810" s="523"/>
    </row>
    <row r="3811" spans="2:18" ht="30" hidden="1" outlineLevel="2">
      <c r="B3811" s="115">
        <f t="shared" si="188"/>
        <v>3791</v>
      </c>
      <c r="C3811" s="70" t="s">
        <v>753</v>
      </c>
      <c r="D3811" s="203" t="s">
        <v>31</v>
      </c>
      <c r="E3811" s="204">
        <v>1</v>
      </c>
      <c r="F3811" s="38"/>
      <c r="G3811" s="38"/>
      <c r="H3811" s="39"/>
      <c r="I3811" s="38"/>
      <c r="J3811" s="307"/>
      <c r="K3811" s="325"/>
      <c r="L3811" s="353"/>
      <c r="M3811" s="772"/>
      <c r="N3811" s="775"/>
      <c r="O3811" s="863"/>
      <c r="P3811" s="821"/>
      <c r="Q3811" s="828">
        <f t="shared" si="187"/>
        <v>0</v>
      </c>
      <c r="R3811" s="523"/>
    </row>
    <row r="3812" spans="2:18" ht="30" hidden="1" outlineLevel="2">
      <c r="B3812" s="115">
        <f t="shared" si="188"/>
        <v>3792</v>
      </c>
      <c r="C3812" s="70" t="s">
        <v>754</v>
      </c>
      <c r="D3812" s="203" t="s">
        <v>31</v>
      </c>
      <c r="E3812" s="204">
        <v>1</v>
      </c>
      <c r="F3812" s="38"/>
      <c r="G3812" s="38"/>
      <c r="H3812" s="39"/>
      <c r="I3812" s="38"/>
      <c r="J3812" s="307"/>
      <c r="K3812" s="325"/>
      <c r="L3812" s="353"/>
      <c r="M3812" s="772"/>
      <c r="N3812" s="775"/>
      <c r="O3812" s="863"/>
      <c r="P3812" s="821"/>
      <c r="Q3812" s="828">
        <f t="shared" si="187"/>
        <v>0</v>
      </c>
      <c r="R3812" s="523"/>
    </row>
    <row r="3813" spans="2:18" ht="30" hidden="1" outlineLevel="2">
      <c r="B3813" s="115">
        <f t="shared" si="188"/>
        <v>3793</v>
      </c>
      <c r="C3813" s="70" t="s">
        <v>755</v>
      </c>
      <c r="D3813" s="203" t="s">
        <v>31</v>
      </c>
      <c r="E3813" s="204">
        <v>1</v>
      </c>
      <c r="F3813" s="38"/>
      <c r="G3813" s="38"/>
      <c r="H3813" s="39"/>
      <c r="I3813" s="38"/>
      <c r="J3813" s="307"/>
      <c r="K3813" s="325"/>
      <c r="L3813" s="353"/>
      <c r="M3813" s="772"/>
      <c r="N3813" s="775"/>
      <c r="O3813" s="863"/>
      <c r="P3813" s="821"/>
      <c r="Q3813" s="828">
        <f t="shared" si="187"/>
        <v>0</v>
      </c>
      <c r="R3813" s="523"/>
    </row>
    <row r="3814" spans="2:18" ht="30" hidden="1" outlineLevel="2">
      <c r="B3814" s="115">
        <f t="shared" si="188"/>
        <v>3794</v>
      </c>
      <c r="C3814" s="70" t="s">
        <v>756</v>
      </c>
      <c r="D3814" s="203" t="s">
        <v>31</v>
      </c>
      <c r="E3814" s="204">
        <v>4</v>
      </c>
      <c r="F3814" s="38"/>
      <c r="G3814" s="38"/>
      <c r="H3814" s="39"/>
      <c r="I3814" s="38"/>
      <c r="J3814" s="307"/>
      <c r="K3814" s="325"/>
      <c r="L3814" s="353"/>
      <c r="M3814" s="772"/>
      <c r="N3814" s="775"/>
      <c r="O3814" s="863"/>
      <c r="P3814" s="821"/>
      <c r="Q3814" s="828">
        <f t="shared" si="187"/>
        <v>0</v>
      </c>
      <c r="R3814" s="523"/>
    </row>
    <row r="3815" spans="2:18" ht="30" hidden="1" outlineLevel="2">
      <c r="B3815" s="115">
        <f t="shared" si="188"/>
        <v>3795</v>
      </c>
      <c r="C3815" s="70" t="s">
        <v>757</v>
      </c>
      <c r="D3815" s="203" t="s">
        <v>31</v>
      </c>
      <c r="E3815" s="204">
        <v>3</v>
      </c>
      <c r="F3815" s="38"/>
      <c r="G3815" s="38"/>
      <c r="H3815" s="39"/>
      <c r="I3815" s="38"/>
      <c r="J3815" s="307"/>
      <c r="K3815" s="325"/>
      <c r="L3815" s="353"/>
      <c r="M3815" s="772"/>
      <c r="N3815" s="775"/>
      <c r="O3815" s="863"/>
      <c r="P3815" s="821"/>
      <c r="Q3815" s="828">
        <f t="shared" si="187"/>
        <v>0</v>
      </c>
      <c r="R3815" s="523"/>
    </row>
    <row r="3816" spans="2:18" ht="30" hidden="1" outlineLevel="2">
      <c r="B3816" s="115">
        <f t="shared" si="188"/>
        <v>3796</v>
      </c>
      <c r="C3816" s="70" t="s">
        <v>758</v>
      </c>
      <c r="D3816" s="203" t="s">
        <v>31</v>
      </c>
      <c r="E3816" s="204">
        <v>1</v>
      </c>
      <c r="F3816" s="38"/>
      <c r="G3816" s="38"/>
      <c r="H3816" s="39"/>
      <c r="I3816" s="38"/>
      <c r="J3816" s="307"/>
      <c r="K3816" s="325"/>
      <c r="L3816" s="353"/>
      <c r="M3816" s="772"/>
      <c r="N3816" s="775"/>
      <c r="O3816" s="863"/>
      <c r="P3816" s="821"/>
      <c r="Q3816" s="828">
        <f t="shared" si="187"/>
        <v>0</v>
      </c>
      <c r="R3816" s="523"/>
    </row>
    <row r="3817" spans="2:18" ht="30" hidden="1" outlineLevel="2">
      <c r="B3817" s="115">
        <f t="shared" si="188"/>
        <v>3797</v>
      </c>
      <c r="C3817" s="70" t="s">
        <v>759</v>
      </c>
      <c r="D3817" s="203" t="s">
        <v>31</v>
      </c>
      <c r="E3817" s="204">
        <v>1</v>
      </c>
      <c r="F3817" s="38"/>
      <c r="G3817" s="38"/>
      <c r="H3817" s="39"/>
      <c r="I3817" s="38"/>
      <c r="J3817" s="307"/>
      <c r="K3817" s="325"/>
      <c r="L3817" s="353"/>
      <c r="M3817" s="772"/>
      <c r="N3817" s="775"/>
      <c r="O3817" s="863"/>
      <c r="P3817" s="821"/>
      <c r="Q3817" s="828">
        <f t="shared" si="187"/>
        <v>0</v>
      </c>
      <c r="R3817" s="523"/>
    </row>
    <row r="3818" spans="2:18" ht="45" hidden="1" outlineLevel="2">
      <c r="B3818" s="115">
        <f t="shared" si="188"/>
        <v>3798</v>
      </c>
      <c r="C3818" s="70" t="s">
        <v>760</v>
      </c>
      <c r="D3818" s="203" t="s">
        <v>2461</v>
      </c>
      <c r="E3818" s="204" t="s">
        <v>2758</v>
      </c>
      <c r="F3818" s="38"/>
      <c r="G3818" s="38"/>
      <c r="H3818" s="39"/>
      <c r="I3818" s="38"/>
      <c r="J3818" s="307"/>
      <c r="K3818" s="325"/>
      <c r="L3818" s="353"/>
      <c r="M3818" s="772"/>
      <c r="N3818" s="775"/>
      <c r="O3818" s="863"/>
      <c r="P3818" s="821"/>
      <c r="Q3818" s="828">
        <f t="shared" si="187"/>
        <v>0</v>
      </c>
      <c r="R3818" s="523"/>
    </row>
    <row r="3819" spans="2:18" ht="45" hidden="1" outlineLevel="2">
      <c r="B3819" s="115">
        <f t="shared" si="188"/>
        <v>3799</v>
      </c>
      <c r="C3819" s="70" t="s">
        <v>761</v>
      </c>
      <c r="D3819" s="203" t="s">
        <v>2461</v>
      </c>
      <c r="E3819" s="204" t="s">
        <v>2759</v>
      </c>
      <c r="F3819" s="38"/>
      <c r="G3819" s="38"/>
      <c r="H3819" s="39"/>
      <c r="I3819" s="38"/>
      <c r="J3819" s="307"/>
      <c r="K3819" s="325"/>
      <c r="L3819" s="353"/>
      <c r="M3819" s="772"/>
      <c r="N3819" s="775"/>
      <c r="O3819" s="863"/>
      <c r="P3819" s="821"/>
      <c r="Q3819" s="828">
        <f t="shared" si="187"/>
        <v>0</v>
      </c>
      <c r="R3819" s="523"/>
    </row>
    <row r="3820" spans="2:18" ht="45" hidden="1" outlineLevel="2">
      <c r="B3820" s="115">
        <f t="shared" si="188"/>
        <v>3800</v>
      </c>
      <c r="C3820" s="70" t="s">
        <v>762</v>
      </c>
      <c r="D3820" s="203" t="s">
        <v>2461</v>
      </c>
      <c r="E3820" s="204" t="s">
        <v>2760</v>
      </c>
      <c r="F3820" s="38"/>
      <c r="G3820" s="38"/>
      <c r="H3820" s="39"/>
      <c r="I3820" s="38"/>
      <c r="J3820" s="307"/>
      <c r="K3820" s="325"/>
      <c r="L3820" s="353"/>
      <c r="M3820" s="772"/>
      <c r="N3820" s="775"/>
      <c r="O3820" s="863"/>
      <c r="P3820" s="821"/>
      <c r="Q3820" s="828">
        <f t="shared" si="187"/>
        <v>0</v>
      </c>
      <c r="R3820" s="523"/>
    </row>
    <row r="3821" spans="2:18" ht="45" hidden="1" outlineLevel="2">
      <c r="B3821" s="115">
        <f t="shared" si="188"/>
        <v>3801</v>
      </c>
      <c r="C3821" s="70" t="s">
        <v>763</v>
      </c>
      <c r="D3821" s="203" t="s">
        <v>2031</v>
      </c>
      <c r="E3821" s="204" t="s">
        <v>2761</v>
      </c>
      <c r="F3821" s="38"/>
      <c r="G3821" s="38"/>
      <c r="H3821" s="39"/>
      <c r="I3821" s="38"/>
      <c r="J3821" s="307"/>
      <c r="K3821" s="325"/>
      <c r="L3821" s="353"/>
      <c r="M3821" s="772"/>
      <c r="N3821" s="775"/>
      <c r="O3821" s="863"/>
      <c r="P3821" s="821"/>
      <c r="Q3821" s="828">
        <f t="shared" si="187"/>
        <v>0</v>
      </c>
      <c r="R3821" s="523"/>
    </row>
    <row r="3822" spans="2:18" ht="45" hidden="1" outlineLevel="2">
      <c r="B3822" s="115">
        <f t="shared" si="188"/>
        <v>3802</v>
      </c>
      <c r="C3822" s="70" t="s">
        <v>764</v>
      </c>
      <c r="D3822" s="203" t="s">
        <v>2031</v>
      </c>
      <c r="E3822" s="204" t="s">
        <v>2762</v>
      </c>
      <c r="F3822" s="38"/>
      <c r="G3822" s="38"/>
      <c r="H3822" s="39"/>
      <c r="I3822" s="38"/>
      <c r="J3822" s="307"/>
      <c r="K3822" s="325"/>
      <c r="L3822" s="353"/>
      <c r="M3822" s="772"/>
      <c r="N3822" s="775"/>
      <c r="O3822" s="863"/>
      <c r="P3822" s="821"/>
      <c r="Q3822" s="828">
        <f t="shared" si="187"/>
        <v>0</v>
      </c>
      <c r="R3822" s="523"/>
    </row>
    <row r="3823" spans="2:18" ht="45" hidden="1" outlineLevel="2">
      <c r="B3823" s="115">
        <f t="shared" si="188"/>
        <v>3803</v>
      </c>
      <c r="C3823" s="70" t="s">
        <v>765</v>
      </c>
      <c r="D3823" s="203" t="s">
        <v>2031</v>
      </c>
      <c r="E3823" s="204" t="s">
        <v>2763</v>
      </c>
      <c r="F3823" s="38"/>
      <c r="G3823" s="38"/>
      <c r="H3823" s="39"/>
      <c r="I3823" s="38"/>
      <c r="J3823" s="307"/>
      <c r="K3823" s="325"/>
      <c r="L3823" s="353"/>
      <c r="M3823" s="772"/>
      <c r="N3823" s="775"/>
      <c r="O3823" s="863"/>
      <c r="P3823" s="821"/>
      <c r="Q3823" s="828">
        <f t="shared" ref="Q3823:Q3886" si="189">I3823</f>
        <v>0</v>
      </c>
      <c r="R3823" s="523"/>
    </row>
    <row r="3824" spans="2:18" ht="45" hidden="1" outlineLevel="2">
      <c r="B3824" s="115">
        <f t="shared" si="188"/>
        <v>3804</v>
      </c>
      <c r="C3824" s="70" t="s">
        <v>766</v>
      </c>
      <c r="D3824" s="203" t="s">
        <v>2031</v>
      </c>
      <c r="E3824" s="204" t="s">
        <v>2764</v>
      </c>
      <c r="F3824" s="38"/>
      <c r="G3824" s="38"/>
      <c r="H3824" s="39"/>
      <c r="I3824" s="38"/>
      <c r="J3824" s="307"/>
      <c r="K3824" s="325"/>
      <c r="L3824" s="353"/>
      <c r="M3824" s="772"/>
      <c r="N3824" s="775"/>
      <c r="O3824" s="863"/>
      <c r="P3824" s="821"/>
      <c r="Q3824" s="828">
        <f t="shared" si="189"/>
        <v>0</v>
      </c>
      <c r="R3824" s="523"/>
    </row>
    <row r="3825" spans="2:18" ht="45" hidden="1" outlineLevel="2">
      <c r="B3825" s="115">
        <f t="shared" si="188"/>
        <v>3805</v>
      </c>
      <c r="C3825" s="70" t="s">
        <v>767</v>
      </c>
      <c r="D3825" s="203" t="s">
        <v>2031</v>
      </c>
      <c r="E3825" s="204" t="s">
        <v>2515</v>
      </c>
      <c r="F3825" s="38"/>
      <c r="G3825" s="38"/>
      <c r="H3825" s="39"/>
      <c r="I3825" s="38"/>
      <c r="J3825" s="307"/>
      <c r="K3825" s="325"/>
      <c r="L3825" s="353"/>
      <c r="M3825" s="772"/>
      <c r="N3825" s="775"/>
      <c r="O3825" s="863"/>
      <c r="P3825" s="821"/>
      <c r="Q3825" s="828">
        <f t="shared" si="189"/>
        <v>0</v>
      </c>
      <c r="R3825" s="523"/>
    </row>
    <row r="3826" spans="2:18" ht="45" hidden="1" outlineLevel="2">
      <c r="B3826" s="115">
        <f t="shared" si="188"/>
        <v>3806</v>
      </c>
      <c r="C3826" s="70" t="s">
        <v>768</v>
      </c>
      <c r="D3826" s="203" t="s">
        <v>2031</v>
      </c>
      <c r="E3826" s="204" t="s">
        <v>2765</v>
      </c>
      <c r="F3826" s="38"/>
      <c r="G3826" s="38"/>
      <c r="H3826" s="39"/>
      <c r="I3826" s="38"/>
      <c r="J3826" s="307"/>
      <c r="K3826" s="325"/>
      <c r="L3826" s="353"/>
      <c r="M3826" s="772"/>
      <c r="N3826" s="775"/>
      <c r="O3826" s="863"/>
      <c r="P3826" s="821"/>
      <c r="Q3826" s="828">
        <f t="shared" si="189"/>
        <v>0</v>
      </c>
      <c r="R3826" s="523"/>
    </row>
    <row r="3827" spans="2:18" ht="30" hidden="1" outlineLevel="2">
      <c r="B3827" s="115">
        <f t="shared" si="188"/>
        <v>3807</v>
      </c>
      <c r="C3827" s="70" t="s">
        <v>769</v>
      </c>
      <c r="D3827" s="203" t="s">
        <v>2031</v>
      </c>
      <c r="E3827" s="204" t="s">
        <v>2766</v>
      </c>
      <c r="F3827" s="38"/>
      <c r="G3827" s="38"/>
      <c r="H3827" s="39"/>
      <c r="I3827" s="38"/>
      <c r="J3827" s="307"/>
      <c r="K3827" s="325"/>
      <c r="L3827" s="353"/>
      <c r="M3827" s="772"/>
      <c r="N3827" s="775"/>
      <c r="O3827" s="863"/>
      <c r="P3827" s="821"/>
      <c r="Q3827" s="828">
        <f t="shared" si="189"/>
        <v>0</v>
      </c>
      <c r="R3827" s="523"/>
    </row>
    <row r="3828" spans="2:18" ht="45" hidden="1" outlineLevel="2">
      <c r="B3828" s="115">
        <f t="shared" ref="B3828:B3891" si="190">B3827+1</f>
        <v>3808</v>
      </c>
      <c r="C3828" s="70" t="s">
        <v>770</v>
      </c>
      <c r="D3828" s="203" t="s">
        <v>2031</v>
      </c>
      <c r="E3828" s="204" t="s">
        <v>2767</v>
      </c>
      <c r="F3828" s="38"/>
      <c r="G3828" s="38"/>
      <c r="H3828" s="39"/>
      <c r="I3828" s="38"/>
      <c r="J3828" s="307"/>
      <c r="K3828" s="325"/>
      <c r="L3828" s="353"/>
      <c r="M3828" s="772"/>
      <c r="N3828" s="775"/>
      <c r="O3828" s="863"/>
      <c r="P3828" s="821"/>
      <c r="Q3828" s="828">
        <f t="shared" si="189"/>
        <v>0</v>
      </c>
      <c r="R3828" s="523"/>
    </row>
    <row r="3829" spans="2:18" ht="45" hidden="1" outlineLevel="2">
      <c r="B3829" s="115">
        <f t="shared" si="190"/>
        <v>3809</v>
      </c>
      <c r="C3829" s="70" t="s">
        <v>771</v>
      </c>
      <c r="D3829" s="203" t="s">
        <v>2031</v>
      </c>
      <c r="E3829" s="204" t="s">
        <v>2768</v>
      </c>
      <c r="F3829" s="38"/>
      <c r="G3829" s="38"/>
      <c r="H3829" s="39"/>
      <c r="I3829" s="38"/>
      <c r="J3829" s="307"/>
      <c r="K3829" s="325"/>
      <c r="L3829" s="353"/>
      <c r="M3829" s="772"/>
      <c r="N3829" s="775"/>
      <c r="O3829" s="863"/>
      <c r="P3829" s="821"/>
      <c r="Q3829" s="828">
        <f t="shared" si="189"/>
        <v>0</v>
      </c>
      <c r="R3829" s="523"/>
    </row>
    <row r="3830" spans="2:18" ht="45" hidden="1" outlineLevel="2">
      <c r="B3830" s="115">
        <f t="shared" si="190"/>
        <v>3810</v>
      </c>
      <c r="C3830" s="70" t="s">
        <v>772</v>
      </c>
      <c r="D3830" s="203" t="s">
        <v>2031</v>
      </c>
      <c r="E3830" s="204" t="s">
        <v>2768</v>
      </c>
      <c r="F3830" s="38"/>
      <c r="G3830" s="38"/>
      <c r="H3830" s="39"/>
      <c r="I3830" s="38"/>
      <c r="J3830" s="307"/>
      <c r="K3830" s="325"/>
      <c r="L3830" s="353"/>
      <c r="M3830" s="772"/>
      <c r="N3830" s="775"/>
      <c r="O3830" s="863"/>
      <c r="P3830" s="821"/>
      <c r="Q3830" s="828">
        <f t="shared" si="189"/>
        <v>0</v>
      </c>
      <c r="R3830" s="523"/>
    </row>
    <row r="3831" spans="2:18" ht="45" hidden="1" outlineLevel="2">
      <c r="B3831" s="115">
        <f t="shared" si="190"/>
        <v>3811</v>
      </c>
      <c r="C3831" s="70" t="s">
        <v>773</v>
      </c>
      <c r="D3831" s="203" t="s">
        <v>2031</v>
      </c>
      <c r="E3831" s="204" t="s">
        <v>2769</v>
      </c>
      <c r="F3831" s="38"/>
      <c r="G3831" s="38"/>
      <c r="H3831" s="39"/>
      <c r="I3831" s="38"/>
      <c r="J3831" s="307"/>
      <c r="K3831" s="325"/>
      <c r="L3831" s="353"/>
      <c r="M3831" s="772"/>
      <c r="N3831" s="775"/>
      <c r="O3831" s="863"/>
      <c r="P3831" s="821"/>
      <c r="Q3831" s="828">
        <f t="shared" si="189"/>
        <v>0</v>
      </c>
      <c r="R3831" s="523"/>
    </row>
    <row r="3832" spans="2:18" ht="45" hidden="1" outlineLevel="2">
      <c r="B3832" s="115">
        <f t="shared" si="190"/>
        <v>3812</v>
      </c>
      <c r="C3832" s="70" t="s">
        <v>774</v>
      </c>
      <c r="D3832" s="203" t="s">
        <v>2031</v>
      </c>
      <c r="E3832" s="204" t="s">
        <v>2770</v>
      </c>
      <c r="F3832" s="38"/>
      <c r="G3832" s="38"/>
      <c r="H3832" s="39"/>
      <c r="I3832" s="38"/>
      <c r="J3832" s="307"/>
      <c r="K3832" s="325"/>
      <c r="L3832" s="353"/>
      <c r="M3832" s="772"/>
      <c r="N3832" s="775"/>
      <c r="O3832" s="863"/>
      <c r="P3832" s="821"/>
      <c r="Q3832" s="828">
        <f t="shared" si="189"/>
        <v>0</v>
      </c>
      <c r="R3832" s="523"/>
    </row>
    <row r="3833" spans="2:18" ht="45" hidden="1" outlineLevel="2">
      <c r="B3833" s="115">
        <f t="shared" si="190"/>
        <v>3813</v>
      </c>
      <c r="C3833" s="70" t="s">
        <v>775</v>
      </c>
      <c r="D3833" s="203" t="s">
        <v>2031</v>
      </c>
      <c r="E3833" s="204" t="s">
        <v>2771</v>
      </c>
      <c r="F3833" s="38"/>
      <c r="G3833" s="38"/>
      <c r="H3833" s="39"/>
      <c r="I3833" s="38"/>
      <c r="J3833" s="307"/>
      <c r="K3833" s="325"/>
      <c r="L3833" s="353"/>
      <c r="M3833" s="772"/>
      <c r="N3833" s="775"/>
      <c r="O3833" s="863"/>
      <c r="P3833" s="821"/>
      <c r="Q3833" s="828">
        <f t="shared" si="189"/>
        <v>0</v>
      </c>
      <c r="R3833" s="523"/>
    </row>
    <row r="3834" spans="2:18" ht="45" hidden="1" outlineLevel="2">
      <c r="B3834" s="115">
        <f t="shared" si="190"/>
        <v>3814</v>
      </c>
      <c r="C3834" s="70" t="s">
        <v>541</v>
      </c>
      <c r="D3834" s="203" t="s">
        <v>2532</v>
      </c>
      <c r="E3834" s="204" t="s">
        <v>2772</v>
      </c>
      <c r="F3834" s="38"/>
      <c r="G3834" s="38"/>
      <c r="H3834" s="39"/>
      <c r="I3834" s="38"/>
      <c r="J3834" s="307"/>
      <c r="K3834" s="325"/>
      <c r="L3834" s="353"/>
      <c r="M3834" s="772"/>
      <c r="N3834" s="775"/>
      <c r="O3834" s="863"/>
      <c r="P3834" s="821"/>
      <c r="Q3834" s="828">
        <f t="shared" si="189"/>
        <v>0</v>
      </c>
      <c r="R3834" s="523"/>
    </row>
    <row r="3835" spans="2:18" hidden="1" outlineLevel="2">
      <c r="B3835" s="115">
        <f t="shared" si="190"/>
        <v>3815</v>
      </c>
      <c r="C3835" s="70" t="s">
        <v>2773</v>
      </c>
      <c r="D3835" s="203"/>
      <c r="E3835" s="204"/>
      <c r="F3835" s="38"/>
      <c r="G3835" s="38"/>
      <c r="H3835" s="39"/>
      <c r="I3835" s="38"/>
      <c r="J3835" s="307"/>
      <c r="K3835" s="325"/>
      <c r="L3835" s="353"/>
      <c r="M3835" s="772"/>
      <c r="N3835" s="775"/>
      <c r="O3835" s="863"/>
      <c r="P3835" s="821"/>
      <c r="Q3835" s="828">
        <f t="shared" si="189"/>
        <v>0</v>
      </c>
      <c r="R3835" s="523"/>
    </row>
    <row r="3836" spans="2:18" ht="105" hidden="1" outlineLevel="2">
      <c r="B3836" s="115">
        <f t="shared" si="190"/>
        <v>3816</v>
      </c>
      <c r="C3836" s="70" t="s">
        <v>2774</v>
      </c>
      <c r="D3836" s="203" t="s">
        <v>31</v>
      </c>
      <c r="E3836" s="204">
        <v>1</v>
      </c>
      <c r="F3836" s="38"/>
      <c r="G3836" s="38"/>
      <c r="H3836" s="39"/>
      <c r="I3836" s="38"/>
      <c r="J3836" s="307"/>
      <c r="K3836" s="325"/>
      <c r="L3836" s="353"/>
      <c r="M3836" s="772"/>
      <c r="N3836" s="775"/>
      <c r="O3836" s="863"/>
      <c r="P3836" s="821"/>
      <c r="Q3836" s="828">
        <f t="shared" si="189"/>
        <v>0</v>
      </c>
      <c r="R3836" s="523"/>
    </row>
    <row r="3837" spans="2:18" ht="30" hidden="1" outlineLevel="2">
      <c r="B3837" s="115">
        <f t="shared" si="190"/>
        <v>3817</v>
      </c>
      <c r="C3837" s="70" t="s">
        <v>776</v>
      </c>
      <c r="D3837" s="203" t="s">
        <v>31</v>
      </c>
      <c r="E3837" s="204">
        <v>4</v>
      </c>
      <c r="F3837" s="38"/>
      <c r="G3837" s="38"/>
      <c r="H3837" s="39"/>
      <c r="I3837" s="38"/>
      <c r="J3837" s="307"/>
      <c r="K3837" s="325"/>
      <c r="L3837" s="353"/>
      <c r="M3837" s="772"/>
      <c r="N3837" s="775"/>
      <c r="O3837" s="863"/>
      <c r="P3837" s="821"/>
      <c r="Q3837" s="828">
        <f t="shared" si="189"/>
        <v>0</v>
      </c>
      <c r="R3837" s="523"/>
    </row>
    <row r="3838" spans="2:18" ht="30" hidden="1" outlineLevel="2">
      <c r="B3838" s="115">
        <f t="shared" si="190"/>
        <v>3818</v>
      </c>
      <c r="C3838" s="70" t="s">
        <v>777</v>
      </c>
      <c r="D3838" s="203" t="s">
        <v>31</v>
      </c>
      <c r="E3838" s="204">
        <v>1</v>
      </c>
      <c r="F3838" s="38"/>
      <c r="G3838" s="38"/>
      <c r="H3838" s="39"/>
      <c r="I3838" s="38"/>
      <c r="J3838" s="307"/>
      <c r="K3838" s="325"/>
      <c r="L3838" s="353"/>
      <c r="M3838" s="772"/>
      <c r="N3838" s="775"/>
      <c r="O3838" s="863"/>
      <c r="P3838" s="821"/>
      <c r="Q3838" s="828">
        <f t="shared" si="189"/>
        <v>0</v>
      </c>
      <c r="R3838" s="523"/>
    </row>
    <row r="3839" spans="2:18" ht="46.8" hidden="1" outlineLevel="2">
      <c r="B3839" s="115">
        <f t="shared" si="190"/>
        <v>3819</v>
      </c>
      <c r="C3839" s="339" t="s">
        <v>778</v>
      </c>
      <c r="D3839" s="203" t="s">
        <v>31</v>
      </c>
      <c r="E3839" s="204">
        <v>1</v>
      </c>
      <c r="F3839" s="38"/>
      <c r="G3839" s="38"/>
      <c r="H3839" s="39"/>
      <c r="I3839" s="38"/>
      <c r="J3839" s="307"/>
      <c r="K3839" s="325"/>
      <c r="L3839" s="353"/>
      <c r="M3839" s="772"/>
      <c r="N3839" s="775"/>
      <c r="O3839" s="863"/>
      <c r="P3839" s="821"/>
      <c r="Q3839" s="828">
        <f t="shared" si="189"/>
        <v>0</v>
      </c>
      <c r="R3839" s="523"/>
    </row>
    <row r="3840" spans="2:18" ht="30" hidden="1" outlineLevel="2">
      <c r="B3840" s="115">
        <f t="shared" si="190"/>
        <v>3820</v>
      </c>
      <c r="C3840" s="70" t="s">
        <v>779</v>
      </c>
      <c r="D3840" s="203" t="s">
        <v>31</v>
      </c>
      <c r="E3840" s="204">
        <v>1</v>
      </c>
      <c r="F3840" s="38"/>
      <c r="G3840" s="38"/>
      <c r="H3840" s="39"/>
      <c r="I3840" s="38"/>
      <c r="J3840" s="307"/>
      <c r="K3840" s="325"/>
      <c r="L3840" s="353"/>
      <c r="M3840" s="772"/>
      <c r="N3840" s="775"/>
      <c r="O3840" s="863"/>
      <c r="P3840" s="821"/>
      <c r="Q3840" s="828">
        <f t="shared" si="189"/>
        <v>0</v>
      </c>
      <c r="R3840" s="523"/>
    </row>
    <row r="3841" spans="2:18" ht="30" hidden="1" outlineLevel="2">
      <c r="B3841" s="115">
        <f t="shared" si="190"/>
        <v>3821</v>
      </c>
      <c r="C3841" s="70" t="s">
        <v>780</v>
      </c>
      <c r="D3841" s="203" t="s">
        <v>31</v>
      </c>
      <c r="E3841" s="204">
        <v>2</v>
      </c>
      <c r="F3841" s="38"/>
      <c r="G3841" s="38"/>
      <c r="H3841" s="39"/>
      <c r="I3841" s="38"/>
      <c r="J3841" s="307"/>
      <c r="K3841" s="325"/>
      <c r="L3841" s="353"/>
      <c r="M3841" s="772"/>
      <c r="N3841" s="775"/>
      <c r="O3841" s="863"/>
      <c r="P3841" s="821"/>
      <c r="Q3841" s="828">
        <f t="shared" si="189"/>
        <v>0</v>
      </c>
      <c r="R3841" s="523"/>
    </row>
    <row r="3842" spans="2:18" ht="30" hidden="1" outlineLevel="2">
      <c r="B3842" s="115">
        <f t="shared" si="190"/>
        <v>3822</v>
      </c>
      <c r="C3842" s="70" t="s">
        <v>781</v>
      </c>
      <c r="D3842" s="203" t="s">
        <v>31</v>
      </c>
      <c r="E3842" s="204">
        <v>1</v>
      </c>
      <c r="F3842" s="38"/>
      <c r="G3842" s="38"/>
      <c r="H3842" s="39"/>
      <c r="I3842" s="38"/>
      <c r="J3842" s="307"/>
      <c r="K3842" s="325"/>
      <c r="L3842" s="353"/>
      <c r="M3842" s="772"/>
      <c r="N3842" s="775"/>
      <c r="O3842" s="863"/>
      <c r="P3842" s="821"/>
      <c r="Q3842" s="828">
        <f t="shared" si="189"/>
        <v>0</v>
      </c>
      <c r="R3842" s="523"/>
    </row>
    <row r="3843" spans="2:18" ht="30" hidden="1" outlineLevel="2">
      <c r="B3843" s="115">
        <f t="shared" si="190"/>
        <v>3823</v>
      </c>
      <c r="C3843" s="70" t="s">
        <v>756</v>
      </c>
      <c r="D3843" s="203" t="s">
        <v>31</v>
      </c>
      <c r="E3843" s="204">
        <v>6</v>
      </c>
      <c r="F3843" s="38"/>
      <c r="G3843" s="38"/>
      <c r="H3843" s="39"/>
      <c r="I3843" s="38"/>
      <c r="J3843" s="307"/>
      <c r="K3843" s="325"/>
      <c r="L3843" s="353"/>
      <c r="M3843" s="772"/>
      <c r="N3843" s="775"/>
      <c r="O3843" s="863"/>
      <c r="P3843" s="821"/>
      <c r="Q3843" s="828">
        <f t="shared" si="189"/>
        <v>0</v>
      </c>
      <c r="R3843" s="523"/>
    </row>
    <row r="3844" spans="2:18" ht="30" hidden="1" outlineLevel="2">
      <c r="B3844" s="115">
        <f t="shared" si="190"/>
        <v>3824</v>
      </c>
      <c r="C3844" s="70" t="s">
        <v>782</v>
      </c>
      <c r="D3844" s="203" t="s">
        <v>31</v>
      </c>
      <c r="E3844" s="204">
        <v>2</v>
      </c>
      <c r="F3844" s="38"/>
      <c r="G3844" s="38"/>
      <c r="H3844" s="39"/>
      <c r="I3844" s="38"/>
      <c r="J3844" s="307"/>
      <c r="K3844" s="325"/>
      <c r="L3844" s="353"/>
      <c r="M3844" s="772"/>
      <c r="N3844" s="775"/>
      <c r="O3844" s="863"/>
      <c r="P3844" s="821"/>
      <c r="Q3844" s="828">
        <f t="shared" si="189"/>
        <v>0</v>
      </c>
      <c r="R3844" s="523"/>
    </row>
    <row r="3845" spans="2:18" ht="30" hidden="1" outlineLevel="2">
      <c r="B3845" s="115">
        <f t="shared" si="190"/>
        <v>3825</v>
      </c>
      <c r="C3845" s="70" t="s">
        <v>757</v>
      </c>
      <c r="D3845" s="203" t="s">
        <v>31</v>
      </c>
      <c r="E3845" s="204">
        <v>3</v>
      </c>
      <c r="F3845" s="38"/>
      <c r="G3845" s="38"/>
      <c r="H3845" s="39"/>
      <c r="I3845" s="38"/>
      <c r="J3845" s="307"/>
      <c r="K3845" s="325"/>
      <c r="L3845" s="353"/>
      <c r="M3845" s="772"/>
      <c r="N3845" s="775"/>
      <c r="O3845" s="863"/>
      <c r="P3845" s="821"/>
      <c r="Q3845" s="828">
        <f t="shared" si="189"/>
        <v>0</v>
      </c>
      <c r="R3845" s="523"/>
    </row>
    <row r="3846" spans="2:18" ht="30" hidden="1" outlineLevel="2">
      <c r="B3846" s="115">
        <f t="shared" si="190"/>
        <v>3826</v>
      </c>
      <c r="C3846" s="70" t="s">
        <v>783</v>
      </c>
      <c r="D3846" s="203" t="s">
        <v>31</v>
      </c>
      <c r="E3846" s="204">
        <v>1</v>
      </c>
      <c r="F3846" s="38"/>
      <c r="G3846" s="38"/>
      <c r="H3846" s="39"/>
      <c r="I3846" s="38"/>
      <c r="J3846" s="307"/>
      <c r="K3846" s="325"/>
      <c r="L3846" s="353"/>
      <c r="M3846" s="772"/>
      <c r="N3846" s="775"/>
      <c r="O3846" s="863"/>
      <c r="P3846" s="821"/>
      <c r="Q3846" s="828">
        <f t="shared" si="189"/>
        <v>0</v>
      </c>
      <c r="R3846" s="523"/>
    </row>
    <row r="3847" spans="2:18" ht="30" hidden="1" outlineLevel="2">
      <c r="B3847" s="115">
        <f t="shared" si="190"/>
        <v>3827</v>
      </c>
      <c r="C3847" s="70" t="s">
        <v>759</v>
      </c>
      <c r="D3847" s="203" t="s">
        <v>31</v>
      </c>
      <c r="E3847" s="204">
        <v>1</v>
      </c>
      <c r="F3847" s="38"/>
      <c r="G3847" s="38"/>
      <c r="H3847" s="39"/>
      <c r="I3847" s="38"/>
      <c r="J3847" s="307"/>
      <c r="K3847" s="325"/>
      <c r="L3847" s="353"/>
      <c r="M3847" s="772"/>
      <c r="N3847" s="775"/>
      <c r="O3847" s="863"/>
      <c r="P3847" s="821"/>
      <c r="Q3847" s="828">
        <f t="shared" si="189"/>
        <v>0</v>
      </c>
      <c r="R3847" s="523"/>
    </row>
    <row r="3848" spans="2:18" ht="45" hidden="1" outlineLevel="2">
      <c r="B3848" s="115">
        <f t="shared" si="190"/>
        <v>3828</v>
      </c>
      <c r="C3848" s="70" t="s">
        <v>760</v>
      </c>
      <c r="D3848" s="203" t="s">
        <v>2461</v>
      </c>
      <c r="E3848" s="204" t="s">
        <v>2775</v>
      </c>
      <c r="F3848" s="38"/>
      <c r="G3848" s="38"/>
      <c r="H3848" s="39"/>
      <c r="I3848" s="38"/>
      <c r="J3848" s="307"/>
      <c r="K3848" s="325"/>
      <c r="L3848" s="353"/>
      <c r="M3848" s="772"/>
      <c r="N3848" s="775"/>
      <c r="O3848" s="863"/>
      <c r="P3848" s="821"/>
      <c r="Q3848" s="828">
        <f t="shared" si="189"/>
        <v>0</v>
      </c>
      <c r="R3848" s="523"/>
    </row>
    <row r="3849" spans="2:18" ht="45" hidden="1" outlineLevel="2">
      <c r="B3849" s="115">
        <f t="shared" si="190"/>
        <v>3829</v>
      </c>
      <c r="C3849" s="70" t="s">
        <v>784</v>
      </c>
      <c r="D3849" s="203" t="s">
        <v>2461</v>
      </c>
      <c r="E3849" s="204" t="s">
        <v>2776</v>
      </c>
      <c r="F3849" s="38"/>
      <c r="G3849" s="38"/>
      <c r="H3849" s="39"/>
      <c r="I3849" s="38"/>
      <c r="J3849" s="307"/>
      <c r="K3849" s="325"/>
      <c r="L3849" s="353"/>
      <c r="M3849" s="772"/>
      <c r="N3849" s="775"/>
      <c r="O3849" s="863"/>
      <c r="P3849" s="821"/>
      <c r="Q3849" s="828">
        <f t="shared" si="189"/>
        <v>0</v>
      </c>
      <c r="R3849" s="523"/>
    </row>
    <row r="3850" spans="2:18" ht="45" hidden="1" outlineLevel="2">
      <c r="B3850" s="115">
        <f t="shared" si="190"/>
        <v>3830</v>
      </c>
      <c r="C3850" s="70" t="s">
        <v>761</v>
      </c>
      <c r="D3850" s="203" t="s">
        <v>2461</v>
      </c>
      <c r="E3850" s="204" t="s">
        <v>2777</v>
      </c>
      <c r="F3850" s="38"/>
      <c r="G3850" s="38"/>
      <c r="H3850" s="39"/>
      <c r="I3850" s="38"/>
      <c r="J3850" s="307"/>
      <c r="K3850" s="325"/>
      <c r="L3850" s="353"/>
      <c r="M3850" s="772"/>
      <c r="N3850" s="775"/>
      <c r="O3850" s="863"/>
      <c r="P3850" s="821"/>
      <c r="Q3850" s="828">
        <f t="shared" si="189"/>
        <v>0</v>
      </c>
      <c r="R3850" s="523"/>
    </row>
    <row r="3851" spans="2:18" ht="45" hidden="1" outlineLevel="2">
      <c r="B3851" s="115">
        <f t="shared" si="190"/>
        <v>3831</v>
      </c>
      <c r="C3851" s="70" t="s">
        <v>785</v>
      </c>
      <c r="D3851" s="203" t="s">
        <v>2461</v>
      </c>
      <c r="E3851" s="204" t="s">
        <v>2778</v>
      </c>
      <c r="F3851" s="38"/>
      <c r="G3851" s="38"/>
      <c r="H3851" s="39"/>
      <c r="I3851" s="38"/>
      <c r="J3851" s="307"/>
      <c r="K3851" s="325"/>
      <c r="L3851" s="353"/>
      <c r="M3851" s="772"/>
      <c r="N3851" s="775"/>
      <c r="O3851" s="863"/>
      <c r="P3851" s="821"/>
      <c r="Q3851" s="828">
        <f t="shared" si="189"/>
        <v>0</v>
      </c>
      <c r="R3851" s="523"/>
    </row>
    <row r="3852" spans="2:18" ht="45" hidden="1" outlineLevel="2">
      <c r="B3852" s="115">
        <f t="shared" si="190"/>
        <v>3832</v>
      </c>
      <c r="C3852" s="70" t="s">
        <v>762</v>
      </c>
      <c r="D3852" s="203" t="s">
        <v>2461</v>
      </c>
      <c r="E3852" s="204" t="s">
        <v>2779</v>
      </c>
      <c r="F3852" s="38"/>
      <c r="G3852" s="38"/>
      <c r="H3852" s="39"/>
      <c r="I3852" s="38"/>
      <c r="J3852" s="307"/>
      <c r="K3852" s="325"/>
      <c r="L3852" s="353"/>
      <c r="M3852" s="772"/>
      <c r="N3852" s="775"/>
      <c r="O3852" s="863"/>
      <c r="P3852" s="821"/>
      <c r="Q3852" s="828">
        <f t="shared" si="189"/>
        <v>0</v>
      </c>
      <c r="R3852" s="523"/>
    </row>
    <row r="3853" spans="2:18" ht="45" hidden="1" outlineLevel="2">
      <c r="B3853" s="115">
        <f t="shared" si="190"/>
        <v>3833</v>
      </c>
      <c r="C3853" s="70" t="s">
        <v>786</v>
      </c>
      <c r="D3853" s="203" t="s">
        <v>2461</v>
      </c>
      <c r="E3853" s="204" t="s">
        <v>2780</v>
      </c>
      <c r="F3853" s="38"/>
      <c r="G3853" s="38"/>
      <c r="H3853" s="39"/>
      <c r="I3853" s="38"/>
      <c r="J3853" s="307"/>
      <c r="K3853" s="325"/>
      <c r="L3853" s="353"/>
      <c r="M3853" s="772"/>
      <c r="N3853" s="775"/>
      <c r="O3853" s="863"/>
      <c r="P3853" s="821"/>
      <c r="Q3853" s="828">
        <f t="shared" si="189"/>
        <v>0</v>
      </c>
      <c r="R3853" s="523"/>
    </row>
    <row r="3854" spans="2:18" ht="45" hidden="1" outlineLevel="2">
      <c r="B3854" s="115">
        <f t="shared" si="190"/>
        <v>3834</v>
      </c>
      <c r="C3854" s="70" t="s">
        <v>763</v>
      </c>
      <c r="D3854" s="203" t="s">
        <v>2031</v>
      </c>
      <c r="E3854" s="204" t="s">
        <v>2761</v>
      </c>
      <c r="F3854" s="38"/>
      <c r="G3854" s="38"/>
      <c r="H3854" s="39"/>
      <c r="I3854" s="38"/>
      <c r="J3854" s="307"/>
      <c r="K3854" s="325"/>
      <c r="L3854" s="353"/>
      <c r="M3854" s="772"/>
      <c r="N3854" s="775"/>
      <c r="O3854" s="863"/>
      <c r="P3854" s="821"/>
      <c r="Q3854" s="828">
        <f t="shared" si="189"/>
        <v>0</v>
      </c>
      <c r="R3854" s="523"/>
    </row>
    <row r="3855" spans="2:18" ht="45" hidden="1" outlineLevel="2">
      <c r="B3855" s="115">
        <f t="shared" si="190"/>
        <v>3835</v>
      </c>
      <c r="C3855" s="70" t="s">
        <v>787</v>
      </c>
      <c r="D3855" s="203" t="s">
        <v>2031</v>
      </c>
      <c r="E3855" s="204" t="s">
        <v>2781</v>
      </c>
      <c r="F3855" s="38"/>
      <c r="G3855" s="38"/>
      <c r="H3855" s="39"/>
      <c r="I3855" s="38"/>
      <c r="J3855" s="307"/>
      <c r="K3855" s="325"/>
      <c r="L3855" s="353"/>
      <c r="M3855" s="772"/>
      <c r="N3855" s="775"/>
      <c r="O3855" s="863"/>
      <c r="P3855" s="821"/>
      <c r="Q3855" s="828">
        <f t="shared" si="189"/>
        <v>0</v>
      </c>
      <c r="R3855" s="523"/>
    </row>
    <row r="3856" spans="2:18" ht="45" hidden="1" outlineLevel="2">
      <c r="B3856" s="115">
        <f t="shared" si="190"/>
        <v>3836</v>
      </c>
      <c r="C3856" s="70" t="s">
        <v>788</v>
      </c>
      <c r="D3856" s="203" t="s">
        <v>2031</v>
      </c>
      <c r="E3856" s="204" t="s">
        <v>2782</v>
      </c>
      <c r="F3856" s="38"/>
      <c r="G3856" s="38"/>
      <c r="H3856" s="39"/>
      <c r="I3856" s="38"/>
      <c r="J3856" s="307"/>
      <c r="K3856" s="325"/>
      <c r="L3856" s="353"/>
      <c r="M3856" s="772"/>
      <c r="N3856" s="775"/>
      <c r="O3856" s="863"/>
      <c r="P3856" s="821"/>
      <c r="Q3856" s="828">
        <f t="shared" si="189"/>
        <v>0</v>
      </c>
      <c r="R3856" s="523"/>
    </row>
    <row r="3857" spans="2:18" ht="45" hidden="1" outlineLevel="2">
      <c r="B3857" s="115">
        <f t="shared" si="190"/>
        <v>3837</v>
      </c>
      <c r="C3857" s="70" t="s">
        <v>789</v>
      </c>
      <c r="D3857" s="203" t="s">
        <v>2031</v>
      </c>
      <c r="E3857" s="204" t="s">
        <v>2493</v>
      </c>
      <c r="F3857" s="38"/>
      <c r="G3857" s="38"/>
      <c r="H3857" s="39"/>
      <c r="I3857" s="38"/>
      <c r="J3857" s="307"/>
      <c r="K3857" s="325"/>
      <c r="L3857" s="353"/>
      <c r="M3857" s="772"/>
      <c r="N3857" s="775"/>
      <c r="O3857" s="863"/>
      <c r="P3857" s="821"/>
      <c r="Q3857" s="828">
        <f t="shared" si="189"/>
        <v>0</v>
      </c>
      <c r="R3857" s="523"/>
    </row>
    <row r="3858" spans="2:18" ht="45" hidden="1" outlineLevel="2">
      <c r="B3858" s="115">
        <f t="shared" si="190"/>
        <v>3838</v>
      </c>
      <c r="C3858" s="70" t="s">
        <v>790</v>
      </c>
      <c r="D3858" s="203" t="s">
        <v>2031</v>
      </c>
      <c r="E3858" s="204" t="s">
        <v>2783</v>
      </c>
      <c r="F3858" s="38"/>
      <c r="G3858" s="38"/>
      <c r="H3858" s="39"/>
      <c r="I3858" s="38"/>
      <c r="J3858" s="307"/>
      <c r="K3858" s="325"/>
      <c r="L3858" s="353"/>
      <c r="M3858" s="772"/>
      <c r="N3858" s="775"/>
      <c r="O3858" s="863"/>
      <c r="P3858" s="821"/>
      <c r="Q3858" s="828">
        <f t="shared" si="189"/>
        <v>0</v>
      </c>
      <c r="R3858" s="523"/>
    </row>
    <row r="3859" spans="2:18" ht="45" hidden="1" outlineLevel="2">
      <c r="B3859" s="115">
        <f t="shared" si="190"/>
        <v>3839</v>
      </c>
      <c r="C3859" s="70" t="s">
        <v>766</v>
      </c>
      <c r="D3859" s="203" t="s">
        <v>2031</v>
      </c>
      <c r="E3859" s="204" t="s">
        <v>2784</v>
      </c>
      <c r="F3859" s="38"/>
      <c r="G3859" s="38"/>
      <c r="H3859" s="39"/>
      <c r="I3859" s="38"/>
      <c r="J3859" s="307"/>
      <c r="K3859" s="325"/>
      <c r="L3859" s="353"/>
      <c r="M3859" s="772"/>
      <c r="N3859" s="775"/>
      <c r="O3859" s="863"/>
      <c r="P3859" s="821"/>
      <c r="Q3859" s="828">
        <f t="shared" si="189"/>
        <v>0</v>
      </c>
      <c r="R3859" s="523"/>
    </row>
    <row r="3860" spans="2:18" ht="45" hidden="1" outlineLevel="2">
      <c r="B3860" s="115">
        <f t="shared" si="190"/>
        <v>3840</v>
      </c>
      <c r="C3860" s="70" t="s">
        <v>791</v>
      </c>
      <c r="D3860" s="203" t="s">
        <v>2031</v>
      </c>
      <c r="E3860" s="204" t="s">
        <v>2785</v>
      </c>
      <c r="F3860" s="38"/>
      <c r="G3860" s="38"/>
      <c r="H3860" s="39"/>
      <c r="I3860" s="38"/>
      <c r="J3860" s="307"/>
      <c r="K3860" s="325"/>
      <c r="L3860" s="353"/>
      <c r="M3860" s="772"/>
      <c r="N3860" s="775"/>
      <c r="O3860" s="863"/>
      <c r="P3860" s="821"/>
      <c r="Q3860" s="828">
        <f t="shared" si="189"/>
        <v>0</v>
      </c>
      <c r="R3860" s="523"/>
    </row>
    <row r="3861" spans="2:18" ht="45" hidden="1" outlineLevel="2">
      <c r="B3861" s="115">
        <f t="shared" si="190"/>
        <v>3841</v>
      </c>
      <c r="C3861" s="70" t="s">
        <v>767</v>
      </c>
      <c r="D3861" s="203" t="s">
        <v>2031</v>
      </c>
      <c r="E3861" s="204" t="s">
        <v>2786</v>
      </c>
      <c r="F3861" s="38"/>
      <c r="G3861" s="38"/>
      <c r="H3861" s="39"/>
      <c r="I3861" s="38"/>
      <c r="J3861" s="307"/>
      <c r="K3861" s="325"/>
      <c r="L3861" s="353"/>
      <c r="M3861" s="772"/>
      <c r="N3861" s="775"/>
      <c r="O3861" s="863"/>
      <c r="P3861" s="821"/>
      <c r="Q3861" s="828">
        <f t="shared" si="189"/>
        <v>0</v>
      </c>
      <c r="R3861" s="523"/>
    </row>
    <row r="3862" spans="2:18" ht="45" hidden="1" outlineLevel="2">
      <c r="B3862" s="115">
        <f t="shared" si="190"/>
        <v>3842</v>
      </c>
      <c r="C3862" s="70" t="s">
        <v>792</v>
      </c>
      <c r="D3862" s="203" t="s">
        <v>2031</v>
      </c>
      <c r="E3862" s="204" t="s">
        <v>2787</v>
      </c>
      <c r="F3862" s="38"/>
      <c r="G3862" s="38"/>
      <c r="H3862" s="39"/>
      <c r="I3862" s="38"/>
      <c r="J3862" s="307"/>
      <c r="K3862" s="325"/>
      <c r="L3862" s="353"/>
      <c r="M3862" s="772"/>
      <c r="N3862" s="775"/>
      <c r="O3862" s="863"/>
      <c r="P3862" s="821"/>
      <c r="Q3862" s="828">
        <f t="shared" si="189"/>
        <v>0</v>
      </c>
      <c r="R3862" s="523"/>
    </row>
    <row r="3863" spans="2:18" ht="45" hidden="1" outlineLevel="2">
      <c r="B3863" s="115">
        <f t="shared" si="190"/>
        <v>3843</v>
      </c>
      <c r="C3863" s="70" t="s">
        <v>768</v>
      </c>
      <c r="D3863" s="203" t="s">
        <v>2031</v>
      </c>
      <c r="E3863" s="204" t="s">
        <v>2765</v>
      </c>
      <c r="F3863" s="38"/>
      <c r="G3863" s="38"/>
      <c r="H3863" s="39"/>
      <c r="I3863" s="38"/>
      <c r="J3863" s="307"/>
      <c r="K3863" s="325"/>
      <c r="L3863" s="353"/>
      <c r="M3863" s="772"/>
      <c r="N3863" s="775"/>
      <c r="O3863" s="863"/>
      <c r="P3863" s="821"/>
      <c r="Q3863" s="828">
        <f t="shared" si="189"/>
        <v>0</v>
      </c>
      <c r="R3863" s="523"/>
    </row>
    <row r="3864" spans="2:18" ht="45" hidden="1" outlineLevel="2">
      <c r="B3864" s="115">
        <f t="shared" si="190"/>
        <v>3844</v>
      </c>
      <c r="C3864" s="70" t="s">
        <v>793</v>
      </c>
      <c r="D3864" s="203" t="s">
        <v>2031</v>
      </c>
      <c r="E3864" s="204" t="s">
        <v>2788</v>
      </c>
      <c r="F3864" s="38"/>
      <c r="G3864" s="38"/>
      <c r="H3864" s="39"/>
      <c r="I3864" s="38"/>
      <c r="J3864" s="307"/>
      <c r="K3864" s="325"/>
      <c r="L3864" s="353"/>
      <c r="M3864" s="772"/>
      <c r="N3864" s="775"/>
      <c r="O3864" s="863"/>
      <c r="P3864" s="821"/>
      <c r="Q3864" s="828">
        <f t="shared" si="189"/>
        <v>0</v>
      </c>
      <c r="R3864" s="523"/>
    </row>
    <row r="3865" spans="2:18" ht="30" hidden="1" outlineLevel="2">
      <c r="B3865" s="115">
        <f t="shared" si="190"/>
        <v>3845</v>
      </c>
      <c r="C3865" s="70" t="s">
        <v>794</v>
      </c>
      <c r="D3865" s="203" t="s">
        <v>2031</v>
      </c>
      <c r="E3865" s="204" t="s">
        <v>2789</v>
      </c>
      <c r="F3865" s="38"/>
      <c r="G3865" s="38"/>
      <c r="H3865" s="39"/>
      <c r="I3865" s="38"/>
      <c r="J3865" s="307"/>
      <c r="K3865" s="325"/>
      <c r="L3865" s="353"/>
      <c r="M3865" s="772"/>
      <c r="N3865" s="775"/>
      <c r="O3865" s="863"/>
      <c r="P3865" s="821"/>
      <c r="Q3865" s="828">
        <f t="shared" si="189"/>
        <v>0</v>
      </c>
      <c r="R3865" s="523"/>
    </row>
    <row r="3866" spans="2:18" ht="30" hidden="1" outlineLevel="2">
      <c r="B3866" s="115">
        <f t="shared" si="190"/>
        <v>3846</v>
      </c>
      <c r="C3866" s="70" t="s">
        <v>795</v>
      </c>
      <c r="D3866" s="203" t="s">
        <v>2031</v>
      </c>
      <c r="E3866" s="204" t="s">
        <v>2790</v>
      </c>
      <c r="F3866" s="38"/>
      <c r="G3866" s="38"/>
      <c r="H3866" s="39"/>
      <c r="I3866" s="38"/>
      <c r="J3866" s="307"/>
      <c r="K3866" s="325"/>
      <c r="L3866" s="353"/>
      <c r="M3866" s="772"/>
      <c r="N3866" s="775"/>
      <c r="O3866" s="863"/>
      <c r="P3866" s="821"/>
      <c r="Q3866" s="828">
        <f t="shared" si="189"/>
        <v>0</v>
      </c>
      <c r="R3866" s="523"/>
    </row>
    <row r="3867" spans="2:18" ht="30" hidden="1" outlineLevel="2">
      <c r="B3867" s="115">
        <f t="shared" si="190"/>
        <v>3847</v>
      </c>
      <c r="C3867" s="70" t="s">
        <v>796</v>
      </c>
      <c r="D3867" s="203" t="s">
        <v>2031</v>
      </c>
      <c r="E3867" s="204" t="s">
        <v>2791</v>
      </c>
      <c r="F3867" s="38"/>
      <c r="G3867" s="38"/>
      <c r="H3867" s="39"/>
      <c r="I3867" s="38"/>
      <c r="J3867" s="307"/>
      <c r="K3867" s="325"/>
      <c r="L3867" s="353"/>
      <c r="M3867" s="772"/>
      <c r="N3867" s="775"/>
      <c r="O3867" s="863"/>
      <c r="P3867" s="821"/>
      <c r="Q3867" s="828">
        <f t="shared" si="189"/>
        <v>0</v>
      </c>
      <c r="R3867" s="523"/>
    </row>
    <row r="3868" spans="2:18" ht="45" hidden="1" outlineLevel="2">
      <c r="B3868" s="115">
        <f t="shared" si="190"/>
        <v>3848</v>
      </c>
      <c r="C3868" s="70" t="s">
        <v>797</v>
      </c>
      <c r="D3868" s="203" t="s">
        <v>2031</v>
      </c>
      <c r="E3868" s="204" t="s">
        <v>2792</v>
      </c>
      <c r="F3868" s="38"/>
      <c r="G3868" s="38"/>
      <c r="H3868" s="39"/>
      <c r="I3868" s="38"/>
      <c r="J3868" s="307"/>
      <c r="K3868" s="325"/>
      <c r="L3868" s="353"/>
      <c r="M3868" s="772"/>
      <c r="N3868" s="775"/>
      <c r="O3868" s="863"/>
      <c r="P3868" s="821"/>
      <c r="Q3868" s="828">
        <f t="shared" si="189"/>
        <v>0</v>
      </c>
      <c r="R3868" s="523"/>
    </row>
    <row r="3869" spans="2:18" ht="45" hidden="1" outlineLevel="2">
      <c r="B3869" s="115">
        <f t="shared" si="190"/>
        <v>3849</v>
      </c>
      <c r="C3869" s="70" t="s">
        <v>798</v>
      </c>
      <c r="D3869" s="203" t="s">
        <v>2031</v>
      </c>
      <c r="E3869" s="204" t="s">
        <v>2793</v>
      </c>
      <c r="F3869" s="38"/>
      <c r="G3869" s="38"/>
      <c r="H3869" s="39"/>
      <c r="I3869" s="38"/>
      <c r="J3869" s="307"/>
      <c r="K3869" s="325"/>
      <c r="L3869" s="353"/>
      <c r="M3869" s="772"/>
      <c r="N3869" s="775"/>
      <c r="O3869" s="863"/>
      <c r="P3869" s="821"/>
      <c r="Q3869" s="828">
        <f t="shared" si="189"/>
        <v>0</v>
      </c>
      <c r="R3869" s="523"/>
    </row>
    <row r="3870" spans="2:18" ht="45" hidden="1" outlineLevel="2">
      <c r="B3870" s="115">
        <f t="shared" si="190"/>
        <v>3850</v>
      </c>
      <c r="C3870" s="70" t="s">
        <v>773</v>
      </c>
      <c r="D3870" s="203" t="s">
        <v>2031</v>
      </c>
      <c r="E3870" s="204" t="s">
        <v>2794</v>
      </c>
      <c r="F3870" s="38"/>
      <c r="G3870" s="38"/>
      <c r="H3870" s="39"/>
      <c r="I3870" s="38"/>
      <c r="J3870" s="307"/>
      <c r="K3870" s="325"/>
      <c r="L3870" s="353"/>
      <c r="M3870" s="772"/>
      <c r="N3870" s="775"/>
      <c r="O3870" s="863"/>
      <c r="P3870" s="821"/>
      <c r="Q3870" s="828">
        <f t="shared" si="189"/>
        <v>0</v>
      </c>
      <c r="R3870" s="523"/>
    </row>
    <row r="3871" spans="2:18" ht="45" hidden="1" outlineLevel="2">
      <c r="B3871" s="115">
        <f t="shared" si="190"/>
        <v>3851</v>
      </c>
      <c r="C3871" s="70" t="s">
        <v>799</v>
      </c>
      <c r="D3871" s="203" t="s">
        <v>2031</v>
      </c>
      <c r="E3871" s="204" t="s">
        <v>2795</v>
      </c>
      <c r="F3871" s="38"/>
      <c r="G3871" s="38"/>
      <c r="H3871" s="39"/>
      <c r="I3871" s="38"/>
      <c r="J3871" s="307"/>
      <c r="K3871" s="325"/>
      <c r="L3871" s="353"/>
      <c r="M3871" s="772"/>
      <c r="N3871" s="775"/>
      <c r="O3871" s="863"/>
      <c r="P3871" s="821"/>
      <c r="Q3871" s="828">
        <f t="shared" si="189"/>
        <v>0</v>
      </c>
      <c r="R3871" s="523"/>
    </row>
    <row r="3872" spans="2:18" ht="45" hidden="1" outlineLevel="2">
      <c r="B3872" s="115">
        <f t="shared" si="190"/>
        <v>3852</v>
      </c>
      <c r="C3872" s="70" t="s">
        <v>800</v>
      </c>
      <c r="D3872" s="203" t="s">
        <v>2031</v>
      </c>
      <c r="E3872" s="204" t="s">
        <v>2796</v>
      </c>
      <c r="F3872" s="38"/>
      <c r="G3872" s="38"/>
      <c r="H3872" s="39"/>
      <c r="I3872" s="38"/>
      <c r="J3872" s="307"/>
      <c r="K3872" s="325"/>
      <c r="L3872" s="353"/>
      <c r="M3872" s="772"/>
      <c r="N3872" s="775"/>
      <c r="O3872" s="863"/>
      <c r="P3872" s="821"/>
      <c r="Q3872" s="828">
        <f t="shared" si="189"/>
        <v>0</v>
      </c>
      <c r="R3872" s="523"/>
    </row>
    <row r="3873" spans="2:18" ht="45" hidden="1" outlineLevel="2">
      <c r="B3873" s="115">
        <f t="shared" si="190"/>
        <v>3853</v>
      </c>
      <c r="C3873" s="70" t="s">
        <v>801</v>
      </c>
      <c r="D3873" s="203" t="s">
        <v>2031</v>
      </c>
      <c r="E3873" s="204" t="s">
        <v>2797</v>
      </c>
      <c r="F3873" s="38"/>
      <c r="G3873" s="38"/>
      <c r="H3873" s="39"/>
      <c r="I3873" s="38"/>
      <c r="J3873" s="307"/>
      <c r="K3873" s="325"/>
      <c r="L3873" s="353"/>
      <c r="M3873" s="772"/>
      <c r="N3873" s="775"/>
      <c r="O3873" s="863"/>
      <c r="P3873" s="821"/>
      <c r="Q3873" s="828">
        <f t="shared" si="189"/>
        <v>0</v>
      </c>
      <c r="R3873" s="523"/>
    </row>
    <row r="3874" spans="2:18" ht="45" hidden="1" outlineLevel="2">
      <c r="B3874" s="115">
        <f t="shared" si="190"/>
        <v>3854</v>
      </c>
      <c r="C3874" s="70" t="s">
        <v>775</v>
      </c>
      <c r="D3874" s="203" t="s">
        <v>2031</v>
      </c>
      <c r="E3874" s="204" t="s">
        <v>2508</v>
      </c>
      <c r="F3874" s="38"/>
      <c r="G3874" s="38"/>
      <c r="H3874" s="39"/>
      <c r="I3874" s="38"/>
      <c r="J3874" s="307"/>
      <c r="K3874" s="325"/>
      <c r="L3874" s="353"/>
      <c r="M3874" s="772"/>
      <c r="N3874" s="775"/>
      <c r="O3874" s="863"/>
      <c r="P3874" s="821"/>
      <c r="Q3874" s="828">
        <f t="shared" si="189"/>
        <v>0</v>
      </c>
      <c r="R3874" s="523"/>
    </row>
    <row r="3875" spans="2:18" ht="45" hidden="1" outlineLevel="2">
      <c r="B3875" s="115">
        <f t="shared" si="190"/>
        <v>3855</v>
      </c>
      <c r="C3875" s="70" t="s">
        <v>802</v>
      </c>
      <c r="D3875" s="203" t="s">
        <v>2031</v>
      </c>
      <c r="E3875" s="204" t="s">
        <v>2798</v>
      </c>
      <c r="F3875" s="38"/>
      <c r="G3875" s="38"/>
      <c r="H3875" s="39"/>
      <c r="I3875" s="38"/>
      <c r="J3875" s="307"/>
      <c r="K3875" s="325"/>
      <c r="L3875" s="353"/>
      <c r="M3875" s="772"/>
      <c r="N3875" s="775"/>
      <c r="O3875" s="863"/>
      <c r="P3875" s="821"/>
      <c r="Q3875" s="828">
        <f t="shared" si="189"/>
        <v>0</v>
      </c>
      <c r="R3875" s="523"/>
    </row>
    <row r="3876" spans="2:18" ht="45" hidden="1" outlineLevel="2">
      <c r="B3876" s="115">
        <f t="shared" si="190"/>
        <v>3856</v>
      </c>
      <c r="C3876" s="70" t="s">
        <v>541</v>
      </c>
      <c r="D3876" s="203" t="s">
        <v>2532</v>
      </c>
      <c r="E3876" s="204" t="s">
        <v>2799</v>
      </c>
      <c r="F3876" s="38"/>
      <c r="G3876" s="38"/>
      <c r="H3876" s="39"/>
      <c r="I3876" s="38"/>
      <c r="J3876" s="307"/>
      <c r="K3876" s="325"/>
      <c r="L3876" s="353"/>
      <c r="M3876" s="772"/>
      <c r="N3876" s="775"/>
      <c r="O3876" s="863"/>
      <c r="P3876" s="821"/>
      <c r="Q3876" s="828">
        <f t="shared" si="189"/>
        <v>0</v>
      </c>
      <c r="R3876" s="523"/>
    </row>
    <row r="3877" spans="2:18" hidden="1" outlineLevel="2">
      <c r="B3877" s="115">
        <f t="shared" si="190"/>
        <v>3857</v>
      </c>
      <c r="C3877" s="70" t="s">
        <v>2800</v>
      </c>
      <c r="D3877" s="203"/>
      <c r="E3877" s="204"/>
      <c r="F3877" s="38"/>
      <c r="G3877" s="38"/>
      <c r="H3877" s="39"/>
      <c r="I3877" s="38"/>
      <c r="J3877" s="307"/>
      <c r="K3877" s="325"/>
      <c r="L3877" s="353"/>
      <c r="M3877" s="772"/>
      <c r="N3877" s="775"/>
      <c r="O3877" s="863"/>
      <c r="P3877" s="821"/>
      <c r="Q3877" s="828">
        <f t="shared" si="189"/>
        <v>0</v>
      </c>
      <c r="R3877" s="523"/>
    </row>
    <row r="3878" spans="2:18" ht="30" hidden="1" outlineLevel="2">
      <c r="B3878" s="115">
        <f t="shared" si="190"/>
        <v>3858</v>
      </c>
      <c r="C3878" s="70" t="s">
        <v>803</v>
      </c>
      <c r="D3878" s="203" t="s">
        <v>31</v>
      </c>
      <c r="E3878" s="204">
        <v>1</v>
      </c>
      <c r="F3878" s="38"/>
      <c r="G3878" s="38"/>
      <c r="H3878" s="39"/>
      <c r="I3878" s="38"/>
      <c r="J3878" s="307"/>
      <c r="K3878" s="325"/>
      <c r="L3878" s="353"/>
      <c r="M3878" s="772"/>
      <c r="N3878" s="775"/>
      <c r="O3878" s="863"/>
      <c r="P3878" s="821"/>
      <c r="Q3878" s="828">
        <f t="shared" si="189"/>
        <v>0</v>
      </c>
      <c r="R3878" s="523"/>
    </row>
    <row r="3879" spans="2:18" ht="30" hidden="1" outlineLevel="2">
      <c r="B3879" s="115">
        <f t="shared" si="190"/>
        <v>3859</v>
      </c>
      <c r="C3879" s="70" t="s">
        <v>804</v>
      </c>
      <c r="D3879" s="203" t="s">
        <v>31</v>
      </c>
      <c r="E3879" s="204">
        <v>1</v>
      </c>
      <c r="F3879" s="38"/>
      <c r="G3879" s="38"/>
      <c r="H3879" s="39"/>
      <c r="I3879" s="38"/>
      <c r="J3879" s="307"/>
      <c r="K3879" s="325"/>
      <c r="L3879" s="353"/>
      <c r="M3879" s="772"/>
      <c r="N3879" s="775"/>
      <c r="O3879" s="863"/>
      <c r="P3879" s="821"/>
      <c r="Q3879" s="828">
        <f t="shared" si="189"/>
        <v>0</v>
      </c>
      <c r="R3879" s="523"/>
    </row>
    <row r="3880" spans="2:18" ht="45" hidden="1" outlineLevel="2">
      <c r="B3880" s="115">
        <f t="shared" si="190"/>
        <v>3860</v>
      </c>
      <c r="C3880" s="70" t="s">
        <v>805</v>
      </c>
      <c r="D3880" s="203" t="s">
        <v>2461</v>
      </c>
      <c r="E3880" s="204" t="s">
        <v>2801</v>
      </c>
      <c r="F3880" s="38"/>
      <c r="G3880" s="38"/>
      <c r="H3880" s="39"/>
      <c r="I3880" s="38"/>
      <c r="J3880" s="307"/>
      <c r="K3880" s="325"/>
      <c r="L3880" s="353"/>
      <c r="M3880" s="772"/>
      <c r="N3880" s="775"/>
      <c r="O3880" s="863"/>
      <c r="P3880" s="821"/>
      <c r="Q3880" s="828">
        <f t="shared" si="189"/>
        <v>0</v>
      </c>
      <c r="R3880" s="523"/>
    </row>
    <row r="3881" spans="2:18" ht="45" hidden="1" outlineLevel="2">
      <c r="B3881" s="115">
        <f t="shared" si="190"/>
        <v>3861</v>
      </c>
      <c r="C3881" s="70" t="s">
        <v>786</v>
      </c>
      <c r="D3881" s="203" t="s">
        <v>2461</v>
      </c>
      <c r="E3881" s="204" t="s">
        <v>2802</v>
      </c>
      <c r="F3881" s="38"/>
      <c r="G3881" s="38"/>
      <c r="H3881" s="39"/>
      <c r="I3881" s="38"/>
      <c r="J3881" s="307"/>
      <c r="K3881" s="325"/>
      <c r="L3881" s="353"/>
      <c r="M3881" s="772"/>
      <c r="N3881" s="775"/>
      <c r="O3881" s="863"/>
      <c r="P3881" s="821"/>
      <c r="Q3881" s="828">
        <f t="shared" si="189"/>
        <v>0</v>
      </c>
      <c r="R3881" s="523"/>
    </row>
    <row r="3882" spans="2:18" ht="45" hidden="1" outlineLevel="2">
      <c r="B3882" s="115">
        <f t="shared" si="190"/>
        <v>3862</v>
      </c>
      <c r="C3882" s="70" t="s">
        <v>806</v>
      </c>
      <c r="D3882" s="203" t="s">
        <v>2031</v>
      </c>
      <c r="E3882" s="204" t="s">
        <v>2803</v>
      </c>
      <c r="F3882" s="38"/>
      <c r="G3882" s="38"/>
      <c r="H3882" s="39"/>
      <c r="I3882" s="38"/>
      <c r="J3882" s="307"/>
      <c r="K3882" s="325"/>
      <c r="L3882" s="353"/>
      <c r="M3882" s="772"/>
      <c r="N3882" s="775"/>
      <c r="O3882" s="863"/>
      <c r="P3882" s="821"/>
      <c r="Q3882" s="828">
        <f t="shared" si="189"/>
        <v>0</v>
      </c>
      <c r="R3882" s="523"/>
    </row>
    <row r="3883" spans="2:18" ht="45" hidden="1" outlineLevel="2">
      <c r="B3883" s="115">
        <f t="shared" si="190"/>
        <v>3863</v>
      </c>
      <c r="C3883" s="70" t="s">
        <v>807</v>
      </c>
      <c r="D3883" s="203" t="s">
        <v>2031</v>
      </c>
      <c r="E3883" s="204" t="s">
        <v>2804</v>
      </c>
      <c r="F3883" s="38"/>
      <c r="G3883" s="38"/>
      <c r="H3883" s="39"/>
      <c r="I3883" s="38"/>
      <c r="J3883" s="307"/>
      <c r="K3883" s="325"/>
      <c r="L3883" s="353"/>
      <c r="M3883" s="772"/>
      <c r="N3883" s="775"/>
      <c r="O3883" s="863"/>
      <c r="P3883" s="821"/>
      <c r="Q3883" s="828">
        <f t="shared" si="189"/>
        <v>0</v>
      </c>
      <c r="R3883" s="523"/>
    </row>
    <row r="3884" spans="2:18" ht="30" hidden="1" outlineLevel="2">
      <c r="B3884" s="115">
        <f t="shared" si="190"/>
        <v>3864</v>
      </c>
      <c r="C3884" s="70" t="s">
        <v>808</v>
      </c>
      <c r="D3884" s="203" t="s">
        <v>2031</v>
      </c>
      <c r="E3884" s="204" t="s">
        <v>2805</v>
      </c>
      <c r="F3884" s="38"/>
      <c r="G3884" s="38"/>
      <c r="H3884" s="39"/>
      <c r="I3884" s="38"/>
      <c r="J3884" s="307"/>
      <c r="K3884" s="325"/>
      <c r="L3884" s="353"/>
      <c r="M3884" s="772"/>
      <c r="N3884" s="775"/>
      <c r="O3884" s="863"/>
      <c r="P3884" s="821"/>
      <c r="Q3884" s="828">
        <f t="shared" si="189"/>
        <v>0</v>
      </c>
      <c r="R3884" s="523"/>
    </row>
    <row r="3885" spans="2:18" ht="45" hidden="1" outlineLevel="2">
      <c r="B3885" s="115">
        <f t="shared" si="190"/>
        <v>3865</v>
      </c>
      <c r="C3885" s="70" t="s">
        <v>640</v>
      </c>
      <c r="D3885" s="203" t="s">
        <v>2532</v>
      </c>
      <c r="E3885" s="204" t="s">
        <v>2806</v>
      </c>
      <c r="F3885" s="38"/>
      <c r="G3885" s="38"/>
      <c r="H3885" s="39"/>
      <c r="I3885" s="38"/>
      <c r="J3885" s="307"/>
      <c r="K3885" s="325"/>
      <c r="L3885" s="353"/>
      <c r="M3885" s="772"/>
      <c r="N3885" s="775"/>
      <c r="O3885" s="863"/>
      <c r="P3885" s="821"/>
      <c r="Q3885" s="828">
        <f t="shared" si="189"/>
        <v>0</v>
      </c>
      <c r="R3885" s="523"/>
    </row>
    <row r="3886" spans="2:18" hidden="1" outlineLevel="2">
      <c r="B3886" s="115">
        <f t="shared" si="190"/>
        <v>3866</v>
      </c>
      <c r="C3886" s="70" t="s">
        <v>2807</v>
      </c>
      <c r="D3886" s="203"/>
      <c r="E3886" s="204"/>
      <c r="F3886" s="38"/>
      <c r="G3886" s="38"/>
      <c r="H3886" s="39"/>
      <c r="I3886" s="38"/>
      <c r="J3886" s="307"/>
      <c r="K3886" s="325"/>
      <c r="L3886" s="353"/>
      <c r="M3886" s="772"/>
      <c r="N3886" s="775"/>
      <c r="O3886" s="863"/>
      <c r="P3886" s="821"/>
      <c r="Q3886" s="828">
        <f t="shared" si="189"/>
        <v>0</v>
      </c>
      <c r="R3886" s="523"/>
    </row>
    <row r="3887" spans="2:18" ht="30" hidden="1" outlineLevel="2">
      <c r="B3887" s="115">
        <f t="shared" si="190"/>
        <v>3867</v>
      </c>
      <c r="C3887" s="70" t="s">
        <v>809</v>
      </c>
      <c r="D3887" s="203" t="s">
        <v>31</v>
      </c>
      <c r="E3887" s="204">
        <v>1</v>
      </c>
      <c r="F3887" s="38"/>
      <c r="G3887" s="38"/>
      <c r="H3887" s="39"/>
      <c r="I3887" s="38"/>
      <c r="J3887" s="307"/>
      <c r="K3887" s="325"/>
      <c r="L3887" s="353"/>
      <c r="M3887" s="772"/>
      <c r="N3887" s="775"/>
      <c r="O3887" s="863"/>
      <c r="P3887" s="821"/>
      <c r="Q3887" s="828">
        <f t="shared" ref="Q3887:Q3950" si="191">I3887</f>
        <v>0</v>
      </c>
      <c r="R3887" s="523"/>
    </row>
    <row r="3888" spans="2:18" ht="45" hidden="1" outlineLevel="2">
      <c r="B3888" s="115">
        <f t="shared" si="190"/>
        <v>3868</v>
      </c>
      <c r="C3888" s="70" t="s">
        <v>548</v>
      </c>
      <c r="D3888" s="203" t="s">
        <v>2461</v>
      </c>
      <c r="E3888" s="204" t="s">
        <v>2808</v>
      </c>
      <c r="F3888" s="38"/>
      <c r="G3888" s="38"/>
      <c r="H3888" s="39"/>
      <c r="I3888" s="38"/>
      <c r="J3888" s="307"/>
      <c r="K3888" s="325"/>
      <c r="L3888" s="353"/>
      <c r="M3888" s="772"/>
      <c r="N3888" s="775"/>
      <c r="O3888" s="863"/>
      <c r="P3888" s="821"/>
      <c r="Q3888" s="828">
        <f t="shared" si="191"/>
        <v>0</v>
      </c>
      <c r="R3888" s="523"/>
    </row>
    <row r="3889" spans="2:18" ht="45" hidden="1" outlineLevel="2">
      <c r="B3889" s="115">
        <f t="shared" si="190"/>
        <v>3869</v>
      </c>
      <c r="C3889" s="70" t="s">
        <v>567</v>
      </c>
      <c r="D3889" s="203" t="s">
        <v>2461</v>
      </c>
      <c r="E3889" s="204" t="s">
        <v>2809</v>
      </c>
      <c r="F3889" s="38"/>
      <c r="G3889" s="38"/>
      <c r="H3889" s="39"/>
      <c r="I3889" s="38"/>
      <c r="J3889" s="307"/>
      <c r="K3889" s="325"/>
      <c r="L3889" s="353"/>
      <c r="M3889" s="772"/>
      <c r="N3889" s="775"/>
      <c r="O3889" s="863"/>
      <c r="P3889" s="821"/>
      <c r="Q3889" s="828">
        <f t="shared" si="191"/>
        <v>0</v>
      </c>
      <c r="R3889" s="523"/>
    </row>
    <row r="3890" spans="2:18" ht="45" hidden="1" outlineLevel="2">
      <c r="B3890" s="115">
        <f t="shared" si="190"/>
        <v>3870</v>
      </c>
      <c r="C3890" s="70" t="s">
        <v>810</v>
      </c>
      <c r="D3890" s="203" t="s">
        <v>2031</v>
      </c>
      <c r="E3890" s="204" t="s">
        <v>2810</v>
      </c>
      <c r="F3890" s="38"/>
      <c r="G3890" s="38"/>
      <c r="H3890" s="39"/>
      <c r="I3890" s="38"/>
      <c r="J3890" s="307"/>
      <c r="K3890" s="325"/>
      <c r="L3890" s="353"/>
      <c r="M3890" s="772"/>
      <c r="N3890" s="775"/>
      <c r="O3890" s="863"/>
      <c r="P3890" s="821"/>
      <c r="Q3890" s="828">
        <f t="shared" si="191"/>
        <v>0</v>
      </c>
      <c r="R3890" s="523"/>
    </row>
    <row r="3891" spans="2:18" ht="45" hidden="1" outlineLevel="2">
      <c r="B3891" s="115">
        <f t="shared" si="190"/>
        <v>3871</v>
      </c>
      <c r="C3891" s="70" t="s">
        <v>551</v>
      </c>
      <c r="D3891" s="203" t="s">
        <v>2031</v>
      </c>
      <c r="E3891" s="204" t="s">
        <v>2811</v>
      </c>
      <c r="F3891" s="38"/>
      <c r="G3891" s="38"/>
      <c r="H3891" s="39"/>
      <c r="I3891" s="38"/>
      <c r="J3891" s="307"/>
      <c r="K3891" s="325"/>
      <c r="L3891" s="353"/>
      <c r="M3891" s="772"/>
      <c r="N3891" s="775"/>
      <c r="O3891" s="863"/>
      <c r="P3891" s="821"/>
      <c r="Q3891" s="828">
        <f t="shared" si="191"/>
        <v>0</v>
      </c>
      <c r="R3891" s="523"/>
    </row>
    <row r="3892" spans="2:18" ht="45" hidden="1" outlineLevel="2">
      <c r="B3892" s="115">
        <f t="shared" ref="B3892:B3955" si="192">B3891+1</f>
        <v>3872</v>
      </c>
      <c r="C3892" s="70" t="s">
        <v>571</v>
      </c>
      <c r="D3892" s="203" t="s">
        <v>2031</v>
      </c>
      <c r="E3892" s="204" t="s">
        <v>2495</v>
      </c>
      <c r="F3892" s="38"/>
      <c r="G3892" s="38"/>
      <c r="H3892" s="39"/>
      <c r="I3892" s="38"/>
      <c r="J3892" s="307"/>
      <c r="K3892" s="325"/>
      <c r="L3892" s="353"/>
      <c r="M3892" s="772"/>
      <c r="N3892" s="775"/>
      <c r="O3892" s="863"/>
      <c r="P3892" s="821"/>
      <c r="Q3892" s="828">
        <f t="shared" si="191"/>
        <v>0</v>
      </c>
      <c r="R3892" s="523"/>
    </row>
    <row r="3893" spans="2:18" ht="30" hidden="1" outlineLevel="2">
      <c r="B3893" s="115">
        <f t="shared" si="192"/>
        <v>3873</v>
      </c>
      <c r="C3893" s="70" t="s">
        <v>574</v>
      </c>
      <c r="D3893" s="203" t="s">
        <v>2031</v>
      </c>
      <c r="E3893" s="204" t="s">
        <v>2812</v>
      </c>
      <c r="F3893" s="38"/>
      <c r="G3893" s="38"/>
      <c r="H3893" s="39"/>
      <c r="I3893" s="38"/>
      <c r="J3893" s="307"/>
      <c r="K3893" s="325"/>
      <c r="L3893" s="353"/>
      <c r="M3893" s="772"/>
      <c r="N3893" s="775"/>
      <c r="O3893" s="863"/>
      <c r="P3893" s="821"/>
      <c r="Q3893" s="828">
        <f t="shared" si="191"/>
        <v>0</v>
      </c>
      <c r="R3893" s="523"/>
    </row>
    <row r="3894" spans="2:18" ht="45" hidden="1" outlineLevel="2">
      <c r="B3894" s="115">
        <f t="shared" si="192"/>
        <v>3874</v>
      </c>
      <c r="C3894" s="70" t="s">
        <v>581</v>
      </c>
      <c r="D3894" s="203" t="s">
        <v>2031</v>
      </c>
      <c r="E3894" s="204" t="s">
        <v>2479</v>
      </c>
      <c r="F3894" s="38"/>
      <c r="G3894" s="38"/>
      <c r="H3894" s="39"/>
      <c r="I3894" s="38"/>
      <c r="J3894" s="307"/>
      <c r="K3894" s="325"/>
      <c r="L3894" s="353"/>
      <c r="M3894" s="772"/>
      <c r="N3894" s="775"/>
      <c r="O3894" s="863"/>
      <c r="P3894" s="821"/>
      <c r="Q3894" s="828">
        <f t="shared" si="191"/>
        <v>0</v>
      </c>
      <c r="R3894" s="523"/>
    </row>
    <row r="3895" spans="2:18" hidden="1" outlineLevel="2">
      <c r="B3895" s="115">
        <f t="shared" si="192"/>
        <v>3875</v>
      </c>
      <c r="C3895" s="70" t="s">
        <v>2813</v>
      </c>
      <c r="D3895" s="203"/>
      <c r="E3895" s="204"/>
      <c r="F3895" s="38"/>
      <c r="G3895" s="38"/>
      <c r="H3895" s="39"/>
      <c r="I3895" s="38"/>
      <c r="J3895" s="307"/>
      <c r="K3895" s="325"/>
      <c r="L3895" s="353"/>
      <c r="M3895" s="772"/>
      <c r="N3895" s="775"/>
      <c r="O3895" s="863"/>
      <c r="P3895" s="821"/>
      <c r="Q3895" s="828">
        <f t="shared" si="191"/>
        <v>0</v>
      </c>
      <c r="R3895" s="523"/>
    </row>
    <row r="3896" spans="2:18" ht="30" hidden="1" outlineLevel="2">
      <c r="B3896" s="115">
        <f t="shared" si="192"/>
        <v>3876</v>
      </c>
      <c r="C3896" s="70" t="s">
        <v>809</v>
      </c>
      <c r="D3896" s="203" t="s">
        <v>31</v>
      </c>
      <c r="E3896" s="204">
        <v>1</v>
      </c>
      <c r="F3896" s="38"/>
      <c r="G3896" s="38"/>
      <c r="H3896" s="39"/>
      <c r="I3896" s="38"/>
      <c r="J3896" s="307"/>
      <c r="K3896" s="325"/>
      <c r="L3896" s="353"/>
      <c r="M3896" s="772"/>
      <c r="N3896" s="775"/>
      <c r="O3896" s="863"/>
      <c r="P3896" s="821"/>
      <c r="Q3896" s="828">
        <f t="shared" si="191"/>
        <v>0</v>
      </c>
      <c r="R3896" s="523"/>
    </row>
    <row r="3897" spans="2:18" ht="45" hidden="1" outlineLevel="2">
      <c r="B3897" s="115">
        <f t="shared" si="192"/>
        <v>3877</v>
      </c>
      <c r="C3897" s="70" t="s">
        <v>548</v>
      </c>
      <c r="D3897" s="203" t="s">
        <v>2461</v>
      </c>
      <c r="E3897" s="204" t="s">
        <v>2808</v>
      </c>
      <c r="F3897" s="38"/>
      <c r="G3897" s="38"/>
      <c r="H3897" s="39"/>
      <c r="I3897" s="38"/>
      <c r="J3897" s="307"/>
      <c r="K3897" s="325"/>
      <c r="L3897" s="353"/>
      <c r="M3897" s="772"/>
      <c r="N3897" s="775"/>
      <c r="O3897" s="863"/>
      <c r="P3897" s="821"/>
      <c r="Q3897" s="828">
        <f t="shared" si="191"/>
        <v>0</v>
      </c>
      <c r="R3897" s="523"/>
    </row>
    <row r="3898" spans="2:18" ht="45" hidden="1" outlineLevel="2">
      <c r="B3898" s="115">
        <f t="shared" si="192"/>
        <v>3878</v>
      </c>
      <c r="C3898" s="70" t="s">
        <v>567</v>
      </c>
      <c r="D3898" s="203" t="s">
        <v>2461</v>
      </c>
      <c r="E3898" s="204" t="s">
        <v>2809</v>
      </c>
      <c r="F3898" s="38"/>
      <c r="G3898" s="38"/>
      <c r="H3898" s="39"/>
      <c r="I3898" s="38"/>
      <c r="J3898" s="307"/>
      <c r="K3898" s="325"/>
      <c r="L3898" s="353"/>
      <c r="M3898" s="772"/>
      <c r="N3898" s="775"/>
      <c r="O3898" s="863"/>
      <c r="P3898" s="821"/>
      <c r="Q3898" s="828">
        <f t="shared" si="191"/>
        <v>0</v>
      </c>
      <c r="R3898" s="523"/>
    </row>
    <row r="3899" spans="2:18" ht="45" hidden="1" outlineLevel="2">
      <c r="B3899" s="115">
        <f t="shared" si="192"/>
        <v>3879</v>
      </c>
      <c r="C3899" s="70" t="s">
        <v>810</v>
      </c>
      <c r="D3899" s="203" t="s">
        <v>2031</v>
      </c>
      <c r="E3899" s="204" t="s">
        <v>2810</v>
      </c>
      <c r="F3899" s="38"/>
      <c r="G3899" s="38"/>
      <c r="H3899" s="39"/>
      <c r="I3899" s="38"/>
      <c r="J3899" s="307"/>
      <c r="K3899" s="325"/>
      <c r="L3899" s="353"/>
      <c r="M3899" s="772"/>
      <c r="N3899" s="775"/>
      <c r="O3899" s="863"/>
      <c r="P3899" s="821"/>
      <c r="Q3899" s="828">
        <f t="shared" si="191"/>
        <v>0</v>
      </c>
      <c r="R3899" s="523"/>
    </row>
    <row r="3900" spans="2:18" ht="45" hidden="1" outlineLevel="2">
      <c r="B3900" s="115">
        <f t="shared" si="192"/>
        <v>3880</v>
      </c>
      <c r="C3900" s="70" t="s">
        <v>551</v>
      </c>
      <c r="D3900" s="203" t="s">
        <v>2031</v>
      </c>
      <c r="E3900" s="204" t="s">
        <v>2811</v>
      </c>
      <c r="F3900" s="38"/>
      <c r="G3900" s="38"/>
      <c r="H3900" s="39"/>
      <c r="I3900" s="38"/>
      <c r="J3900" s="307"/>
      <c r="K3900" s="325"/>
      <c r="L3900" s="353"/>
      <c r="M3900" s="772"/>
      <c r="N3900" s="775"/>
      <c r="O3900" s="863"/>
      <c r="P3900" s="821"/>
      <c r="Q3900" s="828">
        <f t="shared" si="191"/>
        <v>0</v>
      </c>
      <c r="R3900" s="523"/>
    </row>
    <row r="3901" spans="2:18" ht="45" hidden="1" outlineLevel="2">
      <c r="B3901" s="115">
        <f t="shared" si="192"/>
        <v>3881</v>
      </c>
      <c r="C3901" s="70" t="s">
        <v>571</v>
      </c>
      <c r="D3901" s="203" t="s">
        <v>2031</v>
      </c>
      <c r="E3901" s="204" t="s">
        <v>2495</v>
      </c>
      <c r="F3901" s="38"/>
      <c r="G3901" s="38"/>
      <c r="H3901" s="39"/>
      <c r="I3901" s="38"/>
      <c r="J3901" s="307"/>
      <c r="K3901" s="325"/>
      <c r="L3901" s="353"/>
      <c r="M3901" s="772"/>
      <c r="N3901" s="775"/>
      <c r="O3901" s="863"/>
      <c r="P3901" s="821"/>
      <c r="Q3901" s="828">
        <f t="shared" si="191"/>
        <v>0</v>
      </c>
      <c r="R3901" s="523"/>
    </row>
    <row r="3902" spans="2:18" ht="30" hidden="1" outlineLevel="2">
      <c r="B3902" s="115">
        <f t="shared" si="192"/>
        <v>3882</v>
      </c>
      <c r="C3902" s="70" t="s">
        <v>574</v>
      </c>
      <c r="D3902" s="203" t="s">
        <v>2031</v>
      </c>
      <c r="E3902" s="204" t="s">
        <v>2812</v>
      </c>
      <c r="F3902" s="38"/>
      <c r="G3902" s="38"/>
      <c r="H3902" s="39"/>
      <c r="I3902" s="38"/>
      <c r="J3902" s="307"/>
      <c r="K3902" s="325"/>
      <c r="L3902" s="353"/>
      <c r="M3902" s="772"/>
      <c r="N3902" s="775"/>
      <c r="O3902" s="863"/>
      <c r="P3902" s="821"/>
      <c r="Q3902" s="828">
        <f t="shared" si="191"/>
        <v>0</v>
      </c>
      <c r="R3902" s="523"/>
    </row>
    <row r="3903" spans="2:18" ht="45" hidden="1" outlineLevel="2">
      <c r="B3903" s="115">
        <f t="shared" si="192"/>
        <v>3883</v>
      </c>
      <c r="C3903" s="70" t="s">
        <v>581</v>
      </c>
      <c r="D3903" s="203" t="s">
        <v>2031</v>
      </c>
      <c r="E3903" s="204" t="s">
        <v>2479</v>
      </c>
      <c r="F3903" s="38"/>
      <c r="G3903" s="38"/>
      <c r="H3903" s="39"/>
      <c r="I3903" s="38"/>
      <c r="J3903" s="307"/>
      <c r="K3903" s="325"/>
      <c r="L3903" s="353"/>
      <c r="M3903" s="772"/>
      <c r="N3903" s="775"/>
      <c r="O3903" s="863"/>
      <c r="P3903" s="821"/>
      <c r="Q3903" s="828">
        <f t="shared" si="191"/>
        <v>0</v>
      </c>
      <c r="R3903" s="523"/>
    </row>
    <row r="3904" spans="2:18" hidden="1" outlineLevel="2">
      <c r="B3904" s="115">
        <f t="shared" si="192"/>
        <v>3884</v>
      </c>
      <c r="C3904" s="70" t="s">
        <v>2814</v>
      </c>
      <c r="D3904" s="203"/>
      <c r="E3904" s="204"/>
      <c r="F3904" s="38"/>
      <c r="G3904" s="38"/>
      <c r="H3904" s="39"/>
      <c r="I3904" s="38"/>
      <c r="J3904" s="307"/>
      <c r="K3904" s="325"/>
      <c r="L3904" s="353"/>
      <c r="M3904" s="772"/>
      <c r="N3904" s="775"/>
      <c r="O3904" s="863"/>
      <c r="P3904" s="821"/>
      <c r="Q3904" s="828">
        <f t="shared" si="191"/>
        <v>0</v>
      </c>
      <c r="R3904" s="523"/>
    </row>
    <row r="3905" spans="2:18" ht="30" hidden="1" outlineLevel="2">
      <c r="B3905" s="115">
        <f t="shared" si="192"/>
        <v>3885</v>
      </c>
      <c r="C3905" s="70" t="s">
        <v>809</v>
      </c>
      <c r="D3905" s="203" t="s">
        <v>31</v>
      </c>
      <c r="E3905" s="204">
        <v>1</v>
      </c>
      <c r="F3905" s="38"/>
      <c r="G3905" s="38"/>
      <c r="H3905" s="39"/>
      <c r="I3905" s="38"/>
      <c r="J3905" s="307"/>
      <c r="K3905" s="325"/>
      <c r="L3905" s="353"/>
      <c r="M3905" s="772"/>
      <c r="N3905" s="775"/>
      <c r="O3905" s="863"/>
      <c r="P3905" s="821"/>
      <c r="Q3905" s="828">
        <f t="shared" si="191"/>
        <v>0</v>
      </c>
      <c r="R3905" s="523"/>
    </row>
    <row r="3906" spans="2:18" ht="45" hidden="1" outlineLevel="2">
      <c r="B3906" s="115">
        <f t="shared" si="192"/>
        <v>3886</v>
      </c>
      <c r="C3906" s="70" t="s">
        <v>548</v>
      </c>
      <c r="D3906" s="203" t="s">
        <v>2461</v>
      </c>
      <c r="E3906" s="204" t="s">
        <v>2815</v>
      </c>
      <c r="F3906" s="38"/>
      <c r="G3906" s="38"/>
      <c r="H3906" s="39"/>
      <c r="I3906" s="38"/>
      <c r="J3906" s="307"/>
      <c r="K3906" s="325"/>
      <c r="L3906" s="353"/>
      <c r="M3906" s="772"/>
      <c r="N3906" s="775"/>
      <c r="O3906" s="863"/>
      <c r="P3906" s="821"/>
      <c r="Q3906" s="828">
        <f t="shared" si="191"/>
        <v>0</v>
      </c>
      <c r="R3906" s="523"/>
    </row>
    <row r="3907" spans="2:18" ht="45" hidden="1" outlineLevel="2">
      <c r="B3907" s="115">
        <f t="shared" si="192"/>
        <v>3887</v>
      </c>
      <c r="C3907" s="70" t="s">
        <v>567</v>
      </c>
      <c r="D3907" s="203" t="s">
        <v>2461</v>
      </c>
      <c r="E3907" s="204" t="s">
        <v>2809</v>
      </c>
      <c r="F3907" s="38"/>
      <c r="G3907" s="38"/>
      <c r="H3907" s="39"/>
      <c r="I3907" s="38"/>
      <c r="J3907" s="307"/>
      <c r="K3907" s="325"/>
      <c r="L3907" s="353"/>
      <c r="M3907" s="772"/>
      <c r="N3907" s="775"/>
      <c r="O3907" s="863"/>
      <c r="P3907" s="821"/>
      <c r="Q3907" s="828">
        <f t="shared" si="191"/>
        <v>0</v>
      </c>
      <c r="R3907" s="523"/>
    </row>
    <row r="3908" spans="2:18" ht="45" hidden="1" outlineLevel="2">
      <c r="B3908" s="115">
        <f t="shared" si="192"/>
        <v>3888</v>
      </c>
      <c r="C3908" s="70" t="s">
        <v>810</v>
      </c>
      <c r="D3908" s="203" t="s">
        <v>2031</v>
      </c>
      <c r="E3908" s="204" t="s">
        <v>2816</v>
      </c>
      <c r="F3908" s="38"/>
      <c r="G3908" s="38"/>
      <c r="H3908" s="39"/>
      <c r="I3908" s="38"/>
      <c r="J3908" s="307"/>
      <c r="K3908" s="325"/>
      <c r="L3908" s="353"/>
      <c r="M3908" s="772"/>
      <c r="N3908" s="775"/>
      <c r="O3908" s="863"/>
      <c r="P3908" s="821"/>
      <c r="Q3908" s="828">
        <f t="shared" si="191"/>
        <v>0</v>
      </c>
      <c r="R3908" s="523"/>
    </row>
    <row r="3909" spans="2:18" ht="45" hidden="1" outlineLevel="2">
      <c r="B3909" s="115">
        <f t="shared" si="192"/>
        <v>3889</v>
      </c>
      <c r="C3909" s="70" t="s">
        <v>551</v>
      </c>
      <c r="D3909" s="203" t="s">
        <v>2031</v>
      </c>
      <c r="E3909" s="204" t="s">
        <v>2811</v>
      </c>
      <c r="F3909" s="38"/>
      <c r="G3909" s="38"/>
      <c r="H3909" s="39"/>
      <c r="I3909" s="38"/>
      <c r="J3909" s="307"/>
      <c r="K3909" s="325"/>
      <c r="L3909" s="353"/>
      <c r="M3909" s="772"/>
      <c r="N3909" s="775"/>
      <c r="O3909" s="863"/>
      <c r="P3909" s="821"/>
      <c r="Q3909" s="828">
        <f t="shared" si="191"/>
        <v>0</v>
      </c>
      <c r="R3909" s="523"/>
    </row>
    <row r="3910" spans="2:18" ht="45" hidden="1" outlineLevel="2">
      <c r="B3910" s="115">
        <f t="shared" si="192"/>
        <v>3890</v>
      </c>
      <c r="C3910" s="70" t="s">
        <v>571</v>
      </c>
      <c r="D3910" s="203" t="s">
        <v>2031</v>
      </c>
      <c r="E3910" s="204" t="s">
        <v>2495</v>
      </c>
      <c r="F3910" s="38"/>
      <c r="G3910" s="38"/>
      <c r="H3910" s="39"/>
      <c r="I3910" s="38"/>
      <c r="J3910" s="307"/>
      <c r="K3910" s="325"/>
      <c r="L3910" s="353"/>
      <c r="M3910" s="772"/>
      <c r="N3910" s="775"/>
      <c r="O3910" s="863"/>
      <c r="P3910" s="821"/>
      <c r="Q3910" s="828">
        <f t="shared" si="191"/>
        <v>0</v>
      </c>
      <c r="R3910" s="523"/>
    </row>
    <row r="3911" spans="2:18" hidden="1" outlineLevel="2">
      <c r="B3911" s="115">
        <f t="shared" si="192"/>
        <v>3891</v>
      </c>
      <c r="C3911" s="70"/>
      <c r="D3911" s="203"/>
      <c r="E3911" s="204"/>
      <c r="F3911" s="38"/>
      <c r="G3911" s="38"/>
      <c r="H3911" s="39"/>
      <c r="I3911" s="38"/>
      <c r="J3911" s="307"/>
      <c r="K3911" s="325"/>
      <c r="L3911" s="353"/>
      <c r="M3911" s="772"/>
      <c r="N3911" s="775"/>
      <c r="O3911" s="863"/>
      <c r="P3911" s="821"/>
      <c r="Q3911" s="828">
        <f t="shared" si="191"/>
        <v>0</v>
      </c>
      <c r="R3911" s="523"/>
    </row>
    <row r="3912" spans="2:18" ht="30" hidden="1" outlineLevel="2">
      <c r="B3912" s="115">
        <f t="shared" si="192"/>
        <v>3892</v>
      </c>
      <c r="C3912" s="70" t="s">
        <v>574</v>
      </c>
      <c r="D3912" s="203" t="s">
        <v>2031</v>
      </c>
      <c r="E3912" s="204" t="s">
        <v>2812</v>
      </c>
      <c r="F3912" s="38"/>
      <c r="G3912" s="38"/>
      <c r="H3912" s="39"/>
      <c r="I3912" s="38"/>
      <c r="J3912" s="307"/>
      <c r="K3912" s="325"/>
      <c r="L3912" s="353"/>
      <c r="M3912" s="772"/>
      <c r="N3912" s="775"/>
      <c r="O3912" s="863"/>
      <c r="P3912" s="821"/>
      <c r="Q3912" s="828">
        <f t="shared" si="191"/>
        <v>0</v>
      </c>
      <c r="R3912" s="523"/>
    </row>
    <row r="3913" spans="2:18" ht="45" hidden="1" outlineLevel="2">
      <c r="B3913" s="115">
        <f t="shared" si="192"/>
        <v>3893</v>
      </c>
      <c r="C3913" s="70" t="s">
        <v>581</v>
      </c>
      <c r="D3913" s="203" t="s">
        <v>2031</v>
      </c>
      <c r="E3913" s="204" t="s">
        <v>2479</v>
      </c>
      <c r="F3913" s="38"/>
      <c r="G3913" s="38"/>
      <c r="H3913" s="39"/>
      <c r="I3913" s="38"/>
      <c r="J3913" s="307"/>
      <c r="K3913" s="325"/>
      <c r="L3913" s="353"/>
      <c r="M3913" s="772"/>
      <c r="N3913" s="775"/>
      <c r="O3913" s="863"/>
      <c r="P3913" s="821"/>
      <c r="Q3913" s="828">
        <f t="shared" si="191"/>
        <v>0</v>
      </c>
      <c r="R3913" s="523"/>
    </row>
    <row r="3914" spans="2:18" hidden="1" outlineLevel="2">
      <c r="B3914" s="115">
        <f t="shared" si="192"/>
        <v>3894</v>
      </c>
      <c r="C3914" s="70" t="s">
        <v>2817</v>
      </c>
      <c r="D3914" s="203"/>
      <c r="E3914" s="204"/>
      <c r="F3914" s="38"/>
      <c r="G3914" s="38"/>
      <c r="H3914" s="39"/>
      <c r="I3914" s="38"/>
      <c r="J3914" s="307"/>
      <c r="K3914" s="325"/>
      <c r="L3914" s="353"/>
      <c r="M3914" s="772"/>
      <c r="N3914" s="775"/>
      <c r="O3914" s="863"/>
      <c r="P3914" s="821"/>
      <c r="Q3914" s="828">
        <f t="shared" si="191"/>
        <v>0</v>
      </c>
      <c r="R3914" s="523"/>
    </row>
    <row r="3915" spans="2:18" ht="180" hidden="1" outlineLevel="2">
      <c r="B3915" s="115">
        <f t="shared" si="192"/>
        <v>3895</v>
      </c>
      <c r="C3915" s="70" t="s">
        <v>2829</v>
      </c>
      <c r="D3915" s="203" t="s">
        <v>31</v>
      </c>
      <c r="E3915" s="204">
        <v>1</v>
      </c>
      <c r="F3915" s="38"/>
      <c r="G3915" s="38"/>
      <c r="H3915" s="39"/>
      <c r="I3915" s="38"/>
      <c r="J3915" s="307"/>
      <c r="K3915" s="325"/>
      <c r="L3915" s="353"/>
      <c r="M3915" s="772"/>
      <c r="N3915" s="775"/>
      <c r="O3915" s="863"/>
      <c r="P3915" s="821"/>
      <c r="Q3915" s="828">
        <f t="shared" si="191"/>
        <v>0</v>
      </c>
      <c r="R3915" s="523"/>
    </row>
    <row r="3916" spans="2:18" ht="30" hidden="1" outlineLevel="2">
      <c r="B3916" s="115">
        <f t="shared" si="192"/>
        <v>3896</v>
      </c>
      <c r="C3916" s="70" t="s">
        <v>561</v>
      </c>
      <c r="D3916" s="203" t="s">
        <v>31</v>
      </c>
      <c r="E3916" s="204">
        <v>14</v>
      </c>
      <c r="F3916" s="38"/>
      <c r="G3916" s="38"/>
      <c r="H3916" s="39"/>
      <c r="I3916" s="38"/>
      <c r="J3916" s="307"/>
      <c r="K3916" s="325"/>
      <c r="L3916" s="353"/>
      <c r="M3916" s="772"/>
      <c r="N3916" s="775"/>
      <c r="O3916" s="863"/>
      <c r="P3916" s="821"/>
      <c r="Q3916" s="828">
        <f t="shared" si="191"/>
        <v>0</v>
      </c>
      <c r="R3916" s="523"/>
    </row>
    <row r="3917" spans="2:18" ht="30" hidden="1" outlineLevel="2">
      <c r="B3917" s="115">
        <f t="shared" si="192"/>
        <v>3897</v>
      </c>
      <c r="C3917" s="70" t="s">
        <v>544</v>
      </c>
      <c r="D3917" s="203" t="s">
        <v>31</v>
      </c>
      <c r="E3917" s="204">
        <v>5</v>
      </c>
      <c r="F3917" s="38"/>
      <c r="G3917" s="38"/>
      <c r="H3917" s="39"/>
      <c r="I3917" s="38"/>
      <c r="J3917" s="307"/>
      <c r="K3917" s="325"/>
      <c r="L3917" s="353"/>
      <c r="M3917" s="772"/>
      <c r="N3917" s="775"/>
      <c r="O3917" s="863"/>
      <c r="P3917" s="821"/>
      <c r="Q3917" s="828">
        <f t="shared" si="191"/>
        <v>0</v>
      </c>
      <c r="R3917" s="523"/>
    </row>
    <row r="3918" spans="2:18" ht="30" hidden="1" outlineLevel="2">
      <c r="B3918" s="115">
        <f t="shared" si="192"/>
        <v>3898</v>
      </c>
      <c r="C3918" s="70" t="s">
        <v>811</v>
      </c>
      <c r="D3918" s="203" t="s">
        <v>31</v>
      </c>
      <c r="E3918" s="204">
        <v>1</v>
      </c>
      <c r="F3918" s="38"/>
      <c r="G3918" s="38"/>
      <c r="H3918" s="39"/>
      <c r="I3918" s="38"/>
      <c r="J3918" s="307"/>
      <c r="K3918" s="325"/>
      <c r="L3918" s="353"/>
      <c r="M3918" s="772"/>
      <c r="N3918" s="775"/>
      <c r="O3918" s="863"/>
      <c r="P3918" s="821"/>
      <c r="Q3918" s="828">
        <f t="shared" si="191"/>
        <v>0</v>
      </c>
      <c r="R3918" s="523"/>
    </row>
    <row r="3919" spans="2:18" ht="30" hidden="1" outlineLevel="2">
      <c r="B3919" s="115">
        <f t="shared" si="192"/>
        <v>3899</v>
      </c>
      <c r="C3919" s="70" t="s">
        <v>564</v>
      </c>
      <c r="D3919" s="203" t="s">
        <v>31</v>
      </c>
      <c r="E3919" s="204">
        <v>14</v>
      </c>
      <c r="F3919" s="38"/>
      <c r="G3919" s="38"/>
      <c r="H3919" s="39"/>
      <c r="I3919" s="38"/>
      <c r="J3919" s="307"/>
      <c r="K3919" s="325"/>
      <c r="L3919" s="353"/>
      <c r="M3919" s="772"/>
      <c r="N3919" s="775"/>
      <c r="O3919" s="863"/>
      <c r="P3919" s="821"/>
      <c r="Q3919" s="828">
        <f t="shared" si="191"/>
        <v>0</v>
      </c>
      <c r="R3919" s="523"/>
    </row>
    <row r="3920" spans="2:18" ht="30" hidden="1" outlineLevel="2">
      <c r="B3920" s="115">
        <f t="shared" si="192"/>
        <v>3900</v>
      </c>
      <c r="C3920" s="70" t="s">
        <v>546</v>
      </c>
      <c r="D3920" s="203" t="s">
        <v>31</v>
      </c>
      <c r="E3920" s="204">
        <v>5</v>
      </c>
      <c r="F3920" s="38"/>
      <c r="G3920" s="38"/>
      <c r="H3920" s="39"/>
      <c r="I3920" s="38"/>
      <c r="J3920" s="307"/>
      <c r="K3920" s="325"/>
      <c r="L3920" s="353"/>
      <c r="M3920" s="772"/>
      <c r="N3920" s="775"/>
      <c r="O3920" s="863"/>
      <c r="P3920" s="821"/>
      <c r="Q3920" s="828">
        <f t="shared" si="191"/>
        <v>0</v>
      </c>
      <c r="R3920" s="523"/>
    </row>
    <row r="3921" spans="2:18" hidden="1" outlineLevel="2">
      <c r="B3921" s="115">
        <f t="shared" si="192"/>
        <v>3901</v>
      </c>
      <c r="C3921" s="70" t="s">
        <v>812</v>
      </c>
      <c r="D3921" s="203" t="s">
        <v>31</v>
      </c>
      <c r="E3921" s="204">
        <v>1</v>
      </c>
      <c r="F3921" s="38"/>
      <c r="G3921" s="38"/>
      <c r="H3921" s="39"/>
      <c r="I3921" s="38"/>
      <c r="J3921" s="307"/>
      <c r="K3921" s="325"/>
      <c r="L3921" s="353"/>
      <c r="M3921" s="772"/>
      <c r="N3921" s="775"/>
      <c r="O3921" s="863"/>
      <c r="P3921" s="821"/>
      <c r="Q3921" s="828">
        <f t="shared" si="191"/>
        <v>0</v>
      </c>
      <c r="R3921" s="523"/>
    </row>
    <row r="3922" spans="2:18" ht="45" hidden="1" outlineLevel="2">
      <c r="B3922" s="115">
        <f t="shared" si="192"/>
        <v>3902</v>
      </c>
      <c r="C3922" s="70" t="s">
        <v>567</v>
      </c>
      <c r="D3922" s="203" t="s">
        <v>2461</v>
      </c>
      <c r="E3922" s="204" t="s">
        <v>2818</v>
      </c>
      <c r="F3922" s="38"/>
      <c r="G3922" s="38"/>
      <c r="H3922" s="39"/>
      <c r="I3922" s="38"/>
      <c r="J3922" s="307"/>
      <c r="K3922" s="325"/>
      <c r="L3922" s="353"/>
      <c r="M3922" s="772"/>
      <c r="N3922" s="775"/>
      <c r="O3922" s="863"/>
      <c r="P3922" s="821"/>
      <c r="Q3922" s="828">
        <f t="shared" si="191"/>
        <v>0</v>
      </c>
      <c r="R3922" s="523"/>
    </row>
    <row r="3923" spans="2:18" ht="45" hidden="1" outlineLevel="2">
      <c r="B3923" s="115">
        <f t="shared" si="192"/>
        <v>3903</v>
      </c>
      <c r="C3923" s="70" t="s">
        <v>549</v>
      </c>
      <c r="D3923" s="203" t="s">
        <v>2461</v>
      </c>
      <c r="E3923" s="204" t="s">
        <v>2819</v>
      </c>
      <c r="F3923" s="38"/>
      <c r="G3923" s="38"/>
      <c r="H3923" s="39"/>
      <c r="I3923" s="38"/>
      <c r="J3923" s="307"/>
      <c r="K3923" s="325"/>
      <c r="L3923" s="353"/>
      <c r="M3923" s="772"/>
      <c r="N3923" s="775"/>
      <c r="O3923" s="863"/>
      <c r="P3923" s="821"/>
      <c r="Q3923" s="828">
        <f t="shared" si="191"/>
        <v>0</v>
      </c>
      <c r="R3923" s="523"/>
    </row>
    <row r="3924" spans="2:18" ht="45" hidden="1" outlineLevel="2">
      <c r="B3924" s="115">
        <f t="shared" si="192"/>
        <v>3904</v>
      </c>
      <c r="C3924" s="70" t="s">
        <v>742</v>
      </c>
      <c r="D3924" s="203" t="s">
        <v>2461</v>
      </c>
      <c r="E3924" s="204" t="s">
        <v>2820</v>
      </c>
      <c r="F3924" s="38"/>
      <c r="G3924" s="38"/>
      <c r="H3924" s="39"/>
      <c r="I3924" s="38"/>
      <c r="J3924" s="307"/>
      <c r="K3924" s="325"/>
      <c r="L3924" s="353"/>
      <c r="M3924" s="772"/>
      <c r="N3924" s="775"/>
      <c r="O3924" s="863"/>
      <c r="P3924" s="821"/>
      <c r="Q3924" s="828">
        <f t="shared" si="191"/>
        <v>0</v>
      </c>
      <c r="R3924" s="523"/>
    </row>
    <row r="3925" spans="2:18" ht="45" hidden="1" outlineLevel="2">
      <c r="B3925" s="115">
        <f t="shared" si="192"/>
        <v>3905</v>
      </c>
      <c r="C3925" s="70" t="s">
        <v>568</v>
      </c>
      <c r="D3925" s="203" t="s">
        <v>2461</v>
      </c>
      <c r="E3925" s="204" t="s">
        <v>2821</v>
      </c>
      <c r="F3925" s="38"/>
      <c r="G3925" s="38"/>
      <c r="H3925" s="39"/>
      <c r="I3925" s="38"/>
      <c r="J3925" s="307"/>
      <c r="K3925" s="325"/>
      <c r="L3925" s="353"/>
      <c r="M3925" s="772"/>
      <c r="N3925" s="775"/>
      <c r="O3925" s="863"/>
      <c r="P3925" s="821"/>
      <c r="Q3925" s="828">
        <f t="shared" si="191"/>
        <v>0</v>
      </c>
      <c r="R3925" s="523"/>
    </row>
    <row r="3926" spans="2:18" ht="45" hidden="1" outlineLevel="2">
      <c r="B3926" s="115">
        <f t="shared" si="192"/>
        <v>3906</v>
      </c>
      <c r="C3926" s="70" t="s">
        <v>550</v>
      </c>
      <c r="D3926" s="203" t="s">
        <v>2461</v>
      </c>
      <c r="E3926" s="204" t="s">
        <v>2822</v>
      </c>
      <c r="F3926" s="38"/>
      <c r="G3926" s="38"/>
      <c r="H3926" s="39"/>
      <c r="I3926" s="38"/>
      <c r="J3926" s="307"/>
      <c r="K3926" s="325"/>
      <c r="L3926" s="353"/>
      <c r="M3926" s="772"/>
      <c r="N3926" s="775"/>
      <c r="O3926" s="863"/>
      <c r="P3926" s="821"/>
      <c r="Q3926" s="828">
        <f t="shared" si="191"/>
        <v>0</v>
      </c>
      <c r="R3926" s="523"/>
    </row>
    <row r="3927" spans="2:18" ht="45" hidden="1" outlineLevel="2">
      <c r="B3927" s="115">
        <f t="shared" si="192"/>
        <v>3907</v>
      </c>
      <c r="C3927" s="70" t="s">
        <v>653</v>
      </c>
      <c r="D3927" s="203" t="s">
        <v>2461</v>
      </c>
      <c r="E3927" s="204" t="s">
        <v>2823</v>
      </c>
      <c r="F3927" s="38"/>
      <c r="G3927" s="38"/>
      <c r="H3927" s="39"/>
      <c r="I3927" s="38"/>
      <c r="J3927" s="307"/>
      <c r="K3927" s="325"/>
      <c r="L3927" s="353"/>
      <c r="M3927" s="772"/>
      <c r="N3927" s="775"/>
      <c r="O3927" s="863"/>
      <c r="P3927" s="821"/>
      <c r="Q3927" s="828">
        <f t="shared" si="191"/>
        <v>0</v>
      </c>
      <c r="R3927" s="523"/>
    </row>
    <row r="3928" spans="2:18" ht="45" hidden="1" outlineLevel="2">
      <c r="B3928" s="115">
        <f t="shared" si="192"/>
        <v>3908</v>
      </c>
      <c r="C3928" s="70" t="s">
        <v>813</v>
      </c>
      <c r="D3928" s="203" t="s">
        <v>2461</v>
      </c>
      <c r="E3928" s="204" t="s">
        <v>2824</v>
      </c>
      <c r="F3928" s="38"/>
      <c r="G3928" s="38"/>
      <c r="H3928" s="39"/>
      <c r="I3928" s="38"/>
      <c r="J3928" s="307"/>
      <c r="K3928" s="325"/>
      <c r="L3928" s="353"/>
      <c r="M3928" s="772"/>
      <c r="N3928" s="775"/>
      <c r="O3928" s="863"/>
      <c r="P3928" s="821"/>
      <c r="Q3928" s="828">
        <f t="shared" si="191"/>
        <v>0</v>
      </c>
      <c r="R3928" s="523"/>
    </row>
    <row r="3929" spans="2:18" ht="45" hidden="1" outlineLevel="2">
      <c r="B3929" s="115">
        <f t="shared" si="192"/>
        <v>3909</v>
      </c>
      <c r="C3929" s="70" t="s">
        <v>814</v>
      </c>
      <c r="D3929" s="203" t="s">
        <v>2461</v>
      </c>
      <c r="E3929" s="204" t="s">
        <v>2825</v>
      </c>
      <c r="F3929" s="38"/>
      <c r="G3929" s="38"/>
      <c r="H3929" s="39"/>
      <c r="I3929" s="38"/>
      <c r="J3929" s="307"/>
      <c r="K3929" s="325"/>
      <c r="L3929" s="353"/>
      <c r="M3929" s="772"/>
      <c r="N3929" s="775"/>
      <c r="O3929" s="863"/>
      <c r="P3929" s="821"/>
      <c r="Q3929" s="828">
        <f t="shared" si="191"/>
        <v>0</v>
      </c>
      <c r="R3929" s="523"/>
    </row>
    <row r="3930" spans="2:18" ht="45" hidden="1" outlineLevel="2">
      <c r="B3930" s="115">
        <f t="shared" si="192"/>
        <v>3910</v>
      </c>
      <c r="C3930" s="70" t="s">
        <v>815</v>
      </c>
      <c r="D3930" s="203" t="s">
        <v>31</v>
      </c>
      <c r="E3930" s="204" t="s">
        <v>2826</v>
      </c>
      <c r="F3930" s="38"/>
      <c r="G3930" s="38"/>
      <c r="H3930" s="39"/>
      <c r="I3930" s="38"/>
      <c r="J3930" s="307"/>
      <c r="K3930" s="325"/>
      <c r="L3930" s="353"/>
      <c r="M3930" s="772"/>
      <c r="N3930" s="775"/>
      <c r="O3930" s="863"/>
      <c r="P3930" s="821"/>
      <c r="Q3930" s="828">
        <f t="shared" si="191"/>
        <v>0</v>
      </c>
      <c r="R3930" s="523"/>
    </row>
    <row r="3931" spans="2:18" ht="45" hidden="1" outlineLevel="2">
      <c r="B3931" s="115">
        <f t="shared" si="192"/>
        <v>3911</v>
      </c>
      <c r="C3931" s="70" t="s">
        <v>571</v>
      </c>
      <c r="D3931" s="203" t="s">
        <v>2031</v>
      </c>
      <c r="E3931" s="204" t="s">
        <v>2827</v>
      </c>
      <c r="F3931" s="38"/>
      <c r="G3931" s="38"/>
      <c r="H3931" s="39"/>
      <c r="I3931" s="38"/>
      <c r="J3931" s="307"/>
      <c r="K3931" s="325"/>
      <c r="L3931" s="353"/>
      <c r="M3931" s="772"/>
      <c r="N3931" s="775"/>
      <c r="O3931" s="863"/>
      <c r="P3931" s="821"/>
      <c r="Q3931" s="828">
        <f t="shared" si="191"/>
        <v>0</v>
      </c>
      <c r="R3931" s="523"/>
    </row>
    <row r="3932" spans="2:18" ht="45" hidden="1" outlineLevel="2">
      <c r="B3932" s="115">
        <f t="shared" si="192"/>
        <v>3912</v>
      </c>
      <c r="C3932" s="70" t="s">
        <v>552</v>
      </c>
      <c r="D3932" s="203" t="s">
        <v>2031</v>
      </c>
      <c r="E3932" s="204" t="s">
        <v>2828</v>
      </c>
      <c r="F3932" s="38"/>
      <c r="G3932" s="38"/>
      <c r="H3932" s="39"/>
      <c r="I3932" s="38"/>
      <c r="J3932" s="307"/>
      <c r="K3932" s="325"/>
      <c r="L3932" s="353"/>
      <c r="M3932" s="772"/>
      <c r="N3932" s="775"/>
      <c r="O3932" s="863"/>
      <c r="P3932" s="821"/>
      <c r="Q3932" s="828">
        <f t="shared" si="191"/>
        <v>0</v>
      </c>
      <c r="R3932" s="523"/>
    </row>
    <row r="3933" spans="2:18" ht="45" hidden="1" outlineLevel="2">
      <c r="B3933" s="115">
        <f t="shared" si="192"/>
        <v>3913</v>
      </c>
      <c r="C3933" s="70" t="s">
        <v>816</v>
      </c>
      <c r="D3933" s="203" t="s">
        <v>2031</v>
      </c>
      <c r="E3933" s="204" t="s">
        <v>2787</v>
      </c>
      <c r="F3933" s="38"/>
      <c r="G3933" s="38"/>
      <c r="H3933" s="39"/>
      <c r="I3933" s="38"/>
      <c r="J3933" s="307"/>
      <c r="K3933" s="325"/>
      <c r="L3933" s="353"/>
      <c r="M3933" s="772"/>
      <c r="N3933" s="775"/>
      <c r="O3933" s="863"/>
      <c r="P3933" s="821"/>
      <c r="Q3933" s="828">
        <f t="shared" si="191"/>
        <v>0</v>
      </c>
      <c r="R3933" s="523"/>
    </row>
    <row r="3934" spans="2:18" ht="45" hidden="1" outlineLevel="2">
      <c r="B3934" s="115">
        <f t="shared" si="192"/>
        <v>3914</v>
      </c>
      <c r="C3934" s="70" t="s">
        <v>817</v>
      </c>
      <c r="D3934" s="203" t="s">
        <v>2031</v>
      </c>
      <c r="E3934" s="204" t="s">
        <v>2830</v>
      </c>
      <c r="F3934" s="38"/>
      <c r="G3934" s="38"/>
      <c r="H3934" s="39"/>
      <c r="I3934" s="38"/>
      <c r="J3934" s="307"/>
      <c r="K3934" s="325"/>
      <c r="L3934" s="353"/>
      <c r="M3934" s="772"/>
      <c r="N3934" s="775"/>
      <c r="O3934" s="863"/>
      <c r="P3934" s="821"/>
      <c r="Q3934" s="828">
        <f t="shared" si="191"/>
        <v>0</v>
      </c>
      <c r="R3934" s="523"/>
    </row>
    <row r="3935" spans="2:18" ht="30" hidden="1" outlineLevel="2">
      <c r="B3935" s="115">
        <f t="shared" si="192"/>
        <v>3915</v>
      </c>
      <c r="C3935" s="70" t="s">
        <v>576</v>
      </c>
      <c r="D3935" s="203" t="s">
        <v>2031</v>
      </c>
      <c r="E3935" s="204" t="s">
        <v>2831</v>
      </c>
      <c r="F3935" s="38"/>
      <c r="G3935" s="38"/>
      <c r="H3935" s="39"/>
      <c r="I3935" s="38"/>
      <c r="J3935" s="307"/>
      <c r="K3935" s="325"/>
      <c r="L3935" s="353"/>
      <c r="M3935" s="772"/>
      <c r="N3935" s="775"/>
      <c r="O3935" s="863"/>
      <c r="P3935" s="821"/>
      <c r="Q3935" s="828">
        <f t="shared" si="191"/>
        <v>0</v>
      </c>
      <c r="R3935" s="523"/>
    </row>
    <row r="3936" spans="2:18" ht="30" hidden="1" outlineLevel="2">
      <c r="B3936" s="115">
        <f t="shared" si="192"/>
        <v>3916</v>
      </c>
      <c r="C3936" s="70" t="s">
        <v>818</v>
      </c>
      <c r="D3936" s="203" t="s">
        <v>2031</v>
      </c>
      <c r="E3936" s="204" t="s">
        <v>2832</v>
      </c>
      <c r="F3936" s="38"/>
      <c r="G3936" s="38"/>
      <c r="H3936" s="39"/>
      <c r="I3936" s="38"/>
      <c r="J3936" s="307"/>
      <c r="K3936" s="325"/>
      <c r="L3936" s="353"/>
      <c r="M3936" s="772"/>
      <c r="N3936" s="775"/>
      <c r="O3936" s="863"/>
      <c r="P3936" s="821"/>
      <c r="Q3936" s="828">
        <f t="shared" si="191"/>
        <v>0</v>
      </c>
      <c r="R3936" s="523"/>
    </row>
    <row r="3937" spans="2:18" ht="30" hidden="1" outlineLevel="2">
      <c r="B3937" s="115">
        <f t="shared" si="192"/>
        <v>3917</v>
      </c>
      <c r="C3937" s="70" t="s">
        <v>819</v>
      </c>
      <c r="D3937" s="203" t="s">
        <v>2031</v>
      </c>
      <c r="E3937" s="204" t="s">
        <v>2833</v>
      </c>
      <c r="F3937" s="38"/>
      <c r="G3937" s="38"/>
      <c r="H3937" s="39"/>
      <c r="I3937" s="38"/>
      <c r="J3937" s="307"/>
      <c r="K3937" s="325"/>
      <c r="L3937" s="353"/>
      <c r="M3937" s="772"/>
      <c r="N3937" s="775"/>
      <c r="O3937" s="863"/>
      <c r="P3937" s="821"/>
      <c r="Q3937" s="828">
        <f t="shared" si="191"/>
        <v>0</v>
      </c>
      <c r="R3937" s="523"/>
    </row>
    <row r="3938" spans="2:18" ht="30" hidden="1" outlineLevel="2">
      <c r="B3938" s="115">
        <f t="shared" si="192"/>
        <v>3918</v>
      </c>
      <c r="C3938" s="70" t="s">
        <v>820</v>
      </c>
      <c r="D3938" s="203" t="s">
        <v>2031</v>
      </c>
      <c r="E3938" s="204" t="s">
        <v>2791</v>
      </c>
      <c r="F3938" s="38"/>
      <c r="G3938" s="38"/>
      <c r="H3938" s="39"/>
      <c r="I3938" s="38"/>
      <c r="J3938" s="307"/>
      <c r="K3938" s="325"/>
      <c r="L3938" s="353"/>
      <c r="M3938" s="772"/>
      <c r="N3938" s="775"/>
      <c r="O3938" s="863"/>
      <c r="P3938" s="821"/>
      <c r="Q3938" s="828">
        <f t="shared" si="191"/>
        <v>0</v>
      </c>
      <c r="R3938" s="523"/>
    </row>
    <row r="3939" spans="2:18" ht="45" hidden="1" outlineLevel="2">
      <c r="B3939" s="115">
        <f t="shared" si="192"/>
        <v>3919</v>
      </c>
      <c r="C3939" s="70" t="s">
        <v>821</v>
      </c>
      <c r="D3939" s="203" t="s">
        <v>2031</v>
      </c>
      <c r="E3939" s="204" t="s">
        <v>2834</v>
      </c>
      <c r="F3939" s="38"/>
      <c r="G3939" s="38"/>
      <c r="H3939" s="39"/>
      <c r="I3939" s="38"/>
      <c r="J3939" s="307"/>
      <c r="K3939" s="325"/>
      <c r="L3939" s="353"/>
      <c r="M3939" s="772"/>
      <c r="N3939" s="775"/>
      <c r="O3939" s="863"/>
      <c r="P3939" s="821"/>
      <c r="Q3939" s="828">
        <f t="shared" si="191"/>
        <v>0</v>
      </c>
      <c r="R3939" s="523"/>
    </row>
    <row r="3940" spans="2:18" ht="45" hidden="1" outlineLevel="2">
      <c r="B3940" s="115">
        <f t="shared" si="192"/>
        <v>3920</v>
      </c>
      <c r="C3940" s="70" t="s">
        <v>822</v>
      </c>
      <c r="D3940" s="203" t="s">
        <v>2031</v>
      </c>
      <c r="E3940" s="204" t="s">
        <v>2835</v>
      </c>
      <c r="F3940" s="38"/>
      <c r="G3940" s="38"/>
      <c r="H3940" s="39"/>
      <c r="I3940" s="38"/>
      <c r="J3940" s="307"/>
      <c r="K3940" s="325"/>
      <c r="L3940" s="353"/>
      <c r="M3940" s="772"/>
      <c r="N3940" s="775"/>
      <c r="O3940" s="863"/>
      <c r="P3940" s="821"/>
      <c r="Q3940" s="828">
        <f t="shared" si="191"/>
        <v>0</v>
      </c>
      <c r="R3940" s="523"/>
    </row>
    <row r="3941" spans="2:18" ht="45" hidden="1" outlineLevel="2">
      <c r="B3941" s="115">
        <f t="shared" si="192"/>
        <v>3921</v>
      </c>
      <c r="C3941" s="70" t="s">
        <v>823</v>
      </c>
      <c r="D3941" s="203" t="s">
        <v>2031</v>
      </c>
      <c r="E3941" s="204" t="s">
        <v>2836</v>
      </c>
      <c r="F3941" s="38"/>
      <c r="G3941" s="38"/>
      <c r="H3941" s="39"/>
      <c r="I3941" s="38"/>
      <c r="J3941" s="307"/>
      <c r="K3941" s="325"/>
      <c r="L3941" s="353"/>
      <c r="M3941" s="772"/>
      <c r="N3941" s="775"/>
      <c r="O3941" s="863"/>
      <c r="P3941" s="821"/>
      <c r="Q3941" s="828">
        <f t="shared" si="191"/>
        <v>0</v>
      </c>
      <c r="R3941" s="523"/>
    </row>
    <row r="3942" spans="2:18" ht="45" hidden="1" outlineLevel="2">
      <c r="B3942" s="115">
        <f t="shared" si="192"/>
        <v>3922</v>
      </c>
      <c r="C3942" s="70" t="s">
        <v>824</v>
      </c>
      <c r="D3942" s="203" t="s">
        <v>2031</v>
      </c>
      <c r="E3942" s="204" t="s">
        <v>2837</v>
      </c>
      <c r="F3942" s="38"/>
      <c r="G3942" s="38"/>
      <c r="H3942" s="39"/>
      <c r="I3942" s="38"/>
      <c r="J3942" s="307"/>
      <c r="K3942" s="325"/>
      <c r="L3942" s="353"/>
      <c r="M3942" s="772"/>
      <c r="N3942" s="775"/>
      <c r="O3942" s="863"/>
      <c r="P3942" s="821"/>
      <c r="Q3942" s="828">
        <f t="shared" si="191"/>
        <v>0</v>
      </c>
      <c r="R3942" s="523"/>
    </row>
    <row r="3943" spans="2:18" ht="45" hidden="1" outlineLevel="2">
      <c r="B3943" s="115">
        <f t="shared" si="192"/>
        <v>3923</v>
      </c>
      <c r="C3943" s="70" t="s">
        <v>581</v>
      </c>
      <c r="D3943" s="203" t="s">
        <v>2031</v>
      </c>
      <c r="E3943" s="204" t="s">
        <v>2505</v>
      </c>
      <c r="F3943" s="38"/>
      <c r="G3943" s="38"/>
      <c r="H3943" s="39"/>
      <c r="I3943" s="38"/>
      <c r="J3943" s="307"/>
      <c r="K3943" s="325"/>
      <c r="L3943" s="353"/>
      <c r="M3943" s="772"/>
      <c r="N3943" s="775"/>
      <c r="O3943" s="863"/>
      <c r="P3943" s="821"/>
      <c r="Q3943" s="828">
        <f t="shared" si="191"/>
        <v>0</v>
      </c>
      <c r="R3943" s="523"/>
    </row>
    <row r="3944" spans="2:18" ht="45" hidden="1" outlineLevel="2">
      <c r="B3944" s="115">
        <f t="shared" si="192"/>
        <v>3924</v>
      </c>
      <c r="C3944" s="70" t="s">
        <v>825</v>
      </c>
      <c r="D3944" s="203" t="s">
        <v>2031</v>
      </c>
      <c r="E3944" s="204" t="s">
        <v>2838</v>
      </c>
      <c r="F3944" s="38"/>
      <c r="G3944" s="38"/>
      <c r="H3944" s="39"/>
      <c r="I3944" s="38"/>
      <c r="J3944" s="307"/>
      <c r="K3944" s="325"/>
      <c r="L3944" s="353"/>
      <c r="M3944" s="772"/>
      <c r="N3944" s="775"/>
      <c r="O3944" s="863"/>
      <c r="P3944" s="821"/>
      <c r="Q3944" s="828">
        <f t="shared" si="191"/>
        <v>0</v>
      </c>
      <c r="R3944" s="523"/>
    </row>
    <row r="3945" spans="2:18" ht="45" hidden="1" outlineLevel="2">
      <c r="B3945" s="115">
        <f t="shared" si="192"/>
        <v>3925</v>
      </c>
      <c r="C3945" s="70" t="s">
        <v>826</v>
      </c>
      <c r="D3945" s="203" t="s">
        <v>2031</v>
      </c>
      <c r="E3945" s="204" t="s">
        <v>2839</v>
      </c>
      <c r="F3945" s="38"/>
      <c r="G3945" s="38"/>
      <c r="H3945" s="39"/>
      <c r="I3945" s="38"/>
      <c r="J3945" s="307"/>
      <c r="K3945" s="325"/>
      <c r="L3945" s="353"/>
      <c r="M3945" s="772"/>
      <c r="N3945" s="775"/>
      <c r="O3945" s="863"/>
      <c r="P3945" s="821"/>
      <c r="Q3945" s="828">
        <f t="shared" si="191"/>
        <v>0</v>
      </c>
      <c r="R3945" s="523"/>
    </row>
    <row r="3946" spans="2:18" ht="45" hidden="1" outlineLevel="2">
      <c r="B3946" s="115">
        <f t="shared" si="192"/>
        <v>3926</v>
      </c>
      <c r="C3946" s="70" t="s">
        <v>827</v>
      </c>
      <c r="D3946" s="203" t="s">
        <v>2031</v>
      </c>
      <c r="E3946" s="204" t="s">
        <v>2840</v>
      </c>
      <c r="F3946" s="38"/>
      <c r="G3946" s="38"/>
      <c r="H3946" s="39"/>
      <c r="I3946" s="38"/>
      <c r="J3946" s="307"/>
      <c r="K3946" s="325"/>
      <c r="L3946" s="353"/>
      <c r="M3946" s="772"/>
      <c r="N3946" s="775"/>
      <c r="O3946" s="863"/>
      <c r="P3946" s="821"/>
      <c r="Q3946" s="828">
        <f t="shared" si="191"/>
        <v>0</v>
      </c>
      <c r="R3946" s="523"/>
    </row>
    <row r="3947" spans="2:18" ht="45" hidden="1" outlineLevel="2">
      <c r="B3947" s="115">
        <f t="shared" si="192"/>
        <v>3927</v>
      </c>
      <c r="C3947" s="70" t="s">
        <v>583</v>
      </c>
      <c r="D3947" s="203" t="s">
        <v>2031</v>
      </c>
      <c r="E3947" s="204" t="s">
        <v>2508</v>
      </c>
      <c r="F3947" s="38"/>
      <c r="G3947" s="38"/>
      <c r="H3947" s="39"/>
      <c r="I3947" s="38"/>
      <c r="J3947" s="307"/>
      <c r="K3947" s="325"/>
      <c r="L3947" s="353"/>
      <c r="M3947" s="772"/>
      <c r="N3947" s="775"/>
      <c r="O3947" s="863"/>
      <c r="P3947" s="821"/>
      <c r="Q3947" s="828">
        <f t="shared" si="191"/>
        <v>0</v>
      </c>
      <c r="R3947" s="523"/>
    </row>
    <row r="3948" spans="2:18" ht="45" hidden="1" outlineLevel="2">
      <c r="B3948" s="115">
        <f t="shared" si="192"/>
        <v>3928</v>
      </c>
      <c r="C3948" s="70" t="s">
        <v>828</v>
      </c>
      <c r="D3948" s="203" t="s">
        <v>2031</v>
      </c>
      <c r="E3948" s="204" t="s">
        <v>2841</v>
      </c>
      <c r="F3948" s="38"/>
      <c r="G3948" s="38"/>
      <c r="H3948" s="39"/>
      <c r="I3948" s="38"/>
      <c r="J3948" s="307"/>
      <c r="K3948" s="325"/>
      <c r="L3948" s="353"/>
      <c r="M3948" s="772"/>
      <c r="N3948" s="775"/>
      <c r="O3948" s="863"/>
      <c r="P3948" s="821"/>
      <c r="Q3948" s="828">
        <f t="shared" si="191"/>
        <v>0</v>
      </c>
      <c r="R3948" s="523"/>
    </row>
    <row r="3949" spans="2:18" ht="45" hidden="1" outlineLevel="2">
      <c r="B3949" s="115">
        <f t="shared" si="192"/>
        <v>3929</v>
      </c>
      <c r="C3949" s="70" t="s">
        <v>829</v>
      </c>
      <c r="D3949" s="203" t="s">
        <v>2031</v>
      </c>
      <c r="E3949" s="204" t="s">
        <v>2842</v>
      </c>
      <c r="F3949" s="38"/>
      <c r="G3949" s="38"/>
      <c r="H3949" s="39"/>
      <c r="I3949" s="38"/>
      <c r="J3949" s="307"/>
      <c r="K3949" s="325"/>
      <c r="L3949" s="353"/>
      <c r="M3949" s="772"/>
      <c r="N3949" s="775"/>
      <c r="O3949" s="863"/>
      <c r="P3949" s="821"/>
      <c r="Q3949" s="828">
        <f t="shared" si="191"/>
        <v>0</v>
      </c>
      <c r="R3949" s="523"/>
    </row>
    <row r="3950" spans="2:18" ht="45" hidden="1" outlineLevel="2">
      <c r="B3950" s="115">
        <f t="shared" si="192"/>
        <v>3930</v>
      </c>
      <c r="C3950" s="70" t="s">
        <v>640</v>
      </c>
      <c r="D3950" s="203" t="s">
        <v>2532</v>
      </c>
      <c r="E3950" s="204" t="s">
        <v>2843</v>
      </c>
      <c r="F3950" s="38"/>
      <c r="G3950" s="38"/>
      <c r="H3950" s="39"/>
      <c r="I3950" s="38"/>
      <c r="J3950" s="307"/>
      <c r="K3950" s="325"/>
      <c r="L3950" s="353"/>
      <c r="M3950" s="772"/>
      <c r="N3950" s="775"/>
      <c r="O3950" s="863"/>
      <c r="P3950" s="821"/>
      <c r="Q3950" s="828">
        <f t="shared" si="191"/>
        <v>0</v>
      </c>
      <c r="R3950" s="523"/>
    </row>
    <row r="3951" spans="2:18" ht="30" hidden="1" outlineLevel="2">
      <c r="B3951" s="115">
        <f t="shared" si="192"/>
        <v>3931</v>
      </c>
      <c r="C3951" s="70" t="s">
        <v>558</v>
      </c>
      <c r="D3951" s="203" t="s">
        <v>2532</v>
      </c>
      <c r="E3951" s="204" t="s">
        <v>2844</v>
      </c>
      <c r="F3951" s="38"/>
      <c r="G3951" s="38"/>
      <c r="H3951" s="39"/>
      <c r="I3951" s="38"/>
      <c r="J3951" s="307"/>
      <c r="K3951" s="325"/>
      <c r="L3951" s="353"/>
      <c r="M3951" s="772"/>
      <c r="N3951" s="775"/>
      <c r="O3951" s="863"/>
      <c r="P3951" s="821"/>
      <c r="Q3951" s="828">
        <f t="shared" ref="Q3951:Q4014" si="193">I3951</f>
        <v>0</v>
      </c>
      <c r="R3951" s="523"/>
    </row>
    <row r="3952" spans="2:18" hidden="1" outlineLevel="2">
      <c r="B3952" s="115">
        <f t="shared" si="192"/>
        <v>3932</v>
      </c>
      <c r="C3952" s="70"/>
      <c r="D3952" s="203"/>
      <c r="E3952" s="204"/>
      <c r="F3952" s="38"/>
      <c r="G3952" s="38"/>
      <c r="H3952" s="39"/>
      <c r="I3952" s="38"/>
      <c r="J3952" s="307"/>
      <c r="K3952" s="325"/>
      <c r="L3952" s="353"/>
      <c r="M3952" s="772"/>
      <c r="N3952" s="775"/>
      <c r="O3952" s="863"/>
      <c r="P3952" s="821"/>
      <c r="Q3952" s="828">
        <f t="shared" si="193"/>
        <v>0</v>
      </c>
      <c r="R3952" s="523"/>
    </row>
    <row r="3953" spans="2:18" hidden="1" outlineLevel="2">
      <c r="B3953" s="115">
        <f t="shared" si="192"/>
        <v>3933</v>
      </c>
      <c r="C3953" s="70" t="s">
        <v>2845</v>
      </c>
      <c r="D3953" s="203"/>
      <c r="E3953" s="204"/>
      <c r="F3953" s="38"/>
      <c r="G3953" s="38"/>
      <c r="H3953" s="39"/>
      <c r="I3953" s="38"/>
      <c r="J3953" s="307"/>
      <c r="K3953" s="325"/>
      <c r="L3953" s="353"/>
      <c r="M3953" s="772"/>
      <c r="N3953" s="775"/>
      <c r="O3953" s="863"/>
      <c r="P3953" s="821"/>
      <c r="Q3953" s="828">
        <f t="shared" si="193"/>
        <v>0</v>
      </c>
      <c r="R3953" s="523"/>
    </row>
    <row r="3954" spans="2:18" ht="30" hidden="1" outlineLevel="2">
      <c r="B3954" s="115">
        <f t="shared" si="192"/>
        <v>3934</v>
      </c>
      <c r="C3954" s="70" t="s">
        <v>830</v>
      </c>
      <c r="D3954" s="203" t="s">
        <v>31</v>
      </c>
      <c r="E3954" s="204">
        <v>1</v>
      </c>
      <c r="F3954" s="38"/>
      <c r="G3954" s="38"/>
      <c r="H3954" s="39"/>
      <c r="I3954" s="38"/>
      <c r="J3954" s="307"/>
      <c r="K3954" s="325"/>
      <c r="L3954" s="353"/>
      <c r="M3954" s="772"/>
      <c r="N3954" s="775"/>
      <c r="O3954" s="863"/>
      <c r="P3954" s="821"/>
      <c r="Q3954" s="828">
        <f t="shared" si="193"/>
        <v>0</v>
      </c>
      <c r="R3954" s="523"/>
    </row>
    <row r="3955" spans="2:18" hidden="1" outlineLevel="2">
      <c r="B3955" s="115">
        <f t="shared" si="192"/>
        <v>3935</v>
      </c>
      <c r="C3955" s="70" t="s">
        <v>831</v>
      </c>
      <c r="D3955" s="203"/>
      <c r="E3955" s="204"/>
      <c r="F3955" s="38"/>
      <c r="G3955" s="38"/>
      <c r="H3955" s="39"/>
      <c r="I3955" s="38"/>
      <c r="J3955" s="307"/>
      <c r="K3955" s="325"/>
      <c r="L3955" s="353"/>
      <c r="M3955" s="772"/>
      <c r="N3955" s="775"/>
      <c r="O3955" s="863"/>
      <c r="P3955" s="821"/>
      <c r="Q3955" s="828">
        <f t="shared" si="193"/>
        <v>0</v>
      </c>
      <c r="R3955" s="523"/>
    </row>
    <row r="3956" spans="2:18" ht="30" hidden="1" outlineLevel="2">
      <c r="B3956" s="115">
        <f t="shared" ref="B3956:B4019" si="194">B3955+1</f>
        <v>3936</v>
      </c>
      <c r="C3956" s="70" t="s">
        <v>832</v>
      </c>
      <c r="D3956" s="203"/>
      <c r="E3956" s="204"/>
      <c r="F3956" s="38"/>
      <c r="G3956" s="38"/>
      <c r="H3956" s="39"/>
      <c r="I3956" s="38"/>
      <c r="J3956" s="307"/>
      <c r="K3956" s="325"/>
      <c r="L3956" s="353"/>
      <c r="M3956" s="772"/>
      <c r="N3956" s="775"/>
      <c r="O3956" s="863"/>
      <c r="P3956" s="821"/>
      <c r="Q3956" s="828">
        <f t="shared" si="193"/>
        <v>0</v>
      </c>
      <c r="R3956" s="523"/>
    </row>
    <row r="3957" spans="2:18" ht="30" hidden="1" outlineLevel="2">
      <c r="B3957" s="115">
        <f t="shared" si="194"/>
        <v>3937</v>
      </c>
      <c r="C3957" s="70" t="s">
        <v>833</v>
      </c>
      <c r="D3957" s="203"/>
      <c r="E3957" s="204"/>
      <c r="F3957" s="38"/>
      <c r="G3957" s="38"/>
      <c r="H3957" s="39"/>
      <c r="I3957" s="38"/>
      <c r="J3957" s="307"/>
      <c r="K3957" s="325"/>
      <c r="L3957" s="353"/>
      <c r="M3957" s="772"/>
      <c r="N3957" s="775"/>
      <c r="O3957" s="863"/>
      <c r="P3957" s="821"/>
      <c r="Q3957" s="828">
        <f t="shared" si="193"/>
        <v>0</v>
      </c>
      <c r="R3957" s="523"/>
    </row>
    <row r="3958" spans="2:18" hidden="1" outlineLevel="2">
      <c r="B3958" s="115">
        <f t="shared" si="194"/>
        <v>3938</v>
      </c>
      <c r="C3958" s="70" t="s">
        <v>834</v>
      </c>
      <c r="D3958" s="203"/>
      <c r="E3958" s="204"/>
      <c r="F3958" s="38"/>
      <c r="G3958" s="38"/>
      <c r="H3958" s="39"/>
      <c r="I3958" s="38"/>
      <c r="J3958" s="307"/>
      <c r="K3958" s="325"/>
      <c r="L3958" s="353"/>
      <c r="M3958" s="772"/>
      <c r="N3958" s="775"/>
      <c r="O3958" s="863"/>
      <c r="P3958" s="821"/>
      <c r="Q3958" s="828">
        <f t="shared" si="193"/>
        <v>0</v>
      </c>
      <c r="R3958" s="523"/>
    </row>
    <row r="3959" spans="2:18" hidden="1" outlineLevel="2">
      <c r="B3959" s="115">
        <f t="shared" si="194"/>
        <v>3939</v>
      </c>
      <c r="C3959" s="70" t="s">
        <v>835</v>
      </c>
      <c r="D3959" s="203"/>
      <c r="E3959" s="204"/>
      <c r="F3959" s="38"/>
      <c r="G3959" s="38"/>
      <c r="H3959" s="39"/>
      <c r="I3959" s="38"/>
      <c r="J3959" s="307"/>
      <c r="K3959" s="325"/>
      <c r="L3959" s="353"/>
      <c r="M3959" s="772"/>
      <c r="N3959" s="775"/>
      <c r="O3959" s="863"/>
      <c r="P3959" s="821"/>
      <c r="Q3959" s="828">
        <f t="shared" si="193"/>
        <v>0</v>
      </c>
      <c r="R3959" s="523"/>
    </row>
    <row r="3960" spans="2:18" hidden="1" outlineLevel="2">
      <c r="B3960" s="115">
        <f t="shared" si="194"/>
        <v>3940</v>
      </c>
      <c r="C3960" s="70" t="s">
        <v>836</v>
      </c>
      <c r="D3960" s="203"/>
      <c r="E3960" s="204"/>
      <c r="F3960" s="38"/>
      <c r="G3960" s="38"/>
      <c r="H3960" s="39"/>
      <c r="I3960" s="38"/>
      <c r="J3960" s="307"/>
      <c r="K3960" s="325"/>
      <c r="L3960" s="353"/>
      <c r="M3960" s="772"/>
      <c r="N3960" s="775"/>
      <c r="O3960" s="863"/>
      <c r="P3960" s="821"/>
      <c r="Q3960" s="828">
        <f t="shared" si="193"/>
        <v>0</v>
      </c>
      <c r="R3960" s="523"/>
    </row>
    <row r="3961" spans="2:18" hidden="1" outlineLevel="2">
      <c r="B3961" s="115">
        <f t="shared" si="194"/>
        <v>3941</v>
      </c>
      <c r="C3961" s="70" t="s">
        <v>837</v>
      </c>
      <c r="D3961" s="203"/>
      <c r="E3961" s="204"/>
      <c r="F3961" s="38"/>
      <c r="G3961" s="38"/>
      <c r="H3961" s="39"/>
      <c r="I3961" s="38"/>
      <c r="J3961" s="307"/>
      <c r="K3961" s="325"/>
      <c r="L3961" s="353"/>
      <c r="M3961" s="772"/>
      <c r="N3961" s="775"/>
      <c r="O3961" s="863"/>
      <c r="P3961" s="821"/>
      <c r="Q3961" s="828">
        <f t="shared" si="193"/>
        <v>0</v>
      </c>
      <c r="R3961" s="523"/>
    </row>
    <row r="3962" spans="2:18" ht="30" hidden="1" outlineLevel="2">
      <c r="B3962" s="115">
        <f t="shared" si="194"/>
        <v>3942</v>
      </c>
      <c r="C3962" s="70" t="s">
        <v>560</v>
      </c>
      <c r="D3962" s="203" t="s">
        <v>31</v>
      </c>
      <c r="E3962" s="204">
        <v>9</v>
      </c>
      <c r="F3962" s="38"/>
      <c r="G3962" s="38"/>
      <c r="H3962" s="39"/>
      <c r="I3962" s="38"/>
      <c r="J3962" s="307"/>
      <c r="K3962" s="325"/>
      <c r="L3962" s="353"/>
      <c r="M3962" s="772"/>
      <c r="N3962" s="775"/>
      <c r="O3962" s="863"/>
      <c r="P3962" s="821"/>
      <c r="Q3962" s="828">
        <f t="shared" si="193"/>
        <v>0</v>
      </c>
      <c r="R3962" s="523"/>
    </row>
    <row r="3963" spans="2:18" ht="30" hidden="1" outlineLevel="2">
      <c r="B3963" s="115">
        <f t="shared" si="194"/>
        <v>3943</v>
      </c>
      <c r="C3963" s="70" t="s">
        <v>838</v>
      </c>
      <c r="D3963" s="203" t="s">
        <v>31</v>
      </c>
      <c r="E3963" s="204">
        <v>1</v>
      </c>
      <c r="F3963" s="38"/>
      <c r="G3963" s="38"/>
      <c r="H3963" s="39"/>
      <c r="I3963" s="38"/>
      <c r="J3963" s="307"/>
      <c r="K3963" s="325"/>
      <c r="L3963" s="353"/>
      <c r="M3963" s="772"/>
      <c r="N3963" s="775"/>
      <c r="O3963" s="863"/>
      <c r="P3963" s="821"/>
      <c r="Q3963" s="828">
        <f t="shared" si="193"/>
        <v>0</v>
      </c>
      <c r="R3963" s="523"/>
    </row>
    <row r="3964" spans="2:18" ht="30" hidden="1" outlineLevel="2">
      <c r="B3964" s="115">
        <f t="shared" si="194"/>
        <v>3944</v>
      </c>
      <c r="C3964" s="70" t="s">
        <v>563</v>
      </c>
      <c r="D3964" s="203" t="s">
        <v>31</v>
      </c>
      <c r="E3964" s="204">
        <v>9</v>
      </c>
      <c r="F3964" s="38"/>
      <c r="G3964" s="38"/>
      <c r="H3964" s="39"/>
      <c r="I3964" s="38"/>
      <c r="J3964" s="307"/>
      <c r="K3964" s="325"/>
      <c r="L3964" s="353"/>
      <c r="M3964" s="772"/>
      <c r="N3964" s="775"/>
      <c r="O3964" s="863"/>
      <c r="P3964" s="821"/>
      <c r="Q3964" s="828">
        <f t="shared" si="193"/>
        <v>0</v>
      </c>
      <c r="R3964" s="523"/>
    </row>
    <row r="3965" spans="2:18" hidden="1" outlineLevel="2">
      <c r="B3965" s="115">
        <f t="shared" si="194"/>
        <v>3945</v>
      </c>
      <c r="C3965" s="70" t="s">
        <v>839</v>
      </c>
      <c r="D3965" s="203" t="s">
        <v>31</v>
      </c>
      <c r="E3965" s="204">
        <v>1</v>
      </c>
      <c r="F3965" s="38"/>
      <c r="G3965" s="38"/>
      <c r="H3965" s="39"/>
      <c r="I3965" s="38"/>
      <c r="J3965" s="307"/>
      <c r="K3965" s="325"/>
      <c r="L3965" s="353"/>
      <c r="M3965" s="772"/>
      <c r="N3965" s="775"/>
      <c r="O3965" s="863"/>
      <c r="P3965" s="821"/>
      <c r="Q3965" s="828">
        <f t="shared" si="193"/>
        <v>0</v>
      </c>
      <c r="R3965" s="523"/>
    </row>
    <row r="3966" spans="2:18" ht="45" hidden="1" outlineLevel="2">
      <c r="B3966" s="115">
        <f t="shared" si="194"/>
        <v>3946</v>
      </c>
      <c r="C3966" s="70" t="s">
        <v>566</v>
      </c>
      <c r="D3966" s="203" t="s">
        <v>2461</v>
      </c>
      <c r="E3966" s="204" t="s">
        <v>2846</v>
      </c>
      <c r="F3966" s="38"/>
      <c r="G3966" s="38"/>
      <c r="H3966" s="39"/>
      <c r="I3966" s="38"/>
      <c r="J3966" s="307"/>
      <c r="K3966" s="325"/>
      <c r="L3966" s="353"/>
      <c r="M3966" s="772"/>
      <c r="N3966" s="775"/>
      <c r="O3966" s="863"/>
      <c r="P3966" s="821"/>
      <c r="Q3966" s="828">
        <f t="shared" si="193"/>
        <v>0</v>
      </c>
      <c r="R3966" s="523"/>
    </row>
    <row r="3967" spans="2:18" ht="45" hidden="1" outlineLevel="2">
      <c r="B3967" s="115">
        <f t="shared" si="194"/>
        <v>3947</v>
      </c>
      <c r="C3967" s="70" t="s">
        <v>549</v>
      </c>
      <c r="D3967" s="203" t="s">
        <v>2461</v>
      </c>
      <c r="E3967" s="204" t="s">
        <v>2847</v>
      </c>
      <c r="F3967" s="38"/>
      <c r="G3967" s="38"/>
      <c r="H3967" s="39"/>
      <c r="I3967" s="38"/>
      <c r="J3967" s="307"/>
      <c r="K3967" s="325"/>
      <c r="L3967" s="353"/>
      <c r="M3967" s="772"/>
      <c r="N3967" s="775"/>
      <c r="O3967" s="863"/>
      <c r="P3967" s="821"/>
      <c r="Q3967" s="828">
        <f t="shared" si="193"/>
        <v>0</v>
      </c>
      <c r="R3967" s="523"/>
    </row>
    <row r="3968" spans="2:18" ht="45" hidden="1" outlineLevel="2">
      <c r="B3968" s="115">
        <f t="shared" si="194"/>
        <v>3948</v>
      </c>
      <c r="C3968" s="70" t="s">
        <v>742</v>
      </c>
      <c r="D3968" s="203" t="s">
        <v>2461</v>
      </c>
      <c r="E3968" s="204" t="s">
        <v>2848</v>
      </c>
      <c r="F3968" s="38"/>
      <c r="G3968" s="38"/>
      <c r="H3968" s="39"/>
      <c r="I3968" s="38"/>
      <c r="J3968" s="307"/>
      <c r="K3968" s="325"/>
      <c r="L3968" s="353"/>
      <c r="M3968" s="772"/>
      <c r="N3968" s="775"/>
      <c r="O3968" s="863"/>
      <c r="P3968" s="821"/>
      <c r="Q3968" s="828">
        <f t="shared" si="193"/>
        <v>0</v>
      </c>
      <c r="R3968" s="523"/>
    </row>
    <row r="3969" spans="2:18" ht="45" hidden="1" outlineLevel="2">
      <c r="B3969" s="115">
        <f t="shared" si="194"/>
        <v>3949</v>
      </c>
      <c r="C3969" s="70" t="s">
        <v>840</v>
      </c>
      <c r="D3969" s="203" t="s">
        <v>2461</v>
      </c>
      <c r="E3969" s="204" t="s">
        <v>2849</v>
      </c>
      <c r="F3969" s="38"/>
      <c r="G3969" s="38"/>
      <c r="H3969" s="39"/>
      <c r="I3969" s="38"/>
      <c r="J3969" s="307"/>
      <c r="K3969" s="325"/>
      <c r="L3969" s="353"/>
      <c r="M3969" s="772"/>
      <c r="N3969" s="775"/>
      <c r="O3969" s="863"/>
      <c r="P3969" s="821"/>
      <c r="Q3969" s="828">
        <f t="shared" si="193"/>
        <v>0</v>
      </c>
      <c r="R3969" s="523"/>
    </row>
    <row r="3970" spans="2:18" ht="45" hidden="1" outlineLevel="2">
      <c r="B3970" s="115">
        <f t="shared" si="194"/>
        <v>3950</v>
      </c>
      <c r="C3970" s="70" t="s">
        <v>841</v>
      </c>
      <c r="D3970" s="203" t="s">
        <v>2461</v>
      </c>
      <c r="E3970" s="204" t="s">
        <v>2850</v>
      </c>
      <c r="F3970" s="38"/>
      <c r="G3970" s="38"/>
      <c r="H3970" s="39"/>
      <c r="I3970" s="38"/>
      <c r="J3970" s="307"/>
      <c r="K3970" s="325"/>
      <c r="L3970" s="353"/>
      <c r="M3970" s="772"/>
      <c r="N3970" s="775"/>
      <c r="O3970" s="863"/>
      <c r="P3970" s="821"/>
      <c r="Q3970" s="828">
        <f t="shared" si="193"/>
        <v>0</v>
      </c>
      <c r="R3970" s="523"/>
    </row>
    <row r="3971" spans="2:18" ht="45" hidden="1" outlineLevel="2">
      <c r="B3971" s="115">
        <f t="shared" si="194"/>
        <v>3951</v>
      </c>
      <c r="C3971" s="70" t="s">
        <v>842</v>
      </c>
      <c r="D3971" s="203" t="s">
        <v>2461</v>
      </c>
      <c r="E3971" s="204" t="s">
        <v>2851</v>
      </c>
      <c r="F3971" s="38"/>
      <c r="G3971" s="38"/>
      <c r="H3971" s="39"/>
      <c r="I3971" s="38"/>
      <c r="J3971" s="307"/>
      <c r="K3971" s="325"/>
      <c r="L3971" s="353"/>
      <c r="M3971" s="772"/>
      <c r="N3971" s="775"/>
      <c r="O3971" s="863"/>
      <c r="P3971" s="821"/>
      <c r="Q3971" s="828">
        <f t="shared" si="193"/>
        <v>0</v>
      </c>
      <c r="R3971" s="523"/>
    </row>
    <row r="3972" spans="2:18" ht="45" hidden="1" outlineLevel="2">
      <c r="B3972" s="115">
        <f t="shared" si="194"/>
        <v>3952</v>
      </c>
      <c r="C3972" s="70" t="s">
        <v>843</v>
      </c>
      <c r="D3972" s="203" t="s">
        <v>2031</v>
      </c>
      <c r="E3972" s="204" t="s">
        <v>2504</v>
      </c>
      <c r="F3972" s="38"/>
      <c r="G3972" s="38"/>
      <c r="H3972" s="39"/>
      <c r="I3972" s="38"/>
      <c r="J3972" s="307"/>
      <c r="K3972" s="325"/>
      <c r="L3972" s="353"/>
      <c r="M3972" s="772"/>
      <c r="N3972" s="775"/>
      <c r="O3972" s="863"/>
      <c r="P3972" s="821"/>
      <c r="Q3972" s="828">
        <f t="shared" si="193"/>
        <v>0</v>
      </c>
      <c r="R3972" s="523"/>
    </row>
    <row r="3973" spans="2:18" ht="45" hidden="1" outlineLevel="2">
      <c r="B3973" s="115">
        <f t="shared" si="194"/>
        <v>3953</v>
      </c>
      <c r="C3973" s="70" t="s">
        <v>637</v>
      </c>
      <c r="D3973" s="203" t="s">
        <v>2031</v>
      </c>
      <c r="E3973" s="204" t="s">
        <v>2852</v>
      </c>
      <c r="F3973" s="38"/>
      <c r="G3973" s="38"/>
      <c r="H3973" s="39"/>
      <c r="I3973" s="38"/>
      <c r="J3973" s="307"/>
      <c r="K3973" s="325"/>
      <c r="L3973" s="353"/>
      <c r="M3973" s="772"/>
      <c r="N3973" s="775"/>
      <c r="O3973" s="863"/>
      <c r="P3973" s="821"/>
      <c r="Q3973" s="828">
        <f t="shared" si="193"/>
        <v>0</v>
      </c>
      <c r="R3973" s="523"/>
    </row>
    <row r="3974" spans="2:18" ht="45" hidden="1" outlineLevel="2">
      <c r="B3974" s="115">
        <f t="shared" si="194"/>
        <v>3954</v>
      </c>
      <c r="C3974" s="70" t="s">
        <v>844</v>
      </c>
      <c r="D3974" s="203" t="s">
        <v>2031</v>
      </c>
      <c r="E3974" s="204" t="s">
        <v>2853</v>
      </c>
      <c r="F3974" s="38"/>
      <c r="G3974" s="38"/>
      <c r="H3974" s="39"/>
      <c r="I3974" s="38"/>
      <c r="J3974" s="307"/>
      <c r="K3974" s="325"/>
      <c r="L3974" s="353"/>
      <c r="M3974" s="772"/>
      <c r="N3974" s="775"/>
      <c r="O3974" s="863"/>
      <c r="P3974" s="821"/>
      <c r="Q3974" s="828">
        <f t="shared" si="193"/>
        <v>0</v>
      </c>
      <c r="R3974" s="523"/>
    </row>
    <row r="3975" spans="2:18" ht="45" hidden="1" outlineLevel="2">
      <c r="B3975" s="115">
        <f t="shared" si="194"/>
        <v>3955</v>
      </c>
      <c r="C3975" s="70" t="s">
        <v>845</v>
      </c>
      <c r="D3975" s="203" t="s">
        <v>2031</v>
      </c>
      <c r="E3975" s="204" t="s">
        <v>2854</v>
      </c>
      <c r="F3975" s="38"/>
      <c r="G3975" s="38"/>
      <c r="H3975" s="39"/>
      <c r="I3975" s="38"/>
      <c r="J3975" s="307"/>
      <c r="K3975" s="325"/>
      <c r="L3975" s="353"/>
      <c r="M3975" s="772"/>
      <c r="N3975" s="775"/>
      <c r="O3975" s="863"/>
      <c r="P3975" s="821"/>
      <c r="Q3975" s="828">
        <f t="shared" si="193"/>
        <v>0</v>
      </c>
      <c r="R3975" s="523"/>
    </row>
    <row r="3976" spans="2:18" ht="45" hidden="1" outlineLevel="2">
      <c r="B3976" s="115">
        <f t="shared" si="194"/>
        <v>3956</v>
      </c>
      <c r="C3976" s="70" t="s">
        <v>846</v>
      </c>
      <c r="D3976" s="203" t="s">
        <v>2031</v>
      </c>
      <c r="E3976" s="204" t="s">
        <v>2855</v>
      </c>
      <c r="F3976" s="38"/>
      <c r="G3976" s="38"/>
      <c r="H3976" s="39"/>
      <c r="I3976" s="38"/>
      <c r="J3976" s="307"/>
      <c r="K3976" s="325"/>
      <c r="L3976" s="353"/>
      <c r="M3976" s="772"/>
      <c r="N3976" s="775"/>
      <c r="O3976" s="863"/>
      <c r="P3976" s="821"/>
      <c r="Q3976" s="828">
        <f t="shared" si="193"/>
        <v>0</v>
      </c>
      <c r="R3976" s="523"/>
    </row>
    <row r="3977" spans="2:18" ht="30" hidden="1" outlineLevel="2">
      <c r="B3977" s="115">
        <f t="shared" si="194"/>
        <v>3957</v>
      </c>
      <c r="C3977" s="70" t="s">
        <v>847</v>
      </c>
      <c r="D3977" s="203" t="s">
        <v>2031</v>
      </c>
      <c r="E3977" s="204" t="s">
        <v>2856</v>
      </c>
      <c r="F3977" s="38"/>
      <c r="G3977" s="38"/>
      <c r="H3977" s="39"/>
      <c r="I3977" s="38"/>
      <c r="J3977" s="307"/>
      <c r="K3977" s="325"/>
      <c r="L3977" s="353"/>
      <c r="M3977" s="772"/>
      <c r="N3977" s="775"/>
      <c r="O3977" s="863"/>
      <c r="P3977" s="821"/>
      <c r="Q3977" s="828">
        <f t="shared" si="193"/>
        <v>0</v>
      </c>
      <c r="R3977" s="523"/>
    </row>
    <row r="3978" spans="2:18" ht="30" hidden="1" outlineLevel="2">
      <c r="B3978" s="115">
        <f t="shared" si="194"/>
        <v>3958</v>
      </c>
      <c r="C3978" s="70" t="s">
        <v>818</v>
      </c>
      <c r="D3978" s="203" t="s">
        <v>2031</v>
      </c>
      <c r="E3978" s="204" t="s">
        <v>2857</v>
      </c>
      <c r="F3978" s="38"/>
      <c r="G3978" s="38"/>
      <c r="H3978" s="39"/>
      <c r="I3978" s="38"/>
      <c r="J3978" s="307"/>
      <c r="K3978" s="325"/>
      <c r="L3978" s="353"/>
      <c r="M3978" s="772"/>
      <c r="N3978" s="775"/>
      <c r="O3978" s="863"/>
      <c r="P3978" s="821"/>
      <c r="Q3978" s="828">
        <f t="shared" si="193"/>
        <v>0</v>
      </c>
      <c r="R3978" s="523"/>
    </row>
    <row r="3979" spans="2:18" ht="45" hidden="1" outlineLevel="2">
      <c r="B3979" s="115">
        <f t="shared" si="194"/>
        <v>3959</v>
      </c>
      <c r="C3979" s="70" t="s">
        <v>848</v>
      </c>
      <c r="D3979" s="203" t="s">
        <v>2031</v>
      </c>
      <c r="E3979" s="204" t="s">
        <v>2858</v>
      </c>
      <c r="F3979" s="38"/>
      <c r="G3979" s="38"/>
      <c r="H3979" s="39"/>
      <c r="I3979" s="38"/>
      <c r="J3979" s="307"/>
      <c r="K3979" s="325"/>
      <c r="L3979" s="353"/>
      <c r="M3979" s="772"/>
      <c r="N3979" s="775"/>
      <c r="O3979" s="863"/>
      <c r="P3979" s="821"/>
      <c r="Q3979" s="828">
        <f t="shared" si="193"/>
        <v>0</v>
      </c>
      <c r="R3979" s="523"/>
    </row>
    <row r="3980" spans="2:18" ht="45" hidden="1" outlineLevel="2">
      <c r="B3980" s="115">
        <f t="shared" si="194"/>
        <v>3960</v>
      </c>
      <c r="C3980" s="70" t="s">
        <v>578</v>
      </c>
      <c r="D3980" s="203" t="s">
        <v>2031</v>
      </c>
      <c r="E3980" s="204" t="s">
        <v>2859</v>
      </c>
      <c r="F3980" s="38"/>
      <c r="G3980" s="38"/>
      <c r="H3980" s="39"/>
      <c r="I3980" s="38"/>
      <c r="J3980" s="307"/>
      <c r="K3980" s="325"/>
      <c r="L3980" s="353"/>
      <c r="M3980" s="772"/>
      <c r="N3980" s="775"/>
      <c r="O3980" s="863"/>
      <c r="P3980" s="821"/>
      <c r="Q3980" s="828">
        <f t="shared" si="193"/>
        <v>0</v>
      </c>
      <c r="R3980" s="523"/>
    </row>
    <row r="3981" spans="2:18" ht="45" hidden="1" outlineLevel="2">
      <c r="B3981" s="115">
        <f t="shared" si="194"/>
        <v>3961</v>
      </c>
      <c r="C3981" s="70" t="s">
        <v>849</v>
      </c>
      <c r="D3981" s="203" t="s">
        <v>2031</v>
      </c>
      <c r="E3981" s="204" t="s">
        <v>2769</v>
      </c>
      <c r="F3981" s="38"/>
      <c r="G3981" s="38"/>
      <c r="H3981" s="39"/>
      <c r="I3981" s="38"/>
      <c r="J3981" s="307"/>
      <c r="K3981" s="325"/>
      <c r="L3981" s="353"/>
      <c r="M3981" s="772"/>
      <c r="N3981" s="775"/>
      <c r="O3981" s="863"/>
      <c r="P3981" s="821"/>
      <c r="Q3981" s="828">
        <f t="shared" si="193"/>
        <v>0</v>
      </c>
      <c r="R3981" s="523"/>
    </row>
    <row r="3982" spans="2:18" ht="45" hidden="1" outlineLevel="2">
      <c r="B3982" s="115">
        <f t="shared" si="194"/>
        <v>3962</v>
      </c>
      <c r="C3982" s="70" t="s">
        <v>850</v>
      </c>
      <c r="D3982" s="203" t="s">
        <v>2031</v>
      </c>
      <c r="E3982" s="204" t="s">
        <v>2796</v>
      </c>
      <c r="F3982" s="38"/>
      <c r="G3982" s="38"/>
      <c r="H3982" s="39"/>
      <c r="I3982" s="38"/>
      <c r="J3982" s="307"/>
      <c r="K3982" s="325"/>
      <c r="L3982" s="353"/>
      <c r="M3982" s="772"/>
      <c r="N3982" s="775"/>
      <c r="O3982" s="863"/>
      <c r="P3982" s="821"/>
      <c r="Q3982" s="828">
        <f t="shared" si="193"/>
        <v>0</v>
      </c>
      <c r="R3982" s="523"/>
    </row>
    <row r="3983" spans="2:18" ht="45" hidden="1" outlineLevel="2">
      <c r="B3983" s="115">
        <f t="shared" si="194"/>
        <v>3963</v>
      </c>
      <c r="C3983" s="70" t="s">
        <v>851</v>
      </c>
      <c r="D3983" s="203" t="s">
        <v>2031</v>
      </c>
      <c r="E3983" s="204" t="s">
        <v>2860</v>
      </c>
      <c r="F3983" s="38"/>
      <c r="G3983" s="38"/>
      <c r="H3983" s="39"/>
      <c r="I3983" s="38"/>
      <c r="J3983" s="307"/>
      <c r="K3983" s="325"/>
      <c r="L3983" s="353"/>
      <c r="M3983" s="772"/>
      <c r="N3983" s="775"/>
      <c r="O3983" s="863"/>
      <c r="P3983" s="821"/>
      <c r="Q3983" s="828">
        <f t="shared" si="193"/>
        <v>0</v>
      </c>
      <c r="R3983" s="523"/>
    </row>
    <row r="3984" spans="2:18" ht="45" hidden="1" outlineLevel="2">
      <c r="B3984" s="115">
        <f t="shared" si="194"/>
        <v>3964</v>
      </c>
      <c r="C3984" s="70" t="s">
        <v>541</v>
      </c>
      <c r="D3984" s="203" t="s">
        <v>2532</v>
      </c>
      <c r="E3984" s="204" t="s">
        <v>2861</v>
      </c>
      <c r="F3984" s="38"/>
      <c r="G3984" s="38"/>
      <c r="H3984" s="39"/>
      <c r="I3984" s="38"/>
      <c r="J3984" s="307"/>
      <c r="K3984" s="325"/>
      <c r="L3984" s="353"/>
      <c r="M3984" s="772"/>
      <c r="N3984" s="775"/>
      <c r="O3984" s="863"/>
      <c r="P3984" s="821"/>
      <c r="Q3984" s="828">
        <f t="shared" si="193"/>
        <v>0</v>
      </c>
      <c r="R3984" s="523"/>
    </row>
    <row r="3985" spans="2:18" ht="45" hidden="1" outlineLevel="2">
      <c r="B3985" s="115">
        <f t="shared" si="194"/>
        <v>3965</v>
      </c>
      <c r="C3985" s="70" t="s">
        <v>640</v>
      </c>
      <c r="D3985" s="203" t="s">
        <v>2532</v>
      </c>
      <c r="E3985" s="204" t="s">
        <v>2862</v>
      </c>
      <c r="F3985" s="38"/>
      <c r="G3985" s="38"/>
      <c r="H3985" s="39"/>
      <c r="I3985" s="38"/>
      <c r="J3985" s="307"/>
      <c r="K3985" s="325"/>
      <c r="L3985" s="353"/>
      <c r="M3985" s="772"/>
      <c r="N3985" s="775"/>
      <c r="O3985" s="863"/>
      <c r="P3985" s="821"/>
      <c r="Q3985" s="828">
        <f t="shared" si="193"/>
        <v>0</v>
      </c>
      <c r="R3985" s="523"/>
    </row>
    <row r="3986" spans="2:18" hidden="1" outlineLevel="2">
      <c r="B3986" s="115">
        <f t="shared" si="194"/>
        <v>3966</v>
      </c>
      <c r="C3986" s="70" t="s">
        <v>2863</v>
      </c>
      <c r="D3986" s="203"/>
      <c r="E3986" s="204"/>
      <c r="F3986" s="38"/>
      <c r="G3986" s="38"/>
      <c r="H3986" s="39"/>
      <c r="I3986" s="38"/>
      <c r="J3986" s="307"/>
      <c r="K3986" s="325"/>
      <c r="L3986" s="353"/>
      <c r="M3986" s="772"/>
      <c r="N3986" s="775"/>
      <c r="O3986" s="863"/>
      <c r="P3986" s="821"/>
      <c r="Q3986" s="828">
        <f t="shared" si="193"/>
        <v>0</v>
      </c>
      <c r="R3986" s="523"/>
    </row>
    <row r="3987" spans="2:18" hidden="1" outlineLevel="2">
      <c r="B3987" s="115">
        <f t="shared" si="194"/>
        <v>3967</v>
      </c>
      <c r="C3987" s="70" t="s">
        <v>852</v>
      </c>
      <c r="D3987" s="203" t="s">
        <v>31</v>
      </c>
      <c r="E3987" s="204">
        <v>1</v>
      </c>
      <c r="F3987" s="38"/>
      <c r="G3987" s="38"/>
      <c r="H3987" s="39"/>
      <c r="I3987" s="38"/>
      <c r="J3987" s="307"/>
      <c r="K3987" s="325"/>
      <c r="L3987" s="353"/>
      <c r="M3987" s="772"/>
      <c r="N3987" s="775"/>
      <c r="O3987" s="863"/>
      <c r="P3987" s="821"/>
      <c r="Q3987" s="828">
        <f t="shared" si="193"/>
        <v>0</v>
      </c>
      <c r="R3987" s="523"/>
    </row>
    <row r="3988" spans="2:18" hidden="1" outlineLevel="2">
      <c r="B3988" s="115">
        <f t="shared" si="194"/>
        <v>3968</v>
      </c>
      <c r="C3988" s="70" t="s">
        <v>853</v>
      </c>
      <c r="D3988" s="203"/>
      <c r="E3988" s="204"/>
      <c r="F3988" s="38"/>
      <c r="G3988" s="38"/>
      <c r="H3988" s="39"/>
      <c r="I3988" s="38"/>
      <c r="J3988" s="307"/>
      <c r="K3988" s="325"/>
      <c r="L3988" s="353"/>
      <c r="M3988" s="772"/>
      <c r="N3988" s="775"/>
      <c r="O3988" s="863"/>
      <c r="P3988" s="821"/>
      <c r="Q3988" s="828">
        <f t="shared" si="193"/>
        <v>0</v>
      </c>
      <c r="R3988" s="523"/>
    </row>
    <row r="3989" spans="2:18" ht="30" hidden="1" outlineLevel="2">
      <c r="B3989" s="115">
        <f t="shared" si="194"/>
        <v>3969</v>
      </c>
      <c r="C3989" s="70" t="s">
        <v>854</v>
      </c>
      <c r="D3989" s="203"/>
      <c r="E3989" s="204"/>
      <c r="F3989" s="38"/>
      <c r="G3989" s="38"/>
      <c r="H3989" s="39"/>
      <c r="I3989" s="38"/>
      <c r="J3989" s="307"/>
      <c r="K3989" s="325"/>
      <c r="L3989" s="353"/>
      <c r="M3989" s="772"/>
      <c r="N3989" s="775"/>
      <c r="O3989" s="863"/>
      <c r="P3989" s="821"/>
      <c r="Q3989" s="828">
        <f t="shared" si="193"/>
        <v>0</v>
      </c>
      <c r="R3989" s="523"/>
    </row>
    <row r="3990" spans="2:18" ht="30" hidden="1" outlineLevel="2">
      <c r="B3990" s="115">
        <f t="shared" si="194"/>
        <v>3970</v>
      </c>
      <c r="C3990" s="70" t="s">
        <v>855</v>
      </c>
      <c r="D3990" s="203"/>
      <c r="E3990" s="204"/>
      <c r="F3990" s="38"/>
      <c r="G3990" s="38"/>
      <c r="H3990" s="39"/>
      <c r="I3990" s="38"/>
      <c r="J3990" s="307"/>
      <c r="K3990" s="325"/>
      <c r="L3990" s="353"/>
      <c r="M3990" s="772"/>
      <c r="N3990" s="775"/>
      <c r="O3990" s="863"/>
      <c r="P3990" s="821"/>
      <c r="Q3990" s="828">
        <f t="shared" si="193"/>
        <v>0</v>
      </c>
      <c r="R3990" s="523"/>
    </row>
    <row r="3991" spans="2:18" hidden="1" outlineLevel="2">
      <c r="B3991" s="115">
        <f t="shared" si="194"/>
        <v>3971</v>
      </c>
      <c r="C3991" s="70" t="s">
        <v>856</v>
      </c>
      <c r="D3991" s="203"/>
      <c r="E3991" s="204"/>
      <c r="F3991" s="38"/>
      <c r="G3991" s="38"/>
      <c r="H3991" s="39"/>
      <c r="I3991" s="38"/>
      <c r="J3991" s="307"/>
      <c r="K3991" s="325"/>
      <c r="L3991" s="353"/>
      <c r="M3991" s="772"/>
      <c r="N3991" s="775"/>
      <c r="O3991" s="863"/>
      <c r="P3991" s="821"/>
      <c r="Q3991" s="828">
        <f t="shared" si="193"/>
        <v>0</v>
      </c>
      <c r="R3991" s="523"/>
    </row>
    <row r="3992" spans="2:18" hidden="1" outlineLevel="2">
      <c r="B3992" s="115">
        <f t="shared" si="194"/>
        <v>3972</v>
      </c>
      <c r="C3992" s="70" t="s">
        <v>857</v>
      </c>
      <c r="D3992" s="203"/>
      <c r="E3992" s="204"/>
      <c r="F3992" s="38"/>
      <c r="G3992" s="38"/>
      <c r="H3992" s="39"/>
      <c r="I3992" s="38"/>
      <c r="J3992" s="307"/>
      <c r="K3992" s="325"/>
      <c r="L3992" s="353"/>
      <c r="M3992" s="772"/>
      <c r="N3992" s="775"/>
      <c r="O3992" s="863"/>
      <c r="P3992" s="821"/>
      <c r="Q3992" s="828">
        <f t="shared" si="193"/>
        <v>0</v>
      </c>
      <c r="R3992" s="523"/>
    </row>
    <row r="3993" spans="2:18" hidden="1" outlineLevel="2">
      <c r="B3993" s="115">
        <f t="shared" si="194"/>
        <v>3973</v>
      </c>
      <c r="C3993" s="70" t="s">
        <v>858</v>
      </c>
      <c r="D3993" s="203"/>
      <c r="E3993" s="204"/>
      <c r="F3993" s="38"/>
      <c r="G3993" s="38"/>
      <c r="H3993" s="39"/>
      <c r="I3993" s="38"/>
      <c r="J3993" s="307"/>
      <c r="K3993" s="325"/>
      <c r="L3993" s="353"/>
      <c r="M3993" s="772"/>
      <c r="N3993" s="775"/>
      <c r="O3993" s="863"/>
      <c r="P3993" s="821"/>
      <c r="Q3993" s="828">
        <f t="shared" si="193"/>
        <v>0</v>
      </c>
      <c r="R3993" s="523"/>
    </row>
    <row r="3994" spans="2:18" ht="30" hidden="1" outlineLevel="2">
      <c r="B3994" s="115">
        <f t="shared" si="194"/>
        <v>3974</v>
      </c>
      <c r="C3994" s="70" t="s">
        <v>859</v>
      </c>
      <c r="D3994" s="203"/>
      <c r="E3994" s="204"/>
      <c r="F3994" s="38"/>
      <c r="G3994" s="38"/>
      <c r="H3994" s="39"/>
      <c r="I3994" s="38"/>
      <c r="J3994" s="307"/>
      <c r="K3994" s="325"/>
      <c r="L3994" s="353"/>
      <c r="M3994" s="772"/>
      <c r="N3994" s="775"/>
      <c r="O3994" s="863"/>
      <c r="P3994" s="821"/>
      <c r="Q3994" s="828">
        <f t="shared" si="193"/>
        <v>0</v>
      </c>
      <c r="R3994" s="523"/>
    </row>
    <row r="3995" spans="2:18" ht="30" hidden="1" outlineLevel="2">
      <c r="B3995" s="115">
        <f t="shared" si="194"/>
        <v>3975</v>
      </c>
      <c r="C3995" s="70" t="s">
        <v>860</v>
      </c>
      <c r="D3995" s="203" t="s">
        <v>31</v>
      </c>
      <c r="E3995" s="204">
        <v>1</v>
      </c>
      <c r="F3995" s="38"/>
      <c r="G3995" s="38"/>
      <c r="H3995" s="39"/>
      <c r="I3995" s="38"/>
      <c r="J3995" s="307"/>
      <c r="K3995" s="325"/>
      <c r="L3995" s="353"/>
      <c r="M3995" s="772"/>
      <c r="N3995" s="775"/>
      <c r="O3995" s="863"/>
      <c r="P3995" s="821"/>
      <c r="Q3995" s="828">
        <f t="shared" si="193"/>
        <v>0</v>
      </c>
      <c r="R3995" s="523"/>
    </row>
    <row r="3996" spans="2:18" ht="30" hidden="1" outlineLevel="2">
      <c r="B3996" s="115">
        <f t="shared" si="194"/>
        <v>3976</v>
      </c>
      <c r="C3996" s="70" t="s">
        <v>861</v>
      </c>
      <c r="D3996" s="203" t="s">
        <v>31</v>
      </c>
      <c r="E3996" s="204">
        <v>3</v>
      </c>
      <c r="F3996" s="38"/>
      <c r="G3996" s="38"/>
      <c r="H3996" s="39"/>
      <c r="I3996" s="38"/>
      <c r="J3996" s="307"/>
      <c r="K3996" s="325"/>
      <c r="L3996" s="353"/>
      <c r="M3996" s="772"/>
      <c r="N3996" s="775"/>
      <c r="O3996" s="863"/>
      <c r="P3996" s="821"/>
      <c r="Q3996" s="828">
        <f t="shared" si="193"/>
        <v>0</v>
      </c>
      <c r="R3996" s="523"/>
    </row>
    <row r="3997" spans="2:18" ht="30" hidden="1" outlineLevel="2">
      <c r="B3997" s="115">
        <f t="shared" si="194"/>
        <v>3977</v>
      </c>
      <c r="C3997" s="70" t="s">
        <v>862</v>
      </c>
      <c r="D3997" s="203" t="s">
        <v>31</v>
      </c>
      <c r="E3997" s="204">
        <v>1</v>
      </c>
      <c r="F3997" s="38"/>
      <c r="G3997" s="38"/>
      <c r="H3997" s="39"/>
      <c r="I3997" s="38"/>
      <c r="J3997" s="307"/>
      <c r="K3997" s="325"/>
      <c r="L3997" s="353"/>
      <c r="M3997" s="772"/>
      <c r="N3997" s="775"/>
      <c r="O3997" s="863"/>
      <c r="P3997" s="821"/>
      <c r="Q3997" s="828">
        <f t="shared" si="193"/>
        <v>0</v>
      </c>
      <c r="R3997" s="523"/>
    </row>
    <row r="3998" spans="2:18" ht="30" hidden="1" outlineLevel="2">
      <c r="B3998" s="115">
        <f t="shared" si="194"/>
        <v>3978</v>
      </c>
      <c r="C3998" s="70" t="s">
        <v>863</v>
      </c>
      <c r="D3998" s="203" t="s">
        <v>31</v>
      </c>
      <c r="E3998" s="204">
        <v>1</v>
      </c>
      <c r="F3998" s="38"/>
      <c r="G3998" s="38"/>
      <c r="H3998" s="39"/>
      <c r="I3998" s="38"/>
      <c r="J3998" s="307"/>
      <c r="K3998" s="325"/>
      <c r="L3998" s="353"/>
      <c r="M3998" s="772"/>
      <c r="N3998" s="775"/>
      <c r="O3998" s="863"/>
      <c r="P3998" s="821"/>
      <c r="Q3998" s="828">
        <f t="shared" si="193"/>
        <v>0</v>
      </c>
      <c r="R3998" s="523"/>
    </row>
    <row r="3999" spans="2:18" ht="30" hidden="1" outlineLevel="2">
      <c r="B3999" s="115">
        <f t="shared" si="194"/>
        <v>3979</v>
      </c>
      <c r="C3999" s="70" t="s">
        <v>864</v>
      </c>
      <c r="D3999" s="203" t="s">
        <v>31</v>
      </c>
      <c r="E3999" s="204">
        <v>1</v>
      </c>
      <c r="F3999" s="38"/>
      <c r="G3999" s="38"/>
      <c r="H3999" s="39"/>
      <c r="I3999" s="38"/>
      <c r="J3999" s="307"/>
      <c r="K3999" s="325"/>
      <c r="L3999" s="353"/>
      <c r="M3999" s="772"/>
      <c r="N3999" s="775"/>
      <c r="O3999" s="863"/>
      <c r="P3999" s="821"/>
      <c r="Q3999" s="828">
        <f t="shared" si="193"/>
        <v>0</v>
      </c>
      <c r="R3999" s="523"/>
    </row>
    <row r="4000" spans="2:18" hidden="1" outlineLevel="2">
      <c r="B4000" s="115">
        <f t="shared" si="194"/>
        <v>3980</v>
      </c>
      <c r="C4000" s="70" t="s">
        <v>865</v>
      </c>
      <c r="D4000" s="203" t="s">
        <v>31</v>
      </c>
      <c r="E4000" s="204">
        <v>1</v>
      </c>
      <c r="F4000" s="38"/>
      <c r="G4000" s="38"/>
      <c r="H4000" s="39"/>
      <c r="I4000" s="38"/>
      <c r="J4000" s="307"/>
      <c r="K4000" s="325"/>
      <c r="L4000" s="353"/>
      <c r="M4000" s="772"/>
      <c r="N4000" s="775"/>
      <c r="O4000" s="863"/>
      <c r="P4000" s="821"/>
      <c r="Q4000" s="828">
        <f t="shared" si="193"/>
        <v>0</v>
      </c>
      <c r="R4000" s="523"/>
    </row>
    <row r="4001" spans="2:18" ht="30" hidden="1" outlineLevel="2">
      <c r="B4001" s="115">
        <f t="shared" si="194"/>
        <v>3981</v>
      </c>
      <c r="C4001" s="70" t="s">
        <v>866</v>
      </c>
      <c r="D4001" s="203" t="s">
        <v>31</v>
      </c>
      <c r="E4001" s="204">
        <v>1</v>
      </c>
      <c r="F4001" s="38"/>
      <c r="G4001" s="38"/>
      <c r="H4001" s="39"/>
      <c r="I4001" s="38"/>
      <c r="J4001" s="307"/>
      <c r="K4001" s="325"/>
      <c r="L4001" s="353"/>
      <c r="M4001" s="772"/>
      <c r="N4001" s="775"/>
      <c r="O4001" s="863"/>
      <c r="P4001" s="821"/>
      <c r="Q4001" s="828">
        <f t="shared" si="193"/>
        <v>0</v>
      </c>
      <c r="R4001" s="523"/>
    </row>
    <row r="4002" spans="2:18" ht="30" hidden="1" outlineLevel="2">
      <c r="B4002" s="115">
        <f t="shared" si="194"/>
        <v>3982</v>
      </c>
      <c r="C4002" s="70" t="s">
        <v>867</v>
      </c>
      <c r="D4002" s="203" t="s">
        <v>31</v>
      </c>
      <c r="E4002" s="204">
        <v>3</v>
      </c>
      <c r="F4002" s="38"/>
      <c r="G4002" s="38"/>
      <c r="H4002" s="39"/>
      <c r="I4002" s="38"/>
      <c r="J4002" s="307"/>
      <c r="K4002" s="325"/>
      <c r="L4002" s="353"/>
      <c r="M4002" s="772"/>
      <c r="N4002" s="775"/>
      <c r="O4002" s="863"/>
      <c r="P4002" s="821"/>
      <c r="Q4002" s="828">
        <f t="shared" si="193"/>
        <v>0</v>
      </c>
      <c r="R4002" s="523"/>
    </row>
    <row r="4003" spans="2:18" ht="45" hidden="1" outlineLevel="2">
      <c r="B4003" s="115">
        <f t="shared" si="194"/>
        <v>3983</v>
      </c>
      <c r="C4003" s="70" t="s">
        <v>599</v>
      </c>
      <c r="D4003" s="203" t="s">
        <v>2461</v>
      </c>
      <c r="E4003" s="204" t="s">
        <v>2864</v>
      </c>
      <c r="F4003" s="38"/>
      <c r="G4003" s="38"/>
      <c r="H4003" s="39"/>
      <c r="I4003" s="38"/>
      <c r="J4003" s="307"/>
      <c r="K4003" s="325"/>
      <c r="L4003" s="353"/>
      <c r="M4003" s="772"/>
      <c r="N4003" s="775"/>
      <c r="O4003" s="863"/>
      <c r="P4003" s="821"/>
      <c r="Q4003" s="828">
        <f t="shared" si="193"/>
        <v>0</v>
      </c>
      <c r="R4003" s="523"/>
    </row>
    <row r="4004" spans="2:18" ht="45" hidden="1" outlineLevel="2">
      <c r="B4004" s="115">
        <f t="shared" si="194"/>
        <v>3984</v>
      </c>
      <c r="C4004" s="70" t="s">
        <v>868</v>
      </c>
      <c r="D4004" s="203" t="s">
        <v>2461</v>
      </c>
      <c r="E4004" s="204" t="s">
        <v>2865</v>
      </c>
      <c r="F4004" s="38"/>
      <c r="G4004" s="38"/>
      <c r="H4004" s="39"/>
      <c r="I4004" s="38"/>
      <c r="J4004" s="307"/>
      <c r="K4004" s="325"/>
      <c r="L4004" s="353"/>
      <c r="M4004" s="772"/>
      <c r="N4004" s="775"/>
      <c r="O4004" s="863"/>
      <c r="P4004" s="821"/>
      <c r="Q4004" s="828">
        <f t="shared" si="193"/>
        <v>0</v>
      </c>
      <c r="R4004" s="523"/>
    </row>
    <row r="4005" spans="2:18" ht="45" hidden="1" outlineLevel="2">
      <c r="B4005" s="115">
        <f t="shared" si="194"/>
        <v>3985</v>
      </c>
      <c r="C4005" s="70" t="s">
        <v>840</v>
      </c>
      <c r="D4005" s="203" t="s">
        <v>2461</v>
      </c>
      <c r="E4005" s="204" t="s">
        <v>2866</v>
      </c>
      <c r="F4005" s="38"/>
      <c r="G4005" s="38"/>
      <c r="H4005" s="39"/>
      <c r="I4005" s="38"/>
      <c r="J4005" s="307"/>
      <c r="K4005" s="325"/>
      <c r="L4005" s="353"/>
      <c r="M4005" s="772"/>
      <c r="N4005" s="775"/>
      <c r="O4005" s="863"/>
      <c r="P4005" s="821"/>
      <c r="Q4005" s="828">
        <f t="shared" si="193"/>
        <v>0</v>
      </c>
      <c r="R4005" s="523"/>
    </row>
    <row r="4006" spans="2:18" ht="45" hidden="1" outlineLevel="2">
      <c r="B4006" s="115">
        <f t="shared" si="194"/>
        <v>3986</v>
      </c>
      <c r="C4006" s="70" t="s">
        <v>869</v>
      </c>
      <c r="D4006" s="203" t="s">
        <v>2461</v>
      </c>
      <c r="E4006" s="204" t="s">
        <v>2867</v>
      </c>
      <c r="F4006" s="38"/>
      <c r="G4006" s="38"/>
      <c r="H4006" s="39"/>
      <c r="I4006" s="38"/>
      <c r="J4006" s="307"/>
      <c r="K4006" s="325"/>
      <c r="L4006" s="353"/>
      <c r="M4006" s="772"/>
      <c r="N4006" s="775"/>
      <c r="O4006" s="863"/>
      <c r="P4006" s="821"/>
      <c r="Q4006" s="828">
        <f t="shared" si="193"/>
        <v>0</v>
      </c>
      <c r="R4006" s="523"/>
    </row>
    <row r="4007" spans="2:18" ht="45" hidden="1" outlineLevel="2">
      <c r="B4007" s="115">
        <f t="shared" si="194"/>
        <v>3987</v>
      </c>
      <c r="C4007" s="70" t="s">
        <v>870</v>
      </c>
      <c r="D4007" s="203" t="s">
        <v>2461</v>
      </c>
      <c r="E4007" s="204" t="s">
        <v>2868</v>
      </c>
      <c r="F4007" s="38"/>
      <c r="G4007" s="38"/>
      <c r="H4007" s="39"/>
      <c r="I4007" s="38"/>
      <c r="J4007" s="307"/>
      <c r="K4007" s="325"/>
      <c r="L4007" s="353"/>
      <c r="M4007" s="772"/>
      <c r="N4007" s="775"/>
      <c r="O4007" s="863"/>
      <c r="P4007" s="821"/>
      <c r="Q4007" s="828">
        <f t="shared" si="193"/>
        <v>0</v>
      </c>
      <c r="R4007" s="523"/>
    </row>
    <row r="4008" spans="2:18" ht="45" hidden="1" outlineLevel="2">
      <c r="B4008" s="115">
        <f t="shared" si="194"/>
        <v>3988</v>
      </c>
      <c r="C4008" s="70" t="s">
        <v>841</v>
      </c>
      <c r="D4008" s="203" t="s">
        <v>2461</v>
      </c>
      <c r="E4008" s="204" t="s">
        <v>2869</v>
      </c>
      <c r="F4008" s="38"/>
      <c r="G4008" s="38"/>
      <c r="H4008" s="39"/>
      <c r="I4008" s="38"/>
      <c r="J4008" s="307"/>
      <c r="K4008" s="325"/>
      <c r="L4008" s="353"/>
      <c r="M4008" s="772"/>
      <c r="N4008" s="775"/>
      <c r="O4008" s="863"/>
      <c r="P4008" s="821"/>
      <c r="Q4008" s="828">
        <f t="shared" si="193"/>
        <v>0</v>
      </c>
      <c r="R4008" s="523"/>
    </row>
    <row r="4009" spans="2:18" ht="45" hidden="1" outlineLevel="2">
      <c r="B4009" s="115">
        <f t="shared" si="194"/>
        <v>3989</v>
      </c>
      <c r="C4009" s="70" t="s">
        <v>871</v>
      </c>
      <c r="D4009" s="203" t="s">
        <v>2461</v>
      </c>
      <c r="E4009" s="204" t="s">
        <v>2870</v>
      </c>
      <c r="F4009" s="38"/>
      <c r="G4009" s="38"/>
      <c r="H4009" s="39"/>
      <c r="I4009" s="38"/>
      <c r="J4009" s="307"/>
      <c r="K4009" s="325"/>
      <c r="L4009" s="353"/>
      <c r="M4009" s="772"/>
      <c r="N4009" s="775"/>
      <c r="O4009" s="863"/>
      <c r="P4009" s="821"/>
      <c r="Q4009" s="828">
        <f t="shared" si="193"/>
        <v>0</v>
      </c>
      <c r="R4009" s="523"/>
    </row>
    <row r="4010" spans="2:18" ht="45" hidden="1" outlineLevel="2">
      <c r="B4010" s="115">
        <f t="shared" si="194"/>
        <v>3990</v>
      </c>
      <c r="C4010" s="70" t="s">
        <v>872</v>
      </c>
      <c r="D4010" s="203" t="s">
        <v>2461</v>
      </c>
      <c r="E4010" s="204" t="s">
        <v>2871</v>
      </c>
      <c r="F4010" s="38"/>
      <c r="G4010" s="38"/>
      <c r="H4010" s="39"/>
      <c r="I4010" s="38"/>
      <c r="J4010" s="307"/>
      <c r="K4010" s="325"/>
      <c r="L4010" s="353"/>
      <c r="M4010" s="772"/>
      <c r="N4010" s="775"/>
      <c r="O4010" s="863"/>
      <c r="P4010" s="821"/>
      <c r="Q4010" s="828">
        <f t="shared" si="193"/>
        <v>0</v>
      </c>
      <c r="R4010" s="523"/>
    </row>
    <row r="4011" spans="2:18" ht="45" hidden="1" outlineLevel="2">
      <c r="B4011" s="115">
        <f t="shared" si="194"/>
        <v>3991</v>
      </c>
      <c r="C4011" s="70" t="s">
        <v>873</v>
      </c>
      <c r="D4011" s="203" t="s">
        <v>2031</v>
      </c>
      <c r="E4011" s="204" t="s">
        <v>2872</v>
      </c>
      <c r="F4011" s="38"/>
      <c r="G4011" s="38"/>
      <c r="H4011" s="39"/>
      <c r="I4011" s="38"/>
      <c r="J4011" s="307"/>
      <c r="K4011" s="325"/>
      <c r="L4011" s="353"/>
      <c r="M4011" s="772"/>
      <c r="N4011" s="775"/>
      <c r="O4011" s="863"/>
      <c r="P4011" s="821"/>
      <c r="Q4011" s="828">
        <f t="shared" si="193"/>
        <v>0</v>
      </c>
      <c r="R4011" s="523"/>
    </row>
    <row r="4012" spans="2:18" ht="45" hidden="1" outlineLevel="2">
      <c r="B4012" s="115">
        <f t="shared" si="194"/>
        <v>3992</v>
      </c>
      <c r="C4012" s="70" t="s">
        <v>874</v>
      </c>
      <c r="D4012" s="203" t="s">
        <v>2031</v>
      </c>
      <c r="E4012" s="204" t="s">
        <v>2873</v>
      </c>
      <c r="F4012" s="38"/>
      <c r="G4012" s="38"/>
      <c r="H4012" s="39"/>
      <c r="I4012" s="38"/>
      <c r="J4012" s="307"/>
      <c r="K4012" s="325"/>
      <c r="L4012" s="353"/>
      <c r="M4012" s="772"/>
      <c r="N4012" s="775"/>
      <c r="O4012" s="863"/>
      <c r="P4012" s="821"/>
      <c r="Q4012" s="828">
        <f t="shared" si="193"/>
        <v>0</v>
      </c>
      <c r="R4012" s="523"/>
    </row>
    <row r="4013" spans="2:18" ht="45" hidden="1" outlineLevel="2">
      <c r="B4013" s="115">
        <f t="shared" si="194"/>
        <v>3993</v>
      </c>
      <c r="C4013" s="70" t="s">
        <v>875</v>
      </c>
      <c r="D4013" s="203" t="s">
        <v>2031</v>
      </c>
      <c r="E4013" s="204" t="s">
        <v>2874</v>
      </c>
      <c r="F4013" s="38"/>
      <c r="G4013" s="38"/>
      <c r="H4013" s="39"/>
      <c r="I4013" s="38"/>
      <c r="J4013" s="307"/>
      <c r="K4013" s="325"/>
      <c r="L4013" s="353"/>
      <c r="M4013" s="772"/>
      <c r="N4013" s="775"/>
      <c r="O4013" s="863"/>
      <c r="P4013" s="821"/>
      <c r="Q4013" s="828">
        <f t="shared" si="193"/>
        <v>0</v>
      </c>
      <c r="R4013" s="523"/>
    </row>
    <row r="4014" spans="2:18" ht="45" hidden="1" outlineLevel="2">
      <c r="B4014" s="115">
        <f t="shared" si="194"/>
        <v>3994</v>
      </c>
      <c r="C4014" s="70" t="s">
        <v>876</v>
      </c>
      <c r="D4014" s="203" t="s">
        <v>2031</v>
      </c>
      <c r="E4014" s="204" t="s">
        <v>2875</v>
      </c>
      <c r="F4014" s="38"/>
      <c r="G4014" s="38"/>
      <c r="H4014" s="39"/>
      <c r="I4014" s="38"/>
      <c r="J4014" s="307"/>
      <c r="K4014" s="325"/>
      <c r="L4014" s="353"/>
      <c r="M4014" s="772"/>
      <c r="N4014" s="775"/>
      <c r="O4014" s="863"/>
      <c r="P4014" s="821"/>
      <c r="Q4014" s="828">
        <f t="shared" si="193"/>
        <v>0</v>
      </c>
      <c r="R4014" s="523"/>
    </row>
    <row r="4015" spans="2:18" ht="45" hidden="1" outlineLevel="2">
      <c r="B4015" s="115">
        <f t="shared" si="194"/>
        <v>3995</v>
      </c>
      <c r="C4015" s="70" t="s">
        <v>877</v>
      </c>
      <c r="D4015" s="203" t="s">
        <v>2031</v>
      </c>
      <c r="E4015" s="204" t="s">
        <v>2876</v>
      </c>
      <c r="F4015" s="38"/>
      <c r="G4015" s="38"/>
      <c r="H4015" s="39"/>
      <c r="I4015" s="38"/>
      <c r="J4015" s="307"/>
      <c r="K4015" s="325"/>
      <c r="L4015" s="353"/>
      <c r="M4015" s="772"/>
      <c r="N4015" s="775"/>
      <c r="O4015" s="863"/>
      <c r="P4015" s="821"/>
      <c r="Q4015" s="828">
        <f t="shared" ref="Q4015:Q4078" si="195">I4015</f>
        <v>0</v>
      </c>
      <c r="R4015" s="523"/>
    </row>
    <row r="4016" spans="2:18" ht="45" hidden="1" outlineLevel="2">
      <c r="B4016" s="115">
        <f t="shared" si="194"/>
        <v>3996</v>
      </c>
      <c r="C4016" s="70" t="s">
        <v>878</v>
      </c>
      <c r="D4016" s="203" t="s">
        <v>2031</v>
      </c>
      <c r="E4016" s="204" t="s">
        <v>2877</v>
      </c>
      <c r="F4016" s="38"/>
      <c r="G4016" s="38"/>
      <c r="H4016" s="39"/>
      <c r="I4016" s="38"/>
      <c r="J4016" s="307"/>
      <c r="K4016" s="325"/>
      <c r="L4016" s="353"/>
      <c r="M4016" s="772"/>
      <c r="N4016" s="775"/>
      <c r="O4016" s="863"/>
      <c r="P4016" s="821"/>
      <c r="Q4016" s="828">
        <f t="shared" si="195"/>
        <v>0</v>
      </c>
      <c r="R4016" s="523"/>
    </row>
    <row r="4017" spans="2:18" ht="45" hidden="1" outlineLevel="2">
      <c r="B4017" s="115">
        <f t="shared" si="194"/>
        <v>3997</v>
      </c>
      <c r="C4017" s="70" t="s">
        <v>879</v>
      </c>
      <c r="D4017" s="203" t="s">
        <v>2031</v>
      </c>
      <c r="E4017" s="204" t="s">
        <v>2878</v>
      </c>
      <c r="F4017" s="38"/>
      <c r="G4017" s="38"/>
      <c r="H4017" s="39"/>
      <c r="I4017" s="38"/>
      <c r="J4017" s="307"/>
      <c r="K4017" s="325"/>
      <c r="L4017" s="353"/>
      <c r="M4017" s="772"/>
      <c r="N4017" s="775"/>
      <c r="O4017" s="863"/>
      <c r="P4017" s="821"/>
      <c r="Q4017" s="828">
        <f t="shared" si="195"/>
        <v>0</v>
      </c>
      <c r="R4017" s="523"/>
    </row>
    <row r="4018" spans="2:18" ht="45" hidden="1" outlineLevel="2">
      <c r="B4018" s="115">
        <f t="shared" si="194"/>
        <v>3998</v>
      </c>
      <c r="C4018" s="70" t="s">
        <v>880</v>
      </c>
      <c r="D4018" s="203" t="s">
        <v>2031</v>
      </c>
      <c r="E4018" s="204" t="s">
        <v>2879</v>
      </c>
      <c r="F4018" s="38"/>
      <c r="G4018" s="38"/>
      <c r="H4018" s="39"/>
      <c r="I4018" s="38"/>
      <c r="J4018" s="307"/>
      <c r="K4018" s="325"/>
      <c r="L4018" s="353"/>
      <c r="M4018" s="772"/>
      <c r="N4018" s="775"/>
      <c r="O4018" s="863"/>
      <c r="P4018" s="821"/>
      <c r="Q4018" s="828">
        <f t="shared" si="195"/>
        <v>0</v>
      </c>
      <c r="R4018" s="523"/>
    </row>
    <row r="4019" spans="2:18" ht="45" hidden="1" outlineLevel="2">
      <c r="B4019" s="115">
        <f t="shared" si="194"/>
        <v>3999</v>
      </c>
      <c r="C4019" s="70" t="s">
        <v>881</v>
      </c>
      <c r="D4019" s="203" t="s">
        <v>2031</v>
      </c>
      <c r="E4019" s="204" t="s">
        <v>2880</v>
      </c>
      <c r="F4019" s="38"/>
      <c r="G4019" s="38"/>
      <c r="H4019" s="39"/>
      <c r="I4019" s="38"/>
      <c r="J4019" s="307"/>
      <c r="K4019" s="325"/>
      <c r="L4019" s="353"/>
      <c r="M4019" s="772"/>
      <c r="N4019" s="775"/>
      <c r="O4019" s="863"/>
      <c r="P4019" s="821"/>
      <c r="Q4019" s="828">
        <f t="shared" si="195"/>
        <v>0</v>
      </c>
      <c r="R4019" s="523"/>
    </row>
    <row r="4020" spans="2:18" ht="45" hidden="1" outlineLevel="2">
      <c r="B4020" s="115">
        <f t="shared" ref="B4020:B4083" si="196">B4019+1</f>
        <v>4000</v>
      </c>
      <c r="C4020" s="70" t="s">
        <v>882</v>
      </c>
      <c r="D4020" s="203" t="s">
        <v>2031</v>
      </c>
      <c r="E4020" s="204" t="s">
        <v>2881</v>
      </c>
      <c r="F4020" s="38"/>
      <c r="G4020" s="38"/>
      <c r="H4020" s="39"/>
      <c r="I4020" s="38"/>
      <c r="J4020" s="307"/>
      <c r="K4020" s="325"/>
      <c r="L4020" s="353"/>
      <c r="M4020" s="772"/>
      <c r="N4020" s="775"/>
      <c r="O4020" s="863"/>
      <c r="P4020" s="821"/>
      <c r="Q4020" s="828">
        <f t="shared" si="195"/>
        <v>0</v>
      </c>
      <c r="R4020" s="523"/>
    </row>
    <row r="4021" spans="2:18" ht="45" hidden="1" outlineLevel="2">
      <c r="B4021" s="115">
        <f t="shared" si="196"/>
        <v>4001</v>
      </c>
      <c r="C4021" s="70" t="s">
        <v>883</v>
      </c>
      <c r="D4021" s="203" t="s">
        <v>2031</v>
      </c>
      <c r="E4021" s="204" t="s">
        <v>2882</v>
      </c>
      <c r="F4021" s="38"/>
      <c r="G4021" s="38"/>
      <c r="H4021" s="39"/>
      <c r="I4021" s="38"/>
      <c r="J4021" s="307"/>
      <c r="K4021" s="325"/>
      <c r="L4021" s="353"/>
      <c r="M4021" s="772"/>
      <c r="N4021" s="775"/>
      <c r="O4021" s="863"/>
      <c r="P4021" s="821"/>
      <c r="Q4021" s="828">
        <f t="shared" si="195"/>
        <v>0</v>
      </c>
      <c r="R4021" s="523"/>
    </row>
    <row r="4022" spans="2:18" ht="45" hidden="1" outlineLevel="2">
      <c r="B4022" s="115">
        <f t="shared" si="196"/>
        <v>4002</v>
      </c>
      <c r="C4022" s="70" t="s">
        <v>541</v>
      </c>
      <c r="D4022" s="203" t="s">
        <v>2532</v>
      </c>
      <c r="E4022" s="204" t="s">
        <v>2883</v>
      </c>
      <c r="F4022" s="38"/>
      <c r="G4022" s="38"/>
      <c r="H4022" s="39"/>
      <c r="I4022" s="38"/>
      <c r="J4022" s="307"/>
      <c r="K4022" s="325"/>
      <c r="L4022" s="353"/>
      <c r="M4022" s="772"/>
      <c r="N4022" s="775"/>
      <c r="O4022" s="863"/>
      <c r="P4022" s="821"/>
      <c r="Q4022" s="828">
        <f t="shared" si="195"/>
        <v>0</v>
      </c>
      <c r="R4022" s="523"/>
    </row>
    <row r="4023" spans="2:18" ht="45" hidden="1" outlineLevel="2">
      <c r="B4023" s="115">
        <f t="shared" si="196"/>
        <v>4003</v>
      </c>
      <c r="C4023" s="70" t="s">
        <v>640</v>
      </c>
      <c r="D4023" s="203" t="s">
        <v>2532</v>
      </c>
      <c r="E4023" s="204" t="s">
        <v>2884</v>
      </c>
      <c r="F4023" s="38"/>
      <c r="G4023" s="38"/>
      <c r="H4023" s="39"/>
      <c r="I4023" s="38"/>
      <c r="J4023" s="307"/>
      <c r="K4023" s="325"/>
      <c r="L4023" s="353"/>
      <c r="M4023" s="772"/>
      <c r="N4023" s="775"/>
      <c r="O4023" s="863"/>
      <c r="P4023" s="821"/>
      <c r="Q4023" s="828">
        <f t="shared" si="195"/>
        <v>0</v>
      </c>
      <c r="R4023" s="523"/>
    </row>
    <row r="4024" spans="2:18" ht="30" hidden="1" outlineLevel="2">
      <c r="B4024" s="115">
        <f t="shared" si="196"/>
        <v>4004</v>
      </c>
      <c r="C4024" s="70" t="s">
        <v>558</v>
      </c>
      <c r="D4024" s="203" t="s">
        <v>2532</v>
      </c>
      <c r="E4024" s="204" t="s">
        <v>2885</v>
      </c>
      <c r="F4024" s="38"/>
      <c r="G4024" s="38"/>
      <c r="H4024" s="39"/>
      <c r="I4024" s="38"/>
      <c r="J4024" s="307"/>
      <c r="K4024" s="325"/>
      <c r="L4024" s="353"/>
      <c r="M4024" s="772"/>
      <c r="N4024" s="775"/>
      <c r="O4024" s="863"/>
      <c r="P4024" s="821"/>
      <c r="Q4024" s="828">
        <f t="shared" si="195"/>
        <v>0</v>
      </c>
      <c r="R4024" s="523"/>
    </row>
    <row r="4025" spans="2:18" hidden="1" outlineLevel="2">
      <c r="B4025" s="115">
        <f t="shared" si="196"/>
        <v>4005</v>
      </c>
      <c r="C4025" s="70" t="s">
        <v>2886</v>
      </c>
      <c r="D4025" s="203"/>
      <c r="E4025" s="204"/>
      <c r="F4025" s="38"/>
      <c r="G4025" s="38"/>
      <c r="H4025" s="39"/>
      <c r="I4025" s="38"/>
      <c r="J4025" s="307"/>
      <c r="K4025" s="325"/>
      <c r="L4025" s="353"/>
      <c r="M4025" s="772"/>
      <c r="N4025" s="775"/>
      <c r="O4025" s="863"/>
      <c r="P4025" s="821"/>
      <c r="Q4025" s="828">
        <f t="shared" si="195"/>
        <v>0</v>
      </c>
      <c r="R4025" s="523"/>
    </row>
    <row r="4026" spans="2:18" ht="30" hidden="1" outlineLevel="2">
      <c r="B4026" s="115">
        <f t="shared" si="196"/>
        <v>4006</v>
      </c>
      <c r="C4026" s="70" t="s">
        <v>884</v>
      </c>
      <c r="D4026" s="203" t="s">
        <v>31</v>
      </c>
      <c r="E4026" s="204">
        <v>1</v>
      </c>
      <c r="F4026" s="38"/>
      <c r="G4026" s="38"/>
      <c r="H4026" s="39"/>
      <c r="I4026" s="38"/>
      <c r="J4026" s="307"/>
      <c r="K4026" s="325"/>
      <c r="L4026" s="353"/>
      <c r="M4026" s="772"/>
      <c r="N4026" s="775"/>
      <c r="O4026" s="863"/>
      <c r="P4026" s="821"/>
      <c r="Q4026" s="828">
        <f t="shared" si="195"/>
        <v>0</v>
      </c>
      <c r="R4026" s="523"/>
    </row>
    <row r="4027" spans="2:18" hidden="1" outlineLevel="2">
      <c r="B4027" s="115">
        <f t="shared" si="196"/>
        <v>4007</v>
      </c>
      <c r="C4027" s="70" t="s">
        <v>885</v>
      </c>
      <c r="D4027" s="203"/>
      <c r="E4027" s="204"/>
      <c r="F4027" s="38"/>
      <c r="G4027" s="38"/>
      <c r="H4027" s="39"/>
      <c r="I4027" s="38"/>
      <c r="J4027" s="307"/>
      <c r="K4027" s="325"/>
      <c r="L4027" s="353"/>
      <c r="M4027" s="772"/>
      <c r="N4027" s="775"/>
      <c r="O4027" s="863"/>
      <c r="P4027" s="821"/>
      <c r="Q4027" s="828">
        <f t="shared" si="195"/>
        <v>0</v>
      </c>
      <c r="R4027" s="523"/>
    </row>
    <row r="4028" spans="2:18" hidden="1" outlineLevel="2">
      <c r="B4028" s="115">
        <f t="shared" si="196"/>
        <v>4008</v>
      </c>
      <c r="C4028" s="70" t="s">
        <v>886</v>
      </c>
      <c r="D4028" s="203"/>
      <c r="E4028" s="204"/>
      <c r="F4028" s="38"/>
      <c r="G4028" s="38"/>
      <c r="H4028" s="39"/>
      <c r="I4028" s="38"/>
      <c r="J4028" s="307"/>
      <c r="K4028" s="325"/>
      <c r="L4028" s="353"/>
      <c r="M4028" s="772"/>
      <c r="N4028" s="775"/>
      <c r="O4028" s="863"/>
      <c r="P4028" s="821"/>
      <c r="Q4028" s="828">
        <f t="shared" si="195"/>
        <v>0</v>
      </c>
      <c r="R4028" s="523"/>
    </row>
    <row r="4029" spans="2:18" hidden="1" outlineLevel="2">
      <c r="B4029" s="115">
        <f t="shared" si="196"/>
        <v>4009</v>
      </c>
      <c r="C4029" s="70" t="s">
        <v>887</v>
      </c>
      <c r="D4029" s="203"/>
      <c r="E4029" s="204"/>
      <c r="F4029" s="38"/>
      <c r="G4029" s="38"/>
      <c r="H4029" s="39"/>
      <c r="I4029" s="38"/>
      <c r="J4029" s="307"/>
      <c r="K4029" s="325"/>
      <c r="L4029" s="353"/>
      <c r="M4029" s="772"/>
      <c r="N4029" s="775"/>
      <c r="O4029" s="863"/>
      <c r="P4029" s="821"/>
      <c r="Q4029" s="828">
        <f t="shared" si="195"/>
        <v>0</v>
      </c>
      <c r="R4029" s="523"/>
    </row>
    <row r="4030" spans="2:18" hidden="1" outlineLevel="2">
      <c r="B4030" s="115">
        <f t="shared" si="196"/>
        <v>4010</v>
      </c>
      <c r="C4030" s="70" t="s">
        <v>888</v>
      </c>
      <c r="D4030" s="203"/>
      <c r="E4030" s="204"/>
      <c r="F4030" s="38"/>
      <c r="G4030" s="38"/>
      <c r="H4030" s="39"/>
      <c r="I4030" s="38"/>
      <c r="J4030" s="307"/>
      <c r="K4030" s="325"/>
      <c r="L4030" s="353"/>
      <c r="M4030" s="772"/>
      <c r="N4030" s="775"/>
      <c r="O4030" s="863"/>
      <c r="P4030" s="821"/>
      <c r="Q4030" s="828">
        <f t="shared" si="195"/>
        <v>0</v>
      </c>
      <c r="R4030" s="523"/>
    </row>
    <row r="4031" spans="2:18" hidden="1" outlineLevel="2">
      <c r="B4031" s="115">
        <f t="shared" si="196"/>
        <v>4011</v>
      </c>
      <c r="C4031" s="70" t="s">
        <v>889</v>
      </c>
      <c r="D4031" s="203"/>
      <c r="E4031" s="204"/>
      <c r="F4031" s="38"/>
      <c r="G4031" s="38"/>
      <c r="H4031" s="39"/>
      <c r="I4031" s="38"/>
      <c r="J4031" s="307"/>
      <c r="K4031" s="325"/>
      <c r="L4031" s="353"/>
      <c r="M4031" s="772"/>
      <c r="N4031" s="775"/>
      <c r="O4031" s="863"/>
      <c r="P4031" s="821"/>
      <c r="Q4031" s="828">
        <f t="shared" si="195"/>
        <v>0</v>
      </c>
      <c r="R4031" s="523"/>
    </row>
    <row r="4032" spans="2:18" ht="45" hidden="1" outlineLevel="2">
      <c r="B4032" s="115">
        <f t="shared" si="196"/>
        <v>4012</v>
      </c>
      <c r="C4032" s="70" t="s">
        <v>890</v>
      </c>
      <c r="D4032" s="203"/>
      <c r="E4032" s="204"/>
      <c r="F4032" s="38"/>
      <c r="G4032" s="38"/>
      <c r="H4032" s="39"/>
      <c r="I4032" s="38"/>
      <c r="J4032" s="307"/>
      <c r="K4032" s="325"/>
      <c r="L4032" s="353"/>
      <c r="M4032" s="772"/>
      <c r="N4032" s="775"/>
      <c r="O4032" s="863"/>
      <c r="P4032" s="821"/>
      <c r="Q4032" s="828">
        <f t="shared" si="195"/>
        <v>0</v>
      </c>
      <c r="R4032" s="523"/>
    </row>
    <row r="4033" spans="2:18" ht="30" hidden="1" outlineLevel="2">
      <c r="B4033" s="115">
        <f t="shared" si="196"/>
        <v>4013</v>
      </c>
      <c r="C4033" s="70" t="s">
        <v>891</v>
      </c>
      <c r="D4033" s="203"/>
      <c r="E4033" s="204"/>
      <c r="F4033" s="38"/>
      <c r="G4033" s="38"/>
      <c r="H4033" s="39"/>
      <c r="I4033" s="38"/>
      <c r="J4033" s="307"/>
      <c r="K4033" s="325"/>
      <c r="L4033" s="353"/>
      <c r="M4033" s="772"/>
      <c r="N4033" s="775"/>
      <c r="O4033" s="863"/>
      <c r="P4033" s="821"/>
      <c r="Q4033" s="828">
        <f t="shared" si="195"/>
        <v>0</v>
      </c>
      <c r="R4033" s="523"/>
    </row>
    <row r="4034" spans="2:18" ht="30" hidden="1" outlineLevel="2">
      <c r="B4034" s="115">
        <f t="shared" si="196"/>
        <v>4014</v>
      </c>
      <c r="C4034" s="70" t="s">
        <v>892</v>
      </c>
      <c r="D4034" s="203" t="s">
        <v>31</v>
      </c>
      <c r="E4034" s="204">
        <v>4</v>
      </c>
      <c r="F4034" s="38"/>
      <c r="G4034" s="38"/>
      <c r="H4034" s="39"/>
      <c r="I4034" s="38"/>
      <c r="J4034" s="307"/>
      <c r="K4034" s="325"/>
      <c r="L4034" s="353"/>
      <c r="M4034" s="772"/>
      <c r="N4034" s="775"/>
      <c r="O4034" s="863"/>
      <c r="P4034" s="821"/>
      <c r="Q4034" s="828">
        <f t="shared" si="195"/>
        <v>0</v>
      </c>
      <c r="R4034" s="523"/>
    </row>
    <row r="4035" spans="2:18" ht="30" hidden="1" outlineLevel="2">
      <c r="B4035" s="115">
        <f t="shared" si="196"/>
        <v>4015</v>
      </c>
      <c r="C4035" s="70" t="s">
        <v>893</v>
      </c>
      <c r="D4035" s="203" t="s">
        <v>31</v>
      </c>
      <c r="E4035" s="204">
        <v>1</v>
      </c>
      <c r="F4035" s="38"/>
      <c r="G4035" s="38"/>
      <c r="H4035" s="39"/>
      <c r="I4035" s="38"/>
      <c r="J4035" s="307"/>
      <c r="K4035" s="325"/>
      <c r="L4035" s="353"/>
      <c r="M4035" s="772"/>
      <c r="N4035" s="775"/>
      <c r="O4035" s="863"/>
      <c r="P4035" s="821"/>
      <c r="Q4035" s="828">
        <f t="shared" si="195"/>
        <v>0</v>
      </c>
      <c r="R4035" s="523"/>
    </row>
    <row r="4036" spans="2:18" ht="45" hidden="1" outlineLevel="2">
      <c r="B4036" s="115">
        <f t="shared" si="196"/>
        <v>4016</v>
      </c>
      <c r="C4036" s="70" t="s">
        <v>645</v>
      </c>
      <c r="D4036" s="203" t="s">
        <v>31</v>
      </c>
      <c r="E4036" s="204">
        <v>1</v>
      </c>
      <c r="F4036" s="38"/>
      <c r="G4036" s="38"/>
      <c r="H4036" s="39"/>
      <c r="I4036" s="38"/>
      <c r="J4036" s="307"/>
      <c r="K4036" s="325"/>
      <c r="L4036" s="353"/>
      <c r="M4036" s="772"/>
      <c r="N4036" s="775"/>
      <c r="O4036" s="863"/>
      <c r="P4036" s="821"/>
      <c r="Q4036" s="828">
        <f t="shared" si="195"/>
        <v>0</v>
      </c>
      <c r="R4036" s="523"/>
    </row>
    <row r="4037" spans="2:18" hidden="1" outlineLevel="2">
      <c r="B4037" s="115">
        <f t="shared" si="196"/>
        <v>4017</v>
      </c>
      <c r="C4037" s="70" t="s">
        <v>894</v>
      </c>
      <c r="D4037" s="203" t="s">
        <v>31</v>
      </c>
      <c r="E4037" s="204">
        <v>2</v>
      </c>
      <c r="F4037" s="38"/>
      <c r="G4037" s="38"/>
      <c r="H4037" s="39"/>
      <c r="I4037" s="38"/>
      <c r="J4037" s="307"/>
      <c r="K4037" s="325"/>
      <c r="L4037" s="353"/>
      <c r="M4037" s="772"/>
      <c r="N4037" s="775"/>
      <c r="O4037" s="863"/>
      <c r="P4037" s="821"/>
      <c r="Q4037" s="828">
        <f t="shared" si="195"/>
        <v>0</v>
      </c>
      <c r="R4037" s="523"/>
    </row>
    <row r="4038" spans="2:18" ht="45" hidden="1" outlineLevel="2">
      <c r="B4038" s="115">
        <f t="shared" si="196"/>
        <v>4018</v>
      </c>
      <c r="C4038" s="70" t="s">
        <v>895</v>
      </c>
      <c r="D4038" s="203" t="s">
        <v>2461</v>
      </c>
      <c r="E4038" s="204" t="s">
        <v>2887</v>
      </c>
      <c r="F4038" s="38"/>
      <c r="G4038" s="38"/>
      <c r="H4038" s="39"/>
      <c r="I4038" s="38"/>
      <c r="J4038" s="307"/>
      <c r="K4038" s="325"/>
      <c r="L4038" s="353"/>
      <c r="M4038" s="772"/>
      <c r="N4038" s="775"/>
      <c r="O4038" s="863"/>
      <c r="P4038" s="821"/>
      <c r="Q4038" s="828">
        <f t="shared" si="195"/>
        <v>0</v>
      </c>
      <c r="R4038" s="523"/>
    </row>
    <row r="4039" spans="2:18" ht="45" hidden="1" outlineLevel="2">
      <c r="B4039" s="115">
        <f t="shared" si="196"/>
        <v>4019</v>
      </c>
      <c r="C4039" s="70" t="s">
        <v>896</v>
      </c>
      <c r="D4039" s="203" t="s">
        <v>2461</v>
      </c>
      <c r="E4039" s="204" t="s">
        <v>2888</v>
      </c>
      <c r="F4039" s="38"/>
      <c r="G4039" s="38"/>
      <c r="H4039" s="39"/>
      <c r="I4039" s="38"/>
      <c r="J4039" s="307"/>
      <c r="K4039" s="325"/>
      <c r="L4039" s="353"/>
      <c r="M4039" s="772"/>
      <c r="N4039" s="775"/>
      <c r="O4039" s="863"/>
      <c r="P4039" s="821"/>
      <c r="Q4039" s="828">
        <f t="shared" si="195"/>
        <v>0</v>
      </c>
      <c r="R4039" s="523"/>
    </row>
    <row r="4040" spans="2:18" ht="45" hidden="1" outlineLevel="2">
      <c r="B4040" s="115">
        <f t="shared" si="196"/>
        <v>4020</v>
      </c>
      <c r="C4040" s="70" t="s">
        <v>897</v>
      </c>
      <c r="D4040" s="203" t="s">
        <v>2461</v>
      </c>
      <c r="E4040" s="204" t="s">
        <v>2889</v>
      </c>
      <c r="F4040" s="38"/>
      <c r="G4040" s="38"/>
      <c r="H4040" s="39"/>
      <c r="I4040" s="38"/>
      <c r="J4040" s="307"/>
      <c r="K4040" s="325"/>
      <c r="L4040" s="353"/>
      <c r="M4040" s="772"/>
      <c r="N4040" s="775"/>
      <c r="O4040" s="863"/>
      <c r="P4040" s="821"/>
      <c r="Q4040" s="828">
        <f t="shared" si="195"/>
        <v>0</v>
      </c>
      <c r="R4040" s="523"/>
    </row>
    <row r="4041" spans="2:18" ht="45" hidden="1" outlineLevel="2">
      <c r="B4041" s="115">
        <f t="shared" si="196"/>
        <v>4021</v>
      </c>
      <c r="C4041" s="70" t="s">
        <v>898</v>
      </c>
      <c r="D4041" s="203" t="s">
        <v>2461</v>
      </c>
      <c r="E4041" s="204" t="s">
        <v>2890</v>
      </c>
      <c r="F4041" s="38"/>
      <c r="G4041" s="38"/>
      <c r="H4041" s="39"/>
      <c r="I4041" s="38"/>
      <c r="J4041" s="307"/>
      <c r="K4041" s="325"/>
      <c r="L4041" s="353"/>
      <c r="M4041" s="772"/>
      <c r="N4041" s="775"/>
      <c r="O4041" s="863"/>
      <c r="P4041" s="821"/>
      <c r="Q4041" s="828">
        <f t="shared" si="195"/>
        <v>0</v>
      </c>
      <c r="R4041" s="523"/>
    </row>
    <row r="4042" spans="2:18" ht="45" hidden="1" outlineLevel="2">
      <c r="B4042" s="115">
        <f t="shared" si="196"/>
        <v>4022</v>
      </c>
      <c r="C4042" s="70" t="s">
        <v>664</v>
      </c>
      <c r="D4042" s="203" t="s">
        <v>2461</v>
      </c>
      <c r="E4042" s="204" t="s">
        <v>2891</v>
      </c>
      <c r="F4042" s="38"/>
      <c r="G4042" s="38"/>
      <c r="H4042" s="39"/>
      <c r="I4042" s="38"/>
      <c r="J4042" s="307"/>
      <c r="K4042" s="325"/>
      <c r="L4042" s="353"/>
      <c r="M4042" s="772"/>
      <c r="N4042" s="775"/>
      <c r="O4042" s="863"/>
      <c r="P4042" s="821"/>
      <c r="Q4042" s="828">
        <f t="shared" si="195"/>
        <v>0</v>
      </c>
      <c r="R4042" s="523"/>
    </row>
    <row r="4043" spans="2:18" ht="45" hidden="1" outlineLevel="2">
      <c r="B4043" s="115">
        <f t="shared" si="196"/>
        <v>4023</v>
      </c>
      <c r="C4043" s="70" t="s">
        <v>899</v>
      </c>
      <c r="D4043" s="203" t="s">
        <v>2461</v>
      </c>
      <c r="E4043" s="204" t="s">
        <v>2892</v>
      </c>
      <c r="F4043" s="38"/>
      <c r="G4043" s="38"/>
      <c r="H4043" s="39"/>
      <c r="I4043" s="38"/>
      <c r="J4043" s="307"/>
      <c r="K4043" s="325"/>
      <c r="L4043" s="353"/>
      <c r="M4043" s="772"/>
      <c r="N4043" s="775"/>
      <c r="O4043" s="863"/>
      <c r="P4043" s="821"/>
      <c r="Q4043" s="828">
        <f t="shared" si="195"/>
        <v>0</v>
      </c>
      <c r="R4043" s="523"/>
    </row>
    <row r="4044" spans="2:18" ht="45" hidden="1" outlineLevel="2">
      <c r="B4044" s="115">
        <f t="shared" si="196"/>
        <v>4024</v>
      </c>
      <c r="C4044" s="70" t="s">
        <v>900</v>
      </c>
      <c r="D4044" s="203" t="s">
        <v>2031</v>
      </c>
      <c r="E4044" s="204" t="s">
        <v>2893</v>
      </c>
      <c r="F4044" s="38"/>
      <c r="G4044" s="38"/>
      <c r="H4044" s="39"/>
      <c r="I4044" s="38"/>
      <c r="J4044" s="307"/>
      <c r="K4044" s="325"/>
      <c r="L4044" s="353"/>
      <c r="M4044" s="772"/>
      <c r="N4044" s="775"/>
      <c r="O4044" s="863"/>
      <c r="P4044" s="821"/>
      <c r="Q4044" s="828">
        <f t="shared" si="195"/>
        <v>0</v>
      </c>
      <c r="R4044" s="523"/>
    </row>
    <row r="4045" spans="2:18" ht="45" hidden="1" outlineLevel="2">
      <c r="B4045" s="115">
        <f t="shared" si="196"/>
        <v>4025</v>
      </c>
      <c r="C4045" s="70" t="s">
        <v>901</v>
      </c>
      <c r="D4045" s="203" t="s">
        <v>2031</v>
      </c>
      <c r="E4045" s="204" t="s">
        <v>2894</v>
      </c>
      <c r="F4045" s="38"/>
      <c r="G4045" s="38"/>
      <c r="H4045" s="39"/>
      <c r="I4045" s="38"/>
      <c r="J4045" s="307"/>
      <c r="K4045" s="325"/>
      <c r="L4045" s="353"/>
      <c r="M4045" s="772"/>
      <c r="N4045" s="775"/>
      <c r="O4045" s="863"/>
      <c r="P4045" s="821"/>
      <c r="Q4045" s="828">
        <f t="shared" si="195"/>
        <v>0</v>
      </c>
      <c r="R4045" s="523"/>
    </row>
    <row r="4046" spans="2:18" ht="45" hidden="1" outlineLevel="2">
      <c r="B4046" s="115">
        <f t="shared" si="196"/>
        <v>4026</v>
      </c>
      <c r="C4046" s="70" t="s">
        <v>902</v>
      </c>
      <c r="D4046" s="203" t="s">
        <v>2031</v>
      </c>
      <c r="E4046" s="204" t="s">
        <v>2895</v>
      </c>
      <c r="F4046" s="38"/>
      <c r="G4046" s="38"/>
      <c r="H4046" s="39"/>
      <c r="I4046" s="38"/>
      <c r="J4046" s="307"/>
      <c r="K4046" s="325"/>
      <c r="L4046" s="353"/>
      <c r="M4046" s="772"/>
      <c r="N4046" s="775"/>
      <c r="O4046" s="863"/>
      <c r="P4046" s="821"/>
      <c r="Q4046" s="828">
        <f t="shared" si="195"/>
        <v>0</v>
      </c>
      <c r="R4046" s="523"/>
    </row>
    <row r="4047" spans="2:18" ht="45" hidden="1" outlineLevel="2">
      <c r="B4047" s="115">
        <f t="shared" si="196"/>
        <v>4027</v>
      </c>
      <c r="C4047" s="70" t="s">
        <v>903</v>
      </c>
      <c r="D4047" s="203" t="s">
        <v>2031</v>
      </c>
      <c r="E4047" s="204" t="s">
        <v>2896</v>
      </c>
      <c r="F4047" s="38"/>
      <c r="G4047" s="38"/>
      <c r="H4047" s="39"/>
      <c r="I4047" s="38"/>
      <c r="J4047" s="307"/>
      <c r="K4047" s="325"/>
      <c r="L4047" s="353"/>
      <c r="M4047" s="772"/>
      <c r="N4047" s="775"/>
      <c r="O4047" s="863"/>
      <c r="P4047" s="821"/>
      <c r="Q4047" s="828">
        <f t="shared" si="195"/>
        <v>0</v>
      </c>
      <c r="R4047" s="523"/>
    </row>
    <row r="4048" spans="2:18" ht="45" hidden="1" outlineLevel="2">
      <c r="B4048" s="115">
        <f t="shared" si="196"/>
        <v>4028</v>
      </c>
      <c r="C4048" s="70" t="s">
        <v>904</v>
      </c>
      <c r="D4048" s="203" t="s">
        <v>2031</v>
      </c>
      <c r="E4048" s="204" t="s">
        <v>2897</v>
      </c>
      <c r="F4048" s="38"/>
      <c r="G4048" s="38"/>
      <c r="H4048" s="39"/>
      <c r="I4048" s="38"/>
      <c r="J4048" s="307"/>
      <c r="K4048" s="325"/>
      <c r="L4048" s="353"/>
      <c r="M4048" s="772"/>
      <c r="N4048" s="775"/>
      <c r="O4048" s="863"/>
      <c r="P4048" s="821"/>
      <c r="Q4048" s="828">
        <f t="shared" si="195"/>
        <v>0</v>
      </c>
      <c r="R4048" s="523"/>
    </row>
    <row r="4049" spans="2:18" ht="45" hidden="1" outlineLevel="2">
      <c r="B4049" s="115">
        <f t="shared" si="196"/>
        <v>4029</v>
      </c>
      <c r="C4049" s="70" t="s">
        <v>677</v>
      </c>
      <c r="D4049" s="203" t="s">
        <v>2031</v>
      </c>
      <c r="E4049" s="204" t="s">
        <v>2701</v>
      </c>
      <c r="F4049" s="38"/>
      <c r="G4049" s="38"/>
      <c r="H4049" s="39"/>
      <c r="I4049" s="38"/>
      <c r="J4049" s="307"/>
      <c r="K4049" s="325"/>
      <c r="L4049" s="353"/>
      <c r="M4049" s="772"/>
      <c r="N4049" s="775"/>
      <c r="O4049" s="863"/>
      <c r="P4049" s="821"/>
      <c r="Q4049" s="828">
        <f t="shared" si="195"/>
        <v>0</v>
      </c>
      <c r="R4049" s="523"/>
    </row>
    <row r="4050" spans="2:18" ht="30" hidden="1" outlineLevel="2">
      <c r="B4050" s="115">
        <f t="shared" si="196"/>
        <v>4030</v>
      </c>
      <c r="C4050" s="70" t="s">
        <v>905</v>
      </c>
      <c r="D4050" s="203" t="s">
        <v>2031</v>
      </c>
      <c r="E4050" s="204" t="s">
        <v>2898</v>
      </c>
      <c r="F4050" s="38"/>
      <c r="G4050" s="38"/>
      <c r="H4050" s="39"/>
      <c r="I4050" s="38"/>
      <c r="J4050" s="307"/>
      <c r="K4050" s="325"/>
      <c r="L4050" s="353"/>
      <c r="M4050" s="772"/>
      <c r="N4050" s="775"/>
      <c r="O4050" s="863"/>
      <c r="P4050" s="821"/>
      <c r="Q4050" s="828">
        <f t="shared" si="195"/>
        <v>0</v>
      </c>
      <c r="R4050" s="523"/>
    </row>
    <row r="4051" spans="2:18" ht="45" hidden="1" outlineLevel="2">
      <c r="B4051" s="115">
        <f t="shared" si="196"/>
        <v>4031</v>
      </c>
      <c r="C4051" s="70" t="s">
        <v>906</v>
      </c>
      <c r="D4051" s="203" t="s">
        <v>2031</v>
      </c>
      <c r="E4051" s="204" t="s">
        <v>2899</v>
      </c>
      <c r="F4051" s="38"/>
      <c r="G4051" s="38"/>
      <c r="H4051" s="39"/>
      <c r="I4051" s="38"/>
      <c r="J4051" s="307"/>
      <c r="K4051" s="325"/>
      <c r="L4051" s="353"/>
      <c r="M4051" s="772"/>
      <c r="N4051" s="775"/>
      <c r="O4051" s="863"/>
      <c r="P4051" s="821"/>
      <c r="Q4051" s="828">
        <f t="shared" si="195"/>
        <v>0</v>
      </c>
      <c r="R4051" s="523"/>
    </row>
    <row r="4052" spans="2:18" ht="45" hidden="1" outlineLevel="2">
      <c r="B4052" s="115">
        <f t="shared" si="196"/>
        <v>4032</v>
      </c>
      <c r="C4052" s="70" t="s">
        <v>907</v>
      </c>
      <c r="D4052" s="203" t="s">
        <v>2031</v>
      </c>
      <c r="E4052" s="204" t="s">
        <v>2900</v>
      </c>
      <c r="F4052" s="38"/>
      <c r="G4052" s="38"/>
      <c r="H4052" s="39"/>
      <c r="I4052" s="38"/>
      <c r="J4052" s="307"/>
      <c r="K4052" s="325"/>
      <c r="L4052" s="353"/>
      <c r="M4052" s="772"/>
      <c r="N4052" s="775"/>
      <c r="O4052" s="863"/>
      <c r="P4052" s="821"/>
      <c r="Q4052" s="828">
        <f t="shared" si="195"/>
        <v>0</v>
      </c>
      <c r="R4052" s="523"/>
    </row>
    <row r="4053" spans="2:18" ht="45" hidden="1" outlineLevel="2">
      <c r="B4053" s="115">
        <f t="shared" si="196"/>
        <v>4033</v>
      </c>
      <c r="C4053" s="70" t="s">
        <v>908</v>
      </c>
      <c r="D4053" s="203" t="s">
        <v>2031</v>
      </c>
      <c r="E4053" s="204" t="s">
        <v>2901</v>
      </c>
      <c r="F4053" s="38"/>
      <c r="G4053" s="38"/>
      <c r="H4053" s="39"/>
      <c r="I4053" s="38"/>
      <c r="J4053" s="307"/>
      <c r="K4053" s="325"/>
      <c r="L4053" s="353"/>
      <c r="M4053" s="772"/>
      <c r="N4053" s="775"/>
      <c r="O4053" s="863"/>
      <c r="P4053" s="821"/>
      <c r="Q4053" s="828">
        <f t="shared" si="195"/>
        <v>0</v>
      </c>
      <c r="R4053" s="523"/>
    </row>
    <row r="4054" spans="2:18" ht="45" hidden="1" outlineLevel="2">
      <c r="B4054" s="115">
        <f t="shared" si="196"/>
        <v>4034</v>
      </c>
      <c r="C4054" s="70" t="s">
        <v>909</v>
      </c>
      <c r="D4054" s="203" t="s">
        <v>2031</v>
      </c>
      <c r="E4054" s="204" t="s">
        <v>2902</v>
      </c>
      <c r="F4054" s="38"/>
      <c r="G4054" s="38"/>
      <c r="H4054" s="39"/>
      <c r="I4054" s="38"/>
      <c r="J4054" s="307"/>
      <c r="K4054" s="325"/>
      <c r="L4054" s="353"/>
      <c r="M4054" s="772"/>
      <c r="N4054" s="775"/>
      <c r="O4054" s="863"/>
      <c r="P4054" s="821"/>
      <c r="Q4054" s="828">
        <f t="shared" si="195"/>
        <v>0</v>
      </c>
      <c r="R4054" s="523"/>
    </row>
    <row r="4055" spans="2:18" ht="45" hidden="1" outlineLevel="2">
      <c r="B4055" s="115">
        <f t="shared" si="196"/>
        <v>4035</v>
      </c>
      <c r="C4055" s="70" t="s">
        <v>910</v>
      </c>
      <c r="D4055" s="203" t="s">
        <v>2031</v>
      </c>
      <c r="E4055" s="204" t="s">
        <v>2903</v>
      </c>
      <c r="F4055" s="38"/>
      <c r="G4055" s="38"/>
      <c r="H4055" s="39"/>
      <c r="I4055" s="38"/>
      <c r="J4055" s="307"/>
      <c r="K4055" s="325"/>
      <c r="L4055" s="353"/>
      <c r="M4055" s="772"/>
      <c r="N4055" s="775"/>
      <c r="O4055" s="863"/>
      <c r="P4055" s="821"/>
      <c r="Q4055" s="828">
        <f t="shared" si="195"/>
        <v>0</v>
      </c>
      <c r="R4055" s="523"/>
    </row>
    <row r="4056" spans="2:18" ht="45" hidden="1" outlineLevel="2">
      <c r="B4056" s="115">
        <f t="shared" si="196"/>
        <v>4036</v>
      </c>
      <c r="C4056" s="70" t="s">
        <v>911</v>
      </c>
      <c r="D4056" s="203" t="s">
        <v>2031</v>
      </c>
      <c r="E4056" s="204" t="s">
        <v>2904</v>
      </c>
      <c r="F4056" s="38"/>
      <c r="G4056" s="38"/>
      <c r="H4056" s="39"/>
      <c r="I4056" s="38"/>
      <c r="J4056" s="307"/>
      <c r="K4056" s="325"/>
      <c r="L4056" s="353"/>
      <c r="M4056" s="772"/>
      <c r="N4056" s="775"/>
      <c r="O4056" s="863"/>
      <c r="P4056" s="821"/>
      <c r="Q4056" s="828">
        <f t="shared" si="195"/>
        <v>0</v>
      </c>
      <c r="R4056" s="523"/>
    </row>
    <row r="4057" spans="2:18" ht="30" hidden="1" outlineLevel="2">
      <c r="B4057" s="115">
        <f t="shared" si="196"/>
        <v>4037</v>
      </c>
      <c r="C4057" s="70" t="s">
        <v>912</v>
      </c>
      <c r="D4057" s="203" t="s">
        <v>2031</v>
      </c>
      <c r="E4057" s="204" t="s">
        <v>2905</v>
      </c>
      <c r="F4057" s="38"/>
      <c r="G4057" s="38"/>
      <c r="H4057" s="39"/>
      <c r="I4057" s="38"/>
      <c r="J4057" s="307"/>
      <c r="K4057" s="325"/>
      <c r="L4057" s="353"/>
      <c r="M4057" s="772"/>
      <c r="N4057" s="775"/>
      <c r="O4057" s="863"/>
      <c r="P4057" s="821"/>
      <c r="Q4057" s="828">
        <f t="shared" si="195"/>
        <v>0</v>
      </c>
      <c r="R4057" s="523"/>
    </row>
    <row r="4058" spans="2:18" ht="30" hidden="1" outlineLevel="2">
      <c r="B4058" s="115">
        <f t="shared" si="196"/>
        <v>4038</v>
      </c>
      <c r="C4058" s="70" t="s">
        <v>913</v>
      </c>
      <c r="D4058" s="203" t="s">
        <v>2532</v>
      </c>
      <c r="E4058" s="204" t="s">
        <v>2906</v>
      </c>
      <c r="F4058" s="38"/>
      <c r="G4058" s="38"/>
      <c r="H4058" s="39"/>
      <c r="I4058" s="38"/>
      <c r="J4058" s="307"/>
      <c r="K4058" s="325"/>
      <c r="L4058" s="353"/>
      <c r="M4058" s="772"/>
      <c r="N4058" s="775"/>
      <c r="O4058" s="863"/>
      <c r="P4058" s="821"/>
      <c r="Q4058" s="828">
        <f t="shared" si="195"/>
        <v>0</v>
      </c>
      <c r="R4058" s="523"/>
    </row>
    <row r="4059" spans="2:18" hidden="1" outlineLevel="2">
      <c r="B4059" s="115">
        <f t="shared" si="196"/>
        <v>4039</v>
      </c>
      <c r="C4059" s="70" t="s">
        <v>2907</v>
      </c>
      <c r="D4059" s="203"/>
      <c r="E4059" s="204"/>
      <c r="F4059" s="38"/>
      <c r="G4059" s="38"/>
      <c r="H4059" s="39"/>
      <c r="I4059" s="38"/>
      <c r="J4059" s="307"/>
      <c r="K4059" s="325"/>
      <c r="L4059" s="353"/>
      <c r="M4059" s="772"/>
      <c r="N4059" s="775"/>
      <c r="O4059" s="863"/>
      <c r="P4059" s="821"/>
      <c r="Q4059" s="828">
        <f t="shared" si="195"/>
        <v>0</v>
      </c>
      <c r="R4059" s="523"/>
    </row>
    <row r="4060" spans="2:18" ht="30" hidden="1" outlineLevel="2">
      <c r="B4060" s="115">
        <f t="shared" si="196"/>
        <v>4040</v>
      </c>
      <c r="C4060" s="70" t="s">
        <v>884</v>
      </c>
      <c r="D4060" s="203" t="s">
        <v>31</v>
      </c>
      <c r="E4060" s="204">
        <v>1</v>
      </c>
      <c r="F4060" s="38"/>
      <c r="G4060" s="38"/>
      <c r="H4060" s="39"/>
      <c r="I4060" s="38"/>
      <c r="J4060" s="307"/>
      <c r="K4060" s="325"/>
      <c r="L4060" s="353"/>
      <c r="M4060" s="772"/>
      <c r="N4060" s="775"/>
      <c r="O4060" s="863"/>
      <c r="P4060" s="821"/>
      <c r="Q4060" s="828">
        <f t="shared" si="195"/>
        <v>0</v>
      </c>
      <c r="R4060" s="523"/>
    </row>
    <row r="4061" spans="2:18" hidden="1" outlineLevel="2">
      <c r="B4061" s="115">
        <f t="shared" si="196"/>
        <v>4041</v>
      </c>
      <c r="C4061" s="70" t="s">
        <v>885</v>
      </c>
      <c r="D4061" s="203"/>
      <c r="E4061" s="204"/>
      <c r="F4061" s="38"/>
      <c r="G4061" s="38"/>
      <c r="H4061" s="39"/>
      <c r="I4061" s="38"/>
      <c r="J4061" s="307"/>
      <c r="K4061" s="325"/>
      <c r="L4061" s="353"/>
      <c r="M4061" s="772"/>
      <c r="N4061" s="775"/>
      <c r="O4061" s="863"/>
      <c r="P4061" s="821"/>
      <c r="Q4061" s="828">
        <f t="shared" si="195"/>
        <v>0</v>
      </c>
      <c r="R4061" s="523"/>
    </row>
    <row r="4062" spans="2:18" hidden="1" outlineLevel="2">
      <c r="B4062" s="115">
        <f t="shared" si="196"/>
        <v>4042</v>
      </c>
      <c r="C4062" s="70" t="s">
        <v>886</v>
      </c>
      <c r="D4062" s="203"/>
      <c r="E4062" s="204"/>
      <c r="F4062" s="38"/>
      <c r="G4062" s="38"/>
      <c r="H4062" s="39"/>
      <c r="I4062" s="38"/>
      <c r="J4062" s="307"/>
      <c r="K4062" s="325"/>
      <c r="L4062" s="353"/>
      <c r="M4062" s="772"/>
      <c r="N4062" s="775"/>
      <c r="O4062" s="863"/>
      <c r="P4062" s="821"/>
      <c r="Q4062" s="828">
        <f t="shared" si="195"/>
        <v>0</v>
      </c>
      <c r="R4062" s="523"/>
    </row>
    <row r="4063" spans="2:18" hidden="1" outlineLevel="2">
      <c r="B4063" s="115">
        <f t="shared" si="196"/>
        <v>4043</v>
      </c>
      <c r="C4063" s="70" t="s">
        <v>887</v>
      </c>
      <c r="D4063" s="203"/>
      <c r="E4063" s="204"/>
      <c r="F4063" s="38"/>
      <c r="G4063" s="38"/>
      <c r="H4063" s="39"/>
      <c r="I4063" s="38"/>
      <c r="J4063" s="307"/>
      <c r="K4063" s="325"/>
      <c r="L4063" s="353"/>
      <c r="M4063" s="772"/>
      <c r="N4063" s="775"/>
      <c r="O4063" s="863"/>
      <c r="P4063" s="821"/>
      <c r="Q4063" s="828">
        <f t="shared" si="195"/>
        <v>0</v>
      </c>
      <c r="R4063" s="523"/>
    </row>
    <row r="4064" spans="2:18" hidden="1" outlineLevel="2">
      <c r="B4064" s="115">
        <f t="shared" si="196"/>
        <v>4044</v>
      </c>
      <c r="C4064" s="70" t="s">
        <v>888</v>
      </c>
      <c r="D4064" s="203"/>
      <c r="E4064" s="204"/>
      <c r="F4064" s="38"/>
      <c r="G4064" s="38"/>
      <c r="H4064" s="39"/>
      <c r="I4064" s="38"/>
      <c r="J4064" s="307"/>
      <c r="K4064" s="325"/>
      <c r="L4064" s="353"/>
      <c r="M4064" s="772"/>
      <c r="N4064" s="775"/>
      <c r="O4064" s="863"/>
      <c r="P4064" s="821"/>
      <c r="Q4064" s="828">
        <f t="shared" si="195"/>
        <v>0</v>
      </c>
      <c r="R4064" s="523"/>
    </row>
    <row r="4065" spans="2:18" hidden="1" outlineLevel="2">
      <c r="B4065" s="115">
        <f t="shared" si="196"/>
        <v>4045</v>
      </c>
      <c r="C4065" s="70" t="s">
        <v>889</v>
      </c>
      <c r="D4065" s="203"/>
      <c r="E4065" s="204"/>
      <c r="F4065" s="38"/>
      <c r="G4065" s="38"/>
      <c r="H4065" s="39"/>
      <c r="I4065" s="38"/>
      <c r="J4065" s="307"/>
      <c r="K4065" s="325"/>
      <c r="L4065" s="353"/>
      <c r="M4065" s="772"/>
      <c r="N4065" s="775"/>
      <c r="O4065" s="863"/>
      <c r="P4065" s="821"/>
      <c r="Q4065" s="828">
        <f t="shared" si="195"/>
        <v>0</v>
      </c>
      <c r="R4065" s="523"/>
    </row>
    <row r="4066" spans="2:18" ht="45" hidden="1" outlineLevel="2">
      <c r="B4066" s="115">
        <f t="shared" si="196"/>
        <v>4046</v>
      </c>
      <c r="C4066" s="70" t="s">
        <v>890</v>
      </c>
      <c r="D4066" s="203"/>
      <c r="E4066" s="204"/>
      <c r="F4066" s="38"/>
      <c r="G4066" s="38"/>
      <c r="H4066" s="39"/>
      <c r="I4066" s="38"/>
      <c r="J4066" s="307"/>
      <c r="K4066" s="325"/>
      <c r="L4066" s="353"/>
      <c r="M4066" s="772"/>
      <c r="N4066" s="775"/>
      <c r="O4066" s="863"/>
      <c r="P4066" s="821"/>
      <c r="Q4066" s="828">
        <f t="shared" si="195"/>
        <v>0</v>
      </c>
      <c r="R4066" s="523"/>
    </row>
    <row r="4067" spans="2:18" ht="30" hidden="1" outlineLevel="2">
      <c r="B4067" s="115">
        <f t="shared" si="196"/>
        <v>4047</v>
      </c>
      <c r="C4067" s="70" t="s">
        <v>891</v>
      </c>
      <c r="D4067" s="203"/>
      <c r="E4067" s="204"/>
      <c r="F4067" s="38"/>
      <c r="G4067" s="38"/>
      <c r="H4067" s="39"/>
      <c r="I4067" s="38"/>
      <c r="J4067" s="307"/>
      <c r="K4067" s="325"/>
      <c r="L4067" s="353"/>
      <c r="M4067" s="772"/>
      <c r="N4067" s="775"/>
      <c r="O4067" s="863"/>
      <c r="P4067" s="821"/>
      <c r="Q4067" s="828">
        <f t="shared" si="195"/>
        <v>0</v>
      </c>
      <c r="R4067" s="523"/>
    </row>
    <row r="4068" spans="2:18" ht="30" hidden="1" outlineLevel="2">
      <c r="B4068" s="115">
        <f t="shared" si="196"/>
        <v>4048</v>
      </c>
      <c r="C4068" s="70" t="s">
        <v>892</v>
      </c>
      <c r="D4068" s="203" t="s">
        <v>31</v>
      </c>
      <c r="E4068" s="204">
        <v>4</v>
      </c>
      <c r="F4068" s="38"/>
      <c r="G4068" s="38"/>
      <c r="H4068" s="39"/>
      <c r="I4068" s="38"/>
      <c r="J4068" s="307"/>
      <c r="K4068" s="325"/>
      <c r="L4068" s="353"/>
      <c r="M4068" s="772"/>
      <c r="N4068" s="775"/>
      <c r="O4068" s="863"/>
      <c r="P4068" s="821"/>
      <c r="Q4068" s="828">
        <f t="shared" si="195"/>
        <v>0</v>
      </c>
      <c r="R4068" s="523"/>
    </row>
    <row r="4069" spans="2:18" ht="30" hidden="1" outlineLevel="2">
      <c r="B4069" s="115">
        <f t="shared" si="196"/>
        <v>4049</v>
      </c>
      <c r="C4069" s="70" t="s">
        <v>893</v>
      </c>
      <c r="D4069" s="203" t="s">
        <v>31</v>
      </c>
      <c r="E4069" s="204">
        <v>1</v>
      </c>
      <c r="F4069" s="38"/>
      <c r="G4069" s="38"/>
      <c r="H4069" s="39"/>
      <c r="I4069" s="38"/>
      <c r="J4069" s="307"/>
      <c r="K4069" s="325"/>
      <c r="L4069" s="353"/>
      <c r="M4069" s="772"/>
      <c r="N4069" s="775"/>
      <c r="O4069" s="863"/>
      <c r="P4069" s="821"/>
      <c r="Q4069" s="828">
        <f t="shared" si="195"/>
        <v>0</v>
      </c>
      <c r="R4069" s="523"/>
    </row>
    <row r="4070" spans="2:18" ht="45" hidden="1" outlineLevel="2">
      <c r="B4070" s="115">
        <f t="shared" si="196"/>
        <v>4050</v>
      </c>
      <c r="C4070" s="70" t="s">
        <v>645</v>
      </c>
      <c r="D4070" s="203" t="s">
        <v>31</v>
      </c>
      <c r="E4070" s="204">
        <v>1</v>
      </c>
      <c r="F4070" s="38"/>
      <c r="G4070" s="38"/>
      <c r="H4070" s="39"/>
      <c r="I4070" s="38"/>
      <c r="J4070" s="307"/>
      <c r="K4070" s="325"/>
      <c r="L4070" s="353"/>
      <c r="M4070" s="772"/>
      <c r="N4070" s="775"/>
      <c r="O4070" s="863"/>
      <c r="P4070" s="821"/>
      <c r="Q4070" s="828">
        <f t="shared" si="195"/>
        <v>0</v>
      </c>
      <c r="R4070" s="523"/>
    </row>
    <row r="4071" spans="2:18" hidden="1" outlineLevel="2">
      <c r="B4071" s="115">
        <f t="shared" si="196"/>
        <v>4051</v>
      </c>
      <c r="C4071" s="70" t="s">
        <v>894</v>
      </c>
      <c r="D4071" s="203" t="s">
        <v>31</v>
      </c>
      <c r="E4071" s="204">
        <v>2</v>
      </c>
      <c r="F4071" s="38"/>
      <c r="G4071" s="38"/>
      <c r="H4071" s="39"/>
      <c r="I4071" s="38"/>
      <c r="J4071" s="307"/>
      <c r="K4071" s="325"/>
      <c r="L4071" s="353"/>
      <c r="M4071" s="772"/>
      <c r="N4071" s="775"/>
      <c r="O4071" s="863"/>
      <c r="P4071" s="821"/>
      <c r="Q4071" s="828">
        <f t="shared" si="195"/>
        <v>0</v>
      </c>
      <c r="R4071" s="523"/>
    </row>
    <row r="4072" spans="2:18" ht="45" hidden="1" outlineLevel="2">
      <c r="B4072" s="115">
        <f t="shared" si="196"/>
        <v>4052</v>
      </c>
      <c r="C4072" s="70" t="s">
        <v>895</v>
      </c>
      <c r="D4072" s="203" t="s">
        <v>2461</v>
      </c>
      <c r="E4072" s="204" t="s">
        <v>2908</v>
      </c>
      <c r="F4072" s="38"/>
      <c r="G4072" s="38"/>
      <c r="H4072" s="39"/>
      <c r="I4072" s="38"/>
      <c r="J4072" s="307"/>
      <c r="K4072" s="325"/>
      <c r="L4072" s="353"/>
      <c r="M4072" s="772"/>
      <c r="N4072" s="775"/>
      <c r="O4072" s="863"/>
      <c r="P4072" s="821"/>
      <c r="Q4072" s="828">
        <f t="shared" si="195"/>
        <v>0</v>
      </c>
      <c r="R4072" s="523"/>
    </row>
    <row r="4073" spans="2:18" ht="45" hidden="1" outlineLevel="2">
      <c r="B4073" s="115">
        <f t="shared" si="196"/>
        <v>4053</v>
      </c>
      <c r="C4073" s="70" t="s">
        <v>896</v>
      </c>
      <c r="D4073" s="203" t="s">
        <v>2461</v>
      </c>
      <c r="E4073" s="204" t="s">
        <v>2909</v>
      </c>
      <c r="F4073" s="38"/>
      <c r="G4073" s="38"/>
      <c r="H4073" s="39"/>
      <c r="I4073" s="38"/>
      <c r="J4073" s="307"/>
      <c r="K4073" s="325"/>
      <c r="L4073" s="353"/>
      <c r="M4073" s="772"/>
      <c r="N4073" s="775"/>
      <c r="O4073" s="863"/>
      <c r="P4073" s="821"/>
      <c r="Q4073" s="828">
        <f t="shared" si="195"/>
        <v>0</v>
      </c>
      <c r="R4073" s="523"/>
    </row>
    <row r="4074" spans="2:18" ht="45" hidden="1" outlineLevel="2">
      <c r="B4074" s="115">
        <f t="shared" si="196"/>
        <v>4054</v>
      </c>
      <c r="C4074" s="70" t="s">
        <v>897</v>
      </c>
      <c r="D4074" s="203" t="s">
        <v>2461</v>
      </c>
      <c r="E4074" s="204" t="s">
        <v>2910</v>
      </c>
      <c r="F4074" s="38"/>
      <c r="G4074" s="38"/>
      <c r="H4074" s="39"/>
      <c r="I4074" s="38"/>
      <c r="J4074" s="307"/>
      <c r="K4074" s="325"/>
      <c r="L4074" s="353"/>
      <c r="M4074" s="772"/>
      <c r="N4074" s="775"/>
      <c r="O4074" s="863"/>
      <c r="P4074" s="821"/>
      <c r="Q4074" s="828">
        <f t="shared" si="195"/>
        <v>0</v>
      </c>
      <c r="R4074" s="523"/>
    </row>
    <row r="4075" spans="2:18" ht="45" hidden="1" outlineLevel="2">
      <c r="B4075" s="115">
        <f t="shared" si="196"/>
        <v>4055</v>
      </c>
      <c r="C4075" s="70" t="s">
        <v>898</v>
      </c>
      <c r="D4075" s="203" t="s">
        <v>2461</v>
      </c>
      <c r="E4075" s="204" t="s">
        <v>2911</v>
      </c>
      <c r="F4075" s="38"/>
      <c r="G4075" s="38"/>
      <c r="H4075" s="39"/>
      <c r="I4075" s="38"/>
      <c r="J4075" s="307"/>
      <c r="K4075" s="325"/>
      <c r="L4075" s="353"/>
      <c r="M4075" s="772"/>
      <c r="N4075" s="775"/>
      <c r="O4075" s="863"/>
      <c r="P4075" s="821"/>
      <c r="Q4075" s="828">
        <f t="shared" si="195"/>
        <v>0</v>
      </c>
      <c r="R4075" s="523"/>
    </row>
    <row r="4076" spans="2:18" ht="45" hidden="1" outlineLevel="2">
      <c r="B4076" s="115">
        <f t="shared" si="196"/>
        <v>4056</v>
      </c>
      <c r="C4076" s="70" t="s">
        <v>914</v>
      </c>
      <c r="D4076" s="203" t="s">
        <v>2461</v>
      </c>
      <c r="E4076" s="204" t="s">
        <v>2912</v>
      </c>
      <c r="F4076" s="38"/>
      <c r="G4076" s="38"/>
      <c r="H4076" s="39"/>
      <c r="I4076" s="38"/>
      <c r="J4076" s="307"/>
      <c r="K4076" s="325"/>
      <c r="L4076" s="353"/>
      <c r="M4076" s="772"/>
      <c r="N4076" s="775"/>
      <c r="O4076" s="863"/>
      <c r="P4076" s="821"/>
      <c r="Q4076" s="828">
        <f t="shared" si="195"/>
        <v>0</v>
      </c>
      <c r="R4076" s="523"/>
    </row>
    <row r="4077" spans="2:18" ht="45" hidden="1" outlineLevel="2">
      <c r="B4077" s="115">
        <f t="shared" si="196"/>
        <v>4057</v>
      </c>
      <c r="C4077" s="70" t="s">
        <v>664</v>
      </c>
      <c r="D4077" s="203" t="s">
        <v>2461</v>
      </c>
      <c r="E4077" s="204" t="s">
        <v>2913</v>
      </c>
      <c r="F4077" s="38"/>
      <c r="G4077" s="38"/>
      <c r="H4077" s="39"/>
      <c r="I4077" s="38"/>
      <c r="J4077" s="307"/>
      <c r="K4077" s="325"/>
      <c r="L4077" s="353"/>
      <c r="M4077" s="772"/>
      <c r="N4077" s="775"/>
      <c r="O4077" s="863"/>
      <c r="P4077" s="821"/>
      <c r="Q4077" s="828">
        <f t="shared" si="195"/>
        <v>0</v>
      </c>
      <c r="R4077" s="523"/>
    </row>
    <row r="4078" spans="2:18" ht="45" hidden="1" outlineLevel="2">
      <c r="B4078" s="115">
        <f t="shared" si="196"/>
        <v>4058</v>
      </c>
      <c r="C4078" s="70" t="s">
        <v>899</v>
      </c>
      <c r="D4078" s="203" t="s">
        <v>2461</v>
      </c>
      <c r="E4078" s="204" t="s">
        <v>2892</v>
      </c>
      <c r="F4078" s="38"/>
      <c r="G4078" s="38"/>
      <c r="H4078" s="39"/>
      <c r="I4078" s="38"/>
      <c r="J4078" s="307"/>
      <c r="K4078" s="325"/>
      <c r="L4078" s="353"/>
      <c r="M4078" s="772"/>
      <c r="N4078" s="775"/>
      <c r="O4078" s="863"/>
      <c r="P4078" s="821"/>
      <c r="Q4078" s="828">
        <f t="shared" si="195"/>
        <v>0</v>
      </c>
      <c r="R4078" s="523"/>
    </row>
    <row r="4079" spans="2:18" ht="45" hidden="1" outlineLevel="2">
      <c r="B4079" s="115">
        <f t="shared" si="196"/>
        <v>4059</v>
      </c>
      <c r="C4079" s="70" t="s">
        <v>900</v>
      </c>
      <c r="D4079" s="203" t="s">
        <v>2031</v>
      </c>
      <c r="E4079" s="204" t="s">
        <v>2893</v>
      </c>
      <c r="F4079" s="38"/>
      <c r="G4079" s="38"/>
      <c r="H4079" s="39"/>
      <c r="I4079" s="38"/>
      <c r="J4079" s="307"/>
      <c r="K4079" s="325"/>
      <c r="L4079" s="353"/>
      <c r="M4079" s="772"/>
      <c r="N4079" s="775"/>
      <c r="O4079" s="863"/>
      <c r="P4079" s="821"/>
      <c r="Q4079" s="828">
        <f t="shared" ref="Q4079:Q4142" si="197">I4079</f>
        <v>0</v>
      </c>
      <c r="R4079" s="523"/>
    </row>
    <row r="4080" spans="2:18" ht="45" hidden="1" outlineLevel="2">
      <c r="B4080" s="115">
        <f t="shared" si="196"/>
        <v>4060</v>
      </c>
      <c r="C4080" s="70" t="s">
        <v>915</v>
      </c>
      <c r="D4080" s="203" t="s">
        <v>2031</v>
      </c>
      <c r="E4080" s="204" t="s">
        <v>2914</v>
      </c>
      <c r="F4080" s="38"/>
      <c r="G4080" s="38"/>
      <c r="H4080" s="39"/>
      <c r="I4080" s="38"/>
      <c r="J4080" s="307"/>
      <c r="K4080" s="325"/>
      <c r="L4080" s="353"/>
      <c r="M4080" s="772"/>
      <c r="N4080" s="775"/>
      <c r="O4080" s="863"/>
      <c r="P4080" s="821"/>
      <c r="Q4080" s="828">
        <f t="shared" si="197"/>
        <v>0</v>
      </c>
      <c r="R4080" s="523"/>
    </row>
    <row r="4081" spans="2:18" ht="45" hidden="1" outlineLevel="2">
      <c r="B4081" s="115">
        <f t="shared" si="196"/>
        <v>4061</v>
      </c>
      <c r="C4081" s="70" t="s">
        <v>901</v>
      </c>
      <c r="D4081" s="203" t="s">
        <v>2031</v>
      </c>
      <c r="E4081" s="204" t="s">
        <v>2915</v>
      </c>
      <c r="F4081" s="38"/>
      <c r="G4081" s="38"/>
      <c r="H4081" s="39"/>
      <c r="I4081" s="38"/>
      <c r="J4081" s="307"/>
      <c r="K4081" s="325"/>
      <c r="L4081" s="353"/>
      <c r="M4081" s="772"/>
      <c r="N4081" s="775"/>
      <c r="O4081" s="863"/>
      <c r="P4081" s="821"/>
      <c r="Q4081" s="828">
        <f t="shared" si="197"/>
        <v>0</v>
      </c>
      <c r="R4081" s="523"/>
    </row>
    <row r="4082" spans="2:18" ht="45" hidden="1" outlineLevel="2">
      <c r="B4082" s="115">
        <f t="shared" si="196"/>
        <v>4062</v>
      </c>
      <c r="C4082" s="70" t="s">
        <v>903</v>
      </c>
      <c r="D4082" s="203" t="s">
        <v>2031</v>
      </c>
      <c r="E4082" s="204" t="s">
        <v>2916</v>
      </c>
      <c r="F4082" s="38"/>
      <c r="G4082" s="38"/>
      <c r="H4082" s="39"/>
      <c r="I4082" s="38"/>
      <c r="J4082" s="307"/>
      <c r="K4082" s="325"/>
      <c r="L4082" s="353"/>
      <c r="M4082" s="772"/>
      <c r="N4082" s="775"/>
      <c r="O4082" s="863"/>
      <c r="P4082" s="821"/>
      <c r="Q4082" s="828">
        <f t="shared" si="197"/>
        <v>0</v>
      </c>
      <c r="R4082" s="523"/>
    </row>
    <row r="4083" spans="2:18" ht="45" hidden="1" outlineLevel="2">
      <c r="B4083" s="115">
        <f t="shared" si="196"/>
        <v>4063</v>
      </c>
      <c r="C4083" s="70" t="s">
        <v>904</v>
      </c>
      <c r="D4083" s="203" t="s">
        <v>2031</v>
      </c>
      <c r="E4083" s="204" t="s">
        <v>2897</v>
      </c>
      <c r="F4083" s="38"/>
      <c r="G4083" s="38"/>
      <c r="H4083" s="39"/>
      <c r="I4083" s="38"/>
      <c r="J4083" s="307"/>
      <c r="K4083" s="325"/>
      <c r="L4083" s="353"/>
      <c r="M4083" s="772"/>
      <c r="N4083" s="775"/>
      <c r="O4083" s="863"/>
      <c r="P4083" s="821"/>
      <c r="Q4083" s="828">
        <f t="shared" si="197"/>
        <v>0</v>
      </c>
      <c r="R4083" s="523"/>
    </row>
    <row r="4084" spans="2:18" ht="45" hidden="1" outlineLevel="2">
      <c r="B4084" s="115">
        <f t="shared" ref="B4084:B4147" si="198">B4083+1</f>
        <v>4064</v>
      </c>
      <c r="C4084" s="70" t="s">
        <v>677</v>
      </c>
      <c r="D4084" s="203" t="s">
        <v>2031</v>
      </c>
      <c r="E4084" s="204" t="s">
        <v>2701</v>
      </c>
      <c r="F4084" s="38"/>
      <c r="G4084" s="38"/>
      <c r="H4084" s="39"/>
      <c r="I4084" s="38"/>
      <c r="J4084" s="307"/>
      <c r="K4084" s="325"/>
      <c r="L4084" s="353"/>
      <c r="M4084" s="772"/>
      <c r="N4084" s="775"/>
      <c r="O4084" s="863"/>
      <c r="P4084" s="821"/>
      <c r="Q4084" s="828">
        <f t="shared" si="197"/>
        <v>0</v>
      </c>
      <c r="R4084" s="523"/>
    </row>
    <row r="4085" spans="2:18" ht="30" hidden="1" outlineLevel="2">
      <c r="B4085" s="115">
        <f t="shared" si="198"/>
        <v>4065</v>
      </c>
      <c r="C4085" s="70" t="s">
        <v>905</v>
      </c>
      <c r="D4085" s="203" t="s">
        <v>2031</v>
      </c>
      <c r="E4085" s="204" t="s">
        <v>2898</v>
      </c>
      <c r="F4085" s="38"/>
      <c r="G4085" s="38"/>
      <c r="H4085" s="39"/>
      <c r="I4085" s="38"/>
      <c r="J4085" s="307"/>
      <c r="K4085" s="325"/>
      <c r="L4085" s="353"/>
      <c r="M4085" s="772"/>
      <c r="N4085" s="775"/>
      <c r="O4085" s="863"/>
      <c r="P4085" s="821"/>
      <c r="Q4085" s="828">
        <f t="shared" si="197"/>
        <v>0</v>
      </c>
      <c r="R4085" s="523"/>
    </row>
    <row r="4086" spans="2:18" ht="45" hidden="1" outlineLevel="2">
      <c r="B4086" s="115">
        <f t="shared" si="198"/>
        <v>4066</v>
      </c>
      <c r="C4086" s="70" t="s">
        <v>906</v>
      </c>
      <c r="D4086" s="203" t="s">
        <v>2031</v>
      </c>
      <c r="E4086" s="204" t="s">
        <v>2899</v>
      </c>
      <c r="F4086" s="38"/>
      <c r="G4086" s="38"/>
      <c r="H4086" s="39"/>
      <c r="I4086" s="38"/>
      <c r="J4086" s="307"/>
      <c r="K4086" s="325"/>
      <c r="L4086" s="353"/>
      <c r="M4086" s="772"/>
      <c r="N4086" s="775"/>
      <c r="O4086" s="863"/>
      <c r="P4086" s="821"/>
      <c r="Q4086" s="828">
        <f t="shared" si="197"/>
        <v>0</v>
      </c>
      <c r="R4086" s="523"/>
    </row>
    <row r="4087" spans="2:18" ht="45" hidden="1" outlineLevel="2">
      <c r="B4087" s="115">
        <f t="shared" si="198"/>
        <v>4067</v>
      </c>
      <c r="C4087" s="70" t="s">
        <v>907</v>
      </c>
      <c r="D4087" s="203" t="s">
        <v>2031</v>
      </c>
      <c r="E4087" s="204" t="s">
        <v>2900</v>
      </c>
      <c r="F4087" s="38"/>
      <c r="G4087" s="38"/>
      <c r="H4087" s="39"/>
      <c r="I4087" s="38"/>
      <c r="J4087" s="307"/>
      <c r="K4087" s="325"/>
      <c r="L4087" s="353"/>
      <c r="M4087" s="772"/>
      <c r="N4087" s="775"/>
      <c r="O4087" s="863"/>
      <c r="P4087" s="821"/>
      <c r="Q4087" s="828">
        <f t="shared" si="197"/>
        <v>0</v>
      </c>
      <c r="R4087" s="523"/>
    </row>
    <row r="4088" spans="2:18" ht="45" hidden="1" outlineLevel="2">
      <c r="B4088" s="115">
        <f t="shared" si="198"/>
        <v>4068</v>
      </c>
      <c r="C4088" s="70" t="s">
        <v>916</v>
      </c>
      <c r="D4088" s="203" t="s">
        <v>2031</v>
      </c>
      <c r="E4088" s="204" t="s">
        <v>2902</v>
      </c>
      <c r="F4088" s="38"/>
      <c r="G4088" s="38"/>
      <c r="H4088" s="39"/>
      <c r="I4088" s="38"/>
      <c r="J4088" s="307"/>
      <c r="K4088" s="325"/>
      <c r="L4088" s="353"/>
      <c r="M4088" s="772"/>
      <c r="N4088" s="775"/>
      <c r="O4088" s="863"/>
      <c r="P4088" s="821"/>
      <c r="Q4088" s="828">
        <f t="shared" si="197"/>
        <v>0</v>
      </c>
      <c r="R4088" s="523"/>
    </row>
    <row r="4089" spans="2:18" ht="45" hidden="1" outlineLevel="2">
      <c r="B4089" s="115">
        <f t="shared" si="198"/>
        <v>4069</v>
      </c>
      <c r="C4089" s="70" t="s">
        <v>910</v>
      </c>
      <c r="D4089" s="203" t="s">
        <v>2031</v>
      </c>
      <c r="E4089" s="204" t="s">
        <v>2903</v>
      </c>
      <c r="F4089" s="38"/>
      <c r="G4089" s="38"/>
      <c r="H4089" s="39"/>
      <c r="I4089" s="38"/>
      <c r="J4089" s="307"/>
      <c r="K4089" s="325"/>
      <c r="L4089" s="353"/>
      <c r="M4089" s="772"/>
      <c r="N4089" s="775"/>
      <c r="O4089" s="863"/>
      <c r="P4089" s="821"/>
      <c r="Q4089" s="828">
        <f t="shared" si="197"/>
        <v>0</v>
      </c>
      <c r="R4089" s="523"/>
    </row>
    <row r="4090" spans="2:18" ht="45" hidden="1" outlineLevel="2">
      <c r="B4090" s="115">
        <f t="shared" si="198"/>
        <v>4070</v>
      </c>
      <c r="C4090" s="70" t="s">
        <v>911</v>
      </c>
      <c r="D4090" s="203" t="s">
        <v>2031</v>
      </c>
      <c r="E4090" s="204" t="s">
        <v>2904</v>
      </c>
      <c r="F4090" s="38"/>
      <c r="G4090" s="38"/>
      <c r="H4090" s="39"/>
      <c r="I4090" s="38"/>
      <c r="J4090" s="307"/>
      <c r="K4090" s="325"/>
      <c r="L4090" s="353"/>
      <c r="M4090" s="772"/>
      <c r="N4090" s="775"/>
      <c r="O4090" s="863"/>
      <c r="P4090" s="821"/>
      <c r="Q4090" s="828">
        <f t="shared" si="197"/>
        <v>0</v>
      </c>
      <c r="R4090" s="523"/>
    </row>
    <row r="4091" spans="2:18" ht="30" hidden="1" outlineLevel="2">
      <c r="B4091" s="115">
        <f t="shared" si="198"/>
        <v>4071</v>
      </c>
      <c r="C4091" s="70" t="s">
        <v>912</v>
      </c>
      <c r="D4091" s="203" t="s">
        <v>2031</v>
      </c>
      <c r="E4091" s="204" t="s">
        <v>2905</v>
      </c>
      <c r="F4091" s="38"/>
      <c r="G4091" s="38"/>
      <c r="H4091" s="39"/>
      <c r="I4091" s="38"/>
      <c r="J4091" s="307"/>
      <c r="K4091" s="325"/>
      <c r="L4091" s="353"/>
      <c r="M4091" s="772"/>
      <c r="N4091" s="775"/>
      <c r="O4091" s="863"/>
      <c r="P4091" s="821"/>
      <c r="Q4091" s="828">
        <f t="shared" si="197"/>
        <v>0</v>
      </c>
      <c r="R4091" s="523"/>
    </row>
    <row r="4092" spans="2:18" ht="30" hidden="1" outlineLevel="2">
      <c r="B4092" s="115">
        <f t="shared" si="198"/>
        <v>4072</v>
      </c>
      <c r="C4092" s="70" t="s">
        <v>913</v>
      </c>
      <c r="D4092" s="203" t="s">
        <v>2532</v>
      </c>
      <c r="E4092" s="204" t="s">
        <v>2917</v>
      </c>
      <c r="F4092" s="38"/>
      <c r="G4092" s="38"/>
      <c r="H4092" s="39"/>
      <c r="I4092" s="38"/>
      <c r="J4092" s="307"/>
      <c r="K4092" s="325"/>
      <c r="L4092" s="353"/>
      <c r="M4092" s="772"/>
      <c r="N4092" s="775"/>
      <c r="O4092" s="863"/>
      <c r="P4092" s="821"/>
      <c r="Q4092" s="828">
        <f t="shared" si="197"/>
        <v>0</v>
      </c>
      <c r="R4092" s="523"/>
    </row>
    <row r="4093" spans="2:18" hidden="1" outlineLevel="2">
      <c r="B4093" s="115">
        <f t="shared" si="198"/>
        <v>4073</v>
      </c>
      <c r="C4093" s="70" t="s">
        <v>2918</v>
      </c>
      <c r="D4093" s="203"/>
      <c r="E4093" s="204"/>
      <c r="F4093" s="38"/>
      <c r="G4093" s="38"/>
      <c r="H4093" s="39"/>
      <c r="I4093" s="38"/>
      <c r="J4093" s="307"/>
      <c r="K4093" s="325"/>
      <c r="L4093" s="353"/>
      <c r="M4093" s="772"/>
      <c r="N4093" s="775"/>
      <c r="O4093" s="863"/>
      <c r="P4093" s="821"/>
      <c r="Q4093" s="828">
        <f t="shared" si="197"/>
        <v>0</v>
      </c>
      <c r="R4093" s="523"/>
    </row>
    <row r="4094" spans="2:18" ht="30" hidden="1" outlineLevel="2">
      <c r="B4094" s="115">
        <f t="shared" si="198"/>
        <v>4074</v>
      </c>
      <c r="C4094" s="70" t="s">
        <v>884</v>
      </c>
      <c r="D4094" s="203" t="s">
        <v>31</v>
      </c>
      <c r="E4094" s="204">
        <v>1</v>
      </c>
      <c r="F4094" s="38"/>
      <c r="G4094" s="38"/>
      <c r="H4094" s="39"/>
      <c r="I4094" s="38"/>
      <c r="J4094" s="307"/>
      <c r="K4094" s="325"/>
      <c r="L4094" s="353"/>
      <c r="M4094" s="772"/>
      <c r="N4094" s="775"/>
      <c r="O4094" s="863"/>
      <c r="P4094" s="821"/>
      <c r="Q4094" s="828">
        <f t="shared" si="197"/>
        <v>0</v>
      </c>
      <c r="R4094" s="523"/>
    </row>
    <row r="4095" spans="2:18" hidden="1" outlineLevel="2">
      <c r="B4095" s="115">
        <f t="shared" si="198"/>
        <v>4075</v>
      </c>
      <c r="C4095" s="70" t="s">
        <v>885</v>
      </c>
      <c r="D4095" s="203"/>
      <c r="E4095" s="204"/>
      <c r="F4095" s="38"/>
      <c r="G4095" s="38"/>
      <c r="H4095" s="39"/>
      <c r="I4095" s="38"/>
      <c r="J4095" s="307"/>
      <c r="K4095" s="325"/>
      <c r="L4095" s="353"/>
      <c r="M4095" s="772"/>
      <c r="N4095" s="775"/>
      <c r="O4095" s="863"/>
      <c r="P4095" s="821"/>
      <c r="Q4095" s="828">
        <f t="shared" si="197"/>
        <v>0</v>
      </c>
      <c r="R4095" s="523"/>
    </row>
    <row r="4096" spans="2:18" hidden="1" outlineLevel="2">
      <c r="B4096" s="115">
        <f t="shared" si="198"/>
        <v>4076</v>
      </c>
      <c r="C4096" s="70" t="s">
        <v>886</v>
      </c>
      <c r="D4096" s="203"/>
      <c r="E4096" s="204"/>
      <c r="F4096" s="38"/>
      <c r="G4096" s="38"/>
      <c r="H4096" s="39"/>
      <c r="I4096" s="38"/>
      <c r="J4096" s="307"/>
      <c r="K4096" s="325"/>
      <c r="L4096" s="353"/>
      <c r="M4096" s="772"/>
      <c r="N4096" s="775"/>
      <c r="O4096" s="863"/>
      <c r="P4096" s="821"/>
      <c r="Q4096" s="828">
        <f t="shared" si="197"/>
        <v>0</v>
      </c>
      <c r="R4096" s="523"/>
    </row>
    <row r="4097" spans="2:18" hidden="1" outlineLevel="2">
      <c r="B4097" s="115">
        <f t="shared" si="198"/>
        <v>4077</v>
      </c>
      <c r="C4097" s="70" t="s">
        <v>887</v>
      </c>
      <c r="D4097" s="203"/>
      <c r="E4097" s="204"/>
      <c r="F4097" s="38"/>
      <c r="G4097" s="38"/>
      <c r="H4097" s="39"/>
      <c r="I4097" s="38"/>
      <c r="J4097" s="307"/>
      <c r="K4097" s="325"/>
      <c r="L4097" s="353"/>
      <c r="M4097" s="772"/>
      <c r="N4097" s="775"/>
      <c r="O4097" s="863"/>
      <c r="P4097" s="821"/>
      <c r="Q4097" s="828">
        <f t="shared" si="197"/>
        <v>0</v>
      </c>
      <c r="R4097" s="523"/>
    </row>
    <row r="4098" spans="2:18" hidden="1" outlineLevel="2">
      <c r="B4098" s="115">
        <f t="shared" si="198"/>
        <v>4078</v>
      </c>
      <c r="C4098" s="70" t="s">
        <v>888</v>
      </c>
      <c r="D4098" s="203"/>
      <c r="E4098" s="204"/>
      <c r="F4098" s="38"/>
      <c r="G4098" s="38"/>
      <c r="H4098" s="39"/>
      <c r="I4098" s="38"/>
      <c r="J4098" s="307"/>
      <c r="K4098" s="325"/>
      <c r="L4098" s="353"/>
      <c r="M4098" s="772"/>
      <c r="N4098" s="775"/>
      <c r="O4098" s="863"/>
      <c r="P4098" s="821"/>
      <c r="Q4098" s="828">
        <f t="shared" si="197"/>
        <v>0</v>
      </c>
      <c r="R4098" s="523"/>
    </row>
    <row r="4099" spans="2:18" hidden="1" outlineLevel="2">
      <c r="B4099" s="115">
        <f t="shared" si="198"/>
        <v>4079</v>
      </c>
      <c r="C4099" s="70" t="s">
        <v>889</v>
      </c>
      <c r="D4099" s="203"/>
      <c r="E4099" s="204"/>
      <c r="F4099" s="38"/>
      <c r="G4099" s="38"/>
      <c r="H4099" s="39"/>
      <c r="I4099" s="38"/>
      <c r="J4099" s="307"/>
      <c r="K4099" s="325"/>
      <c r="L4099" s="353"/>
      <c r="M4099" s="772"/>
      <c r="N4099" s="775"/>
      <c r="O4099" s="863"/>
      <c r="P4099" s="821"/>
      <c r="Q4099" s="828">
        <f t="shared" si="197"/>
        <v>0</v>
      </c>
      <c r="R4099" s="523"/>
    </row>
    <row r="4100" spans="2:18" ht="45" hidden="1" outlineLevel="2">
      <c r="B4100" s="115">
        <f t="shared" si="198"/>
        <v>4080</v>
      </c>
      <c r="C4100" s="70" t="s">
        <v>890</v>
      </c>
      <c r="D4100" s="203"/>
      <c r="E4100" s="204"/>
      <c r="F4100" s="38"/>
      <c r="G4100" s="38"/>
      <c r="H4100" s="39"/>
      <c r="I4100" s="38"/>
      <c r="J4100" s="307"/>
      <c r="K4100" s="325"/>
      <c r="L4100" s="353"/>
      <c r="M4100" s="772"/>
      <c r="N4100" s="775"/>
      <c r="O4100" s="863"/>
      <c r="P4100" s="821"/>
      <c r="Q4100" s="828">
        <f t="shared" si="197"/>
        <v>0</v>
      </c>
      <c r="R4100" s="523"/>
    </row>
    <row r="4101" spans="2:18" ht="30" hidden="1" outlineLevel="2">
      <c r="B4101" s="115">
        <f t="shared" si="198"/>
        <v>4081</v>
      </c>
      <c r="C4101" s="70" t="s">
        <v>891</v>
      </c>
      <c r="D4101" s="203"/>
      <c r="E4101" s="204"/>
      <c r="F4101" s="38"/>
      <c r="G4101" s="38"/>
      <c r="H4101" s="39"/>
      <c r="I4101" s="38"/>
      <c r="J4101" s="307"/>
      <c r="K4101" s="325"/>
      <c r="L4101" s="353"/>
      <c r="M4101" s="772"/>
      <c r="N4101" s="775"/>
      <c r="O4101" s="863"/>
      <c r="P4101" s="821"/>
      <c r="Q4101" s="828">
        <f t="shared" si="197"/>
        <v>0</v>
      </c>
      <c r="R4101" s="523"/>
    </row>
    <row r="4102" spans="2:18" ht="30" hidden="1" outlineLevel="2">
      <c r="B4102" s="115">
        <f t="shared" si="198"/>
        <v>4082</v>
      </c>
      <c r="C4102" s="70" t="s">
        <v>892</v>
      </c>
      <c r="D4102" s="203" t="s">
        <v>31</v>
      </c>
      <c r="E4102" s="204">
        <v>4</v>
      </c>
      <c r="F4102" s="38"/>
      <c r="G4102" s="38"/>
      <c r="H4102" s="39"/>
      <c r="I4102" s="38"/>
      <c r="J4102" s="307"/>
      <c r="K4102" s="325"/>
      <c r="L4102" s="353"/>
      <c r="M4102" s="772"/>
      <c r="N4102" s="775"/>
      <c r="O4102" s="863"/>
      <c r="P4102" s="821"/>
      <c r="Q4102" s="828">
        <f t="shared" si="197"/>
        <v>0</v>
      </c>
      <c r="R4102" s="523"/>
    </row>
    <row r="4103" spans="2:18" ht="30" hidden="1" outlineLevel="2">
      <c r="B4103" s="115">
        <f t="shared" si="198"/>
        <v>4083</v>
      </c>
      <c r="C4103" s="70" t="s">
        <v>893</v>
      </c>
      <c r="D4103" s="203" t="s">
        <v>31</v>
      </c>
      <c r="E4103" s="204">
        <v>1</v>
      </c>
      <c r="F4103" s="38"/>
      <c r="G4103" s="38"/>
      <c r="H4103" s="39"/>
      <c r="I4103" s="38"/>
      <c r="J4103" s="307"/>
      <c r="K4103" s="325"/>
      <c r="L4103" s="353"/>
      <c r="M4103" s="772"/>
      <c r="N4103" s="775"/>
      <c r="O4103" s="863"/>
      <c r="P4103" s="821"/>
      <c r="Q4103" s="828">
        <f t="shared" si="197"/>
        <v>0</v>
      </c>
      <c r="R4103" s="523"/>
    </row>
    <row r="4104" spans="2:18" ht="45" hidden="1" outlineLevel="2">
      <c r="B4104" s="115">
        <f t="shared" si="198"/>
        <v>4084</v>
      </c>
      <c r="C4104" s="70" t="s">
        <v>645</v>
      </c>
      <c r="D4104" s="203" t="s">
        <v>31</v>
      </c>
      <c r="E4104" s="204">
        <v>1</v>
      </c>
      <c r="F4104" s="38"/>
      <c r="G4104" s="38"/>
      <c r="H4104" s="39"/>
      <c r="I4104" s="38"/>
      <c r="J4104" s="307"/>
      <c r="K4104" s="325"/>
      <c r="L4104" s="353"/>
      <c r="M4104" s="772"/>
      <c r="N4104" s="775"/>
      <c r="O4104" s="863"/>
      <c r="P4104" s="821"/>
      <c r="Q4104" s="828">
        <f t="shared" si="197"/>
        <v>0</v>
      </c>
      <c r="R4104" s="523"/>
    </row>
    <row r="4105" spans="2:18" hidden="1" outlineLevel="2">
      <c r="B4105" s="115">
        <f t="shared" si="198"/>
        <v>4085</v>
      </c>
      <c r="C4105" s="70" t="s">
        <v>894</v>
      </c>
      <c r="D4105" s="203" t="s">
        <v>31</v>
      </c>
      <c r="E4105" s="204">
        <v>2</v>
      </c>
      <c r="F4105" s="38"/>
      <c r="G4105" s="38"/>
      <c r="H4105" s="39"/>
      <c r="I4105" s="38"/>
      <c r="J4105" s="307"/>
      <c r="K4105" s="325"/>
      <c r="L4105" s="353"/>
      <c r="M4105" s="772"/>
      <c r="N4105" s="775"/>
      <c r="O4105" s="863"/>
      <c r="P4105" s="821"/>
      <c r="Q4105" s="828">
        <f t="shared" si="197"/>
        <v>0</v>
      </c>
      <c r="R4105" s="523"/>
    </row>
    <row r="4106" spans="2:18" ht="45" hidden="1" outlineLevel="2">
      <c r="B4106" s="115">
        <f t="shared" si="198"/>
        <v>4086</v>
      </c>
      <c r="C4106" s="70" t="s">
        <v>895</v>
      </c>
      <c r="D4106" s="203" t="s">
        <v>2461</v>
      </c>
      <c r="E4106" s="204" t="s">
        <v>2919</v>
      </c>
      <c r="F4106" s="38"/>
      <c r="G4106" s="38"/>
      <c r="H4106" s="39"/>
      <c r="I4106" s="38"/>
      <c r="J4106" s="307"/>
      <c r="K4106" s="325"/>
      <c r="L4106" s="353"/>
      <c r="M4106" s="772"/>
      <c r="N4106" s="775"/>
      <c r="O4106" s="863"/>
      <c r="P4106" s="821"/>
      <c r="Q4106" s="828">
        <f t="shared" si="197"/>
        <v>0</v>
      </c>
      <c r="R4106" s="523"/>
    </row>
    <row r="4107" spans="2:18" ht="45" hidden="1" outlineLevel="2">
      <c r="B4107" s="115">
        <f t="shared" si="198"/>
        <v>4087</v>
      </c>
      <c r="C4107" s="70" t="s">
        <v>896</v>
      </c>
      <c r="D4107" s="203" t="s">
        <v>2461</v>
      </c>
      <c r="E4107" s="204" t="s">
        <v>2920</v>
      </c>
      <c r="F4107" s="38"/>
      <c r="G4107" s="38"/>
      <c r="H4107" s="39"/>
      <c r="I4107" s="38"/>
      <c r="J4107" s="307"/>
      <c r="K4107" s="325"/>
      <c r="L4107" s="353"/>
      <c r="M4107" s="772"/>
      <c r="N4107" s="775"/>
      <c r="O4107" s="863"/>
      <c r="P4107" s="821"/>
      <c r="Q4107" s="828">
        <f t="shared" si="197"/>
        <v>0</v>
      </c>
      <c r="R4107" s="523"/>
    </row>
    <row r="4108" spans="2:18" ht="45" hidden="1" outlineLevel="2">
      <c r="B4108" s="115">
        <f t="shared" si="198"/>
        <v>4088</v>
      </c>
      <c r="C4108" s="70" t="s">
        <v>898</v>
      </c>
      <c r="D4108" s="203" t="s">
        <v>2461</v>
      </c>
      <c r="E4108" s="204" t="s">
        <v>2921</v>
      </c>
      <c r="F4108" s="38"/>
      <c r="G4108" s="38"/>
      <c r="H4108" s="39"/>
      <c r="I4108" s="38"/>
      <c r="J4108" s="307"/>
      <c r="K4108" s="325"/>
      <c r="L4108" s="353"/>
      <c r="M4108" s="772"/>
      <c r="N4108" s="775"/>
      <c r="O4108" s="863"/>
      <c r="P4108" s="821"/>
      <c r="Q4108" s="828">
        <f t="shared" si="197"/>
        <v>0</v>
      </c>
      <c r="R4108" s="523"/>
    </row>
    <row r="4109" spans="2:18" ht="45" hidden="1" outlineLevel="2">
      <c r="B4109" s="115">
        <f t="shared" si="198"/>
        <v>4089</v>
      </c>
      <c r="C4109" s="70" t="s">
        <v>914</v>
      </c>
      <c r="D4109" s="203" t="s">
        <v>2461</v>
      </c>
      <c r="E4109" s="204" t="s">
        <v>2922</v>
      </c>
      <c r="F4109" s="38"/>
      <c r="G4109" s="38"/>
      <c r="H4109" s="39"/>
      <c r="I4109" s="38"/>
      <c r="J4109" s="307"/>
      <c r="K4109" s="325"/>
      <c r="L4109" s="353"/>
      <c r="M4109" s="772"/>
      <c r="N4109" s="775"/>
      <c r="O4109" s="863"/>
      <c r="P4109" s="821"/>
      <c r="Q4109" s="828">
        <f t="shared" si="197"/>
        <v>0</v>
      </c>
      <c r="R4109" s="523"/>
    </row>
    <row r="4110" spans="2:18" ht="45" hidden="1" outlineLevel="2">
      <c r="B4110" s="115">
        <f t="shared" si="198"/>
        <v>4090</v>
      </c>
      <c r="C4110" s="70" t="s">
        <v>664</v>
      </c>
      <c r="D4110" s="203" t="s">
        <v>2461</v>
      </c>
      <c r="E4110" s="204" t="s">
        <v>2891</v>
      </c>
      <c r="F4110" s="38"/>
      <c r="G4110" s="38"/>
      <c r="H4110" s="39"/>
      <c r="I4110" s="38"/>
      <c r="J4110" s="307"/>
      <c r="K4110" s="325"/>
      <c r="L4110" s="353"/>
      <c r="M4110" s="772"/>
      <c r="N4110" s="775"/>
      <c r="O4110" s="863"/>
      <c r="P4110" s="821"/>
      <c r="Q4110" s="828">
        <f t="shared" si="197"/>
        <v>0</v>
      </c>
      <c r="R4110" s="523"/>
    </row>
    <row r="4111" spans="2:18" ht="45" hidden="1" outlineLevel="2">
      <c r="B4111" s="115">
        <f t="shared" si="198"/>
        <v>4091</v>
      </c>
      <c r="C4111" s="70" t="s">
        <v>899</v>
      </c>
      <c r="D4111" s="203" t="s">
        <v>2461</v>
      </c>
      <c r="E4111" s="204" t="s">
        <v>2892</v>
      </c>
      <c r="F4111" s="38"/>
      <c r="G4111" s="38"/>
      <c r="H4111" s="39"/>
      <c r="I4111" s="38"/>
      <c r="J4111" s="307"/>
      <c r="K4111" s="325"/>
      <c r="L4111" s="353"/>
      <c r="M4111" s="772"/>
      <c r="N4111" s="775"/>
      <c r="O4111" s="863"/>
      <c r="P4111" s="821"/>
      <c r="Q4111" s="828">
        <f t="shared" si="197"/>
        <v>0</v>
      </c>
      <c r="R4111" s="523"/>
    </row>
    <row r="4112" spans="2:18" ht="45" hidden="1" outlineLevel="2">
      <c r="B4112" s="115">
        <f t="shared" si="198"/>
        <v>4092</v>
      </c>
      <c r="C4112" s="70" t="s">
        <v>917</v>
      </c>
      <c r="D4112" s="203" t="s">
        <v>2031</v>
      </c>
      <c r="E4112" s="204" t="s">
        <v>2923</v>
      </c>
      <c r="F4112" s="38"/>
      <c r="G4112" s="38"/>
      <c r="H4112" s="39"/>
      <c r="I4112" s="38"/>
      <c r="J4112" s="307"/>
      <c r="K4112" s="325"/>
      <c r="L4112" s="353"/>
      <c r="M4112" s="772"/>
      <c r="N4112" s="775"/>
      <c r="O4112" s="863"/>
      <c r="P4112" s="821"/>
      <c r="Q4112" s="828">
        <f t="shared" si="197"/>
        <v>0</v>
      </c>
      <c r="R4112" s="523"/>
    </row>
    <row r="4113" spans="2:18" ht="45" hidden="1" outlineLevel="2">
      <c r="B4113" s="115">
        <f t="shared" si="198"/>
        <v>4093</v>
      </c>
      <c r="C4113" s="70" t="s">
        <v>901</v>
      </c>
      <c r="D4113" s="203" t="s">
        <v>2031</v>
      </c>
      <c r="E4113" s="204" t="s">
        <v>2924</v>
      </c>
      <c r="F4113" s="38"/>
      <c r="G4113" s="38"/>
      <c r="H4113" s="39"/>
      <c r="I4113" s="38"/>
      <c r="J4113" s="307"/>
      <c r="K4113" s="325"/>
      <c r="L4113" s="353"/>
      <c r="M4113" s="772"/>
      <c r="N4113" s="775"/>
      <c r="O4113" s="863"/>
      <c r="P4113" s="821"/>
      <c r="Q4113" s="828">
        <f t="shared" si="197"/>
        <v>0</v>
      </c>
      <c r="R4113" s="523"/>
    </row>
    <row r="4114" spans="2:18" ht="45" hidden="1" outlineLevel="2">
      <c r="B4114" s="115">
        <f t="shared" si="198"/>
        <v>4094</v>
      </c>
      <c r="C4114" s="70" t="s">
        <v>903</v>
      </c>
      <c r="D4114" s="203" t="s">
        <v>2031</v>
      </c>
      <c r="E4114" s="204" t="s">
        <v>2916</v>
      </c>
      <c r="F4114" s="38"/>
      <c r="G4114" s="38"/>
      <c r="H4114" s="39"/>
      <c r="I4114" s="38"/>
      <c r="J4114" s="307"/>
      <c r="K4114" s="325"/>
      <c r="L4114" s="353"/>
      <c r="M4114" s="772"/>
      <c r="N4114" s="775"/>
      <c r="O4114" s="863"/>
      <c r="P4114" s="821"/>
      <c r="Q4114" s="828">
        <f t="shared" si="197"/>
        <v>0</v>
      </c>
      <c r="R4114" s="523"/>
    </row>
    <row r="4115" spans="2:18" ht="45" hidden="1" outlineLevel="2">
      <c r="B4115" s="115">
        <f t="shared" si="198"/>
        <v>4095</v>
      </c>
      <c r="C4115" s="70" t="s">
        <v>904</v>
      </c>
      <c r="D4115" s="203" t="s">
        <v>2031</v>
      </c>
      <c r="E4115" s="204" t="s">
        <v>2897</v>
      </c>
      <c r="F4115" s="38"/>
      <c r="G4115" s="38"/>
      <c r="H4115" s="39"/>
      <c r="I4115" s="38"/>
      <c r="J4115" s="307"/>
      <c r="K4115" s="325"/>
      <c r="L4115" s="353"/>
      <c r="M4115" s="772"/>
      <c r="N4115" s="775"/>
      <c r="O4115" s="863"/>
      <c r="P4115" s="821"/>
      <c r="Q4115" s="828">
        <f t="shared" si="197"/>
        <v>0</v>
      </c>
      <c r="R4115" s="523"/>
    </row>
    <row r="4116" spans="2:18" ht="45" hidden="1" outlineLevel="2">
      <c r="B4116" s="115">
        <f t="shared" si="198"/>
        <v>4096</v>
      </c>
      <c r="C4116" s="70" t="s">
        <v>677</v>
      </c>
      <c r="D4116" s="203" t="s">
        <v>2031</v>
      </c>
      <c r="E4116" s="204" t="s">
        <v>2701</v>
      </c>
      <c r="F4116" s="38"/>
      <c r="G4116" s="38"/>
      <c r="H4116" s="39"/>
      <c r="I4116" s="38"/>
      <c r="J4116" s="307"/>
      <c r="K4116" s="325"/>
      <c r="L4116" s="353"/>
      <c r="M4116" s="772"/>
      <c r="N4116" s="775"/>
      <c r="O4116" s="863"/>
      <c r="P4116" s="821"/>
      <c r="Q4116" s="828">
        <f t="shared" si="197"/>
        <v>0</v>
      </c>
      <c r="R4116" s="523"/>
    </row>
    <row r="4117" spans="2:18" ht="30" hidden="1" outlineLevel="2">
      <c r="B4117" s="115">
        <f t="shared" si="198"/>
        <v>4097</v>
      </c>
      <c r="C4117" s="70" t="s">
        <v>905</v>
      </c>
      <c r="D4117" s="203" t="s">
        <v>2031</v>
      </c>
      <c r="E4117" s="204" t="s">
        <v>2705</v>
      </c>
      <c r="F4117" s="38"/>
      <c r="G4117" s="38"/>
      <c r="H4117" s="39"/>
      <c r="I4117" s="38"/>
      <c r="J4117" s="307"/>
      <c r="K4117" s="325"/>
      <c r="L4117" s="353"/>
      <c r="M4117" s="772"/>
      <c r="N4117" s="775"/>
      <c r="O4117" s="863"/>
      <c r="P4117" s="821"/>
      <c r="Q4117" s="828">
        <f t="shared" si="197"/>
        <v>0</v>
      </c>
      <c r="R4117" s="523"/>
    </row>
    <row r="4118" spans="2:18" ht="45" hidden="1" outlineLevel="2">
      <c r="B4118" s="115">
        <f t="shared" si="198"/>
        <v>4098</v>
      </c>
      <c r="C4118" s="70" t="s">
        <v>907</v>
      </c>
      <c r="D4118" s="203" t="s">
        <v>2031</v>
      </c>
      <c r="E4118" s="204" t="s">
        <v>2900</v>
      </c>
      <c r="F4118" s="38"/>
      <c r="G4118" s="38"/>
      <c r="H4118" s="39"/>
      <c r="I4118" s="38"/>
      <c r="J4118" s="307"/>
      <c r="K4118" s="325"/>
      <c r="L4118" s="353"/>
      <c r="M4118" s="772"/>
      <c r="N4118" s="775"/>
      <c r="O4118" s="863"/>
      <c r="P4118" s="821"/>
      <c r="Q4118" s="828">
        <f t="shared" si="197"/>
        <v>0</v>
      </c>
      <c r="R4118" s="523"/>
    </row>
    <row r="4119" spans="2:18" ht="45" hidden="1" outlineLevel="2">
      <c r="B4119" s="115">
        <f t="shared" si="198"/>
        <v>4099</v>
      </c>
      <c r="C4119" s="70" t="s">
        <v>916</v>
      </c>
      <c r="D4119" s="203" t="s">
        <v>2031</v>
      </c>
      <c r="E4119" s="204" t="s">
        <v>2902</v>
      </c>
      <c r="F4119" s="38"/>
      <c r="G4119" s="38"/>
      <c r="H4119" s="39"/>
      <c r="I4119" s="38"/>
      <c r="J4119" s="307"/>
      <c r="K4119" s="325"/>
      <c r="L4119" s="353"/>
      <c r="M4119" s="772"/>
      <c r="N4119" s="775"/>
      <c r="O4119" s="863"/>
      <c r="P4119" s="821"/>
      <c r="Q4119" s="828">
        <f t="shared" si="197"/>
        <v>0</v>
      </c>
      <c r="R4119" s="523"/>
    </row>
    <row r="4120" spans="2:18" ht="45" hidden="1" outlineLevel="2">
      <c r="B4120" s="115">
        <f t="shared" si="198"/>
        <v>4100</v>
      </c>
      <c r="C4120" s="70" t="s">
        <v>918</v>
      </c>
      <c r="D4120" s="203" t="s">
        <v>2031</v>
      </c>
      <c r="E4120" s="204" t="s">
        <v>2706</v>
      </c>
      <c r="F4120" s="38"/>
      <c r="G4120" s="38"/>
      <c r="H4120" s="39"/>
      <c r="I4120" s="38"/>
      <c r="J4120" s="307"/>
      <c r="K4120" s="325"/>
      <c r="L4120" s="353"/>
      <c r="M4120" s="772"/>
      <c r="N4120" s="775"/>
      <c r="O4120" s="863"/>
      <c r="P4120" s="821"/>
      <c r="Q4120" s="828">
        <f t="shared" si="197"/>
        <v>0</v>
      </c>
      <c r="R4120" s="523"/>
    </row>
    <row r="4121" spans="2:18" ht="45" hidden="1" outlineLevel="2">
      <c r="B4121" s="115">
        <f t="shared" si="198"/>
        <v>4101</v>
      </c>
      <c r="C4121" s="70" t="s">
        <v>911</v>
      </c>
      <c r="D4121" s="203" t="s">
        <v>2031</v>
      </c>
      <c r="E4121" s="204" t="s">
        <v>2904</v>
      </c>
      <c r="F4121" s="38"/>
      <c r="G4121" s="38"/>
      <c r="H4121" s="39"/>
      <c r="I4121" s="38"/>
      <c r="J4121" s="307"/>
      <c r="K4121" s="325"/>
      <c r="L4121" s="353"/>
      <c r="M4121" s="772"/>
      <c r="N4121" s="775"/>
      <c r="O4121" s="863"/>
      <c r="P4121" s="821"/>
      <c r="Q4121" s="828">
        <f t="shared" si="197"/>
        <v>0</v>
      </c>
      <c r="R4121" s="523"/>
    </row>
    <row r="4122" spans="2:18" ht="45" hidden="1" outlineLevel="2">
      <c r="B4122" s="115">
        <f t="shared" si="198"/>
        <v>4102</v>
      </c>
      <c r="C4122" s="70" t="s">
        <v>919</v>
      </c>
      <c r="D4122" s="203" t="s">
        <v>2031</v>
      </c>
      <c r="E4122" s="204" t="s">
        <v>2925</v>
      </c>
      <c r="F4122" s="38"/>
      <c r="G4122" s="38"/>
      <c r="H4122" s="39"/>
      <c r="I4122" s="38"/>
      <c r="J4122" s="307"/>
      <c r="K4122" s="325"/>
      <c r="L4122" s="353"/>
      <c r="M4122" s="772"/>
      <c r="N4122" s="775"/>
      <c r="O4122" s="863"/>
      <c r="P4122" s="821"/>
      <c r="Q4122" s="828">
        <f t="shared" si="197"/>
        <v>0</v>
      </c>
      <c r="R4122" s="523"/>
    </row>
    <row r="4123" spans="2:18" ht="30" hidden="1" outlineLevel="2">
      <c r="B4123" s="115">
        <f t="shared" si="198"/>
        <v>4103</v>
      </c>
      <c r="C4123" s="70" t="s">
        <v>912</v>
      </c>
      <c r="D4123" s="203" t="s">
        <v>2031</v>
      </c>
      <c r="E4123" s="204" t="s">
        <v>2905</v>
      </c>
      <c r="F4123" s="38"/>
      <c r="G4123" s="38"/>
      <c r="H4123" s="39"/>
      <c r="I4123" s="38"/>
      <c r="J4123" s="307"/>
      <c r="K4123" s="325"/>
      <c r="L4123" s="353"/>
      <c r="M4123" s="772"/>
      <c r="N4123" s="775"/>
      <c r="O4123" s="863"/>
      <c r="P4123" s="821"/>
      <c r="Q4123" s="828">
        <f t="shared" si="197"/>
        <v>0</v>
      </c>
      <c r="R4123" s="523"/>
    </row>
    <row r="4124" spans="2:18" ht="30" hidden="1" outlineLevel="2">
      <c r="B4124" s="115">
        <f t="shared" si="198"/>
        <v>4104</v>
      </c>
      <c r="C4124" s="70" t="s">
        <v>913</v>
      </c>
      <c r="D4124" s="203" t="s">
        <v>2532</v>
      </c>
      <c r="E4124" s="204" t="s">
        <v>2906</v>
      </c>
      <c r="F4124" s="38"/>
      <c r="G4124" s="38"/>
      <c r="H4124" s="39"/>
      <c r="I4124" s="38"/>
      <c r="J4124" s="307"/>
      <c r="K4124" s="325"/>
      <c r="L4124" s="353"/>
      <c r="M4124" s="772"/>
      <c r="N4124" s="775"/>
      <c r="O4124" s="863"/>
      <c r="P4124" s="821"/>
      <c r="Q4124" s="828">
        <f t="shared" si="197"/>
        <v>0</v>
      </c>
      <c r="R4124" s="523"/>
    </row>
    <row r="4125" spans="2:18" hidden="1" outlineLevel="2">
      <c r="B4125" s="115">
        <f t="shared" si="198"/>
        <v>4105</v>
      </c>
      <c r="C4125" s="70" t="s">
        <v>2926</v>
      </c>
      <c r="D4125" s="203"/>
      <c r="E4125" s="204"/>
      <c r="F4125" s="38"/>
      <c r="G4125" s="38"/>
      <c r="H4125" s="39"/>
      <c r="I4125" s="38"/>
      <c r="J4125" s="307"/>
      <c r="K4125" s="325"/>
      <c r="L4125" s="353"/>
      <c r="M4125" s="772"/>
      <c r="N4125" s="775"/>
      <c r="O4125" s="863"/>
      <c r="P4125" s="821"/>
      <c r="Q4125" s="828">
        <f t="shared" si="197"/>
        <v>0</v>
      </c>
      <c r="R4125" s="523"/>
    </row>
    <row r="4126" spans="2:18" ht="30" hidden="1" outlineLevel="2">
      <c r="B4126" s="115">
        <f t="shared" si="198"/>
        <v>4106</v>
      </c>
      <c r="C4126" s="70" t="s">
        <v>884</v>
      </c>
      <c r="D4126" s="202" t="s">
        <v>31</v>
      </c>
      <c r="E4126" s="204">
        <v>1</v>
      </c>
      <c r="F4126" s="38"/>
      <c r="G4126" s="38"/>
      <c r="H4126" s="39"/>
      <c r="I4126" s="38"/>
      <c r="J4126" s="307"/>
      <c r="K4126" s="325"/>
      <c r="L4126" s="353"/>
      <c r="M4126" s="772"/>
      <c r="N4126" s="775"/>
      <c r="O4126" s="863"/>
      <c r="P4126" s="821"/>
      <c r="Q4126" s="828">
        <f t="shared" si="197"/>
        <v>0</v>
      </c>
      <c r="R4126" s="523"/>
    </row>
    <row r="4127" spans="2:18" hidden="1" outlineLevel="2">
      <c r="B4127" s="115">
        <f t="shared" si="198"/>
        <v>4107</v>
      </c>
      <c r="C4127" s="70" t="s">
        <v>885</v>
      </c>
      <c r="D4127" s="203"/>
      <c r="E4127" s="204"/>
      <c r="F4127" s="38"/>
      <c r="G4127" s="38"/>
      <c r="H4127" s="39"/>
      <c r="I4127" s="38"/>
      <c r="J4127" s="307"/>
      <c r="K4127" s="325"/>
      <c r="L4127" s="353"/>
      <c r="M4127" s="772"/>
      <c r="N4127" s="775"/>
      <c r="O4127" s="863"/>
      <c r="P4127" s="821"/>
      <c r="Q4127" s="828">
        <f t="shared" si="197"/>
        <v>0</v>
      </c>
      <c r="R4127" s="523"/>
    </row>
    <row r="4128" spans="2:18" hidden="1" outlineLevel="2">
      <c r="B4128" s="115">
        <f t="shared" si="198"/>
        <v>4108</v>
      </c>
      <c r="C4128" s="70" t="s">
        <v>886</v>
      </c>
      <c r="D4128" s="203"/>
      <c r="E4128" s="204"/>
      <c r="F4128" s="38"/>
      <c r="G4128" s="38"/>
      <c r="H4128" s="39"/>
      <c r="I4128" s="38"/>
      <c r="J4128" s="307"/>
      <c r="K4128" s="325"/>
      <c r="L4128" s="353"/>
      <c r="M4128" s="772"/>
      <c r="N4128" s="775"/>
      <c r="O4128" s="863"/>
      <c r="P4128" s="821"/>
      <c r="Q4128" s="828">
        <f t="shared" si="197"/>
        <v>0</v>
      </c>
      <c r="R4128" s="523"/>
    </row>
    <row r="4129" spans="2:18" hidden="1" outlineLevel="2">
      <c r="B4129" s="115">
        <f t="shared" si="198"/>
        <v>4109</v>
      </c>
      <c r="C4129" s="70" t="s">
        <v>887</v>
      </c>
      <c r="D4129" s="203"/>
      <c r="E4129" s="204"/>
      <c r="F4129" s="38"/>
      <c r="G4129" s="38"/>
      <c r="H4129" s="39"/>
      <c r="I4129" s="38"/>
      <c r="J4129" s="307"/>
      <c r="K4129" s="325"/>
      <c r="L4129" s="353"/>
      <c r="M4129" s="772"/>
      <c r="N4129" s="775"/>
      <c r="O4129" s="863"/>
      <c r="P4129" s="821"/>
      <c r="Q4129" s="828">
        <f t="shared" si="197"/>
        <v>0</v>
      </c>
      <c r="R4129" s="523"/>
    </row>
    <row r="4130" spans="2:18" hidden="1" outlineLevel="2">
      <c r="B4130" s="115">
        <f t="shared" si="198"/>
        <v>4110</v>
      </c>
      <c r="C4130" s="70" t="s">
        <v>888</v>
      </c>
      <c r="D4130" s="203"/>
      <c r="E4130" s="204"/>
      <c r="F4130" s="38"/>
      <c r="G4130" s="38"/>
      <c r="H4130" s="39"/>
      <c r="I4130" s="38"/>
      <c r="J4130" s="307"/>
      <c r="K4130" s="325"/>
      <c r="L4130" s="353"/>
      <c r="M4130" s="772"/>
      <c r="N4130" s="775"/>
      <c r="O4130" s="863"/>
      <c r="P4130" s="821"/>
      <c r="Q4130" s="828">
        <f t="shared" si="197"/>
        <v>0</v>
      </c>
      <c r="R4130" s="523"/>
    </row>
    <row r="4131" spans="2:18" hidden="1" outlineLevel="2">
      <c r="B4131" s="115">
        <f t="shared" si="198"/>
        <v>4111</v>
      </c>
      <c r="C4131" s="70" t="s">
        <v>889</v>
      </c>
      <c r="D4131" s="203"/>
      <c r="E4131" s="204"/>
      <c r="F4131" s="38"/>
      <c r="G4131" s="38"/>
      <c r="H4131" s="39"/>
      <c r="I4131" s="38"/>
      <c r="J4131" s="307"/>
      <c r="K4131" s="325"/>
      <c r="L4131" s="353"/>
      <c r="M4131" s="772"/>
      <c r="N4131" s="775"/>
      <c r="O4131" s="863"/>
      <c r="P4131" s="821"/>
      <c r="Q4131" s="828">
        <f t="shared" si="197"/>
        <v>0</v>
      </c>
      <c r="R4131" s="523"/>
    </row>
    <row r="4132" spans="2:18" ht="45" hidden="1" outlineLevel="2">
      <c r="B4132" s="115">
        <f t="shared" si="198"/>
        <v>4112</v>
      </c>
      <c r="C4132" s="70" t="s">
        <v>890</v>
      </c>
      <c r="D4132" s="203"/>
      <c r="E4132" s="204"/>
      <c r="F4132" s="38"/>
      <c r="G4132" s="38"/>
      <c r="H4132" s="39"/>
      <c r="I4132" s="38"/>
      <c r="J4132" s="307"/>
      <c r="K4132" s="325"/>
      <c r="L4132" s="353"/>
      <c r="M4132" s="772"/>
      <c r="N4132" s="775"/>
      <c r="O4132" s="863"/>
      <c r="P4132" s="821"/>
      <c r="Q4132" s="828">
        <f t="shared" si="197"/>
        <v>0</v>
      </c>
      <c r="R4132" s="523"/>
    </row>
    <row r="4133" spans="2:18" ht="30" hidden="1" outlineLevel="2">
      <c r="B4133" s="115">
        <f t="shared" si="198"/>
        <v>4113</v>
      </c>
      <c r="C4133" s="70" t="s">
        <v>891</v>
      </c>
      <c r="D4133" s="203"/>
      <c r="E4133" s="204"/>
      <c r="F4133" s="38"/>
      <c r="G4133" s="38"/>
      <c r="H4133" s="39"/>
      <c r="I4133" s="38"/>
      <c r="J4133" s="307"/>
      <c r="K4133" s="325"/>
      <c r="L4133" s="353"/>
      <c r="M4133" s="772"/>
      <c r="N4133" s="775"/>
      <c r="O4133" s="863"/>
      <c r="P4133" s="821"/>
      <c r="Q4133" s="828">
        <f t="shared" si="197"/>
        <v>0</v>
      </c>
      <c r="R4133" s="523"/>
    </row>
    <row r="4134" spans="2:18" ht="30" hidden="1" outlineLevel="2">
      <c r="B4134" s="115">
        <f t="shared" si="198"/>
        <v>4114</v>
      </c>
      <c r="C4134" s="70" t="s">
        <v>892</v>
      </c>
      <c r="D4134" s="203" t="s">
        <v>31</v>
      </c>
      <c r="E4134" s="204">
        <v>4</v>
      </c>
      <c r="F4134" s="38"/>
      <c r="G4134" s="38"/>
      <c r="H4134" s="39"/>
      <c r="I4134" s="38"/>
      <c r="J4134" s="307"/>
      <c r="K4134" s="325"/>
      <c r="L4134" s="353"/>
      <c r="M4134" s="772"/>
      <c r="N4134" s="775"/>
      <c r="O4134" s="863"/>
      <c r="P4134" s="821"/>
      <c r="Q4134" s="828">
        <f t="shared" si="197"/>
        <v>0</v>
      </c>
      <c r="R4134" s="523"/>
    </row>
    <row r="4135" spans="2:18" ht="30" hidden="1" outlineLevel="2">
      <c r="B4135" s="115">
        <f t="shared" si="198"/>
        <v>4115</v>
      </c>
      <c r="C4135" s="70" t="s">
        <v>893</v>
      </c>
      <c r="D4135" s="203" t="s">
        <v>31</v>
      </c>
      <c r="E4135" s="204">
        <v>1</v>
      </c>
      <c r="F4135" s="38"/>
      <c r="G4135" s="38"/>
      <c r="H4135" s="39"/>
      <c r="I4135" s="38"/>
      <c r="J4135" s="307"/>
      <c r="K4135" s="325"/>
      <c r="L4135" s="353"/>
      <c r="M4135" s="772"/>
      <c r="N4135" s="775"/>
      <c r="O4135" s="863"/>
      <c r="P4135" s="821"/>
      <c r="Q4135" s="828">
        <f t="shared" si="197"/>
        <v>0</v>
      </c>
      <c r="R4135" s="523"/>
    </row>
    <row r="4136" spans="2:18" ht="45" hidden="1" outlineLevel="2">
      <c r="B4136" s="115">
        <f t="shared" si="198"/>
        <v>4116</v>
      </c>
      <c r="C4136" s="70" t="s">
        <v>645</v>
      </c>
      <c r="D4136" s="203" t="s">
        <v>31</v>
      </c>
      <c r="E4136" s="204">
        <v>1</v>
      </c>
      <c r="F4136" s="38"/>
      <c r="G4136" s="38"/>
      <c r="H4136" s="39"/>
      <c r="I4136" s="38"/>
      <c r="J4136" s="307"/>
      <c r="K4136" s="325"/>
      <c r="L4136" s="353"/>
      <c r="M4136" s="772"/>
      <c r="N4136" s="775"/>
      <c r="O4136" s="863"/>
      <c r="P4136" s="821"/>
      <c r="Q4136" s="828">
        <f t="shared" si="197"/>
        <v>0</v>
      </c>
      <c r="R4136" s="523"/>
    </row>
    <row r="4137" spans="2:18" hidden="1" outlineLevel="2">
      <c r="B4137" s="115">
        <f t="shared" si="198"/>
        <v>4117</v>
      </c>
      <c r="C4137" s="70" t="s">
        <v>894</v>
      </c>
      <c r="D4137" s="203" t="s">
        <v>31</v>
      </c>
      <c r="E4137" s="204">
        <v>2</v>
      </c>
      <c r="F4137" s="38"/>
      <c r="G4137" s="38"/>
      <c r="H4137" s="39"/>
      <c r="I4137" s="38"/>
      <c r="J4137" s="307"/>
      <c r="K4137" s="325"/>
      <c r="L4137" s="353"/>
      <c r="M4137" s="772"/>
      <c r="N4137" s="775"/>
      <c r="O4137" s="863"/>
      <c r="P4137" s="821"/>
      <c r="Q4137" s="828">
        <f t="shared" si="197"/>
        <v>0</v>
      </c>
      <c r="R4137" s="523"/>
    </row>
    <row r="4138" spans="2:18" ht="45" hidden="1" outlineLevel="2">
      <c r="B4138" s="115">
        <f t="shared" si="198"/>
        <v>4118</v>
      </c>
      <c r="C4138" s="70" t="s">
        <v>895</v>
      </c>
      <c r="D4138" s="203" t="s">
        <v>2461</v>
      </c>
      <c r="E4138" s="204" t="s">
        <v>2927</v>
      </c>
      <c r="F4138" s="38"/>
      <c r="G4138" s="38"/>
      <c r="H4138" s="39"/>
      <c r="I4138" s="38"/>
      <c r="J4138" s="307"/>
      <c r="K4138" s="325"/>
      <c r="L4138" s="353"/>
      <c r="M4138" s="772"/>
      <c r="N4138" s="775"/>
      <c r="O4138" s="863"/>
      <c r="P4138" s="821"/>
      <c r="Q4138" s="828">
        <f t="shared" si="197"/>
        <v>0</v>
      </c>
      <c r="R4138" s="523"/>
    </row>
    <row r="4139" spans="2:18" ht="45" hidden="1" outlineLevel="2">
      <c r="B4139" s="115">
        <f t="shared" si="198"/>
        <v>4119</v>
      </c>
      <c r="C4139" s="70" t="s">
        <v>896</v>
      </c>
      <c r="D4139" s="203" t="s">
        <v>2461</v>
      </c>
      <c r="E4139" s="204" t="s">
        <v>2928</v>
      </c>
      <c r="F4139" s="38"/>
      <c r="G4139" s="38"/>
      <c r="H4139" s="39"/>
      <c r="I4139" s="38"/>
      <c r="J4139" s="307"/>
      <c r="K4139" s="325"/>
      <c r="L4139" s="353"/>
      <c r="M4139" s="772"/>
      <c r="N4139" s="775"/>
      <c r="O4139" s="863"/>
      <c r="P4139" s="821"/>
      <c r="Q4139" s="828">
        <f t="shared" si="197"/>
        <v>0</v>
      </c>
      <c r="R4139" s="523"/>
    </row>
    <row r="4140" spans="2:18" ht="45" hidden="1" outlineLevel="2">
      <c r="B4140" s="115">
        <f t="shared" si="198"/>
        <v>4120</v>
      </c>
      <c r="C4140" s="70" t="s">
        <v>920</v>
      </c>
      <c r="D4140" s="203" t="s">
        <v>2461</v>
      </c>
      <c r="E4140" s="204" t="s">
        <v>2929</v>
      </c>
      <c r="F4140" s="38"/>
      <c r="G4140" s="38"/>
      <c r="H4140" s="39"/>
      <c r="I4140" s="38"/>
      <c r="J4140" s="307"/>
      <c r="K4140" s="325"/>
      <c r="L4140" s="353"/>
      <c r="M4140" s="772"/>
      <c r="N4140" s="775"/>
      <c r="O4140" s="863"/>
      <c r="P4140" s="821"/>
      <c r="Q4140" s="828">
        <f t="shared" si="197"/>
        <v>0</v>
      </c>
      <c r="R4140" s="523"/>
    </row>
    <row r="4141" spans="2:18" ht="45" hidden="1" outlineLevel="2">
      <c r="B4141" s="115">
        <f t="shared" si="198"/>
        <v>4121</v>
      </c>
      <c r="C4141" s="70" t="s">
        <v>914</v>
      </c>
      <c r="D4141" s="203" t="s">
        <v>2461</v>
      </c>
      <c r="E4141" s="204" t="s">
        <v>2930</v>
      </c>
      <c r="F4141" s="38"/>
      <c r="G4141" s="38"/>
      <c r="H4141" s="39"/>
      <c r="I4141" s="38"/>
      <c r="J4141" s="307"/>
      <c r="K4141" s="325"/>
      <c r="L4141" s="353"/>
      <c r="M4141" s="772"/>
      <c r="N4141" s="775"/>
      <c r="O4141" s="863"/>
      <c r="P4141" s="821"/>
      <c r="Q4141" s="828">
        <f t="shared" si="197"/>
        <v>0</v>
      </c>
      <c r="R4141" s="523"/>
    </row>
    <row r="4142" spans="2:18" ht="45" hidden="1" outlineLevel="2">
      <c r="B4142" s="115">
        <f t="shared" si="198"/>
        <v>4122</v>
      </c>
      <c r="C4142" s="70" t="s">
        <v>664</v>
      </c>
      <c r="D4142" s="203" t="s">
        <v>2461</v>
      </c>
      <c r="E4142" s="204" t="s">
        <v>2891</v>
      </c>
      <c r="F4142" s="38"/>
      <c r="G4142" s="38"/>
      <c r="H4142" s="39"/>
      <c r="I4142" s="38"/>
      <c r="J4142" s="307"/>
      <c r="K4142" s="325"/>
      <c r="L4142" s="353"/>
      <c r="M4142" s="772"/>
      <c r="N4142" s="775"/>
      <c r="O4142" s="863"/>
      <c r="P4142" s="821"/>
      <c r="Q4142" s="828">
        <f t="shared" si="197"/>
        <v>0</v>
      </c>
      <c r="R4142" s="523"/>
    </row>
    <row r="4143" spans="2:18" ht="45" hidden="1" outlineLevel="2">
      <c r="B4143" s="115">
        <f t="shared" si="198"/>
        <v>4123</v>
      </c>
      <c r="C4143" s="70" t="s">
        <v>899</v>
      </c>
      <c r="D4143" s="203" t="s">
        <v>2461</v>
      </c>
      <c r="E4143" s="204" t="s">
        <v>2892</v>
      </c>
      <c r="F4143" s="38"/>
      <c r="G4143" s="38"/>
      <c r="H4143" s="39"/>
      <c r="I4143" s="38"/>
      <c r="J4143" s="307"/>
      <c r="K4143" s="325"/>
      <c r="L4143" s="353"/>
      <c r="M4143" s="772"/>
      <c r="N4143" s="775"/>
      <c r="O4143" s="863"/>
      <c r="P4143" s="821"/>
      <c r="Q4143" s="828">
        <f t="shared" ref="Q4143:Q4206" si="199">I4143</f>
        <v>0</v>
      </c>
      <c r="R4143" s="523"/>
    </row>
    <row r="4144" spans="2:18" hidden="1" outlineLevel="2">
      <c r="B4144" s="115">
        <f t="shared" si="198"/>
        <v>4124</v>
      </c>
      <c r="C4144" s="70"/>
      <c r="D4144" s="203"/>
      <c r="E4144" s="204"/>
      <c r="F4144" s="38"/>
      <c r="G4144" s="38"/>
      <c r="H4144" s="39"/>
      <c r="I4144" s="38"/>
      <c r="J4144" s="307"/>
      <c r="K4144" s="325"/>
      <c r="L4144" s="353"/>
      <c r="M4144" s="772"/>
      <c r="N4144" s="775"/>
      <c r="O4144" s="863"/>
      <c r="P4144" s="821"/>
      <c r="Q4144" s="828">
        <f t="shared" si="199"/>
        <v>0</v>
      </c>
      <c r="R4144" s="523"/>
    </row>
    <row r="4145" spans="2:18" ht="45" hidden="1" outlineLevel="2">
      <c r="B4145" s="115">
        <f t="shared" si="198"/>
        <v>4125</v>
      </c>
      <c r="C4145" s="70" t="s">
        <v>900</v>
      </c>
      <c r="D4145" s="203" t="s">
        <v>2031</v>
      </c>
      <c r="E4145" s="204" t="s">
        <v>2931</v>
      </c>
      <c r="F4145" s="38"/>
      <c r="G4145" s="38"/>
      <c r="H4145" s="39"/>
      <c r="I4145" s="38"/>
      <c r="J4145" s="307"/>
      <c r="K4145" s="325"/>
      <c r="L4145" s="353"/>
      <c r="M4145" s="772"/>
      <c r="N4145" s="775"/>
      <c r="O4145" s="863"/>
      <c r="P4145" s="821"/>
      <c r="Q4145" s="828">
        <f t="shared" si="199"/>
        <v>0</v>
      </c>
      <c r="R4145" s="523"/>
    </row>
    <row r="4146" spans="2:18" ht="45" hidden="1" outlineLevel="2">
      <c r="B4146" s="115">
        <f t="shared" si="198"/>
        <v>4126</v>
      </c>
      <c r="C4146" s="70" t="s">
        <v>921</v>
      </c>
      <c r="D4146" s="203" t="s">
        <v>2031</v>
      </c>
      <c r="E4146" s="204" t="s">
        <v>2932</v>
      </c>
      <c r="F4146" s="38"/>
      <c r="G4146" s="38"/>
      <c r="H4146" s="39"/>
      <c r="I4146" s="38"/>
      <c r="J4146" s="307"/>
      <c r="K4146" s="325"/>
      <c r="L4146" s="353"/>
      <c r="M4146" s="772"/>
      <c r="N4146" s="775"/>
      <c r="O4146" s="863"/>
      <c r="P4146" s="821"/>
      <c r="Q4146" s="828">
        <f t="shared" si="199"/>
        <v>0</v>
      </c>
      <c r="R4146" s="523"/>
    </row>
    <row r="4147" spans="2:18" ht="45" hidden="1" outlineLevel="2">
      <c r="B4147" s="115">
        <f t="shared" si="198"/>
        <v>4127</v>
      </c>
      <c r="C4147" s="70" t="s">
        <v>901</v>
      </c>
      <c r="D4147" s="203" t="s">
        <v>2031</v>
      </c>
      <c r="E4147" s="204" t="s">
        <v>2933</v>
      </c>
      <c r="F4147" s="38"/>
      <c r="G4147" s="38"/>
      <c r="H4147" s="39"/>
      <c r="I4147" s="38"/>
      <c r="J4147" s="307"/>
      <c r="K4147" s="325"/>
      <c r="L4147" s="353"/>
      <c r="M4147" s="772"/>
      <c r="N4147" s="775"/>
      <c r="O4147" s="863"/>
      <c r="P4147" s="821"/>
      <c r="Q4147" s="828">
        <f t="shared" si="199"/>
        <v>0</v>
      </c>
      <c r="R4147" s="523"/>
    </row>
    <row r="4148" spans="2:18" ht="45" hidden="1" outlineLevel="2">
      <c r="B4148" s="115">
        <f t="shared" ref="B4148:B4211" si="200">B4147+1</f>
        <v>4128</v>
      </c>
      <c r="C4148" s="70" t="s">
        <v>922</v>
      </c>
      <c r="D4148" s="203" t="s">
        <v>2031</v>
      </c>
      <c r="E4148" s="204" t="s">
        <v>2934</v>
      </c>
      <c r="F4148" s="38"/>
      <c r="G4148" s="38"/>
      <c r="H4148" s="39"/>
      <c r="I4148" s="38"/>
      <c r="J4148" s="307"/>
      <c r="K4148" s="325"/>
      <c r="L4148" s="353"/>
      <c r="M4148" s="772"/>
      <c r="N4148" s="775"/>
      <c r="O4148" s="863"/>
      <c r="P4148" s="821"/>
      <c r="Q4148" s="828">
        <f t="shared" si="199"/>
        <v>0</v>
      </c>
      <c r="R4148" s="523"/>
    </row>
    <row r="4149" spans="2:18" ht="45" hidden="1" outlineLevel="2">
      <c r="B4149" s="115">
        <f t="shared" si="200"/>
        <v>4129</v>
      </c>
      <c r="C4149" s="70" t="s">
        <v>923</v>
      </c>
      <c r="D4149" s="203" t="s">
        <v>2031</v>
      </c>
      <c r="E4149" s="204" t="s">
        <v>2935</v>
      </c>
      <c r="F4149" s="38"/>
      <c r="G4149" s="38"/>
      <c r="H4149" s="39"/>
      <c r="I4149" s="38"/>
      <c r="J4149" s="307"/>
      <c r="K4149" s="325"/>
      <c r="L4149" s="353"/>
      <c r="M4149" s="772"/>
      <c r="N4149" s="775"/>
      <c r="O4149" s="863"/>
      <c r="P4149" s="821"/>
      <c r="Q4149" s="828">
        <f t="shared" si="199"/>
        <v>0</v>
      </c>
      <c r="R4149" s="523"/>
    </row>
    <row r="4150" spans="2:18" ht="45" hidden="1" outlineLevel="2">
      <c r="B4150" s="115">
        <f t="shared" si="200"/>
        <v>4130</v>
      </c>
      <c r="C4150" s="70" t="s">
        <v>903</v>
      </c>
      <c r="D4150" s="203" t="s">
        <v>2031</v>
      </c>
      <c r="E4150" s="204" t="s">
        <v>2916</v>
      </c>
      <c r="F4150" s="38"/>
      <c r="G4150" s="38"/>
      <c r="H4150" s="39"/>
      <c r="I4150" s="38"/>
      <c r="J4150" s="307"/>
      <c r="K4150" s="325"/>
      <c r="L4150" s="353"/>
      <c r="M4150" s="772"/>
      <c r="N4150" s="775"/>
      <c r="O4150" s="863"/>
      <c r="P4150" s="821"/>
      <c r="Q4150" s="828">
        <f t="shared" si="199"/>
        <v>0</v>
      </c>
      <c r="R4150" s="523"/>
    </row>
    <row r="4151" spans="2:18" ht="45" hidden="1" outlineLevel="2">
      <c r="B4151" s="115">
        <f t="shared" si="200"/>
        <v>4131</v>
      </c>
      <c r="C4151" s="70" t="s">
        <v>677</v>
      </c>
      <c r="D4151" s="203" t="s">
        <v>2031</v>
      </c>
      <c r="E4151" s="204" t="s">
        <v>2701</v>
      </c>
      <c r="F4151" s="38"/>
      <c r="G4151" s="38"/>
      <c r="H4151" s="39"/>
      <c r="I4151" s="38"/>
      <c r="J4151" s="307"/>
      <c r="K4151" s="325"/>
      <c r="L4151" s="353"/>
      <c r="M4151" s="772"/>
      <c r="N4151" s="775"/>
      <c r="O4151" s="863"/>
      <c r="P4151" s="821"/>
      <c r="Q4151" s="828">
        <f t="shared" si="199"/>
        <v>0</v>
      </c>
      <c r="R4151" s="523"/>
    </row>
    <row r="4152" spans="2:18" ht="30" hidden="1" outlineLevel="2">
      <c r="B4152" s="115">
        <f t="shared" si="200"/>
        <v>4132</v>
      </c>
      <c r="C4152" s="70" t="s">
        <v>905</v>
      </c>
      <c r="D4152" s="203" t="s">
        <v>2031</v>
      </c>
      <c r="E4152" s="204" t="s">
        <v>2605</v>
      </c>
      <c r="F4152" s="38"/>
      <c r="G4152" s="38"/>
      <c r="H4152" s="39"/>
      <c r="I4152" s="38"/>
      <c r="J4152" s="307"/>
      <c r="K4152" s="325"/>
      <c r="L4152" s="353"/>
      <c r="M4152" s="772"/>
      <c r="N4152" s="775"/>
      <c r="O4152" s="863"/>
      <c r="P4152" s="821"/>
      <c r="Q4152" s="828">
        <f t="shared" si="199"/>
        <v>0</v>
      </c>
      <c r="R4152" s="523"/>
    </row>
    <row r="4153" spans="2:18" ht="45" hidden="1" outlineLevel="2">
      <c r="B4153" s="115">
        <f t="shared" si="200"/>
        <v>4133</v>
      </c>
      <c r="C4153" s="70" t="s">
        <v>924</v>
      </c>
      <c r="D4153" s="203" t="s">
        <v>2031</v>
      </c>
      <c r="E4153" s="204" t="s">
        <v>2936</v>
      </c>
      <c r="F4153" s="38"/>
      <c r="G4153" s="38"/>
      <c r="H4153" s="39"/>
      <c r="I4153" s="38"/>
      <c r="J4153" s="307"/>
      <c r="K4153" s="325"/>
      <c r="L4153" s="353"/>
      <c r="M4153" s="772"/>
      <c r="N4153" s="775"/>
      <c r="O4153" s="863"/>
      <c r="P4153" s="821"/>
      <c r="Q4153" s="828">
        <f t="shared" si="199"/>
        <v>0</v>
      </c>
      <c r="R4153" s="523"/>
    </row>
    <row r="4154" spans="2:18" ht="45" hidden="1" outlineLevel="2">
      <c r="B4154" s="115">
        <f t="shared" si="200"/>
        <v>4134</v>
      </c>
      <c r="C4154" s="70" t="s">
        <v>907</v>
      </c>
      <c r="D4154" s="203" t="s">
        <v>2031</v>
      </c>
      <c r="E4154" s="204" t="s">
        <v>2900</v>
      </c>
      <c r="F4154" s="38"/>
      <c r="G4154" s="38"/>
      <c r="H4154" s="39"/>
      <c r="I4154" s="38"/>
      <c r="J4154" s="307"/>
      <c r="K4154" s="325"/>
      <c r="L4154" s="353"/>
      <c r="M4154" s="772"/>
      <c r="N4154" s="775"/>
      <c r="O4154" s="863"/>
      <c r="P4154" s="821"/>
      <c r="Q4154" s="828">
        <f t="shared" si="199"/>
        <v>0</v>
      </c>
      <c r="R4154" s="523"/>
    </row>
    <row r="4155" spans="2:18" ht="45" hidden="1" outlineLevel="2">
      <c r="B4155" s="115">
        <f t="shared" si="200"/>
        <v>4135</v>
      </c>
      <c r="C4155" s="70" t="s">
        <v>916</v>
      </c>
      <c r="D4155" s="203" t="s">
        <v>2031</v>
      </c>
      <c r="E4155" s="204" t="s">
        <v>2902</v>
      </c>
      <c r="F4155" s="38"/>
      <c r="G4155" s="38"/>
      <c r="H4155" s="39"/>
      <c r="I4155" s="38"/>
      <c r="J4155" s="307"/>
      <c r="K4155" s="325"/>
      <c r="L4155" s="353"/>
      <c r="M4155" s="772"/>
      <c r="N4155" s="775"/>
      <c r="O4155" s="863"/>
      <c r="P4155" s="821"/>
      <c r="Q4155" s="828">
        <f t="shared" si="199"/>
        <v>0</v>
      </c>
      <c r="R4155" s="523"/>
    </row>
    <row r="4156" spans="2:18" ht="45" hidden="1" outlineLevel="2">
      <c r="B4156" s="115">
        <f t="shared" si="200"/>
        <v>4136</v>
      </c>
      <c r="C4156" s="70" t="s">
        <v>925</v>
      </c>
      <c r="D4156" s="203" t="s">
        <v>2031</v>
      </c>
      <c r="E4156" s="204" t="s">
        <v>2937</v>
      </c>
      <c r="F4156" s="38"/>
      <c r="G4156" s="38"/>
      <c r="H4156" s="39"/>
      <c r="I4156" s="38"/>
      <c r="J4156" s="307"/>
      <c r="K4156" s="325"/>
      <c r="L4156" s="353"/>
      <c r="M4156" s="772"/>
      <c r="N4156" s="775"/>
      <c r="O4156" s="863"/>
      <c r="P4156" s="821"/>
      <c r="Q4156" s="828">
        <f t="shared" si="199"/>
        <v>0</v>
      </c>
      <c r="R4156" s="523"/>
    </row>
    <row r="4157" spans="2:18" ht="45" hidden="1" outlineLevel="2">
      <c r="B4157" s="115">
        <f t="shared" si="200"/>
        <v>4137</v>
      </c>
      <c r="C4157" s="70" t="s">
        <v>918</v>
      </c>
      <c r="D4157" s="203" t="s">
        <v>2031</v>
      </c>
      <c r="E4157" s="204" t="s">
        <v>2706</v>
      </c>
      <c r="F4157" s="38"/>
      <c r="G4157" s="38"/>
      <c r="H4157" s="39"/>
      <c r="I4157" s="38"/>
      <c r="J4157" s="307"/>
      <c r="K4157" s="325"/>
      <c r="L4157" s="353"/>
      <c r="M4157" s="772"/>
      <c r="N4157" s="775"/>
      <c r="O4157" s="863"/>
      <c r="P4157" s="821"/>
      <c r="Q4157" s="828">
        <f t="shared" si="199"/>
        <v>0</v>
      </c>
      <c r="R4157" s="523"/>
    </row>
    <row r="4158" spans="2:18" ht="45" hidden="1" outlineLevel="2">
      <c r="B4158" s="115">
        <f t="shared" si="200"/>
        <v>4138</v>
      </c>
      <c r="C4158" s="70" t="s">
        <v>919</v>
      </c>
      <c r="D4158" s="203" t="s">
        <v>2031</v>
      </c>
      <c r="E4158" s="204" t="s">
        <v>2925</v>
      </c>
      <c r="F4158" s="38"/>
      <c r="G4158" s="38"/>
      <c r="H4158" s="39"/>
      <c r="I4158" s="38"/>
      <c r="J4158" s="307"/>
      <c r="K4158" s="325"/>
      <c r="L4158" s="353"/>
      <c r="M4158" s="772"/>
      <c r="N4158" s="775"/>
      <c r="O4158" s="863"/>
      <c r="P4158" s="821"/>
      <c r="Q4158" s="828">
        <f t="shared" si="199"/>
        <v>0</v>
      </c>
      <c r="R4158" s="523"/>
    </row>
    <row r="4159" spans="2:18" ht="45" hidden="1" outlineLevel="2">
      <c r="B4159" s="115">
        <f t="shared" si="200"/>
        <v>4139</v>
      </c>
      <c r="C4159" s="70" t="s">
        <v>926</v>
      </c>
      <c r="D4159" s="203" t="s">
        <v>2031</v>
      </c>
      <c r="E4159" s="204" t="s">
        <v>2619</v>
      </c>
      <c r="F4159" s="38"/>
      <c r="G4159" s="38"/>
      <c r="H4159" s="39"/>
      <c r="I4159" s="38"/>
      <c r="J4159" s="307"/>
      <c r="K4159" s="325"/>
      <c r="L4159" s="353"/>
      <c r="M4159" s="772"/>
      <c r="N4159" s="775"/>
      <c r="O4159" s="863"/>
      <c r="P4159" s="821"/>
      <c r="Q4159" s="828">
        <f t="shared" si="199"/>
        <v>0</v>
      </c>
      <c r="R4159" s="523"/>
    </row>
    <row r="4160" spans="2:18" ht="30" hidden="1" outlineLevel="2">
      <c r="B4160" s="115">
        <f t="shared" si="200"/>
        <v>4140</v>
      </c>
      <c r="C4160" s="70" t="s">
        <v>912</v>
      </c>
      <c r="D4160" s="203" t="s">
        <v>2031</v>
      </c>
      <c r="E4160" s="204" t="s">
        <v>2905</v>
      </c>
      <c r="F4160" s="38"/>
      <c r="G4160" s="38"/>
      <c r="H4160" s="39"/>
      <c r="I4160" s="38"/>
      <c r="J4160" s="307"/>
      <c r="K4160" s="325"/>
      <c r="L4160" s="353"/>
      <c r="M4160" s="772"/>
      <c r="N4160" s="775"/>
      <c r="O4160" s="863"/>
      <c r="P4160" s="821"/>
      <c r="Q4160" s="828">
        <f t="shared" si="199"/>
        <v>0</v>
      </c>
      <c r="R4160" s="523"/>
    </row>
    <row r="4161" spans="2:18" ht="30" hidden="1" outlineLevel="2">
      <c r="B4161" s="115">
        <f t="shared" si="200"/>
        <v>4141</v>
      </c>
      <c r="C4161" s="70" t="s">
        <v>913</v>
      </c>
      <c r="D4161" s="203" t="s">
        <v>2532</v>
      </c>
      <c r="E4161" s="204" t="s">
        <v>2906</v>
      </c>
      <c r="F4161" s="38"/>
      <c r="G4161" s="38"/>
      <c r="H4161" s="39"/>
      <c r="I4161" s="38"/>
      <c r="J4161" s="307"/>
      <c r="K4161" s="325"/>
      <c r="L4161" s="353"/>
      <c r="M4161" s="772"/>
      <c r="N4161" s="775"/>
      <c r="O4161" s="863"/>
      <c r="P4161" s="821"/>
      <c r="Q4161" s="828">
        <f t="shared" si="199"/>
        <v>0</v>
      </c>
      <c r="R4161" s="523"/>
    </row>
    <row r="4162" spans="2:18" hidden="1" outlineLevel="2">
      <c r="B4162" s="115">
        <f t="shared" si="200"/>
        <v>4142</v>
      </c>
      <c r="C4162" s="70" t="s">
        <v>2938</v>
      </c>
      <c r="D4162" s="203"/>
      <c r="E4162" s="204"/>
      <c r="F4162" s="38"/>
      <c r="G4162" s="38"/>
      <c r="H4162" s="39"/>
      <c r="I4162" s="38"/>
      <c r="J4162" s="307"/>
      <c r="K4162" s="325"/>
      <c r="L4162" s="353"/>
      <c r="M4162" s="772"/>
      <c r="N4162" s="775"/>
      <c r="O4162" s="863"/>
      <c r="P4162" s="821"/>
      <c r="Q4162" s="828">
        <f t="shared" si="199"/>
        <v>0</v>
      </c>
      <c r="R4162" s="523"/>
    </row>
    <row r="4163" spans="2:18" ht="30" hidden="1" outlineLevel="2">
      <c r="B4163" s="115">
        <f t="shared" si="200"/>
        <v>4143</v>
      </c>
      <c r="C4163" s="70" t="s">
        <v>884</v>
      </c>
      <c r="D4163" s="203" t="s">
        <v>31</v>
      </c>
      <c r="E4163" s="204">
        <v>1</v>
      </c>
      <c r="F4163" s="38"/>
      <c r="G4163" s="38"/>
      <c r="H4163" s="39"/>
      <c r="I4163" s="38"/>
      <c r="J4163" s="307"/>
      <c r="K4163" s="325"/>
      <c r="L4163" s="353"/>
      <c r="M4163" s="772"/>
      <c r="N4163" s="775"/>
      <c r="O4163" s="863"/>
      <c r="P4163" s="821"/>
      <c r="Q4163" s="828">
        <f t="shared" si="199"/>
        <v>0</v>
      </c>
      <c r="R4163" s="523"/>
    </row>
    <row r="4164" spans="2:18" hidden="1" outlineLevel="2">
      <c r="B4164" s="115">
        <f t="shared" si="200"/>
        <v>4144</v>
      </c>
      <c r="C4164" s="70" t="s">
        <v>885</v>
      </c>
      <c r="D4164" s="203"/>
      <c r="E4164" s="204"/>
      <c r="F4164" s="38"/>
      <c r="G4164" s="38"/>
      <c r="H4164" s="39"/>
      <c r="I4164" s="38"/>
      <c r="J4164" s="307"/>
      <c r="K4164" s="325"/>
      <c r="L4164" s="353"/>
      <c r="M4164" s="772"/>
      <c r="N4164" s="775"/>
      <c r="O4164" s="863"/>
      <c r="P4164" s="821"/>
      <c r="Q4164" s="828">
        <f t="shared" si="199"/>
        <v>0</v>
      </c>
      <c r="R4164" s="523"/>
    </row>
    <row r="4165" spans="2:18" hidden="1" outlineLevel="2">
      <c r="B4165" s="115">
        <f t="shared" si="200"/>
        <v>4145</v>
      </c>
      <c r="C4165" s="70" t="s">
        <v>886</v>
      </c>
      <c r="D4165" s="203"/>
      <c r="E4165" s="204"/>
      <c r="F4165" s="38"/>
      <c r="G4165" s="38"/>
      <c r="H4165" s="39"/>
      <c r="I4165" s="38"/>
      <c r="J4165" s="307"/>
      <c r="K4165" s="325"/>
      <c r="L4165" s="353"/>
      <c r="M4165" s="772"/>
      <c r="N4165" s="775"/>
      <c r="O4165" s="863"/>
      <c r="P4165" s="821"/>
      <c r="Q4165" s="828">
        <f t="shared" si="199"/>
        <v>0</v>
      </c>
      <c r="R4165" s="523"/>
    </row>
    <row r="4166" spans="2:18" hidden="1" outlineLevel="2">
      <c r="B4166" s="115">
        <f t="shared" si="200"/>
        <v>4146</v>
      </c>
      <c r="C4166" s="70" t="s">
        <v>887</v>
      </c>
      <c r="D4166" s="203"/>
      <c r="E4166" s="204"/>
      <c r="F4166" s="38"/>
      <c r="G4166" s="38"/>
      <c r="H4166" s="39"/>
      <c r="I4166" s="38"/>
      <c r="J4166" s="307"/>
      <c r="K4166" s="325"/>
      <c r="L4166" s="353"/>
      <c r="M4166" s="772"/>
      <c r="N4166" s="775"/>
      <c r="O4166" s="863"/>
      <c r="P4166" s="821"/>
      <c r="Q4166" s="828">
        <f t="shared" si="199"/>
        <v>0</v>
      </c>
      <c r="R4166" s="523"/>
    </row>
    <row r="4167" spans="2:18" hidden="1" outlineLevel="2">
      <c r="B4167" s="115">
        <f t="shared" si="200"/>
        <v>4147</v>
      </c>
      <c r="C4167" s="70" t="s">
        <v>888</v>
      </c>
      <c r="D4167" s="203"/>
      <c r="E4167" s="204"/>
      <c r="F4167" s="38"/>
      <c r="G4167" s="38"/>
      <c r="H4167" s="39"/>
      <c r="I4167" s="38"/>
      <c r="J4167" s="307"/>
      <c r="K4167" s="325"/>
      <c r="L4167" s="353"/>
      <c r="M4167" s="772"/>
      <c r="N4167" s="775"/>
      <c r="O4167" s="863"/>
      <c r="P4167" s="821"/>
      <c r="Q4167" s="828">
        <f t="shared" si="199"/>
        <v>0</v>
      </c>
      <c r="R4167" s="523"/>
    </row>
    <row r="4168" spans="2:18" hidden="1" outlineLevel="2">
      <c r="B4168" s="115">
        <f t="shared" si="200"/>
        <v>4148</v>
      </c>
      <c r="C4168" s="70" t="s">
        <v>889</v>
      </c>
      <c r="D4168" s="203"/>
      <c r="E4168" s="204"/>
      <c r="F4168" s="38"/>
      <c r="G4168" s="38"/>
      <c r="H4168" s="39"/>
      <c r="I4168" s="38"/>
      <c r="J4168" s="307"/>
      <c r="K4168" s="325"/>
      <c r="L4168" s="353"/>
      <c r="M4168" s="772"/>
      <c r="N4168" s="775"/>
      <c r="O4168" s="863"/>
      <c r="P4168" s="821"/>
      <c r="Q4168" s="828">
        <f t="shared" si="199"/>
        <v>0</v>
      </c>
      <c r="R4168" s="523"/>
    </row>
    <row r="4169" spans="2:18" ht="45" hidden="1" outlineLevel="2">
      <c r="B4169" s="115">
        <f t="shared" si="200"/>
        <v>4149</v>
      </c>
      <c r="C4169" s="70" t="s">
        <v>890</v>
      </c>
      <c r="D4169" s="203"/>
      <c r="E4169" s="204"/>
      <c r="F4169" s="38"/>
      <c r="G4169" s="38"/>
      <c r="H4169" s="39"/>
      <c r="I4169" s="38"/>
      <c r="J4169" s="307"/>
      <c r="K4169" s="325"/>
      <c r="L4169" s="353"/>
      <c r="M4169" s="772"/>
      <c r="N4169" s="775"/>
      <c r="O4169" s="863"/>
      <c r="P4169" s="821"/>
      <c r="Q4169" s="828">
        <f t="shared" si="199"/>
        <v>0</v>
      </c>
      <c r="R4169" s="523"/>
    </row>
    <row r="4170" spans="2:18" ht="30" hidden="1" outlineLevel="2">
      <c r="B4170" s="115">
        <f t="shared" si="200"/>
        <v>4150</v>
      </c>
      <c r="C4170" s="70" t="s">
        <v>891</v>
      </c>
      <c r="D4170" s="203"/>
      <c r="E4170" s="204"/>
      <c r="F4170" s="38"/>
      <c r="G4170" s="38"/>
      <c r="H4170" s="39"/>
      <c r="I4170" s="38"/>
      <c r="J4170" s="307"/>
      <c r="K4170" s="325"/>
      <c r="L4170" s="353"/>
      <c r="M4170" s="772"/>
      <c r="N4170" s="775"/>
      <c r="O4170" s="863"/>
      <c r="P4170" s="821"/>
      <c r="Q4170" s="828">
        <f t="shared" si="199"/>
        <v>0</v>
      </c>
      <c r="R4170" s="523"/>
    </row>
    <row r="4171" spans="2:18" ht="30" hidden="1" outlineLevel="2">
      <c r="B4171" s="115">
        <f t="shared" si="200"/>
        <v>4151</v>
      </c>
      <c r="C4171" s="70" t="s">
        <v>892</v>
      </c>
      <c r="D4171" s="203" t="s">
        <v>31</v>
      </c>
      <c r="E4171" s="204">
        <v>4</v>
      </c>
      <c r="F4171" s="38"/>
      <c r="G4171" s="38"/>
      <c r="H4171" s="39"/>
      <c r="I4171" s="38"/>
      <c r="J4171" s="307"/>
      <c r="K4171" s="325"/>
      <c r="L4171" s="353"/>
      <c r="M4171" s="772"/>
      <c r="N4171" s="775"/>
      <c r="O4171" s="863"/>
      <c r="P4171" s="821"/>
      <c r="Q4171" s="828">
        <f t="shared" si="199"/>
        <v>0</v>
      </c>
      <c r="R4171" s="523"/>
    </row>
    <row r="4172" spans="2:18" ht="30" hidden="1" outlineLevel="2">
      <c r="B4172" s="115">
        <f t="shared" si="200"/>
        <v>4152</v>
      </c>
      <c r="C4172" s="70" t="s">
        <v>893</v>
      </c>
      <c r="D4172" s="203" t="s">
        <v>31</v>
      </c>
      <c r="E4172" s="204">
        <v>1</v>
      </c>
      <c r="F4172" s="38"/>
      <c r="G4172" s="38"/>
      <c r="H4172" s="39"/>
      <c r="I4172" s="38"/>
      <c r="J4172" s="307"/>
      <c r="K4172" s="325"/>
      <c r="L4172" s="353"/>
      <c r="M4172" s="772"/>
      <c r="N4172" s="775"/>
      <c r="O4172" s="863"/>
      <c r="P4172" s="821"/>
      <c r="Q4172" s="828">
        <f t="shared" si="199"/>
        <v>0</v>
      </c>
      <c r="R4172" s="523"/>
    </row>
    <row r="4173" spans="2:18" ht="45" hidden="1" outlineLevel="2">
      <c r="B4173" s="115">
        <f t="shared" si="200"/>
        <v>4153</v>
      </c>
      <c r="C4173" s="70" t="s">
        <v>645</v>
      </c>
      <c r="D4173" s="203" t="s">
        <v>31</v>
      </c>
      <c r="E4173" s="204">
        <v>1</v>
      </c>
      <c r="F4173" s="38"/>
      <c r="G4173" s="38"/>
      <c r="H4173" s="39"/>
      <c r="I4173" s="38"/>
      <c r="J4173" s="307"/>
      <c r="K4173" s="325"/>
      <c r="L4173" s="353"/>
      <c r="M4173" s="772"/>
      <c r="N4173" s="775"/>
      <c r="O4173" s="863"/>
      <c r="P4173" s="821"/>
      <c r="Q4173" s="828">
        <f t="shared" si="199"/>
        <v>0</v>
      </c>
      <c r="R4173" s="523"/>
    </row>
    <row r="4174" spans="2:18" hidden="1" outlineLevel="2">
      <c r="B4174" s="115">
        <f t="shared" si="200"/>
        <v>4154</v>
      </c>
      <c r="C4174" s="70" t="s">
        <v>894</v>
      </c>
      <c r="D4174" s="203" t="s">
        <v>31</v>
      </c>
      <c r="E4174" s="204">
        <v>2</v>
      </c>
      <c r="F4174" s="38"/>
      <c r="G4174" s="38"/>
      <c r="H4174" s="39"/>
      <c r="I4174" s="38"/>
      <c r="J4174" s="307"/>
      <c r="K4174" s="325"/>
      <c r="L4174" s="353"/>
      <c r="M4174" s="772"/>
      <c r="N4174" s="775"/>
      <c r="O4174" s="863"/>
      <c r="P4174" s="821"/>
      <c r="Q4174" s="828">
        <f t="shared" si="199"/>
        <v>0</v>
      </c>
      <c r="R4174" s="523"/>
    </row>
    <row r="4175" spans="2:18" ht="45" hidden="1" outlineLevel="2">
      <c r="B4175" s="115">
        <f t="shared" si="200"/>
        <v>4155</v>
      </c>
      <c r="C4175" s="70" t="s">
        <v>895</v>
      </c>
      <c r="D4175" s="203" t="s">
        <v>2461</v>
      </c>
      <c r="E4175" s="204" t="s">
        <v>2939</v>
      </c>
      <c r="F4175" s="38"/>
      <c r="G4175" s="38"/>
      <c r="H4175" s="39"/>
      <c r="I4175" s="38"/>
      <c r="J4175" s="307"/>
      <c r="K4175" s="325"/>
      <c r="L4175" s="353"/>
      <c r="M4175" s="772"/>
      <c r="N4175" s="775"/>
      <c r="O4175" s="863"/>
      <c r="P4175" s="821"/>
      <c r="Q4175" s="828">
        <f t="shared" si="199"/>
        <v>0</v>
      </c>
      <c r="R4175" s="523"/>
    </row>
    <row r="4176" spans="2:18" ht="45" hidden="1" outlineLevel="2">
      <c r="B4176" s="115">
        <f t="shared" si="200"/>
        <v>4156</v>
      </c>
      <c r="C4176" s="70" t="s">
        <v>896</v>
      </c>
      <c r="D4176" s="203" t="s">
        <v>2461</v>
      </c>
      <c r="E4176" s="204" t="s">
        <v>2940</v>
      </c>
      <c r="F4176" s="38"/>
      <c r="G4176" s="38"/>
      <c r="H4176" s="39"/>
      <c r="I4176" s="38"/>
      <c r="J4176" s="307"/>
      <c r="K4176" s="325"/>
      <c r="L4176" s="353"/>
      <c r="M4176" s="772"/>
      <c r="N4176" s="775"/>
      <c r="O4176" s="863"/>
      <c r="P4176" s="821"/>
      <c r="Q4176" s="828">
        <f t="shared" si="199"/>
        <v>0</v>
      </c>
      <c r="R4176" s="523"/>
    </row>
    <row r="4177" spans="2:18" ht="45" hidden="1" outlineLevel="2">
      <c r="B4177" s="115">
        <f t="shared" si="200"/>
        <v>4157</v>
      </c>
      <c r="C4177" s="70" t="s">
        <v>914</v>
      </c>
      <c r="D4177" s="203" t="s">
        <v>2461</v>
      </c>
      <c r="E4177" s="204" t="s">
        <v>2941</v>
      </c>
      <c r="F4177" s="38"/>
      <c r="G4177" s="38"/>
      <c r="H4177" s="39"/>
      <c r="I4177" s="38"/>
      <c r="J4177" s="307"/>
      <c r="K4177" s="325"/>
      <c r="L4177" s="353"/>
      <c r="M4177" s="772"/>
      <c r="N4177" s="775"/>
      <c r="O4177" s="863"/>
      <c r="P4177" s="821"/>
      <c r="Q4177" s="828">
        <f t="shared" si="199"/>
        <v>0</v>
      </c>
      <c r="R4177" s="523"/>
    </row>
    <row r="4178" spans="2:18" ht="45" hidden="1" outlineLevel="2">
      <c r="B4178" s="115">
        <f t="shared" si="200"/>
        <v>4158</v>
      </c>
      <c r="C4178" s="70" t="s">
        <v>664</v>
      </c>
      <c r="D4178" s="203" t="s">
        <v>2461</v>
      </c>
      <c r="E4178" s="204" t="s">
        <v>2891</v>
      </c>
      <c r="F4178" s="38"/>
      <c r="G4178" s="38"/>
      <c r="H4178" s="39"/>
      <c r="I4178" s="38"/>
      <c r="J4178" s="307"/>
      <c r="K4178" s="325"/>
      <c r="L4178" s="353"/>
      <c r="M4178" s="772"/>
      <c r="N4178" s="775"/>
      <c r="O4178" s="863"/>
      <c r="P4178" s="821"/>
      <c r="Q4178" s="828">
        <f t="shared" si="199"/>
        <v>0</v>
      </c>
      <c r="R4178" s="523"/>
    </row>
    <row r="4179" spans="2:18" ht="45" hidden="1" outlineLevel="2">
      <c r="B4179" s="115">
        <f t="shared" si="200"/>
        <v>4159</v>
      </c>
      <c r="C4179" s="70" t="s">
        <v>899</v>
      </c>
      <c r="D4179" s="203" t="s">
        <v>2461</v>
      </c>
      <c r="E4179" s="204" t="s">
        <v>2892</v>
      </c>
      <c r="F4179" s="38"/>
      <c r="G4179" s="38"/>
      <c r="H4179" s="39"/>
      <c r="I4179" s="38"/>
      <c r="J4179" s="307"/>
      <c r="K4179" s="325"/>
      <c r="L4179" s="353"/>
      <c r="M4179" s="772"/>
      <c r="N4179" s="775"/>
      <c r="O4179" s="863"/>
      <c r="P4179" s="821"/>
      <c r="Q4179" s="828">
        <f t="shared" si="199"/>
        <v>0</v>
      </c>
      <c r="R4179" s="523"/>
    </row>
    <row r="4180" spans="2:18" ht="45" hidden="1" outlineLevel="2">
      <c r="B4180" s="115">
        <f t="shared" si="200"/>
        <v>4160</v>
      </c>
      <c r="C4180" s="70" t="s">
        <v>901</v>
      </c>
      <c r="D4180" s="203" t="s">
        <v>2031</v>
      </c>
      <c r="E4180" s="204" t="s">
        <v>2942</v>
      </c>
      <c r="F4180" s="38"/>
      <c r="G4180" s="38"/>
      <c r="H4180" s="39"/>
      <c r="I4180" s="38"/>
      <c r="J4180" s="307"/>
      <c r="K4180" s="325"/>
      <c r="L4180" s="353"/>
      <c r="M4180" s="772"/>
      <c r="N4180" s="775"/>
      <c r="O4180" s="863"/>
      <c r="P4180" s="821"/>
      <c r="Q4180" s="828">
        <f t="shared" si="199"/>
        <v>0</v>
      </c>
      <c r="R4180" s="523"/>
    </row>
    <row r="4181" spans="2:18" ht="45" hidden="1" outlineLevel="2">
      <c r="B4181" s="115">
        <f t="shared" si="200"/>
        <v>4161</v>
      </c>
      <c r="C4181" s="70" t="s">
        <v>903</v>
      </c>
      <c r="D4181" s="203" t="s">
        <v>2031</v>
      </c>
      <c r="E4181" s="204" t="s">
        <v>2916</v>
      </c>
      <c r="F4181" s="38"/>
      <c r="G4181" s="38"/>
      <c r="H4181" s="39"/>
      <c r="I4181" s="38"/>
      <c r="J4181" s="307"/>
      <c r="K4181" s="325"/>
      <c r="L4181" s="353"/>
      <c r="M4181" s="772"/>
      <c r="N4181" s="775"/>
      <c r="O4181" s="863"/>
      <c r="P4181" s="821"/>
      <c r="Q4181" s="828">
        <f t="shared" si="199"/>
        <v>0</v>
      </c>
      <c r="R4181" s="523"/>
    </row>
    <row r="4182" spans="2:18" ht="45" hidden="1" outlineLevel="2">
      <c r="B4182" s="115">
        <f t="shared" si="200"/>
        <v>4162</v>
      </c>
      <c r="C4182" s="70" t="s">
        <v>677</v>
      </c>
      <c r="D4182" s="203" t="s">
        <v>2031</v>
      </c>
      <c r="E4182" s="204" t="s">
        <v>2701</v>
      </c>
      <c r="F4182" s="38"/>
      <c r="G4182" s="38"/>
      <c r="H4182" s="39"/>
      <c r="I4182" s="38"/>
      <c r="J4182" s="307"/>
      <c r="K4182" s="325"/>
      <c r="L4182" s="353"/>
      <c r="M4182" s="772"/>
      <c r="N4182" s="775"/>
      <c r="O4182" s="863"/>
      <c r="P4182" s="821"/>
      <c r="Q4182" s="828">
        <f t="shared" si="199"/>
        <v>0</v>
      </c>
      <c r="R4182" s="523"/>
    </row>
    <row r="4183" spans="2:18" ht="30" hidden="1" outlineLevel="2">
      <c r="B4183" s="115">
        <f t="shared" si="200"/>
        <v>4163</v>
      </c>
      <c r="C4183" s="70" t="s">
        <v>905</v>
      </c>
      <c r="D4183" s="203" t="s">
        <v>2031</v>
      </c>
      <c r="E4183" s="204" t="s">
        <v>2605</v>
      </c>
      <c r="F4183" s="38"/>
      <c r="G4183" s="38"/>
      <c r="H4183" s="39"/>
      <c r="I4183" s="38"/>
      <c r="J4183" s="307"/>
      <c r="K4183" s="325"/>
      <c r="L4183" s="353"/>
      <c r="M4183" s="772"/>
      <c r="N4183" s="775"/>
      <c r="O4183" s="863"/>
      <c r="P4183" s="821"/>
      <c r="Q4183" s="828">
        <f t="shared" si="199"/>
        <v>0</v>
      </c>
      <c r="R4183" s="523"/>
    </row>
    <row r="4184" spans="2:18" ht="45" hidden="1" outlineLevel="2">
      <c r="B4184" s="115">
        <f t="shared" si="200"/>
        <v>4164</v>
      </c>
      <c r="C4184" s="70" t="s">
        <v>907</v>
      </c>
      <c r="D4184" s="203" t="s">
        <v>2031</v>
      </c>
      <c r="E4184" s="204" t="s">
        <v>2900</v>
      </c>
      <c r="F4184" s="38"/>
      <c r="G4184" s="38"/>
      <c r="H4184" s="39"/>
      <c r="I4184" s="38"/>
      <c r="J4184" s="307"/>
      <c r="K4184" s="325"/>
      <c r="L4184" s="353"/>
      <c r="M4184" s="772"/>
      <c r="N4184" s="775"/>
      <c r="O4184" s="863"/>
      <c r="P4184" s="821"/>
      <c r="Q4184" s="828">
        <f t="shared" si="199"/>
        <v>0</v>
      </c>
      <c r="R4184" s="523"/>
    </row>
    <row r="4185" spans="2:18" ht="45" hidden="1" outlineLevel="2">
      <c r="B4185" s="115">
        <f t="shared" si="200"/>
        <v>4165</v>
      </c>
      <c r="C4185" s="70" t="s">
        <v>927</v>
      </c>
      <c r="D4185" s="203" t="s">
        <v>2031</v>
      </c>
      <c r="E4185" s="204" t="s">
        <v>2902</v>
      </c>
      <c r="F4185" s="38"/>
      <c r="G4185" s="38"/>
      <c r="H4185" s="39"/>
      <c r="I4185" s="38"/>
      <c r="J4185" s="307"/>
      <c r="K4185" s="325"/>
      <c r="L4185" s="353"/>
      <c r="M4185" s="772"/>
      <c r="N4185" s="775"/>
      <c r="O4185" s="863"/>
      <c r="P4185" s="821"/>
      <c r="Q4185" s="828">
        <f t="shared" si="199"/>
        <v>0</v>
      </c>
      <c r="R4185" s="523"/>
    </row>
    <row r="4186" spans="2:18" ht="45" hidden="1" outlineLevel="2">
      <c r="B4186" s="115">
        <f t="shared" si="200"/>
        <v>4166</v>
      </c>
      <c r="C4186" s="70" t="s">
        <v>928</v>
      </c>
      <c r="D4186" s="203" t="s">
        <v>2031</v>
      </c>
      <c r="E4186" s="204" t="s">
        <v>2706</v>
      </c>
      <c r="F4186" s="38"/>
      <c r="G4186" s="38"/>
      <c r="H4186" s="39"/>
      <c r="I4186" s="38"/>
      <c r="J4186" s="307"/>
      <c r="K4186" s="325"/>
      <c r="L4186" s="353"/>
      <c r="M4186" s="772"/>
      <c r="N4186" s="775"/>
      <c r="O4186" s="863"/>
      <c r="P4186" s="821"/>
      <c r="Q4186" s="828">
        <f t="shared" si="199"/>
        <v>0</v>
      </c>
      <c r="R4186" s="523"/>
    </row>
    <row r="4187" spans="2:18" ht="45" hidden="1" outlineLevel="2">
      <c r="B4187" s="115">
        <f t="shared" si="200"/>
        <v>4167</v>
      </c>
      <c r="C4187" s="70" t="s">
        <v>918</v>
      </c>
      <c r="D4187" s="203" t="s">
        <v>2031</v>
      </c>
      <c r="E4187" s="204" t="s">
        <v>2706</v>
      </c>
      <c r="F4187" s="38"/>
      <c r="G4187" s="38"/>
      <c r="H4187" s="39"/>
      <c r="I4187" s="38"/>
      <c r="J4187" s="307"/>
      <c r="K4187" s="325"/>
      <c r="L4187" s="353"/>
      <c r="M4187" s="772"/>
      <c r="N4187" s="775"/>
      <c r="O4187" s="863"/>
      <c r="P4187" s="821"/>
      <c r="Q4187" s="828">
        <f t="shared" si="199"/>
        <v>0</v>
      </c>
      <c r="R4187" s="523"/>
    </row>
    <row r="4188" spans="2:18" ht="45" hidden="1" outlineLevel="2">
      <c r="B4188" s="115">
        <f t="shared" si="200"/>
        <v>4168</v>
      </c>
      <c r="C4188" s="70" t="s">
        <v>911</v>
      </c>
      <c r="D4188" s="203" t="s">
        <v>2031</v>
      </c>
      <c r="E4188" s="204" t="s">
        <v>2943</v>
      </c>
      <c r="F4188" s="38"/>
      <c r="G4188" s="38"/>
      <c r="H4188" s="39"/>
      <c r="I4188" s="38"/>
      <c r="J4188" s="307"/>
      <c r="K4188" s="325"/>
      <c r="L4188" s="353"/>
      <c r="M4188" s="772"/>
      <c r="N4188" s="775"/>
      <c r="O4188" s="863"/>
      <c r="P4188" s="821"/>
      <c r="Q4188" s="828">
        <f t="shared" si="199"/>
        <v>0</v>
      </c>
      <c r="R4188" s="523"/>
    </row>
    <row r="4189" spans="2:18" ht="45" hidden="1" outlineLevel="2">
      <c r="B4189" s="115">
        <f t="shared" si="200"/>
        <v>4169</v>
      </c>
      <c r="C4189" s="70" t="s">
        <v>926</v>
      </c>
      <c r="D4189" s="203" t="s">
        <v>2031</v>
      </c>
      <c r="E4189" s="204" t="s">
        <v>2619</v>
      </c>
      <c r="F4189" s="38"/>
      <c r="G4189" s="38"/>
      <c r="H4189" s="39"/>
      <c r="I4189" s="38"/>
      <c r="J4189" s="307"/>
      <c r="K4189" s="325"/>
      <c r="L4189" s="353"/>
      <c r="M4189" s="772"/>
      <c r="N4189" s="775"/>
      <c r="O4189" s="863"/>
      <c r="P4189" s="821"/>
      <c r="Q4189" s="828">
        <f t="shared" si="199"/>
        <v>0</v>
      </c>
      <c r="R4189" s="523"/>
    </row>
    <row r="4190" spans="2:18" ht="30" hidden="1" outlineLevel="2">
      <c r="B4190" s="115">
        <f t="shared" si="200"/>
        <v>4170</v>
      </c>
      <c r="C4190" s="70" t="s">
        <v>912</v>
      </c>
      <c r="D4190" s="203" t="s">
        <v>2031</v>
      </c>
      <c r="E4190" s="204" t="s">
        <v>2905</v>
      </c>
      <c r="F4190" s="38"/>
      <c r="G4190" s="38"/>
      <c r="H4190" s="39"/>
      <c r="I4190" s="38"/>
      <c r="J4190" s="307"/>
      <c r="K4190" s="325"/>
      <c r="L4190" s="353"/>
      <c r="M4190" s="772"/>
      <c r="N4190" s="775"/>
      <c r="O4190" s="863"/>
      <c r="P4190" s="821"/>
      <c r="Q4190" s="828">
        <f t="shared" si="199"/>
        <v>0</v>
      </c>
      <c r="R4190" s="523"/>
    </row>
    <row r="4191" spans="2:18" ht="30" hidden="1" outlineLevel="2">
      <c r="B4191" s="115">
        <f t="shared" si="200"/>
        <v>4171</v>
      </c>
      <c r="C4191" s="70" t="s">
        <v>913</v>
      </c>
      <c r="D4191" s="203" t="s">
        <v>2532</v>
      </c>
      <c r="E4191" s="204" t="s">
        <v>2906</v>
      </c>
      <c r="F4191" s="38"/>
      <c r="G4191" s="38"/>
      <c r="H4191" s="39"/>
      <c r="I4191" s="38"/>
      <c r="J4191" s="307"/>
      <c r="K4191" s="325"/>
      <c r="L4191" s="353"/>
      <c r="M4191" s="772"/>
      <c r="N4191" s="775"/>
      <c r="O4191" s="863"/>
      <c r="P4191" s="821"/>
      <c r="Q4191" s="828">
        <f t="shared" si="199"/>
        <v>0</v>
      </c>
      <c r="R4191" s="523"/>
    </row>
    <row r="4192" spans="2:18" hidden="1" outlineLevel="2">
      <c r="B4192" s="115">
        <f t="shared" si="200"/>
        <v>4172</v>
      </c>
      <c r="C4192" s="70" t="s">
        <v>2944</v>
      </c>
      <c r="D4192" s="203"/>
      <c r="E4192" s="204"/>
      <c r="F4192" s="38"/>
      <c r="G4192" s="38"/>
      <c r="H4192" s="39"/>
      <c r="I4192" s="38"/>
      <c r="J4192" s="307"/>
      <c r="K4192" s="325"/>
      <c r="L4192" s="353"/>
      <c r="M4192" s="772"/>
      <c r="N4192" s="775"/>
      <c r="O4192" s="863"/>
      <c r="P4192" s="821"/>
      <c r="Q4192" s="828">
        <f t="shared" si="199"/>
        <v>0</v>
      </c>
      <c r="R4192" s="523"/>
    </row>
    <row r="4193" spans="2:18" ht="30" hidden="1" outlineLevel="2">
      <c r="B4193" s="115">
        <f t="shared" si="200"/>
        <v>4173</v>
      </c>
      <c r="C4193" s="70" t="s">
        <v>884</v>
      </c>
      <c r="D4193" s="203" t="s">
        <v>31</v>
      </c>
      <c r="E4193" s="204">
        <v>1</v>
      </c>
      <c r="F4193" s="38"/>
      <c r="G4193" s="38"/>
      <c r="H4193" s="39"/>
      <c r="I4193" s="38"/>
      <c r="J4193" s="307"/>
      <c r="K4193" s="325"/>
      <c r="L4193" s="353"/>
      <c r="M4193" s="772"/>
      <c r="N4193" s="775"/>
      <c r="O4193" s="863"/>
      <c r="P4193" s="821"/>
      <c r="Q4193" s="828">
        <f t="shared" si="199"/>
        <v>0</v>
      </c>
      <c r="R4193" s="523"/>
    </row>
    <row r="4194" spans="2:18" hidden="1" outlineLevel="2">
      <c r="B4194" s="115">
        <f t="shared" si="200"/>
        <v>4174</v>
      </c>
      <c r="C4194" s="70" t="s">
        <v>885</v>
      </c>
      <c r="D4194" s="203"/>
      <c r="E4194" s="204"/>
      <c r="F4194" s="38"/>
      <c r="G4194" s="38"/>
      <c r="H4194" s="39"/>
      <c r="I4194" s="38"/>
      <c r="J4194" s="307"/>
      <c r="K4194" s="325"/>
      <c r="L4194" s="353"/>
      <c r="M4194" s="772"/>
      <c r="N4194" s="775"/>
      <c r="O4194" s="863"/>
      <c r="P4194" s="821"/>
      <c r="Q4194" s="828">
        <f t="shared" si="199"/>
        <v>0</v>
      </c>
      <c r="R4194" s="523"/>
    </row>
    <row r="4195" spans="2:18" hidden="1" outlineLevel="2">
      <c r="B4195" s="115">
        <f t="shared" si="200"/>
        <v>4175</v>
      </c>
      <c r="C4195" s="70" t="s">
        <v>886</v>
      </c>
      <c r="D4195" s="203"/>
      <c r="E4195" s="204"/>
      <c r="F4195" s="38"/>
      <c r="G4195" s="38"/>
      <c r="H4195" s="39"/>
      <c r="I4195" s="38"/>
      <c r="J4195" s="307"/>
      <c r="K4195" s="325"/>
      <c r="L4195" s="353"/>
      <c r="M4195" s="772"/>
      <c r="N4195" s="775"/>
      <c r="O4195" s="863"/>
      <c r="P4195" s="821"/>
      <c r="Q4195" s="828">
        <f t="shared" si="199"/>
        <v>0</v>
      </c>
      <c r="R4195" s="523"/>
    </row>
    <row r="4196" spans="2:18" hidden="1" outlineLevel="2">
      <c r="B4196" s="115">
        <f t="shared" si="200"/>
        <v>4176</v>
      </c>
      <c r="C4196" s="70" t="s">
        <v>887</v>
      </c>
      <c r="D4196" s="203"/>
      <c r="E4196" s="204"/>
      <c r="F4196" s="38"/>
      <c r="G4196" s="38"/>
      <c r="H4196" s="39"/>
      <c r="I4196" s="38"/>
      <c r="J4196" s="307"/>
      <c r="K4196" s="325"/>
      <c r="L4196" s="353"/>
      <c r="M4196" s="772"/>
      <c r="N4196" s="775"/>
      <c r="O4196" s="863"/>
      <c r="P4196" s="821"/>
      <c r="Q4196" s="828">
        <f t="shared" si="199"/>
        <v>0</v>
      </c>
      <c r="R4196" s="523"/>
    </row>
    <row r="4197" spans="2:18" hidden="1" outlineLevel="2">
      <c r="B4197" s="115">
        <f t="shared" si="200"/>
        <v>4177</v>
      </c>
      <c r="C4197" s="70" t="s">
        <v>888</v>
      </c>
      <c r="D4197" s="203"/>
      <c r="E4197" s="204"/>
      <c r="F4197" s="38"/>
      <c r="G4197" s="38"/>
      <c r="H4197" s="39"/>
      <c r="I4197" s="38"/>
      <c r="J4197" s="307"/>
      <c r="K4197" s="325"/>
      <c r="L4197" s="353"/>
      <c r="M4197" s="772"/>
      <c r="N4197" s="775"/>
      <c r="O4197" s="863"/>
      <c r="P4197" s="821"/>
      <c r="Q4197" s="828">
        <f t="shared" si="199"/>
        <v>0</v>
      </c>
      <c r="R4197" s="523"/>
    </row>
    <row r="4198" spans="2:18" hidden="1" outlineLevel="2">
      <c r="B4198" s="115">
        <f t="shared" si="200"/>
        <v>4178</v>
      </c>
      <c r="C4198" s="70" t="s">
        <v>889</v>
      </c>
      <c r="D4198" s="203"/>
      <c r="E4198" s="204"/>
      <c r="F4198" s="38"/>
      <c r="G4198" s="38"/>
      <c r="H4198" s="39"/>
      <c r="I4198" s="38"/>
      <c r="J4198" s="307"/>
      <c r="K4198" s="325"/>
      <c r="L4198" s="353"/>
      <c r="M4198" s="772"/>
      <c r="N4198" s="775"/>
      <c r="O4198" s="863"/>
      <c r="P4198" s="821"/>
      <c r="Q4198" s="828">
        <f t="shared" si="199"/>
        <v>0</v>
      </c>
      <c r="R4198" s="523"/>
    </row>
    <row r="4199" spans="2:18" ht="45" hidden="1" outlineLevel="2">
      <c r="B4199" s="115">
        <f t="shared" si="200"/>
        <v>4179</v>
      </c>
      <c r="C4199" s="70" t="s">
        <v>890</v>
      </c>
      <c r="D4199" s="203"/>
      <c r="E4199" s="204"/>
      <c r="F4199" s="38"/>
      <c r="G4199" s="38"/>
      <c r="H4199" s="39"/>
      <c r="I4199" s="38"/>
      <c r="J4199" s="307"/>
      <c r="K4199" s="325"/>
      <c r="L4199" s="353"/>
      <c r="M4199" s="772"/>
      <c r="N4199" s="775"/>
      <c r="O4199" s="863"/>
      <c r="P4199" s="821"/>
      <c r="Q4199" s="828">
        <f t="shared" si="199"/>
        <v>0</v>
      </c>
      <c r="R4199" s="523"/>
    </row>
    <row r="4200" spans="2:18" ht="30" hidden="1" outlineLevel="2">
      <c r="B4200" s="115">
        <f t="shared" si="200"/>
        <v>4180</v>
      </c>
      <c r="C4200" s="70" t="s">
        <v>891</v>
      </c>
      <c r="D4200" s="203"/>
      <c r="E4200" s="204"/>
      <c r="F4200" s="38"/>
      <c r="G4200" s="38"/>
      <c r="H4200" s="39"/>
      <c r="I4200" s="38"/>
      <c r="J4200" s="307"/>
      <c r="K4200" s="325"/>
      <c r="L4200" s="353"/>
      <c r="M4200" s="772"/>
      <c r="N4200" s="775"/>
      <c r="O4200" s="863"/>
      <c r="P4200" s="821"/>
      <c r="Q4200" s="828">
        <f t="shared" si="199"/>
        <v>0</v>
      </c>
      <c r="R4200" s="523"/>
    </row>
    <row r="4201" spans="2:18" ht="30" hidden="1" outlineLevel="2">
      <c r="B4201" s="115">
        <f t="shared" si="200"/>
        <v>4181</v>
      </c>
      <c r="C4201" s="70" t="s">
        <v>892</v>
      </c>
      <c r="D4201" s="203" t="s">
        <v>31</v>
      </c>
      <c r="E4201" s="204">
        <v>4</v>
      </c>
      <c r="F4201" s="38"/>
      <c r="G4201" s="38"/>
      <c r="H4201" s="39"/>
      <c r="I4201" s="38"/>
      <c r="J4201" s="307"/>
      <c r="K4201" s="325"/>
      <c r="L4201" s="353"/>
      <c r="M4201" s="772"/>
      <c r="N4201" s="775"/>
      <c r="O4201" s="863"/>
      <c r="P4201" s="821"/>
      <c r="Q4201" s="828">
        <f t="shared" si="199"/>
        <v>0</v>
      </c>
      <c r="R4201" s="523"/>
    </row>
    <row r="4202" spans="2:18" ht="30" hidden="1" outlineLevel="2">
      <c r="B4202" s="115">
        <f t="shared" si="200"/>
        <v>4182</v>
      </c>
      <c r="C4202" s="70" t="s">
        <v>893</v>
      </c>
      <c r="D4202" s="203" t="s">
        <v>31</v>
      </c>
      <c r="E4202" s="204">
        <v>1</v>
      </c>
      <c r="F4202" s="38"/>
      <c r="G4202" s="38"/>
      <c r="H4202" s="39"/>
      <c r="I4202" s="38"/>
      <c r="J4202" s="307"/>
      <c r="K4202" s="325"/>
      <c r="L4202" s="353"/>
      <c r="M4202" s="772"/>
      <c r="N4202" s="775"/>
      <c r="O4202" s="863"/>
      <c r="P4202" s="821"/>
      <c r="Q4202" s="828">
        <f t="shared" si="199"/>
        <v>0</v>
      </c>
      <c r="R4202" s="523"/>
    </row>
    <row r="4203" spans="2:18" ht="45" hidden="1" outlineLevel="2">
      <c r="B4203" s="115">
        <f t="shared" si="200"/>
        <v>4183</v>
      </c>
      <c r="C4203" s="70" t="s">
        <v>645</v>
      </c>
      <c r="D4203" s="203" t="s">
        <v>31</v>
      </c>
      <c r="E4203" s="204">
        <v>1</v>
      </c>
      <c r="F4203" s="38"/>
      <c r="G4203" s="38"/>
      <c r="H4203" s="39"/>
      <c r="I4203" s="38"/>
      <c r="J4203" s="307"/>
      <c r="K4203" s="325"/>
      <c r="L4203" s="353"/>
      <c r="M4203" s="772"/>
      <c r="N4203" s="775"/>
      <c r="O4203" s="863"/>
      <c r="P4203" s="821"/>
      <c r="Q4203" s="828">
        <f t="shared" si="199"/>
        <v>0</v>
      </c>
      <c r="R4203" s="523"/>
    </row>
    <row r="4204" spans="2:18" hidden="1" outlineLevel="2">
      <c r="B4204" s="115">
        <f t="shared" si="200"/>
        <v>4184</v>
      </c>
      <c r="C4204" s="70" t="s">
        <v>894</v>
      </c>
      <c r="D4204" s="203" t="s">
        <v>31</v>
      </c>
      <c r="E4204" s="204">
        <v>2</v>
      </c>
      <c r="F4204" s="38"/>
      <c r="G4204" s="38"/>
      <c r="H4204" s="39"/>
      <c r="I4204" s="38"/>
      <c r="J4204" s="307"/>
      <c r="K4204" s="325"/>
      <c r="L4204" s="353"/>
      <c r="M4204" s="772"/>
      <c r="N4204" s="775"/>
      <c r="O4204" s="863"/>
      <c r="P4204" s="821"/>
      <c r="Q4204" s="828">
        <f t="shared" si="199"/>
        <v>0</v>
      </c>
      <c r="R4204" s="523"/>
    </row>
    <row r="4205" spans="2:18" ht="45" hidden="1" outlineLevel="2">
      <c r="B4205" s="115">
        <f t="shared" si="200"/>
        <v>4185</v>
      </c>
      <c r="C4205" s="70" t="s">
        <v>895</v>
      </c>
      <c r="D4205" s="203" t="s">
        <v>2461</v>
      </c>
      <c r="E4205" s="204" t="s">
        <v>2945</v>
      </c>
      <c r="F4205" s="38"/>
      <c r="G4205" s="38"/>
      <c r="H4205" s="39"/>
      <c r="I4205" s="38"/>
      <c r="J4205" s="307"/>
      <c r="K4205" s="325"/>
      <c r="L4205" s="353"/>
      <c r="M4205" s="772"/>
      <c r="N4205" s="775"/>
      <c r="O4205" s="863"/>
      <c r="P4205" s="821"/>
      <c r="Q4205" s="828">
        <f t="shared" si="199"/>
        <v>0</v>
      </c>
      <c r="R4205" s="523"/>
    </row>
    <row r="4206" spans="2:18" ht="45" hidden="1" outlineLevel="2">
      <c r="B4206" s="115">
        <f t="shared" si="200"/>
        <v>4186</v>
      </c>
      <c r="C4206" s="70" t="s">
        <v>896</v>
      </c>
      <c r="D4206" s="203" t="s">
        <v>2461</v>
      </c>
      <c r="E4206" s="204" t="s">
        <v>2946</v>
      </c>
      <c r="F4206" s="38"/>
      <c r="G4206" s="38"/>
      <c r="H4206" s="39"/>
      <c r="I4206" s="38"/>
      <c r="J4206" s="307"/>
      <c r="K4206" s="325"/>
      <c r="L4206" s="353"/>
      <c r="M4206" s="772"/>
      <c r="N4206" s="775"/>
      <c r="O4206" s="863"/>
      <c r="P4206" s="821"/>
      <c r="Q4206" s="828">
        <f t="shared" si="199"/>
        <v>0</v>
      </c>
      <c r="R4206" s="523"/>
    </row>
    <row r="4207" spans="2:18" ht="45" hidden="1" outlineLevel="2">
      <c r="B4207" s="115">
        <f t="shared" si="200"/>
        <v>4187</v>
      </c>
      <c r="C4207" s="70" t="s">
        <v>897</v>
      </c>
      <c r="D4207" s="203" t="s">
        <v>2461</v>
      </c>
      <c r="E4207" s="204" t="s">
        <v>2947</v>
      </c>
      <c r="F4207" s="38"/>
      <c r="G4207" s="38"/>
      <c r="H4207" s="39"/>
      <c r="I4207" s="38"/>
      <c r="J4207" s="307"/>
      <c r="K4207" s="325"/>
      <c r="L4207" s="353"/>
      <c r="M4207" s="772"/>
      <c r="N4207" s="775"/>
      <c r="O4207" s="863"/>
      <c r="P4207" s="821"/>
      <c r="Q4207" s="828">
        <f t="shared" ref="Q4207:Q4270" si="201">I4207</f>
        <v>0</v>
      </c>
      <c r="R4207" s="523"/>
    </row>
    <row r="4208" spans="2:18" ht="45" hidden="1" outlineLevel="2">
      <c r="B4208" s="115">
        <f t="shared" si="200"/>
        <v>4188</v>
      </c>
      <c r="C4208" s="70" t="s">
        <v>898</v>
      </c>
      <c r="D4208" s="203" t="s">
        <v>2461</v>
      </c>
      <c r="E4208" s="204" t="s">
        <v>2948</v>
      </c>
      <c r="F4208" s="38"/>
      <c r="G4208" s="38"/>
      <c r="H4208" s="39"/>
      <c r="I4208" s="38"/>
      <c r="J4208" s="307"/>
      <c r="K4208" s="325"/>
      <c r="L4208" s="353"/>
      <c r="M4208" s="772"/>
      <c r="N4208" s="775"/>
      <c r="O4208" s="863"/>
      <c r="P4208" s="821"/>
      <c r="Q4208" s="828">
        <f t="shared" si="201"/>
        <v>0</v>
      </c>
      <c r="R4208" s="523"/>
    </row>
    <row r="4209" spans="2:18" ht="45" hidden="1" outlineLevel="2">
      <c r="B4209" s="115">
        <f t="shared" si="200"/>
        <v>4189</v>
      </c>
      <c r="C4209" s="70" t="s">
        <v>914</v>
      </c>
      <c r="D4209" s="203" t="s">
        <v>2461</v>
      </c>
      <c r="E4209" s="204" t="s">
        <v>2912</v>
      </c>
      <c r="F4209" s="38"/>
      <c r="G4209" s="38"/>
      <c r="H4209" s="39"/>
      <c r="I4209" s="38"/>
      <c r="J4209" s="307"/>
      <c r="K4209" s="325"/>
      <c r="L4209" s="353"/>
      <c r="M4209" s="772"/>
      <c r="N4209" s="775"/>
      <c r="O4209" s="863"/>
      <c r="P4209" s="821"/>
      <c r="Q4209" s="828">
        <f t="shared" si="201"/>
        <v>0</v>
      </c>
      <c r="R4209" s="523"/>
    </row>
    <row r="4210" spans="2:18" ht="45" hidden="1" outlineLevel="2">
      <c r="B4210" s="115">
        <f t="shared" si="200"/>
        <v>4190</v>
      </c>
      <c r="C4210" s="70" t="s">
        <v>664</v>
      </c>
      <c r="D4210" s="203" t="s">
        <v>2461</v>
      </c>
      <c r="E4210" s="204" t="s">
        <v>2949</v>
      </c>
      <c r="F4210" s="38"/>
      <c r="G4210" s="38"/>
      <c r="H4210" s="39"/>
      <c r="I4210" s="38"/>
      <c r="J4210" s="307"/>
      <c r="K4210" s="325"/>
      <c r="L4210" s="353"/>
      <c r="M4210" s="772"/>
      <c r="N4210" s="775"/>
      <c r="O4210" s="863"/>
      <c r="P4210" s="821"/>
      <c r="Q4210" s="828">
        <f t="shared" si="201"/>
        <v>0</v>
      </c>
      <c r="R4210" s="523"/>
    </row>
    <row r="4211" spans="2:18" ht="45" hidden="1" outlineLevel="2">
      <c r="B4211" s="115">
        <f t="shared" si="200"/>
        <v>4191</v>
      </c>
      <c r="C4211" s="70" t="s">
        <v>899</v>
      </c>
      <c r="D4211" s="203" t="s">
        <v>2461</v>
      </c>
      <c r="E4211" s="204" t="s">
        <v>2892</v>
      </c>
      <c r="F4211" s="38"/>
      <c r="G4211" s="38"/>
      <c r="H4211" s="39"/>
      <c r="I4211" s="38"/>
      <c r="J4211" s="307"/>
      <c r="K4211" s="325"/>
      <c r="L4211" s="353"/>
      <c r="M4211" s="772"/>
      <c r="N4211" s="775"/>
      <c r="O4211" s="863"/>
      <c r="P4211" s="821"/>
      <c r="Q4211" s="828">
        <f t="shared" si="201"/>
        <v>0</v>
      </c>
      <c r="R4211" s="523"/>
    </row>
    <row r="4212" spans="2:18" ht="45" hidden="1" outlineLevel="2">
      <c r="B4212" s="115">
        <f t="shared" ref="B4212:B4275" si="202">B4211+1</f>
        <v>4192</v>
      </c>
      <c r="C4212" s="70" t="s">
        <v>900</v>
      </c>
      <c r="D4212" s="203" t="s">
        <v>2031</v>
      </c>
      <c r="E4212" s="204" t="s">
        <v>2893</v>
      </c>
      <c r="F4212" s="38"/>
      <c r="G4212" s="38"/>
      <c r="H4212" s="39"/>
      <c r="I4212" s="38"/>
      <c r="J4212" s="307"/>
      <c r="K4212" s="325"/>
      <c r="L4212" s="353"/>
      <c r="M4212" s="772"/>
      <c r="N4212" s="775"/>
      <c r="O4212" s="863"/>
      <c r="P4212" s="821"/>
      <c r="Q4212" s="828">
        <f t="shared" si="201"/>
        <v>0</v>
      </c>
      <c r="R4212" s="523"/>
    </row>
    <row r="4213" spans="2:18" ht="45" hidden="1" outlineLevel="2">
      <c r="B4213" s="115">
        <f t="shared" si="202"/>
        <v>4193</v>
      </c>
      <c r="C4213" s="70" t="s">
        <v>901</v>
      </c>
      <c r="D4213" s="203" t="s">
        <v>2031</v>
      </c>
      <c r="E4213" s="204" t="s">
        <v>2894</v>
      </c>
      <c r="F4213" s="38"/>
      <c r="G4213" s="38"/>
      <c r="H4213" s="39"/>
      <c r="I4213" s="38"/>
      <c r="J4213" s="307"/>
      <c r="K4213" s="325"/>
      <c r="L4213" s="353"/>
      <c r="M4213" s="772"/>
      <c r="N4213" s="775"/>
      <c r="O4213" s="863"/>
      <c r="P4213" s="821"/>
      <c r="Q4213" s="828">
        <f t="shared" si="201"/>
        <v>0</v>
      </c>
      <c r="R4213" s="523"/>
    </row>
    <row r="4214" spans="2:18" ht="45" hidden="1" outlineLevel="2">
      <c r="B4214" s="115">
        <f t="shared" si="202"/>
        <v>4194</v>
      </c>
      <c r="C4214" s="70" t="s">
        <v>903</v>
      </c>
      <c r="D4214" s="203" t="s">
        <v>2031</v>
      </c>
      <c r="E4214" s="204" t="s">
        <v>2916</v>
      </c>
      <c r="F4214" s="38"/>
      <c r="G4214" s="38"/>
      <c r="H4214" s="39"/>
      <c r="I4214" s="38"/>
      <c r="J4214" s="307"/>
      <c r="K4214" s="325"/>
      <c r="L4214" s="353"/>
      <c r="M4214" s="772"/>
      <c r="N4214" s="775"/>
      <c r="O4214" s="863"/>
      <c r="P4214" s="821"/>
      <c r="Q4214" s="828">
        <f t="shared" si="201"/>
        <v>0</v>
      </c>
      <c r="R4214" s="523"/>
    </row>
    <row r="4215" spans="2:18" ht="45" hidden="1" outlineLevel="2">
      <c r="B4215" s="115">
        <f t="shared" si="202"/>
        <v>4195</v>
      </c>
      <c r="C4215" s="70" t="s">
        <v>904</v>
      </c>
      <c r="D4215" s="203" t="s">
        <v>2031</v>
      </c>
      <c r="E4215" s="204" t="s">
        <v>2897</v>
      </c>
      <c r="F4215" s="38"/>
      <c r="G4215" s="38"/>
      <c r="H4215" s="39"/>
      <c r="I4215" s="38"/>
      <c r="J4215" s="307"/>
      <c r="K4215" s="325"/>
      <c r="L4215" s="353"/>
      <c r="M4215" s="772"/>
      <c r="N4215" s="775"/>
      <c r="O4215" s="863"/>
      <c r="P4215" s="821"/>
      <c r="Q4215" s="828">
        <f t="shared" si="201"/>
        <v>0</v>
      </c>
      <c r="R4215" s="523"/>
    </row>
    <row r="4216" spans="2:18" ht="45" hidden="1" outlineLevel="2">
      <c r="B4216" s="115">
        <f t="shared" si="202"/>
        <v>4196</v>
      </c>
      <c r="C4216" s="70" t="s">
        <v>677</v>
      </c>
      <c r="D4216" s="203" t="s">
        <v>2031</v>
      </c>
      <c r="E4216" s="204" t="s">
        <v>2701</v>
      </c>
      <c r="F4216" s="38"/>
      <c r="G4216" s="38"/>
      <c r="H4216" s="39"/>
      <c r="I4216" s="38"/>
      <c r="J4216" s="307"/>
      <c r="K4216" s="325"/>
      <c r="L4216" s="353"/>
      <c r="M4216" s="772"/>
      <c r="N4216" s="775"/>
      <c r="O4216" s="863"/>
      <c r="P4216" s="821"/>
      <c r="Q4216" s="828">
        <f t="shared" si="201"/>
        <v>0</v>
      </c>
      <c r="R4216" s="523"/>
    </row>
    <row r="4217" spans="2:18" ht="30" hidden="1" outlineLevel="2">
      <c r="B4217" s="115">
        <f t="shared" si="202"/>
        <v>4197</v>
      </c>
      <c r="C4217" s="70" t="s">
        <v>905</v>
      </c>
      <c r="D4217" s="203" t="s">
        <v>2031</v>
      </c>
      <c r="E4217" s="204" t="s">
        <v>2898</v>
      </c>
      <c r="F4217" s="38"/>
      <c r="G4217" s="38"/>
      <c r="H4217" s="39"/>
      <c r="I4217" s="38"/>
      <c r="J4217" s="307"/>
      <c r="K4217" s="325"/>
      <c r="L4217" s="353"/>
      <c r="M4217" s="772"/>
      <c r="N4217" s="775"/>
      <c r="O4217" s="863"/>
      <c r="P4217" s="821"/>
      <c r="Q4217" s="828">
        <f t="shared" si="201"/>
        <v>0</v>
      </c>
      <c r="R4217" s="523"/>
    </row>
    <row r="4218" spans="2:18" ht="45" hidden="1" outlineLevel="2">
      <c r="B4218" s="115">
        <f t="shared" si="202"/>
        <v>4198</v>
      </c>
      <c r="C4218" s="70" t="s">
        <v>906</v>
      </c>
      <c r="D4218" s="203" t="s">
        <v>2031</v>
      </c>
      <c r="E4218" s="204" t="s">
        <v>2899</v>
      </c>
      <c r="F4218" s="38"/>
      <c r="G4218" s="38"/>
      <c r="H4218" s="39"/>
      <c r="I4218" s="38"/>
      <c r="J4218" s="307"/>
      <c r="K4218" s="325"/>
      <c r="L4218" s="353"/>
      <c r="M4218" s="772"/>
      <c r="N4218" s="775"/>
      <c r="O4218" s="863"/>
      <c r="P4218" s="821"/>
      <c r="Q4218" s="828">
        <f t="shared" si="201"/>
        <v>0</v>
      </c>
      <c r="R4218" s="523"/>
    </row>
    <row r="4219" spans="2:18" ht="45" hidden="1" outlineLevel="2">
      <c r="B4219" s="115">
        <f t="shared" si="202"/>
        <v>4199</v>
      </c>
      <c r="C4219" s="70" t="s">
        <v>907</v>
      </c>
      <c r="D4219" s="203" t="s">
        <v>2031</v>
      </c>
      <c r="E4219" s="204" t="s">
        <v>2900</v>
      </c>
      <c r="F4219" s="38"/>
      <c r="G4219" s="38"/>
      <c r="H4219" s="39"/>
      <c r="I4219" s="38"/>
      <c r="J4219" s="307"/>
      <c r="K4219" s="325"/>
      <c r="L4219" s="353"/>
      <c r="M4219" s="772"/>
      <c r="N4219" s="775"/>
      <c r="O4219" s="863"/>
      <c r="P4219" s="821"/>
      <c r="Q4219" s="828">
        <f t="shared" si="201"/>
        <v>0</v>
      </c>
      <c r="R4219" s="523"/>
    </row>
    <row r="4220" spans="2:18" ht="45" hidden="1" outlineLevel="2">
      <c r="B4220" s="115">
        <f t="shared" si="202"/>
        <v>4200</v>
      </c>
      <c r="C4220" s="70" t="s">
        <v>916</v>
      </c>
      <c r="D4220" s="203" t="s">
        <v>2031</v>
      </c>
      <c r="E4220" s="204" t="s">
        <v>2902</v>
      </c>
      <c r="F4220" s="38"/>
      <c r="G4220" s="38"/>
      <c r="H4220" s="39"/>
      <c r="I4220" s="38"/>
      <c r="J4220" s="307"/>
      <c r="K4220" s="325"/>
      <c r="L4220" s="353"/>
      <c r="M4220" s="772"/>
      <c r="N4220" s="775"/>
      <c r="O4220" s="863"/>
      <c r="P4220" s="821"/>
      <c r="Q4220" s="828">
        <f t="shared" si="201"/>
        <v>0</v>
      </c>
      <c r="R4220" s="523"/>
    </row>
    <row r="4221" spans="2:18" ht="45" hidden="1" outlineLevel="2">
      <c r="B4221" s="115">
        <f t="shared" si="202"/>
        <v>4201</v>
      </c>
      <c r="C4221" s="70" t="s">
        <v>910</v>
      </c>
      <c r="D4221" s="203" t="s">
        <v>2031</v>
      </c>
      <c r="E4221" s="204" t="s">
        <v>2903</v>
      </c>
      <c r="F4221" s="38"/>
      <c r="G4221" s="38"/>
      <c r="H4221" s="39"/>
      <c r="I4221" s="38"/>
      <c r="J4221" s="307"/>
      <c r="K4221" s="325"/>
      <c r="L4221" s="353"/>
      <c r="M4221" s="772"/>
      <c r="N4221" s="775"/>
      <c r="O4221" s="863"/>
      <c r="P4221" s="821"/>
      <c r="Q4221" s="828">
        <f t="shared" si="201"/>
        <v>0</v>
      </c>
      <c r="R4221" s="523"/>
    </row>
    <row r="4222" spans="2:18" ht="45" hidden="1" outlineLevel="2">
      <c r="B4222" s="115">
        <f t="shared" si="202"/>
        <v>4202</v>
      </c>
      <c r="C4222" s="70" t="s">
        <v>911</v>
      </c>
      <c r="D4222" s="203" t="s">
        <v>2031</v>
      </c>
      <c r="E4222" s="204" t="s">
        <v>2904</v>
      </c>
      <c r="F4222" s="38"/>
      <c r="G4222" s="38"/>
      <c r="H4222" s="39"/>
      <c r="I4222" s="38"/>
      <c r="J4222" s="307"/>
      <c r="K4222" s="325"/>
      <c r="L4222" s="353"/>
      <c r="M4222" s="772"/>
      <c r="N4222" s="775"/>
      <c r="O4222" s="863"/>
      <c r="P4222" s="821"/>
      <c r="Q4222" s="828">
        <f t="shared" si="201"/>
        <v>0</v>
      </c>
      <c r="R4222" s="523"/>
    </row>
    <row r="4223" spans="2:18" ht="30" hidden="1" outlineLevel="2">
      <c r="B4223" s="115">
        <f t="shared" si="202"/>
        <v>4203</v>
      </c>
      <c r="C4223" s="70" t="s">
        <v>912</v>
      </c>
      <c r="D4223" s="203" t="s">
        <v>2031</v>
      </c>
      <c r="E4223" s="204" t="s">
        <v>2905</v>
      </c>
      <c r="F4223" s="38"/>
      <c r="G4223" s="38"/>
      <c r="H4223" s="39"/>
      <c r="I4223" s="38"/>
      <c r="J4223" s="307"/>
      <c r="K4223" s="325"/>
      <c r="L4223" s="353"/>
      <c r="M4223" s="772"/>
      <c r="N4223" s="775"/>
      <c r="O4223" s="863"/>
      <c r="P4223" s="821"/>
      <c r="Q4223" s="828">
        <f t="shared" si="201"/>
        <v>0</v>
      </c>
      <c r="R4223" s="523"/>
    </row>
    <row r="4224" spans="2:18" ht="30" hidden="1" outlineLevel="2">
      <c r="B4224" s="115">
        <f t="shared" si="202"/>
        <v>4204</v>
      </c>
      <c r="C4224" s="70" t="s">
        <v>913</v>
      </c>
      <c r="D4224" s="203" t="s">
        <v>2532</v>
      </c>
      <c r="E4224" s="204" t="s">
        <v>2950</v>
      </c>
      <c r="F4224" s="38"/>
      <c r="G4224" s="38"/>
      <c r="H4224" s="39"/>
      <c r="I4224" s="38"/>
      <c r="J4224" s="307"/>
      <c r="K4224" s="325"/>
      <c r="L4224" s="353"/>
      <c r="M4224" s="772"/>
      <c r="N4224" s="775"/>
      <c r="O4224" s="863"/>
      <c r="P4224" s="821"/>
      <c r="Q4224" s="828">
        <f t="shared" si="201"/>
        <v>0</v>
      </c>
      <c r="R4224" s="523"/>
    </row>
    <row r="4225" spans="2:18" hidden="1" outlineLevel="2">
      <c r="B4225" s="115">
        <f t="shared" si="202"/>
        <v>4205</v>
      </c>
      <c r="C4225" s="70" t="s">
        <v>2951</v>
      </c>
      <c r="D4225" s="203"/>
      <c r="E4225" s="204"/>
      <c r="F4225" s="38"/>
      <c r="G4225" s="38"/>
      <c r="H4225" s="39"/>
      <c r="I4225" s="38"/>
      <c r="J4225" s="307"/>
      <c r="K4225" s="325"/>
      <c r="L4225" s="353"/>
      <c r="M4225" s="772"/>
      <c r="N4225" s="775"/>
      <c r="O4225" s="863"/>
      <c r="P4225" s="821"/>
      <c r="Q4225" s="828">
        <f t="shared" si="201"/>
        <v>0</v>
      </c>
      <c r="R4225" s="523"/>
    </row>
    <row r="4226" spans="2:18" ht="30" hidden="1" outlineLevel="2">
      <c r="B4226" s="115">
        <f t="shared" si="202"/>
        <v>4206</v>
      </c>
      <c r="C4226" s="70" t="s">
        <v>884</v>
      </c>
      <c r="D4226" s="203" t="s">
        <v>31</v>
      </c>
      <c r="E4226" s="204">
        <v>1</v>
      </c>
      <c r="F4226" s="38"/>
      <c r="G4226" s="38"/>
      <c r="H4226" s="39"/>
      <c r="I4226" s="38"/>
      <c r="J4226" s="307"/>
      <c r="K4226" s="325"/>
      <c r="L4226" s="353"/>
      <c r="M4226" s="772"/>
      <c r="N4226" s="775"/>
      <c r="O4226" s="863"/>
      <c r="P4226" s="821"/>
      <c r="Q4226" s="828">
        <f t="shared" si="201"/>
        <v>0</v>
      </c>
      <c r="R4226" s="523"/>
    </row>
    <row r="4227" spans="2:18" hidden="1" outlineLevel="2">
      <c r="B4227" s="115">
        <f t="shared" si="202"/>
        <v>4207</v>
      </c>
      <c r="C4227" s="70" t="s">
        <v>885</v>
      </c>
      <c r="D4227" s="203"/>
      <c r="E4227" s="204"/>
      <c r="F4227" s="38"/>
      <c r="G4227" s="38"/>
      <c r="H4227" s="39"/>
      <c r="I4227" s="38"/>
      <c r="J4227" s="307"/>
      <c r="K4227" s="325"/>
      <c r="L4227" s="353"/>
      <c r="M4227" s="772"/>
      <c r="N4227" s="775"/>
      <c r="O4227" s="863"/>
      <c r="P4227" s="821"/>
      <c r="Q4227" s="828">
        <f t="shared" si="201"/>
        <v>0</v>
      </c>
      <c r="R4227" s="523"/>
    </row>
    <row r="4228" spans="2:18" hidden="1" outlineLevel="2">
      <c r="B4228" s="115">
        <f t="shared" si="202"/>
        <v>4208</v>
      </c>
      <c r="C4228" s="70" t="s">
        <v>886</v>
      </c>
      <c r="D4228" s="203"/>
      <c r="E4228" s="204"/>
      <c r="F4228" s="38"/>
      <c r="G4228" s="38"/>
      <c r="H4228" s="39"/>
      <c r="I4228" s="38"/>
      <c r="J4228" s="307"/>
      <c r="K4228" s="325"/>
      <c r="L4228" s="353"/>
      <c r="M4228" s="772"/>
      <c r="N4228" s="775"/>
      <c r="O4228" s="863"/>
      <c r="P4228" s="821"/>
      <c r="Q4228" s="828">
        <f t="shared" si="201"/>
        <v>0</v>
      </c>
      <c r="R4228" s="523"/>
    </row>
    <row r="4229" spans="2:18" hidden="1" outlineLevel="2">
      <c r="B4229" s="115">
        <f t="shared" si="202"/>
        <v>4209</v>
      </c>
      <c r="C4229" s="70" t="s">
        <v>887</v>
      </c>
      <c r="D4229" s="203"/>
      <c r="E4229" s="204"/>
      <c r="F4229" s="38"/>
      <c r="G4229" s="38"/>
      <c r="H4229" s="39"/>
      <c r="I4229" s="38"/>
      <c r="J4229" s="307"/>
      <c r="K4229" s="325"/>
      <c r="L4229" s="353"/>
      <c r="M4229" s="772"/>
      <c r="N4229" s="775"/>
      <c r="O4229" s="863"/>
      <c r="P4229" s="821"/>
      <c r="Q4229" s="828">
        <f t="shared" si="201"/>
        <v>0</v>
      </c>
      <c r="R4229" s="523"/>
    </row>
    <row r="4230" spans="2:18" hidden="1" outlineLevel="2">
      <c r="B4230" s="115">
        <f t="shared" si="202"/>
        <v>4210</v>
      </c>
      <c r="C4230" s="70" t="s">
        <v>888</v>
      </c>
      <c r="D4230" s="203"/>
      <c r="E4230" s="204"/>
      <c r="F4230" s="38"/>
      <c r="G4230" s="38"/>
      <c r="H4230" s="39"/>
      <c r="I4230" s="38"/>
      <c r="J4230" s="307"/>
      <c r="K4230" s="325"/>
      <c r="L4230" s="353"/>
      <c r="M4230" s="772"/>
      <c r="N4230" s="775"/>
      <c r="O4230" s="863"/>
      <c r="P4230" s="821"/>
      <c r="Q4230" s="828">
        <f t="shared" si="201"/>
        <v>0</v>
      </c>
      <c r="R4230" s="523"/>
    </row>
    <row r="4231" spans="2:18" hidden="1" outlineLevel="2">
      <c r="B4231" s="115">
        <f t="shared" si="202"/>
        <v>4211</v>
      </c>
      <c r="C4231" s="70" t="s">
        <v>889</v>
      </c>
      <c r="D4231" s="203"/>
      <c r="E4231" s="204"/>
      <c r="F4231" s="38"/>
      <c r="G4231" s="38"/>
      <c r="H4231" s="39"/>
      <c r="I4231" s="38"/>
      <c r="J4231" s="307"/>
      <c r="K4231" s="325"/>
      <c r="L4231" s="353"/>
      <c r="M4231" s="772"/>
      <c r="N4231" s="775"/>
      <c r="O4231" s="863"/>
      <c r="P4231" s="821"/>
      <c r="Q4231" s="828">
        <f t="shared" si="201"/>
        <v>0</v>
      </c>
      <c r="R4231" s="523"/>
    </row>
    <row r="4232" spans="2:18" ht="45" hidden="1" outlineLevel="2">
      <c r="B4232" s="115">
        <f t="shared" si="202"/>
        <v>4212</v>
      </c>
      <c r="C4232" s="70" t="s">
        <v>890</v>
      </c>
      <c r="D4232" s="203"/>
      <c r="E4232" s="204"/>
      <c r="F4232" s="38"/>
      <c r="G4232" s="38"/>
      <c r="H4232" s="39"/>
      <c r="I4232" s="38"/>
      <c r="J4232" s="307"/>
      <c r="K4232" s="325"/>
      <c r="L4232" s="353"/>
      <c r="M4232" s="772"/>
      <c r="N4232" s="775"/>
      <c r="O4232" s="863"/>
      <c r="P4232" s="821"/>
      <c r="Q4232" s="828">
        <f t="shared" si="201"/>
        <v>0</v>
      </c>
      <c r="R4232" s="523"/>
    </row>
    <row r="4233" spans="2:18" ht="30" hidden="1" outlineLevel="2">
      <c r="B4233" s="115">
        <f t="shared" si="202"/>
        <v>4213</v>
      </c>
      <c r="C4233" s="70" t="s">
        <v>891</v>
      </c>
      <c r="D4233" s="203"/>
      <c r="E4233" s="204"/>
      <c r="F4233" s="38"/>
      <c r="G4233" s="38"/>
      <c r="H4233" s="39"/>
      <c r="I4233" s="38"/>
      <c r="J4233" s="307"/>
      <c r="K4233" s="325"/>
      <c r="L4233" s="353"/>
      <c r="M4233" s="772"/>
      <c r="N4233" s="775"/>
      <c r="O4233" s="863"/>
      <c r="P4233" s="821"/>
      <c r="Q4233" s="828">
        <f t="shared" si="201"/>
        <v>0</v>
      </c>
      <c r="R4233" s="523"/>
    </row>
    <row r="4234" spans="2:18" ht="30" hidden="1" outlineLevel="2">
      <c r="B4234" s="115">
        <f t="shared" si="202"/>
        <v>4214</v>
      </c>
      <c r="C4234" s="70" t="s">
        <v>892</v>
      </c>
      <c r="D4234" s="203" t="s">
        <v>31</v>
      </c>
      <c r="E4234" s="204">
        <v>4</v>
      </c>
      <c r="F4234" s="38"/>
      <c r="G4234" s="38"/>
      <c r="H4234" s="39"/>
      <c r="I4234" s="38"/>
      <c r="J4234" s="307"/>
      <c r="K4234" s="325"/>
      <c r="L4234" s="353"/>
      <c r="M4234" s="772"/>
      <c r="N4234" s="775"/>
      <c r="O4234" s="863"/>
      <c r="P4234" s="821"/>
      <c r="Q4234" s="828">
        <f t="shared" si="201"/>
        <v>0</v>
      </c>
      <c r="R4234" s="523"/>
    </row>
    <row r="4235" spans="2:18" ht="30" hidden="1" outlineLevel="2">
      <c r="B4235" s="115">
        <f t="shared" si="202"/>
        <v>4215</v>
      </c>
      <c r="C4235" s="70" t="s">
        <v>929</v>
      </c>
      <c r="D4235" s="203" t="s">
        <v>31</v>
      </c>
      <c r="E4235" s="204">
        <v>1</v>
      </c>
      <c r="F4235" s="38"/>
      <c r="G4235" s="38"/>
      <c r="H4235" s="39"/>
      <c r="I4235" s="38"/>
      <c r="J4235" s="307"/>
      <c r="K4235" s="325"/>
      <c r="L4235" s="353"/>
      <c r="M4235" s="772"/>
      <c r="N4235" s="775"/>
      <c r="O4235" s="863"/>
      <c r="P4235" s="821"/>
      <c r="Q4235" s="828">
        <f t="shared" si="201"/>
        <v>0</v>
      </c>
      <c r="R4235" s="523"/>
    </row>
    <row r="4236" spans="2:18" ht="45" hidden="1" outlineLevel="2">
      <c r="B4236" s="115">
        <f t="shared" si="202"/>
        <v>4216</v>
      </c>
      <c r="C4236" s="70" t="s">
        <v>645</v>
      </c>
      <c r="D4236" s="203" t="s">
        <v>31</v>
      </c>
      <c r="E4236" s="204">
        <v>1</v>
      </c>
      <c r="F4236" s="38"/>
      <c r="G4236" s="38"/>
      <c r="H4236" s="39"/>
      <c r="I4236" s="38"/>
      <c r="J4236" s="307"/>
      <c r="K4236" s="325"/>
      <c r="L4236" s="353"/>
      <c r="M4236" s="772"/>
      <c r="N4236" s="775"/>
      <c r="O4236" s="863"/>
      <c r="P4236" s="821"/>
      <c r="Q4236" s="828">
        <f t="shared" si="201"/>
        <v>0</v>
      </c>
      <c r="R4236" s="523"/>
    </row>
    <row r="4237" spans="2:18" hidden="1" outlineLevel="2">
      <c r="B4237" s="115">
        <f t="shared" si="202"/>
        <v>4217</v>
      </c>
      <c r="C4237" s="70" t="s">
        <v>894</v>
      </c>
      <c r="D4237" s="203" t="s">
        <v>31</v>
      </c>
      <c r="E4237" s="204">
        <v>2</v>
      </c>
      <c r="F4237" s="38"/>
      <c r="G4237" s="38"/>
      <c r="H4237" s="39"/>
      <c r="I4237" s="38"/>
      <c r="J4237" s="307"/>
      <c r="K4237" s="325"/>
      <c r="L4237" s="353"/>
      <c r="M4237" s="772"/>
      <c r="N4237" s="775"/>
      <c r="O4237" s="863"/>
      <c r="P4237" s="821"/>
      <c r="Q4237" s="828">
        <f t="shared" si="201"/>
        <v>0</v>
      </c>
      <c r="R4237" s="523"/>
    </row>
    <row r="4238" spans="2:18" ht="45" hidden="1" outlineLevel="2">
      <c r="B4238" s="115">
        <f t="shared" si="202"/>
        <v>4218</v>
      </c>
      <c r="C4238" s="70" t="s">
        <v>895</v>
      </c>
      <c r="D4238" s="203" t="s">
        <v>2461</v>
      </c>
      <c r="E4238" s="204" t="s">
        <v>2952</v>
      </c>
      <c r="F4238" s="38"/>
      <c r="G4238" s="38"/>
      <c r="H4238" s="39"/>
      <c r="I4238" s="38"/>
      <c r="J4238" s="307"/>
      <c r="K4238" s="325"/>
      <c r="L4238" s="353"/>
      <c r="M4238" s="772"/>
      <c r="N4238" s="775"/>
      <c r="O4238" s="863"/>
      <c r="P4238" s="821"/>
      <c r="Q4238" s="828">
        <f t="shared" si="201"/>
        <v>0</v>
      </c>
      <c r="R4238" s="523"/>
    </row>
    <row r="4239" spans="2:18" ht="45" hidden="1" outlineLevel="2">
      <c r="B4239" s="115">
        <f t="shared" si="202"/>
        <v>4219</v>
      </c>
      <c r="C4239" s="70" t="s">
        <v>896</v>
      </c>
      <c r="D4239" s="203" t="s">
        <v>2461</v>
      </c>
      <c r="E4239" s="204" t="s">
        <v>2946</v>
      </c>
      <c r="F4239" s="38"/>
      <c r="G4239" s="38"/>
      <c r="H4239" s="39"/>
      <c r="I4239" s="38"/>
      <c r="J4239" s="307"/>
      <c r="K4239" s="325"/>
      <c r="L4239" s="353"/>
      <c r="M4239" s="772"/>
      <c r="N4239" s="775"/>
      <c r="O4239" s="863"/>
      <c r="P4239" s="821"/>
      <c r="Q4239" s="828">
        <f t="shared" si="201"/>
        <v>0</v>
      </c>
      <c r="R4239" s="523"/>
    </row>
    <row r="4240" spans="2:18" ht="45" hidden="1" outlineLevel="2">
      <c r="B4240" s="115">
        <f t="shared" si="202"/>
        <v>4220</v>
      </c>
      <c r="C4240" s="70" t="s">
        <v>897</v>
      </c>
      <c r="D4240" s="203" t="s">
        <v>2461</v>
      </c>
      <c r="E4240" s="204" t="s">
        <v>2947</v>
      </c>
      <c r="F4240" s="38"/>
      <c r="G4240" s="38"/>
      <c r="H4240" s="39"/>
      <c r="I4240" s="38"/>
      <c r="J4240" s="307"/>
      <c r="K4240" s="325"/>
      <c r="L4240" s="353"/>
      <c r="M4240" s="772"/>
      <c r="N4240" s="775"/>
      <c r="O4240" s="863"/>
      <c r="P4240" s="821"/>
      <c r="Q4240" s="828">
        <f t="shared" si="201"/>
        <v>0</v>
      </c>
      <c r="R4240" s="523"/>
    </row>
    <row r="4241" spans="2:18" ht="45" hidden="1" outlineLevel="2">
      <c r="B4241" s="115">
        <f t="shared" si="202"/>
        <v>4221</v>
      </c>
      <c r="C4241" s="70" t="s">
        <v>898</v>
      </c>
      <c r="D4241" s="203" t="s">
        <v>2461</v>
      </c>
      <c r="E4241" s="204" t="s">
        <v>2953</v>
      </c>
      <c r="F4241" s="38"/>
      <c r="G4241" s="38"/>
      <c r="H4241" s="39"/>
      <c r="I4241" s="38"/>
      <c r="J4241" s="307"/>
      <c r="K4241" s="325"/>
      <c r="L4241" s="353"/>
      <c r="M4241" s="772"/>
      <c r="N4241" s="775"/>
      <c r="O4241" s="863"/>
      <c r="P4241" s="821"/>
      <c r="Q4241" s="828">
        <f t="shared" si="201"/>
        <v>0</v>
      </c>
      <c r="R4241" s="523"/>
    </row>
    <row r="4242" spans="2:18" ht="45" hidden="1" outlineLevel="2">
      <c r="B4242" s="115">
        <f t="shared" si="202"/>
        <v>4222</v>
      </c>
      <c r="C4242" s="70" t="s">
        <v>914</v>
      </c>
      <c r="D4242" s="203" t="s">
        <v>2461</v>
      </c>
      <c r="E4242" s="204" t="s">
        <v>2912</v>
      </c>
      <c r="F4242" s="38"/>
      <c r="G4242" s="38"/>
      <c r="H4242" s="39"/>
      <c r="I4242" s="38"/>
      <c r="J4242" s="307"/>
      <c r="K4242" s="325"/>
      <c r="L4242" s="353"/>
      <c r="M4242" s="772"/>
      <c r="N4242" s="775"/>
      <c r="O4242" s="863"/>
      <c r="P4242" s="821"/>
      <c r="Q4242" s="828">
        <f t="shared" si="201"/>
        <v>0</v>
      </c>
      <c r="R4242" s="523"/>
    </row>
    <row r="4243" spans="2:18" ht="45" hidden="1" outlineLevel="2">
      <c r="B4243" s="115">
        <f t="shared" si="202"/>
        <v>4223</v>
      </c>
      <c r="C4243" s="70" t="s">
        <v>664</v>
      </c>
      <c r="D4243" s="203" t="s">
        <v>2461</v>
      </c>
      <c r="E4243" s="204" t="s">
        <v>2954</v>
      </c>
      <c r="F4243" s="38"/>
      <c r="G4243" s="38"/>
      <c r="H4243" s="39"/>
      <c r="I4243" s="38"/>
      <c r="J4243" s="307"/>
      <c r="K4243" s="325"/>
      <c r="L4243" s="353"/>
      <c r="M4243" s="772"/>
      <c r="N4243" s="775"/>
      <c r="O4243" s="863"/>
      <c r="P4243" s="821"/>
      <c r="Q4243" s="828">
        <f t="shared" si="201"/>
        <v>0</v>
      </c>
      <c r="R4243" s="523"/>
    </row>
    <row r="4244" spans="2:18" ht="45" hidden="1" outlineLevel="2">
      <c r="B4244" s="115">
        <f t="shared" si="202"/>
        <v>4224</v>
      </c>
      <c r="C4244" s="70" t="s">
        <v>899</v>
      </c>
      <c r="D4244" s="203" t="s">
        <v>2461</v>
      </c>
      <c r="E4244" s="204" t="s">
        <v>2892</v>
      </c>
      <c r="F4244" s="38"/>
      <c r="G4244" s="38"/>
      <c r="H4244" s="39"/>
      <c r="I4244" s="38"/>
      <c r="J4244" s="307"/>
      <c r="K4244" s="325"/>
      <c r="L4244" s="353"/>
      <c r="M4244" s="772"/>
      <c r="N4244" s="775"/>
      <c r="O4244" s="863"/>
      <c r="P4244" s="821"/>
      <c r="Q4244" s="828">
        <f t="shared" si="201"/>
        <v>0</v>
      </c>
      <c r="R4244" s="523"/>
    </row>
    <row r="4245" spans="2:18" ht="45" hidden="1" outlineLevel="2">
      <c r="B4245" s="115">
        <f t="shared" si="202"/>
        <v>4225</v>
      </c>
      <c r="C4245" s="70" t="s">
        <v>930</v>
      </c>
      <c r="D4245" s="203" t="s">
        <v>2461</v>
      </c>
      <c r="E4245" s="204" t="s">
        <v>2955</v>
      </c>
      <c r="F4245" s="38"/>
      <c r="G4245" s="38"/>
      <c r="H4245" s="39"/>
      <c r="I4245" s="38"/>
      <c r="J4245" s="307"/>
      <c r="K4245" s="325"/>
      <c r="L4245" s="353"/>
      <c r="M4245" s="772"/>
      <c r="N4245" s="775"/>
      <c r="O4245" s="863"/>
      <c r="P4245" s="821"/>
      <c r="Q4245" s="828">
        <f t="shared" si="201"/>
        <v>0</v>
      </c>
      <c r="R4245" s="523"/>
    </row>
    <row r="4246" spans="2:18" ht="45" hidden="1" outlineLevel="2">
      <c r="B4246" s="115">
        <f t="shared" si="202"/>
        <v>4226</v>
      </c>
      <c r="C4246" s="70" t="s">
        <v>900</v>
      </c>
      <c r="D4246" s="203" t="s">
        <v>2031</v>
      </c>
      <c r="E4246" s="204" t="s">
        <v>2893</v>
      </c>
      <c r="F4246" s="38"/>
      <c r="G4246" s="38"/>
      <c r="H4246" s="39"/>
      <c r="I4246" s="38"/>
      <c r="J4246" s="307"/>
      <c r="K4246" s="325"/>
      <c r="L4246" s="353"/>
      <c r="M4246" s="772"/>
      <c r="N4246" s="775"/>
      <c r="O4246" s="863"/>
      <c r="P4246" s="821"/>
      <c r="Q4246" s="828">
        <f t="shared" si="201"/>
        <v>0</v>
      </c>
      <c r="R4246" s="523"/>
    </row>
    <row r="4247" spans="2:18" ht="45" hidden="1" outlineLevel="2">
      <c r="B4247" s="115">
        <f t="shared" si="202"/>
        <v>4227</v>
      </c>
      <c r="C4247" s="70" t="s">
        <v>901</v>
      </c>
      <c r="D4247" s="203" t="s">
        <v>2031</v>
      </c>
      <c r="E4247" s="204" t="s">
        <v>2894</v>
      </c>
      <c r="F4247" s="38"/>
      <c r="G4247" s="38"/>
      <c r="H4247" s="39"/>
      <c r="I4247" s="38"/>
      <c r="J4247" s="307"/>
      <c r="K4247" s="325"/>
      <c r="L4247" s="353"/>
      <c r="M4247" s="772"/>
      <c r="N4247" s="775"/>
      <c r="O4247" s="863"/>
      <c r="P4247" s="821"/>
      <c r="Q4247" s="828">
        <f t="shared" si="201"/>
        <v>0</v>
      </c>
      <c r="R4247" s="523"/>
    </row>
    <row r="4248" spans="2:18" ht="45" hidden="1" outlineLevel="2">
      <c r="B4248" s="115">
        <f t="shared" si="202"/>
        <v>4228</v>
      </c>
      <c r="C4248" s="70" t="s">
        <v>903</v>
      </c>
      <c r="D4248" s="203" t="s">
        <v>2031</v>
      </c>
      <c r="E4248" s="204" t="s">
        <v>2916</v>
      </c>
      <c r="F4248" s="38"/>
      <c r="G4248" s="38"/>
      <c r="H4248" s="39"/>
      <c r="I4248" s="38"/>
      <c r="J4248" s="307"/>
      <c r="K4248" s="325"/>
      <c r="L4248" s="353"/>
      <c r="M4248" s="772"/>
      <c r="N4248" s="775"/>
      <c r="O4248" s="863"/>
      <c r="P4248" s="821"/>
      <c r="Q4248" s="828">
        <f t="shared" si="201"/>
        <v>0</v>
      </c>
      <c r="R4248" s="523"/>
    </row>
    <row r="4249" spans="2:18" ht="45" hidden="1" outlineLevel="2">
      <c r="B4249" s="115">
        <f t="shared" si="202"/>
        <v>4229</v>
      </c>
      <c r="C4249" s="70" t="s">
        <v>904</v>
      </c>
      <c r="D4249" s="203" t="s">
        <v>2031</v>
      </c>
      <c r="E4249" s="204" t="s">
        <v>2897</v>
      </c>
      <c r="F4249" s="38"/>
      <c r="G4249" s="38"/>
      <c r="H4249" s="39"/>
      <c r="I4249" s="38"/>
      <c r="J4249" s="307"/>
      <c r="K4249" s="325"/>
      <c r="L4249" s="353"/>
      <c r="M4249" s="772"/>
      <c r="N4249" s="775"/>
      <c r="O4249" s="863"/>
      <c r="P4249" s="821"/>
      <c r="Q4249" s="828">
        <f t="shared" si="201"/>
        <v>0</v>
      </c>
      <c r="R4249" s="523"/>
    </row>
    <row r="4250" spans="2:18" ht="45" hidden="1" outlineLevel="2">
      <c r="B4250" s="115">
        <f t="shared" si="202"/>
        <v>4230</v>
      </c>
      <c r="C4250" s="70" t="s">
        <v>677</v>
      </c>
      <c r="D4250" s="203" t="s">
        <v>2031</v>
      </c>
      <c r="E4250" s="204" t="s">
        <v>2701</v>
      </c>
      <c r="F4250" s="38"/>
      <c r="G4250" s="38"/>
      <c r="H4250" s="39"/>
      <c r="I4250" s="38"/>
      <c r="J4250" s="307"/>
      <c r="K4250" s="325"/>
      <c r="L4250" s="353"/>
      <c r="M4250" s="772"/>
      <c r="N4250" s="775"/>
      <c r="O4250" s="863"/>
      <c r="P4250" s="821"/>
      <c r="Q4250" s="828">
        <f t="shared" si="201"/>
        <v>0</v>
      </c>
      <c r="R4250" s="523"/>
    </row>
    <row r="4251" spans="2:18" ht="30" hidden="1" outlineLevel="2">
      <c r="B4251" s="115">
        <f t="shared" si="202"/>
        <v>4231</v>
      </c>
      <c r="C4251" s="70" t="s">
        <v>905</v>
      </c>
      <c r="D4251" s="203" t="s">
        <v>2031</v>
      </c>
      <c r="E4251" s="204" t="s">
        <v>2898</v>
      </c>
      <c r="F4251" s="38"/>
      <c r="G4251" s="38"/>
      <c r="H4251" s="39"/>
      <c r="I4251" s="38"/>
      <c r="J4251" s="307"/>
      <c r="K4251" s="325"/>
      <c r="L4251" s="353"/>
      <c r="M4251" s="772"/>
      <c r="N4251" s="775"/>
      <c r="O4251" s="863"/>
      <c r="P4251" s="821"/>
      <c r="Q4251" s="828">
        <f t="shared" si="201"/>
        <v>0</v>
      </c>
      <c r="R4251" s="523"/>
    </row>
    <row r="4252" spans="2:18" ht="45" hidden="1" outlineLevel="2">
      <c r="B4252" s="115">
        <f t="shared" si="202"/>
        <v>4232</v>
      </c>
      <c r="C4252" s="70" t="s">
        <v>931</v>
      </c>
      <c r="D4252" s="203" t="s">
        <v>2031</v>
      </c>
      <c r="E4252" s="204" t="s">
        <v>2899</v>
      </c>
      <c r="F4252" s="38"/>
      <c r="G4252" s="38"/>
      <c r="H4252" s="39"/>
      <c r="I4252" s="38"/>
      <c r="J4252" s="307"/>
      <c r="K4252" s="325"/>
      <c r="L4252" s="353"/>
      <c r="M4252" s="772"/>
      <c r="N4252" s="775"/>
      <c r="O4252" s="863"/>
      <c r="P4252" s="821"/>
      <c r="Q4252" s="828">
        <f t="shared" si="201"/>
        <v>0</v>
      </c>
      <c r="R4252" s="523"/>
    </row>
    <row r="4253" spans="2:18" ht="45" hidden="1" outlineLevel="2">
      <c r="B4253" s="115">
        <f t="shared" si="202"/>
        <v>4233</v>
      </c>
      <c r="C4253" s="70" t="s">
        <v>907</v>
      </c>
      <c r="D4253" s="203" t="s">
        <v>2031</v>
      </c>
      <c r="E4253" s="204" t="s">
        <v>2900</v>
      </c>
      <c r="F4253" s="38"/>
      <c r="G4253" s="38"/>
      <c r="H4253" s="39"/>
      <c r="I4253" s="38"/>
      <c r="J4253" s="307"/>
      <c r="K4253" s="325"/>
      <c r="L4253" s="353"/>
      <c r="M4253" s="772"/>
      <c r="N4253" s="775"/>
      <c r="O4253" s="863"/>
      <c r="P4253" s="821"/>
      <c r="Q4253" s="828">
        <f t="shared" si="201"/>
        <v>0</v>
      </c>
      <c r="R4253" s="523"/>
    </row>
    <row r="4254" spans="2:18" ht="45" hidden="1" outlineLevel="2">
      <c r="B4254" s="115">
        <f t="shared" si="202"/>
        <v>4234</v>
      </c>
      <c r="C4254" s="70" t="s">
        <v>932</v>
      </c>
      <c r="D4254" s="203" t="s">
        <v>2031</v>
      </c>
      <c r="E4254" s="204" t="s">
        <v>2956</v>
      </c>
      <c r="F4254" s="38"/>
      <c r="G4254" s="38"/>
      <c r="H4254" s="39"/>
      <c r="I4254" s="38"/>
      <c r="J4254" s="307"/>
      <c r="K4254" s="325"/>
      <c r="L4254" s="353"/>
      <c r="M4254" s="772"/>
      <c r="N4254" s="775"/>
      <c r="O4254" s="863"/>
      <c r="P4254" s="821"/>
      <c r="Q4254" s="828">
        <f t="shared" si="201"/>
        <v>0</v>
      </c>
      <c r="R4254" s="523"/>
    </row>
    <row r="4255" spans="2:18" ht="45" hidden="1" outlineLevel="2">
      <c r="B4255" s="115">
        <f t="shared" si="202"/>
        <v>4235</v>
      </c>
      <c r="C4255" s="70" t="s">
        <v>933</v>
      </c>
      <c r="D4255" s="203" t="s">
        <v>2031</v>
      </c>
      <c r="E4255" s="204" t="s">
        <v>2957</v>
      </c>
      <c r="F4255" s="38"/>
      <c r="G4255" s="38"/>
      <c r="H4255" s="39"/>
      <c r="I4255" s="38"/>
      <c r="J4255" s="307"/>
      <c r="K4255" s="325"/>
      <c r="L4255" s="353"/>
      <c r="M4255" s="772"/>
      <c r="N4255" s="775"/>
      <c r="O4255" s="863"/>
      <c r="P4255" s="821"/>
      <c r="Q4255" s="828">
        <f t="shared" si="201"/>
        <v>0</v>
      </c>
      <c r="R4255" s="523"/>
    </row>
    <row r="4256" spans="2:18" ht="45" hidden="1" outlineLevel="2">
      <c r="B4256" s="115">
        <f t="shared" si="202"/>
        <v>4236</v>
      </c>
      <c r="C4256" s="70" t="s">
        <v>910</v>
      </c>
      <c r="D4256" s="203" t="s">
        <v>2031</v>
      </c>
      <c r="E4256" s="204" t="s">
        <v>2903</v>
      </c>
      <c r="F4256" s="38"/>
      <c r="G4256" s="38"/>
      <c r="H4256" s="39"/>
      <c r="I4256" s="38"/>
      <c r="J4256" s="307"/>
      <c r="K4256" s="325"/>
      <c r="L4256" s="353"/>
      <c r="M4256" s="772"/>
      <c r="N4256" s="775"/>
      <c r="O4256" s="863"/>
      <c r="P4256" s="821"/>
      <c r="Q4256" s="828">
        <f t="shared" si="201"/>
        <v>0</v>
      </c>
      <c r="R4256" s="523"/>
    </row>
    <row r="4257" spans="2:18" ht="45" hidden="1" outlineLevel="2">
      <c r="B4257" s="115">
        <f t="shared" si="202"/>
        <v>4237</v>
      </c>
      <c r="C4257" s="70" t="s">
        <v>911</v>
      </c>
      <c r="D4257" s="203" t="s">
        <v>2031</v>
      </c>
      <c r="E4257" s="204" t="s">
        <v>2904</v>
      </c>
      <c r="F4257" s="38"/>
      <c r="G4257" s="38"/>
      <c r="H4257" s="39"/>
      <c r="I4257" s="38"/>
      <c r="J4257" s="307"/>
      <c r="K4257" s="325"/>
      <c r="L4257" s="353"/>
      <c r="M4257" s="772"/>
      <c r="N4257" s="775"/>
      <c r="O4257" s="863"/>
      <c r="P4257" s="821"/>
      <c r="Q4257" s="828">
        <f t="shared" si="201"/>
        <v>0</v>
      </c>
      <c r="R4257" s="523"/>
    </row>
    <row r="4258" spans="2:18" ht="30" hidden="1" outlineLevel="2">
      <c r="B4258" s="115">
        <f t="shared" si="202"/>
        <v>4238</v>
      </c>
      <c r="C4258" s="70" t="s">
        <v>912</v>
      </c>
      <c r="D4258" s="203" t="s">
        <v>2031</v>
      </c>
      <c r="E4258" s="204" t="s">
        <v>2905</v>
      </c>
      <c r="F4258" s="38"/>
      <c r="G4258" s="38"/>
      <c r="H4258" s="39"/>
      <c r="I4258" s="38"/>
      <c r="J4258" s="307"/>
      <c r="K4258" s="325"/>
      <c r="L4258" s="353"/>
      <c r="M4258" s="772"/>
      <c r="N4258" s="775"/>
      <c r="O4258" s="863"/>
      <c r="P4258" s="821"/>
      <c r="Q4258" s="828">
        <f t="shared" si="201"/>
        <v>0</v>
      </c>
      <c r="R4258" s="523"/>
    </row>
    <row r="4259" spans="2:18" ht="30" hidden="1" outlineLevel="2">
      <c r="B4259" s="115">
        <f t="shared" si="202"/>
        <v>4239</v>
      </c>
      <c r="C4259" s="70" t="s">
        <v>913</v>
      </c>
      <c r="D4259" s="203" t="s">
        <v>2532</v>
      </c>
      <c r="E4259" s="204" t="s">
        <v>2958</v>
      </c>
      <c r="F4259" s="38"/>
      <c r="G4259" s="38"/>
      <c r="H4259" s="39"/>
      <c r="I4259" s="38"/>
      <c r="J4259" s="307"/>
      <c r="K4259" s="325"/>
      <c r="L4259" s="353"/>
      <c r="M4259" s="772"/>
      <c r="N4259" s="775"/>
      <c r="O4259" s="863"/>
      <c r="P4259" s="821"/>
      <c r="Q4259" s="828">
        <f t="shared" si="201"/>
        <v>0</v>
      </c>
      <c r="R4259" s="523"/>
    </row>
    <row r="4260" spans="2:18" hidden="1" outlineLevel="2">
      <c r="B4260" s="115">
        <f t="shared" si="202"/>
        <v>4240</v>
      </c>
      <c r="C4260" s="70"/>
      <c r="D4260" s="203"/>
      <c r="E4260" s="204"/>
      <c r="F4260" s="38"/>
      <c r="G4260" s="38"/>
      <c r="H4260" s="39"/>
      <c r="I4260" s="38"/>
      <c r="J4260" s="307"/>
      <c r="K4260" s="325"/>
      <c r="L4260" s="353"/>
      <c r="M4260" s="772"/>
      <c r="N4260" s="775"/>
      <c r="O4260" s="863"/>
      <c r="P4260" s="821"/>
      <c r="Q4260" s="828">
        <f t="shared" si="201"/>
        <v>0</v>
      </c>
      <c r="R4260" s="523"/>
    </row>
    <row r="4261" spans="2:18" hidden="1" outlineLevel="2">
      <c r="B4261" s="115">
        <f t="shared" si="202"/>
        <v>4241</v>
      </c>
      <c r="C4261" s="70" t="s">
        <v>2959</v>
      </c>
      <c r="D4261" s="203"/>
      <c r="E4261" s="204"/>
      <c r="F4261" s="38"/>
      <c r="G4261" s="38"/>
      <c r="H4261" s="39"/>
      <c r="I4261" s="38"/>
      <c r="J4261" s="307"/>
      <c r="K4261" s="325"/>
      <c r="L4261" s="353"/>
      <c r="M4261" s="772"/>
      <c r="N4261" s="775"/>
      <c r="O4261" s="863"/>
      <c r="P4261" s="821"/>
      <c r="Q4261" s="828">
        <f t="shared" si="201"/>
        <v>0</v>
      </c>
      <c r="R4261" s="523"/>
    </row>
    <row r="4262" spans="2:18" ht="30" hidden="1" outlineLevel="2">
      <c r="B4262" s="115">
        <f t="shared" si="202"/>
        <v>4242</v>
      </c>
      <c r="C4262" s="70" t="s">
        <v>884</v>
      </c>
      <c r="D4262" s="203" t="s">
        <v>31</v>
      </c>
      <c r="E4262" s="204">
        <v>1</v>
      </c>
      <c r="F4262" s="38"/>
      <c r="G4262" s="38"/>
      <c r="H4262" s="39"/>
      <c r="I4262" s="38"/>
      <c r="J4262" s="307"/>
      <c r="K4262" s="325"/>
      <c r="L4262" s="353"/>
      <c r="M4262" s="772"/>
      <c r="N4262" s="775"/>
      <c r="O4262" s="863"/>
      <c r="P4262" s="821"/>
      <c r="Q4262" s="828">
        <f t="shared" si="201"/>
        <v>0</v>
      </c>
      <c r="R4262" s="523"/>
    </row>
    <row r="4263" spans="2:18" hidden="1" outlineLevel="2">
      <c r="B4263" s="115">
        <f t="shared" si="202"/>
        <v>4243</v>
      </c>
      <c r="C4263" s="70" t="s">
        <v>885</v>
      </c>
      <c r="D4263" s="203"/>
      <c r="E4263" s="204"/>
      <c r="F4263" s="38"/>
      <c r="G4263" s="38"/>
      <c r="H4263" s="39"/>
      <c r="I4263" s="38"/>
      <c r="J4263" s="307"/>
      <c r="K4263" s="325"/>
      <c r="L4263" s="353"/>
      <c r="M4263" s="772"/>
      <c r="N4263" s="775"/>
      <c r="O4263" s="863"/>
      <c r="P4263" s="821"/>
      <c r="Q4263" s="828">
        <f t="shared" si="201"/>
        <v>0</v>
      </c>
      <c r="R4263" s="523"/>
    </row>
    <row r="4264" spans="2:18" hidden="1" outlineLevel="2">
      <c r="B4264" s="115">
        <f t="shared" si="202"/>
        <v>4244</v>
      </c>
      <c r="C4264" s="70" t="s">
        <v>886</v>
      </c>
      <c r="D4264" s="203"/>
      <c r="E4264" s="204"/>
      <c r="F4264" s="38"/>
      <c r="G4264" s="38"/>
      <c r="H4264" s="39"/>
      <c r="I4264" s="38"/>
      <c r="J4264" s="307"/>
      <c r="K4264" s="325"/>
      <c r="L4264" s="353"/>
      <c r="M4264" s="772"/>
      <c r="N4264" s="775"/>
      <c r="O4264" s="863"/>
      <c r="P4264" s="821"/>
      <c r="Q4264" s="828">
        <f t="shared" si="201"/>
        <v>0</v>
      </c>
      <c r="R4264" s="523"/>
    </row>
    <row r="4265" spans="2:18" hidden="1" outlineLevel="2">
      <c r="B4265" s="115">
        <f t="shared" si="202"/>
        <v>4245</v>
      </c>
      <c r="C4265" s="70" t="s">
        <v>887</v>
      </c>
      <c r="D4265" s="203"/>
      <c r="E4265" s="204"/>
      <c r="F4265" s="38"/>
      <c r="G4265" s="38"/>
      <c r="H4265" s="39"/>
      <c r="I4265" s="38"/>
      <c r="J4265" s="307"/>
      <c r="K4265" s="325"/>
      <c r="L4265" s="353"/>
      <c r="M4265" s="772"/>
      <c r="N4265" s="775"/>
      <c r="O4265" s="863"/>
      <c r="P4265" s="821"/>
      <c r="Q4265" s="828">
        <f t="shared" si="201"/>
        <v>0</v>
      </c>
      <c r="R4265" s="523"/>
    </row>
    <row r="4266" spans="2:18" hidden="1" outlineLevel="2">
      <c r="B4266" s="115">
        <f t="shared" si="202"/>
        <v>4246</v>
      </c>
      <c r="C4266" s="70" t="s">
        <v>888</v>
      </c>
      <c r="D4266" s="203"/>
      <c r="E4266" s="204"/>
      <c r="F4266" s="38"/>
      <c r="G4266" s="38"/>
      <c r="H4266" s="39"/>
      <c r="I4266" s="38"/>
      <c r="J4266" s="307"/>
      <c r="K4266" s="325"/>
      <c r="L4266" s="353"/>
      <c r="M4266" s="772"/>
      <c r="N4266" s="775"/>
      <c r="O4266" s="863"/>
      <c r="P4266" s="821"/>
      <c r="Q4266" s="828">
        <f t="shared" si="201"/>
        <v>0</v>
      </c>
      <c r="R4266" s="523"/>
    </row>
    <row r="4267" spans="2:18" hidden="1" outlineLevel="2">
      <c r="B4267" s="115">
        <f t="shared" si="202"/>
        <v>4247</v>
      </c>
      <c r="C4267" s="70" t="s">
        <v>889</v>
      </c>
      <c r="D4267" s="203"/>
      <c r="E4267" s="204"/>
      <c r="F4267" s="38"/>
      <c r="G4267" s="38"/>
      <c r="H4267" s="39"/>
      <c r="I4267" s="38"/>
      <c r="J4267" s="307"/>
      <c r="K4267" s="325"/>
      <c r="L4267" s="353"/>
      <c r="M4267" s="772"/>
      <c r="N4267" s="775"/>
      <c r="O4267" s="863"/>
      <c r="P4267" s="821"/>
      <c r="Q4267" s="828">
        <f t="shared" si="201"/>
        <v>0</v>
      </c>
      <c r="R4267" s="523"/>
    </row>
    <row r="4268" spans="2:18" ht="45" hidden="1" outlineLevel="2">
      <c r="B4268" s="115">
        <f t="shared" si="202"/>
        <v>4248</v>
      </c>
      <c r="C4268" s="70" t="s">
        <v>890</v>
      </c>
      <c r="D4268" s="203"/>
      <c r="E4268" s="204"/>
      <c r="F4268" s="38"/>
      <c r="G4268" s="38"/>
      <c r="H4268" s="39"/>
      <c r="I4268" s="38"/>
      <c r="J4268" s="307"/>
      <c r="K4268" s="325"/>
      <c r="L4268" s="353"/>
      <c r="M4268" s="772"/>
      <c r="N4268" s="775"/>
      <c r="O4268" s="863"/>
      <c r="P4268" s="821"/>
      <c r="Q4268" s="828">
        <f t="shared" si="201"/>
        <v>0</v>
      </c>
      <c r="R4268" s="523"/>
    </row>
    <row r="4269" spans="2:18" ht="30" hidden="1" outlineLevel="2">
      <c r="B4269" s="115">
        <f t="shared" si="202"/>
        <v>4249</v>
      </c>
      <c r="C4269" s="70" t="s">
        <v>891</v>
      </c>
      <c r="D4269" s="203"/>
      <c r="E4269" s="204"/>
      <c r="F4269" s="38"/>
      <c r="G4269" s="38"/>
      <c r="H4269" s="39"/>
      <c r="I4269" s="38"/>
      <c r="J4269" s="307"/>
      <c r="K4269" s="325"/>
      <c r="L4269" s="353"/>
      <c r="M4269" s="772"/>
      <c r="N4269" s="775"/>
      <c r="O4269" s="863"/>
      <c r="P4269" s="821"/>
      <c r="Q4269" s="828">
        <f t="shared" si="201"/>
        <v>0</v>
      </c>
      <c r="R4269" s="523"/>
    </row>
    <row r="4270" spans="2:18" ht="30" hidden="1" outlineLevel="2">
      <c r="B4270" s="115">
        <f t="shared" si="202"/>
        <v>4250</v>
      </c>
      <c r="C4270" s="70" t="s">
        <v>892</v>
      </c>
      <c r="D4270" s="203" t="s">
        <v>31</v>
      </c>
      <c r="E4270" s="204">
        <v>4</v>
      </c>
      <c r="F4270" s="38"/>
      <c r="G4270" s="38"/>
      <c r="H4270" s="39"/>
      <c r="I4270" s="38"/>
      <c r="J4270" s="307"/>
      <c r="K4270" s="325"/>
      <c r="L4270" s="353"/>
      <c r="M4270" s="772"/>
      <c r="N4270" s="775"/>
      <c r="O4270" s="863"/>
      <c r="P4270" s="821"/>
      <c r="Q4270" s="828">
        <f t="shared" si="201"/>
        <v>0</v>
      </c>
      <c r="R4270" s="523"/>
    </row>
    <row r="4271" spans="2:18" ht="30" hidden="1" outlineLevel="2">
      <c r="B4271" s="115">
        <f t="shared" si="202"/>
        <v>4251</v>
      </c>
      <c r="C4271" s="70" t="s">
        <v>934</v>
      </c>
      <c r="D4271" s="203" t="s">
        <v>31</v>
      </c>
      <c r="E4271" s="204">
        <v>1</v>
      </c>
      <c r="F4271" s="38"/>
      <c r="G4271" s="38"/>
      <c r="H4271" s="39"/>
      <c r="I4271" s="38"/>
      <c r="J4271" s="307"/>
      <c r="K4271" s="325"/>
      <c r="L4271" s="353"/>
      <c r="M4271" s="772"/>
      <c r="N4271" s="775"/>
      <c r="O4271" s="863"/>
      <c r="P4271" s="821"/>
      <c r="Q4271" s="828">
        <f t="shared" ref="Q4271:Q4334" si="203">I4271</f>
        <v>0</v>
      </c>
      <c r="R4271" s="523"/>
    </row>
    <row r="4272" spans="2:18" ht="45" hidden="1" outlineLevel="2">
      <c r="B4272" s="115">
        <f t="shared" si="202"/>
        <v>4252</v>
      </c>
      <c r="C4272" s="70" t="s">
        <v>645</v>
      </c>
      <c r="D4272" s="203" t="s">
        <v>31</v>
      </c>
      <c r="E4272" s="204">
        <v>1</v>
      </c>
      <c r="F4272" s="38"/>
      <c r="G4272" s="38"/>
      <c r="H4272" s="39"/>
      <c r="I4272" s="38"/>
      <c r="J4272" s="307"/>
      <c r="K4272" s="325"/>
      <c r="L4272" s="353"/>
      <c r="M4272" s="772"/>
      <c r="N4272" s="775"/>
      <c r="O4272" s="863"/>
      <c r="P4272" s="821"/>
      <c r="Q4272" s="828">
        <f t="shared" si="203"/>
        <v>0</v>
      </c>
      <c r="R4272" s="523"/>
    </row>
    <row r="4273" spans="2:18" hidden="1" outlineLevel="2">
      <c r="B4273" s="115">
        <f t="shared" si="202"/>
        <v>4253</v>
      </c>
      <c r="C4273" s="70" t="s">
        <v>894</v>
      </c>
      <c r="D4273" s="203" t="s">
        <v>31</v>
      </c>
      <c r="E4273" s="204">
        <v>2</v>
      </c>
      <c r="F4273" s="38"/>
      <c r="G4273" s="38"/>
      <c r="H4273" s="39"/>
      <c r="I4273" s="38"/>
      <c r="J4273" s="307"/>
      <c r="K4273" s="325"/>
      <c r="L4273" s="353"/>
      <c r="M4273" s="772"/>
      <c r="N4273" s="775"/>
      <c r="O4273" s="863"/>
      <c r="P4273" s="821"/>
      <c r="Q4273" s="828">
        <f t="shared" si="203"/>
        <v>0</v>
      </c>
      <c r="R4273" s="523"/>
    </row>
    <row r="4274" spans="2:18" ht="45" hidden="1" outlineLevel="2">
      <c r="B4274" s="115">
        <f t="shared" si="202"/>
        <v>4254</v>
      </c>
      <c r="C4274" s="70" t="s">
        <v>895</v>
      </c>
      <c r="D4274" s="203" t="s">
        <v>2461</v>
      </c>
      <c r="E4274" s="204" t="s">
        <v>2960</v>
      </c>
      <c r="F4274" s="38"/>
      <c r="G4274" s="38"/>
      <c r="H4274" s="39"/>
      <c r="I4274" s="38"/>
      <c r="J4274" s="307"/>
      <c r="K4274" s="325"/>
      <c r="L4274" s="353"/>
      <c r="M4274" s="772"/>
      <c r="N4274" s="775"/>
      <c r="O4274" s="863"/>
      <c r="P4274" s="821"/>
      <c r="Q4274" s="828">
        <f t="shared" si="203"/>
        <v>0</v>
      </c>
      <c r="R4274" s="523"/>
    </row>
    <row r="4275" spans="2:18" ht="45" hidden="1" outlineLevel="2">
      <c r="B4275" s="115">
        <f t="shared" si="202"/>
        <v>4255</v>
      </c>
      <c r="C4275" s="70" t="s">
        <v>896</v>
      </c>
      <c r="D4275" s="203" t="s">
        <v>2461</v>
      </c>
      <c r="E4275" s="204" t="s">
        <v>2961</v>
      </c>
      <c r="F4275" s="38"/>
      <c r="G4275" s="38"/>
      <c r="H4275" s="39"/>
      <c r="I4275" s="38"/>
      <c r="J4275" s="307"/>
      <c r="K4275" s="325"/>
      <c r="L4275" s="353"/>
      <c r="M4275" s="772"/>
      <c r="N4275" s="775"/>
      <c r="O4275" s="863"/>
      <c r="P4275" s="821"/>
      <c r="Q4275" s="828">
        <f t="shared" si="203"/>
        <v>0</v>
      </c>
      <c r="R4275" s="523"/>
    </row>
    <row r="4276" spans="2:18" ht="45" hidden="1" outlineLevel="2">
      <c r="B4276" s="115">
        <f t="shared" ref="B4276:B4339" si="204">B4275+1</f>
        <v>4256</v>
      </c>
      <c r="C4276" s="70" t="s">
        <v>897</v>
      </c>
      <c r="D4276" s="203" t="s">
        <v>2461</v>
      </c>
      <c r="E4276" s="204" t="s">
        <v>2962</v>
      </c>
      <c r="F4276" s="38"/>
      <c r="G4276" s="38"/>
      <c r="H4276" s="39"/>
      <c r="I4276" s="38"/>
      <c r="J4276" s="307"/>
      <c r="K4276" s="325"/>
      <c r="L4276" s="353"/>
      <c r="M4276" s="772"/>
      <c r="N4276" s="775"/>
      <c r="O4276" s="863"/>
      <c r="P4276" s="821"/>
      <c r="Q4276" s="828">
        <f t="shared" si="203"/>
        <v>0</v>
      </c>
      <c r="R4276" s="523"/>
    </row>
    <row r="4277" spans="2:18" ht="45" hidden="1" outlineLevel="2">
      <c r="B4277" s="115">
        <f t="shared" si="204"/>
        <v>4257</v>
      </c>
      <c r="C4277" s="70" t="s">
        <v>898</v>
      </c>
      <c r="D4277" s="203" t="s">
        <v>2461</v>
      </c>
      <c r="E4277" s="204" t="s">
        <v>2963</v>
      </c>
      <c r="F4277" s="38"/>
      <c r="G4277" s="38"/>
      <c r="H4277" s="39"/>
      <c r="I4277" s="38"/>
      <c r="J4277" s="307"/>
      <c r="K4277" s="325"/>
      <c r="L4277" s="353"/>
      <c r="M4277" s="772"/>
      <c r="N4277" s="775"/>
      <c r="O4277" s="863"/>
      <c r="P4277" s="821"/>
      <c r="Q4277" s="828">
        <f t="shared" si="203"/>
        <v>0</v>
      </c>
      <c r="R4277" s="523"/>
    </row>
    <row r="4278" spans="2:18" ht="45" hidden="1" outlineLevel="2">
      <c r="B4278" s="115">
        <f t="shared" si="204"/>
        <v>4258</v>
      </c>
      <c r="C4278" s="70" t="s">
        <v>664</v>
      </c>
      <c r="D4278" s="203" t="s">
        <v>2461</v>
      </c>
      <c r="E4278" s="204" t="s">
        <v>2964</v>
      </c>
      <c r="F4278" s="38"/>
      <c r="G4278" s="38"/>
      <c r="H4278" s="39"/>
      <c r="I4278" s="38"/>
      <c r="J4278" s="307"/>
      <c r="K4278" s="325"/>
      <c r="L4278" s="353"/>
      <c r="M4278" s="772"/>
      <c r="N4278" s="775"/>
      <c r="O4278" s="863"/>
      <c r="P4278" s="821"/>
      <c r="Q4278" s="828">
        <f t="shared" si="203"/>
        <v>0</v>
      </c>
      <c r="R4278" s="523"/>
    </row>
    <row r="4279" spans="2:18" ht="45" hidden="1" outlineLevel="2">
      <c r="B4279" s="115">
        <f t="shared" si="204"/>
        <v>4259</v>
      </c>
      <c r="C4279" s="70" t="s">
        <v>935</v>
      </c>
      <c r="D4279" s="203" t="s">
        <v>2461</v>
      </c>
      <c r="E4279" s="204" t="s">
        <v>2965</v>
      </c>
      <c r="F4279" s="38"/>
      <c r="G4279" s="38"/>
      <c r="H4279" s="39"/>
      <c r="I4279" s="38"/>
      <c r="J4279" s="307"/>
      <c r="K4279" s="325"/>
      <c r="L4279" s="353"/>
      <c r="M4279" s="772"/>
      <c r="N4279" s="775"/>
      <c r="O4279" s="863"/>
      <c r="P4279" s="821"/>
      <c r="Q4279" s="828">
        <f t="shared" si="203"/>
        <v>0</v>
      </c>
      <c r="R4279" s="523"/>
    </row>
    <row r="4280" spans="2:18" ht="45" hidden="1" outlineLevel="2">
      <c r="B4280" s="115">
        <f t="shared" si="204"/>
        <v>4260</v>
      </c>
      <c r="C4280" s="70" t="s">
        <v>899</v>
      </c>
      <c r="D4280" s="203" t="s">
        <v>2461</v>
      </c>
      <c r="E4280" s="204" t="s">
        <v>2892</v>
      </c>
      <c r="F4280" s="38"/>
      <c r="G4280" s="38"/>
      <c r="H4280" s="39"/>
      <c r="I4280" s="38"/>
      <c r="J4280" s="307"/>
      <c r="K4280" s="325"/>
      <c r="L4280" s="353"/>
      <c r="M4280" s="772"/>
      <c r="N4280" s="775"/>
      <c r="O4280" s="863"/>
      <c r="P4280" s="821"/>
      <c r="Q4280" s="828">
        <f t="shared" si="203"/>
        <v>0</v>
      </c>
      <c r="R4280" s="523"/>
    </row>
    <row r="4281" spans="2:18" ht="45" hidden="1" outlineLevel="2">
      <c r="B4281" s="115">
        <f t="shared" si="204"/>
        <v>4261</v>
      </c>
      <c r="C4281" s="70" t="s">
        <v>900</v>
      </c>
      <c r="D4281" s="203" t="s">
        <v>2031</v>
      </c>
      <c r="E4281" s="204" t="s">
        <v>2893</v>
      </c>
      <c r="F4281" s="38"/>
      <c r="G4281" s="38"/>
      <c r="H4281" s="39"/>
      <c r="I4281" s="38"/>
      <c r="J4281" s="307"/>
      <c r="K4281" s="325"/>
      <c r="L4281" s="353"/>
      <c r="M4281" s="772"/>
      <c r="N4281" s="775"/>
      <c r="O4281" s="863"/>
      <c r="P4281" s="821"/>
      <c r="Q4281" s="828">
        <f t="shared" si="203"/>
        <v>0</v>
      </c>
      <c r="R4281" s="523"/>
    </row>
    <row r="4282" spans="2:18" ht="45" hidden="1" outlineLevel="2">
      <c r="B4282" s="115">
        <f t="shared" si="204"/>
        <v>4262</v>
      </c>
      <c r="C4282" s="70" t="s">
        <v>901</v>
      </c>
      <c r="D4282" s="203" t="s">
        <v>2031</v>
      </c>
      <c r="E4282" s="204" t="s">
        <v>2966</v>
      </c>
      <c r="F4282" s="38"/>
      <c r="G4282" s="38"/>
      <c r="H4282" s="39"/>
      <c r="I4282" s="38"/>
      <c r="J4282" s="307"/>
      <c r="K4282" s="325"/>
      <c r="L4282" s="353"/>
      <c r="M4282" s="772"/>
      <c r="N4282" s="775"/>
      <c r="O4282" s="863"/>
      <c r="P4282" s="821"/>
      <c r="Q4282" s="828">
        <f t="shared" si="203"/>
        <v>0</v>
      </c>
      <c r="R4282" s="523"/>
    </row>
    <row r="4283" spans="2:18" ht="45" hidden="1" outlineLevel="2">
      <c r="B4283" s="115">
        <f t="shared" si="204"/>
        <v>4263</v>
      </c>
      <c r="C4283" s="70" t="s">
        <v>902</v>
      </c>
      <c r="D4283" s="203" t="s">
        <v>2031</v>
      </c>
      <c r="E4283" s="204" t="s">
        <v>2895</v>
      </c>
      <c r="F4283" s="38"/>
      <c r="G4283" s="38"/>
      <c r="H4283" s="39"/>
      <c r="I4283" s="38"/>
      <c r="J4283" s="307"/>
      <c r="K4283" s="325"/>
      <c r="L4283" s="353"/>
      <c r="M4283" s="772"/>
      <c r="N4283" s="775"/>
      <c r="O4283" s="863"/>
      <c r="P4283" s="821"/>
      <c r="Q4283" s="828">
        <f t="shared" si="203"/>
        <v>0</v>
      </c>
      <c r="R4283" s="523"/>
    </row>
    <row r="4284" spans="2:18" ht="45" hidden="1" outlineLevel="2">
      <c r="B4284" s="115">
        <f t="shared" si="204"/>
        <v>4264</v>
      </c>
      <c r="C4284" s="70" t="s">
        <v>672</v>
      </c>
      <c r="D4284" s="203" t="s">
        <v>2031</v>
      </c>
      <c r="E4284" s="204" t="s">
        <v>2598</v>
      </c>
      <c r="F4284" s="38"/>
      <c r="G4284" s="38"/>
      <c r="H4284" s="39"/>
      <c r="I4284" s="38"/>
      <c r="J4284" s="307"/>
      <c r="K4284" s="325"/>
      <c r="L4284" s="353"/>
      <c r="M4284" s="772"/>
      <c r="N4284" s="775"/>
      <c r="O4284" s="863"/>
      <c r="P4284" s="821"/>
      <c r="Q4284" s="828">
        <f t="shared" si="203"/>
        <v>0</v>
      </c>
      <c r="R4284" s="523"/>
    </row>
    <row r="4285" spans="2:18" ht="45" hidden="1" outlineLevel="2">
      <c r="B4285" s="115">
        <f t="shared" si="204"/>
        <v>4265</v>
      </c>
      <c r="C4285" s="70" t="s">
        <v>903</v>
      </c>
      <c r="D4285" s="203" t="s">
        <v>2031</v>
      </c>
      <c r="E4285" s="204" t="s">
        <v>2896</v>
      </c>
      <c r="F4285" s="38"/>
      <c r="G4285" s="38"/>
      <c r="H4285" s="39"/>
      <c r="I4285" s="38"/>
      <c r="J4285" s="307"/>
      <c r="K4285" s="325"/>
      <c r="L4285" s="353"/>
      <c r="M4285" s="772"/>
      <c r="N4285" s="775"/>
      <c r="O4285" s="863"/>
      <c r="P4285" s="821"/>
      <c r="Q4285" s="828">
        <f t="shared" si="203"/>
        <v>0</v>
      </c>
      <c r="R4285" s="523"/>
    </row>
    <row r="4286" spans="2:18" ht="45" hidden="1" outlineLevel="2">
      <c r="B4286" s="115">
        <f t="shared" si="204"/>
        <v>4266</v>
      </c>
      <c r="C4286" s="70" t="s">
        <v>904</v>
      </c>
      <c r="D4286" s="203" t="s">
        <v>2031</v>
      </c>
      <c r="E4286" s="204" t="s">
        <v>2897</v>
      </c>
      <c r="F4286" s="38"/>
      <c r="G4286" s="38"/>
      <c r="H4286" s="39"/>
      <c r="I4286" s="38"/>
      <c r="J4286" s="307"/>
      <c r="K4286" s="325"/>
      <c r="L4286" s="353"/>
      <c r="M4286" s="772"/>
      <c r="N4286" s="775"/>
      <c r="O4286" s="863"/>
      <c r="P4286" s="821"/>
      <c r="Q4286" s="828">
        <f t="shared" si="203"/>
        <v>0</v>
      </c>
      <c r="R4286" s="523"/>
    </row>
    <row r="4287" spans="2:18" ht="45" hidden="1" outlineLevel="2">
      <c r="B4287" s="115">
        <f t="shared" si="204"/>
        <v>4267</v>
      </c>
      <c r="C4287" s="70" t="s">
        <v>677</v>
      </c>
      <c r="D4287" s="203" t="s">
        <v>2031</v>
      </c>
      <c r="E4287" s="204" t="s">
        <v>2598</v>
      </c>
      <c r="F4287" s="38"/>
      <c r="G4287" s="38"/>
      <c r="H4287" s="39"/>
      <c r="I4287" s="38"/>
      <c r="J4287" s="307"/>
      <c r="K4287" s="325"/>
      <c r="L4287" s="353"/>
      <c r="M4287" s="772"/>
      <c r="N4287" s="775"/>
      <c r="O4287" s="863"/>
      <c r="P4287" s="821"/>
      <c r="Q4287" s="828">
        <f t="shared" si="203"/>
        <v>0</v>
      </c>
      <c r="R4287" s="523"/>
    </row>
    <row r="4288" spans="2:18" ht="30" hidden="1" outlineLevel="2">
      <c r="B4288" s="115">
        <f t="shared" si="204"/>
        <v>4268</v>
      </c>
      <c r="C4288" s="70" t="s">
        <v>905</v>
      </c>
      <c r="D4288" s="203" t="s">
        <v>2031</v>
      </c>
      <c r="E4288" s="204" t="s">
        <v>2898</v>
      </c>
      <c r="F4288" s="38"/>
      <c r="G4288" s="38"/>
      <c r="H4288" s="39"/>
      <c r="I4288" s="38"/>
      <c r="J4288" s="307"/>
      <c r="K4288" s="325"/>
      <c r="L4288" s="353"/>
      <c r="M4288" s="772"/>
      <c r="N4288" s="775"/>
      <c r="O4288" s="863"/>
      <c r="P4288" s="821"/>
      <c r="Q4288" s="828">
        <f t="shared" si="203"/>
        <v>0</v>
      </c>
      <c r="R4288" s="523"/>
    </row>
    <row r="4289" spans="2:18" ht="45" hidden="1" outlineLevel="2">
      <c r="B4289" s="115">
        <f t="shared" si="204"/>
        <v>4269</v>
      </c>
      <c r="C4289" s="70" t="s">
        <v>906</v>
      </c>
      <c r="D4289" s="203" t="s">
        <v>2031</v>
      </c>
      <c r="E4289" s="204" t="s">
        <v>2899</v>
      </c>
      <c r="F4289" s="38"/>
      <c r="G4289" s="38"/>
      <c r="H4289" s="39"/>
      <c r="I4289" s="38"/>
      <c r="J4289" s="307"/>
      <c r="K4289" s="325"/>
      <c r="L4289" s="353"/>
      <c r="M4289" s="772"/>
      <c r="N4289" s="775"/>
      <c r="O4289" s="863"/>
      <c r="P4289" s="821"/>
      <c r="Q4289" s="828">
        <f t="shared" si="203"/>
        <v>0</v>
      </c>
      <c r="R4289" s="523"/>
    </row>
    <row r="4290" spans="2:18" ht="45" hidden="1" outlineLevel="2">
      <c r="B4290" s="115">
        <f t="shared" si="204"/>
        <v>4270</v>
      </c>
      <c r="C4290" s="70" t="s">
        <v>907</v>
      </c>
      <c r="D4290" s="203" t="s">
        <v>2031</v>
      </c>
      <c r="E4290" s="204" t="s">
        <v>2900</v>
      </c>
      <c r="F4290" s="38"/>
      <c r="G4290" s="38"/>
      <c r="H4290" s="39"/>
      <c r="I4290" s="38"/>
      <c r="J4290" s="307"/>
      <c r="K4290" s="325"/>
      <c r="L4290" s="353"/>
      <c r="M4290" s="772"/>
      <c r="N4290" s="775"/>
      <c r="O4290" s="863"/>
      <c r="P4290" s="821"/>
      <c r="Q4290" s="828">
        <f t="shared" si="203"/>
        <v>0</v>
      </c>
      <c r="R4290" s="523"/>
    </row>
    <row r="4291" spans="2:18" ht="45" hidden="1" outlineLevel="2">
      <c r="B4291" s="115">
        <f t="shared" si="204"/>
        <v>4271</v>
      </c>
      <c r="C4291" s="70" t="s">
        <v>908</v>
      </c>
      <c r="D4291" s="203" t="s">
        <v>2031</v>
      </c>
      <c r="E4291" s="204" t="s">
        <v>2901</v>
      </c>
      <c r="F4291" s="38"/>
      <c r="G4291" s="38"/>
      <c r="H4291" s="39"/>
      <c r="I4291" s="38"/>
      <c r="J4291" s="307"/>
      <c r="K4291" s="325"/>
      <c r="L4291" s="353"/>
      <c r="M4291" s="772"/>
      <c r="N4291" s="775"/>
      <c r="O4291" s="863"/>
      <c r="P4291" s="821"/>
      <c r="Q4291" s="828">
        <f t="shared" si="203"/>
        <v>0</v>
      </c>
      <c r="R4291" s="523"/>
    </row>
    <row r="4292" spans="2:18" ht="45" hidden="1" outlineLevel="2">
      <c r="B4292" s="115">
        <f t="shared" si="204"/>
        <v>4272</v>
      </c>
      <c r="C4292" s="70" t="s">
        <v>936</v>
      </c>
      <c r="D4292" s="203" t="s">
        <v>2031</v>
      </c>
      <c r="E4292" s="204" t="s">
        <v>2967</v>
      </c>
      <c r="F4292" s="38"/>
      <c r="G4292" s="38"/>
      <c r="H4292" s="39"/>
      <c r="I4292" s="38"/>
      <c r="J4292" s="307"/>
      <c r="K4292" s="325"/>
      <c r="L4292" s="353"/>
      <c r="M4292" s="772"/>
      <c r="N4292" s="775"/>
      <c r="O4292" s="863"/>
      <c r="P4292" s="821"/>
      <c r="Q4292" s="828">
        <f t="shared" si="203"/>
        <v>0</v>
      </c>
      <c r="R4292" s="523"/>
    </row>
    <row r="4293" spans="2:18" ht="45" hidden="1" outlineLevel="2">
      <c r="B4293" s="115">
        <f t="shared" si="204"/>
        <v>4273</v>
      </c>
      <c r="C4293" s="70" t="s">
        <v>937</v>
      </c>
      <c r="D4293" s="203" t="s">
        <v>2031</v>
      </c>
      <c r="E4293" s="204" t="s">
        <v>2968</v>
      </c>
      <c r="F4293" s="38"/>
      <c r="G4293" s="38"/>
      <c r="H4293" s="39"/>
      <c r="I4293" s="38"/>
      <c r="J4293" s="307"/>
      <c r="K4293" s="325"/>
      <c r="L4293" s="353"/>
      <c r="M4293" s="772"/>
      <c r="N4293" s="775"/>
      <c r="O4293" s="863"/>
      <c r="P4293" s="821"/>
      <c r="Q4293" s="828">
        <f t="shared" si="203"/>
        <v>0</v>
      </c>
      <c r="R4293" s="523"/>
    </row>
    <row r="4294" spans="2:18" ht="45" hidden="1" outlineLevel="2">
      <c r="B4294" s="115">
        <f t="shared" si="204"/>
        <v>4274</v>
      </c>
      <c r="C4294" s="70" t="s">
        <v>910</v>
      </c>
      <c r="D4294" s="203" t="s">
        <v>2031</v>
      </c>
      <c r="E4294" s="204" t="s">
        <v>2903</v>
      </c>
      <c r="F4294" s="38"/>
      <c r="G4294" s="38"/>
      <c r="H4294" s="39"/>
      <c r="I4294" s="38"/>
      <c r="J4294" s="307"/>
      <c r="K4294" s="325"/>
      <c r="L4294" s="353"/>
      <c r="M4294" s="772"/>
      <c r="N4294" s="775"/>
      <c r="O4294" s="863"/>
      <c r="P4294" s="821"/>
      <c r="Q4294" s="828">
        <f t="shared" si="203"/>
        <v>0</v>
      </c>
      <c r="R4294" s="523"/>
    </row>
    <row r="4295" spans="2:18" ht="45" hidden="1" outlineLevel="2">
      <c r="B4295" s="115">
        <f t="shared" si="204"/>
        <v>4275</v>
      </c>
      <c r="C4295" s="70" t="s">
        <v>911</v>
      </c>
      <c r="D4295" s="203" t="s">
        <v>2031</v>
      </c>
      <c r="E4295" s="204" t="s">
        <v>2904</v>
      </c>
      <c r="F4295" s="38"/>
      <c r="G4295" s="38"/>
      <c r="H4295" s="39"/>
      <c r="I4295" s="38"/>
      <c r="J4295" s="307"/>
      <c r="K4295" s="325"/>
      <c r="L4295" s="353"/>
      <c r="M4295" s="772"/>
      <c r="N4295" s="775"/>
      <c r="O4295" s="863"/>
      <c r="P4295" s="821"/>
      <c r="Q4295" s="828">
        <f t="shared" si="203"/>
        <v>0</v>
      </c>
      <c r="R4295" s="523"/>
    </row>
    <row r="4296" spans="2:18" ht="30" hidden="1" outlineLevel="2">
      <c r="B4296" s="115">
        <f t="shared" si="204"/>
        <v>4276</v>
      </c>
      <c r="C4296" s="70" t="s">
        <v>912</v>
      </c>
      <c r="D4296" s="203" t="s">
        <v>2031</v>
      </c>
      <c r="E4296" s="204" t="s">
        <v>2905</v>
      </c>
      <c r="F4296" s="38"/>
      <c r="G4296" s="38"/>
      <c r="H4296" s="39"/>
      <c r="I4296" s="38"/>
      <c r="J4296" s="307"/>
      <c r="K4296" s="325"/>
      <c r="L4296" s="353"/>
      <c r="M4296" s="772"/>
      <c r="N4296" s="775"/>
      <c r="O4296" s="863"/>
      <c r="P4296" s="821"/>
      <c r="Q4296" s="828">
        <f t="shared" si="203"/>
        <v>0</v>
      </c>
      <c r="R4296" s="523"/>
    </row>
    <row r="4297" spans="2:18" ht="30" hidden="1" outlineLevel="2">
      <c r="B4297" s="115">
        <f t="shared" si="204"/>
        <v>4277</v>
      </c>
      <c r="C4297" s="70" t="s">
        <v>913</v>
      </c>
      <c r="D4297" s="203" t="s">
        <v>2532</v>
      </c>
      <c r="E4297" s="204" t="s">
        <v>2969</v>
      </c>
      <c r="F4297" s="38"/>
      <c r="G4297" s="38"/>
      <c r="H4297" s="39"/>
      <c r="I4297" s="38"/>
      <c r="J4297" s="307"/>
      <c r="K4297" s="325"/>
      <c r="L4297" s="353"/>
      <c r="M4297" s="772"/>
      <c r="N4297" s="775"/>
      <c r="O4297" s="863"/>
      <c r="P4297" s="821"/>
      <c r="Q4297" s="828">
        <f t="shared" si="203"/>
        <v>0</v>
      </c>
      <c r="R4297" s="523"/>
    </row>
    <row r="4298" spans="2:18" hidden="1" outlineLevel="2">
      <c r="B4298" s="115">
        <f t="shared" si="204"/>
        <v>4278</v>
      </c>
      <c r="C4298" s="70" t="s">
        <v>2970</v>
      </c>
      <c r="D4298" s="203"/>
      <c r="E4298" s="204"/>
      <c r="F4298" s="38"/>
      <c r="G4298" s="38"/>
      <c r="H4298" s="39"/>
      <c r="I4298" s="38"/>
      <c r="J4298" s="307"/>
      <c r="K4298" s="325"/>
      <c r="L4298" s="353"/>
      <c r="M4298" s="772"/>
      <c r="N4298" s="775"/>
      <c r="O4298" s="863"/>
      <c r="P4298" s="821"/>
      <c r="Q4298" s="828">
        <f t="shared" si="203"/>
        <v>0</v>
      </c>
      <c r="R4298" s="523"/>
    </row>
    <row r="4299" spans="2:18" hidden="1" outlineLevel="2">
      <c r="B4299" s="115">
        <f t="shared" si="204"/>
        <v>4279</v>
      </c>
      <c r="C4299" s="70" t="s">
        <v>852</v>
      </c>
      <c r="D4299" s="203" t="s">
        <v>31</v>
      </c>
      <c r="E4299" s="204">
        <v>1</v>
      </c>
      <c r="F4299" s="38"/>
      <c r="G4299" s="38"/>
      <c r="H4299" s="39"/>
      <c r="I4299" s="38"/>
      <c r="J4299" s="307"/>
      <c r="K4299" s="325"/>
      <c r="L4299" s="353"/>
      <c r="M4299" s="772"/>
      <c r="N4299" s="775"/>
      <c r="O4299" s="863"/>
      <c r="P4299" s="821"/>
      <c r="Q4299" s="828">
        <f t="shared" si="203"/>
        <v>0</v>
      </c>
      <c r="R4299" s="523"/>
    </row>
    <row r="4300" spans="2:18" hidden="1" outlineLevel="2">
      <c r="B4300" s="115">
        <f t="shared" si="204"/>
        <v>4280</v>
      </c>
      <c r="C4300" s="70" t="s">
        <v>938</v>
      </c>
      <c r="D4300" s="203"/>
      <c r="E4300" s="204"/>
      <c r="F4300" s="38"/>
      <c r="G4300" s="38"/>
      <c r="H4300" s="39"/>
      <c r="I4300" s="38"/>
      <c r="J4300" s="307"/>
      <c r="K4300" s="325"/>
      <c r="L4300" s="353"/>
      <c r="M4300" s="772"/>
      <c r="N4300" s="775"/>
      <c r="O4300" s="863"/>
      <c r="P4300" s="821"/>
      <c r="Q4300" s="828">
        <f t="shared" si="203"/>
        <v>0</v>
      </c>
      <c r="R4300" s="523"/>
    </row>
    <row r="4301" spans="2:18" ht="30" hidden="1" outlineLevel="2">
      <c r="B4301" s="115">
        <f t="shared" si="204"/>
        <v>4281</v>
      </c>
      <c r="C4301" s="70" t="s">
        <v>939</v>
      </c>
      <c r="D4301" s="203"/>
      <c r="E4301" s="204"/>
      <c r="F4301" s="38"/>
      <c r="G4301" s="38"/>
      <c r="H4301" s="39"/>
      <c r="I4301" s="38"/>
      <c r="J4301" s="307"/>
      <c r="K4301" s="325"/>
      <c r="L4301" s="353"/>
      <c r="M4301" s="772"/>
      <c r="N4301" s="775"/>
      <c r="O4301" s="863"/>
      <c r="P4301" s="821"/>
      <c r="Q4301" s="828">
        <f t="shared" si="203"/>
        <v>0</v>
      </c>
      <c r="R4301" s="523"/>
    </row>
    <row r="4302" spans="2:18" ht="30" hidden="1" outlineLevel="2">
      <c r="B4302" s="115">
        <f t="shared" si="204"/>
        <v>4282</v>
      </c>
      <c r="C4302" s="70" t="s">
        <v>940</v>
      </c>
      <c r="D4302" s="203"/>
      <c r="E4302" s="204"/>
      <c r="F4302" s="38"/>
      <c r="G4302" s="38"/>
      <c r="H4302" s="39"/>
      <c r="I4302" s="38"/>
      <c r="J4302" s="307"/>
      <c r="K4302" s="325"/>
      <c r="L4302" s="353"/>
      <c r="M4302" s="772"/>
      <c r="N4302" s="775"/>
      <c r="O4302" s="863"/>
      <c r="P4302" s="821"/>
      <c r="Q4302" s="828">
        <f t="shared" si="203"/>
        <v>0</v>
      </c>
      <c r="R4302" s="523"/>
    </row>
    <row r="4303" spans="2:18" hidden="1" outlineLevel="2">
      <c r="B4303" s="115">
        <f t="shared" si="204"/>
        <v>4283</v>
      </c>
      <c r="C4303" s="70" t="s">
        <v>941</v>
      </c>
      <c r="D4303" s="203"/>
      <c r="E4303" s="204"/>
      <c r="F4303" s="38"/>
      <c r="G4303" s="38"/>
      <c r="H4303" s="39"/>
      <c r="I4303" s="38"/>
      <c r="J4303" s="307"/>
      <c r="K4303" s="325"/>
      <c r="L4303" s="353"/>
      <c r="M4303" s="772"/>
      <c r="N4303" s="775"/>
      <c r="O4303" s="863"/>
      <c r="P4303" s="821"/>
      <c r="Q4303" s="828">
        <f t="shared" si="203"/>
        <v>0</v>
      </c>
      <c r="R4303" s="523"/>
    </row>
    <row r="4304" spans="2:18" hidden="1" outlineLevel="2">
      <c r="B4304" s="115">
        <f t="shared" si="204"/>
        <v>4284</v>
      </c>
      <c r="C4304" s="70" t="s">
        <v>942</v>
      </c>
      <c r="D4304" s="203"/>
      <c r="E4304" s="204"/>
      <c r="F4304" s="38"/>
      <c r="G4304" s="38"/>
      <c r="H4304" s="39"/>
      <c r="I4304" s="38"/>
      <c r="J4304" s="307"/>
      <c r="K4304" s="325"/>
      <c r="L4304" s="353"/>
      <c r="M4304" s="772"/>
      <c r="N4304" s="775"/>
      <c r="O4304" s="863"/>
      <c r="P4304" s="821"/>
      <c r="Q4304" s="828">
        <f t="shared" si="203"/>
        <v>0</v>
      </c>
      <c r="R4304" s="523"/>
    </row>
    <row r="4305" spans="2:18" hidden="1" outlineLevel="2">
      <c r="B4305" s="115">
        <f t="shared" si="204"/>
        <v>4285</v>
      </c>
      <c r="C4305" s="70" t="s">
        <v>943</v>
      </c>
      <c r="D4305" s="203"/>
      <c r="E4305" s="204"/>
      <c r="F4305" s="38"/>
      <c r="G4305" s="38"/>
      <c r="H4305" s="39"/>
      <c r="I4305" s="38"/>
      <c r="J4305" s="307"/>
      <c r="K4305" s="325"/>
      <c r="L4305" s="353"/>
      <c r="M4305" s="772"/>
      <c r="N4305" s="775"/>
      <c r="O4305" s="863"/>
      <c r="P4305" s="821"/>
      <c r="Q4305" s="828">
        <f t="shared" si="203"/>
        <v>0</v>
      </c>
      <c r="R4305" s="523"/>
    </row>
    <row r="4306" spans="2:18" hidden="1" outlineLevel="2">
      <c r="B4306" s="115">
        <f t="shared" si="204"/>
        <v>4286</v>
      </c>
      <c r="C4306" s="70" t="s">
        <v>944</v>
      </c>
      <c r="D4306" s="203"/>
      <c r="E4306" s="204"/>
      <c r="F4306" s="38"/>
      <c r="G4306" s="38"/>
      <c r="H4306" s="39"/>
      <c r="I4306" s="38"/>
      <c r="J4306" s="307"/>
      <c r="K4306" s="325"/>
      <c r="L4306" s="353"/>
      <c r="M4306" s="772"/>
      <c r="N4306" s="775"/>
      <c r="O4306" s="863"/>
      <c r="P4306" s="821"/>
      <c r="Q4306" s="828">
        <f t="shared" si="203"/>
        <v>0</v>
      </c>
      <c r="R4306" s="523"/>
    </row>
    <row r="4307" spans="2:18" ht="30" hidden="1" outlineLevel="2">
      <c r="B4307" s="115">
        <f t="shared" si="204"/>
        <v>4287</v>
      </c>
      <c r="C4307" s="70" t="s">
        <v>945</v>
      </c>
      <c r="D4307" s="203" t="s">
        <v>31</v>
      </c>
      <c r="E4307" s="204">
        <v>4</v>
      </c>
      <c r="F4307" s="38"/>
      <c r="G4307" s="38"/>
      <c r="H4307" s="39"/>
      <c r="I4307" s="38"/>
      <c r="J4307" s="307"/>
      <c r="K4307" s="325"/>
      <c r="L4307" s="353"/>
      <c r="M4307" s="772"/>
      <c r="N4307" s="775"/>
      <c r="O4307" s="863"/>
      <c r="P4307" s="821"/>
      <c r="Q4307" s="828">
        <f t="shared" si="203"/>
        <v>0</v>
      </c>
      <c r="R4307" s="523"/>
    </row>
    <row r="4308" spans="2:18" ht="30" hidden="1" outlineLevel="2">
      <c r="B4308" s="115">
        <f t="shared" si="204"/>
        <v>4288</v>
      </c>
      <c r="C4308" s="70" t="s">
        <v>946</v>
      </c>
      <c r="D4308" s="203" t="s">
        <v>31</v>
      </c>
      <c r="E4308" s="204">
        <v>1</v>
      </c>
      <c r="F4308" s="38"/>
      <c r="G4308" s="38"/>
      <c r="H4308" s="39"/>
      <c r="I4308" s="38"/>
      <c r="J4308" s="307"/>
      <c r="K4308" s="325"/>
      <c r="L4308" s="353"/>
      <c r="M4308" s="772"/>
      <c r="N4308" s="775"/>
      <c r="O4308" s="863"/>
      <c r="P4308" s="821"/>
      <c r="Q4308" s="828">
        <f t="shared" si="203"/>
        <v>0</v>
      </c>
      <c r="R4308" s="523"/>
    </row>
    <row r="4309" spans="2:18" ht="30" hidden="1" outlineLevel="2">
      <c r="B4309" s="115">
        <f t="shared" si="204"/>
        <v>4289</v>
      </c>
      <c r="C4309" s="70" t="s">
        <v>947</v>
      </c>
      <c r="D4309" s="203" t="s">
        <v>31</v>
      </c>
      <c r="E4309" s="204">
        <v>1</v>
      </c>
      <c r="F4309" s="38"/>
      <c r="G4309" s="38"/>
      <c r="H4309" s="39"/>
      <c r="I4309" s="38"/>
      <c r="J4309" s="307"/>
      <c r="K4309" s="325"/>
      <c r="L4309" s="353"/>
      <c r="M4309" s="772"/>
      <c r="N4309" s="775"/>
      <c r="O4309" s="863"/>
      <c r="P4309" s="821"/>
      <c r="Q4309" s="828">
        <f t="shared" si="203"/>
        <v>0</v>
      </c>
      <c r="R4309" s="523"/>
    </row>
    <row r="4310" spans="2:18" hidden="1" outlineLevel="2">
      <c r="B4310" s="115">
        <f t="shared" si="204"/>
        <v>4290</v>
      </c>
      <c r="C4310" s="70" t="s">
        <v>948</v>
      </c>
      <c r="D4310" s="203" t="s">
        <v>31</v>
      </c>
      <c r="E4310" s="204">
        <v>1</v>
      </c>
      <c r="F4310" s="38"/>
      <c r="G4310" s="38"/>
      <c r="H4310" s="39"/>
      <c r="I4310" s="38"/>
      <c r="J4310" s="307"/>
      <c r="K4310" s="325"/>
      <c r="L4310" s="353"/>
      <c r="M4310" s="772"/>
      <c r="N4310" s="775"/>
      <c r="O4310" s="863"/>
      <c r="P4310" s="821"/>
      <c r="Q4310" s="828">
        <f t="shared" si="203"/>
        <v>0</v>
      </c>
      <c r="R4310" s="523"/>
    </row>
    <row r="4311" spans="2:18" ht="30" hidden="1" outlineLevel="2">
      <c r="B4311" s="115">
        <f t="shared" si="204"/>
        <v>4291</v>
      </c>
      <c r="C4311" s="70" t="s">
        <v>949</v>
      </c>
      <c r="D4311" s="203" t="s">
        <v>31</v>
      </c>
      <c r="E4311" s="204">
        <v>4</v>
      </c>
      <c r="F4311" s="38"/>
      <c r="G4311" s="38"/>
      <c r="H4311" s="39"/>
      <c r="I4311" s="38"/>
      <c r="J4311" s="307"/>
      <c r="K4311" s="325"/>
      <c r="L4311" s="353"/>
      <c r="M4311" s="772"/>
      <c r="N4311" s="775"/>
      <c r="O4311" s="863"/>
      <c r="P4311" s="821"/>
      <c r="Q4311" s="828">
        <f t="shared" si="203"/>
        <v>0</v>
      </c>
      <c r="R4311" s="523"/>
    </row>
    <row r="4312" spans="2:18" ht="45" hidden="1" outlineLevel="2">
      <c r="B4312" s="115">
        <f t="shared" si="204"/>
        <v>4292</v>
      </c>
      <c r="C4312" s="70" t="s">
        <v>841</v>
      </c>
      <c r="D4312" s="203" t="s">
        <v>2461</v>
      </c>
      <c r="E4312" s="204" t="s">
        <v>2971</v>
      </c>
      <c r="F4312" s="38"/>
      <c r="G4312" s="38"/>
      <c r="H4312" s="39"/>
      <c r="I4312" s="38"/>
      <c r="J4312" s="307"/>
      <c r="K4312" s="325"/>
      <c r="L4312" s="353"/>
      <c r="M4312" s="772"/>
      <c r="N4312" s="775"/>
      <c r="O4312" s="863"/>
      <c r="P4312" s="821"/>
      <c r="Q4312" s="828">
        <f t="shared" si="203"/>
        <v>0</v>
      </c>
      <c r="R4312" s="523"/>
    </row>
    <row r="4313" spans="2:18" ht="45" hidden="1" outlineLevel="2">
      <c r="B4313" s="115">
        <f t="shared" si="204"/>
        <v>4293</v>
      </c>
      <c r="C4313" s="70" t="s">
        <v>950</v>
      </c>
      <c r="D4313" s="203" t="s">
        <v>2461</v>
      </c>
      <c r="E4313" s="204" t="s">
        <v>2972</v>
      </c>
      <c r="F4313" s="38"/>
      <c r="G4313" s="38"/>
      <c r="H4313" s="39"/>
      <c r="I4313" s="38"/>
      <c r="J4313" s="307"/>
      <c r="K4313" s="325"/>
      <c r="L4313" s="353"/>
      <c r="M4313" s="772"/>
      <c r="N4313" s="775"/>
      <c r="O4313" s="863"/>
      <c r="P4313" s="821"/>
      <c r="Q4313" s="828">
        <f t="shared" si="203"/>
        <v>0</v>
      </c>
      <c r="R4313" s="523"/>
    </row>
    <row r="4314" spans="2:18" ht="45" hidden="1" outlineLevel="2">
      <c r="B4314" s="115">
        <f t="shared" si="204"/>
        <v>4294</v>
      </c>
      <c r="C4314" s="70" t="s">
        <v>842</v>
      </c>
      <c r="D4314" s="203" t="s">
        <v>2461</v>
      </c>
      <c r="E4314" s="204" t="s">
        <v>2973</v>
      </c>
      <c r="F4314" s="38"/>
      <c r="G4314" s="38"/>
      <c r="H4314" s="39"/>
      <c r="I4314" s="38"/>
      <c r="J4314" s="307"/>
      <c r="K4314" s="325"/>
      <c r="L4314" s="353"/>
      <c r="M4314" s="772"/>
      <c r="N4314" s="775"/>
      <c r="O4314" s="863"/>
      <c r="P4314" s="821"/>
      <c r="Q4314" s="828">
        <f t="shared" si="203"/>
        <v>0</v>
      </c>
      <c r="R4314" s="523"/>
    </row>
    <row r="4315" spans="2:18" ht="45" hidden="1" outlineLevel="2">
      <c r="B4315" s="115">
        <f t="shared" si="204"/>
        <v>4295</v>
      </c>
      <c r="C4315" s="70" t="s">
        <v>951</v>
      </c>
      <c r="D4315" s="203" t="s">
        <v>2461</v>
      </c>
      <c r="E4315" s="204" t="s">
        <v>2974</v>
      </c>
      <c r="F4315" s="38"/>
      <c r="G4315" s="38"/>
      <c r="H4315" s="39"/>
      <c r="I4315" s="38"/>
      <c r="J4315" s="307"/>
      <c r="K4315" s="325"/>
      <c r="L4315" s="353"/>
      <c r="M4315" s="772"/>
      <c r="N4315" s="775"/>
      <c r="O4315" s="863"/>
      <c r="P4315" s="821"/>
      <c r="Q4315" s="828">
        <f t="shared" si="203"/>
        <v>0</v>
      </c>
      <c r="R4315" s="523"/>
    </row>
    <row r="4316" spans="2:18" ht="45" hidden="1" outlineLevel="2">
      <c r="B4316" s="115">
        <f t="shared" si="204"/>
        <v>4296</v>
      </c>
      <c r="C4316" s="70" t="s">
        <v>846</v>
      </c>
      <c r="D4316" s="203" t="s">
        <v>2031</v>
      </c>
      <c r="E4316" s="204" t="s">
        <v>2855</v>
      </c>
      <c r="F4316" s="38"/>
      <c r="G4316" s="38"/>
      <c r="H4316" s="39"/>
      <c r="I4316" s="38"/>
      <c r="J4316" s="307"/>
      <c r="K4316" s="325"/>
      <c r="L4316" s="353"/>
      <c r="M4316" s="772"/>
      <c r="N4316" s="775"/>
      <c r="O4316" s="863"/>
      <c r="P4316" s="821"/>
      <c r="Q4316" s="828">
        <f t="shared" si="203"/>
        <v>0</v>
      </c>
      <c r="R4316" s="523"/>
    </row>
    <row r="4317" spans="2:18" ht="45" hidden="1" outlineLevel="2">
      <c r="B4317" s="115">
        <f t="shared" si="204"/>
        <v>4297</v>
      </c>
      <c r="C4317" s="70" t="s">
        <v>952</v>
      </c>
      <c r="D4317" s="203" t="s">
        <v>2031</v>
      </c>
      <c r="E4317" s="204" t="s">
        <v>2975</v>
      </c>
      <c r="F4317" s="38"/>
      <c r="G4317" s="38"/>
      <c r="H4317" s="39"/>
      <c r="I4317" s="38"/>
      <c r="J4317" s="307"/>
      <c r="K4317" s="325"/>
      <c r="L4317" s="353"/>
      <c r="M4317" s="772"/>
      <c r="N4317" s="775"/>
      <c r="O4317" s="863"/>
      <c r="P4317" s="821"/>
      <c r="Q4317" s="828">
        <f t="shared" si="203"/>
        <v>0</v>
      </c>
      <c r="R4317" s="523"/>
    </row>
    <row r="4318" spans="2:18" ht="45" hidden="1" outlineLevel="2">
      <c r="B4318" s="115">
        <f t="shared" si="204"/>
        <v>4298</v>
      </c>
      <c r="C4318" s="70" t="s">
        <v>953</v>
      </c>
      <c r="D4318" s="203" t="s">
        <v>2031</v>
      </c>
      <c r="E4318" s="204" t="s">
        <v>2976</v>
      </c>
      <c r="F4318" s="38"/>
      <c r="G4318" s="38"/>
      <c r="H4318" s="39"/>
      <c r="I4318" s="38"/>
      <c r="J4318" s="307"/>
      <c r="K4318" s="325"/>
      <c r="L4318" s="353"/>
      <c r="M4318" s="772"/>
      <c r="N4318" s="775"/>
      <c r="O4318" s="863"/>
      <c r="P4318" s="821"/>
      <c r="Q4318" s="828">
        <f t="shared" si="203"/>
        <v>0</v>
      </c>
      <c r="R4318" s="523"/>
    </row>
    <row r="4319" spans="2:18" ht="45" hidden="1" outlineLevel="2">
      <c r="B4319" s="115">
        <f t="shared" si="204"/>
        <v>4299</v>
      </c>
      <c r="C4319" s="70" t="s">
        <v>954</v>
      </c>
      <c r="D4319" s="203" t="s">
        <v>2031</v>
      </c>
      <c r="E4319" s="204" t="s">
        <v>2977</v>
      </c>
      <c r="F4319" s="38"/>
      <c r="G4319" s="38"/>
      <c r="H4319" s="39"/>
      <c r="I4319" s="38"/>
      <c r="J4319" s="307"/>
      <c r="K4319" s="325"/>
      <c r="L4319" s="353"/>
      <c r="M4319" s="772"/>
      <c r="N4319" s="775"/>
      <c r="O4319" s="863"/>
      <c r="P4319" s="821"/>
      <c r="Q4319" s="828">
        <f t="shared" si="203"/>
        <v>0</v>
      </c>
      <c r="R4319" s="523"/>
    </row>
    <row r="4320" spans="2:18" ht="45" hidden="1" outlineLevel="2">
      <c r="B4320" s="115">
        <f t="shared" si="204"/>
        <v>4300</v>
      </c>
      <c r="C4320" s="70" t="s">
        <v>955</v>
      </c>
      <c r="D4320" s="203" t="s">
        <v>2031</v>
      </c>
      <c r="E4320" s="204" t="s">
        <v>2978</v>
      </c>
      <c r="F4320" s="38"/>
      <c r="G4320" s="38"/>
      <c r="H4320" s="39"/>
      <c r="I4320" s="38"/>
      <c r="J4320" s="307"/>
      <c r="K4320" s="325"/>
      <c r="L4320" s="353"/>
      <c r="M4320" s="772"/>
      <c r="N4320" s="775"/>
      <c r="O4320" s="863"/>
      <c r="P4320" s="821"/>
      <c r="Q4320" s="828">
        <f t="shared" si="203"/>
        <v>0</v>
      </c>
      <c r="R4320" s="523"/>
    </row>
    <row r="4321" spans="2:18" ht="45" hidden="1" outlineLevel="2">
      <c r="B4321" s="115">
        <f t="shared" si="204"/>
        <v>4301</v>
      </c>
      <c r="C4321" s="70" t="s">
        <v>956</v>
      </c>
      <c r="D4321" s="203" t="s">
        <v>2031</v>
      </c>
      <c r="E4321" s="204" t="s">
        <v>2979</v>
      </c>
      <c r="F4321" s="38"/>
      <c r="G4321" s="38"/>
      <c r="H4321" s="39"/>
      <c r="I4321" s="38"/>
      <c r="J4321" s="307"/>
      <c r="K4321" s="325"/>
      <c r="L4321" s="353"/>
      <c r="M4321" s="772"/>
      <c r="N4321" s="775"/>
      <c r="O4321" s="863"/>
      <c r="P4321" s="821"/>
      <c r="Q4321" s="828">
        <f t="shared" si="203"/>
        <v>0</v>
      </c>
      <c r="R4321" s="523"/>
    </row>
    <row r="4322" spans="2:18" ht="45" hidden="1" outlineLevel="2">
      <c r="B4322" s="115">
        <f t="shared" si="204"/>
        <v>4302</v>
      </c>
      <c r="C4322" s="70" t="s">
        <v>957</v>
      </c>
      <c r="D4322" s="203" t="s">
        <v>2031</v>
      </c>
      <c r="E4322" s="204" t="s">
        <v>2980</v>
      </c>
      <c r="F4322" s="38"/>
      <c r="G4322" s="38"/>
      <c r="H4322" s="39"/>
      <c r="I4322" s="38"/>
      <c r="J4322" s="307"/>
      <c r="K4322" s="325"/>
      <c r="L4322" s="353"/>
      <c r="M4322" s="772"/>
      <c r="N4322" s="775"/>
      <c r="O4322" s="863"/>
      <c r="P4322" s="821"/>
      <c r="Q4322" s="828">
        <f t="shared" si="203"/>
        <v>0</v>
      </c>
      <c r="R4322" s="523"/>
    </row>
    <row r="4323" spans="2:18" ht="45" hidden="1" outlineLevel="2">
      <c r="B4323" s="115">
        <f t="shared" si="204"/>
        <v>4303</v>
      </c>
      <c r="C4323" s="70" t="s">
        <v>958</v>
      </c>
      <c r="D4323" s="203" t="s">
        <v>2031</v>
      </c>
      <c r="E4323" s="204" t="s">
        <v>2981</v>
      </c>
      <c r="F4323" s="38"/>
      <c r="G4323" s="38"/>
      <c r="H4323" s="39"/>
      <c r="I4323" s="38"/>
      <c r="J4323" s="307"/>
      <c r="K4323" s="325"/>
      <c r="L4323" s="353"/>
      <c r="M4323" s="772"/>
      <c r="N4323" s="775"/>
      <c r="O4323" s="863"/>
      <c r="P4323" s="821"/>
      <c r="Q4323" s="828">
        <f t="shared" si="203"/>
        <v>0</v>
      </c>
      <c r="R4323" s="523"/>
    </row>
    <row r="4324" spans="2:18" ht="45" hidden="1" outlineLevel="2">
      <c r="B4324" s="115">
        <f t="shared" si="204"/>
        <v>4304</v>
      </c>
      <c r="C4324" s="70" t="s">
        <v>959</v>
      </c>
      <c r="D4324" s="203" t="s">
        <v>2031</v>
      </c>
      <c r="E4324" s="204" t="s">
        <v>2860</v>
      </c>
      <c r="F4324" s="38"/>
      <c r="G4324" s="38"/>
      <c r="H4324" s="39"/>
      <c r="I4324" s="38"/>
      <c r="J4324" s="307"/>
      <c r="K4324" s="325"/>
      <c r="L4324" s="353"/>
      <c r="M4324" s="772"/>
      <c r="N4324" s="775"/>
      <c r="O4324" s="863"/>
      <c r="P4324" s="821"/>
      <c r="Q4324" s="828">
        <f t="shared" si="203"/>
        <v>0</v>
      </c>
      <c r="R4324" s="523"/>
    </row>
    <row r="4325" spans="2:18" ht="45" hidden="1" outlineLevel="2">
      <c r="B4325" s="115">
        <f t="shared" si="204"/>
        <v>4305</v>
      </c>
      <c r="C4325" s="70" t="s">
        <v>541</v>
      </c>
      <c r="D4325" s="203" t="s">
        <v>2532</v>
      </c>
      <c r="E4325" s="204" t="s">
        <v>2982</v>
      </c>
      <c r="F4325" s="38"/>
      <c r="G4325" s="38"/>
      <c r="H4325" s="39"/>
      <c r="I4325" s="38"/>
      <c r="J4325" s="307"/>
      <c r="K4325" s="325"/>
      <c r="L4325" s="353"/>
      <c r="M4325" s="772"/>
      <c r="N4325" s="775"/>
      <c r="O4325" s="863"/>
      <c r="P4325" s="821"/>
      <c r="Q4325" s="828">
        <f t="shared" si="203"/>
        <v>0</v>
      </c>
      <c r="R4325" s="523"/>
    </row>
    <row r="4326" spans="2:18" ht="45" hidden="1" outlineLevel="2">
      <c r="B4326" s="115">
        <f t="shared" si="204"/>
        <v>4306</v>
      </c>
      <c r="C4326" s="70" t="s">
        <v>640</v>
      </c>
      <c r="D4326" s="203" t="s">
        <v>2532</v>
      </c>
      <c r="E4326" s="204" t="s">
        <v>2983</v>
      </c>
      <c r="F4326" s="38"/>
      <c r="G4326" s="38"/>
      <c r="H4326" s="39"/>
      <c r="I4326" s="38"/>
      <c r="J4326" s="307"/>
      <c r="K4326" s="325"/>
      <c r="L4326" s="353"/>
      <c r="M4326" s="772"/>
      <c r="N4326" s="775"/>
      <c r="O4326" s="863"/>
      <c r="P4326" s="821"/>
      <c r="Q4326" s="828">
        <f t="shared" si="203"/>
        <v>0</v>
      </c>
      <c r="R4326" s="523"/>
    </row>
    <row r="4327" spans="2:18" ht="30" hidden="1" outlineLevel="2">
      <c r="B4327" s="115">
        <f t="shared" si="204"/>
        <v>4307</v>
      </c>
      <c r="C4327" s="70" t="s">
        <v>558</v>
      </c>
      <c r="D4327" s="203" t="s">
        <v>2532</v>
      </c>
      <c r="E4327" s="204" t="s">
        <v>2984</v>
      </c>
      <c r="F4327" s="38"/>
      <c r="G4327" s="38"/>
      <c r="H4327" s="39"/>
      <c r="I4327" s="38"/>
      <c r="J4327" s="307"/>
      <c r="K4327" s="325"/>
      <c r="L4327" s="353"/>
      <c r="M4327" s="772"/>
      <c r="N4327" s="775"/>
      <c r="O4327" s="863"/>
      <c r="P4327" s="821"/>
      <c r="Q4327" s="828">
        <f t="shared" si="203"/>
        <v>0</v>
      </c>
      <c r="R4327" s="523"/>
    </row>
    <row r="4328" spans="2:18" hidden="1" outlineLevel="2">
      <c r="B4328" s="115">
        <f t="shared" si="204"/>
        <v>4308</v>
      </c>
      <c r="C4328" s="70" t="s">
        <v>2985</v>
      </c>
      <c r="D4328" s="203"/>
      <c r="E4328" s="204"/>
      <c r="F4328" s="38"/>
      <c r="G4328" s="38"/>
      <c r="H4328" s="39"/>
      <c r="I4328" s="38"/>
      <c r="J4328" s="307"/>
      <c r="K4328" s="325"/>
      <c r="L4328" s="353"/>
      <c r="M4328" s="772"/>
      <c r="N4328" s="775"/>
      <c r="O4328" s="863"/>
      <c r="P4328" s="821"/>
      <c r="Q4328" s="828">
        <f t="shared" si="203"/>
        <v>0</v>
      </c>
      <c r="R4328" s="523"/>
    </row>
    <row r="4329" spans="2:18" hidden="1" outlineLevel="2">
      <c r="B4329" s="115">
        <f t="shared" si="204"/>
        <v>4309</v>
      </c>
      <c r="C4329" s="70" t="s">
        <v>852</v>
      </c>
      <c r="D4329" s="203" t="s">
        <v>31</v>
      </c>
      <c r="E4329" s="204">
        <v>1</v>
      </c>
      <c r="F4329" s="38"/>
      <c r="G4329" s="38"/>
      <c r="H4329" s="39"/>
      <c r="I4329" s="38"/>
      <c r="J4329" s="307"/>
      <c r="K4329" s="325"/>
      <c r="L4329" s="353"/>
      <c r="M4329" s="772"/>
      <c r="N4329" s="775"/>
      <c r="O4329" s="863"/>
      <c r="P4329" s="821"/>
      <c r="Q4329" s="828">
        <f t="shared" si="203"/>
        <v>0</v>
      </c>
      <c r="R4329" s="523"/>
    </row>
    <row r="4330" spans="2:18" hidden="1" outlineLevel="2">
      <c r="B4330" s="115">
        <f t="shared" si="204"/>
        <v>4310</v>
      </c>
      <c r="C4330" s="70" t="s">
        <v>960</v>
      </c>
      <c r="D4330" s="203"/>
      <c r="E4330" s="204"/>
      <c r="F4330" s="38"/>
      <c r="G4330" s="38"/>
      <c r="H4330" s="39"/>
      <c r="I4330" s="38"/>
      <c r="J4330" s="307"/>
      <c r="K4330" s="325"/>
      <c r="L4330" s="353"/>
      <c r="M4330" s="772"/>
      <c r="N4330" s="775"/>
      <c r="O4330" s="863"/>
      <c r="P4330" s="821"/>
      <c r="Q4330" s="828">
        <f t="shared" si="203"/>
        <v>0</v>
      </c>
      <c r="R4330" s="523"/>
    </row>
    <row r="4331" spans="2:18" ht="30" hidden="1" outlineLevel="2">
      <c r="B4331" s="115">
        <f t="shared" si="204"/>
        <v>4311</v>
      </c>
      <c r="C4331" s="70" t="s">
        <v>961</v>
      </c>
      <c r="D4331" s="203"/>
      <c r="E4331" s="204"/>
      <c r="F4331" s="38"/>
      <c r="G4331" s="38"/>
      <c r="H4331" s="39"/>
      <c r="I4331" s="38"/>
      <c r="J4331" s="307"/>
      <c r="K4331" s="325"/>
      <c r="L4331" s="353"/>
      <c r="M4331" s="772"/>
      <c r="N4331" s="775"/>
      <c r="O4331" s="863"/>
      <c r="P4331" s="821"/>
      <c r="Q4331" s="828">
        <f t="shared" si="203"/>
        <v>0</v>
      </c>
      <c r="R4331" s="523"/>
    </row>
    <row r="4332" spans="2:18" ht="30" hidden="1" outlineLevel="2">
      <c r="B4332" s="115">
        <f t="shared" si="204"/>
        <v>4312</v>
      </c>
      <c r="C4332" s="70" t="s">
        <v>962</v>
      </c>
      <c r="D4332" s="203"/>
      <c r="E4332" s="204"/>
      <c r="F4332" s="38"/>
      <c r="G4332" s="38"/>
      <c r="H4332" s="39"/>
      <c r="I4332" s="38"/>
      <c r="J4332" s="307"/>
      <c r="K4332" s="325"/>
      <c r="L4332" s="353"/>
      <c r="M4332" s="772"/>
      <c r="N4332" s="775"/>
      <c r="O4332" s="863"/>
      <c r="P4332" s="821"/>
      <c r="Q4332" s="828">
        <f t="shared" si="203"/>
        <v>0</v>
      </c>
      <c r="R4332" s="523"/>
    </row>
    <row r="4333" spans="2:18" hidden="1" outlineLevel="2">
      <c r="B4333" s="115">
        <f t="shared" si="204"/>
        <v>4313</v>
      </c>
      <c r="C4333" s="70" t="s">
        <v>963</v>
      </c>
      <c r="D4333" s="203"/>
      <c r="E4333" s="204"/>
      <c r="F4333" s="38"/>
      <c r="G4333" s="38"/>
      <c r="H4333" s="39"/>
      <c r="I4333" s="38"/>
      <c r="J4333" s="307"/>
      <c r="K4333" s="325"/>
      <c r="L4333" s="353"/>
      <c r="M4333" s="772"/>
      <c r="N4333" s="775"/>
      <c r="O4333" s="863"/>
      <c r="P4333" s="821"/>
      <c r="Q4333" s="828">
        <f t="shared" si="203"/>
        <v>0</v>
      </c>
      <c r="R4333" s="523"/>
    </row>
    <row r="4334" spans="2:18" hidden="1" outlineLevel="2">
      <c r="B4334" s="115">
        <f t="shared" si="204"/>
        <v>4314</v>
      </c>
      <c r="C4334" s="70" t="s">
        <v>964</v>
      </c>
      <c r="D4334" s="203"/>
      <c r="E4334" s="204"/>
      <c r="F4334" s="38"/>
      <c r="G4334" s="38"/>
      <c r="H4334" s="39"/>
      <c r="I4334" s="38"/>
      <c r="J4334" s="307"/>
      <c r="K4334" s="325"/>
      <c r="L4334" s="353"/>
      <c r="M4334" s="772"/>
      <c r="N4334" s="775"/>
      <c r="O4334" s="863"/>
      <c r="P4334" s="821"/>
      <c r="Q4334" s="828">
        <f t="shared" si="203"/>
        <v>0</v>
      </c>
      <c r="R4334" s="523"/>
    </row>
    <row r="4335" spans="2:18" hidden="1" outlineLevel="2">
      <c r="B4335" s="115">
        <f t="shared" si="204"/>
        <v>4315</v>
      </c>
      <c r="C4335" s="70" t="s">
        <v>965</v>
      </c>
      <c r="D4335" s="203"/>
      <c r="E4335" s="204"/>
      <c r="F4335" s="38"/>
      <c r="G4335" s="38"/>
      <c r="H4335" s="39"/>
      <c r="I4335" s="38"/>
      <c r="J4335" s="307"/>
      <c r="K4335" s="325"/>
      <c r="L4335" s="353"/>
      <c r="M4335" s="772"/>
      <c r="N4335" s="775"/>
      <c r="O4335" s="863"/>
      <c r="P4335" s="821"/>
      <c r="Q4335" s="828">
        <f t="shared" ref="Q4335:Q4398" si="205">I4335</f>
        <v>0</v>
      </c>
      <c r="R4335" s="523"/>
    </row>
    <row r="4336" spans="2:18" ht="30" hidden="1" outlineLevel="2">
      <c r="B4336" s="115">
        <f t="shared" si="204"/>
        <v>4316</v>
      </c>
      <c r="C4336" s="70" t="s">
        <v>966</v>
      </c>
      <c r="D4336" s="203"/>
      <c r="E4336" s="204"/>
      <c r="F4336" s="38"/>
      <c r="G4336" s="38"/>
      <c r="H4336" s="39"/>
      <c r="I4336" s="38"/>
      <c r="J4336" s="307"/>
      <c r="K4336" s="325"/>
      <c r="L4336" s="353"/>
      <c r="M4336" s="772"/>
      <c r="N4336" s="775"/>
      <c r="O4336" s="863"/>
      <c r="P4336" s="821"/>
      <c r="Q4336" s="828">
        <f t="shared" si="205"/>
        <v>0</v>
      </c>
      <c r="R4336" s="523"/>
    </row>
    <row r="4337" spans="2:18" ht="30" hidden="1" outlineLevel="2">
      <c r="B4337" s="115">
        <f t="shared" si="204"/>
        <v>4317</v>
      </c>
      <c r="C4337" s="70" t="s">
        <v>945</v>
      </c>
      <c r="D4337" s="203" t="s">
        <v>31</v>
      </c>
      <c r="E4337" s="204">
        <v>3</v>
      </c>
      <c r="F4337" s="38"/>
      <c r="G4337" s="38"/>
      <c r="H4337" s="39"/>
      <c r="I4337" s="38"/>
      <c r="J4337" s="307"/>
      <c r="K4337" s="325"/>
      <c r="L4337" s="353"/>
      <c r="M4337" s="772"/>
      <c r="N4337" s="775"/>
      <c r="O4337" s="863"/>
      <c r="P4337" s="821"/>
      <c r="Q4337" s="828">
        <f t="shared" si="205"/>
        <v>0</v>
      </c>
      <c r="R4337" s="523"/>
    </row>
    <row r="4338" spans="2:18" ht="30" hidden="1" outlineLevel="2">
      <c r="B4338" s="115">
        <f t="shared" si="204"/>
        <v>4318</v>
      </c>
      <c r="C4338" s="70" t="s">
        <v>967</v>
      </c>
      <c r="D4338" s="203" t="s">
        <v>31</v>
      </c>
      <c r="E4338" s="204">
        <v>1</v>
      </c>
      <c r="F4338" s="38"/>
      <c r="G4338" s="38"/>
      <c r="H4338" s="39"/>
      <c r="I4338" s="38"/>
      <c r="J4338" s="307"/>
      <c r="K4338" s="325"/>
      <c r="L4338" s="353"/>
      <c r="M4338" s="772"/>
      <c r="N4338" s="775"/>
      <c r="O4338" s="863"/>
      <c r="P4338" s="821"/>
      <c r="Q4338" s="828">
        <f t="shared" si="205"/>
        <v>0</v>
      </c>
      <c r="R4338" s="523"/>
    </row>
    <row r="4339" spans="2:18" ht="30" hidden="1" outlineLevel="2">
      <c r="B4339" s="115">
        <f t="shared" si="204"/>
        <v>4319</v>
      </c>
      <c r="C4339" s="70" t="s">
        <v>968</v>
      </c>
      <c r="D4339" s="203" t="s">
        <v>31</v>
      </c>
      <c r="E4339" s="204">
        <v>1</v>
      </c>
      <c r="F4339" s="38"/>
      <c r="G4339" s="38"/>
      <c r="H4339" s="39"/>
      <c r="I4339" s="38"/>
      <c r="J4339" s="307"/>
      <c r="K4339" s="325"/>
      <c r="L4339" s="353"/>
      <c r="M4339" s="772"/>
      <c r="N4339" s="775"/>
      <c r="O4339" s="863"/>
      <c r="P4339" s="821"/>
      <c r="Q4339" s="828">
        <f t="shared" si="205"/>
        <v>0</v>
      </c>
      <c r="R4339" s="523"/>
    </row>
    <row r="4340" spans="2:18" hidden="1" outlineLevel="2">
      <c r="B4340" s="115">
        <f t="shared" ref="B4340:B4403" si="206">B4339+1</f>
        <v>4320</v>
      </c>
      <c r="C4340" s="70" t="s">
        <v>969</v>
      </c>
      <c r="D4340" s="203" t="s">
        <v>31</v>
      </c>
      <c r="E4340" s="204">
        <v>1</v>
      </c>
      <c r="F4340" s="38"/>
      <c r="G4340" s="38"/>
      <c r="H4340" s="39"/>
      <c r="I4340" s="38"/>
      <c r="J4340" s="307"/>
      <c r="K4340" s="325"/>
      <c r="L4340" s="353"/>
      <c r="M4340" s="772"/>
      <c r="N4340" s="775"/>
      <c r="O4340" s="863"/>
      <c r="P4340" s="821"/>
      <c r="Q4340" s="828">
        <f t="shared" si="205"/>
        <v>0</v>
      </c>
      <c r="R4340" s="523"/>
    </row>
    <row r="4341" spans="2:18" ht="30" hidden="1" outlineLevel="2">
      <c r="B4341" s="115">
        <f t="shared" si="206"/>
        <v>4321</v>
      </c>
      <c r="C4341" s="70" t="s">
        <v>949</v>
      </c>
      <c r="D4341" s="203" t="s">
        <v>31</v>
      </c>
      <c r="E4341" s="204">
        <v>3</v>
      </c>
      <c r="F4341" s="38"/>
      <c r="G4341" s="38"/>
      <c r="H4341" s="39"/>
      <c r="I4341" s="38"/>
      <c r="J4341" s="307"/>
      <c r="K4341" s="325"/>
      <c r="L4341" s="353"/>
      <c r="M4341" s="772"/>
      <c r="N4341" s="775"/>
      <c r="O4341" s="863"/>
      <c r="P4341" s="821"/>
      <c r="Q4341" s="828">
        <f t="shared" si="205"/>
        <v>0</v>
      </c>
      <c r="R4341" s="523"/>
    </row>
    <row r="4342" spans="2:18" ht="45" hidden="1" outlineLevel="2">
      <c r="B4342" s="115">
        <f t="shared" si="206"/>
        <v>4322</v>
      </c>
      <c r="C4342" s="70" t="s">
        <v>970</v>
      </c>
      <c r="D4342" s="203" t="s">
        <v>2461</v>
      </c>
      <c r="E4342" s="204" t="s">
        <v>2986</v>
      </c>
      <c r="F4342" s="38"/>
      <c r="G4342" s="38"/>
      <c r="H4342" s="39"/>
      <c r="I4342" s="38"/>
      <c r="J4342" s="307"/>
      <c r="K4342" s="325"/>
      <c r="L4342" s="353"/>
      <c r="M4342" s="772"/>
      <c r="N4342" s="775"/>
      <c r="O4342" s="863"/>
      <c r="P4342" s="821"/>
      <c r="Q4342" s="828">
        <f t="shared" si="205"/>
        <v>0</v>
      </c>
      <c r="R4342" s="523"/>
    </row>
    <row r="4343" spans="2:18" ht="45" hidden="1" outlineLevel="2">
      <c r="B4343" s="115">
        <f t="shared" si="206"/>
        <v>4323</v>
      </c>
      <c r="C4343" s="70" t="s">
        <v>971</v>
      </c>
      <c r="D4343" s="203" t="s">
        <v>2461</v>
      </c>
      <c r="E4343" s="204" t="s">
        <v>2987</v>
      </c>
      <c r="F4343" s="38"/>
      <c r="G4343" s="38"/>
      <c r="H4343" s="39"/>
      <c r="I4343" s="38"/>
      <c r="J4343" s="307"/>
      <c r="K4343" s="325"/>
      <c r="L4343" s="353"/>
      <c r="M4343" s="772"/>
      <c r="N4343" s="775"/>
      <c r="O4343" s="863"/>
      <c r="P4343" s="821"/>
      <c r="Q4343" s="828">
        <f t="shared" si="205"/>
        <v>0</v>
      </c>
      <c r="R4343" s="523"/>
    </row>
    <row r="4344" spans="2:18" ht="45" hidden="1" outlineLevel="2">
      <c r="B4344" s="115">
        <f t="shared" si="206"/>
        <v>4324</v>
      </c>
      <c r="C4344" s="70" t="s">
        <v>841</v>
      </c>
      <c r="D4344" s="203" t="s">
        <v>2461</v>
      </c>
      <c r="E4344" s="204" t="s">
        <v>2988</v>
      </c>
      <c r="F4344" s="38"/>
      <c r="G4344" s="38"/>
      <c r="H4344" s="39"/>
      <c r="I4344" s="38"/>
      <c r="J4344" s="307"/>
      <c r="K4344" s="325"/>
      <c r="L4344" s="353"/>
      <c r="M4344" s="772"/>
      <c r="N4344" s="775"/>
      <c r="O4344" s="863"/>
      <c r="P4344" s="821"/>
      <c r="Q4344" s="828">
        <f t="shared" si="205"/>
        <v>0</v>
      </c>
      <c r="R4344" s="523"/>
    </row>
    <row r="4345" spans="2:18" ht="45" hidden="1" outlineLevel="2">
      <c r="B4345" s="115">
        <f t="shared" si="206"/>
        <v>4325</v>
      </c>
      <c r="C4345" s="70" t="s">
        <v>950</v>
      </c>
      <c r="D4345" s="203" t="s">
        <v>2461</v>
      </c>
      <c r="E4345" s="204" t="s">
        <v>2989</v>
      </c>
      <c r="F4345" s="38"/>
      <c r="G4345" s="38"/>
      <c r="H4345" s="39"/>
      <c r="I4345" s="38"/>
      <c r="J4345" s="307"/>
      <c r="K4345" s="325"/>
      <c r="L4345" s="353"/>
      <c r="M4345" s="772"/>
      <c r="N4345" s="775"/>
      <c r="O4345" s="863"/>
      <c r="P4345" s="821"/>
      <c r="Q4345" s="828">
        <f t="shared" si="205"/>
        <v>0</v>
      </c>
      <c r="R4345" s="523"/>
    </row>
    <row r="4346" spans="2:18" ht="45" hidden="1" outlineLevel="2">
      <c r="B4346" s="115">
        <f t="shared" si="206"/>
        <v>4326</v>
      </c>
      <c r="C4346" s="70" t="s">
        <v>814</v>
      </c>
      <c r="D4346" s="203" t="s">
        <v>2461</v>
      </c>
      <c r="E4346" s="204" t="s">
        <v>2825</v>
      </c>
      <c r="F4346" s="38"/>
      <c r="G4346" s="38"/>
      <c r="H4346" s="39"/>
      <c r="I4346" s="38"/>
      <c r="J4346" s="307"/>
      <c r="K4346" s="325"/>
      <c r="L4346" s="353"/>
      <c r="M4346" s="772"/>
      <c r="N4346" s="775"/>
      <c r="O4346" s="863"/>
      <c r="P4346" s="821"/>
      <c r="Q4346" s="828">
        <f t="shared" si="205"/>
        <v>0</v>
      </c>
      <c r="R4346" s="523"/>
    </row>
    <row r="4347" spans="2:18" ht="45" hidden="1" outlineLevel="2">
      <c r="B4347" s="115">
        <f t="shared" si="206"/>
        <v>4327</v>
      </c>
      <c r="C4347" s="70" t="s">
        <v>972</v>
      </c>
      <c r="D4347" s="203" t="s">
        <v>2031</v>
      </c>
      <c r="E4347" s="204" t="s">
        <v>2990</v>
      </c>
      <c r="F4347" s="38"/>
      <c r="G4347" s="38"/>
      <c r="H4347" s="39"/>
      <c r="I4347" s="38"/>
      <c r="J4347" s="307"/>
      <c r="K4347" s="325"/>
      <c r="L4347" s="353"/>
      <c r="M4347" s="772"/>
      <c r="N4347" s="775"/>
      <c r="O4347" s="863"/>
      <c r="P4347" s="821"/>
      <c r="Q4347" s="828">
        <f t="shared" si="205"/>
        <v>0</v>
      </c>
      <c r="R4347" s="523"/>
    </row>
    <row r="4348" spans="2:18" ht="45" hidden="1" outlineLevel="2">
      <c r="B4348" s="115">
        <f t="shared" si="206"/>
        <v>4328</v>
      </c>
      <c r="C4348" s="70" t="s">
        <v>873</v>
      </c>
      <c r="D4348" s="203" t="s">
        <v>2031</v>
      </c>
      <c r="E4348" s="204" t="s">
        <v>2872</v>
      </c>
      <c r="F4348" s="38"/>
      <c r="G4348" s="38"/>
      <c r="H4348" s="39"/>
      <c r="I4348" s="38"/>
      <c r="J4348" s="307"/>
      <c r="K4348" s="325"/>
      <c r="L4348" s="353"/>
      <c r="M4348" s="772"/>
      <c r="N4348" s="775"/>
      <c r="O4348" s="863"/>
      <c r="P4348" s="821"/>
      <c r="Q4348" s="828">
        <f t="shared" si="205"/>
        <v>0</v>
      </c>
      <c r="R4348" s="523"/>
    </row>
    <row r="4349" spans="2:18" ht="45" hidden="1" outlineLevel="2">
      <c r="B4349" s="115">
        <f t="shared" si="206"/>
        <v>4329</v>
      </c>
      <c r="C4349" s="70" t="s">
        <v>973</v>
      </c>
      <c r="D4349" s="203" t="s">
        <v>2031</v>
      </c>
      <c r="E4349" s="204" t="s">
        <v>2991</v>
      </c>
      <c r="F4349" s="38"/>
      <c r="G4349" s="38"/>
      <c r="H4349" s="39"/>
      <c r="I4349" s="38"/>
      <c r="J4349" s="307"/>
      <c r="K4349" s="325"/>
      <c r="L4349" s="353"/>
      <c r="M4349" s="772"/>
      <c r="N4349" s="775"/>
      <c r="O4349" s="863"/>
      <c r="P4349" s="821"/>
      <c r="Q4349" s="828">
        <f t="shared" si="205"/>
        <v>0</v>
      </c>
      <c r="R4349" s="523"/>
    </row>
    <row r="4350" spans="2:18" ht="45" hidden="1" outlineLevel="2">
      <c r="B4350" s="115">
        <f t="shared" si="206"/>
        <v>4330</v>
      </c>
      <c r="C4350" s="70" t="s">
        <v>974</v>
      </c>
      <c r="D4350" s="203" t="s">
        <v>2031</v>
      </c>
      <c r="E4350" s="204" t="s">
        <v>2992</v>
      </c>
      <c r="F4350" s="38"/>
      <c r="G4350" s="38"/>
      <c r="H4350" s="39"/>
      <c r="I4350" s="38"/>
      <c r="J4350" s="307"/>
      <c r="K4350" s="325"/>
      <c r="L4350" s="353"/>
      <c r="M4350" s="772"/>
      <c r="N4350" s="775"/>
      <c r="O4350" s="863"/>
      <c r="P4350" s="821"/>
      <c r="Q4350" s="828">
        <f t="shared" si="205"/>
        <v>0</v>
      </c>
      <c r="R4350" s="523"/>
    </row>
    <row r="4351" spans="2:18" ht="45" hidden="1" outlineLevel="2">
      <c r="B4351" s="115">
        <f t="shared" si="206"/>
        <v>4331</v>
      </c>
      <c r="C4351" s="70" t="s">
        <v>975</v>
      </c>
      <c r="D4351" s="203" t="s">
        <v>2031</v>
      </c>
      <c r="E4351" s="204" t="s">
        <v>2993</v>
      </c>
      <c r="F4351" s="38"/>
      <c r="G4351" s="38"/>
      <c r="H4351" s="39"/>
      <c r="I4351" s="38"/>
      <c r="J4351" s="307"/>
      <c r="K4351" s="325"/>
      <c r="L4351" s="353"/>
      <c r="M4351" s="772"/>
      <c r="N4351" s="775"/>
      <c r="O4351" s="863"/>
      <c r="P4351" s="821"/>
      <c r="Q4351" s="828">
        <f t="shared" si="205"/>
        <v>0</v>
      </c>
      <c r="R4351" s="523"/>
    </row>
    <row r="4352" spans="2:18" ht="45" hidden="1" outlineLevel="2">
      <c r="B4352" s="115">
        <f t="shared" si="206"/>
        <v>4332</v>
      </c>
      <c r="C4352" s="70" t="s">
        <v>846</v>
      </c>
      <c r="D4352" s="203" t="s">
        <v>2031</v>
      </c>
      <c r="E4352" s="204" t="s">
        <v>2855</v>
      </c>
      <c r="F4352" s="38"/>
      <c r="G4352" s="38"/>
      <c r="H4352" s="39"/>
      <c r="I4352" s="38"/>
      <c r="J4352" s="307"/>
      <c r="K4352" s="325"/>
      <c r="L4352" s="353"/>
      <c r="M4352" s="772"/>
      <c r="N4352" s="775"/>
      <c r="O4352" s="863"/>
      <c r="P4352" s="821"/>
      <c r="Q4352" s="828">
        <f t="shared" si="205"/>
        <v>0</v>
      </c>
      <c r="R4352" s="523"/>
    </row>
    <row r="4353" spans="2:18" ht="45" hidden="1" outlineLevel="2">
      <c r="B4353" s="115">
        <f t="shared" si="206"/>
        <v>4333</v>
      </c>
      <c r="C4353" s="70" t="s">
        <v>976</v>
      </c>
      <c r="D4353" s="203" t="s">
        <v>2031</v>
      </c>
      <c r="E4353" s="204" t="s">
        <v>2994</v>
      </c>
      <c r="F4353" s="38"/>
      <c r="G4353" s="38"/>
      <c r="H4353" s="39"/>
      <c r="I4353" s="38"/>
      <c r="J4353" s="307"/>
      <c r="K4353" s="325"/>
      <c r="L4353" s="353"/>
      <c r="M4353" s="772"/>
      <c r="N4353" s="775"/>
      <c r="O4353" s="863"/>
      <c r="P4353" s="821"/>
      <c r="Q4353" s="828">
        <f t="shared" si="205"/>
        <v>0</v>
      </c>
      <c r="R4353" s="523"/>
    </row>
    <row r="4354" spans="2:18" ht="45" hidden="1" outlineLevel="2">
      <c r="B4354" s="115">
        <f t="shared" si="206"/>
        <v>4334</v>
      </c>
      <c r="C4354" s="70" t="s">
        <v>977</v>
      </c>
      <c r="D4354" s="203" t="s">
        <v>2031</v>
      </c>
      <c r="E4354" s="204" t="s">
        <v>2995</v>
      </c>
      <c r="F4354" s="38"/>
      <c r="G4354" s="38"/>
      <c r="H4354" s="39"/>
      <c r="I4354" s="38"/>
      <c r="J4354" s="307"/>
      <c r="K4354" s="325"/>
      <c r="L4354" s="353"/>
      <c r="M4354" s="772"/>
      <c r="N4354" s="775"/>
      <c r="O4354" s="863"/>
      <c r="P4354" s="821"/>
      <c r="Q4354" s="828">
        <f t="shared" si="205"/>
        <v>0</v>
      </c>
      <c r="R4354" s="523"/>
    </row>
    <row r="4355" spans="2:18" ht="45" hidden="1" outlineLevel="2">
      <c r="B4355" s="115">
        <f t="shared" si="206"/>
        <v>4335</v>
      </c>
      <c r="C4355" s="70" t="s">
        <v>978</v>
      </c>
      <c r="D4355" s="203" t="s">
        <v>2031</v>
      </c>
      <c r="E4355" s="204" t="s">
        <v>2995</v>
      </c>
      <c r="F4355" s="38"/>
      <c r="G4355" s="38"/>
      <c r="H4355" s="39"/>
      <c r="I4355" s="38"/>
      <c r="J4355" s="307"/>
      <c r="K4355" s="325"/>
      <c r="L4355" s="353"/>
      <c r="M4355" s="772"/>
      <c r="N4355" s="775"/>
      <c r="O4355" s="863"/>
      <c r="P4355" s="821"/>
      <c r="Q4355" s="828">
        <f t="shared" si="205"/>
        <v>0</v>
      </c>
      <c r="R4355" s="523"/>
    </row>
    <row r="4356" spans="2:18" ht="45" hidden="1" outlineLevel="2">
      <c r="B4356" s="115">
        <f t="shared" si="206"/>
        <v>4336</v>
      </c>
      <c r="C4356" s="70" t="s">
        <v>953</v>
      </c>
      <c r="D4356" s="203" t="s">
        <v>2031</v>
      </c>
      <c r="E4356" s="204" t="s">
        <v>2976</v>
      </c>
      <c r="F4356" s="38"/>
      <c r="G4356" s="38"/>
      <c r="H4356" s="39"/>
      <c r="I4356" s="38"/>
      <c r="J4356" s="307"/>
      <c r="K4356" s="325"/>
      <c r="L4356" s="353"/>
      <c r="M4356" s="772"/>
      <c r="N4356" s="775"/>
      <c r="O4356" s="863"/>
      <c r="P4356" s="821"/>
      <c r="Q4356" s="828">
        <f t="shared" si="205"/>
        <v>0</v>
      </c>
      <c r="R4356" s="523"/>
    </row>
    <row r="4357" spans="2:18" ht="45" hidden="1" outlineLevel="2">
      <c r="B4357" s="115">
        <f t="shared" si="206"/>
        <v>4337</v>
      </c>
      <c r="C4357" s="70" t="s">
        <v>979</v>
      </c>
      <c r="D4357" s="203" t="s">
        <v>2031</v>
      </c>
      <c r="E4357" s="204" t="s">
        <v>2996</v>
      </c>
      <c r="F4357" s="38"/>
      <c r="G4357" s="38"/>
      <c r="H4357" s="39"/>
      <c r="I4357" s="38"/>
      <c r="J4357" s="307"/>
      <c r="K4357" s="325"/>
      <c r="L4357" s="353"/>
      <c r="M4357" s="772"/>
      <c r="N4357" s="775"/>
      <c r="O4357" s="863"/>
      <c r="P4357" s="821"/>
      <c r="Q4357" s="828">
        <f t="shared" si="205"/>
        <v>0</v>
      </c>
      <c r="R4357" s="523"/>
    </row>
    <row r="4358" spans="2:18" ht="45" hidden="1" outlineLevel="2">
      <c r="B4358" s="115">
        <f t="shared" si="206"/>
        <v>4338</v>
      </c>
      <c r="C4358" s="70" t="s">
        <v>980</v>
      </c>
      <c r="D4358" s="203" t="s">
        <v>2031</v>
      </c>
      <c r="E4358" s="204" t="s">
        <v>2997</v>
      </c>
      <c r="F4358" s="38"/>
      <c r="G4358" s="38"/>
      <c r="H4358" s="39"/>
      <c r="I4358" s="38"/>
      <c r="J4358" s="307"/>
      <c r="K4358" s="325"/>
      <c r="L4358" s="353"/>
      <c r="M4358" s="772"/>
      <c r="N4358" s="775"/>
      <c r="O4358" s="863"/>
      <c r="P4358" s="821"/>
      <c r="Q4358" s="828">
        <f t="shared" si="205"/>
        <v>0</v>
      </c>
      <c r="R4358" s="523"/>
    </row>
    <row r="4359" spans="2:18" ht="45" hidden="1" outlineLevel="2">
      <c r="B4359" s="115">
        <f t="shared" si="206"/>
        <v>4339</v>
      </c>
      <c r="C4359" s="70" t="s">
        <v>981</v>
      </c>
      <c r="D4359" s="203" t="s">
        <v>2031</v>
      </c>
      <c r="E4359" s="204" t="s">
        <v>2998</v>
      </c>
      <c r="F4359" s="38"/>
      <c r="G4359" s="38"/>
      <c r="H4359" s="39"/>
      <c r="I4359" s="38"/>
      <c r="J4359" s="307"/>
      <c r="K4359" s="325"/>
      <c r="L4359" s="353"/>
      <c r="M4359" s="772"/>
      <c r="N4359" s="775"/>
      <c r="O4359" s="863"/>
      <c r="P4359" s="821"/>
      <c r="Q4359" s="828">
        <f t="shared" si="205"/>
        <v>0</v>
      </c>
      <c r="R4359" s="523"/>
    </row>
    <row r="4360" spans="2:18" ht="45" hidden="1" outlineLevel="2">
      <c r="B4360" s="115">
        <f t="shared" si="206"/>
        <v>4340</v>
      </c>
      <c r="C4360" s="70" t="s">
        <v>958</v>
      </c>
      <c r="D4360" s="203" t="s">
        <v>2031</v>
      </c>
      <c r="E4360" s="204" t="s">
        <v>2999</v>
      </c>
      <c r="F4360" s="38"/>
      <c r="G4360" s="38"/>
      <c r="H4360" s="39"/>
      <c r="I4360" s="38"/>
      <c r="J4360" s="307"/>
      <c r="K4360" s="325"/>
      <c r="L4360" s="353"/>
      <c r="M4360" s="772"/>
      <c r="N4360" s="775"/>
      <c r="O4360" s="863"/>
      <c r="P4360" s="821"/>
      <c r="Q4360" s="828">
        <f t="shared" si="205"/>
        <v>0</v>
      </c>
      <c r="R4360" s="523"/>
    </row>
    <row r="4361" spans="2:18" ht="45" hidden="1" outlineLevel="2">
      <c r="B4361" s="115">
        <f t="shared" si="206"/>
        <v>4341</v>
      </c>
      <c r="C4361" s="70" t="s">
        <v>541</v>
      </c>
      <c r="D4361" s="203" t="s">
        <v>2532</v>
      </c>
      <c r="E4361" s="204" t="s">
        <v>3000</v>
      </c>
      <c r="F4361" s="38"/>
      <c r="G4361" s="38"/>
      <c r="H4361" s="39"/>
      <c r="I4361" s="38"/>
      <c r="J4361" s="307"/>
      <c r="K4361" s="325"/>
      <c r="L4361" s="353"/>
      <c r="M4361" s="772"/>
      <c r="N4361" s="775"/>
      <c r="O4361" s="863"/>
      <c r="P4361" s="821"/>
      <c r="Q4361" s="828">
        <f t="shared" si="205"/>
        <v>0</v>
      </c>
      <c r="R4361" s="523"/>
    </row>
    <row r="4362" spans="2:18" ht="45" hidden="1" outlineLevel="2">
      <c r="B4362" s="115">
        <f t="shared" si="206"/>
        <v>4342</v>
      </c>
      <c r="C4362" s="70" t="s">
        <v>640</v>
      </c>
      <c r="D4362" s="203" t="s">
        <v>2532</v>
      </c>
      <c r="E4362" s="204" t="s">
        <v>3001</v>
      </c>
      <c r="F4362" s="38"/>
      <c r="G4362" s="38"/>
      <c r="H4362" s="39"/>
      <c r="I4362" s="38"/>
      <c r="J4362" s="307"/>
      <c r="K4362" s="325"/>
      <c r="L4362" s="353"/>
      <c r="M4362" s="772"/>
      <c r="N4362" s="775"/>
      <c r="O4362" s="863"/>
      <c r="P4362" s="821"/>
      <c r="Q4362" s="828">
        <f t="shared" si="205"/>
        <v>0</v>
      </c>
      <c r="R4362" s="523"/>
    </row>
    <row r="4363" spans="2:18" ht="30" hidden="1" outlineLevel="2">
      <c r="B4363" s="115">
        <f t="shared" si="206"/>
        <v>4343</v>
      </c>
      <c r="C4363" s="70" t="s">
        <v>558</v>
      </c>
      <c r="D4363" s="203" t="s">
        <v>2532</v>
      </c>
      <c r="E4363" s="204" t="s">
        <v>3002</v>
      </c>
      <c r="F4363" s="38"/>
      <c r="G4363" s="38"/>
      <c r="H4363" s="39"/>
      <c r="I4363" s="38"/>
      <c r="J4363" s="307"/>
      <c r="K4363" s="325"/>
      <c r="L4363" s="353"/>
      <c r="M4363" s="772"/>
      <c r="N4363" s="775"/>
      <c r="O4363" s="863"/>
      <c r="P4363" s="821"/>
      <c r="Q4363" s="828">
        <f t="shared" si="205"/>
        <v>0</v>
      </c>
      <c r="R4363" s="523"/>
    </row>
    <row r="4364" spans="2:18" hidden="1" outlineLevel="2">
      <c r="B4364" s="115">
        <f t="shared" si="206"/>
        <v>4344</v>
      </c>
      <c r="C4364" s="70" t="s">
        <v>3003</v>
      </c>
      <c r="D4364" s="203"/>
      <c r="E4364" s="204"/>
      <c r="F4364" s="38"/>
      <c r="G4364" s="38"/>
      <c r="H4364" s="39"/>
      <c r="I4364" s="38"/>
      <c r="J4364" s="307"/>
      <c r="K4364" s="325"/>
      <c r="L4364" s="353"/>
      <c r="M4364" s="772"/>
      <c r="N4364" s="775"/>
      <c r="O4364" s="863"/>
      <c r="P4364" s="821"/>
      <c r="Q4364" s="828">
        <f t="shared" si="205"/>
        <v>0</v>
      </c>
      <c r="R4364" s="523"/>
    </row>
    <row r="4365" spans="2:18" ht="30" hidden="1" outlineLevel="2">
      <c r="B4365" s="115">
        <f t="shared" si="206"/>
        <v>4345</v>
      </c>
      <c r="C4365" s="70" t="s">
        <v>830</v>
      </c>
      <c r="D4365" s="203" t="s">
        <v>31</v>
      </c>
      <c r="E4365" s="204">
        <v>1</v>
      </c>
      <c r="F4365" s="38"/>
      <c r="G4365" s="38"/>
      <c r="H4365" s="39"/>
      <c r="I4365" s="38"/>
      <c r="J4365" s="307"/>
      <c r="K4365" s="325"/>
      <c r="L4365" s="353"/>
      <c r="M4365" s="772"/>
      <c r="N4365" s="775"/>
      <c r="O4365" s="863"/>
      <c r="P4365" s="821"/>
      <c r="Q4365" s="828">
        <f t="shared" si="205"/>
        <v>0</v>
      </c>
      <c r="R4365" s="523"/>
    </row>
    <row r="4366" spans="2:18" ht="30" hidden="1" outlineLevel="2">
      <c r="B4366" s="115">
        <f t="shared" si="206"/>
        <v>4346</v>
      </c>
      <c r="C4366" s="70" t="s">
        <v>982</v>
      </c>
      <c r="D4366" s="203"/>
      <c r="E4366" s="204"/>
      <c r="F4366" s="38"/>
      <c r="G4366" s="38"/>
      <c r="H4366" s="39"/>
      <c r="I4366" s="38"/>
      <c r="J4366" s="307"/>
      <c r="K4366" s="325"/>
      <c r="L4366" s="353"/>
      <c r="M4366" s="772"/>
      <c r="N4366" s="775"/>
      <c r="O4366" s="863"/>
      <c r="P4366" s="821"/>
      <c r="Q4366" s="828">
        <f t="shared" si="205"/>
        <v>0</v>
      </c>
      <c r="R4366" s="523"/>
    </row>
    <row r="4367" spans="2:18" ht="30" hidden="1" outlineLevel="2">
      <c r="B4367" s="115">
        <f t="shared" si="206"/>
        <v>4347</v>
      </c>
      <c r="C4367" s="70" t="s">
        <v>983</v>
      </c>
      <c r="D4367" s="203"/>
      <c r="E4367" s="204"/>
      <c r="F4367" s="38"/>
      <c r="G4367" s="38"/>
      <c r="H4367" s="39"/>
      <c r="I4367" s="38"/>
      <c r="J4367" s="307"/>
      <c r="K4367" s="325"/>
      <c r="L4367" s="353"/>
      <c r="M4367" s="772"/>
      <c r="N4367" s="775"/>
      <c r="O4367" s="863"/>
      <c r="P4367" s="821"/>
      <c r="Q4367" s="828">
        <f t="shared" si="205"/>
        <v>0</v>
      </c>
      <c r="R4367" s="523"/>
    </row>
    <row r="4368" spans="2:18" ht="30" hidden="1" outlineLevel="2">
      <c r="B4368" s="115">
        <f t="shared" si="206"/>
        <v>4348</v>
      </c>
      <c r="C4368" s="70" t="s">
        <v>984</v>
      </c>
      <c r="D4368" s="203"/>
      <c r="E4368" s="204"/>
      <c r="F4368" s="38"/>
      <c r="G4368" s="38"/>
      <c r="H4368" s="39"/>
      <c r="I4368" s="38"/>
      <c r="J4368" s="307"/>
      <c r="K4368" s="325"/>
      <c r="L4368" s="353"/>
      <c r="M4368" s="772"/>
      <c r="N4368" s="775"/>
      <c r="O4368" s="863"/>
      <c r="P4368" s="821"/>
      <c r="Q4368" s="828">
        <f t="shared" si="205"/>
        <v>0</v>
      </c>
      <c r="R4368" s="523"/>
    </row>
    <row r="4369" spans="2:18" hidden="1" outlineLevel="2">
      <c r="B4369" s="115">
        <f t="shared" si="206"/>
        <v>4349</v>
      </c>
      <c r="C4369" s="70" t="s">
        <v>585</v>
      </c>
      <c r="D4369" s="203"/>
      <c r="E4369" s="204"/>
      <c r="F4369" s="38"/>
      <c r="G4369" s="38"/>
      <c r="H4369" s="39"/>
      <c r="I4369" s="38"/>
      <c r="J4369" s="307"/>
      <c r="K4369" s="325"/>
      <c r="L4369" s="353"/>
      <c r="M4369" s="772"/>
      <c r="N4369" s="775"/>
      <c r="O4369" s="863"/>
      <c r="P4369" s="821"/>
      <c r="Q4369" s="828">
        <f t="shared" si="205"/>
        <v>0</v>
      </c>
      <c r="R4369" s="523"/>
    </row>
    <row r="4370" spans="2:18" hidden="1" outlineLevel="2">
      <c r="B4370" s="115">
        <f t="shared" si="206"/>
        <v>4350</v>
      </c>
      <c r="C4370" s="70" t="s">
        <v>985</v>
      </c>
      <c r="D4370" s="203"/>
      <c r="E4370" s="204"/>
      <c r="F4370" s="38"/>
      <c r="G4370" s="38"/>
      <c r="H4370" s="39"/>
      <c r="I4370" s="38"/>
      <c r="J4370" s="307"/>
      <c r="K4370" s="325"/>
      <c r="L4370" s="353"/>
      <c r="M4370" s="772"/>
      <c r="N4370" s="775"/>
      <c r="O4370" s="863"/>
      <c r="P4370" s="821"/>
      <c r="Q4370" s="828">
        <f t="shared" si="205"/>
        <v>0</v>
      </c>
      <c r="R4370" s="523"/>
    </row>
    <row r="4371" spans="2:18" hidden="1" outlineLevel="2">
      <c r="B4371" s="115">
        <f t="shared" si="206"/>
        <v>4351</v>
      </c>
      <c r="C4371" s="70" t="s">
        <v>586</v>
      </c>
      <c r="D4371" s="203"/>
      <c r="E4371" s="204"/>
      <c r="F4371" s="38"/>
      <c r="G4371" s="38"/>
      <c r="H4371" s="39"/>
      <c r="I4371" s="38"/>
      <c r="J4371" s="307"/>
      <c r="K4371" s="325"/>
      <c r="L4371" s="353"/>
      <c r="M4371" s="772"/>
      <c r="N4371" s="775"/>
      <c r="O4371" s="863"/>
      <c r="P4371" s="821"/>
      <c r="Q4371" s="828">
        <f t="shared" si="205"/>
        <v>0</v>
      </c>
      <c r="R4371" s="523"/>
    </row>
    <row r="4372" spans="2:18" hidden="1" outlineLevel="2">
      <c r="B4372" s="115">
        <f t="shared" si="206"/>
        <v>4352</v>
      </c>
      <c r="C4372" s="70" t="s">
        <v>986</v>
      </c>
      <c r="D4372" s="203"/>
      <c r="E4372" s="204"/>
      <c r="F4372" s="38"/>
      <c r="G4372" s="38"/>
      <c r="H4372" s="39"/>
      <c r="I4372" s="38"/>
      <c r="J4372" s="307"/>
      <c r="K4372" s="325"/>
      <c r="L4372" s="353"/>
      <c r="M4372" s="772"/>
      <c r="N4372" s="775"/>
      <c r="O4372" s="863"/>
      <c r="P4372" s="821"/>
      <c r="Q4372" s="828">
        <f t="shared" si="205"/>
        <v>0</v>
      </c>
      <c r="R4372" s="523"/>
    </row>
    <row r="4373" spans="2:18" hidden="1" outlineLevel="2">
      <c r="B4373" s="115">
        <f t="shared" si="206"/>
        <v>4353</v>
      </c>
      <c r="C4373" s="70" t="s">
        <v>987</v>
      </c>
      <c r="D4373" s="203"/>
      <c r="E4373" s="204"/>
      <c r="F4373" s="38"/>
      <c r="G4373" s="38"/>
      <c r="H4373" s="39"/>
      <c r="I4373" s="38"/>
      <c r="J4373" s="307"/>
      <c r="K4373" s="325"/>
      <c r="L4373" s="353"/>
      <c r="M4373" s="772"/>
      <c r="N4373" s="775"/>
      <c r="O4373" s="863"/>
      <c r="P4373" s="821"/>
      <c r="Q4373" s="828">
        <f t="shared" si="205"/>
        <v>0</v>
      </c>
      <c r="R4373" s="523"/>
    </row>
    <row r="4374" spans="2:18" ht="30" hidden="1" outlineLevel="2">
      <c r="B4374" s="115">
        <f t="shared" si="206"/>
        <v>4354</v>
      </c>
      <c r="C4374" s="70" t="s">
        <v>563</v>
      </c>
      <c r="D4374" s="203" t="s">
        <v>31</v>
      </c>
      <c r="E4374" s="204">
        <v>1</v>
      </c>
      <c r="F4374" s="38"/>
      <c r="G4374" s="38"/>
      <c r="H4374" s="39"/>
      <c r="I4374" s="38"/>
      <c r="J4374" s="307"/>
      <c r="K4374" s="325"/>
      <c r="L4374" s="353"/>
      <c r="M4374" s="772"/>
      <c r="N4374" s="775"/>
      <c r="O4374" s="863"/>
      <c r="P4374" s="821"/>
      <c r="Q4374" s="828">
        <f t="shared" si="205"/>
        <v>0</v>
      </c>
      <c r="R4374" s="523"/>
    </row>
    <row r="4375" spans="2:18" ht="30" hidden="1" outlineLevel="2">
      <c r="B4375" s="115">
        <f t="shared" si="206"/>
        <v>4355</v>
      </c>
      <c r="C4375" s="70" t="s">
        <v>988</v>
      </c>
      <c r="D4375" s="203" t="s">
        <v>31</v>
      </c>
      <c r="E4375" s="204">
        <v>1</v>
      </c>
      <c r="F4375" s="38"/>
      <c r="G4375" s="38"/>
      <c r="H4375" s="39"/>
      <c r="I4375" s="38"/>
      <c r="J4375" s="307"/>
      <c r="K4375" s="325"/>
      <c r="L4375" s="353"/>
      <c r="M4375" s="772"/>
      <c r="N4375" s="775"/>
      <c r="O4375" s="863"/>
      <c r="P4375" s="821"/>
      <c r="Q4375" s="828">
        <f t="shared" si="205"/>
        <v>0</v>
      </c>
      <c r="R4375" s="523"/>
    </row>
    <row r="4376" spans="2:18" ht="45" hidden="1" outlineLevel="2">
      <c r="B4376" s="115">
        <f t="shared" si="206"/>
        <v>4356</v>
      </c>
      <c r="C4376" s="70" t="s">
        <v>566</v>
      </c>
      <c r="D4376" s="203" t="s">
        <v>2461</v>
      </c>
      <c r="E4376" s="204" t="s">
        <v>3004</v>
      </c>
      <c r="F4376" s="38"/>
      <c r="G4376" s="38"/>
      <c r="H4376" s="39"/>
      <c r="I4376" s="38"/>
      <c r="J4376" s="307"/>
      <c r="K4376" s="325"/>
      <c r="L4376" s="353"/>
      <c r="M4376" s="772"/>
      <c r="N4376" s="775"/>
      <c r="O4376" s="863"/>
      <c r="P4376" s="821"/>
      <c r="Q4376" s="828">
        <f t="shared" si="205"/>
        <v>0</v>
      </c>
      <c r="R4376" s="523"/>
    </row>
    <row r="4377" spans="2:18" ht="45" hidden="1" outlineLevel="2">
      <c r="B4377" s="115">
        <f t="shared" si="206"/>
        <v>4357</v>
      </c>
      <c r="C4377" s="70" t="s">
        <v>549</v>
      </c>
      <c r="D4377" s="203" t="s">
        <v>2461</v>
      </c>
      <c r="E4377" s="204" t="s">
        <v>3005</v>
      </c>
      <c r="F4377" s="38"/>
      <c r="G4377" s="38"/>
      <c r="H4377" s="39"/>
      <c r="I4377" s="38"/>
      <c r="J4377" s="307"/>
      <c r="K4377" s="325"/>
      <c r="L4377" s="353"/>
      <c r="M4377" s="772"/>
      <c r="N4377" s="775"/>
      <c r="O4377" s="863"/>
      <c r="P4377" s="821"/>
      <c r="Q4377" s="828">
        <f t="shared" si="205"/>
        <v>0</v>
      </c>
      <c r="R4377" s="523"/>
    </row>
    <row r="4378" spans="2:18" ht="45" hidden="1" outlineLevel="2">
      <c r="B4378" s="115">
        <f t="shared" si="206"/>
        <v>4358</v>
      </c>
      <c r="C4378" s="70" t="s">
        <v>637</v>
      </c>
      <c r="D4378" s="203" t="s">
        <v>2031</v>
      </c>
      <c r="E4378" s="204" t="s">
        <v>3006</v>
      </c>
      <c r="F4378" s="38"/>
      <c r="G4378" s="38"/>
      <c r="H4378" s="39"/>
      <c r="I4378" s="38"/>
      <c r="J4378" s="307"/>
      <c r="K4378" s="325"/>
      <c r="L4378" s="353"/>
      <c r="M4378" s="772"/>
      <c r="N4378" s="775"/>
      <c r="O4378" s="863"/>
      <c r="P4378" s="821"/>
      <c r="Q4378" s="828">
        <f t="shared" si="205"/>
        <v>0</v>
      </c>
      <c r="R4378" s="523"/>
    </row>
    <row r="4379" spans="2:18" ht="30" hidden="1" outlineLevel="2">
      <c r="B4379" s="115">
        <f t="shared" si="206"/>
        <v>4359</v>
      </c>
      <c r="C4379" s="70" t="s">
        <v>847</v>
      </c>
      <c r="D4379" s="203" t="s">
        <v>2031</v>
      </c>
      <c r="E4379" s="204" t="s">
        <v>2856</v>
      </c>
      <c r="F4379" s="38"/>
      <c r="G4379" s="38"/>
      <c r="H4379" s="39"/>
      <c r="I4379" s="38"/>
      <c r="J4379" s="307"/>
      <c r="K4379" s="325"/>
      <c r="L4379" s="353"/>
      <c r="M4379" s="772"/>
      <c r="N4379" s="775"/>
      <c r="O4379" s="863"/>
      <c r="P4379" s="821"/>
      <c r="Q4379" s="828">
        <f t="shared" si="205"/>
        <v>0</v>
      </c>
      <c r="R4379" s="523"/>
    </row>
    <row r="4380" spans="2:18" ht="30" hidden="1" outlineLevel="2">
      <c r="B4380" s="115">
        <f t="shared" si="206"/>
        <v>4360</v>
      </c>
      <c r="C4380" s="70" t="s">
        <v>989</v>
      </c>
      <c r="D4380" s="203" t="s">
        <v>2031</v>
      </c>
      <c r="E4380" s="204" t="s">
        <v>3007</v>
      </c>
      <c r="F4380" s="38"/>
      <c r="G4380" s="38"/>
      <c r="H4380" s="39"/>
      <c r="I4380" s="38"/>
      <c r="J4380" s="307"/>
      <c r="K4380" s="325"/>
      <c r="L4380" s="353"/>
      <c r="M4380" s="772"/>
      <c r="N4380" s="775"/>
      <c r="O4380" s="863"/>
      <c r="P4380" s="821"/>
      <c r="Q4380" s="828">
        <f t="shared" si="205"/>
        <v>0</v>
      </c>
      <c r="R4380" s="523"/>
    </row>
    <row r="4381" spans="2:18" ht="30" hidden="1" outlineLevel="2">
      <c r="B4381" s="115">
        <f t="shared" si="206"/>
        <v>4361</v>
      </c>
      <c r="C4381" s="70" t="s">
        <v>558</v>
      </c>
      <c r="D4381" s="203" t="s">
        <v>2532</v>
      </c>
      <c r="E4381" s="204" t="s">
        <v>3008</v>
      </c>
      <c r="F4381" s="38"/>
      <c r="G4381" s="38"/>
      <c r="H4381" s="39"/>
      <c r="I4381" s="38"/>
      <c r="J4381" s="307"/>
      <c r="K4381" s="325"/>
      <c r="L4381" s="353"/>
      <c r="M4381" s="772"/>
      <c r="N4381" s="775"/>
      <c r="O4381" s="863"/>
      <c r="P4381" s="821"/>
      <c r="Q4381" s="828">
        <f t="shared" si="205"/>
        <v>0</v>
      </c>
      <c r="R4381" s="523"/>
    </row>
    <row r="4382" spans="2:18" hidden="1" outlineLevel="2">
      <c r="B4382" s="115">
        <f t="shared" si="206"/>
        <v>4362</v>
      </c>
      <c r="C4382" s="70" t="s">
        <v>990</v>
      </c>
      <c r="D4382" s="203"/>
      <c r="E4382" s="204"/>
      <c r="F4382" s="38"/>
      <c r="G4382" s="38"/>
      <c r="H4382" s="39"/>
      <c r="I4382" s="38"/>
      <c r="J4382" s="307"/>
      <c r="K4382" s="325"/>
      <c r="L4382" s="353"/>
      <c r="M4382" s="772"/>
      <c r="N4382" s="775"/>
      <c r="O4382" s="863"/>
      <c r="P4382" s="821"/>
      <c r="Q4382" s="828">
        <f t="shared" si="205"/>
        <v>0</v>
      </c>
      <c r="R4382" s="523"/>
    </row>
    <row r="4383" spans="2:18" hidden="1" outlineLevel="2">
      <c r="B4383" s="115">
        <f t="shared" si="206"/>
        <v>4363</v>
      </c>
      <c r="C4383" s="70" t="s">
        <v>991</v>
      </c>
      <c r="D4383" s="203" t="s">
        <v>31</v>
      </c>
      <c r="E4383" s="204">
        <v>2</v>
      </c>
      <c r="F4383" s="38"/>
      <c r="G4383" s="38"/>
      <c r="H4383" s="39"/>
      <c r="I4383" s="38"/>
      <c r="J4383" s="307"/>
      <c r="K4383" s="325"/>
      <c r="L4383" s="353"/>
      <c r="M4383" s="772"/>
      <c r="N4383" s="775"/>
      <c r="O4383" s="863"/>
      <c r="P4383" s="821"/>
      <c r="Q4383" s="828">
        <f t="shared" si="205"/>
        <v>0</v>
      </c>
      <c r="R4383" s="523"/>
    </row>
    <row r="4384" spans="2:18" ht="30" hidden="1" outlineLevel="2">
      <c r="B4384" s="115">
        <f t="shared" si="206"/>
        <v>4364</v>
      </c>
      <c r="C4384" s="70" t="s">
        <v>992</v>
      </c>
      <c r="D4384" s="203" t="s">
        <v>31</v>
      </c>
      <c r="E4384" s="204">
        <v>2</v>
      </c>
      <c r="F4384" s="38"/>
      <c r="G4384" s="38"/>
      <c r="H4384" s="39"/>
      <c r="I4384" s="38"/>
      <c r="J4384" s="307"/>
      <c r="K4384" s="325"/>
      <c r="L4384" s="353"/>
      <c r="M4384" s="772"/>
      <c r="N4384" s="775"/>
      <c r="O4384" s="863"/>
      <c r="P4384" s="821"/>
      <c r="Q4384" s="828">
        <f t="shared" si="205"/>
        <v>0</v>
      </c>
      <c r="R4384" s="523"/>
    </row>
    <row r="4385" spans="2:18" ht="45" hidden="1" outlineLevel="2">
      <c r="B4385" s="115">
        <f t="shared" si="206"/>
        <v>4365</v>
      </c>
      <c r="C4385" s="70" t="s">
        <v>970</v>
      </c>
      <c r="D4385" s="203" t="s">
        <v>2461</v>
      </c>
      <c r="E4385" s="204" t="s">
        <v>3009</v>
      </c>
      <c r="F4385" s="38"/>
      <c r="G4385" s="38"/>
      <c r="H4385" s="39"/>
      <c r="I4385" s="38"/>
      <c r="J4385" s="307"/>
      <c r="K4385" s="325"/>
      <c r="L4385" s="353"/>
      <c r="M4385" s="772"/>
      <c r="N4385" s="775"/>
      <c r="O4385" s="863"/>
      <c r="P4385" s="821"/>
      <c r="Q4385" s="828">
        <f t="shared" si="205"/>
        <v>0</v>
      </c>
      <c r="R4385" s="523"/>
    </row>
    <row r="4386" spans="2:18" hidden="1" outlineLevel="2">
      <c r="B4386" s="115">
        <f t="shared" si="206"/>
        <v>4366</v>
      </c>
      <c r="C4386" s="70" t="s">
        <v>3010</v>
      </c>
      <c r="D4386" s="203"/>
      <c r="E4386" s="204"/>
      <c r="F4386" s="38"/>
      <c r="G4386" s="38"/>
      <c r="H4386" s="39"/>
      <c r="I4386" s="38"/>
      <c r="J4386" s="307"/>
      <c r="K4386" s="325"/>
      <c r="L4386" s="353"/>
      <c r="M4386" s="772"/>
      <c r="N4386" s="775"/>
      <c r="O4386" s="863"/>
      <c r="P4386" s="821"/>
      <c r="Q4386" s="828">
        <f t="shared" si="205"/>
        <v>0</v>
      </c>
      <c r="R4386" s="523"/>
    </row>
    <row r="4387" spans="2:18" hidden="1" outlineLevel="2">
      <c r="B4387" s="115">
        <f t="shared" si="206"/>
        <v>4367</v>
      </c>
      <c r="C4387" s="70" t="s">
        <v>993</v>
      </c>
      <c r="D4387" s="203" t="s">
        <v>31</v>
      </c>
      <c r="E4387" s="204">
        <v>1</v>
      </c>
      <c r="F4387" s="38"/>
      <c r="G4387" s="38"/>
      <c r="H4387" s="39"/>
      <c r="I4387" s="38"/>
      <c r="J4387" s="307"/>
      <c r="K4387" s="325"/>
      <c r="L4387" s="353"/>
      <c r="M4387" s="772"/>
      <c r="N4387" s="775"/>
      <c r="O4387" s="863"/>
      <c r="P4387" s="821"/>
      <c r="Q4387" s="828">
        <f t="shared" si="205"/>
        <v>0</v>
      </c>
      <c r="R4387" s="523"/>
    </row>
    <row r="4388" spans="2:18" ht="30" hidden="1" outlineLevel="2">
      <c r="B4388" s="115">
        <f t="shared" si="206"/>
        <v>4368</v>
      </c>
      <c r="C4388" s="70" t="s">
        <v>867</v>
      </c>
      <c r="D4388" s="203" t="s">
        <v>31</v>
      </c>
      <c r="E4388" s="204">
        <v>1</v>
      </c>
      <c r="F4388" s="38"/>
      <c r="G4388" s="38"/>
      <c r="H4388" s="39"/>
      <c r="I4388" s="38"/>
      <c r="J4388" s="307"/>
      <c r="K4388" s="325"/>
      <c r="L4388" s="353"/>
      <c r="M4388" s="772"/>
      <c r="N4388" s="775"/>
      <c r="O4388" s="863"/>
      <c r="P4388" s="821"/>
      <c r="Q4388" s="828">
        <f t="shared" si="205"/>
        <v>0</v>
      </c>
      <c r="R4388" s="523"/>
    </row>
    <row r="4389" spans="2:18" ht="45" hidden="1" outlineLevel="2">
      <c r="B4389" s="115">
        <f t="shared" si="206"/>
        <v>4369</v>
      </c>
      <c r="C4389" s="70" t="s">
        <v>868</v>
      </c>
      <c r="D4389" s="203" t="s">
        <v>2461</v>
      </c>
      <c r="E4389" s="204" t="s">
        <v>3011</v>
      </c>
      <c r="F4389" s="38"/>
      <c r="G4389" s="38"/>
      <c r="H4389" s="39"/>
      <c r="I4389" s="38"/>
      <c r="J4389" s="307"/>
      <c r="K4389" s="325"/>
      <c r="L4389" s="353"/>
      <c r="M4389" s="772"/>
      <c r="N4389" s="775"/>
      <c r="O4389" s="863"/>
      <c r="P4389" s="821"/>
      <c r="Q4389" s="828">
        <f t="shared" si="205"/>
        <v>0</v>
      </c>
      <c r="R4389" s="523"/>
    </row>
    <row r="4390" spans="2:18" hidden="1" outlineLevel="2">
      <c r="B4390" s="115">
        <f t="shared" si="206"/>
        <v>4370</v>
      </c>
      <c r="C4390" s="70" t="s">
        <v>3012</v>
      </c>
      <c r="D4390" s="203"/>
      <c r="E4390" s="204"/>
      <c r="F4390" s="38"/>
      <c r="G4390" s="38"/>
      <c r="H4390" s="39"/>
      <c r="I4390" s="38"/>
      <c r="J4390" s="307"/>
      <c r="K4390" s="325"/>
      <c r="L4390" s="353"/>
      <c r="M4390" s="772"/>
      <c r="N4390" s="775"/>
      <c r="O4390" s="863"/>
      <c r="P4390" s="821"/>
      <c r="Q4390" s="828">
        <f t="shared" si="205"/>
        <v>0</v>
      </c>
      <c r="R4390" s="523"/>
    </row>
    <row r="4391" spans="2:18" hidden="1" outlineLevel="2">
      <c r="B4391" s="115">
        <f t="shared" si="206"/>
        <v>4371</v>
      </c>
      <c r="C4391" s="70" t="s">
        <v>994</v>
      </c>
      <c r="D4391" s="203" t="s">
        <v>31</v>
      </c>
      <c r="E4391" s="204">
        <v>1</v>
      </c>
      <c r="F4391" s="38"/>
      <c r="G4391" s="38"/>
      <c r="H4391" s="39"/>
      <c r="I4391" s="38"/>
      <c r="J4391" s="307"/>
      <c r="K4391" s="325"/>
      <c r="L4391" s="353"/>
      <c r="M4391" s="772"/>
      <c r="N4391" s="775"/>
      <c r="O4391" s="863"/>
      <c r="P4391" s="821"/>
      <c r="Q4391" s="828">
        <f t="shared" si="205"/>
        <v>0</v>
      </c>
      <c r="R4391" s="523"/>
    </row>
    <row r="4392" spans="2:18" ht="30" hidden="1" outlineLevel="2">
      <c r="B4392" s="115">
        <f t="shared" si="206"/>
        <v>4372</v>
      </c>
      <c r="C4392" s="70" t="s">
        <v>949</v>
      </c>
      <c r="D4392" s="203" t="s">
        <v>31</v>
      </c>
      <c r="E4392" s="204">
        <v>1</v>
      </c>
      <c r="F4392" s="38"/>
      <c r="G4392" s="38"/>
      <c r="H4392" s="39"/>
      <c r="I4392" s="38"/>
      <c r="J4392" s="307"/>
      <c r="K4392" s="325"/>
      <c r="L4392" s="353"/>
      <c r="M4392" s="772"/>
      <c r="N4392" s="775"/>
      <c r="O4392" s="863"/>
      <c r="P4392" s="821"/>
      <c r="Q4392" s="828">
        <f t="shared" si="205"/>
        <v>0</v>
      </c>
      <c r="R4392" s="523"/>
    </row>
    <row r="4393" spans="2:18" ht="45" hidden="1" outlineLevel="2">
      <c r="B4393" s="115">
        <f t="shared" si="206"/>
        <v>4373</v>
      </c>
      <c r="C4393" s="70" t="s">
        <v>841</v>
      </c>
      <c r="D4393" s="203" t="s">
        <v>2461</v>
      </c>
      <c r="E4393" s="204" t="s">
        <v>3013</v>
      </c>
      <c r="F4393" s="38"/>
      <c r="G4393" s="38"/>
      <c r="H4393" s="39"/>
      <c r="I4393" s="38"/>
      <c r="J4393" s="307"/>
      <c r="K4393" s="325"/>
      <c r="L4393" s="353"/>
      <c r="M4393" s="772"/>
      <c r="N4393" s="775"/>
      <c r="O4393" s="863"/>
      <c r="P4393" s="821"/>
      <c r="Q4393" s="828">
        <f t="shared" si="205"/>
        <v>0</v>
      </c>
      <c r="R4393" s="523"/>
    </row>
    <row r="4394" spans="2:18" hidden="1" outlineLevel="2">
      <c r="B4394" s="115">
        <f t="shared" si="206"/>
        <v>4374</v>
      </c>
      <c r="C4394" s="70" t="s">
        <v>3014</v>
      </c>
      <c r="D4394" s="203"/>
      <c r="E4394" s="204"/>
      <c r="F4394" s="38"/>
      <c r="G4394" s="38"/>
      <c r="H4394" s="39"/>
      <c r="I4394" s="38"/>
      <c r="J4394" s="307"/>
      <c r="K4394" s="325"/>
      <c r="L4394" s="353"/>
      <c r="M4394" s="772"/>
      <c r="N4394" s="775"/>
      <c r="O4394" s="863"/>
      <c r="P4394" s="821"/>
      <c r="Q4394" s="828">
        <f t="shared" si="205"/>
        <v>0</v>
      </c>
      <c r="R4394" s="523"/>
    </row>
    <row r="4395" spans="2:18" ht="30" hidden="1" outlineLevel="2">
      <c r="B4395" s="115">
        <f t="shared" si="206"/>
        <v>4375</v>
      </c>
      <c r="C4395" s="70" t="s">
        <v>995</v>
      </c>
      <c r="D4395" s="203" t="s">
        <v>31</v>
      </c>
      <c r="E4395" s="204">
        <v>5</v>
      </c>
      <c r="F4395" s="38"/>
      <c r="G4395" s="38"/>
      <c r="H4395" s="39"/>
      <c r="I4395" s="38"/>
      <c r="J4395" s="307"/>
      <c r="K4395" s="325"/>
      <c r="L4395" s="353"/>
      <c r="M4395" s="772"/>
      <c r="N4395" s="775"/>
      <c r="O4395" s="863"/>
      <c r="P4395" s="821"/>
      <c r="Q4395" s="828">
        <f t="shared" si="205"/>
        <v>0</v>
      </c>
      <c r="R4395" s="523"/>
    </row>
    <row r="4396" spans="2:18" hidden="1" outlineLevel="2">
      <c r="B4396" s="115">
        <f t="shared" si="206"/>
        <v>4376</v>
      </c>
      <c r="C4396" s="70" t="s">
        <v>749</v>
      </c>
      <c r="D4396" s="203" t="s">
        <v>31</v>
      </c>
      <c r="E4396" s="204">
        <v>1</v>
      </c>
      <c r="F4396" s="38"/>
      <c r="G4396" s="38"/>
      <c r="H4396" s="39"/>
      <c r="I4396" s="38"/>
      <c r="J4396" s="307"/>
      <c r="K4396" s="325"/>
      <c r="L4396" s="353"/>
      <c r="M4396" s="772"/>
      <c r="N4396" s="775"/>
      <c r="O4396" s="863"/>
      <c r="P4396" s="821"/>
      <c r="Q4396" s="828">
        <f t="shared" si="205"/>
        <v>0</v>
      </c>
      <c r="R4396" s="523"/>
    </row>
    <row r="4397" spans="2:18" hidden="1" outlineLevel="2">
      <c r="B4397" s="115">
        <f t="shared" si="206"/>
        <v>4377</v>
      </c>
      <c r="C4397" s="70" t="s">
        <v>750</v>
      </c>
      <c r="D4397" s="203" t="s">
        <v>31</v>
      </c>
      <c r="E4397" s="204">
        <v>4</v>
      </c>
      <c r="F4397" s="38"/>
      <c r="G4397" s="38"/>
      <c r="H4397" s="39"/>
      <c r="I4397" s="38"/>
      <c r="J4397" s="307"/>
      <c r="K4397" s="325"/>
      <c r="L4397" s="353"/>
      <c r="M4397" s="772"/>
      <c r="N4397" s="775"/>
      <c r="O4397" s="863"/>
      <c r="P4397" s="821"/>
      <c r="Q4397" s="828">
        <f t="shared" si="205"/>
        <v>0</v>
      </c>
      <c r="R4397" s="523"/>
    </row>
    <row r="4398" spans="2:18" ht="45" hidden="1" outlineLevel="2">
      <c r="B4398" s="115">
        <f t="shared" si="206"/>
        <v>4378</v>
      </c>
      <c r="C4398" s="70" t="s">
        <v>751</v>
      </c>
      <c r="D4398" s="203" t="s">
        <v>2461</v>
      </c>
      <c r="E4398" s="204" t="s">
        <v>3015</v>
      </c>
      <c r="F4398" s="38"/>
      <c r="G4398" s="38"/>
      <c r="H4398" s="39"/>
      <c r="I4398" s="38"/>
      <c r="J4398" s="307"/>
      <c r="K4398" s="325"/>
      <c r="L4398" s="353"/>
      <c r="M4398" s="772"/>
      <c r="N4398" s="775"/>
      <c r="O4398" s="863"/>
      <c r="P4398" s="821"/>
      <c r="Q4398" s="828">
        <f t="shared" si="205"/>
        <v>0</v>
      </c>
      <c r="R4398" s="523"/>
    </row>
    <row r="4399" spans="2:18" hidden="1" outlineLevel="2">
      <c r="B4399" s="115">
        <f t="shared" si="206"/>
        <v>4379</v>
      </c>
      <c r="C4399" s="70" t="s">
        <v>3016</v>
      </c>
      <c r="D4399" s="203"/>
      <c r="E4399" s="204"/>
      <c r="F4399" s="38"/>
      <c r="G4399" s="38"/>
      <c r="H4399" s="39"/>
      <c r="I4399" s="38"/>
      <c r="J4399" s="307"/>
      <c r="K4399" s="325"/>
      <c r="L4399" s="353"/>
      <c r="M4399" s="772"/>
      <c r="N4399" s="775"/>
      <c r="O4399" s="863"/>
      <c r="P4399" s="821"/>
      <c r="Q4399" s="828">
        <f t="shared" ref="Q4399:Q4462" si="207">I4399</f>
        <v>0</v>
      </c>
      <c r="R4399" s="523"/>
    </row>
    <row r="4400" spans="2:18" ht="30" hidden="1" outlineLevel="2">
      <c r="B4400" s="115">
        <f t="shared" si="206"/>
        <v>4380</v>
      </c>
      <c r="C4400" s="70" t="s">
        <v>996</v>
      </c>
      <c r="D4400" s="203" t="s">
        <v>31</v>
      </c>
      <c r="E4400" s="204">
        <v>1</v>
      </c>
      <c r="F4400" s="38"/>
      <c r="G4400" s="38"/>
      <c r="H4400" s="39"/>
      <c r="I4400" s="38"/>
      <c r="J4400" s="307"/>
      <c r="K4400" s="325"/>
      <c r="L4400" s="353"/>
      <c r="M4400" s="772"/>
      <c r="N4400" s="775"/>
      <c r="O4400" s="863"/>
      <c r="P4400" s="821"/>
      <c r="Q4400" s="828">
        <f t="shared" si="207"/>
        <v>0</v>
      </c>
      <c r="R4400" s="523"/>
    </row>
    <row r="4401" spans="2:18" ht="30" hidden="1" outlineLevel="2">
      <c r="B4401" s="115">
        <f t="shared" si="206"/>
        <v>4381</v>
      </c>
      <c r="C4401" s="70" t="s">
        <v>838</v>
      </c>
      <c r="D4401" s="203" t="s">
        <v>31</v>
      </c>
      <c r="E4401" s="204">
        <v>1</v>
      </c>
      <c r="F4401" s="38"/>
      <c r="G4401" s="38"/>
      <c r="H4401" s="39"/>
      <c r="I4401" s="38"/>
      <c r="J4401" s="307"/>
      <c r="K4401" s="325"/>
      <c r="L4401" s="353"/>
      <c r="M4401" s="772"/>
      <c r="N4401" s="775"/>
      <c r="O4401" s="863"/>
      <c r="P4401" s="821"/>
      <c r="Q4401" s="828">
        <f t="shared" si="207"/>
        <v>0</v>
      </c>
      <c r="R4401" s="523"/>
    </row>
    <row r="4402" spans="2:18" hidden="1" outlineLevel="2">
      <c r="B4402" s="115">
        <f t="shared" si="206"/>
        <v>4382</v>
      </c>
      <c r="C4402" s="70" t="s">
        <v>997</v>
      </c>
      <c r="D4402" s="203" t="s">
        <v>31</v>
      </c>
      <c r="E4402" s="204">
        <v>1</v>
      </c>
      <c r="F4402" s="38"/>
      <c r="G4402" s="38"/>
      <c r="H4402" s="39"/>
      <c r="I4402" s="38"/>
      <c r="J4402" s="307"/>
      <c r="K4402" s="325"/>
      <c r="L4402" s="353"/>
      <c r="M4402" s="772"/>
      <c r="N4402" s="775"/>
      <c r="O4402" s="863"/>
      <c r="P4402" s="821"/>
      <c r="Q4402" s="828">
        <f t="shared" si="207"/>
        <v>0</v>
      </c>
      <c r="R4402" s="523"/>
    </row>
    <row r="4403" spans="2:18" ht="45" hidden="1" outlineLevel="2">
      <c r="B4403" s="115">
        <f t="shared" si="206"/>
        <v>4383</v>
      </c>
      <c r="C4403" s="70" t="s">
        <v>841</v>
      </c>
      <c r="D4403" s="203" t="s">
        <v>2461</v>
      </c>
      <c r="E4403" s="204" t="s">
        <v>3017</v>
      </c>
      <c r="F4403" s="38"/>
      <c r="G4403" s="38"/>
      <c r="H4403" s="39"/>
      <c r="I4403" s="38"/>
      <c r="J4403" s="307"/>
      <c r="K4403" s="325"/>
      <c r="L4403" s="353"/>
      <c r="M4403" s="772"/>
      <c r="N4403" s="775"/>
      <c r="O4403" s="863"/>
      <c r="P4403" s="821"/>
      <c r="Q4403" s="828">
        <f t="shared" si="207"/>
        <v>0</v>
      </c>
      <c r="R4403" s="523"/>
    </row>
    <row r="4404" spans="2:18" ht="45" hidden="1" outlineLevel="2">
      <c r="B4404" s="115">
        <f t="shared" ref="B4404:B4467" si="208">B4403+1</f>
        <v>4384</v>
      </c>
      <c r="C4404" s="70" t="s">
        <v>640</v>
      </c>
      <c r="D4404" s="203" t="s">
        <v>2532</v>
      </c>
      <c r="E4404" s="204" t="s">
        <v>3018</v>
      </c>
      <c r="F4404" s="38"/>
      <c r="G4404" s="38"/>
      <c r="H4404" s="39"/>
      <c r="I4404" s="38"/>
      <c r="J4404" s="307"/>
      <c r="K4404" s="325"/>
      <c r="L4404" s="353"/>
      <c r="M4404" s="772"/>
      <c r="N4404" s="775"/>
      <c r="O4404" s="863"/>
      <c r="P4404" s="821"/>
      <c r="Q4404" s="828">
        <f t="shared" si="207"/>
        <v>0</v>
      </c>
      <c r="R4404" s="523"/>
    </row>
    <row r="4405" spans="2:18" hidden="1" outlineLevel="2">
      <c r="B4405" s="115">
        <f t="shared" si="208"/>
        <v>4385</v>
      </c>
      <c r="C4405" s="70" t="s">
        <v>3019</v>
      </c>
      <c r="D4405" s="203"/>
      <c r="E4405" s="204"/>
      <c r="F4405" s="38"/>
      <c r="G4405" s="38"/>
      <c r="H4405" s="39"/>
      <c r="I4405" s="38"/>
      <c r="J4405" s="307"/>
      <c r="K4405" s="325"/>
      <c r="L4405" s="353"/>
      <c r="M4405" s="772"/>
      <c r="N4405" s="775"/>
      <c r="O4405" s="863"/>
      <c r="P4405" s="821"/>
      <c r="Q4405" s="828">
        <f t="shared" si="207"/>
        <v>0</v>
      </c>
      <c r="R4405" s="523"/>
    </row>
    <row r="4406" spans="2:18" ht="30" hidden="1" outlineLevel="2">
      <c r="B4406" s="115">
        <f t="shared" si="208"/>
        <v>4386</v>
      </c>
      <c r="C4406" s="70" t="s">
        <v>996</v>
      </c>
      <c r="D4406" s="203" t="s">
        <v>31</v>
      </c>
      <c r="E4406" s="204">
        <v>1</v>
      </c>
      <c r="F4406" s="38"/>
      <c r="G4406" s="38"/>
      <c r="H4406" s="39"/>
      <c r="I4406" s="38"/>
      <c r="J4406" s="307"/>
      <c r="K4406" s="325"/>
      <c r="L4406" s="353"/>
      <c r="M4406" s="772"/>
      <c r="N4406" s="775"/>
      <c r="O4406" s="863"/>
      <c r="P4406" s="821"/>
      <c r="Q4406" s="828">
        <f t="shared" si="207"/>
        <v>0</v>
      </c>
      <c r="R4406" s="523"/>
    </row>
    <row r="4407" spans="2:18" hidden="1" outlineLevel="2">
      <c r="B4407" s="115">
        <f t="shared" si="208"/>
        <v>4387</v>
      </c>
      <c r="C4407" s="70" t="s">
        <v>997</v>
      </c>
      <c r="D4407" s="203" t="s">
        <v>31</v>
      </c>
      <c r="E4407" s="204">
        <v>1</v>
      </c>
      <c r="F4407" s="38"/>
      <c r="G4407" s="38"/>
      <c r="H4407" s="39"/>
      <c r="I4407" s="38"/>
      <c r="J4407" s="307"/>
      <c r="K4407" s="325"/>
      <c r="L4407" s="353"/>
      <c r="M4407" s="772"/>
      <c r="N4407" s="775"/>
      <c r="O4407" s="863"/>
      <c r="P4407" s="821"/>
      <c r="Q4407" s="828">
        <f t="shared" si="207"/>
        <v>0</v>
      </c>
      <c r="R4407" s="523"/>
    </row>
    <row r="4408" spans="2:18" ht="45" hidden="1" outlineLevel="2">
      <c r="B4408" s="115">
        <f t="shared" si="208"/>
        <v>4388</v>
      </c>
      <c r="C4408" s="70" t="s">
        <v>841</v>
      </c>
      <c r="D4408" s="203" t="s">
        <v>2461</v>
      </c>
      <c r="E4408" s="204" t="s">
        <v>3020</v>
      </c>
      <c r="F4408" s="38"/>
      <c r="G4408" s="38"/>
      <c r="H4408" s="39"/>
      <c r="I4408" s="38"/>
      <c r="J4408" s="307"/>
      <c r="K4408" s="325"/>
      <c r="L4408" s="353"/>
      <c r="M4408" s="772"/>
      <c r="N4408" s="775"/>
      <c r="O4408" s="863"/>
      <c r="P4408" s="821"/>
      <c r="Q4408" s="828">
        <f t="shared" si="207"/>
        <v>0</v>
      </c>
      <c r="R4408" s="523"/>
    </row>
    <row r="4409" spans="2:18" hidden="1" outlineLevel="2">
      <c r="B4409" s="115">
        <f t="shared" si="208"/>
        <v>4389</v>
      </c>
      <c r="C4409" s="339" t="s">
        <v>3021</v>
      </c>
      <c r="D4409" s="203"/>
      <c r="E4409" s="204"/>
      <c r="F4409" s="38"/>
      <c r="G4409" s="38"/>
      <c r="H4409" s="39"/>
      <c r="I4409" s="38"/>
      <c r="J4409" s="307"/>
      <c r="K4409" s="325"/>
      <c r="L4409" s="353"/>
      <c r="M4409" s="772"/>
      <c r="N4409" s="775"/>
      <c r="O4409" s="863"/>
      <c r="P4409" s="821"/>
      <c r="Q4409" s="828">
        <f t="shared" si="207"/>
        <v>0</v>
      </c>
      <c r="R4409" s="523"/>
    </row>
    <row r="4410" spans="2:18" ht="30" hidden="1" outlineLevel="2">
      <c r="B4410" s="115">
        <f t="shared" si="208"/>
        <v>4390</v>
      </c>
      <c r="C4410" s="70" t="s">
        <v>998</v>
      </c>
      <c r="D4410" s="203" t="s">
        <v>31</v>
      </c>
      <c r="E4410" s="204">
        <v>1</v>
      </c>
      <c r="F4410" s="38"/>
      <c r="G4410" s="38"/>
      <c r="H4410" s="39"/>
      <c r="I4410" s="38"/>
      <c r="J4410" s="307"/>
      <c r="K4410" s="325"/>
      <c r="L4410" s="353"/>
      <c r="M4410" s="772"/>
      <c r="N4410" s="775"/>
      <c r="O4410" s="863"/>
      <c r="P4410" s="821"/>
      <c r="Q4410" s="828">
        <f t="shared" si="207"/>
        <v>0</v>
      </c>
      <c r="R4410" s="523"/>
    </row>
    <row r="4411" spans="2:18" ht="30" hidden="1" outlineLevel="2">
      <c r="B4411" s="115">
        <f t="shared" si="208"/>
        <v>4391</v>
      </c>
      <c r="C4411" s="70" t="s">
        <v>999</v>
      </c>
      <c r="D4411" s="203" t="s">
        <v>31</v>
      </c>
      <c r="E4411" s="204">
        <v>1</v>
      </c>
      <c r="F4411" s="38"/>
      <c r="G4411" s="38"/>
      <c r="H4411" s="39"/>
      <c r="I4411" s="38"/>
      <c r="J4411" s="307"/>
      <c r="K4411" s="325"/>
      <c r="L4411" s="353"/>
      <c r="M4411" s="772"/>
      <c r="N4411" s="775"/>
      <c r="O4411" s="863"/>
      <c r="P4411" s="821"/>
      <c r="Q4411" s="828">
        <f t="shared" si="207"/>
        <v>0</v>
      </c>
      <c r="R4411" s="523"/>
    </row>
    <row r="4412" spans="2:18" hidden="1" outlineLevel="2">
      <c r="B4412" s="115">
        <f t="shared" si="208"/>
        <v>4392</v>
      </c>
      <c r="C4412" s="70" t="s">
        <v>1000</v>
      </c>
      <c r="D4412" s="203" t="s">
        <v>31</v>
      </c>
      <c r="E4412" s="204">
        <v>1</v>
      </c>
      <c r="F4412" s="38"/>
      <c r="G4412" s="38"/>
      <c r="H4412" s="39"/>
      <c r="I4412" s="38"/>
      <c r="J4412" s="307"/>
      <c r="K4412" s="325"/>
      <c r="L4412" s="353"/>
      <c r="M4412" s="772"/>
      <c r="N4412" s="775"/>
      <c r="O4412" s="863"/>
      <c r="P4412" s="821"/>
      <c r="Q4412" s="828">
        <f t="shared" si="207"/>
        <v>0</v>
      </c>
      <c r="R4412" s="523"/>
    </row>
    <row r="4413" spans="2:18" ht="30" hidden="1" outlineLevel="2">
      <c r="B4413" s="115">
        <f t="shared" si="208"/>
        <v>4393</v>
      </c>
      <c r="C4413" s="70" t="s">
        <v>1001</v>
      </c>
      <c r="D4413" s="203" t="s">
        <v>31</v>
      </c>
      <c r="E4413" s="204">
        <v>1</v>
      </c>
      <c r="F4413" s="38"/>
      <c r="G4413" s="38"/>
      <c r="H4413" s="39"/>
      <c r="I4413" s="38"/>
      <c r="J4413" s="307"/>
      <c r="K4413" s="325"/>
      <c r="L4413" s="353"/>
      <c r="M4413" s="772"/>
      <c r="N4413" s="775"/>
      <c r="O4413" s="863"/>
      <c r="P4413" s="821"/>
      <c r="Q4413" s="828">
        <f t="shared" si="207"/>
        <v>0</v>
      </c>
      <c r="R4413" s="523"/>
    </row>
    <row r="4414" spans="2:18" ht="45" hidden="1" outlineLevel="2">
      <c r="B4414" s="115">
        <f t="shared" si="208"/>
        <v>4394</v>
      </c>
      <c r="C4414" s="70" t="s">
        <v>840</v>
      </c>
      <c r="D4414" s="203" t="s">
        <v>2461</v>
      </c>
      <c r="E4414" s="204" t="s">
        <v>3022</v>
      </c>
      <c r="F4414" s="38"/>
      <c r="G4414" s="38"/>
      <c r="H4414" s="39"/>
      <c r="I4414" s="38"/>
      <c r="J4414" s="307"/>
      <c r="K4414" s="325"/>
      <c r="L4414" s="353"/>
      <c r="M4414" s="772"/>
      <c r="N4414" s="775"/>
      <c r="O4414" s="863"/>
      <c r="P4414" s="821"/>
      <c r="Q4414" s="828">
        <f t="shared" si="207"/>
        <v>0</v>
      </c>
      <c r="R4414" s="523"/>
    </row>
    <row r="4415" spans="2:18" ht="45" hidden="1" outlineLevel="2">
      <c r="B4415" s="115">
        <f t="shared" si="208"/>
        <v>4395</v>
      </c>
      <c r="C4415" s="70" t="s">
        <v>873</v>
      </c>
      <c r="D4415" s="203" t="s">
        <v>2031</v>
      </c>
      <c r="E4415" s="204" t="s">
        <v>3023</v>
      </c>
      <c r="F4415" s="38"/>
      <c r="G4415" s="38"/>
      <c r="H4415" s="39"/>
      <c r="I4415" s="38"/>
      <c r="J4415" s="307"/>
      <c r="K4415" s="325"/>
      <c r="L4415" s="353"/>
      <c r="M4415" s="772"/>
      <c r="N4415" s="775"/>
      <c r="O4415" s="863"/>
      <c r="P4415" s="821"/>
      <c r="Q4415" s="828">
        <f t="shared" si="207"/>
        <v>0</v>
      </c>
      <c r="R4415" s="523"/>
    </row>
    <row r="4416" spans="2:18" ht="45" hidden="1" outlineLevel="2">
      <c r="B4416" s="115">
        <f t="shared" si="208"/>
        <v>4396</v>
      </c>
      <c r="C4416" s="70" t="s">
        <v>845</v>
      </c>
      <c r="D4416" s="203" t="s">
        <v>2031</v>
      </c>
      <c r="E4416" s="204" t="s">
        <v>2854</v>
      </c>
      <c r="F4416" s="38"/>
      <c r="G4416" s="38"/>
      <c r="H4416" s="39"/>
      <c r="I4416" s="38"/>
      <c r="J4416" s="307"/>
      <c r="K4416" s="325"/>
      <c r="L4416" s="353"/>
      <c r="M4416" s="772"/>
      <c r="N4416" s="775"/>
      <c r="O4416" s="863"/>
      <c r="P4416" s="821"/>
      <c r="Q4416" s="828">
        <f t="shared" si="207"/>
        <v>0</v>
      </c>
      <c r="R4416" s="523"/>
    </row>
    <row r="4417" spans="2:18" ht="45" hidden="1" outlineLevel="2">
      <c r="B4417" s="115">
        <f t="shared" si="208"/>
        <v>4397</v>
      </c>
      <c r="C4417" s="70" t="s">
        <v>640</v>
      </c>
      <c r="D4417" s="203" t="s">
        <v>2532</v>
      </c>
      <c r="E4417" s="204" t="s">
        <v>3024</v>
      </c>
      <c r="F4417" s="38"/>
      <c r="G4417" s="38"/>
      <c r="H4417" s="39"/>
      <c r="I4417" s="38"/>
      <c r="J4417" s="307"/>
      <c r="K4417" s="325"/>
      <c r="L4417" s="353"/>
      <c r="M4417" s="772"/>
      <c r="N4417" s="775"/>
      <c r="O4417" s="863"/>
      <c r="P4417" s="821"/>
      <c r="Q4417" s="828">
        <f t="shared" si="207"/>
        <v>0</v>
      </c>
      <c r="R4417" s="523"/>
    </row>
    <row r="4418" spans="2:18" hidden="1" outlineLevel="2">
      <c r="B4418" s="115">
        <f t="shared" si="208"/>
        <v>4398</v>
      </c>
      <c r="C4418" s="70" t="s">
        <v>3025</v>
      </c>
      <c r="D4418" s="203"/>
      <c r="E4418" s="204"/>
      <c r="F4418" s="38"/>
      <c r="G4418" s="38"/>
      <c r="H4418" s="39"/>
      <c r="I4418" s="38"/>
      <c r="J4418" s="307"/>
      <c r="K4418" s="325"/>
      <c r="L4418" s="353"/>
      <c r="M4418" s="772"/>
      <c r="N4418" s="775"/>
      <c r="O4418" s="863"/>
      <c r="P4418" s="821"/>
      <c r="Q4418" s="828">
        <f t="shared" si="207"/>
        <v>0</v>
      </c>
      <c r="R4418" s="523"/>
    </row>
    <row r="4419" spans="2:18" ht="30" hidden="1" outlineLevel="2">
      <c r="B4419" s="115">
        <f t="shared" si="208"/>
        <v>4399</v>
      </c>
      <c r="C4419" s="70" t="s">
        <v>1002</v>
      </c>
      <c r="D4419" s="203" t="s">
        <v>103</v>
      </c>
      <c r="E4419" s="204">
        <v>1</v>
      </c>
      <c r="F4419" s="38"/>
      <c r="G4419" s="38"/>
      <c r="H4419" s="39"/>
      <c r="I4419" s="38"/>
      <c r="J4419" s="307"/>
      <c r="K4419" s="325"/>
      <c r="L4419" s="353"/>
      <c r="M4419" s="772"/>
      <c r="N4419" s="775"/>
      <c r="O4419" s="863"/>
      <c r="P4419" s="821"/>
      <c r="Q4419" s="828">
        <f t="shared" si="207"/>
        <v>0</v>
      </c>
      <c r="R4419" s="523"/>
    </row>
    <row r="4420" spans="2:18" hidden="1" outlineLevel="2">
      <c r="B4420" s="115">
        <f t="shared" si="208"/>
        <v>4400</v>
      </c>
      <c r="C4420" s="70" t="s">
        <v>1003</v>
      </c>
      <c r="D4420" s="203"/>
      <c r="E4420" s="204"/>
      <c r="F4420" s="38"/>
      <c r="G4420" s="38"/>
      <c r="H4420" s="39"/>
      <c r="I4420" s="38"/>
      <c r="J4420" s="307"/>
      <c r="K4420" s="325"/>
      <c r="L4420" s="353"/>
      <c r="M4420" s="772"/>
      <c r="N4420" s="775"/>
      <c r="O4420" s="863"/>
      <c r="P4420" s="821"/>
      <c r="Q4420" s="828">
        <f t="shared" si="207"/>
        <v>0</v>
      </c>
      <c r="R4420" s="523"/>
    </row>
    <row r="4421" spans="2:18" hidden="1" outlineLevel="2">
      <c r="B4421" s="115">
        <f t="shared" si="208"/>
        <v>4401</v>
      </c>
      <c r="C4421" s="70" t="s">
        <v>1004</v>
      </c>
      <c r="D4421" s="203"/>
      <c r="E4421" s="204"/>
      <c r="F4421" s="38"/>
      <c r="G4421" s="38"/>
      <c r="H4421" s="39"/>
      <c r="I4421" s="38"/>
      <c r="J4421" s="307"/>
      <c r="K4421" s="325"/>
      <c r="L4421" s="353"/>
      <c r="M4421" s="772"/>
      <c r="N4421" s="775"/>
      <c r="O4421" s="863"/>
      <c r="P4421" s="821"/>
      <c r="Q4421" s="828">
        <f t="shared" si="207"/>
        <v>0</v>
      </c>
      <c r="R4421" s="523"/>
    </row>
    <row r="4422" spans="2:18" ht="30" hidden="1" outlineLevel="2">
      <c r="B4422" s="115">
        <f t="shared" si="208"/>
        <v>4402</v>
      </c>
      <c r="C4422" s="70" t="s">
        <v>1005</v>
      </c>
      <c r="D4422" s="203" t="s">
        <v>103</v>
      </c>
      <c r="E4422" s="204">
        <v>1</v>
      </c>
      <c r="F4422" s="38"/>
      <c r="G4422" s="38"/>
      <c r="H4422" s="39"/>
      <c r="I4422" s="38"/>
      <c r="J4422" s="307"/>
      <c r="K4422" s="325"/>
      <c r="L4422" s="353"/>
      <c r="M4422" s="772"/>
      <c r="N4422" s="775"/>
      <c r="O4422" s="863"/>
      <c r="P4422" s="821"/>
      <c r="Q4422" s="828">
        <f t="shared" si="207"/>
        <v>0</v>
      </c>
      <c r="R4422" s="523"/>
    </row>
    <row r="4423" spans="2:18" hidden="1" outlineLevel="2">
      <c r="B4423" s="115">
        <f t="shared" si="208"/>
        <v>4403</v>
      </c>
      <c r="C4423" s="70" t="s">
        <v>1006</v>
      </c>
      <c r="D4423" s="203"/>
      <c r="E4423" s="204"/>
      <c r="F4423" s="38"/>
      <c r="G4423" s="38"/>
      <c r="H4423" s="39"/>
      <c r="I4423" s="38"/>
      <c r="J4423" s="307"/>
      <c r="K4423" s="325"/>
      <c r="L4423" s="353"/>
      <c r="M4423" s="772"/>
      <c r="N4423" s="775"/>
      <c r="O4423" s="863"/>
      <c r="P4423" s="821"/>
      <c r="Q4423" s="828">
        <f t="shared" si="207"/>
        <v>0</v>
      </c>
      <c r="R4423" s="523"/>
    </row>
    <row r="4424" spans="2:18" hidden="1" outlineLevel="2">
      <c r="B4424" s="115">
        <f t="shared" si="208"/>
        <v>4404</v>
      </c>
      <c r="C4424" s="70" t="s">
        <v>1007</v>
      </c>
      <c r="D4424" s="203"/>
      <c r="E4424" s="204"/>
      <c r="F4424" s="38"/>
      <c r="G4424" s="38"/>
      <c r="H4424" s="39"/>
      <c r="I4424" s="38"/>
      <c r="J4424" s="307"/>
      <c r="K4424" s="325"/>
      <c r="L4424" s="353"/>
      <c r="M4424" s="772"/>
      <c r="N4424" s="775"/>
      <c r="O4424" s="863"/>
      <c r="P4424" s="821"/>
      <c r="Q4424" s="828">
        <f t="shared" si="207"/>
        <v>0</v>
      </c>
      <c r="R4424" s="523"/>
    </row>
    <row r="4425" spans="2:18" ht="30" hidden="1" outlineLevel="2">
      <c r="B4425" s="115">
        <f t="shared" si="208"/>
        <v>4405</v>
      </c>
      <c r="C4425" s="70" t="s">
        <v>1005</v>
      </c>
      <c r="D4425" s="203" t="s">
        <v>103</v>
      </c>
      <c r="E4425" s="204">
        <v>2</v>
      </c>
      <c r="F4425" s="38"/>
      <c r="G4425" s="38"/>
      <c r="H4425" s="39"/>
      <c r="I4425" s="38"/>
      <c r="J4425" s="307"/>
      <c r="K4425" s="325"/>
      <c r="L4425" s="353"/>
      <c r="M4425" s="772"/>
      <c r="N4425" s="775"/>
      <c r="O4425" s="863"/>
      <c r="P4425" s="821"/>
      <c r="Q4425" s="828">
        <f t="shared" si="207"/>
        <v>0</v>
      </c>
      <c r="R4425" s="523"/>
    </row>
    <row r="4426" spans="2:18" hidden="1" outlineLevel="2">
      <c r="B4426" s="115">
        <f t="shared" si="208"/>
        <v>4406</v>
      </c>
      <c r="C4426" s="70" t="s">
        <v>1008</v>
      </c>
      <c r="D4426" s="203"/>
      <c r="E4426" s="204"/>
      <c r="F4426" s="38"/>
      <c r="G4426" s="38"/>
      <c r="H4426" s="39"/>
      <c r="I4426" s="38"/>
      <c r="J4426" s="307"/>
      <c r="K4426" s="325"/>
      <c r="L4426" s="353"/>
      <c r="M4426" s="772"/>
      <c r="N4426" s="775"/>
      <c r="O4426" s="863"/>
      <c r="P4426" s="821"/>
      <c r="Q4426" s="828">
        <f t="shared" si="207"/>
        <v>0</v>
      </c>
      <c r="R4426" s="523"/>
    </row>
    <row r="4427" spans="2:18" hidden="1" outlineLevel="2">
      <c r="B4427" s="115">
        <f t="shared" si="208"/>
        <v>4407</v>
      </c>
      <c r="C4427" s="70" t="s">
        <v>1009</v>
      </c>
      <c r="D4427" s="203"/>
      <c r="E4427" s="204"/>
      <c r="F4427" s="38"/>
      <c r="G4427" s="38"/>
      <c r="H4427" s="39"/>
      <c r="I4427" s="38"/>
      <c r="J4427" s="307"/>
      <c r="K4427" s="325"/>
      <c r="L4427" s="353"/>
      <c r="M4427" s="772"/>
      <c r="N4427" s="775"/>
      <c r="O4427" s="863"/>
      <c r="P4427" s="821"/>
      <c r="Q4427" s="828">
        <f t="shared" si="207"/>
        <v>0</v>
      </c>
      <c r="R4427" s="523"/>
    </row>
    <row r="4428" spans="2:18" ht="30" hidden="1" outlineLevel="2">
      <c r="B4428" s="115">
        <f t="shared" si="208"/>
        <v>4408</v>
      </c>
      <c r="C4428" s="70" t="s">
        <v>1010</v>
      </c>
      <c r="D4428" s="203" t="s">
        <v>103</v>
      </c>
      <c r="E4428" s="204">
        <v>1</v>
      </c>
      <c r="F4428" s="38"/>
      <c r="G4428" s="38"/>
      <c r="H4428" s="39"/>
      <c r="I4428" s="38"/>
      <c r="J4428" s="307"/>
      <c r="K4428" s="325"/>
      <c r="L4428" s="353"/>
      <c r="M4428" s="772"/>
      <c r="N4428" s="775"/>
      <c r="O4428" s="863"/>
      <c r="P4428" s="821"/>
      <c r="Q4428" s="828">
        <f t="shared" si="207"/>
        <v>0</v>
      </c>
      <c r="R4428" s="523"/>
    </row>
    <row r="4429" spans="2:18" hidden="1" outlineLevel="2">
      <c r="B4429" s="115">
        <f t="shared" si="208"/>
        <v>4409</v>
      </c>
      <c r="C4429" s="70" t="s">
        <v>1006</v>
      </c>
      <c r="D4429" s="203"/>
      <c r="E4429" s="204"/>
      <c r="F4429" s="38"/>
      <c r="G4429" s="38"/>
      <c r="H4429" s="39"/>
      <c r="I4429" s="38"/>
      <c r="J4429" s="307"/>
      <c r="K4429" s="325"/>
      <c r="L4429" s="353"/>
      <c r="M4429" s="772"/>
      <c r="N4429" s="775"/>
      <c r="O4429" s="863"/>
      <c r="P4429" s="821"/>
      <c r="Q4429" s="828">
        <f t="shared" si="207"/>
        <v>0</v>
      </c>
      <c r="R4429" s="523"/>
    </row>
    <row r="4430" spans="2:18" hidden="1" outlineLevel="2">
      <c r="B4430" s="115">
        <f t="shared" si="208"/>
        <v>4410</v>
      </c>
      <c r="C4430" s="70" t="s">
        <v>1007</v>
      </c>
      <c r="D4430" s="203"/>
      <c r="E4430" s="204"/>
      <c r="F4430" s="38"/>
      <c r="G4430" s="38"/>
      <c r="H4430" s="39"/>
      <c r="I4430" s="38"/>
      <c r="J4430" s="307"/>
      <c r="K4430" s="325"/>
      <c r="L4430" s="353"/>
      <c r="M4430" s="772"/>
      <c r="N4430" s="775"/>
      <c r="O4430" s="863"/>
      <c r="P4430" s="821"/>
      <c r="Q4430" s="828">
        <f t="shared" si="207"/>
        <v>0</v>
      </c>
      <c r="R4430" s="523"/>
    </row>
    <row r="4431" spans="2:18" ht="30" hidden="1" outlineLevel="2">
      <c r="B4431" s="115">
        <f t="shared" si="208"/>
        <v>4411</v>
      </c>
      <c r="C4431" s="70" t="s">
        <v>1010</v>
      </c>
      <c r="D4431" s="203" t="s">
        <v>103</v>
      </c>
      <c r="E4431" s="204">
        <v>2</v>
      </c>
      <c r="F4431" s="38"/>
      <c r="G4431" s="38"/>
      <c r="H4431" s="39"/>
      <c r="I4431" s="38"/>
      <c r="J4431" s="307"/>
      <c r="K4431" s="325"/>
      <c r="L4431" s="353"/>
      <c r="M4431" s="772"/>
      <c r="N4431" s="775"/>
      <c r="O4431" s="863"/>
      <c r="P4431" s="821"/>
      <c r="Q4431" s="828">
        <f t="shared" si="207"/>
        <v>0</v>
      </c>
      <c r="R4431" s="523"/>
    </row>
    <row r="4432" spans="2:18" hidden="1" outlineLevel="2">
      <c r="B4432" s="115">
        <f t="shared" si="208"/>
        <v>4412</v>
      </c>
      <c r="C4432" s="70" t="s">
        <v>1008</v>
      </c>
      <c r="D4432" s="203"/>
      <c r="E4432" s="204"/>
      <c r="F4432" s="38"/>
      <c r="G4432" s="38"/>
      <c r="H4432" s="39"/>
      <c r="I4432" s="38"/>
      <c r="J4432" s="307"/>
      <c r="K4432" s="325"/>
      <c r="L4432" s="353"/>
      <c r="M4432" s="772"/>
      <c r="N4432" s="775"/>
      <c r="O4432" s="863"/>
      <c r="P4432" s="821"/>
      <c r="Q4432" s="828">
        <f t="shared" si="207"/>
        <v>0</v>
      </c>
      <c r="R4432" s="523"/>
    </row>
    <row r="4433" spans="2:18" hidden="1" outlineLevel="2">
      <c r="B4433" s="115">
        <f t="shared" si="208"/>
        <v>4413</v>
      </c>
      <c r="C4433" s="70" t="s">
        <v>1009</v>
      </c>
      <c r="D4433" s="203"/>
      <c r="E4433" s="204"/>
      <c r="F4433" s="38"/>
      <c r="G4433" s="38"/>
      <c r="H4433" s="39"/>
      <c r="I4433" s="38"/>
      <c r="J4433" s="307"/>
      <c r="K4433" s="325"/>
      <c r="L4433" s="353"/>
      <c r="M4433" s="772"/>
      <c r="N4433" s="775"/>
      <c r="O4433" s="863"/>
      <c r="P4433" s="821"/>
      <c r="Q4433" s="828">
        <f t="shared" si="207"/>
        <v>0</v>
      </c>
      <c r="R4433" s="523"/>
    </row>
    <row r="4434" spans="2:18" ht="30" hidden="1" outlineLevel="2">
      <c r="B4434" s="115">
        <f t="shared" si="208"/>
        <v>4414</v>
      </c>
      <c r="C4434" s="70" t="s">
        <v>1011</v>
      </c>
      <c r="D4434" s="203" t="s">
        <v>103</v>
      </c>
      <c r="E4434" s="204">
        <v>1</v>
      </c>
      <c r="F4434" s="38"/>
      <c r="G4434" s="38"/>
      <c r="H4434" s="39"/>
      <c r="I4434" s="38"/>
      <c r="J4434" s="307"/>
      <c r="K4434" s="325"/>
      <c r="L4434" s="353"/>
      <c r="M4434" s="772"/>
      <c r="N4434" s="775"/>
      <c r="O4434" s="863"/>
      <c r="P4434" s="821"/>
      <c r="Q4434" s="828">
        <f t="shared" si="207"/>
        <v>0</v>
      </c>
      <c r="R4434" s="523"/>
    </row>
    <row r="4435" spans="2:18" hidden="1" outlineLevel="2">
      <c r="B4435" s="115">
        <f t="shared" si="208"/>
        <v>4415</v>
      </c>
      <c r="C4435" s="70" t="s">
        <v>1006</v>
      </c>
      <c r="D4435" s="203"/>
      <c r="E4435" s="204"/>
      <c r="F4435" s="38"/>
      <c r="G4435" s="38"/>
      <c r="H4435" s="39"/>
      <c r="I4435" s="38"/>
      <c r="J4435" s="307"/>
      <c r="K4435" s="325"/>
      <c r="L4435" s="353"/>
      <c r="M4435" s="772"/>
      <c r="N4435" s="775"/>
      <c r="O4435" s="863"/>
      <c r="P4435" s="821"/>
      <c r="Q4435" s="828">
        <f t="shared" si="207"/>
        <v>0</v>
      </c>
      <c r="R4435" s="523"/>
    </row>
    <row r="4436" spans="2:18" hidden="1" outlineLevel="2">
      <c r="B4436" s="115">
        <f t="shared" si="208"/>
        <v>4416</v>
      </c>
      <c r="C4436" s="70" t="s">
        <v>1007</v>
      </c>
      <c r="D4436" s="203"/>
      <c r="E4436" s="204"/>
      <c r="F4436" s="38"/>
      <c r="G4436" s="38"/>
      <c r="H4436" s="39"/>
      <c r="I4436" s="38"/>
      <c r="J4436" s="307"/>
      <c r="K4436" s="325"/>
      <c r="L4436" s="353"/>
      <c r="M4436" s="772"/>
      <c r="N4436" s="775"/>
      <c r="O4436" s="863"/>
      <c r="P4436" s="821"/>
      <c r="Q4436" s="828">
        <f t="shared" si="207"/>
        <v>0</v>
      </c>
      <c r="R4436" s="523"/>
    </row>
    <row r="4437" spans="2:18" ht="30" hidden="1" outlineLevel="2">
      <c r="B4437" s="115">
        <f t="shared" si="208"/>
        <v>4417</v>
      </c>
      <c r="C4437" s="70" t="s">
        <v>1011</v>
      </c>
      <c r="D4437" s="203" t="s">
        <v>103</v>
      </c>
      <c r="E4437" s="204">
        <v>1</v>
      </c>
      <c r="F4437" s="38"/>
      <c r="G4437" s="38"/>
      <c r="H4437" s="39"/>
      <c r="I4437" s="38"/>
      <c r="J4437" s="307"/>
      <c r="K4437" s="325"/>
      <c r="L4437" s="353"/>
      <c r="M4437" s="772"/>
      <c r="N4437" s="775"/>
      <c r="O4437" s="863"/>
      <c r="P4437" s="821"/>
      <c r="Q4437" s="828">
        <f t="shared" si="207"/>
        <v>0</v>
      </c>
      <c r="R4437" s="523"/>
    </row>
    <row r="4438" spans="2:18" hidden="1" outlineLevel="2">
      <c r="B4438" s="115">
        <f t="shared" si="208"/>
        <v>4418</v>
      </c>
      <c r="C4438" s="70" t="s">
        <v>1008</v>
      </c>
      <c r="D4438" s="203"/>
      <c r="E4438" s="204"/>
      <c r="F4438" s="38"/>
      <c r="G4438" s="38"/>
      <c r="H4438" s="39"/>
      <c r="I4438" s="38"/>
      <c r="J4438" s="307"/>
      <c r="K4438" s="325"/>
      <c r="L4438" s="353"/>
      <c r="M4438" s="772"/>
      <c r="N4438" s="775"/>
      <c r="O4438" s="863"/>
      <c r="P4438" s="821"/>
      <c r="Q4438" s="828">
        <f t="shared" si="207"/>
        <v>0</v>
      </c>
      <c r="R4438" s="523"/>
    </row>
    <row r="4439" spans="2:18" hidden="1" outlineLevel="2">
      <c r="B4439" s="115">
        <f t="shared" si="208"/>
        <v>4419</v>
      </c>
      <c r="C4439" s="70" t="s">
        <v>1009</v>
      </c>
      <c r="D4439" s="203"/>
      <c r="E4439" s="204"/>
      <c r="F4439" s="38"/>
      <c r="G4439" s="38"/>
      <c r="H4439" s="39"/>
      <c r="I4439" s="38"/>
      <c r="J4439" s="307"/>
      <c r="K4439" s="325"/>
      <c r="L4439" s="353"/>
      <c r="M4439" s="772"/>
      <c r="N4439" s="775"/>
      <c r="O4439" s="863"/>
      <c r="P4439" s="821"/>
      <c r="Q4439" s="828">
        <f t="shared" si="207"/>
        <v>0</v>
      </c>
      <c r="R4439" s="523"/>
    </row>
    <row r="4440" spans="2:18" ht="30" hidden="1" outlineLevel="2">
      <c r="B4440" s="115">
        <f t="shared" si="208"/>
        <v>4420</v>
      </c>
      <c r="C4440" s="70" t="s">
        <v>1012</v>
      </c>
      <c r="D4440" s="203" t="s">
        <v>103</v>
      </c>
      <c r="E4440" s="204">
        <v>1</v>
      </c>
      <c r="F4440" s="38"/>
      <c r="G4440" s="38"/>
      <c r="H4440" s="39"/>
      <c r="I4440" s="38"/>
      <c r="J4440" s="307"/>
      <c r="K4440" s="325"/>
      <c r="L4440" s="353"/>
      <c r="M4440" s="772"/>
      <c r="N4440" s="775"/>
      <c r="O4440" s="863"/>
      <c r="P4440" s="821"/>
      <c r="Q4440" s="828">
        <f t="shared" si="207"/>
        <v>0</v>
      </c>
      <c r="R4440" s="523"/>
    </row>
    <row r="4441" spans="2:18" hidden="1" outlineLevel="2">
      <c r="B4441" s="115">
        <f t="shared" si="208"/>
        <v>4421</v>
      </c>
      <c r="C4441" s="70" t="s">
        <v>1006</v>
      </c>
      <c r="D4441" s="203"/>
      <c r="E4441" s="204"/>
      <c r="F4441" s="38"/>
      <c r="G4441" s="38"/>
      <c r="H4441" s="39"/>
      <c r="I4441" s="38"/>
      <c r="J4441" s="307"/>
      <c r="K4441" s="325"/>
      <c r="L4441" s="353"/>
      <c r="M4441" s="772"/>
      <c r="N4441" s="775"/>
      <c r="O4441" s="863"/>
      <c r="P4441" s="821"/>
      <c r="Q4441" s="828">
        <f t="shared" si="207"/>
        <v>0</v>
      </c>
      <c r="R4441" s="523"/>
    </row>
    <row r="4442" spans="2:18" hidden="1" outlineLevel="2">
      <c r="B4442" s="115">
        <f t="shared" si="208"/>
        <v>4422</v>
      </c>
      <c r="C4442" s="70" t="s">
        <v>1007</v>
      </c>
      <c r="D4442" s="203"/>
      <c r="E4442" s="204"/>
      <c r="F4442" s="38"/>
      <c r="G4442" s="38"/>
      <c r="H4442" s="39"/>
      <c r="I4442" s="38"/>
      <c r="J4442" s="307"/>
      <c r="K4442" s="325"/>
      <c r="L4442" s="353"/>
      <c r="M4442" s="772"/>
      <c r="N4442" s="775"/>
      <c r="O4442" s="863"/>
      <c r="P4442" s="821"/>
      <c r="Q4442" s="828">
        <f t="shared" si="207"/>
        <v>0</v>
      </c>
      <c r="R4442" s="523"/>
    </row>
    <row r="4443" spans="2:18" ht="30" hidden="1" outlineLevel="2">
      <c r="B4443" s="115">
        <f t="shared" si="208"/>
        <v>4423</v>
      </c>
      <c r="C4443" s="70" t="s">
        <v>1012</v>
      </c>
      <c r="D4443" s="203" t="s">
        <v>103</v>
      </c>
      <c r="E4443" s="204">
        <v>1</v>
      </c>
      <c r="F4443" s="38"/>
      <c r="G4443" s="38"/>
      <c r="H4443" s="39"/>
      <c r="I4443" s="38"/>
      <c r="J4443" s="307"/>
      <c r="K4443" s="325"/>
      <c r="L4443" s="353"/>
      <c r="M4443" s="772"/>
      <c r="N4443" s="775"/>
      <c r="O4443" s="863"/>
      <c r="P4443" s="821"/>
      <c r="Q4443" s="828">
        <f t="shared" si="207"/>
        <v>0</v>
      </c>
      <c r="R4443" s="523"/>
    </row>
    <row r="4444" spans="2:18" hidden="1" outlineLevel="2">
      <c r="B4444" s="115">
        <f t="shared" si="208"/>
        <v>4424</v>
      </c>
      <c r="C4444" s="70" t="s">
        <v>1008</v>
      </c>
      <c r="D4444" s="203"/>
      <c r="E4444" s="204"/>
      <c r="F4444" s="38"/>
      <c r="G4444" s="38"/>
      <c r="H4444" s="39"/>
      <c r="I4444" s="38"/>
      <c r="J4444" s="307"/>
      <c r="K4444" s="325"/>
      <c r="L4444" s="353"/>
      <c r="M4444" s="772"/>
      <c r="N4444" s="775"/>
      <c r="O4444" s="863"/>
      <c r="P4444" s="821"/>
      <c r="Q4444" s="828">
        <f t="shared" si="207"/>
        <v>0</v>
      </c>
      <c r="R4444" s="523"/>
    </row>
    <row r="4445" spans="2:18" hidden="1" outlineLevel="2">
      <c r="B4445" s="115">
        <f t="shared" si="208"/>
        <v>4425</v>
      </c>
      <c r="C4445" s="70" t="s">
        <v>1009</v>
      </c>
      <c r="D4445" s="203"/>
      <c r="E4445" s="204"/>
      <c r="F4445" s="38"/>
      <c r="G4445" s="38"/>
      <c r="H4445" s="39"/>
      <c r="I4445" s="38"/>
      <c r="J4445" s="307"/>
      <c r="K4445" s="325"/>
      <c r="L4445" s="353"/>
      <c r="M4445" s="772"/>
      <c r="N4445" s="775"/>
      <c r="O4445" s="863"/>
      <c r="P4445" s="821"/>
      <c r="Q4445" s="828">
        <f t="shared" si="207"/>
        <v>0</v>
      </c>
      <c r="R4445" s="523"/>
    </row>
    <row r="4446" spans="2:18" ht="30" hidden="1" outlineLevel="2">
      <c r="B4446" s="115">
        <f t="shared" si="208"/>
        <v>4426</v>
      </c>
      <c r="C4446" s="70" t="s">
        <v>1013</v>
      </c>
      <c r="D4446" s="203" t="s">
        <v>31</v>
      </c>
      <c r="E4446" s="204">
        <v>5</v>
      </c>
      <c r="F4446" s="38"/>
      <c r="G4446" s="38"/>
      <c r="H4446" s="39"/>
      <c r="I4446" s="38"/>
      <c r="J4446" s="307"/>
      <c r="K4446" s="325"/>
      <c r="L4446" s="353"/>
      <c r="M4446" s="772"/>
      <c r="N4446" s="775"/>
      <c r="O4446" s="863"/>
      <c r="P4446" s="821"/>
      <c r="Q4446" s="828">
        <f t="shared" si="207"/>
        <v>0</v>
      </c>
      <c r="R4446" s="523"/>
    </row>
    <row r="4447" spans="2:18" hidden="1" outlineLevel="2">
      <c r="B4447" s="115">
        <f t="shared" si="208"/>
        <v>4427</v>
      </c>
      <c r="C4447" s="70" t="s">
        <v>3026</v>
      </c>
      <c r="D4447" s="203"/>
      <c r="E4447" s="204"/>
      <c r="F4447" s="38"/>
      <c r="G4447" s="38"/>
      <c r="H4447" s="39"/>
      <c r="I4447" s="38"/>
      <c r="J4447" s="307"/>
      <c r="K4447" s="325"/>
      <c r="L4447" s="353"/>
      <c r="M4447" s="772"/>
      <c r="N4447" s="775"/>
      <c r="O4447" s="863"/>
      <c r="P4447" s="821"/>
      <c r="Q4447" s="828">
        <f t="shared" si="207"/>
        <v>0</v>
      </c>
      <c r="R4447" s="523"/>
    </row>
    <row r="4448" spans="2:18" ht="60" hidden="1" outlineLevel="2">
      <c r="B4448" s="115">
        <f t="shared" si="208"/>
        <v>4428</v>
      </c>
      <c r="C4448" s="70" t="s">
        <v>1014</v>
      </c>
      <c r="D4448" s="203" t="s">
        <v>31</v>
      </c>
      <c r="E4448" s="204">
        <v>1</v>
      </c>
      <c r="F4448" s="38"/>
      <c r="G4448" s="38"/>
      <c r="H4448" s="39"/>
      <c r="I4448" s="38"/>
      <c r="J4448" s="307"/>
      <c r="K4448" s="325"/>
      <c r="L4448" s="353"/>
      <c r="M4448" s="772"/>
      <c r="N4448" s="775"/>
      <c r="O4448" s="863"/>
      <c r="P4448" s="821"/>
      <c r="Q4448" s="828">
        <f t="shared" si="207"/>
        <v>0</v>
      </c>
      <c r="R4448" s="523"/>
    </row>
    <row r="4449" spans="2:18" ht="60" hidden="1" outlineLevel="2">
      <c r="B4449" s="115">
        <f t="shared" si="208"/>
        <v>4429</v>
      </c>
      <c r="C4449" s="70" t="s">
        <v>1015</v>
      </c>
      <c r="D4449" s="203" t="s">
        <v>31</v>
      </c>
      <c r="E4449" s="204">
        <v>1</v>
      </c>
      <c r="F4449" s="38"/>
      <c r="G4449" s="38"/>
      <c r="H4449" s="39"/>
      <c r="I4449" s="38"/>
      <c r="J4449" s="307"/>
      <c r="K4449" s="325"/>
      <c r="L4449" s="353"/>
      <c r="M4449" s="772"/>
      <c r="N4449" s="775"/>
      <c r="O4449" s="863"/>
      <c r="P4449" s="821"/>
      <c r="Q4449" s="828">
        <f t="shared" si="207"/>
        <v>0</v>
      </c>
      <c r="R4449" s="523"/>
    </row>
    <row r="4450" spans="2:18" ht="45" hidden="1" outlineLevel="2">
      <c r="B4450" s="115">
        <f t="shared" si="208"/>
        <v>4430</v>
      </c>
      <c r="C4450" s="70" t="s">
        <v>1016</v>
      </c>
      <c r="D4450" s="203" t="s">
        <v>31</v>
      </c>
      <c r="E4450" s="204">
        <v>1</v>
      </c>
      <c r="F4450" s="38"/>
      <c r="G4450" s="38"/>
      <c r="H4450" s="39"/>
      <c r="I4450" s="38"/>
      <c r="J4450" s="307"/>
      <c r="K4450" s="325"/>
      <c r="L4450" s="353"/>
      <c r="M4450" s="772"/>
      <c r="N4450" s="775"/>
      <c r="O4450" s="863"/>
      <c r="P4450" s="821"/>
      <c r="Q4450" s="828">
        <f t="shared" si="207"/>
        <v>0</v>
      </c>
      <c r="R4450" s="523"/>
    </row>
    <row r="4451" spans="2:18" ht="30" hidden="1" outlineLevel="2">
      <c r="B4451" s="115">
        <f t="shared" si="208"/>
        <v>4431</v>
      </c>
      <c r="C4451" s="70" t="s">
        <v>1017</v>
      </c>
      <c r="D4451" s="203" t="s">
        <v>2</v>
      </c>
      <c r="E4451" s="204">
        <v>49.07</v>
      </c>
      <c r="F4451" s="38"/>
      <c r="G4451" s="38"/>
      <c r="H4451" s="39"/>
      <c r="I4451" s="38"/>
      <c r="J4451" s="307"/>
      <c r="K4451" s="325"/>
      <c r="L4451" s="353"/>
      <c r="M4451" s="772"/>
      <c r="N4451" s="775"/>
      <c r="O4451" s="863"/>
      <c r="P4451" s="821"/>
      <c r="Q4451" s="828">
        <f t="shared" si="207"/>
        <v>0</v>
      </c>
      <c r="R4451" s="523"/>
    </row>
    <row r="4452" spans="2:18" ht="30" hidden="1" outlineLevel="2">
      <c r="B4452" s="115">
        <f t="shared" si="208"/>
        <v>4432</v>
      </c>
      <c r="C4452" s="70" t="s">
        <v>1018</v>
      </c>
      <c r="D4452" s="203" t="s">
        <v>2</v>
      </c>
      <c r="E4452" s="204">
        <v>38.159999999999997</v>
      </c>
      <c r="F4452" s="38"/>
      <c r="G4452" s="38"/>
      <c r="H4452" s="39"/>
      <c r="I4452" s="38"/>
      <c r="J4452" s="307"/>
      <c r="K4452" s="325"/>
      <c r="L4452" s="353"/>
      <c r="M4452" s="772"/>
      <c r="N4452" s="775"/>
      <c r="O4452" s="863"/>
      <c r="P4452" s="821"/>
      <c r="Q4452" s="828">
        <f t="shared" si="207"/>
        <v>0</v>
      </c>
      <c r="R4452" s="523"/>
    </row>
    <row r="4453" spans="2:18" hidden="1" outlineLevel="2">
      <c r="B4453" s="115">
        <f t="shared" si="208"/>
        <v>4433</v>
      </c>
      <c r="C4453" s="70" t="s">
        <v>1019</v>
      </c>
      <c r="D4453" s="203" t="s">
        <v>2</v>
      </c>
      <c r="E4453" s="204">
        <v>7.31</v>
      </c>
      <c r="F4453" s="38"/>
      <c r="G4453" s="38"/>
      <c r="H4453" s="39"/>
      <c r="I4453" s="38"/>
      <c r="J4453" s="307"/>
      <c r="K4453" s="325"/>
      <c r="L4453" s="353"/>
      <c r="M4453" s="772"/>
      <c r="N4453" s="775"/>
      <c r="O4453" s="863"/>
      <c r="P4453" s="821"/>
      <c r="Q4453" s="828">
        <f t="shared" si="207"/>
        <v>0</v>
      </c>
      <c r="R4453" s="523"/>
    </row>
    <row r="4454" spans="2:18" ht="30" hidden="1" outlineLevel="2">
      <c r="B4454" s="115">
        <f t="shared" si="208"/>
        <v>4434</v>
      </c>
      <c r="C4454" s="70" t="s">
        <v>1020</v>
      </c>
      <c r="D4454" s="203" t="s">
        <v>2</v>
      </c>
      <c r="E4454" s="204">
        <v>34.619999999999997</v>
      </c>
      <c r="F4454" s="38"/>
      <c r="G4454" s="38"/>
      <c r="H4454" s="39"/>
      <c r="I4454" s="38"/>
      <c r="J4454" s="307"/>
      <c r="K4454" s="325"/>
      <c r="L4454" s="353"/>
      <c r="M4454" s="772"/>
      <c r="N4454" s="775"/>
      <c r="O4454" s="863"/>
      <c r="P4454" s="821"/>
      <c r="Q4454" s="828">
        <f t="shared" si="207"/>
        <v>0</v>
      </c>
      <c r="R4454" s="523"/>
    </row>
    <row r="4455" spans="2:18" ht="30" hidden="1" outlineLevel="2">
      <c r="B4455" s="115">
        <f t="shared" si="208"/>
        <v>4435</v>
      </c>
      <c r="C4455" s="70" t="s">
        <v>1021</v>
      </c>
      <c r="D4455" s="203" t="s">
        <v>2</v>
      </c>
      <c r="E4455" s="204">
        <v>34.1</v>
      </c>
      <c r="F4455" s="38"/>
      <c r="G4455" s="38"/>
      <c r="H4455" s="39"/>
      <c r="I4455" s="38"/>
      <c r="J4455" s="307"/>
      <c r="K4455" s="325"/>
      <c r="L4455" s="353"/>
      <c r="M4455" s="772"/>
      <c r="N4455" s="775"/>
      <c r="O4455" s="863"/>
      <c r="P4455" s="821"/>
      <c r="Q4455" s="828">
        <f t="shared" si="207"/>
        <v>0</v>
      </c>
      <c r="R4455" s="523"/>
    </row>
    <row r="4456" spans="2:18" hidden="1" outlineLevel="2">
      <c r="B4456" s="115">
        <f t="shared" si="208"/>
        <v>4436</v>
      </c>
      <c r="C4456" s="339" t="s">
        <v>3027</v>
      </c>
      <c r="D4456" s="203"/>
      <c r="E4456" s="204"/>
      <c r="F4456" s="38"/>
      <c r="G4456" s="38"/>
      <c r="H4456" s="39"/>
      <c r="I4456" s="38"/>
      <c r="J4456" s="307"/>
      <c r="K4456" s="325"/>
      <c r="L4456" s="353"/>
      <c r="M4456" s="772"/>
      <c r="N4456" s="775"/>
      <c r="O4456" s="863"/>
      <c r="P4456" s="821"/>
      <c r="Q4456" s="828">
        <f t="shared" si="207"/>
        <v>0</v>
      </c>
      <c r="R4456" s="523"/>
    </row>
    <row r="4457" spans="2:18" ht="60" hidden="1" outlineLevel="2">
      <c r="B4457" s="115">
        <f t="shared" si="208"/>
        <v>4437</v>
      </c>
      <c r="C4457" s="70" t="s">
        <v>1014</v>
      </c>
      <c r="D4457" s="203" t="s">
        <v>31</v>
      </c>
      <c r="E4457" s="204">
        <v>1</v>
      </c>
      <c r="F4457" s="38"/>
      <c r="G4457" s="38"/>
      <c r="H4457" s="39"/>
      <c r="I4457" s="38"/>
      <c r="J4457" s="307"/>
      <c r="K4457" s="325"/>
      <c r="L4457" s="353"/>
      <c r="M4457" s="772"/>
      <c r="N4457" s="775"/>
      <c r="O4457" s="863"/>
      <c r="P4457" s="821"/>
      <c r="Q4457" s="828">
        <f t="shared" si="207"/>
        <v>0</v>
      </c>
      <c r="R4457" s="523"/>
    </row>
    <row r="4458" spans="2:18" ht="60" hidden="1" outlineLevel="2">
      <c r="B4458" s="115">
        <f t="shared" si="208"/>
        <v>4438</v>
      </c>
      <c r="C4458" s="70" t="s">
        <v>1015</v>
      </c>
      <c r="D4458" s="203" t="s">
        <v>31</v>
      </c>
      <c r="E4458" s="204">
        <v>1</v>
      </c>
      <c r="F4458" s="38"/>
      <c r="G4458" s="38"/>
      <c r="H4458" s="39"/>
      <c r="I4458" s="38"/>
      <c r="J4458" s="307"/>
      <c r="K4458" s="325"/>
      <c r="L4458" s="353"/>
      <c r="M4458" s="772"/>
      <c r="N4458" s="775"/>
      <c r="O4458" s="863"/>
      <c r="P4458" s="821"/>
      <c r="Q4458" s="828">
        <f t="shared" si="207"/>
        <v>0</v>
      </c>
      <c r="R4458" s="523"/>
    </row>
    <row r="4459" spans="2:18" ht="45" hidden="1" outlineLevel="2">
      <c r="B4459" s="115">
        <f t="shared" si="208"/>
        <v>4439</v>
      </c>
      <c r="C4459" s="70" t="s">
        <v>1016</v>
      </c>
      <c r="D4459" s="203" t="s">
        <v>31</v>
      </c>
      <c r="E4459" s="204">
        <v>1</v>
      </c>
      <c r="F4459" s="38"/>
      <c r="G4459" s="38"/>
      <c r="H4459" s="39"/>
      <c r="I4459" s="38"/>
      <c r="J4459" s="307"/>
      <c r="K4459" s="325"/>
      <c r="L4459" s="353"/>
      <c r="M4459" s="772"/>
      <c r="N4459" s="775"/>
      <c r="O4459" s="863"/>
      <c r="P4459" s="821"/>
      <c r="Q4459" s="828">
        <f t="shared" si="207"/>
        <v>0</v>
      </c>
      <c r="R4459" s="523"/>
    </row>
    <row r="4460" spans="2:18" ht="30" hidden="1" outlineLevel="2">
      <c r="B4460" s="115">
        <f t="shared" si="208"/>
        <v>4440</v>
      </c>
      <c r="C4460" s="70" t="s">
        <v>1017</v>
      </c>
      <c r="D4460" s="203" t="s">
        <v>2</v>
      </c>
      <c r="E4460" s="204">
        <v>34.22</v>
      </c>
      <c r="F4460" s="38"/>
      <c r="G4460" s="38"/>
      <c r="H4460" s="39"/>
      <c r="I4460" s="38"/>
      <c r="J4460" s="307"/>
      <c r="K4460" s="325"/>
      <c r="L4460" s="353"/>
      <c r="M4460" s="772"/>
      <c r="N4460" s="775"/>
      <c r="O4460" s="863"/>
      <c r="P4460" s="821"/>
      <c r="Q4460" s="828">
        <f t="shared" si="207"/>
        <v>0</v>
      </c>
      <c r="R4460" s="523"/>
    </row>
    <row r="4461" spans="2:18" ht="30" hidden="1" outlineLevel="2">
      <c r="B4461" s="115">
        <f t="shared" si="208"/>
        <v>4441</v>
      </c>
      <c r="C4461" s="70" t="s">
        <v>1018</v>
      </c>
      <c r="D4461" s="203" t="s">
        <v>2</v>
      </c>
      <c r="E4461" s="204">
        <v>33.83</v>
      </c>
      <c r="F4461" s="38"/>
      <c r="G4461" s="38"/>
      <c r="H4461" s="39"/>
      <c r="I4461" s="38"/>
      <c r="J4461" s="307"/>
      <c r="K4461" s="325"/>
      <c r="L4461" s="353"/>
      <c r="M4461" s="772"/>
      <c r="N4461" s="775"/>
      <c r="O4461" s="863"/>
      <c r="P4461" s="821"/>
      <c r="Q4461" s="828">
        <f t="shared" si="207"/>
        <v>0</v>
      </c>
      <c r="R4461" s="523"/>
    </row>
    <row r="4462" spans="2:18" hidden="1" outlineLevel="2">
      <c r="B4462" s="115">
        <f t="shared" si="208"/>
        <v>4442</v>
      </c>
      <c r="C4462" s="70" t="s">
        <v>1019</v>
      </c>
      <c r="D4462" s="203" t="s">
        <v>2</v>
      </c>
      <c r="E4462" s="204">
        <v>11.94</v>
      </c>
      <c r="F4462" s="38"/>
      <c r="G4462" s="38"/>
      <c r="H4462" s="39"/>
      <c r="I4462" s="38"/>
      <c r="J4462" s="307"/>
      <c r="K4462" s="325"/>
      <c r="L4462" s="353"/>
      <c r="M4462" s="772"/>
      <c r="N4462" s="775"/>
      <c r="O4462" s="863"/>
      <c r="P4462" s="821"/>
      <c r="Q4462" s="828">
        <f t="shared" si="207"/>
        <v>0</v>
      </c>
      <c r="R4462" s="523"/>
    </row>
    <row r="4463" spans="2:18" ht="30" hidden="1" outlineLevel="2">
      <c r="B4463" s="115">
        <f t="shared" si="208"/>
        <v>4443</v>
      </c>
      <c r="C4463" s="70" t="s">
        <v>1020</v>
      </c>
      <c r="D4463" s="203" t="s">
        <v>2</v>
      </c>
      <c r="E4463" s="204">
        <v>34.22</v>
      </c>
      <c r="F4463" s="38"/>
      <c r="G4463" s="38"/>
      <c r="H4463" s="39"/>
      <c r="I4463" s="38"/>
      <c r="J4463" s="307"/>
      <c r="K4463" s="325"/>
      <c r="L4463" s="353"/>
      <c r="M4463" s="772"/>
      <c r="N4463" s="775"/>
      <c r="O4463" s="863"/>
      <c r="P4463" s="821"/>
      <c r="Q4463" s="828">
        <f t="shared" ref="Q4463:Q4526" si="209">I4463</f>
        <v>0</v>
      </c>
      <c r="R4463" s="523"/>
    </row>
    <row r="4464" spans="2:18" ht="30" hidden="1" outlineLevel="2">
      <c r="B4464" s="115">
        <f t="shared" si="208"/>
        <v>4444</v>
      </c>
      <c r="C4464" s="70" t="s">
        <v>1021</v>
      </c>
      <c r="D4464" s="203" t="s">
        <v>2</v>
      </c>
      <c r="E4464" s="204">
        <v>33.83</v>
      </c>
      <c r="F4464" s="38"/>
      <c r="G4464" s="38"/>
      <c r="H4464" s="39"/>
      <c r="I4464" s="38"/>
      <c r="J4464" s="307"/>
      <c r="K4464" s="325"/>
      <c r="L4464" s="353"/>
      <c r="M4464" s="772"/>
      <c r="N4464" s="775"/>
      <c r="O4464" s="863"/>
      <c r="P4464" s="821"/>
      <c r="Q4464" s="828">
        <f t="shared" si="209"/>
        <v>0</v>
      </c>
      <c r="R4464" s="523"/>
    </row>
    <row r="4465" spans="1:18" hidden="1" outlineLevel="2">
      <c r="B4465" s="115">
        <f t="shared" si="208"/>
        <v>4445</v>
      </c>
      <c r="C4465" s="70" t="s">
        <v>1022</v>
      </c>
      <c r="D4465" s="203" t="s">
        <v>31</v>
      </c>
      <c r="E4465" s="204">
        <v>2</v>
      </c>
      <c r="F4465" s="38"/>
      <c r="G4465" s="38"/>
      <c r="H4465" s="39"/>
      <c r="I4465" s="38"/>
      <c r="J4465" s="307"/>
      <c r="K4465" s="325"/>
      <c r="L4465" s="353"/>
      <c r="M4465" s="772"/>
      <c r="N4465" s="775"/>
      <c r="O4465" s="863"/>
      <c r="P4465" s="821"/>
      <c r="Q4465" s="828">
        <f t="shared" si="209"/>
        <v>0</v>
      </c>
      <c r="R4465" s="523"/>
    </row>
    <row r="4466" spans="1:18" hidden="1" outlineLevel="2">
      <c r="B4466" s="115">
        <f t="shared" si="208"/>
        <v>4446</v>
      </c>
      <c r="C4466" s="70" t="s">
        <v>3028</v>
      </c>
      <c r="D4466" s="203"/>
      <c r="E4466" s="204"/>
      <c r="F4466" s="38"/>
      <c r="G4466" s="38"/>
      <c r="H4466" s="39"/>
      <c r="I4466" s="38"/>
      <c r="J4466" s="307"/>
      <c r="K4466" s="325"/>
      <c r="L4466" s="353"/>
      <c r="M4466" s="772"/>
      <c r="N4466" s="775"/>
      <c r="O4466" s="863"/>
      <c r="P4466" s="821"/>
      <c r="Q4466" s="828">
        <f t="shared" si="209"/>
        <v>0</v>
      </c>
      <c r="R4466" s="523"/>
    </row>
    <row r="4467" spans="1:18" hidden="1" outlineLevel="2">
      <c r="B4467" s="115">
        <f t="shared" si="208"/>
        <v>4447</v>
      </c>
      <c r="C4467" s="70" t="s">
        <v>1023</v>
      </c>
      <c r="D4467" s="203" t="s">
        <v>266</v>
      </c>
      <c r="E4467" s="204">
        <v>850</v>
      </c>
      <c r="F4467" s="38"/>
      <c r="G4467" s="38"/>
      <c r="H4467" s="39"/>
      <c r="I4467" s="38"/>
      <c r="J4467" s="307"/>
      <c r="K4467" s="325"/>
      <c r="L4467" s="353"/>
      <c r="M4467" s="772"/>
      <c r="N4467" s="775"/>
      <c r="O4467" s="863"/>
      <c r="P4467" s="821"/>
      <c r="Q4467" s="828">
        <f t="shared" si="209"/>
        <v>0</v>
      </c>
      <c r="R4467" s="523"/>
    </row>
    <row r="4468" spans="1:18" ht="45" hidden="1" outlineLevel="2">
      <c r="B4468" s="115">
        <f t="shared" ref="B4468:B4472" si="210">B4467+1</f>
        <v>4448</v>
      </c>
      <c r="C4468" s="70" t="s">
        <v>541</v>
      </c>
      <c r="D4468" s="203" t="s">
        <v>2532</v>
      </c>
      <c r="E4468" s="204" t="s">
        <v>3029</v>
      </c>
      <c r="F4468" s="38"/>
      <c r="G4468" s="38"/>
      <c r="H4468" s="39"/>
      <c r="I4468" s="38"/>
      <c r="J4468" s="307"/>
      <c r="K4468" s="325"/>
      <c r="L4468" s="353"/>
      <c r="M4468" s="772"/>
      <c r="N4468" s="775"/>
      <c r="O4468" s="863"/>
      <c r="P4468" s="821"/>
      <c r="Q4468" s="828">
        <f t="shared" si="209"/>
        <v>0</v>
      </c>
      <c r="R4468" s="523"/>
    </row>
    <row r="4469" spans="1:18" ht="45" hidden="1" outlineLevel="2">
      <c r="B4469" s="115">
        <f t="shared" si="210"/>
        <v>4449</v>
      </c>
      <c r="C4469" s="70" t="s">
        <v>640</v>
      </c>
      <c r="D4469" s="203" t="s">
        <v>3030</v>
      </c>
      <c r="E4469" s="204" t="s">
        <v>3031</v>
      </c>
      <c r="F4469" s="38"/>
      <c r="G4469" s="38"/>
      <c r="H4469" s="39"/>
      <c r="I4469" s="38"/>
      <c r="J4469" s="307"/>
      <c r="K4469" s="325"/>
      <c r="L4469" s="353"/>
      <c r="M4469" s="772"/>
      <c r="N4469" s="775"/>
      <c r="O4469" s="863"/>
      <c r="P4469" s="821"/>
      <c r="Q4469" s="828">
        <f t="shared" si="209"/>
        <v>0</v>
      </c>
      <c r="R4469" s="523"/>
    </row>
    <row r="4470" spans="1:18" hidden="1" outlineLevel="2">
      <c r="B4470" s="115">
        <f t="shared" si="210"/>
        <v>4450</v>
      </c>
      <c r="C4470" s="70" t="s">
        <v>3032</v>
      </c>
      <c r="D4470" s="203" t="s">
        <v>31</v>
      </c>
      <c r="E4470" s="204">
        <v>213</v>
      </c>
      <c r="F4470" s="38"/>
      <c r="G4470" s="38"/>
      <c r="H4470" s="39"/>
      <c r="I4470" s="38"/>
      <c r="J4470" s="307"/>
      <c r="K4470" s="325"/>
      <c r="L4470" s="353"/>
      <c r="M4470" s="772"/>
      <c r="N4470" s="775"/>
      <c r="O4470" s="863"/>
      <c r="P4470" s="821"/>
      <c r="Q4470" s="828">
        <f t="shared" si="209"/>
        <v>0</v>
      </c>
      <c r="R4470" s="523"/>
    </row>
    <row r="4471" spans="1:18" hidden="1" outlineLevel="2">
      <c r="B4471" s="115">
        <f t="shared" si="210"/>
        <v>4451</v>
      </c>
      <c r="C4471" s="70" t="s">
        <v>3033</v>
      </c>
      <c r="D4471" s="203" t="s">
        <v>3</v>
      </c>
      <c r="E4471" s="204">
        <v>213</v>
      </c>
      <c r="F4471" s="38"/>
      <c r="G4471" s="38"/>
      <c r="H4471" s="39"/>
      <c r="I4471" s="38"/>
      <c r="J4471" s="307"/>
      <c r="K4471" s="325"/>
      <c r="L4471" s="353"/>
      <c r="M4471" s="772"/>
      <c r="N4471" s="775"/>
      <c r="O4471" s="863"/>
      <c r="P4471" s="821"/>
      <c r="Q4471" s="828">
        <f t="shared" si="209"/>
        <v>0</v>
      </c>
      <c r="R4471" s="523"/>
    </row>
    <row r="4472" spans="1:18" hidden="1" outlineLevel="2">
      <c r="B4472" s="115">
        <f t="shared" si="210"/>
        <v>4452</v>
      </c>
      <c r="C4472" s="70" t="s">
        <v>1753</v>
      </c>
      <c r="D4472" s="203" t="s">
        <v>1754</v>
      </c>
      <c r="E4472" s="204">
        <v>1</v>
      </c>
      <c r="F4472" s="38"/>
      <c r="G4472" s="38"/>
      <c r="H4472" s="39"/>
      <c r="I4472" s="38"/>
      <c r="J4472" s="307"/>
      <c r="K4472" s="325"/>
      <c r="L4472" s="353"/>
      <c r="M4472" s="772"/>
      <c r="N4472" s="775"/>
      <c r="O4472" s="863"/>
      <c r="P4472" s="821"/>
      <c r="Q4472" s="828">
        <f t="shared" si="209"/>
        <v>0</v>
      </c>
      <c r="R4472" s="523"/>
    </row>
    <row r="4473" spans="1:18" ht="65.400000000000006" customHeight="1" collapsed="1">
      <c r="A4473" s="219">
        <v>29</v>
      </c>
      <c r="B4473" s="696"/>
      <c r="C4473" s="940" t="s">
        <v>3094</v>
      </c>
      <c r="D4473" s="941"/>
      <c r="E4473" s="941"/>
      <c r="F4473" s="425"/>
      <c r="G4473" s="425"/>
      <c r="H4473" s="433"/>
      <c r="I4473" s="914">
        <f>SUM(I4474:I4500)</f>
        <v>1001993.2480000001</v>
      </c>
      <c r="J4473" s="428">
        <f>SUM(J4474:J4500)</f>
        <v>1001993.2480000001</v>
      </c>
      <c r="K4473" s="491" t="s">
        <v>3624</v>
      </c>
      <c r="L4473" s="572">
        <v>45719</v>
      </c>
      <c r="M4473" s="772">
        <v>0</v>
      </c>
      <c r="N4473" s="402">
        <v>0</v>
      </c>
      <c r="O4473" s="860" t="s">
        <v>3977</v>
      </c>
      <c r="P4473" s="826">
        <f>G4473</f>
        <v>0</v>
      </c>
      <c r="Q4473" s="828">
        <f t="shared" si="209"/>
        <v>1001993.2480000001</v>
      </c>
      <c r="R4473" s="523"/>
    </row>
    <row r="4474" spans="1:18" ht="30" hidden="1" outlineLevel="2">
      <c r="B4474" s="435"/>
      <c r="C4474" s="436" t="s">
        <v>3095</v>
      </c>
      <c r="D4474" s="437" t="s">
        <v>3096</v>
      </c>
      <c r="E4474" s="438">
        <f>148-54</f>
        <v>94</v>
      </c>
      <c r="F4474" s="394"/>
      <c r="G4474" s="394"/>
      <c r="H4474" s="395"/>
      <c r="I4474" s="394"/>
      <c r="J4474" s="396"/>
      <c r="K4474" s="397" t="s">
        <v>3623</v>
      </c>
      <c r="L4474" s="398"/>
      <c r="M4474" s="772"/>
      <c r="N4474" s="402"/>
      <c r="O4474" s="860" t="s">
        <v>3977</v>
      </c>
      <c r="P4474" s="826">
        <f t="shared" ref="P4474:P4535" si="211">G4474</f>
        <v>0</v>
      </c>
      <c r="Q4474" s="828">
        <f t="shared" si="209"/>
        <v>0</v>
      </c>
      <c r="R4474" s="523"/>
    </row>
    <row r="4475" spans="1:18" ht="45" hidden="1" outlineLevel="2">
      <c r="B4475" s="435"/>
      <c r="C4475" s="436" t="s">
        <v>3097</v>
      </c>
      <c r="D4475" s="437" t="s">
        <v>1642</v>
      </c>
      <c r="E4475" s="439">
        <v>22.12</v>
      </c>
      <c r="F4475" s="394"/>
      <c r="G4475" s="394"/>
      <c r="H4475" s="395"/>
      <c r="I4475" s="394"/>
      <c r="J4475" s="396"/>
      <c r="K4475" s="397" t="s">
        <v>3623</v>
      </c>
      <c r="L4475" s="398"/>
      <c r="M4475" s="772"/>
      <c r="N4475" s="402"/>
      <c r="O4475" s="860" t="s">
        <v>3977</v>
      </c>
      <c r="P4475" s="826">
        <f t="shared" si="211"/>
        <v>0</v>
      </c>
      <c r="Q4475" s="828">
        <f t="shared" si="209"/>
        <v>0</v>
      </c>
      <c r="R4475" s="523"/>
    </row>
    <row r="4476" spans="1:18" ht="60" hidden="1" outlineLevel="2">
      <c r="B4476" s="435"/>
      <c r="C4476" s="436" t="s">
        <v>3098</v>
      </c>
      <c r="D4476" s="437" t="s">
        <v>1642</v>
      </c>
      <c r="E4476" s="439">
        <v>22.12</v>
      </c>
      <c r="F4476" s="394"/>
      <c r="G4476" s="394"/>
      <c r="H4476" s="395"/>
      <c r="I4476" s="394"/>
      <c r="J4476" s="396"/>
      <c r="K4476" s="397" t="s">
        <v>3623</v>
      </c>
      <c r="L4476" s="398"/>
      <c r="M4476" s="772"/>
      <c r="N4476" s="402"/>
      <c r="O4476" s="860" t="s">
        <v>3977</v>
      </c>
      <c r="P4476" s="826">
        <f t="shared" si="211"/>
        <v>0</v>
      </c>
      <c r="Q4476" s="828">
        <f t="shared" si="209"/>
        <v>0</v>
      </c>
      <c r="R4476" s="523"/>
    </row>
    <row r="4477" spans="1:18" ht="60" hidden="1" outlineLevel="2">
      <c r="B4477" s="435"/>
      <c r="C4477" s="436" t="s">
        <v>3099</v>
      </c>
      <c r="D4477" s="437" t="s">
        <v>3100</v>
      </c>
      <c r="E4477" s="439">
        <v>90.65</v>
      </c>
      <c r="F4477" s="394"/>
      <c r="G4477" s="394"/>
      <c r="H4477" s="395"/>
      <c r="I4477" s="394"/>
      <c r="J4477" s="396"/>
      <c r="K4477" s="397" t="s">
        <v>3623</v>
      </c>
      <c r="L4477" s="398"/>
      <c r="M4477" s="772"/>
      <c r="N4477" s="402"/>
      <c r="O4477" s="860" t="s">
        <v>3977</v>
      </c>
      <c r="P4477" s="826">
        <f t="shared" si="211"/>
        <v>0</v>
      </c>
      <c r="Q4477" s="828">
        <f t="shared" si="209"/>
        <v>0</v>
      </c>
      <c r="R4477" s="523"/>
    </row>
    <row r="4478" spans="1:18" ht="45" hidden="1" outlineLevel="2">
      <c r="B4478" s="435"/>
      <c r="C4478" s="436" t="s">
        <v>3101</v>
      </c>
      <c r="D4478" s="437" t="s">
        <v>3102</v>
      </c>
      <c r="E4478" s="439" t="s">
        <v>3103</v>
      </c>
      <c r="F4478" s="394"/>
      <c r="G4478" s="394"/>
      <c r="H4478" s="395"/>
      <c r="I4478" s="394"/>
      <c r="J4478" s="396"/>
      <c r="K4478" s="397" t="s">
        <v>3623</v>
      </c>
      <c r="L4478" s="398"/>
      <c r="M4478" s="772"/>
      <c r="N4478" s="402"/>
      <c r="O4478" s="860" t="s">
        <v>3977</v>
      </c>
      <c r="P4478" s="826">
        <f t="shared" si="211"/>
        <v>0</v>
      </c>
      <c r="Q4478" s="828">
        <f t="shared" si="209"/>
        <v>0</v>
      </c>
      <c r="R4478" s="523"/>
    </row>
    <row r="4479" spans="1:18" ht="45" hidden="1" outlineLevel="2">
      <c r="B4479" s="435"/>
      <c r="C4479" s="436" t="s">
        <v>3097</v>
      </c>
      <c r="D4479" s="437" t="s">
        <v>40</v>
      </c>
      <c r="E4479" s="439">
        <v>203.39</v>
      </c>
      <c r="F4479" s="394"/>
      <c r="G4479" s="394"/>
      <c r="H4479" s="395"/>
      <c r="I4479" s="394"/>
      <c r="J4479" s="396"/>
      <c r="K4479" s="397" t="s">
        <v>3623</v>
      </c>
      <c r="L4479" s="398"/>
      <c r="M4479" s="772"/>
      <c r="N4479" s="402"/>
      <c r="O4479" s="860" t="s">
        <v>3977</v>
      </c>
      <c r="P4479" s="826">
        <f t="shared" si="211"/>
        <v>0</v>
      </c>
      <c r="Q4479" s="828">
        <f t="shared" si="209"/>
        <v>0</v>
      </c>
      <c r="R4479" s="523"/>
    </row>
    <row r="4480" spans="1:18" ht="45" hidden="1" outlineLevel="2">
      <c r="B4480" s="435"/>
      <c r="C4480" s="436" t="s">
        <v>3104</v>
      </c>
      <c r="D4480" s="437" t="s">
        <v>40</v>
      </c>
      <c r="E4480" s="439">
        <v>203.39</v>
      </c>
      <c r="F4480" s="394"/>
      <c r="G4480" s="394"/>
      <c r="H4480" s="395"/>
      <c r="I4480" s="394"/>
      <c r="J4480" s="396"/>
      <c r="K4480" s="397" t="s">
        <v>3623</v>
      </c>
      <c r="L4480" s="398"/>
      <c r="M4480" s="772"/>
      <c r="N4480" s="402"/>
      <c r="O4480" s="860" t="s">
        <v>3977</v>
      </c>
      <c r="P4480" s="826">
        <f t="shared" si="211"/>
        <v>0</v>
      </c>
      <c r="Q4480" s="828">
        <f t="shared" si="209"/>
        <v>0</v>
      </c>
      <c r="R4480" s="523"/>
    </row>
    <row r="4481" spans="2:18" ht="30" hidden="1" outlineLevel="2">
      <c r="B4481" s="435"/>
      <c r="C4481" s="436" t="s">
        <v>3105</v>
      </c>
      <c r="D4481" s="437" t="s">
        <v>3102</v>
      </c>
      <c r="E4481" s="440">
        <v>10.75</v>
      </c>
      <c r="F4481" s="394"/>
      <c r="G4481" s="394"/>
      <c r="H4481" s="395"/>
      <c r="I4481" s="394"/>
      <c r="J4481" s="396"/>
      <c r="K4481" s="397" t="s">
        <v>3623</v>
      </c>
      <c r="L4481" s="398"/>
      <c r="M4481" s="772"/>
      <c r="N4481" s="402"/>
      <c r="O4481" s="860" t="s">
        <v>3977</v>
      </c>
      <c r="P4481" s="826">
        <f t="shared" si="211"/>
        <v>0</v>
      </c>
      <c r="Q4481" s="828">
        <f t="shared" si="209"/>
        <v>0</v>
      </c>
      <c r="R4481" s="523"/>
    </row>
    <row r="4482" spans="2:18" ht="45" hidden="1" outlineLevel="2">
      <c r="B4482" s="435"/>
      <c r="C4482" s="436" t="s">
        <v>3097</v>
      </c>
      <c r="D4482" s="437" t="s">
        <v>40</v>
      </c>
      <c r="E4482" s="439">
        <v>1.8</v>
      </c>
      <c r="F4482" s="394"/>
      <c r="G4482" s="394"/>
      <c r="H4482" s="395"/>
      <c r="I4482" s="394"/>
      <c r="J4482" s="396"/>
      <c r="K4482" s="397" t="s">
        <v>3623</v>
      </c>
      <c r="L4482" s="398"/>
      <c r="M4482" s="772"/>
      <c r="N4482" s="402"/>
      <c r="O4482" s="860" t="s">
        <v>3977</v>
      </c>
      <c r="P4482" s="826">
        <f t="shared" si="211"/>
        <v>0</v>
      </c>
      <c r="Q4482" s="828">
        <f t="shared" si="209"/>
        <v>0</v>
      </c>
      <c r="R4482" s="523"/>
    </row>
    <row r="4483" spans="2:18" ht="45" hidden="1" outlineLevel="2">
      <c r="B4483" s="435"/>
      <c r="C4483" s="436" t="s">
        <v>3104</v>
      </c>
      <c r="D4483" s="437" t="s">
        <v>40</v>
      </c>
      <c r="E4483" s="439">
        <v>1.8</v>
      </c>
      <c r="F4483" s="394"/>
      <c r="G4483" s="394"/>
      <c r="H4483" s="395"/>
      <c r="I4483" s="394"/>
      <c r="J4483" s="396"/>
      <c r="K4483" s="397" t="s">
        <v>3623</v>
      </c>
      <c r="L4483" s="398"/>
      <c r="M4483" s="772"/>
      <c r="N4483" s="402"/>
      <c r="O4483" s="860" t="s">
        <v>3977</v>
      </c>
      <c r="P4483" s="826">
        <f t="shared" si="211"/>
        <v>0</v>
      </c>
      <c r="Q4483" s="828">
        <f t="shared" si="209"/>
        <v>0</v>
      </c>
      <c r="R4483" s="523"/>
    </row>
    <row r="4484" spans="2:18" ht="30" hidden="1" outlineLevel="2">
      <c r="B4484" s="435"/>
      <c r="C4484" s="441" t="s">
        <v>3106</v>
      </c>
      <c r="D4484" s="442" t="s">
        <v>3107</v>
      </c>
      <c r="E4484" s="443" t="s">
        <v>3108</v>
      </c>
      <c r="F4484" s="394"/>
      <c r="G4484" s="394"/>
      <c r="H4484" s="395">
        <v>4380</v>
      </c>
      <c r="I4484" s="394">
        <f>H4484*1.92</f>
        <v>8409.6</v>
      </c>
      <c r="J4484" s="424">
        <f>G4484+I4484</f>
        <v>8409.6</v>
      </c>
      <c r="K4484" s="397" t="s">
        <v>3623</v>
      </c>
      <c r="L4484" s="398"/>
      <c r="M4484" s="772"/>
      <c r="N4484" s="402"/>
      <c r="O4484" s="860" t="s">
        <v>3977</v>
      </c>
      <c r="P4484" s="826">
        <f t="shared" si="211"/>
        <v>0</v>
      </c>
      <c r="Q4484" s="828">
        <f t="shared" si="209"/>
        <v>8409.6</v>
      </c>
      <c r="R4484" s="523"/>
    </row>
    <row r="4485" spans="2:18" ht="45" hidden="1" outlineLevel="2">
      <c r="B4485" s="435"/>
      <c r="C4485" s="436" t="s">
        <v>3109</v>
      </c>
      <c r="D4485" s="437" t="s">
        <v>3102</v>
      </c>
      <c r="E4485" s="439" t="s">
        <v>3110</v>
      </c>
      <c r="F4485" s="394"/>
      <c r="G4485" s="394"/>
      <c r="H4485" s="395"/>
      <c r="I4485" s="394"/>
      <c r="J4485" s="396"/>
      <c r="K4485" s="397" t="s">
        <v>3623</v>
      </c>
      <c r="L4485" s="398"/>
      <c r="M4485" s="772"/>
      <c r="N4485" s="402"/>
      <c r="O4485" s="860" t="s">
        <v>3977</v>
      </c>
      <c r="P4485" s="826">
        <f t="shared" si="211"/>
        <v>0</v>
      </c>
      <c r="Q4485" s="828">
        <f t="shared" si="209"/>
        <v>0</v>
      </c>
      <c r="R4485" s="523"/>
    </row>
    <row r="4486" spans="2:18" ht="45" hidden="1" outlineLevel="2">
      <c r="B4486" s="435"/>
      <c r="C4486" s="436" t="s">
        <v>3097</v>
      </c>
      <c r="D4486" s="437" t="s">
        <v>40</v>
      </c>
      <c r="E4486" s="439">
        <v>9.75</v>
      </c>
      <c r="F4486" s="394"/>
      <c r="G4486" s="394"/>
      <c r="H4486" s="395"/>
      <c r="I4486" s="394"/>
      <c r="J4486" s="396"/>
      <c r="K4486" s="397" t="s">
        <v>3623</v>
      </c>
      <c r="L4486" s="398"/>
      <c r="M4486" s="772"/>
      <c r="N4486" s="402"/>
      <c r="O4486" s="860" t="s">
        <v>3977</v>
      </c>
      <c r="P4486" s="826">
        <f t="shared" si="211"/>
        <v>0</v>
      </c>
      <c r="Q4486" s="828">
        <f t="shared" si="209"/>
        <v>0</v>
      </c>
      <c r="R4486" s="523"/>
    </row>
    <row r="4487" spans="2:18" ht="45" hidden="1" outlineLevel="2">
      <c r="B4487" s="435"/>
      <c r="C4487" s="436" t="s">
        <v>3104</v>
      </c>
      <c r="D4487" s="437" t="s">
        <v>40</v>
      </c>
      <c r="E4487" s="439">
        <v>9.75</v>
      </c>
      <c r="F4487" s="394"/>
      <c r="G4487" s="394"/>
      <c r="H4487" s="395"/>
      <c r="I4487" s="394"/>
      <c r="J4487" s="396"/>
      <c r="K4487" s="397" t="s">
        <v>3623</v>
      </c>
      <c r="L4487" s="398"/>
      <c r="M4487" s="772"/>
      <c r="N4487" s="402"/>
      <c r="O4487" s="860" t="s">
        <v>3977</v>
      </c>
      <c r="P4487" s="826">
        <f t="shared" si="211"/>
        <v>0</v>
      </c>
      <c r="Q4487" s="828">
        <f t="shared" si="209"/>
        <v>0</v>
      </c>
      <c r="R4487" s="523"/>
    </row>
    <row r="4488" spans="2:18" ht="30" hidden="1" outlineLevel="2">
      <c r="B4488" s="435"/>
      <c r="C4488" s="441" t="s">
        <v>3111</v>
      </c>
      <c r="D4488" s="442" t="s">
        <v>3112</v>
      </c>
      <c r="E4488" s="443">
        <v>229.2</v>
      </c>
      <c r="F4488" s="394"/>
      <c r="G4488" s="394"/>
      <c r="H4488" s="395">
        <v>2500</v>
      </c>
      <c r="I4488" s="394">
        <f>E4488*H4488</f>
        <v>573000</v>
      </c>
      <c r="J4488" s="424">
        <f>G4488+I4488</f>
        <v>573000</v>
      </c>
      <c r="K4488" s="397" t="s">
        <v>3623</v>
      </c>
      <c r="L4488" s="398"/>
      <c r="M4488" s="772"/>
      <c r="N4488" s="402"/>
      <c r="O4488" s="860" t="s">
        <v>3977</v>
      </c>
      <c r="P4488" s="826">
        <f t="shared" si="211"/>
        <v>0</v>
      </c>
      <c r="Q4488" s="828">
        <f t="shared" si="209"/>
        <v>573000</v>
      </c>
      <c r="R4488" s="523"/>
    </row>
    <row r="4489" spans="2:18" ht="45" hidden="1" outlineLevel="2">
      <c r="B4489" s="435"/>
      <c r="C4489" s="441" t="s">
        <v>1641</v>
      </c>
      <c r="D4489" s="442" t="s">
        <v>40</v>
      </c>
      <c r="E4489" s="443">
        <v>38.728000000000002</v>
      </c>
      <c r="F4489" s="394"/>
      <c r="G4489" s="394"/>
      <c r="H4489" s="395">
        <v>260</v>
      </c>
      <c r="I4489" s="394">
        <f>E4489*H4489</f>
        <v>10069.280000000001</v>
      </c>
      <c r="J4489" s="424">
        <f>G4489+I4489</f>
        <v>10069.280000000001</v>
      </c>
      <c r="K4489" s="397" t="s">
        <v>3623</v>
      </c>
      <c r="L4489" s="398"/>
      <c r="M4489" s="772"/>
      <c r="N4489" s="402"/>
      <c r="O4489" s="860" t="s">
        <v>3977</v>
      </c>
      <c r="P4489" s="826">
        <f t="shared" si="211"/>
        <v>0</v>
      </c>
      <c r="Q4489" s="828">
        <f t="shared" si="209"/>
        <v>10069.280000000001</v>
      </c>
      <c r="R4489" s="523"/>
    </row>
    <row r="4490" spans="2:18" ht="30" hidden="1" outlineLevel="2">
      <c r="B4490" s="435"/>
      <c r="C4490" s="441" t="s">
        <v>1643</v>
      </c>
      <c r="D4490" s="442" t="s">
        <v>40</v>
      </c>
      <c r="E4490" s="443">
        <v>38.728000000000002</v>
      </c>
      <c r="F4490" s="394"/>
      <c r="G4490" s="394"/>
      <c r="H4490" s="395">
        <v>320</v>
      </c>
      <c r="I4490" s="394">
        <f>H4490*E4490</f>
        <v>12392.960000000001</v>
      </c>
      <c r="J4490" s="424">
        <f>G4490+I4490</f>
        <v>12392.960000000001</v>
      </c>
      <c r="K4490" s="397" t="s">
        <v>3623</v>
      </c>
      <c r="L4490" s="398"/>
      <c r="M4490" s="772"/>
      <c r="N4490" s="402"/>
      <c r="O4490" s="860" t="s">
        <v>3977</v>
      </c>
      <c r="P4490" s="826">
        <f t="shared" si="211"/>
        <v>0</v>
      </c>
      <c r="Q4490" s="828">
        <f t="shared" si="209"/>
        <v>12392.960000000001</v>
      </c>
      <c r="R4490" s="523"/>
    </row>
    <row r="4491" spans="2:18" ht="45" hidden="1" outlineLevel="2">
      <c r="B4491" s="435"/>
      <c r="C4491" s="441" t="s">
        <v>1641</v>
      </c>
      <c r="D4491" s="442" t="s">
        <v>40</v>
      </c>
      <c r="E4491" s="443">
        <v>44.08</v>
      </c>
      <c r="F4491" s="394"/>
      <c r="G4491" s="394"/>
      <c r="H4491" s="395">
        <v>260</v>
      </c>
      <c r="I4491" s="394">
        <f>H4491*E4491</f>
        <v>11460.8</v>
      </c>
      <c r="J4491" s="424">
        <f>G4491+I4491</f>
        <v>11460.8</v>
      </c>
      <c r="K4491" s="397" t="s">
        <v>3623</v>
      </c>
      <c r="L4491" s="398"/>
      <c r="M4491" s="772"/>
      <c r="N4491" s="402"/>
      <c r="O4491" s="860" t="s">
        <v>3977</v>
      </c>
      <c r="P4491" s="826">
        <f t="shared" si="211"/>
        <v>0</v>
      </c>
      <c r="Q4491" s="828">
        <f t="shared" si="209"/>
        <v>11460.8</v>
      </c>
      <c r="R4491" s="523"/>
    </row>
    <row r="4492" spans="2:18" ht="30" hidden="1" outlineLevel="2">
      <c r="B4492" s="435"/>
      <c r="C4492" s="444" t="s">
        <v>3113</v>
      </c>
      <c r="D4492" s="442" t="s">
        <v>40</v>
      </c>
      <c r="E4492" s="443">
        <v>44.08</v>
      </c>
      <c r="F4492" s="394"/>
      <c r="G4492" s="394"/>
      <c r="H4492" s="395">
        <v>630</v>
      </c>
      <c r="I4492" s="394">
        <f>H4492*E4492</f>
        <v>27770.399999999998</v>
      </c>
      <c r="J4492" s="424">
        <f>G4492+I4492</f>
        <v>27770.399999999998</v>
      </c>
      <c r="K4492" s="397" t="s">
        <v>3623</v>
      </c>
      <c r="L4492" s="398"/>
      <c r="M4492" s="772"/>
      <c r="N4492" s="402"/>
      <c r="O4492" s="860" t="s">
        <v>3977</v>
      </c>
      <c r="P4492" s="826">
        <f t="shared" si="211"/>
        <v>0</v>
      </c>
      <c r="Q4492" s="828">
        <f t="shared" si="209"/>
        <v>27770.399999999998</v>
      </c>
      <c r="R4492" s="523"/>
    </row>
    <row r="4493" spans="2:18" ht="60" hidden="1" outlineLevel="2">
      <c r="B4493" s="435"/>
      <c r="C4493" s="445" t="s">
        <v>3114</v>
      </c>
      <c r="D4493" s="437" t="s">
        <v>63</v>
      </c>
      <c r="E4493" s="439">
        <f>1400-209.09</f>
        <v>1190.9100000000001</v>
      </c>
      <c r="F4493" s="394"/>
      <c r="G4493" s="394"/>
      <c r="H4493" s="395"/>
      <c r="I4493" s="394"/>
      <c r="J4493" s="396"/>
      <c r="K4493" s="397" t="s">
        <v>3623</v>
      </c>
      <c r="L4493" s="398"/>
      <c r="M4493" s="772"/>
      <c r="N4493" s="402"/>
      <c r="O4493" s="860" t="s">
        <v>3977</v>
      </c>
      <c r="P4493" s="826">
        <f t="shared" si="211"/>
        <v>0</v>
      </c>
      <c r="Q4493" s="828">
        <f t="shared" si="209"/>
        <v>0</v>
      </c>
      <c r="R4493" s="523"/>
    </row>
    <row r="4494" spans="2:18" ht="45" hidden="1" outlineLevel="2">
      <c r="B4494" s="435"/>
      <c r="C4494" s="445" t="s">
        <v>3097</v>
      </c>
      <c r="D4494" s="437" t="s">
        <v>40</v>
      </c>
      <c r="E4494" s="439">
        <v>2977.03</v>
      </c>
      <c r="F4494" s="394"/>
      <c r="G4494" s="394"/>
      <c r="H4494" s="395"/>
      <c r="I4494" s="394"/>
      <c r="J4494" s="396"/>
      <c r="K4494" s="397" t="s">
        <v>3623</v>
      </c>
      <c r="L4494" s="398"/>
      <c r="M4494" s="772"/>
      <c r="N4494" s="402"/>
      <c r="O4494" s="860" t="s">
        <v>3977</v>
      </c>
      <c r="P4494" s="826">
        <f t="shared" si="211"/>
        <v>0</v>
      </c>
      <c r="Q4494" s="828">
        <f t="shared" si="209"/>
        <v>0</v>
      </c>
      <c r="R4494" s="523"/>
    </row>
    <row r="4495" spans="2:18" ht="45" hidden="1" outlineLevel="2">
      <c r="B4495" s="435"/>
      <c r="C4495" s="445" t="s">
        <v>3104</v>
      </c>
      <c r="D4495" s="437" t="s">
        <v>40</v>
      </c>
      <c r="E4495" s="439">
        <v>2977.03</v>
      </c>
      <c r="F4495" s="394"/>
      <c r="G4495" s="394"/>
      <c r="H4495" s="395"/>
      <c r="I4495" s="394"/>
      <c r="J4495" s="396"/>
      <c r="K4495" s="397" t="s">
        <v>3623</v>
      </c>
      <c r="L4495" s="398"/>
      <c r="M4495" s="772"/>
      <c r="N4495" s="402"/>
      <c r="O4495" s="860" t="s">
        <v>3977</v>
      </c>
      <c r="P4495" s="826">
        <f t="shared" si="211"/>
        <v>0</v>
      </c>
      <c r="Q4495" s="828">
        <f t="shared" si="209"/>
        <v>0</v>
      </c>
      <c r="R4495" s="523"/>
    </row>
    <row r="4496" spans="2:18" ht="30" hidden="1" outlineLevel="2">
      <c r="B4496" s="435"/>
      <c r="C4496" s="444" t="s">
        <v>3115</v>
      </c>
      <c r="D4496" s="442" t="s">
        <v>1642</v>
      </c>
      <c r="E4496" s="443">
        <v>270</v>
      </c>
      <c r="F4496" s="394"/>
      <c r="G4496" s="394"/>
      <c r="H4496" s="395"/>
      <c r="I4496" s="394"/>
      <c r="J4496" s="396"/>
      <c r="K4496" s="397" t="s">
        <v>3623</v>
      </c>
      <c r="L4496" s="398"/>
      <c r="M4496" s="772"/>
      <c r="N4496" s="402"/>
      <c r="O4496" s="860" t="s">
        <v>3977</v>
      </c>
      <c r="P4496" s="826">
        <f t="shared" si="211"/>
        <v>0</v>
      </c>
      <c r="Q4496" s="828">
        <f t="shared" si="209"/>
        <v>0</v>
      </c>
      <c r="R4496" s="523"/>
    </row>
    <row r="4497" spans="1:18" ht="30" hidden="1" outlineLevel="2">
      <c r="B4497" s="435"/>
      <c r="C4497" s="444" t="s">
        <v>3116</v>
      </c>
      <c r="D4497" s="442" t="s">
        <v>1642</v>
      </c>
      <c r="E4497" s="443">
        <v>270</v>
      </c>
      <c r="F4497" s="394"/>
      <c r="G4497" s="394"/>
      <c r="H4497" s="395"/>
      <c r="I4497" s="394"/>
      <c r="J4497" s="396"/>
      <c r="K4497" s="397" t="s">
        <v>3623</v>
      </c>
      <c r="L4497" s="398"/>
      <c r="M4497" s="772"/>
      <c r="N4497" s="402"/>
      <c r="O4497" s="860" t="s">
        <v>3977</v>
      </c>
      <c r="P4497" s="826">
        <f t="shared" si="211"/>
        <v>0</v>
      </c>
      <c r="Q4497" s="828">
        <f t="shared" si="209"/>
        <v>0</v>
      </c>
      <c r="R4497" s="523"/>
    </row>
    <row r="4498" spans="1:18" ht="30" hidden="1" outlineLevel="2">
      <c r="B4498" s="435"/>
      <c r="C4498" s="444" t="s">
        <v>1643</v>
      </c>
      <c r="D4498" s="442" t="s">
        <v>1642</v>
      </c>
      <c r="E4498" s="443">
        <v>270</v>
      </c>
      <c r="F4498" s="394"/>
      <c r="G4498" s="394"/>
      <c r="H4498" s="395">
        <v>320</v>
      </c>
      <c r="I4498" s="394">
        <f>E4498*H4498</f>
        <v>86400</v>
      </c>
      <c r="J4498" s="424">
        <f>G4498+I4498</f>
        <v>86400</v>
      </c>
      <c r="K4498" s="397" t="s">
        <v>3623</v>
      </c>
      <c r="L4498" s="398"/>
      <c r="M4498" s="772"/>
      <c r="N4498" s="402"/>
      <c r="O4498" s="860" t="s">
        <v>3977</v>
      </c>
      <c r="P4498" s="826">
        <f t="shared" si="211"/>
        <v>0</v>
      </c>
      <c r="Q4498" s="828">
        <f t="shared" si="209"/>
        <v>86400</v>
      </c>
      <c r="R4498" s="523"/>
    </row>
    <row r="4499" spans="1:18" hidden="1" outlineLevel="2">
      <c r="B4499" s="435"/>
      <c r="C4499" s="444" t="s">
        <v>3117</v>
      </c>
      <c r="D4499" s="442" t="s">
        <v>3118</v>
      </c>
      <c r="E4499" s="443">
        <v>1</v>
      </c>
      <c r="F4499" s="394"/>
      <c r="G4499" s="394"/>
      <c r="H4499" s="395">
        <v>3518</v>
      </c>
      <c r="I4499" s="394">
        <f>H4499*38.728</f>
        <v>136245.10399999999</v>
      </c>
      <c r="J4499" s="424">
        <f>G4499+I4499</f>
        <v>136245.10399999999</v>
      </c>
      <c r="K4499" s="397" t="s">
        <v>3623</v>
      </c>
      <c r="L4499" s="398"/>
      <c r="M4499" s="772"/>
      <c r="N4499" s="402"/>
      <c r="O4499" s="860" t="s">
        <v>3977</v>
      </c>
      <c r="P4499" s="826">
        <f t="shared" si="211"/>
        <v>0</v>
      </c>
      <c r="Q4499" s="828">
        <f t="shared" si="209"/>
        <v>136245.10399999999</v>
      </c>
      <c r="R4499" s="523"/>
    </row>
    <row r="4500" spans="1:18" ht="34.799999999999997" hidden="1" customHeight="1" outlineLevel="2">
      <c r="B4500" s="435"/>
      <c r="C4500" s="444" t="s">
        <v>3119</v>
      </c>
      <c r="D4500" s="442" t="s">
        <v>3118</v>
      </c>
      <c r="E4500" s="443">
        <v>1</v>
      </c>
      <c r="F4500" s="394"/>
      <c r="G4500" s="394"/>
      <c r="H4500" s="395">
        <v>3518</v>
      </c>
      <c r="I4500" s="394">
        <f>H4500*38.728</f>
        <v>136245.10399999999</v>
      </c>
      <c r="J4500" s="424">
        <f>G4500+I4500</f>
        <v>136245.10399999999</v>
      </c>
      <c r="K4500" s="397" t="s">
        <v>3623</v>
      </c>
      <c r="L4500" s="398"/>
      <c r="M4500" s="772"/>
      <c r="N4500" s="402"/>
      <c r="O4500" s="860" t="s">
        <v>3977</v>
      </c>
      <c r="P4500" s="826">
        <f t="shared" si="211"/>
        <v>0</v>
      </c>
      <c r="Q4500" s="828">
        <f t="shared" si="209"/>
        <v>136245.10399999999</v>
      </c>
      <c r="R4500" s="523"/>
    </row>
    <row r="4501" spans="1:18" collapsed="1">
      <c r="A4501" s="219">
        <v>30</v>
      </c>
      <c r="B4501" s="696"/>
      <c r="C4501" s="948" t="s">
        <v>3120</v>
      </c>
      <c r="D4501" s="948"/>
      <c r="E4501" s="948"/>
      <c r="F4501" s="425"/>
      <c r="G4501" s="426">
        <f>'АР ВОР 2 доп. (имп.строит.)'!F54</f>
        <v>18008928.5</v>
      </c>
      <c r="H4501" s="427"/>
      <c r="I4501" s="426">
        <f>'АР ВОР 2 доп. (имп.строит.)'!H54</f>
        <v>28673325</v>
      </c>
      <c r="J4501" s="428">
        <f>G4501+I4501</f>
        <v>46682253.5</v>
      </c>
      <c r="K4501" s="491" t="s">
        <v>3975</v>
      </c>
      <c r="L4501" s="572" t="s">
        <v>3978</v>
      </c>
      <c r="M4501" s="772">
        <v>0</v>
      </c>
      <c r="N4501" s="402">
        <v>0</v>
      </c>
      <c r="O4501" s="860" t="s">
        <v>3977</v>
      </c>
      <c r="P4501" s="826">
        <f t="shared" si="211"/>
        <v>18008928.5</v>
      </c>
      <c r="Q4501" s="828">
        <f t="shared" si="209"/>
        <v>28673325</v>
      </c>
      <c r="R4501" s="523"/>
    </row>
    <row r="4502" spans="1:18" hidden="1" outlineLevel="1">
      <c r="A4502" s="219">
        <v>31</v>
      </c>
      <c r="B4502" s="72"/>
      <c r="C4502" s="76" t="s">
        <v>3121</v>
      </c>
      <c r="D4502" s="197" t="s">
        <v>65</v>
      </c>
      <c r="E4502" s="197">
        <v>1</v>
      </c>
      <c r="F4502" s="38"/>
      <c r="G4502" s="38"/>
      <c r="H4502" s="39"/>
      <c r="I4502" s="38"/>
      <c r="J4502" s="428">
        <f t="shared" ref="J4502:J4535" si="212">G4502+I4502</f>
        <v>0</v>
      </c>
      <c r="K4502" s="397" t="s">
        <v>3623</v>
      </c>
      <c r="L4502" s="572">
        <v>45715</v>
      </c>
      <c r="M4502" s="772"/>
      <c r="N4502" s="402"/>
      <c r="O4502" s="860" t="s">
        <v>3977</v>
      </c>
      <c r="P4502" s="826">
        <f t="shared" si="211"/>
        <v>0</v>
      </c>
      <c r="Q4502" s="828">
        <f t="shared" si="209"/>
        <v>0</v>
      </c>
      <c r="R4502" s="523"/>
    </row>
    <row r="4503" spans="1:18" ht="30" hidden="1" outlineLevel="1">
      <c r="B4503" s="72"/>
      <c r="C4503" s="76" t="s">
        <v>3122</v>
      </c>
      <c r="D4503" s="197" t="s">
        <v>3123</v>
      </c>
      <c r="E4503" s="197">
        <v>8</v>
      </c>
      <c r="F4503" s="38"/>
      <c r="G4503" s="38"/>
      <c r="H4503" s="39"/>
      <c r="I4503" s="38"/>
      <c r="J4503" s="428">
        <f t="shared" si="212"/>
        <v>0</v>
      </c>
      <c r="K4503" s="397" t="s">
        <v>3623</v>
      </c>
      <c r="L4503" s="572">
        <v>45715</v>
      </c>
      <c r="M4503" s="772"/>
      <c r="N4503" s="402"/>
      <c r="O4503" s="860" t="s">
        <v>3977</v>
      </c>
      <c r="P4503" s="826">
        <f t="shared" si="211"/>
        <v>0</v>
      </c>
      <c r="Q4503" s="828">
        <f t="shared" si="209"/>
        <v>0</v>
      </c>
      <c r="R4503" s="523"/>
    </row>
    <row r="4504" spans="1:18" ht="60" hidden="1" outlineLevel="1">
      <c r="B4504" s="72"/>
      <c r="C4504" s="76" t="s">
        <v>3124</v>
      </c>
      <c r="D4504" s="197" t="s">
        <v>65</v>
      </c>
      <c r="E4504" s="197">
        <v>1</v>
      </c>
      <c r="F4504" s="38"/>
      <c r="G4504" s="38"/>
      <c r="H4504" s="39"/>
      <c r="I4504" s="38"/>
      <c r="J4504" s="428">
        <f t="shared" si="212"/>
        <v>0</v>
      </c>
      <c r="K4504" s="397" t="s">
        <v>3623</v>
      </c>
      <c r="L4504" s="572">
        <v>45715</v>
      </c>
      <c r="M4504" s="772"/>
      <c r="N4504" s="402"/>
      <c r="O4504" s="860" t="s">
        <v>3977</v>
      </c>
      <c r="P4504" s="826">
        <f t="shared" si="211"/>
        <v>0</v>
      </c>
      <c r="Q4504" s="828">
        <f t="shared" si="209"/>
        <v>0</v>
      </c>
      <c r="R4504" s="523"/>
    </row>
    <row r="4505" spans="1:18" hidden="1" outlineLevel="1">
      <c r="B4505" s="72"/>
      <c r="C4505" s="76" t="s">
        <v>3125</v>
      </c>
      <c r="D4505" s="197" t="s">
        <v>65</v>
      </c>
      <c r="E4505" s="197">
        <v>40</v>
      </c>
      <c r="F4505" s="38"/>
      <c r="G4505" s="38"/>
      <c r="H4505" s="39"/>
      <c r="I4505" s="38"/>
      <c r="J4505" s="428">
        <f t="shared" si="212"/>
        <v>0</v>
      </c>
      <c r="K4505" s="397" t="s">
        <v>3623</v>
      </c>
      <c r="L4505" s="572">
        <v>45715</v>
      </c>
      <c r="M4505" s="772"/>
      <c r="N4505" s="402"/>
      <c r="O4505" s="860" t="s">
        <v>3977</v>
      </c>
      <c r="P4505" s="826">
        <f t="shared" si="211"/>
        <v>0</v>
      </c>
      <c r="Q4505" s="828">
        <f t="shared" si="209"/>
        <v>0</v>
      </c>
      <c r="R4505" s="523"/>
    </row>
    <row r="4506" spans="1:18" ht="30" hidden="1" outlineLevel="1">
      <c r="B4506" s="72"/>
      <c r="C4506" s="76" t="s">
        <v>3122</v>
      </c>
      <c r="D4506" s="197" t="s">
        <v>3123</v>
      </c>
      <c r="E4506" s="197">
        <v>115.3</v>
      </c>
      <c r="F4506" s="38"/>
      <c r="G4506" s="38"/>
      <c r="H4506" s="39"/>
      <c r="I4506" s="38"/>
      <c r="J4506" s="428">
        <f t="shared" si="212"/>
        <v>0</v>
      </c>
      <c r="K4506" s="397" t="s">
        <v>3623</v>
      </c>
      <c r="L4506" s="572">
        <v>45715</v>
      </c>
      <c r="M4506" s="772"/>
      <c r="N4506" s="402"/>
      <c r="O4506" s="860" t="s">
        <v>3977</v>
      </c>
      <c r="P4506" s="826">
        <f t="shared" si="211"/>
        <v>0</v>
      </c>
      <c r="Q4506" s="828">
        <f t="shared" si="209"/>
        <v>0</v>
      </c>
      <c r="R4506" s="523"/>
    </row>
    <row r="4507" spans="1:18" ht="45" hidden="1" outlineLevel="1">
      <c r="B4507" s="72"/>
      <c r="C4507" s="76" t="s">
        <v>3126</v>
      </c>
      <c r="D4507" s="197" t="s">
        <v>65</v>
      </c>
      <c r="E4507" s="197">
        <v>40</v>
      </c>
      <c r="F4507" s="38"/>
      <c r="G4507" s="38"/>
      <c r="H4507" s="39"/>
      <c r="I4507" s="38"/>
      <c r="J4507" s="428">
        <f t="shared" si="212"/>
        <v>0</v>
      </c>
      <c r="K4507" s="397" t="s">
        <v>3623</v>
      </c>
      <c r="L4507" s="572">
        <v>45715</v>
      </c>
      <c r="M4507" s="772"/>
      <c r="N4507" s="402"/>
      <c r="O4507" s="860" t="s">
        <v>3977</v>
      </c>
      <c r="P4507" s="826">
        <f t="shared" si="211"/>
        <v>0</v>
      </c>
      <c r="Q4507" s="828">
        <f t="shared" si="209"/>
        <v>0</v>
      </c>
      <c r="R4507" s="523"/>
    </row>
    <row r="4508" spans="1:18" ht="30" hidden="1" outlineLevel="1">
      <c r="B4508" s="72"/>
      <c r="C4508" s="76" t="s">
        <v>3127</v>
      </c>
      <c r="D4508" s="197" t="s">
        <v>65</v>
      </c>
      <c r="E4508" s="197">
        <v>30</v>
      </c>
      <c r="F4508" s="38"/>
      <c r="G4508" s="38"/>
      <c r="H4508" s="39"/>
      <c r="I4508" s="38"/>
      <c r="J4508" s="428">
        <f t="shared" si="212"/>
        <v>0</v>
      </c>
      <c r="K4508" s="397" t="s">
        <v>3623</v>
      </c>
      <c r="L4508" s="572">
        <v>45715</v>
      </c>
      <c r="M4508" s="772"/>
      <c r="N4508" s="402"/>
      <c r="O4508" s="860" t="s">
        <v>3977</v>
      </c>
      <c r="P4508" s="826">
        <f t="shared" si="211"/>
        <v>0</v>
      </c>
      <c r="Q4508" s="828">
        <f t="shared" si="209"/>
        <v>0</v>
      </c>
      <c r="R4508" s="523"/>
    </row>
    <row r="4509" spans="1:18" ht="30" hidden="1" outlineLevel="1">
      <c r="B4509" s="72"/>
      <c r="C4509" s="76" t="s">
        <v>3128</v>
      </c>
      <c r="D4509" s="197" t="s">
        <v>65</v>
      </c>
      <c r="E4509" s="197">
        <v>1600</v>
      </c>
      <c r="F4509" s="38"/>
      <c r="G4509" s="38"/>
      <c r="H4509" s="39"/>
      <c r="I4509" s="38"/>
      <c r="J4509" s="428">
        <f t="shared" si="212"/>
        <v>0</v>
      </c>
      <c r="K4509" s="397" t="s">
        <v>3623</v>
      </c>
      <c r="L4509" s="572">
        <v>45715</v>
      </c>
      <c r="M4509" s="772"/>
      <c r="N4509" s="402"/>
      <c r="O4509" s="860" t="s">
        <v>3977</v>
      </c>
      <c r="P4509" s="826">
        <f t="shared" si="211"/>
        <v>0</v>
      </c>
      <c r="Q4509" s="828">
        <f t="shared" si="209"/>
        <v>0</v>
      </c>
      <c r="R4509" s="523"/>
    </row>
    <row r="4510" spans="1:18" ht="30" hidden="1" outlineLevel="1">
      <c r="B4510" s="72"/>
      <c r="C4510" s="76" t="s">
        <v>3129</v>
      </c>
      <c r="D4510" s="197" t="s">
        <v>65</v>
      </c>
      <c r="E4510" s="197">
        <v>906.6</v>
      </c>
      <c r="F4510" s="38"/>
      <c r="G4510" s="38"/>
      <c r="H4510" s="39"/>
      <c r="I4510" s="38"/>
      <c r="J4510" s="428">
        <f t="shared" si="212"/>
        <v>0</v>
      </c>
      <c r="K4510" s="397" t="s">
        <v>3623</v>
      </c>
      <c r="L4510" s="572">
        <v>45715</v>
      </c>
      <c r="M4510" s="772"/>
      <c r="N4510" s="402"/>
      <c r="O4510" s="860" t="s">
        <v>3977</v>
      </c>
      <c r="P4510" s="826">
        <f t="shared" si="211"/>
        <v>0</v>
      </c>
      <c r="Q4510" s="828">
        <f t="shared" si="209"/>
        <v>0</v>
      </c>
      <c r="R4510" s="523"/>
    </row>
    <row r="4511" spans="1:18" ht="30" hidden="1" outlineLevel="1">
      <c r="B4511" s="72"/>
      <c r="C4511" s="76" t="s">
        <v>3130</v>
      </c>
      <c r="D4511" s="197" t="s">
        <v>63</v>
      </c>
      <c r="E4511" s="197">
        <v>3.5</v>
      </c>
      <c r="F4511" s="38"/>
      <c r="G4511" s="38"/>
      <c r="H4511" s="39"/>
      <c r="I4511" s="38"/>
      <c r="J4511" s="428">
        <f t="shared" si="212"/>
        <v>0</v>
      </c>
      <c r="K4511" s="397" t="s">
        <v>3623</v>
      </c>
      <c r="L4511" s="572">
        <v>45715</v>
      </c>
      <c r="M4511" s="772"/>
      <c r="N4511" s="402"/>
      <c r="O4511" s="860" t="s">
        <v>3977</v>
      </c>
      <c r="P4511" s="826">
        <f t="shared" si="211"/>
        <v>0</v>
      </c>
      <c r="Q4511" s="828">
        <f t="shared" si="209"/>
        <v>0</v>
      </c>
      <c r="R4511" s="523"/>
    </row>
    <row r="4512" spans="1:18" ht="30" hidden="1" outlineLevel="1">
      <c r="B4512" s="72"/>
      <c r="C4512" s="76" t="s">
        <v>3131</v>
      </c>
      <c r="D4512" s="197" t="s">
        <v>65</v>
      </c>
      <c r="E4512" s="197">
        <v>328.4</v>
      </c>
      <c r="F4512" s="38"/>
      <c r="G4512" s="38"/>
      <c r="H4512" s="39"/>
      <c r="I4512" s="38"/>
      <c r="J4512" s="428">
        <f t="shared" si="212"/>
        <v>0</v>
      </c>
      <c r="K4512" s="397" t="s">
        <v>3623</v>
      </c>
      <c r="L4512" s="572">
        <v>45715</v>
      </c>
      <c r="M4512" s="772"/>
      <c r="N4512" s="402"/>
      <c r="O4512" s="860" t="s">
        <v>3977</v>
      </c>
      <c r="P4512" s="826">
        <f t="shared" si="211"/>
        <v>0</v>
      </c>
      <c r="Q4512" s="828">
        <f t="shared" si="209"/>
        <v>0</v>
      </c>
      <c r="R4512" s="523"/>
    </row>
    <row r="4513" spans="2:18" ht="30" hidden="1" outlineLevel="1">
      <c r="B4513" s="72"/>
      <c r="C4513" s="76" t="s">
        <v>3132</v>
      </c>
      <c r="D4513" s="197" t="s">
        <v>65</v>
      </c>
      <c r="E4513" s="197">
        <v>5</v>
      </c>
      <c r="F4513" s="38"/>
      <c r="G4513" s="38"/>
      <c r="H4513" s="39"/>
      <c r="I4513" s="38"/>
      <c r="J4513" s="428">
        <f t="shared" si="212"/>
        <v>0</v>
      </c>
      <c r="K4513" s="397" t="s">
        <v>3623</v>
      </c>
      <c r="L4513" s="572">
        <v>45715</v>
      </c>
      <c r="M4513" s="772"/>
      <c r="N4513" s="402"/>
      <c r="O4513" s="860" t="s">
        <v>3977</v>
      </c>
      <c r="P4513" s="826">
        <f t="shared" si="211"/>
        <v>0</v>
      </c>
      <c r="Q4513" s="828">
        <f t="shared" si="209"/>
        <v>0</v>
      </c>
      <c r="R4513" s="523"/>
    </row>
    <row r="4514" spans="2:18" ht="30" hidden="1" outlineLevel="1">
      <c r="B4514" s="72"/>
      <c r="C4514" s="76" t="s">
        <v>3122</v>
      </c>
      <c r="D4514" s="197" t="s">
        <v>65</v>
      </c>
      <c r="E4514" s="197">
        <v>5</v>
      </c>
      <c r="F4514" s="38"/>
      <c r="G4514" s="38"/>
      <c r="H4514" s="39"/>
      <c r="I4514" s="38"/>
      <c r="J4514" s="428">
        <f t="shared" si="212"/>
        <v>0</v>
      </c>
      <c r="K4514" s="397" t="s">
        <v>3623</v>
      </c>
      <c r="L4514" s="572">
        <v>45715</v>
      </c>
      <c r="M4514" s="772"/>
      <c r="N4514" s="402"/>
      <c r="O4514" s="860" t="s">
        <v>3977</v>
      </c>
      <c r="P4514" s="826">
        <f t="shared" si="211"/>
        <v>0</v>
      </c>
      <c r="Q4514" s="828">
        <f t="shared" si="209"/>
        <v>0</v>
      </c>
      <c r="R4514" s="523"/>
    </row>
    <row r="4515" spans="2:18" ht="45" hidden="1" outlineLevel="1">
      <c r="B4515" s="72"/>
      <c r="C4515" s="76" t="s">
        <v>3126</v>
      </c>
      <c r="D4515" s="197" t="s">
        <v>65</v>
      </c>
      <c r="E4515" s="197">
        <v>5</v>
      </c>
      <c r="F4515" s="38"/>
      <c r="G4515" s="38"/>
      <c r="H4515" s="39"/>
      <c r="I4515" s="38"/>
      <c r="J4515" s="428">
        <f t="shared" si="212"/>
        <v>0</v>
      </c>
      <c r="K4515" s="397" t="s">
        <v>3623</v>
      </c>
      <c r="L4515" s="572">
        <v>45715</v>
      </c>
      <c r="M4515" s="772"/>
      <c r="N4515" s="402"/>
      <c r="O4515" s="860" t="s">
        <v>3977</v>
      </c>
      <c r="P4515" s="826">
        <f t="shared" si="211"/>
        <v>0</v>
      </c>
      <c r="Q4515" s="828">
        <f t="shared" si="209"/>
        <v>0</v>
      </c>
      <c r="R4515" s="523"/>
    </row>
    <row r="4516" spans="2:18" ht="30" hidden="1" outlineLevel="1">
      <c r="B4516" s="72"/>
      <c r="C4516" s="76" t="s">
        <v>3127</v>
      </c>
      <c r="D4516" s="197" t="s">
        <v>65</v>
      </c>
      <c r="E4516" s="197">
        <v>3.5</v>
      </c>
      <c r="F4516" s="38"/>
      <c r="G4516" s="38"/>
      <c r="H4516" s="39"/>
      <c r="I4516" s="38"/>
      <c r="J4516" s="428">
        <f t="shared" si="212"/>
        <v>0</v>
      </c>
      <c r="K4516" s="397" t="s">
        <v>3623</v>
      </c>
      <c r="L4516" s="572">
        <v>45715</v>
      </c>
      <c r="M4516" s="772"/>
      <c r="N4516" s="402"/>
      <c r="O4516" s="860" t="s">
        <v>3977</v>
      </c>
      <c r="P4516" s="826">
        <f t="shared" si="211"/>
        <v>0</v>
      </c>
      <c r="Q4516" s="828">
        <f t="shared" si="209"/>
        <v>0</v>
      </c>
      <c r="R4516" s="523"/>
    </row>
    <row r="4517" spans="2:18" ht="30" hidden="1" outlineLevel="1">
      <c r="B4517" s="72"/>
      <c r="C4517" s="76" t="s">
        <v>3133</v>
      </c>
      <c r="D4517" s="197" t="s">
        <v>65</v>
      </c>
      <c r="E4517" s="197">
        <v>50</v>
      </c>
      <c r="F4517" s="38"/>
      <c r="G4517" s="38"/>
      <c r="H4517" s="39"/>
      <c r="I4517" s="38"/>
      <c r="J4517" s="428">
        <f t="shared" si="212"/>
        <v>0</v>
      </c>
      <c r="K4517" s="397" t="s">
        <v>3623</v>
      </c>
      <c r="L4517" s="572">
        <v>45715</v>
      </c>
      <c r="M4517" s="772"/>
      <c r="N4517" s="402"/>
      <c r="O4517" s="860" t="s">
        <v>3977</v>
      </c>
      <c r="P4517" s="826">
        <f t="shared" si="211"/>
        <v>0</v>
      </c>
      <c r="Q4517" s="828">
        <f t="shared" si="209"/>
        <v>0</v>
      </c>
      <c r="R4517" s="523"/>
    </row>
    <row r="4518" spans="2:18" ht="30" hidden="1" outlineLevel="1">
      <c r="B4518" s="72"/>
      <c r="C4518" s="76" t="s">
        <v>3129</v>
      </c>
      <c r="D4518" s="197" t="s">
        <v>65</v>
      </c>
      <c r="E4518" s="197">
        <v>41.8</v>
      </c>
      <c r="F4518" s="38"/>
      <c r="G4518" s="38"/>
      <c r="H4518" s="39"/>
      <c r="I4518" s="38"/>
      <c r="J4518" s="428">
        <f t="shared" si="212"/>
        <v>0</v>
      </c>
      <c r="K4518" s="397" t="s">
        <v>3623</v>
      </c>
      <c r="L4518" s="572">
        <v>45715</v>
      </c>
      <c r="M4518" s="772"/>
      <c r="N4518" s="402"/>
      <c r="O4518" s="860" t="s">
        <v>3977</v>
      </c>
      <c r="P4518" s="826">
        <f t="shared" si="211"/>
        <v>0</v>
      </c>
      <c r="Q4518" s="828">
        <f t="shared" si="209"/>
        <v>0</v>
      </c>
      <c r="R4518" s="523"/>
    </row>
    <row r="4519" spans="2:18" hidden="1" outlineLevel="1">
      <c r="B4519" s="72"/>
      <c r="C4519" s="76" t="s">
        <v>3134</v>
      </c>
      <c r="D4519" s="197" t="s">
        <v>65</v>
      </c>
      <c r="E4519" s="197">
        <v>50</v>
      </c>
      <c r="F4519" s="38"/>
      <c r="G4519" s="38"/>
      <c r="H4519" s="39"/>
      <c r="I4519" s="38"/>
      <c r="J4519" s="428">
        <f t="shared" si="212"/>
        <v>0</v>
      </c>
      <c r="K4519" s="397" t="s">
        <v>3623</v>
      </c>
      <c r="L4519" s="572">
        <v>45715</v>
      </c>
      <c r="M4519" s="772"/>
      <c r="N4519" s="402"/>
      <c r="O4519" s="860" t="s">
        <v>3977</v>
      </c>
      <c r="P4519" s="826">
        <f t="shared" si="211"/>
        <v>0</v>
      </c>
      <c r="Q4519" s="828">
        <f t="shared" si="209"/>
        <v>0</v>
      </c>
      <c r="R4519" s="523"/>
    </row>
    <row r="4520" spans="2:18" hidden="1" outlineLevel="1">
      <c r="B4520" s="72"/>
      <c r="C4520" s="76" t="s">
        <v>3135</v>
      </c>
      <c r="D4520" s="197" t="s">
        <v>65</v>
      </c>
      <c r="E4520" s="197">
        <v>50</v>
      </c>
      <c r="F4520" s="38"/>
      <c r="G4520" s="38"/>
      <c r="H4520" s="39"/>
      <c r="I4520" s="38"/>
      <c r="J4520" s="428">
        <f t="shared" si="212"/>
        <v>0</v>
      </c>
      <c r="K4520" s="397" t="s">
        <v>3623</v>
      </c>
      <c r="L4520" s="572">
        <v>45715</v>
      </c>
      <c r="M4520" s="772"/>
      <c r="N4520" s="402"/>
      <c r="O4520" s="860" t="s">
        <v>3977</v>
      </c>
      <c r="P4520" s="826">
        <f t="shared" si="211"/>
        <v>0</v>
      </c>
      <c r="Q4520" s="828">
        <f t="shared" si="209"/>
        <v>0</v>
      </c>
      <c r="R4520" s="523"/>
    </row>
    <row r="4521" spans="2:18" ht="30" hidden="1" outlineLevel="1">
      <c r="B4521" s="72"/>
      <c r="C4521" s="76" t="s">
        <v>3131</v>
      </c>
      <c r="D4521" s="197" t="s">
        <v>65</v>
      </c>
      <c r="E4521" s="197">
        <v>28.51</v>
      </c>
      <c r="F4521" s="38"/>
      <c r="G4521" s="38"/>
      <c r="H4521" s="39"/>
      <c r="I4521" s="38"/>
      <c r="J4521" s="428">
        <f t="shared" si="212"/>
        <v>0</v>
      </c>
      <c r="K4521" s="397" t="s">
        <v>3623</v>
      </c>
      <c r="L4521" s="572">
        <v>45715</v>
      </c>
      <c r="M4521" s="772"/>
      <c r="N4521" s="402"/>
      <c r="O4521" s="860" t="s">
        <v>3977</v>
      </c>
      <c r="P4521" s="826">
        <f t="shared" si="211"/>
        <v>0</v>
      </c>
      <c r="Q4521" s="828">
        <f t="shared" si="209"/>
        <v>0</v>
      </c>
      <c r="R4521" s="523"/>
    </row>
    <row r="4522" spans="2:18" hidden="1" outlineLevel="1">
      <c r="B4522" s="72"/>
      <c r="C4522" s="76" t="s">
        <v>3136</v>
      </c>
      <c r="D4522" s="197" t="s">
        <v>65</v>
      </c>
      <c r="E4522" s="197">
        <v>0.2</v>
      </c>
      <c r="F4522" s="38"/>
      <c r="G4522" s="38"/>
      <c r="H4522" s="39"/>
      <c r="I4522" s="38"/>
      <c r="J4522" s="428">
        <f t="shared" si="212"/>
        <v>0</v>
      </c>
      <c r="K4522" s="397" t="s">
        <v>3623</v>
      </c>
      <c r="L4522" s="572">
        <v>45715</v>
      </c>
      <c r="M4522" s="772"/>
      <c r="N4522" s="402"/>
      <c r="O4522" s="860" t="s">
        <v>3977</v>
      </c>
      <c r="P4522" s="826">
        <f t="shared" si="211"/>
        <v>0</v>
      </c>
      <c r="Q4522" s="828">
        <f t="shared" si="209"/>
        <v>0</v>
      </c>
      <c r="R4522" s="523"/>
    </row>
    <row r="4523" spans="2:18" ht="30" hidden="1" outlineLevel="1">
      <c r="B4523" s="72"/>
      <c r="C4523" s="76" t="s">
        <v>3129</v>
      </c>
      <c r="D4523" s="197" t="s">
        <v>65</v>
      </c>
      <c r="E4523" s="197">
        <v>0.2</v>
      </c>
      <c r="F4523" s="38"/>
      <c r="G4523" s="38"/>
      <c r="H4523" s="39"/>
      <c r="I4523" s="38"/>
      <c r="J4523" s="428">
        <f t="shared" si="212"/>
        <v>0</v>
      </c>
      <c r="K4523" s="397" t="s">
        <v>3623</v>
      </c>
      <c r="L4523" s="572">
        <v>45715</v>
      </c>
      <c r="M4523" s="772"/>
      <c r="N4523" s="402"/>
      <c r="O4523" s="860" t="s">
        <v>3977</v>
      </c>
      <c r="P4523" s="826">
        <f t="shared" si="211"/>
        <v>0</v>
      </c>
      <c r="Q4523" s="828">
        <f t="shared" si="209"/>
        <v>0</v>
      </c>
      <c r="R4523" s="523"/>
    </row>
    <row r="4524" spans="2:18" hidden="1" outlineLevel="1">
      <c r="B4524" s="72"/>
      <c r="C4524" s="76" t="s">
        <v>3134</v>
      </c>
      <c r="D4524" s="197" t="s">
        <v>65</v>
      </c>
      <c r="E4524" s="197">
        <v>0.2</v>
      </c>
      <c r="F4524" s="38"/>
      <c r="G4524" s="38"/>
      <c r="H4524" s="39"/>
      <c r="I4524" s="38"/>
      <c r="J4524" s="428">
        <f t="shared" si="212"/>
        <v>0</v>
      </c>
      <c r="K4524" s="397" t="s">
        <v>3623</v>
      </c>
      <c r="L4524" s="572">
        <v>45715</v>
      </c>
      <c r="M4524" s="772"/>
      <c r="N4524" s="402"/>
      <c r="O4524" s="860" t="s">
        <v>3977</v>
      </c>
      <c r="P4524" s="826">
        <f t="shared" si="211"/>
        <v>0</v>
      </c>
      <c r="Q4524" s="828">
        <f t="shared" si="209"/>
        <v>0</v>
      </c>
      <c r="R4524" s="523"/>
    </row>
    <row r="4525" spans="2:18" hidden="1" outlineLevel="1">
      <c r="B4525" s="72"/>
      <c r="C4525" s="76" t="s">
        <v>3135</v>
      </c>
      <c r="D4525" s="197" t="s">
        <v>65</v>
      </c>
      <c r="E4525" s="197">
        <v>0.2</v>
      </c>
      <c r="F4525" s="38"/>
      <c r="G4525" s="38"/>
      <c r="H4525" s="39"/>
      <c r="I4525" s="38"/>
      <c r="J4525" s="428">
        <f t="shared" si="212"/>
        <v>0</v>
      </c>
      <c r="K4525" s="397" t="s">
        <v>3623</v>
      </c>
      <c r="L4525" s="572">
        <v>45715</v>
      </c>
      <c r="M4525" s="772"/>
      <c r="N4525" s="402"/>
      <c r="O4525" s="860" t="s">
        <v>3977</v>
      </c>
      <c r="P4525" s="826">
        <f t="shared" si="211"/>
        <v>0</v>
      </c>
      <c r="Q4525" s="828">
        <f t="shared" si="209"/>
        <v>0</v>
      </c>
      <c r="R4525" s="523"/>
    </row>
    <row r="4526" spans="2:18" ht="30" hidden="1" outlineLevel="1">
      <c r="B4526" s="72"/>
      <c r="C4526" s="76" t="s">
        <v>3131</v>
      </c>
      <c r="D4526" s="197" t="s">
        <v>65</v>
      </c>
      <c r="E4526" s="197">
        <v>0.2</v>
      </c>
      <c r="F4526" s="38"/>
      <c r="G4526" s="38"/>
      <c r="H4526" s="39"/>
      <c r="I4526" s="38"/>
      <c r="J4526" s="428">
        <f t="shared" si="212"/>
        <v>0</v>
      </c>
      <c r="K4526" s="397" t="s">
        <v>3623</v>
      </c>
      <c r="L4526" s="572">
        <v>45715</v>
      </c>
      <c r="M4526" s="772"/>
      <c r="N4526" s="402"/>
      <c r="O4526" s="860" t="s">
        <v>3977</v>
      </c>
      <c r="P4526" s="826">
        <f t="shared" si="211"/>
        <v>0</v>
      </c>
      <c r="Q4526" s="828">
        <f t="shared" si="209"/>
        <v>0</v>
      </c>
      <c r="R4526" s="523"/>
    </row>
    <row r="4527" spans="2:18" ht="30" hidden="1" outlineLevel="1">
      <c r="B4527" s="72"/>
      <c r="C4527" s="76" t="s">
        <v>3137</v>
      </c>
      <c r="D4527" s="197" t="s">
        <v>65</v>
      </c>
      <c r="E4527" s="197">
        <v>4700</v>
      </c>
      <c r="F4527" s="38"/>
      <c r="G4527" s="38"/>
      <c r="H4527" s="39"/>
      <c r="I4527" s="38"/>
      <c r="J4527" s="428">
        <f t="shared" si="212"/>
        <v>0</v>
      </c>
      <c r="K4527" s="397" t="s">
        <v>3623</v>
      </c>
      <c r="L4527" s="572">
        <v>45715</v>
      </c>
      <c r="M4527" s="772"/>
      <c r="N4527" s="402"/>
      <c r="O4527" s="860" t="s">
        <v>3977</v>
      </c>
      <c r="P4527" s="826">
        <f t="shared" si="211"/>
        <v>0</v>
      </c>
      <c r="Q4527" s="828">
        <f t="shared" ref="Q4527:Q4535" si="213">I4527</f>
        <v>0</v>
      </c>
      <c r="R4527" s="523"/>
    </row>
    <row r="4528" spans="2:18" ht="30" hidden="1" outlineLevel="1">
      <c r="B4528" s="72"/>
      <c r="C4528" s="76" t="s">
        <v>3138</v>
      </c>
      <c r="D4528" s="197" t="s">
        <v>65</v>
      </c>
      <c r="E4528" s="197">
        <v>4700</v>
      </c>
      <c r="F4528" s="38"/>
      <c r="G4528" s="38"/>
      <c r="H4528" s="39"/>
      <c r="I4528" s="38"/>
      <c r="J4528" s="428">
        <f t="shared" si="212"/>
        <v>0</v>
      </c>
      <c r="K4528" s="397" t="s">
        <v>3623</v>
      </c>
      <c r="L4528" s="572">
        <v>45715</v>
      </c>
      <c r="M4528" s="772"/>
      <c r="N4528" s="402"/>
      <c r="O4528" s="860" t="s">
        <v>3977</v>
      </c>
      <c r="P4528" s="826">
        <f t="shared" si="211"/>
        <v>0</v>
      </c>
      <c r="Q4528" s="828">
        <f t="shared" si="213"/>
        <v>0</v>
      </c>
      <c r="R4528" s="523"/>
    </row>
    <row r="4529" spans="1:18" ht="30" hidden="1" outlineLevel="1">
      <c r="B4529" s="72"/>
      <c r="C4529" s="76" t="s">
        <v>3139</v>
      </c>
      <c r="D4529" s="197" t="s">
        <v>65</v>
      </c>
      <c r="E4529" s="197">
        <v>4700</v>
      </c>
      <c r="F4529" s="38"/>
      <c r="G4529" s="38"/>
      <c r="H4529" s="39"/>
      <c r="I4529" s="38"/>
      <c r="J4529" s="428">
        <f t="shared" si="212"/>
        <v>0</v>
      </c>
      <c r="K4529" s="397" t="s">
        <v>3623</v>
      </c>
      <c r="L4529" s="572">
        <v>45715</v>
      </c>
      <c r="M4529" s="772"/>
      <c r="N4529" s="402"/>
      <c r="O4529" s="860" t="s">
        <v>3977</v>
      </c>
      <c r="P4529" s="826">
        <f t="shared" si="211"/>
        <v>0</v>
      </c>
      <c r="Q4529" s="828">
        <f t="shared" si="213"/>
        <v>0</v>
      </c>
      <c r="R4529" s="523"/>
    </row>
    <row r="4530" spans="1:18" hidden="1" outlineLevel="1">
      <c r="B4530" s="72"/>
      <c r="C4530" s="76" t="s">
        <v>3140</v>
      </c>
      <c r="D4530" s="197" t="s">
        <v>65</v>
      </c>
      <c r="E4530" s="197">
        <v>1.2</v>
      </c>
      <c r="F4530" s="38"/>
      <c r="G4530" s="38"/>
      <c r="H4530" s="39"/>
      <c r="I4530" s="38"/>
      <c r="J4530" s="428">
        <f t="shared" si="212"/>
        <v>0</v>
      </c>
      <c r="K4530" s="397" t="s">
        <v>3623</v>
      </c>
      <c r="L4530" s="572">
        <v>45715</v>
      </c>
      <c r="M4530" s="772"/>
      <c r="N4530" s="402"/>
      <c r="O4530" s="860" t="s">
        <v>3977</v>
      </c>
      <c r="P4530" s="826">
        <f t="shared" si="211"/>
        <v>0</v>
      </c>
      <c r="Q4530" s="828">
        <f t="shared" si="213"/>
        <v>0</v>
      </c>
      <c r="R4530" s="523"/>
    </row>
    <row r="4531" spans="1:18" hidden="1" outlineLevel="1">
      <c r="B4531" s="72"/>
      <c r="C4531" s="76" t="s">
        <v>3141</v>
      </c>
      <c r="D4531" s="197" t="s">
        <v>3123</v>
      </c>
      <c r="E4531" s="197">
        <v>2</v>
      </c>
      <c r="F4531" s="38"/>
      <c r="G4531" s="38"/>
      <c r="H4531" s="39"/>
      <c r="I4531" s="38"/>
      <c r="J4531" s="428">
        <f t="shared" si="212"/>
        <v>0</v>
      </c>
      <c r="K4531" s="397" t="s">
        <v>3623</v>
      </c>
      <c r="L4531" s="572">
        <v>45715</v>
      </c>
      <c r="M4531" s="772"/>
      <c r="N4531" s="402"/>
      <c r="O4531" s="860" t="s">
        <v>3977</v>
      </c>
      <c r="P4531" s="826">
        <f t="shared" si="211"/>
        <v>0</v>
      </c>
      <c r="Q4531" s="828">
        <f t="shared" si="213"/>
        <v>0</v>
      </c>
      <c r="R4531" s="523"/>
    </row>
    <row r="4532" spans="1:18" hidden="1" outlineLevel="1">
      <c r="B4532" s="72"/>
      <c r="C4532" s="958" t="s">
        <v>3142</v>
      </c>
      <c r="D4532" s="956" t="s">
        <v>65</v>
      </c>
      <c r="E4532" s="956">
        <v>1.2</v>
      </c>
      <c r="F4532" s="38"/>
      <c r="G4532" s="38"/>
      <c r="H4532" s="39"/>
      <c r="I4532" s="38"/>
      <c r="J4532" s="428">
        <f t="shared" si="212"/>
        <v>0</v>
      </c>
      <c r="K4532" s="397" t="s">
        <v>3623</v>
      </c>
      <c r="L4532" s="572">
        <v>45715</v>
      </c>
      <c r="M4532" s="772"/>
      <c r="N4532" s="402"/>
      <c r="O4532" s="860" t="s">
        <v>3977</v>
      </c>
      <c r="P4532" s="826">
        <f t="shared" si="211"/>
        <v>0</v>
      </c>
      <c r="Q4532" s="828">
        <f t="shared" si="213"/>
        <v>0</v>
      </c>
      <c r="R4532" s="523"/>
    </row>
    <row r="4533" spans="1:18" ht="28.2" hidden="1" customHeight="1" outlineLevel="1">
      <c r="B4533" s="72"/>
      <c r="C4533" s="958"/>
      <c r="D4533" s="956"/>
      <c r="E4533" s="956"/>
      <c r="F4533" s="38"/>
      <c r="G4533" s="38"/>
      <c r="H4533" s="39"/>
      <c r="I4533" s="38"/>
      <c r="J4533" s="428">
        <f t="shared" si="212"/>
        <v>0</v>
      </c>
      <c r="K4533" s="397" t="s">
        <v>3623</v>
      </c>
      <c r="L4533" s="572">
        <v>45715</v>
      </c>
      <c r="M4533" s="772"/>
      <c r="N4533" s="402"/>
      <c r="O4533" s="860" t="s">
        <v>3977</v>
      </c>
      <c r="P4533" s="826">
        <f t="shared" si="211"/>
        <v>0</v>
      </c>
      <c r="Q4533" s="828">
        <f t="shared" si="213"/>
        <v>0</v>
      </c>
      <c r="R4533" s="523"/>
    </row>
    <row r="4534" spans="1:18" ht="18.600000000000001" hidden="1" customHeight="1" outlineLevel="1">
      <c r="B4534" s="72"/>
      <c r="C4534" s="76" t="s">
        <v>3127</v>
      </c>
      <c r="D4534" s="197" t="s">
        <v>65</v>
      </c>
      <c r="E4534" s="197">
        <v>1.2</v>
      </c>
      <c r="F4534" s="38"/>
      <c r="G4534" s="38"/>
      <c r="H4534" s="39"/>
      <c r="I4534" s="38"/>
      <c r="J4534" s="428">
        <f t="shared" si="212"/>
        <v>0</v>
      </c>
      <c r="K4534" s="397" t="s">
        <v>3623</v>
      </c>
      <c r="L4534" s="572">
        <v>45715</v>
      </c>
      <c r="M4534" s="772"/>
      <c r="N4534" s="402"/>
      <c r="O4534" s="860" t="s">
        <v>3977</v>
      </c>
      <c r="P4534" s="826">
        <f t="shared" si="211"/>
        <v>0</v>
      </c>
      <c r="Q4534" s="828">
        <f t="shared" si="213"/>
        <v>0</v>
      </c>
      <c r="R4534" s="523"/>
    </row>
    <row r="4535" spans="1:18" ht="109.8" collapsed="1" thickBot="1">
      <c r="A4535" s="219">
        <v>31</v>
      </c>
      <c r="B4535" s="696"/>
      <c r="C4535" s="968" t="s">
        <v>3143</v>
      </c>
      <c r="D4535" s="968"/>
      <c r="E4535" s="968"/>
      <c r="F4535" s="425"/>
      <c r="G4535" s="425">
        <f>'АР ВОР3 доп. (Имп. строит.)'!F167+22135000+34191000+3470648+2000000</f>
        <v>111907794.87</v>
      </c>
      <c r="H4535" s="433"/>
      <c r="I4535" s="425">
        <f>'АР ВОР3 доп. (Имп. строит.)'!H167+17319985+8017000+326352</f>
        <v>69866775.799999997</v>
      </c>
      <c r="J4535" s="428">
        <f t="shared" si="212"/>
        <v>181774570.67000002</v>
      </c>
      <c r="K4535" s="842" t="s">
        <v>3983</v>
      </c>
      <c r="L4535" s="843">
        <v>45719</v>
      </c>
      <c r="M4535" s="776">
        <v>0</v>
      </c>
      <c r="N4535" s="827">
        <v>0</v>
      </c>
      <c r="O4535" s="860" t="s">
        <v>3977</v>
      </c>
      <c r="P4535" s="864">
        <f t="shared" si="211"/>
        <v>111907794.87</v>
      </c>
      <c r="Q4535" s="865">
        <f t="shared" si="213"/>
        <v>69866775.799999997</v>
      </c>
      <c r="R4535" s="524"/>
    </row>
    <row r="4536" spans="1:18" ht="120.6" hidden="1" outlineLevel="1">
      <c r="B4536" s="682"/>
      <c r="C4536" s="683" t="s">
        <v>3144</v>
      </c>
      <c r="D4536" s="200" t="s">
        <v>3145</v>
      </c>
      <c r="E4536" s="201">
        <v>150.53</v>
      </c>
      <c r="F4536" s="684"/>
      <c r="G4536" s="684"/>
      <c r="H4536" s="685"/>
      <c r="I4536" s="684"/>
      <c r="J4536" s="686"/>
      <c r="K4536" s="687" t="s">
        <v>3623</v>
      </c>
      <c r="L4536" s="349"/>
      <c r="M4536" s="777"/>
      <c r="O4536" s="745"/>
      <c r="P4536" s="823"/>
      <c r="Q4536" s="525"/>
      <c r="R4536" s="525"/>
    </row>
    <row r="4537" spans="1:18" ht="45" hidden="1" outlineLevel="1">
      <c r="B4537" s="72"/>
      <c r="C4537" s="136" t="s">
        <v>3146</v>
      </c>
      <c r="D4537" s="73" t="s">
        <v>3145</v>
      </c>
      <c r="E4537" s="161">
        <v>602.12</v>
      </c>
      <c r="F4537" s="38"/>
      <c r="G4537" s="38"/>
      <c r="H4537" s="39"/>
      <c r="I4537" s="38"/>
      <c r="J4537" s="40"/>
      <c r="K4537" s="687" t="s">
        <v>3623</v>
      </c>
      <c r="L4537" s="349"/>
      <c r="M4537" s="777"/>
      <c r="O4537" s="745"/>
      <c r="P4537" s="823"/>
      <c r="Q4537" s="525"/>
      <c r="R4537" s="525"/>
    </row>
    <row r="4538" spans="1:18" ht="45" hidden="1" outlineLevel="1">
      <c r="B4538" s="72"/>
      <c r="C4538" s="136" t="s">
        <v>3147</v>
      </c>
      <c r="D4538" s="73" t="s">
        <v>3148</v>
      </c>
      <c r="E4538" s="161">
        <v>7.53</v>
      </c>
      <c r="F4538" s="38"/>
      <c r="G4538" s="38"/>
      <c r="H4538" s="39"/>
      <c r="I4538" s="38"/>
      <c r="J4538" s="40"/>
      <c r="K4538" s="687" t="s">
        <v>3623</v>
      </c>
      <c r="L4538" s="349"/>
      <c r="M4538" s="777"/>
      <c r="O4538" s="745"/>
      <c r="P4538" s="823"/>
      <c r="Q4538" s="525"/>
      <c r="R4538" s="525"/>
    </row>
    <row r="4539" spans="1:18" ht="120.6" hidden="1" outlineLevel="1">
      <c r="B4539" s="72"/>
      <c r="C4539" s="136" t="s">
        <v>3149</v>
      </c>
      <c r="D4539" s="73" t="s">
        <v>3145</v>
      </c>
      <c r="E4539" s="161">
        <v>15.57</v>
      </c>
      <c r="F4539" s="38"/>
      <c r="G4539" s="38"/>
      <c r="H4539" s="39"/>
      <c r="I4539" s="38"/>
      <c r="J4539" s="40"/>
      <c r="K4539" s="687" t="s">
        <v>3623</v>
      </c>
      <c r="L4539" s="349"/>
      <c r="M4539" s="777"/>
      <c r="O4539" s="745"/>
      <c r="P4539" s="823"/>
      <c r="Q4539" s="525"/>
      <c r="R4539" s="525"/>
    </row>
    <row r="4540" spans="1:18" ht="45" hidden="1" outlineLevel="1">
      <c r="B4540" s="72"/>
      <c r="C4540" s="136" t="s">
        <v>3146</v>
      </c>
      <c r="D4540" s="73" t="s">
        <v>3145</v>
      </c>
      <c r="E4540" s="161">
        <v>62.28</v>
      </c>
      <c r="F4540" s="38"/>
      <c r="G4540" s="38"/>
      <c r="H4540" s="39"/>
      <c r="I4540" s="38"/>
      <c r="J4540" s="40"/>
      <c r="K4540" s="687" t="s">
        <v>3623</v>
      </c>
      <c r="L4540" s="349"/>
      <c r="M4540" s="777"/>
      <c r="O4540" s="745"/>
      <c r="P4540" s="823"/>
      <c r="Q4540" s="525"/>
      <c r="R4540" s="525"/>
    </row>
    <row r="4541" spans="1:18" ht="45" hidden="1" outlineLevel="1">
      <c r="B4541" s="72"/>
      <c r="C4541" s="136" t="s">
        <v>3147</v>
      </c>
      <c r="D4541" s="73" t="s">
        <v>3148</v>
      </c>
      <c r="E4541" s="161">
        <v>0.78</v>
      </c>
      <c r="F4541" s="38"/>
      <c r="G4541" s="38"/>
      <c r="H4541" s="39"/>
      <c r="I4541" s="38"/>
      <c r="J4541" s="40"/>
      <c r="K4541" s="687" t="s">
        <v>3623</v>
      </c>
      <c r="L4541" s="349"/>
      <c r="M4541" s="777"/>
      <c r="O4541" s="745"/>
      <c r="P4541" s="823"/>
      <c r="Q4541" s="525"/>
      <c r="R4541" s="525"/>
    </row>
    <row r="4542" spans="1:18" ht="120.6" hidden="1" outlineLevel="1">
      <c r="B4542" s="72"/>
      <c r="C4542" s="136" t="s">
        <v>3150</v>
      </c>
      <c r="D4542" s="73" t="s">
        <v>3145</v>
      </c>
      <c r="E4542" s="161">
        <v>331.02</v>
      </c>
      <c r="F4542" s="38"/>
      <c r="G4542" s="38"/>
      <c r="H4542" s="39"/>
      <c r="I4542" s="38"/>
      <c r="J4542" s="40"/>
      <c r="K4542" s="687" t="s">
        <v>3623</v>
      </c>
      <c r="L4542" s="349"/>
      <c r="M4542" s="777"/>
      <c r="O4542" s="745"/>
      <c r="P4542" s="823"/>
      <c r="Q4542" s="525"/>
      <c r="R4542" s="525"/>
    </row>
    <row r="4543" spans="1:18" ht="45" hidden="1" outlineLevel="1">
      <c r="B4543" s="72"/>
      <c r="C4543" s="136" t="s">
        <v>3146</v>
      </c>
      <c r="D4543" s="73" t="s">
        <v>3145</v>
      </c>
      <c r="E4543" s="161">
        <v>1324.08</v>
      </c>
      <c r="F4543" s="38"/>
      <c r="G4543" s="38"/>
      <c r="H4543" s="39"/>
      <c r="I4543" s="38"/>
      <c r="J4543" s="40"/>
      <c r="K4543" s="687" t="s">
        <v>3623</v>
      </c>
      <c r="L4543" s="349"/>
      <c r="M4543" s="777"/>
      <c r="O4543" s="745"/>
      <c r="P4543" s="823"/>
      <c r="Q4543" s="525"/>
      <c r="R4543" s="525"/>
    </row>
    <row r="4544" spans="1:18" ht="45" hidden="1" outlineLevel="1">
      <c r="B4544" s="72"/>
      <c r="C4544" s="136" t="s">
        <v>3151</v>
      </c>
      <c r="D4544" s="73" t="s">
        <v>3148</v>
      </c>
      <c r="E4544" s="161">
        <v>24.83</v>
      </c>
      <c r="F4544" s="38"/>
      <c r="G4544" s="38"/>
      <c r="H4544" s="39"/>
      <c r="I4544" s="38"/>
      <c r="J4544" s="40"/>
      <c r="K4544" s="687" t="s">
        <v>3623</v>
      </c>
      <c r="L4544" s="349"/>
      <c r="M4544" s="777"/>
      <c r="O4544" s="745"/>
      <c r="P4544" s="823"/>
      <c r="Q4544" s="525"/>
      <c r="R4544" s="525"/>
    </row>
    <row r="4545" spans="1:18" ht="45" hidden="1" outlineLevel="1">
      <c r="B4545" s="72"/>
      <c r="C4545" s="136" t="s">
        <v>3152</v>
      </c>
      <c r="D4545" s="73" t="s">
        <v>31</v>
      </c>
      <c r="E4545" s="161">
        <v>17</v>
      </c>
      <c r="F4545" s="38"/>
      <c r="G4545" s="38"/>
      <c r="H4545" s="39"/>
      <c r="I4545" s="38"/>
      <c r="J4545" s="40"/>
      <c r="K4545" s="687" t="s">
        <v>3623</v>
      </c>
      <c r="L4545" s="349"/>
      <c r="M4545" s="777"/>
      <c r="O4545" s="745"/>
      <c r="P4545" s="823"/>
      <c r="Q4545" s="525"/>
      <c r="R4545" s="525"/>
    </row>
    <row r="4546" spans="1:18" hidden="1" outlineLevel="1">
      <c r="B4546" s="72"/>
      <c r="C4546" s="340" t="s">
        <v>3153</v>
      </c>
      <c r="D4546" s="73"/>
      <c r="E4546" s="161"/>
      <c r="F4546" s="38"/>
      <c r="G4546" s="38"/>
      <c r="H4546" s="39"/>
      <c r="I4546" s="38"/>
      <c r="J4546" s="40"/>
      <c r="K4546" s="687" t="s">
        <v>3623</v>
      </c>
      <c r="L4546" s="349"/>
      <c r="M4546" s="777"/>
      <c r="O4546" s="745"/>
      <c r="P4546" s="823"/>
      <c r="Q4546" s="525"/>
      <c r="R4546" s="525"/>
    </row>
    <row r="4547" spans="1:18" hidden="1" outlineLevel="1">
      <c r="B4547" s="72"/>
      <c r="C4547" s="136" t="s">
        <v>3154</v>
      </c>
      <c r="D4547" s="73" t="s">
        <v>3145</v>
      </c>
      <c r="E4547" s="161">
        <v>6027.9</v>
      </c>
      <c r="F4547" s="38"/>
      <c r="G4547" s="38"/>
      <c r="H4547" s="39"/>
      <c r="I4547" s="38"/>
      <c r="J4547" s="40"/>
      <c r="K4547" s="687" t="s">
        <v>3623</v>
      </c>
      <c r="L4547" s="349"/>
      <c r="M4547" s="777"/>
      <c r="O4547" s="745"/>
      <c r="P4547" s="823"/>
      <c r="Q4547" s="525"/>
      <c r="R4547" s="525"/>
    </row>
    <row r="4548" spans="1:18" ht="30" hidden="1" outlineLevel="1">
      <c r="B4548" s="72"/>
      <c r="C4548" s="136" t="s">
        <v>3155</v>
      </c>
      <c r="D4548" s="73" t="s">
        <v>3145</v>
      </c>
      <c r="E4548" s="161">
        <v>6027.9</v>
      </c>
      <c r="F4548" s="38"/>
      <c r="G4548" s="38"/>
      <c r="H4548" s="39"/>
      <c r="I4548" s="38"/>
      <c r="J4548" s="40"/>
      <c r="K4548" s="687" t="s">
        <v>3623</v>
      </c>
      <c r="L4548" s="349"/>
      <c r="M4548" s="777"/>
      <c r="O4548" s="745"/>
      <c r="P4548" s="823"/>
      <c r="Q4548" s="525"/>
      <c r="R4548" s="525"/>
    </row>
    <row r="4549" spans="1:18" ht="30" hidden="1" outlineLevel="1">
      <c r="B4549" s="72"/>
      <c r="C4549" s="136" t="s">
        <v>3156</v>
      </c>
      <c r="D4549" s="73" t="s">
        <v>3145</v>
      </c>
      <c r="E4549" s="161">
        <v>6027.9</v>
      </c>
      <c r="F4549" s="38"/>
      <c r="G4549" s="38"/>
      <c r="H4549" s="39"/>
      <c r="I4549" s="38"/>
      <c r="J4549" s="40"/>
      <c r="K4549" s="687" t="s">
        <v>3623</v>
      </c>
      <c r="L4549" s="349"/>
      <c r="M4549" s="777"/>
      <c r="O4549" s="745"/>
      <c r="P4549" s="823"/>
      <c r="Q4549" s="525"/>
      <c r="R4549" s="525"/>
    </row>
    <row r="4550" spans="1:18" hidden="1" outlineLevel="1">
      <c r="B4550" s="72"/>
      <c r="C4550" s="136" t="s">
        <v>3157</v>
      </c>
      <c r="D4550" s="73" t="s">
        <v>3145</v>
      </c>
      <c r="E4550" s="161">
        <v>6027.9</v>
      </c>
      <c r="F4550" s="38"/>
      <c r="G4550" s="38"/>
      <c r="H4550" s="39"/>
      <c r="I4550" s="38"/>
      <c r="J4550" s="40"/>
      <c r="K4550" s="687" t="s">
        <v>3623</v>
      </c>
      <c r="L4550" s="349"/>
      <c r="M4550" s="777"/>
      <c r="O4550" s="745"/>
      <c r="P4550" s="823"/>
      <c r="Q4550" s="525"/>
      <c r="R4550" s="525"/>
    </row>
    <row r="4551" spans="1:18" ht="30" hidden="1" outlineLevel="1">
      <c r="B4551" s="72"/>
      <c r="C4551" s="136" t="s">
        <v>3158</v>
      </c>
      <c r="D4551" s="73" t="s">
        <v>3159</v>
      </c>
      <c r="E4551" s="161" t="s">
        <v>3160</v>
      </c>
      <c r="F4551" s="38"/>
      <c r="G4551" s="38"/>
      <c r="H4551" s="39"/>
      <c r="I4551" s="38"/>
      <c r="J4551" s="40"/>
      <c r="K4551" s="687" t="s">
        <v>3623</v>
      </c>
      <c r="L4551" s="349"/>
      <c r="M4551" s="777"/>
      <c r="O4551" s="745"/>
      <c r="P4551" s="823"/>
      <c r="Q4551" s="525"/>
      <c r="R4551" s="525"/>
    </row>
    <row r="4552" spans="1:18" ht="30" hidden="1" outlineLevel="1">
      <c r="B4552" s="72"/>
      <c r="C4552" s="136" t="s">
        <v>3161</v>
      </c>
      <c r="D4552" s="73" t="s">
        <v>3159</v>
      </c>
      <c r="E4552" s="161" t="s">
        <v>3162</v>
      </c>
      <c r="F4552" s="38"/>
      <c r="G4552" s="38"/>
      <c r="H4552" s="39"/>
      <c r="I4552" s="38"/>
      <c r="J4552" s="40"/>
      <c r="K4552" s="687" t="s">
        <v>3623</v>
      </c>
      <c r="L4552" s="349"/>
      <c r="M4552" s="777"/>
      <c r="O4552" s="745"/>
      <c r="P4552" s="823"/>
      <c r="Q4552" s="525"/>
      <c r="R4552" s="525"/>
    </row>
    <row r="4553" spans="1:18" hidden="1" outlineLevel="1">
      <c r="B4553" s="72"/>
      <c r="C4553" s="136" t="s">
        <v>3163</v>
      </c>
      <c r="D4553" s="73" t="s">
        <v>3159</v>
      </c>
      <c r="E4553" s="161" t="s">
        <v>3164</v>
      </c>
      <c r="F4553" s="38"/>
      <c r="G4553" s="38"/>
      <c r="H4553" s="39"/>
      <c r="I4553" s="38"/>
      <c r="J4553" s="40"/>
      <c r="K4553" s="687" t="s">
        <v>3623</v>
      </c>
      <c r="L4553" s="349"/>
      <c r="M4553" s="777"/>
      <c r="O4553" s="745"/>
      <c r="P4553" s="823"/>
      <c r="Q4553" s="525"/>
      <c r="R4553" s="525"/>
    </row>
    <row r="4554" spans="1:18" ht="45" hidden="1" outlineLevel="1">
      <c r="B4554" s="72"/>
      <c r="C4554" s="136" t="s">
        <v>3165</v>
      </c>
      <c r="D4554" s="73" t="s">
        <v>3159</v>
      </c>
      <c r="E4554" s="161" t="s">
        <v>3166</v>
      </c>
      <c r="F4554" s="38"/>
      <c r="G4554" s="38"/>
      <c r="H4554" s="39"/>
      <c r="I4554" s="38"/>
      <c r="J4554" s="40"/>
      <c r="K4554" s="687" t="s">
        <v>3623</v>
      </c>
      <c r="L4554" s="349"/>
      <c r="M4554" s="777"/>
      <c r="O4554" s="745"/>
      <c r="P4554" s="823"/>
      <c r="Q4554" s="525"/>
      <c r="R4554" s="525"/>
    </row>
    <row r="4555" spans="1:18" ht="45" hidden="1" outlineLevel="1">
      <c r="B4555" s="72"/>
      <c r="C4555" s="136" t="s">
        <v>3167</v>
      </c>
      <c r="D4555" s="73" t="s">
        <v>3168</v>
      </c>
      <c r="E4555" s="161" t="s">
        <v>3169</v>
      </c>
      <c r="F4555" s="38"/>
      <c r="G4555" s="38"/>
      <c r="H4555" s="39"/>
      <c r="I4555" s="38"/>
      <c r="J4555" s="40"/>
      <c r="K4555" s="687" t="s">
        <v>3623</v>
      </c>
      <c r="L4555" s="349"/>
      <c r="M4555" s="777"/>
      <c r="O4555" s="745"/>
      <c r="P4555" s="823"/>
      <c r="Q4555" s="525"/>
      <c r="R4555" s="525"/>
    </row>
    <row r="4556" spans="1:18" hidden="1" outlineLevel="1">
      <c r="B4556" s="72"/>
      <c r="C4556" s="136" t="s">
        <v>3170</v>
      </c>
      <c r="D4556" s="73" t="s">
        <v>31</v>
      </c>
      <c r="E4556" s="161">
        <v>784</v>
      </c>
      <c r="F4556" s="38"/>
      <c r="G4556" s="38"/>
      <c r="H4556" s="39"/>
      <c r="I4556" s="38"/>
      <c r="J4556" s="40"/>
      <c r="K4556" s="687" t="s">
        <v>3623</v>
      </c>
      <c r="L4556" s="349"/>
      <c r="M4556" s="777"/>
      <c r="O4556" s="745"/>
      <c r="P4556" s="823"/>
      <c r="Q4556" s="525"/>
      <c r="R4556" s="525"/>
    </row>
    <row r="4557" spans="1:18" ht="75" hidden="1" outlineLevel="1">
      <c r="B4557" s="72"/>
      <c r="C4557" s="136" t="s">
        <v>3171</v>
      </c>
      <c r="D4557" s="73" t="s">
        <v>3145</v>
      </c>
      <c r="E4557" s="161">
        <v>6.34</v>
      </c>
      <c r="F4557" s="38"/>
      <c r="G4557" s="38"/>
      <c r="H4557" s="39"/>
      <c r="I4557" s="38"/>
      <c r="J4557" s="40"/>
      <c r="K4557" s="687" t="s">
        <v>3623</v>
      </c>
      <c r="L4557" s="349"/>
      <c r="M4557" s="777"/>
      <c r="O4557" s="745"/>
      <c r="P4557" s="823"/>
      <c r="Q4557" s="525"/>
      <c r="R4557" s="525"/>
    </row>
    <row r="4558" spans="1:18" hidden="1" outlineLevel="1">
      <c r="B4558" s="72"/>
      <c r="C4558" s="340" t="s">
        <v>3172</v>
      </c>
      <c r="D4558" s="73"/>
      <c r="E4558" s="161"/>
      <c r="F4558" s="38"/>
      <c r="G4558" s="38"/>
      <c r="H4558" s="39"/>
      <c r="I4558" s="38"/>
      <c r="J4558" s="40"/>
      <c r="K4558" s="687" t="s">
        <v>3623</v>
      </c>
      <c r="L4558" s="349"/>
      <c r="M4558" s="777"/>
      <c r="O4558" s="745"/>
      <c r="P4558" s="823"/>
      <c r="Q4558" s="525"/>
      <c r="R4558" s="525"/>
    </row>
    <row r="4559" spans="1:18" ht="60" hidden="1" outlineLevel="1">
      <c r="A4559" s="219">
        <v>34</v>
      </c>
      <c r="B4559" s="72"/>
      <c r="C4559" s="136" t="s">
        <v>3173</v>
      </c>
      <c r="D4559" s="73" t="s">
        <v>31</v>
      </c>
      <c r="E4559" s="161">
        <v>24</v>
      </c>
      <c r="F4559" s="38"/>
      <c r="G4559" s="38"/>
      <c r="H4559" s="39"/>
      <c r="I4559" s="38"/>
      <c r="J4559" s="40"/>
      <c r="K4559" s="687" t="s">
        <v>3623</v>
      </c>
      <c r="L4559" s="349"/>
      <c r="M4559" s="777"/>
      <c r="O4559" s="745"/>
      <c r="P4559" s="823"/>
      <c r="Q4559" s="525"/>
      <c r="R4559" s="525"/>
    </row>
    <row r="4560" spans="1:18" ht="60" hidden="1" outlineLevel="1">
      <c r="A4560" s="219">
        <v>35</v>
      </c>
      <c r="B4560" s="72"/>
      <c r="C4560" s="136" t="s">
        <v>3174</v>
      </c>
      <c r="D4560" s="73" t="s">
        <v>31</v>
      </c>
      <c r="E4560" s="161">
        <v>28</v>
      </c>
      <c r="F4560" s="38"/>
      <c r="G4560" s="38"/>
      <c r="H4560" s="39"/>
      <c r="I4560" s="38"/>
      <c r="J4560" s="40"/>
      <c r="K4560" s="687" t="s">
        <v>3623</v>
      </c>
      <c r="L4560" s="349"/>
      <c r="M4560" s="777"/>
      <c r="O4560" s="745"/>
      <c r="P4560" s="823"/>
      <c r="Q4560" s="525"/>
      <c r="R4560" s="525"/>
    </row>
    <row r="4561" spans="2:18" ht="60" hidden="1" outlineLevel="1">
      <c r="B4561" s="72"/>
      <c r="C4561" s="136" t="s">
        <v>3175</v>
      </c>
      <c r="D4561" s="73" t="s">
        <v>31</v>
      </c>
      <c r="E4561" s="161">
        <v>28</v>
      </c>
      <c r="F4561" s="38"/>
      <c r="G4561" s="38"/>
      <c r="H4561" s="39"/>
      <c r="I4561" s="38"/>
      <c r="J4561" s="40"/>
      <c r="K4561" s="687" t="s">
        <v>3623</v>
      </c>
      <c r="L4561" s="349"/>
      <c r="M4561" s="777"/>
      <c r="O4561" s="745"/>
      <c r="P4561" s="823"/>
      <c r="Q4561" s="525"/>
      <c r="R4561" s="525"/>
    </row>
    <row r="4562" spans="2:18" ht="45" hidden="1" outlineLevel="1">
      <c r="B4562" s="72"/>
      <c r="C4562" s="136" t="s">
        <v>3176</v>
      </c>
      <c r="D4562" s="73" t="s">
        <v>31</v>
      </c>
      <c r="E4562" s="161">
        <v>1</v>
      </c>
      <c r="F4562" s="38"/>
      <c r="G4562" s="38"/>
      <c r="H4562" s="39"/>
      <c r="I4562" s="38"/>
      <c r="J4562" s="40"/>
      <c r="K4562" s="687" t="s">
        <v>3623</v>
      </c>
      <c r="L4562" s="349"/>
      <c r="M4562" s="777"/>
      <c r="O4562" s="745"/>
      <c r="P4562" s="823"/>
      <c r="Q4562" s="525"/>
      <c r="R4562" s="525"/>
    </row>
    <row r="4563" spans="2:18" hidden="1" outlineLevel="1">
      <c r="B4563" s="72"/>
      <c r="C4563" s="340" t="s">
        <v>3177</v>
      </c>
      <c r="D4563" s="73"/>
      <c r="E4563" s="161"/>
      <c r="F4563" s="38"/>
      <c r="G4563" s="38"/>
      <c r="H4563" s="39"/>
      <c r="I4563" s="38"/>
      <c r="J4563" s="40"/>
      <c r="K4563" s="687" t="s">
        <v>3623</v>
      </c>
      <c r="L4563" s="349"/>
      <c r="M4563" s="777"/>
      <c r="O4563" s="745"/>
      <c r="P4563" s="823"/>
      <c r="Q4563" s="525"/>
      <c r="R4563" s="525"/>
    </row>
    <row r="4564" spans="2:18" ht="60" hidden="1" outlineLevel="1">
      <c r="B4564" s="72"/>
      <c r="C4564" s="136" t="s">
        <v>3178</v>
      </c>
      <c r="D4564" s="73" t="s">
        <v>3179</v>
      </c>
      <c r="E4564" s="161" t="s">
        <v>3180</v>
      </c>
      <c r="F4564" s="38"/>
      <c r="G4564" s="38"/>
      <c r="H4564" s="39"/>
      <c r="I4564" s="38"/>
      <c r="J4564" s="40"/>
      <c r="K4564" s="687" t="s">
        <v>3623</v>
      </c>
      <c r="L4564" s="349"/>
      <c r="M4564" s="777"/>
      <c r="O4564" s="745"/>
      <c r="P4564" s="823"/>
      <c r="Q4564" s="525"/>
      <c r="R4564" s="525"/>
    </row>
    <row r="4565" spans="2:18" hidden="1" outlineLevel="1">
      <c r="B4565" s="72"/>
      <c r="C4565" s="136" t="s">
        <v>3181</v>
      </c>
      <c r="D4565" s="956" t="s">
        <v>3179</v>
      </c>
      <c r="E4565" s="957" t="s">
        <v>3182</v>
      </c>
      <c r="F4565" s="38"/>
      <c r="G4565" s="38"/>
      <c r="H4565" s="39"/>
      <c r="I4565" s="38"/>
      <c r="J4565" s="40"/>
      <c r="K4565" s="687" t="s">
        <v>3623</v>
      </c>
      <c r="L4565" s="349"/>
      <c r="M4565" s="777"/>
      <c r="O4565" s="745"/>
      <c r="P4565" s="823"/>
      <c r="Q4565" s="525"/>
      <c r="R4565" s="525"/>
    </row>
    <row r="4566" spans="2:18" ht="30" hidden="1" outlineLevel="1">
      <c r="B4566" s="72"/>
      <c r="C4566" s="136" t="s">
        <v>3183</v>
      </c>
      <c r="D4566" s="956"/>
      <c r="E4566" s="957"/>
      <c r="F4566" s="38"/>
      <c r="G4566" s="38"/>
      <c r="H4566" s="39"/>
      <c r="I4566" s="38"/>
      <c r="J4566" s="40"/>
      <c r="K4566" s="687" t="s">
        <v>3623</v>
      </c>
      <c r="L4566" s="349"/>
      <c r="M4566" s="777"/>
      <c r="O4566" s="745"/>
      <c r="P4566" s="823"/>
      <c r="Q4566" s="525"/>
      <c r="R4566" s="525"/>
    </row>
    <row r="4567" spans="2:18" hidden="1" outlineLevel="1">
      <c r="B4567" s="72"/>
      <c r="C4567" s="136" t="s">
        <v>3184</v>
      </c>
      <c r="D4567" s="956" t="s">
        <v>3179</v>
      </c>
      <c r="E4567" s="957" t="s">
        <v>3185</v>
      </c>
      <c r="F4567" s="38"/>
      <c r="G4567" s="38"/>
      <c r="H4567" s="39"/>
      <c r="I4567" s="38"/>
      <c r="J4567" s="40"/>
      <c r="K4567" s="687" t="s">
        <v>3623</v>
      </c>
      <c r="L4567" s="349"/>
      <c r="M4567" s="777"/>
      <c r="O4567" s="745"/>
      <c r="P4567" s="823"/>
      <c r="Q4567" s="525"/>
      <c r="R4567" s="525"/>
    </row>
    <row r="4568" spans="2:18" ht="45" hidden="1" outlineLevel="1">
      <c r="B4568" s="72"/>
      <c r="C4568" s="136" t="s">
        <v>3186</v>
      </c>
      <c r="D4568" s="956"/>
      <c r="E4568" s="957"/>
      <c r="F4568" s="38"/>
      <c r="G4568" s="38"/>
      <c r="H4568" s="39"/>
      <c r="I4568" s="38"/>
      <c r="J4568" s="40"/>
      <c r="K4568" s="687" t="s">
        <v>3623</v>
      </c>
      <c r="L4568" s="349"/>
      <c r="M4568" s="777"/>
      <c r="O4568" s="745"/>
      <c r="P4568" s="823"/>
      <c r="Q4568" s="525"/>
      <c r="R4568" s="525"/>
    </row>
    <row r="4569" spans="2:18" hidden="1" outlineLevel="1">
      <c r="B4569" s="72"/>
      <c r="C4569" s="136" t="s">
        <v>3187</v>
      </c>
      <c r="D4569" s="956" t="s">
        <v>3179</v>
      </c>
      <c r="E4569" s="957" t="s">
        <v>3188</v>
      </c>
      <c r="F4569" s="38"/>
      <c r="G4569" s="38"/>
      <c r="H4569" s="39"/>
      <c r="I4569" s="38"/>
      <c r="J4569" s="40"/>
      <c r="K4569" s="687" t="s">
        <v>3623</v>
      </c>
      <c r="L4569" s="349"/>
      <c r="M4569" s="777"/>
      <c r="O4569" s="745"/>
      <c r="P4569" s="823"/>
      <c r="Q4569" s="525"/>
      <c r="R4569" s="525"/>
    </row>
    <row r="4570" spans="2:18" ht="30" hidden="1" outlineLevel="1">
      <c r="B4570" s="72"/>
      <c r="C4570" s="136" t="s">
        <v>3189</v>
      </c>
      <c r="D4570" s="956"/>
      <c r="E4570" s="957"/>
      <c r="F4570" s="38"/>
      <c r="G4570" s="38"/>
      <c r="H4570" s="39"/>
      <c r="I4570" s="38"/>
      <c r="J4570" s="40"/>
      <c r="K4570" s="687" t="s">
        <v>3623</v>
      </c>
      <c r="L4570" s="349"/>
      <c r="M4570" s="777"/>
      <c r="O4570" s="745"/>
      <c r="P4570" s="823"/>
      <c r="Q4570" s="525"/>
      <c r="R4570" s="525"/>
    </row>
    <row r="4571" spans="2:18" hidden="1" outlineLevel="1">
      <c r="B4571" s="72"/>
      <c r="C4571" s="136" t="s">
        <v>3190</v>
      </c>
      <c r="D4571" s="956" t="s">
        <v>3179</v>
      </c>
      <c r="E4571" s="957" t="s">
        <v>3191</v>
      </c>
      <c r="F4571" s="38"/>
      <c r="G4571" s="38"/>
      <c r="H4571" s="39"/>
      <c r="I4571" s="38"/>
      <c r="J4571" s="40"/>
      <c r="K4571" s="687" t="s">
        <v>3623</v>
      </c>
      <c r="L4571" s="349"/>
      <c r="M4571" s="777"/>
      <c r="O4571" s="745"/>
      <c r="P4571" s="823"/>
      <c r="Q4571" s="525"/>
      <c r="R4571" s="525"/>
    </row>
    <row r="4572" spans="2:18" ht="45" hidden="1" outlineLevel="1">
      <c r="B4572" s="72"/>
      <c r="C4572" s="136" t="s">
        <v>3192</v>
      </c>
      <c r="D4572" s="956"/>
      <c r="E4572" s="957"/>
      <c r="F4572" s="38"/>
      <c r="G4572" s="38"/>
      <c r="H4572" s="39"/>
      <c r="I4572" s="38"/>
      <c r="J4572" s="40"/>
      <c r="K4572" s="687" t="s">
        <v>3623</v>
      </c>
      <c r="L4572" s="349"/>
      <c r="M4572" s="777"/>
      <c r="O4572" s="745"/>
      <c r="P4572" s="823"/>
      <c r="Q4572" s="525"/>
      <c r="R4572" s="525"/>
    </row>
    <row r="4573" spans="2:18" hidden="1" outlineLevel="1">
      <c r="B4573" s="72"/>
      <c r="C4573" s="136" t="s">
        <v>3193</v>
      </c>
      <c r="D4573" s="956" t="s">
        <v>3179</v>
      </c>
      <c r="E4573" s="957" t="s">
        <v>3194</v>
      </c>
      <c r="F4573" s="38"/>
      <c r="G4573" s="38"/>
      <c r="H4573" s="39"/>
      <c r="I4573" s="38"/>
      <c r="J4573" s="40"/>
      <c r="K4573" s="687" t="s">
        <v>3623</v>
      </c>
      <c r="L4573" s="349"/>
      <c r="M4573" s="777"/>
      <c r="O4573" s="745"/>
      <c r="P4573" s="823"/>
      <c r="Q4573" s="525"/>
      <c r="R4573" s="525"/>
    </row>
    <row r="4574" spans="2:18" ht="30" hidden="1" outlineLevel="1">
      <c r="B4574" s="72"/>
      <c r="C4574" s="136" t="s">
        <v>3195</v>
      </c>
      <c r="D4574" s="956"/>
      <c r="E4574" s="957"/>
      <c r="F4574" s="38"/>
      <c r="G4574" s="38"/>
      <c r="H4574" s="39"/>
      <c r="I4574" s="38"/>
      <c r="J4574" s="40"/>
      <c r="K4574" s="687" t="s">
        <v>3623</v>
      </c>
      <c r="L4574" s="349"/>
      <c r="M4574" s="777"/>
      <c r="O4574" s="745"/>
      <c r="P4574" s="823"/>
      <c r="Q4574" s="525"/>
      <c r="R4574" s="525"/>
    </row>
    <row r="4575" spans="2:18" hidden="1" outlineLevel="1">
      <c r="B4575" s="72"/>
      <c r="C4575" s="340" t="s">
        <v>3196</v>
      </c>
      <c r="D4575" s="73"/>
      <c r="E4575" s="161"/>
      <c r="F4575" s="38"/>
      <c r="G4575" s="38"/>
      <c r="H4575" s="39"/>
      <c r="I4575" s="38"/>
      <c r="J4575" s="40"/>
      <c r="K4575" s="687" t="s">
        <v>3623</v>
      </c>
      <c r="L4575" s="349"/>
      <c r="M4575" s="777"/>
      <c r="O4575" s="745"/>
      <c r="P4575" s="823"/>
      <c r="Q4575" s="525"/>
      <c r="R4575" s="525"/>
    </row>
    <row r="4576" spans="2:18" ht="30" hidden="1" outlineLevel="1">
      <c r="B4576" s="72"/>
      <c r="C4576" s="136" t="s">
        <v>3197</v>
      </c>
      <c r="D4576" s="73" t="s">
        <v>3159</v>
      </c>
      <c r="E4576" s="161" t="s">
        <v>3198</v>
      </c>
      <c r="F4576" s="38"/>
      <c r="G4576" s="38"/>
      <c r="H4576" s="39"/>
      <c r="I4576" s="38"/>
      <c r="J4576" s="40"/>
      <c r="K4576" s="687" t="s">
        <v>3623</v>
      </c>
      <c r="L4576" s="349"/>
      <c r="M4576" s="777"/>
      <c r="O4576" s="745"/>
      <c r="P4576" s="823"/>
      <c r="Q4576" s="525"/>
      <c r="R4576" s="525"/>
    </row>
    <row r="4577" spans="1:18" ht="30" hidden="1" outlineLevel="1">
      <c r="B4577" s="72"/>
      <c r="C4577" s="136" t="s">
        <v>3199</v>
      </c>
      <c r="D4577" s="73" t="s">
        <v>3159</v>
      </c>
      <c r="E4577" s="161" t="s">
        <v>3200</v>
      </c>
      <c r="F4577" s="38"/>
      <c r="G4577" s="38"/>
      <c r="H4577" s="39"/>
      <c r="I4577" s="38"/>
      <c r="J4577" s="40"/>
      <c r="K4577" s="687" t="s">
        <v>3623</v>
      </c>
      <c r="L4577" s="349"/>
      <c r="M4577" s="777"/>
      <c r="O4577" s="745"/>
      <c r="P4577" s="823"/>
      <c r="Q4577" s="525"/>
      <c r="R4577" s="525"/>
    </row>
    <row r="4578" spans="1:18" ht="45" hidden="1" outlineLevel="1">
      <c r="B4578" s="72"/>
      <c r="C4578" s="136" t="s">
        <v>3201</v>
      </c>
      <c r="D4578" s="73" t="s">
        <v>3159</v>
      </c>
      <c r="E4578" s="161" t="s">
        <v>3202</v>
      </c>
      <c r="F4578" s="38"/>
      <c r="G4578" s="38"/>
      <c r="H4578" s="39"/>
      <c r="I4578" s="38"/>
      <c r="J4578" s="40"/>
      <c r="K4578" s="687" t="s">
        <v>3623</v>
      </c>
      <c r="L4578" s="349"/>
      <c r="M4578" s="777"/>
      <c r="O4578" s="745"/>
      <c r="P4578" s="823"/>
      <c r="Q4578" s="525"/>
      <c r="R4578" s="525"/>
    </row>
    <row r="4579" spans="1:18" hidden="1" outlineLevel="1">
      <c r="B4579" s="72"/>
      <c r="C4579" s="340" t="s">
        <v>3203</v>
      </c>
      <c r="D4579" s="73"/>
      <c r="E4579" s="161"/>
      <c r="F4579" s="38"/>
      <c r="G4579" s="38"/>
      <c r="H4579" s="39"/>
      <c r="I4579" s="38"/>
      <c r="J4579" s="40"/>
      <c r="K4579" s="687" t="s">
        <v>3623</v>
      </c>
      <c r="L4579" s="349"/>
      <c r="M4579" s="777"/>
      <c r="O4579" s="745"/>
      <c r="P4579" s="823"/>
      <c r="Q4579" s="525"/>
      <c r="R4579" s="525"/>
    </row>
    <row r="4580" spans="1:18" ht="285" hidden="1" outlineLevel="1">
      <c r="B4580" s="72"/>
      <c r="C4580" s="136" t="s">
        <v>3204</v>
      </c>
      <c r="D4580" s="73" t="s">
        <v>3205</v>
      </c>
      <c r="E4580" s="161" t="s">
        <v>3206</v>
      </c>
      <c r="F4580" s="38"/>
      <c r="G4580" s="38"/>
      <c r="H4580" s="39"/>
      <c r="I4580" s="38"/>
      <c r="J4580" s="40"/>
      <c r="K4580" s="687" t="s">
        <v>3623</v>
      </c>
      <c r="L4580" s="349"/>
      <c r="M4580" s="777"/>
      <c r="O4580" s="745"/>
      <c r="P4580" s="823"/>
      <c r="Q4580" s="525"/>
      <c r="R4580" s="525"/>
    </row>
    <row r="4581" spans="1:18" ht="135" hidden="1" outlineLevel="1">
      <c r="B4581" s="72"/>
      <c r="C4581" s="136" t="s">
        <v>3207</v>
      </c>
      <c r="D4581" s="73" t="s">
        <v>3205</v>
      </c>
      <c r="E4581" s="161" t="s">
        <v>3208</v>
      </c>
      <c r="F4581" s="38"/>
      <c r="G4581" s="38"/>
      <c r="H4581" s="39"/>
      <c r="I4581" s="38"/>
      <c r="J4581" s="40"/>
      <c r="K4581" s="687" t="s">
        <v>3623</v>
      </c>
      <c r="L4581" s="349"/>
      <c r="M4581" s="777"/>
      <c r="O4581" s="745"/>
      <c r="P4581" s="823"/>
      <c r="Q4581" s="525"/>
      <c r="R4581" s="525"/>
    </row>
    <row r="4582" spans="1:18" ht="135" hidden="1" outlineLevel="1">
      <c r="B4582" s="72"/>
      <c r="C4582" s="136" t="s">
        <v>3209</v>
      </c>
      <c r="D4582" s="73" t="s">
        <v>3205</v>
      </c>
      <c r="E4582" s="161" t="s">
        <v>3206</v>
      </c>
      <c r="F4582" s="38"/>
      <c r="G4582" s="38"/>
      <c r="H4582" s="39"/>
      <c r="I4582" s="38"/>
      <c r="J4582" s="40"/>
      <c r="K4582" s="687" t="s">
        <v>3623</v>
      </c>
      <c r="L4582" s="349"/>
      <c r="M4582" s="777"/>
      <c r="O4582" s="745"/>
      <c r="P4582" s="823"/>
      <c r="Q4582" s="525"/>
      <c r="R4582" s="525"/>
    </row>
    <row r="4583" spans="1:18" ht="135" hidden="1" outlineLevel="1">
      <c r="B4583" s="72"/>
      <c r="C4583" s="136" t="s">
        <v>3210</v>
      </c>
      <c r="D4583" s="73" t="s">
        <v>3205</v>
      </c>
      <c r="E4583" s="161" t="s">
        <v>3211</v>
      </c>
      <c r="F4583" s="38"/>
      <c r="G4583" s="38"/>
      <c r="H4583" s="39"/>
      <c r="I4583" s="38"/>
      <c r="J4583" s="40"/>
      <c r="K4583" s="687" t="s">
        <v>3623</v>
      </c>
      <c r="L4583" s="349"/>
      <c r="M4583" s="777"/>
      <c r="O4583" s="745"/>
      <c r="P4583" s="823"/>
      <c r="Q4583" s="525"/>
      <c r="R4583" s="525"/>
    </row>
    <row r="4584" spans="1:18" ht="120" hidden="1" outlineLevel="1">
      <c r="B4584" s="72"/>
      <c r="C4584" s="136" t="s">
        <v>3212</v>
      </c>
      <c r="D4584" s="73" t="s">
        <v>3205</v>
      </c>
      <c r="E4584" s="161" t="s">
        <v>3213</v>
      </c>
      <c r="F4584" s="38"/>
      <c r="G4584" s="38"/>
      <c r="H4584" s="39"/>
      <c r="I4584" s="38"/>
      <c r="J4584" s="40"/>
      <c r="K4584" s="687" t="s">
        <v>3623</v>
      </c>
      <c r="L4584" s="349"/>
      <c r="M4584" s="777"/>
      <c r="O4584" s="745"/>
      <c r="P4584" s="823"/>
      <c r="Q4584" s="525"/>
      <c r="R4584" s="525"/>
    </row>
    <row r="4585" spans="1:18" ht="135" hidden="1" outlineLevel="1">
      <c r="B4585" s="72"/>
      <c r="C4585" s="136" t="s">
        <v>3214</v>
      </c>
      <c r="D4585" s="73" t="s">
        <v>3205</v>
      </c>
      <c r="E4585" s="161" t="s">
        <v>3215</v>
      </c>
      <c r="F4585" s="38"/>
      <c r="G4585" s="38"/>
      <c r="H4585" s="39"/>
      <c r="I4585" s="38"/>
      <c r="J4585" s="40"/>
      <c r="K4585" s="687" t="s">
        <v>3623</v>
      </c>
      <c r="L4585" s="349"/>
      <c r="M4585" s="777"/>
      <c r="O4585" s="745"/>
      <c r="P4585" s="823"/>
      <c r="Q4585" s="525"/>
      <c r="R4585" s="525"/>
    </row>
    <row r="4586" spans="1:18" ht="135" hidden="1" outlineLevel="1">
      <c r="B4586" s="72"/>
      <c r="C4586" s="136" t="s">
        <v>3216</v>
      </c>
      <c r="D4586" s="73" t="s">
        <v>3205</v>
      </c>
      <c r="E4586" s="161" t="s">
        <v>3217</v>
      </c>
      <c r="F4586" s="38"/>
      <c r="G4586" s="38"/>
      <c r="H4586" s="39"/>
      <c r="I4586" s="38"/>
      <c r="J4586" s="40"/>
      <c r="K4586" s="687" t="s">
        <v>3623</v>
      </c>
      <c r="L4586" s="349"/>
      <c r="M4586" s="777"/>
      <c r="O4586" s="745"/>
      <c r="P4586" s="823"/>
      <c r="Q4586" s="525"/>
      <c r="R4586" s="525"/>
    </row>
    <row r="4587" spans="1:18" ht="135" hidden="1" outlineLevel="1">
      <c r="B4587" s="72"/>
      <c r="C4587" s="136" t="s">
        <v>3218</v>
      </c>
      <c r="D4587" s="73" t="s">
        <v>3205</v>
      </c>
      <c r="E4587" s="161" t="s">
        <v>3219</v>
      </c>
      <c r="F4587" s="38"/>
      <c r="G4587" s="38"/>
      <c r="H4587" s="39"/>
      <c r="I4587" s="38"/>
      <c r="J4587" s="40"/>
      <c r="K4587" s="687" t="s">
        <v>3623</v>
      </c>
      <c r="L4587" s="349"/>
      <c r="M4587" s="777"/>
      <c r="O4587" s="745"/>
      <c r="P4587" s="823"/>
      <c r="Q4587" s="525"/>
      <c r="R4587" s="525"/>
    </row>
    <row r="4588" spans="1:18" ht="135" hidden="1" outlineLevel="1">
      <c r="A4588" s="219">
        <v>36</v>
      </c>
      <c r="B4588" s="72"/>
      <c r="C4588" s="136" t="s">
        <v>3220</v>
      </c>
      <c r="D4588" s="73" t="s">
        <v>3205</v>
      </c>
      <c r="E4588" s="161" t="s">
        <v>3221</v>
      </c>
      <c r="F4588" s="38"/>
      <c r="G4588" s="38"/>
      <c r="H4588" s="39"/>
      <c r="I4588" s="38"/>
      <c r="J4588" s="40"/>
      <c r="K4588" s="687" t="s">
        <v>3623</v>
      </c>
      <c r="L4588" s="349"/>
      <c r="M4588" s="777"/>
      <c r="O4588" s="745"/>
      <c r="P4588" s="823"/>
      <c r="Q4588" s="525"/>
      <c r="R4588" s="525"/>
    </row>
    <row r="4589" spans="1:18" ht="135" hidden="1" outlineLevel="1">
      <c r="A4589" s="219">
        <v>37</v>
      </c>
      <c r="B4589" s="72"/>
      <c r="C4589" s="136" t="s">
        <v>3222</v>
      </c>
      <c r="D4589" s="73" t="s">
        <v>3205</v>
      </c>
      <c r="E4589" s="161" t="s">
        <v>3223</v>
      </c>
      <c r="F4589" s="38"/>
      <c r="G4589" s="38"/>
      <c r="H4589" s="39"/>
      <c r="I4589" s="38"/>
      <c r="J4589" s="40"/>
      <c r="K4589" s="687" t="s">
        <v>3623</v>
      </c>
      <c r="L4589" s="349"/>
      <c r="M4589" s="777"/>
      <c r="O4589" s="745"/>
      <c r="P4589" s="823"/>
      <c r="Q4589" s="525"/>
      <c r="R4589" s="525"/>
    </row>
    <row r="4590" spans="1:18" ht="135" hidden="1" outlineLevel="1">
      <c r="B4590" s="72"/>
      <c r="C4590" s="136" t="s">
        <v>3224</v>
      </c>
      <c r="D4590" s="73" t="s">
        <v>3205</v>
      </c>
      <c r="E4590" s="161" t="s">
        <v>3225</v>
      </c>
      <c r="F4590" s="38"/>
      <c r="G4590" s="38"/>
      <c r="H4590" s="39"/>
      <c r="I4590" s="38"/>
      <c r="J4590" s="40"/>
      <c r="K4590" s="687" t="s">
        <v>3623</v>
      </c>
      <c r="L4590" s="349"/>
      <c r="M4590" s="777"/>
      <c r="O4590" s="745"/>
      <c r="P4590" s="823"/>
      <c r="Q4590" s="525"/>
      <c r="R4590" s="525"/>
    </row>
    <row r="4591" spans="1:18" ht="135" hidden="1" outlineLevel="1">
      <c r="B4591" s="72"/>
      <c r="C4591" s="136" t="s">
        <v>3226</v>
      </c>
      <c r="D4591" s="73" t="s">
        <v>3205</v>
      </c>
      <c r="E4591" s="161" t="s">
        <v>3227</v>
      </c>
      <c r="F4591" s="38"/>
      <c r="G4591" s="38"/>
      <c r="H4591" s="39"/>
      <c r="I4591" s="38"/>
      <c r="J4591" s="40"/>
      <c r="K4591" s="687" t="s">
        <v>3623</v>
      </c>
      <c r="L4591" s="349"/>
      <c r="M4591" s="777"/>
      <c r="O4591" s="745"/>
      <c r="P4591" s="823"/>
      <c r="Q4591" s="525"/>
      <c r="R4591" s="525"/>
    </row>
    <row r="4592" spans="1:18" ht="150" hidden="1" outlineLevel="1">
      <c r="B4592" s="72"/>
      <c r="C4592" s="136" t="s">
        <v>3228</v>
      </c>
      <c r="D4592" s="73" t="s">
        <v>3205</v>
      </c>
      <c r="E4592" s="161" t="s">
        <v>3229</v>
      </c>
      <c r="F4592" s="38"/>
      <c r="G4592" s="38"/>
      <c r="H4592" s="39"/>
      <c r="I4592" s="38"/>
      <c r="J4592" s="40"/>
      <c r="K4592" s="687" t="s">
        <v>3623</v>
      </c>
      <c r="L4592" s="349"/>
      <c r="M4592" s="777"/>
      <c r="O4592" s="745"/>
      <c r="P4592" s="823"/>
      <c r="Q4592" s="525"/>
      <c r="R4592" s="525"/>
    </row>
    <row r="4593" spans="2:18" ht="150" hidden="1" outlineLevel="1">
      <c r="B4593" s="72"/>
      <c r="C4593" s="136" t="s">
        <v>3230</v>
      </c>
      <c r="D4593" s="73" t="s">
        <v>3205</v>
      </c>
      <c r="E4593" s="161" t="s">
        <v>3229</v>
      </c>
      <c r="F4593" s="38"/>
      <c r="G4593" s="38"/>
      <c r="H4593" s="39"/>
      <c r="I4593" s="38"/>
      <c r="J4593" s="40"/>
      <c r="K4593" s="687" t="s">
        <v>3623</v>
      </c>
      <c r="L4593" s="349"/>
      <c r="M4593" s="777"/>
      <c r="O4593" s="745"/>
      <c r="P4593" s="823"/>
      <c r="Q4593" s="525"/>
      <c r="R4593" s="525"/>
    </row>
    <row r="4594" spans="2:18" ht="150" hidden="1" outlineLevel="1">
      <c r="B4594" s="72"/>
      <c r="C4594" s="136" t="s">
        <v>3231</v>
      </c>
      <c r="D4594" s="73" t="s">
        <v>3205</v>
      </c>
      <c r="E4594" s="161" t="s">
        <v>3232</v>
      </c>
      <c r="F4594" s="38"/>
      <c r="G4594" s="38"/>
      <c r="H4594" s="39"/>
      <c r="I4594" s="38"/>
      <c r="J4594" s="40"/>
      <c r="K4594" s="687" t="s">
        <v>3623</v>
      </c>
      <c r="L4594" s="349"/>
      <c r="M4594" s="777"/>
      <c r="O4594" s="745"/>
      <c r="P4594" s="823"/>
      <c r="Q4594" s="525"/>
      <c r="R4594" s="525"/>
    </row>
    <row r="4595" spans="2:18" ht="135" hidden="1" outlineLevel="1">
      <c r="B4595" s="72"/>
      <c r="C4595" s="136" t="s">
        <v>3233</v>
      </c>
      <c r="D4595" s="73" t="s">
        <v>3205</v>
      </c>
      <c r="E4595" s="161" t="s">
        <v>3234</v>
      </c>
      <c r="F4595" s="38"/>
      <c r="G4595" s="38"/>
      <c r="H4595" s="39"/>
      <c r="I4595" s="38"/>
      <c r="J4595" s="40"/>
      <c r="K4595" s="687" t="s">
        <v>3623</v>
      </c>
      <c r="L4595" s="349"/>
      <c r="M4595" s="777"/>
      <c r="O4595" s="745"/>
      <c r="P4595" s="823"/>
      <c r="Q4595" s="525"/>
      <c r="R4595" s="525"/>
    </row>
    <row r="4596" spans="2:18" ht="135" hidden="1" outlineLevel="1">
      <c r="B4596" s="72"/>
      <c r="C4596" s="136" t="s">
        <v>3235</v>
      </c>
      <c r="D4596" s="73" t="s">
        <v>3205</v>
      </c>
      <c r="E4596" s="161" t="s">
        <v>3236</v>
      </c>
      <c r="F4596" s="38"/>
      <c r="G4596" s="38"/>
      <c r="H4596" s="39"/>
      <c r="I4596" s="38"/>
      <c r="J4596" s="40"/>
      <c r="K4596" s="687" t="s">
        <v>3623</v>
      </c>
      <c r="L4596" s="349"/>
      <c r="M4596" s="777"/>
      <c r="O4596" s="745"/>
      <c r="P4596" s="823"/>
      <c r="Q4596" s="525"/>
      <c r="R4596" s="525"/>
    </row>
    <row r="4597" spans="2:18" ht="135" hidden="1" outlineLevel="1">
      <c r="B4597" s="72"/>
      <c r="C4597" s="136" t="s">
        <v>3237</v>
      </c>
      <c r="D4597" s="73" t="s">
        <v>3205</v>
      </c>
      <c r="E4597" s="161" t="s">
        <v>3238</v>
      </c>
      <c r="F4597" s="38"/>
      <c r="G4597" s="38"/>
      <c r="H4597" s="39"/>
      <c r="I4597" s="38"/>
      <c r="J4597" s="40"/>
      <c r="K4597" s="687" t="s">
        <v>3623</v>
      </c>
      <c r="L4597" s="349"/>
      <c r="M4597" s="777"/>
      <c r="O4597" s="745"/>
      <c r="P4597" s="823"/>
      <c r="Q4597" s="525"/>
      <c r="R4597" s="525"/>
    </row>
    <row r="4598" spans="2:18" ht="135" hidden="1" outlineLevel="1">
      <c r="B4598" s="72"/>
      <c r="C4598" s="136" t="s">
        <v>3239</v>
      </c>
      <c r="D4598" s="73" t="s">
        <v>3205</v>
      </c>
      <c r="E4598" s="161" t="s">
        <v>3206</v>
      </c>
      <c r="F4598" s="38"/>
      <c r="G4598" s="38"/>
      <c r="H4598" s="39"/>
      <c r="I4598" s="38"/>
      <c r="J4598" s="40"/>
      <c r="K4598" s="687" t="s">
        <v>3623</v>
      </c>
      <c r="L4598" s="349"/>
      <c r="M4598" s="777"/>
      <c r="O4598" s="745"/>
      <c r="P4598" s="823"/>
      <c r="Q4598" s="525"/>
      <c r="R4598" s="525"/>
    </row>
    <row r="4599" spans="2:18" ht="135" hidden="1" outlineLevel="1">
      <c r="B4599" s="72"/>
      <c r="C4599" s="136" t="s">
        <v>3240</v>
      </c>
      <c r="D4599" s="73" t="s">
        <v>3205</v>
      </c>
      <c r="E4599" s="161" t="s">
        <v>3206</v>
      </c>
      <c r="F4599" s="38"/>
      <c r="G4599" s="38"/>
      <c r="H4599" s="39"/>
      <c r="I4599" s="38"/>
      <c r="J4599" s="40"/>
      <c r="K4599" s="687" t="s">
        <v>3623</v>
      </c>
      <c r="L4599" s="349"/>
      <c r="M4599" s="777"/>
      <c r="O4599" s="745"/>
      <c r="P4599" s="823"/>
      <c r="Q4599" s="525"/>
      <c r="R4599" s="525"/>
    </row>
    <row r="4600" spans="2:18" ht="135" hidden="1" outlineLevel="1">
      <c r="B4600" s="72"/>
      <c r="C4600" s="136" t="s">
        <v>3241</v>
      </c>
      <c r="D4600" s="73" t="s">
        <v>3205</v>
      </c>
      <c r="E4600" s="161" t="s">
        <v>3242</v>
      </c>
      <c r="F4600" s="38"/>
      <c r="G4600" s="38"/>
      <c r="H4600" s="39"/>
      <c r="I4600" s="38"/>
      <c r="J4600" s="40"/>
      <c r="K4600" s="687" t="s">
        <v>3623</v>
      </c>
      <c r="L4600" s="349"/>
      <c r="M4600" s="777"/>
      <c r="O4600" s="745"/>
      <c r="P4600" s="823"/>
      <c r="Q4600" s="525"/>
      <c r="R4600" s="525"/>
    </row>
    <row r="4601" spans="2:18" ht="135" hidden="1" outlineLevel="1">
      <c r="B4601" s="72"/>
      <c r="C4601" s="136" t="s">
        <v>3243</v>
      </c>
      <c r="D4601" s="73" t="s">
        <v>3205</v>
      </c>
      <c r="E4601" s="161" t="s">
        <v>3234</v>
      </c>
      <c r="F4601" s="38"/>
      <c r="G4601" s="38"/>
      <c r="H4601" s="39"/>
      <c r="I4601" s="38"/>
      <c r="J4601" s="40"/>
      <c r="K4601" s="687" t="s">
        <v>3623</v>
      </c>
      <c r="L4601" s="349"/>
      <c r="M4601" s="777"/>
      <c r="O4601" s="745"/>
      <c r="P4601" s="823"/>
      <c r="Q4601" s="525"/>
      <c r="R4601" s="525"/>
    </row>
    <row r="4602" spans="2:18" ht="135" hidden="1" outlineLevel="1">
      <c r="B4602" s="72"/>
      <c r="C4602" s="136" t="s">
        <v>3244</v>
      </c>
      <c r="D4602" s="73" t="s">
        <v>3205</v>
      </c>
      <c r="E4602" s="161" t="s">
        <v>3245</v>
      </c>
      <c r="F4602" s="38"/>
      <c r="G4602" s="38"/>
      <c r="H4602" s="39"/>
      <c r="I4602" s="38"/>
      <c r="J4602" s="40"/>
      <c r="K4602" s="687" t="s">
        <v>3623</v>
      </c>
      <c r="L4602" s="349"/>
      <c r="M4602" s="777"/>
      <c r="O4602" s="745"/>
      <c r="P4602" s="823"/>
      <c r="Q4602" s="525"/>
      <c r="R4602" s="525"/>
    </row>
    <row r="4603" spans="2:18" ht="135" hidden="1" outlineLevel="1">
      <c r="B4603" s="72"/>
      <c r="C4603" s="136" t="s">
        <v>3246</v>
      </c>
      <c r="D4603" s="73" t="s">
        <v>3205</v>
      </c>
      <c r="E4603" s="161" t="s">
        <v>3245</v>
      </c>
      <c r="F4603" s="38"/>
      <c r="G4603" s="38"/>
      <c r="H4603" s="39"/>
      <c r="I4603" s="38"/>
      <c r="J4603" s="40"/>
      <c r="K4603" s="687" t="s">
        <v>3623</v>
      </c>
      <c r="L4603" s="349"/>
      <c r="M4603" s="777"/>
      <c r="O4603" s="745"/>
      <c r="P4603" s="823"/>
      <c r="Q4603" s="525"/>
      <c r="R4603" s="525"/>
    </row>
    <row r="4604" spans="2:18" ht="135" hidden="1" outlineLevel="1">
      <c r="B4604" s="72"/>
      <c r="C4604" s="136" t="s">
        <v>3247</v>
      </c>
      <c r="D4604" s="73" t="s">
        <v>3205</v>
      </c>
      <c r="E4604" s="161" t="s">
        <v>3248</v>
      </c>
      <c r="F4604" s="38"/>
      <c r="G4604" s="38"/>
      <c r="H4604" s="39"/>
      <c r="I4604" s="38"/>
      <c r="J4604" s="40"/>
      <c r="K4604" s="687" t="s">
        <v>3623</v>
      </c>
      <c r="L4604" s="349"/>
      <c r="M4604" s="777"/>
      <c r="O4604" s="745"/>
      <c r="P4604" s="823"/>
      <c r="Q4604" s="525"/>
      <c r="R4604" s="525"/>
    </row>
    <row r="4605" spans="2:18" ht="135" hidden="1" outlineLevel="1">
      <c r="B4605" s="72"/>
      <c r="C4605" s="136" t="s">
        <v>3249</v>
      </c>
      <c r="D4605" s="73" t="s">
        <v>3205</v>
      </c>
      <c r="E4605" s="161" t="s">
        <v>3250</v>
      </c>
      <c r="F4605" s="38"/>
      <c r="G4605" s="38"/>
      <c r="H4605" s="39"/>
      <c r="I4605" s="38"/>
      <c r="J4605" s="40"/>
      <c r="K4605" s="687" t="s">
        <v>3623</v>
      </c>
      <c r="L4605" s="349"/>
      <c r="M4605" s="777"/>
      <c r="O4605" s="745"/>
      <c r="P4605" s="823"/>
      <c r="Q4605" s="525"/>
      <c r="R4605" s="525"/>
    </row>
    <row r="4606" spans="2:18" ht="135" hidden="1" outlineLevel="1">
      <c r="B4606" s="72"/>
      <c r="C4606" s="136" t="s">
        <v>3251</v>
      </c>
      <c r="D4606" s="73" t="s">
        <v>3205</v>
      </c>
      <c r="E4606" s="161" t="s">
        <v>3248</v>
      </c>
      <c r="F4606" s="38"/>
      <c r="G4606" s="38"/>
      <c r="H4606" s="39"/>
      <c r="I4606" s="38"/>
      <c r="J4606" s="40"/>
      <c r="K4606" s="687" t="s">
        <v>3623</v>
      </c>
      <c r="L4606" s="349"/>
      <c r="M4606" s="777"/>
      <c r="O4606" s="745"/>
      <c r="P4606" s="823"/>
      <c r="Q4606" s="525"/>
      <c r="R4606" s="525"/>
    </row>
    <row r="4607" spans="2:18" ht="135" hidden="1" outlineLevel="1">
      <c r="B4607" s="72"/>
      <c r="C4607" s="136" t="s">
        <v>3252</v>
      </c>
      <c r="D4607" s="73" t="s">
        <v>3205</v>
      </c>
      <c r="E4607" s="161" t="s">
        <v>3250</v>
      </c>
      <c r="F4607" s="38"/>
      <c r="G4607" s="38"/>
      <c r="H4607" s="39"/>
      <c r="I4607" s="38"/>
      <c r="J4607" s="40"/>
      <c r="K4607" s="687" t="s">
        <v>3623</v>
      </c>
      <c r="L4607" s="349"/>
      <c r="M4607" s="777"/>
      <c r="O4607" s="745"/>
      <c r="P4607" s="823"/>
      <c r="Q4607" s="525"/>
      <c r="R4607" s="525"/>
    </row>
    <row r="4608" spans="2:18" ht="135" hidden="1" outlineLevel="1">
      <c r="B4608" s="72"/>
      <c r="C4608" s="136" t="s">
        <v>3253</v>
      </c>
      <c r="D4608" s="73" t="s">
        <v>3205</v>
      </c>
      <c r="E4608" s="161" t="s">
        <v>3254</v>
      </c>
      <c r="F4608" s="38"/>
      <c r="G4608" s="38"/>
      <c r="H4608" s="39"/>
      <c r="I4608" s="38"/>
      <c r="J4608" s="40"/>
      <c r="K4608" s="687" t="s">
        <v>3623</v>
      </c>
      <c r="L4608" s="349"/>
      <c r="M4608" s="777"/>
      <c r="O4608" s="745"/>
      <c r="P4608" s="823"/>
      <c r="Q4608" s="525"/>
      <c r="R4608" s="525"/>
    </row>
    <row r="4609" spans="1:18" ht="135" hidden="1" outlineLevel="1">
      <c r="B4609" s="72"/>
      <c r="C4609" s="136" t="s">
        <v>3255</v>
      </c>
      <c r="D4609" s="73" t="s">
        <v>3205</v>
      </c>
      <c r="E4609" s="161" t="s">
        <v>3256</v>
      </c>
      <c r="F4609" s="38"/>
      <c r="G4609" s="38"/>
      <c r="H4609" s="39"/>
      <c r="I4609" s="38"/>
      <c r="J4609" s="40"/>
      <c r="K4609" s="687" t="s">
        <v>3623</v>
      </c>
      <c r="L4609" s="349"/>
      <c r="M4609" s="777"/>
      <c r="O4609" s="745"/>
      <c r="P4609" s="823"/>
      <c r="Q4609" s="525"/>
      <c r="R4609" s="525"/>
    </row>
    <row r="4610" spans="1:18" hidden="1" outlineLevel="1">
      <c r="B4610" s="72"/>
      <c r="C4610" s="340" t="s">
        <v>3257</v>
      </c>
      <c r="D4610" s="73"/>
      <c r="E4610" s="161"/>
      <c r="F4610" s="38"/>
      <c r="G4610" s="38"/>
      <c r="H4610" s="39"/>
      <c r="I4610" s="38"/>
      <c r="J4610" s="40"/>
      <c r="K4610" s="687" t="s">
        <v>3623</v>
      </c>
      <c r="L4610" s="349"/>
      <c r="M4610" s="777"/>
      <c r="O4610" s="745"/>
      <c r="P4610" s="823"/>
      <c r="Q4610" s="525"/>
      <c r="R4610" s="525"/>
    </row>
    <row r="4611" spans="1:18" ht="120" hidden="1" outlineLevel="1">
      <c r="B4611" s="72"/>
      <c r="C4611" s="136" t="s">
        <v>3258</v>
      </c>
      <c r="D4611" s="73" t="s">
        <v>3259</v>
      </c>
      <c r="E4611" s="161" t="s">
        <v>3260</v>
      </c>
      <c r="F4611" s="38"/>
      <c r="G4611" s="38"/>
      <c r="H4611" s="39"/>
      <c r="I4611" s="38"/>
      <c r="J4611" s="40"/>
      <c r="K4611" s="687" t="s">
        <v>3623</v>
      </c>
      <c r="L4611" s="349"/>
      <c r="M4611" s="777"/>
      <c r="O4611" s="745"/>
      <c r="P4611" s="823"/>
      <c r="Q4611" s="525"/>
      <c r="R4611" s="525"/>
    </row>
    <row r="4612" spans="1:18" ht="120" hidden="1" outlineLevel="1">
      <c r="B4612" s="72"/>
      <c r="C4612" s="136" t="s">
        <v>3261</v>
      </c>
      <c r="D4612" s="73" t="s">
        <v>3259</v>
      </c>
      <c r="E4612" s="161" t="s">
        <v>3262</v>
      </c>
      <c r="F4612" s="38"/>
      <c r="G4612" s="38"/>
      <c r="H4612" s="39"/>
      <c r="I4612" s="38"/>
      <c r="J4612" s="40"/>
      <c r="K4612" s="687" t="s">
        <v>3623</v>
      </c>
      <c r="L4612" s="349"/>
      <c r="M4612" s="777"/>
      <c r="O4612" s="745"/>
      <c r="P4612" s="823"/>
      <c r="Q4612" s="525"/>
      <c r="R4612" s="525"/>
    </row>
    <row r="4613" spans="1:18" ht="120" hidden="1" outlineLevel="1">
      <c r="B4613" s="72"/>
      <c r="C4613" s="136" t="s">
        <v>3263</v>
      </c>
      <c r="D4613" s="73" t="s">
        <v>3259</v>
      </c>
      <c r="E4613" s="161" t="s">
        <v>3264</v>
      </c>
      <c r="F4613" s="38"/>
      <c r="G4613" s="38"/>
      <c r="H4613" s="39"/>
      <c r="I4613" s="38"/>
      <c r="J4613" s="40"/>
      <c r="K4613" s="687" t="s">
        <v>3623</v>
      </c>
      <c r="L4613" s="349"/>
      <c r="M4613" s="777"/>
      <c r="O4613" s="745"/>
      <c r="P4613" s="823"/>
      <c r="Q4613" s="525"/>
      <c r="R4613" s="525"/>
    </row>
    <row r="4614" spans="1:18" ht="120" hidden="1" outlineLevel="1">
      <c r="B4614" s="72"/>
      <c r="C4614" s="136" t="s">
        <v>3265</v>
      </c>
      <c r="D4614" s="73" t="s">
        <v>3259</v>
      </c>
      <c r="E4614" s="161" t="s">
        <v>3260</v>
      </c>
      <c r="F4614" s="38"/>
      <c r="G4614" s="38"/>
      <c r="H4614" s="39"/>
      <c r="I4614" s="38"/>
      <c r="J4614" s="40"/>
      <c r="K4614" s="687" t="s">
        <v>3623</v>
      </c>
      <c r="L4614" s="349"/>
      <c r="M4614" s="777"/>
      <c r="O4614" s="745"/>
      <c r="P4614" s="823"/>
      <c r="Q4614" s="525"/>
      <c r="R4614" s="525"/>
    </row>
    <row r="4615" spans="1:18" ht="120" hidden="1" outlineLevel="1">
      <c r="B4615" s="72"/>
      <c r="C4615" s="136" t="s">
        <v>3266</v>
      </c>
      <c r="D4615" s="73" t="s">
        <v>3259</v>
      </c>
      <c r="E4615" s="161" t="s">
        <v>3267</v>
      </c>
      <c r="F4615" s="38"/>
      <c r="G4615" s="38"/>
      <c r="H4615" s="39"/>
      <c r="I4615" s="38"/>
      <c r="J4615" s="40"/>
      <c r="K4615" s="687" t="s">
        <v>3623</v>
      </c>
      <c r="L4615" s="349"/>
      <c r="M4615" s="777"/>
      <c r="O4615" s="745"/>
      <c r="P4615" s="823"/>
      <c r="Q4615" s="525"/>
      <c r="R4615" s="525"/>
    </row>
    <row r="4616" spans="1:18" ht="120" hidden="1" outlineLevel="1">
      <c r="B4616" s="72"/>
      <c r="C4616" s="136" t="s">
        <v>3268</v>
      </c>
      <c r="D4616" s="73" t="s">
        <v>3259</v>
      </c>
      <c r="E4616" s="161" t="s">
        <v>3269</v>
      </c>
      <c r="F4616" s="38"/>
      <c r="G4616" s="38"/>
      <c r="H4616" s="39"/>
      <c r="I4616" s="38"/>
      <c r="J4616" s="40"/>
      <c r="K4616" s="687" t="s">
        <v>3623</v>
      </c>
      <c r="L4616" s="349"/>
      <c r="M4616" s="777"/>
      <c r="O4616" s="745"/>
      <c r="P4616" s="823"/>
      <c r="Q4616" s="525"/>
      <c r="R4616" s="525"/>
    </row>
    <row r="4617" spans="1:18" ht="150" hidden="1" outlineLevel="1">
      <c r="A4617" s="219">
        <v>38</v>
      </c>
      <c r="B4617" s="72"/>
      <c r="C4617" s="136" t="s">
        <v>3270</v>
      </c>
      <c r="D4617" s="73" t="s">
        <v>3145</v>
      </c>
      <c r="E4617" s="161">
        <v>570.69000000000005</v>
      </c>
      <c r="F4617" s="38"/>
      <c r="G4617" s="38"/>
      <c r="H4617" s="39"/>
      <c r="I4617" s="38"/>
      <c r="J4617" s="40"/>
      <c r="K4617" s="687" t="s">
        <v>3623</v>
      </c>
      <c r="L4617" s="349"/>
      <c r="M4617" s="777"/>
      <c r="O4617" s="745"/>
      <c r="P4617" s="823"/>
      <c r="Q4617" s="525"/>
      <c r="R4617" s="525"/>
    </row>
    <row r="4618" spans="1:18" hidden="1" outlineLevel="1">
      <c r="A4618" s="219">
        <v>39</v>
      </c>
      <c r="B4618" s="72"/>
      <c r="C4618" s="340" t="s">
        <v>3271</v>
      </c>
      <c r="D4618" s="73"/>
      <c r="E4618" s="161"/>
      <c r="F4618" s="38"/>
      <c r="G4618" s="38"/>
      <c r="H4618" s="39"/>
      <c r="I4618" s="38"/>
      <c r="J4618" s="40"/>
      <c r="K4618" s="687" t="s">
        <v>3623</v>
      </c>
      <c r="L4618" s="349"/>
      <c r="M4618" s="777"/>
      <c r="O4618" s="745"/>
      <c r="P4618" s="823"/>
      <c r="Q4618" s="525"/>
      <c r="R4618" s="525"/>
    </row>
    <row r="4619" spans="1:18" ht="150" hidden="1" outlineLevel="1">
      <c r="B4619" s="72"/>
      <c r="C4619" s="136" t="s">
        <v>3272</v>
      </c>
      <c r="D4619" s="73" t="s">
        <v>3145</v>
      </c>
      <c r="E4619" s="161">
        <v>6.54</v>
      </c>
      <c r="F4619" s="38"/>
      <c r="G4619" s="38"/>
      <c r="H4619" s="39"/>
      <c r="I4619" s="38"/>
      <c r="J4619" s="40"/>
      <c r="K4619" s="687" t="s">
        <v>3623</v>
      </c>
      <c r="L4619" s="349"/>
      <c r="M4619" s="777"/>
      <c r="O4619" s="745"/>
      <c r="P4619" s="823"/>
      <c r="Q4619" s="525"/>
      <c r="R4619" s="525"/>
    </row>
    <row r="4620" spans="1:18" ht="105" hidden="1" outlineLevel="1">
      <c r="B4620" s="72"/>
      <c r="C4620" s="136" t="s">
        <v>3273</v>
      </c>
      <c r="D4620" s="73" t="s">
        <v>3274</v>
      </c>
      <c r="E4620" s="161" t="s">
        <v>3275</v>
      </c>
      <c r="F4620" s="38"/>
      <c r="G4620" s="38"/>
      <c r="H4620" s="39"/>
      <c r="I4620" s="38"/>
      <c r="J4620" s="40"/>
      <c r="K4620" s="687" t="s">
        <v>3623</v>
      </c>
      <c r="L4620" s="349"/>
      <c r="M4620" s="777"/>
      <c r="O4620" s="745"/>
      <c r="P4620" s="823"/>
      <c r="Q4620" s="525"/>
      <c r="R4620" s="525"/>
    </row>
    <row r="4621" spans="1:18" ht="105" hidden="1" outlineLevel="1">
      <c r="B4621" s="72"/>
      <c r="C4621" s="136" t="s">
        <v>3276</v>
      </c>
      <c r="D4621" s="73" t="s">
        <v>3274</v>
      </c>
      <c r="E4621" s="161" t="s">
        <v>3277</v>
      </c>
      <c r="F4621" s="38"/>
      <c r="G4621" s="38"/>
      <c r="H4621" s="39"/>
      <c r="I4621" s="38"/>
      <c r="J4621" s="40"/>
      <c r="K4621" s="687" t="s">
        <v>3623</v>
      </c>
      <c r="L4621" s="349"/>
      <c r="M4621" s="777"/>
      <c r="O4621" s="745"/>
      <c r="P4621" s="823"/>
      <c r="Q4621" s="525"/>
      <c r="R4621" s="525"/>
    </row>
    <row r="4622" spans="1:18" ht="90" hidden="1" outlineLevel="1">
      <c r="B4622" s="72"/>
      <c r="C4622" s="136" t="s">
        <v>3278</v>
      </c>
      <c r="D4622" s="73" t="s">
        <v>3274</v>
      </c>
      <c r="E4622" s="161" t="s">
        <v>3279</v>
      </c>
      <c r="F4622" s="38"/>
      <c r="G4622" s="38"/>
      <c r="H4622" s="39"/>
      <c r="I4622" s="38"/>
      <c r="J4622" s="40"/>
      <c r="K4622" s="687" t="s">
        <v>3623</v>
      </c>
      <c r="L4622" s="349"/>
      <c r="M4622" s="777"/>
      <c r="O4622" s="745"/>
      <c r="P4622" s="823"/>
      <c r="Q4622" s="525"/>
      <c r="R4622" s="525"/>
    </row>
    <row r="4623" spans="1:18" ht="90" hidden="1" outlineLevel="1">
      <c r="B4623" s="72"/>
      <c r="C4623" s="136" t="s">
        <v>3280</v>
      </c>
      <c r="D4623" s="73" t="s">
        <v>3274</v>
      </c>
      <c r="E4623" s="161" t="s">
        <v>3281</v>
      </c>
      <c r="F4623" s="38"/>
      <c r="G4623" s="38"/>
      <c r="H4623" s="39"/>
      <c r="I4623" s="38"/>
      <c r="J4623" s="40"/>
      <c r="K4623" s="687" t="s">
        <v>3623</v>
      </c>
      <c r="L4623" s="349"/>
      <c r="M4623" s="777"/>
      <c r="O4623" s="745"/>
      <c r="P4623" s="823"/>
      <c r="Q4623" s="525"/>
      <c r="R4623" s="525"/>
    </row>
    <row r="4624" spans="1:18" ht="90" hidden="1" outlineLevel="1">
      <c r="B4624" s="72"/>
      <c r="C4624" s="136" t="s">
        <v>3282</v>
      </c>
      <c r="D4624" s="73" t="s">
        <v>3274</v>
      </c>
      <c r="E4624" s="161" t="s">
        <v>3283</v>
      </c>
      <c r="F4624" s="38"/>
      <c r="G4624" s="38"/>
      <c r="H4624" s="39"/>
      <c r="I4624" s="38"/>
      <c r="J4624" s="40"/>
      <c r="K4624" s="687" t="s">
        <v>3623</v>
      </c>
      <c r="L4624" s="349"/>
      <c r="M4624" s="777"/>
      <c r="O4624" s="745"/>
      <c r="P4624" s="823"/>
      <c r="Q4624" s="525"/>
      <c r="R4624" s="525"/>
    </row>
    <row r="4625" spans="2:18" ht="105" hidden="1" outlineLevel="1">
      <c r="B4625" s="72"/>
      <c r="C4625" s="136" t="s">
        <v>3284</v>
      </c>
      <c r="D4625" s="73" t="s">
        <v>3274</v>
      </c>
      <c r="E4625" s="161" t="s">
        <v>3285</v>
      </c>
      <c r="F4625" s="38"/>
      <c r="G4625" s="38"/>
      <c r="H4625" s="39"/>
      <c r="I4625" s="38"/>
      <c r="J4625" s="40"/>
      <c r="K4625" s="687" t="s">
        <v>3623</v>
      </c>
      <c r="L4625" s="349"/>
      <c r="M4625" s="777"/>
      <c r="O4625" s="745"/>
      <c r="P4625" s="823"/>
      <c r="Q4625" s="525"/>
      <c r="R4625" s="525"/>
    </row>
    <row r="4626" spans="2:18" ht="105" hidden="1" outlineLevel="1">
      <c r="B4626" s="72"/>
      <c r="C4626" s="136" t="s">
        <v>3286</v>
      </c>
      <c r="D4626" s="73" t="s">
        <v>3274</v>
      </c>
      <c r="E4626" s="161" t="s">
        <v>3287</v>
      </c>
      <c r="F4626" s="38"/>
      <c r="G4626" s="38"/>
      <c r="H4626" s="39"/>
      <c r="I4626" s="38"/>
      <c r="J4626" s="40"/>
      <c r="K4626" s="687" t="s">
        <v>3623</v>
      </c>
      <c r="L4626" s="349"/>
      <c r="M4626" s="777"/>
      <c r="O4626" s="745"/>
      <c r="P4626" s="823"/>
      <c r="Q4626" s="525"/>
      <c r="R4626" s="525"/>
    </row>
    <row r="4627" spans="2:18" ht="90" hidden="1" outlineLevel="1">
      <c r="B4627" s="72"/>
      <c r="C4627" s="136" t="s">
        <v>3288</v>
      </c>
      <c r="D4627" s="73" t="s">
        <v>3274</v>
      </c>
      <c r="E4627" s="161" t="s">
        <v>3289</v>
      </c>
      <c r="F4627" s="38"/>
      <c r="G4627" s="38"/>
      <c r="H4627" s="39"/>
      <c r="I4627" s="38"/>
      <c r="J4627" s="40"/>
      <c r="K4627" s="687" t="s">
        <v>3623</v>
      </c>
      <c r="L4627" s="349"/>
      <c r="M4627" s="777"/>
      <c r="O4627" s="745"/>
      <c r="P4627" s="823"/>
      <c r="Q4627" s="525"/>
      <c r="R4627" s="525"/>
    </row>
    <row r="4628" spans="2:18" hidden="1" outlineLevel="1">
      <c r="B4628" s="72"/>
      <c r="C4628" s="340" t="s">
        <v>3290</v>
      </c>
      <c r="D4628" s="73"/>
      <c r="E4628" s="161"/>
      <c r="F4628" s="38"/>
      <c r="G4628" s="38"/>
      <c r="H4628" s="39"/>
      <c r="I4628" s="38"/>
      <c r="J4628" s="40"/>
      <c r="K4628" s="687" t="s">
        <v>3623</v>
      </c>
      <c r="L4628" s="349"/>
      <c r="M4628" s="777"/>
      <c r="O4628" s="745"/>
      <c r="P4628" s="823"/>
      <c r="Q4628" s="525"/>
      <c r="R4628" s="525"/>
    </row>
    <row r="4629" spans="2:18" ht="90" hidden="1" outlineLevel="1">
      <c r="B4629" s="72"/>
      <c r="C4629" s="136" t="s">
        <v>3291</v>
      </c>
      <c r="D4629" s="73" t="s">
        <v>3274</v>
      </c>
      <c r="E4629" s="161" t="s">
        <v>3277</v>
      </c>
      <c r="F4629" s="38"/>
      <c r="G4629" s="38"/>
      <c r="H4629" s="39"/>
      <c r="I4629" s="38"/>
      <c r="J4629" s="40"/>
      <c r="K4629" s="687" t="s">
        <v>3623</v>
      </c>
      <c r="L4629" s="349"/>
      <c r="M4629" s="777"/>
      <c r="O4629" s="745"/>
      <c r="P4629" s="823"/>
      <c r="Q4629" s="525"/>
      <c r="R4629" s="525"/>
    </row>
    <row r="4630" spans="2:18" ht="90" hidden="1" outlineLevel="1">
      <c r="B4630" s="72"/>
      <c r="C4630" s="136" t="s">
        <v>3292</v>
      </c>
      <c r="D4630" s="73" t="s">
        <v>3274</v>
      </c>
      <c r="E4630" s="161" t="s">
        <v>3277</v>
      </c>
      <c r="F4630" s="38"/>
      <c r="G4630" s="38"/>
      <c r="H4630" s="39"/>
      <c r="I4630" s="38"/>
      <c r="J4630" s="40"/>
      <c r="K4630" s="687" t="s">
        <v>3623</v>
      </c>
      <c r="L4630" s="349"/>
      <c r="M4630" s="777"/>
      <c r="O4630" s="745"/>
      <c r="P4630" s="823"/>
      <c r="Q4630" s="525"/>
      <c r="R4630" s="525"/>
    </row>
    <row r="4631" spans="2:18" ht="90" hidden="1" outlineLevel="1">
      <c r="B4631" s="72"/>
      <c r="C4631" s="136" t="s">
        <v>3293</v>
      </c>
      <c r="D4631" s="73" t="s">
        <v>3274</v>
      </c>
      <c r="E4631" s="161" t="s">
        <v>3294</v>
      </c>
      <c r="F4631" s="38"/>
      <c r="G4631" s="38"/>
      <c r="H4631" s="39"/>
      <c r="I4631" s="38"/>
      <c r="J4631" s="40"/>
      <c r="K4631" s="687" t="s">
        <v>3623</v>
      </c>
      <c r="L4631" s="349"/>
      <c r="M4631" s="777"/>
      <c r="O4631" s="745"/>
      <c r="P4631" s="823"/>
      <c r="Q4631" s="525"/>
      <c r="R4631" s="525"/>
    </row>
    <row r="4632" spans="2:18" ht="90" hidden="1" outlineLevel="1">
      <c r="B4632" s="72"/>
      <c r="C4632" s="136" t="s">
        <v>3295</v>
      </c>
      <c r="D4632" s="73" t="s">
        <v>3274</v>
      </c>
      <c r="E4632" s="161" t="s">
        <v>3296</v>
      </c>
      <c r="F4632" s="38"/>
      <c r="G4632" s="38"/>
      <c r="H4632" s="39"/>
      <c r="I4632" s="38"/>
      <c r="J4632" s="40"/>
      <c r="K4632" s="687" t="s">
        <v>3623</v>
      </c>
      <c r="L4632" s="349"/>
      <c r="M4632" s="777"/>
      <c r="O4632" s="745"/>
      <c r="P4632" s="823"/>
      <c r="Q4632" s="525"/>
      <c r="R4632" s="525"/>
    </row>
    <row r="4633" spans="2:18" ht="90" hidden="1" outlineLevel="1">
      <c r="B4633" s="72"/>
      <c r="C4633" s="136" t="s">
        <v>3297</v>
      </c>
      <c r="D4633" s="73" t="s">
        <v>3274</v>
      </c>
      <c r="E4633" s="161" t="s">
        <v>3298</v>
      </c>
      <c r="F4633" s="38"/>
      <c r="G4633" s="38"/>
      <c r="H4633" s="39"/>
      <c r="I4633" s="38"/>
      <c r="J4633" s="40"/>
      <c r="K4633" s="687" t="s">
        <v>3623</v>
      </c>
      <c r="L4633" s="349"/>
      <c r="M4633" s="777"/>
      <c r="O4633" s="745"/>
      <c r="P4633" s="823"/>
      <c r="Q4633" s="525"/>
      <c r="R4633" s="525"/>
    </row>
    <row r="4634" spans="2:18" ht="90" hidden="1" outlineLevel="1">
      <c r="B4634" s="72"/>
      <c r="C4634" s="136" t="s">
        <v>3299</v>
      </c>
      <c r="D4634" s="73" t="s">
        <v>3274</v>
      </c>
      <c r="E4634" s="161" t="s">
        <v>3300</v>
      </c>
      <c r="F4634" s="38"/>
      <c r="G4634" s="38"/>
      <c r="H4634" s="39"/>
      <c r="I4634" s="38"/>
      <c r="J4634" s="40"/>
      <c r="K4634" s="687" t="s">
        <v>3623</v>
      </c>
      <c r="L4634" s="349"/>
      <c r="M4634" s="777"/>
      <c r="O4634" s="745"/>
      <c r="P4634" s="823"/>
      <c r="Q4634" s="525"/>
      <c r="R4634" s="525"/>
    </row>
    <row r="4635" spans="2:18" ht="90" hidden="1" outlineLevel="1">
      <c r="B4635" s="72"/>
      <c r="C4635" s="136" t="s">
        <v>3301</v>
      </c>
      <c r="D4635" s="73" t="s">
        <v>3274</v>
      </c>
      <c r="E4635" s="161" t="s">
        <v>3302</v>
      </c>
      <c r="F4635" s="38"/>
      <c r="G4635" s="38"/>
      <c r="H4635" s="39"/>
      <c r="I4635" s="38"/>
      <c r="J4635" s="40"/>
      <c r="K4635" s="687" t="s">
        <v>3623</v>
      </c>
      <c r="L4635" s="349"/>
      <c r="M4635" s="777"/>
      <c r="O4635" s="745"/>
      <c r="P4635" s="823"/>
      <c r="Q4635" s="525"/>
      <c r="R4635" s="525"/>
    </row>
    <row r="4636" spans="2:18" ht="90" hidden="1" outlineLevel="1">
      <c r="B4636" s="72"/>
      <c r="C4636" s="136" t="s">
        <v>3303</v>
      </c>
      <c r="D4636" s="73" t="s">
        <v>3274</v>
      </c>
      <c r="E4636" s="161" t="s">
        <v>3304</v>
      </c>
      <c r="F4636" s="38"/>
      <c r="G4636" s="38"/>
      <c r="H4636" s="39"/>
      <c r="I4636" s="38"/>
      <c r="J4636" s="40"/>
      <c r="K4636" s="687" t="s">
        <v>3623</v>
      </c>
      <c r="L4636" s="349"/>
      <c r="M4636" s="777"/>
      <c r="O4636" s="745"/>
      <c r="P4636" s="823"/>
      <c r="Q4636" s="525"/>
      <c r="R4636" s="525"/>
    </row>
    <row r="4637" spans="2:18" ht="90" hidden="1" outlineLevel="1">
      <c r="B4637" s="72"/>
      <c r="C4637" s="136" t="s">
        <v>3305</v>
      </c>
      <c r="D4637" s="73" t="s">
        <v>3274</v>
      </c>
      <c r="E4637" s="161" t="s">
        <v>3279</v>
      </c>
      <c r="F4637" s="38"/>
      <c r="G4637" s="38"/>
      <c r="H4637" s="39"/>
      <c r="I4637" s="38"/>
      <c r="J4637" s="40"/>
      <c r="K4637" s="687" t="s">
        <v>3623</v>
      </c>
      <c r="L4637" s="349"/>
      <c r="M4637" s="777"/>
      <c r="O4637" s="745"/>
      <c r="P4637" s="823"/>
      <c r="Q4637" s="525"/>
      <c r="R4637" s="525"/>
    </row>
    <row r="4638" spans="2:18" ht="90" hidden="1" outlineLevel="1">
      <c r="B4638" s="72"/>
      <c r="C4638" s="136" t="s">
        <v>3306</v>
      </c>
      <c r="D4638" s="73" t="s">
        <v>3274</v>
      </c>
      <c r="E4638" s="161" t="s">
        <v>3275</v>
      </c>
      <c r="F4638" s="38"/>
      <c r="G4638" s="38"/>
      <c r="H4638" s="39"/>
      <c r="I4638" s="38"/>
      <c r="J4638" s="40"/>
      <c r="K4638" s="687" t="s">
        <v>3623</v>
      </c>
      <c r="L4638" s="349"/>
      <c r="M4638" s="777"/>
      <c r="O4638" s="745"/>
      <c r="P4638" s="823"/>
      <c r="Q4638" s="525"/>
      <c r="R4638" s="525"/>
    </row>
    <row r="4639" spans="2:18" ht="105" hidden="1" outlineLevel="1">
      <c r="B4639" s="72"/>
      <c r="C4639" s="136" t="s">
        <v>3307</v>
      </c>
      <c r="D4639" s="73" t="s">
        <v>3274</v>
      </c>
      <c r="E4639" s="161" t="s">
        <v>3277</v>
      </c>
      <c r="F4639" s="38"/>
      <c r="G4639" s="38"/>
      <c r="H4639" s="39"/>
      <c r="I4639" s="38"/>
      <c r="J4639" s="40"/>
      <c r="K4639" s="687" t="s">
        <v>3623</v>
      </c>
      <c r="L4639" s="349"/>
      <c r="M4639" s="777"/>
      <c r="O4639" s="745"/>
      <c r="P4639" s="823"/>
      <c r="Q4639" s="525"/>
      <c r="R4639" s="525"/>
    </row>
    <row r="4640" spans="2:18" ht="105" hidden="1" outlineLevel="1">
      <c r="B4640" s="72"/>
      <c r="C4640" s="136" t="s">
        <v>3308</v>
      </c>
      <c r="D4640" s="73" t="s">
        <v>3274</v>
      </c>
      <c r="E4640" s="161" t="s">
        <v>3279</v>
      </c>
      <c r="F4640" s="38"/>
      <c r="G4640" s="38"/>
      <c r="H4640" s="39"/>
      <c r="I4640" s="38"/>
      <c r="J4640" s="40"/>
      <c r="K4640" s="687" t="s">
        <v>3623</v>
      </c>
      <c r="L4640" s="349"/>
      <c r="M4640" s="777"/>
      <c r="O4640" s="745"/>
      <c r="P4640" s="823"/>
      <c r="Q4640" s="525"/>
      <c r="R4640" s="525"/>
    </row>
    <row r="4641" spans="1:18" ht="105" hidden="1" outlineLevel="1">
      <c r="B4641" s="72"/>
      <c r="C4641" s="136" t="s">
        <v>3309</v>
      </c>
      <c r="D4641" s="73" t="s">
        <v>3274</v>
      </c>
      <c r="E4641" s="161" t="s">
        <v>3310</v>
      </c>
      <c r="F4641" s="38"/>
      <c r="G4641" s="38"/>
      <c r="H4641" s="39"/>
      <c r="I4641" s="38"/>
      <c r="J4641" s="40"/>
      <c r="K4641" s="687" t="s">
        <v>3623</v>
      </c>
      <c r="L4641" s="349"/>
      <c r="M4641" s="777"/>
      <c r="O4641" s="745"/>
      <c r="P4641" s="823"/>
      <c r="Q4641" s="525"/>
      <c r="R4641" s="525"/>
    </row>
    <row r="4642" spans="1:18" ht="105" hidden="1" outlineLevel="1">
      <c r="B4642" s="72"/>
      <c r="C4642" s="136" t="s">
        <v>3311</v>
      </c>
      <c r="D4642" s="73" t="s">
        <v>3274</v>
      </c>
      <c r="E4642" s="161" t="s">
        <v>3312</v>
      </c>
      <c r="F4642" s="38"/>
      <c r="G4642" s="38"/>
      <c r="H4642" s="39"/>
      <c r="I4642" s="38"/>
      <c r="J4642" s="40"/>
      <c r="K4642" s="687" t="s">
        <v>3623</v>
      </c>
      <c r="L4642" s="349"/>
      <c r="M4642" s="777"/>
      <c r="O4642" s="745"/>
      <c r="P4642" s="823"/>
      <c r="Q4642" s="525"/>
      <c r="R4642" s="525"/>
    </row>
    <row r="4643" spans="1:18" ht="105" hidden="1" outlineLevel="1">
      <c r="B4643" s="72"/>
      <c r="C4643" s="136" t="s">
        <v>3313</v>
      </c>
      <c r="D4643" s="73" t="s">
        <v>3274</v>
      </c>
      <c r="E4643" s="161" t="s">
        <v>3281</v>
      </c>
      <c r="F4643" s="38"/>
      <c r="G4643" s="38"/>
      <c r="H4643" s="39"/>
      <c r="I4643" s="38"/>
      <c r="J4643" s="40"/>
      <c r="K4643" s="687" t="s">
        <v>3623</v>
      </c>
      <c r="L4643" s="349"/>
      <c r="M4643" s="777"/>
      <c r="O4643" s="745"/>
      <c r="P4643" s="823"/>
      <c r="Q4643" s="525"/>
      <c r="R4643" s="525"/>
    </row>
    <row r="4644" spans="1:18" ht="105" hidden="1" outlineLevel="1">
      <c r="B4644" s="72"/>
      <c r="C4644" s="136" t="s">
        <v>3314</v>
      </c>
      <c r="D4644" s="73" t="s">
        <v>3274</v>
      </c>
      <c r="E4644" s="161" t="s">
        <v>3315</v>
      </c>
      <c r="F4644" s="38"/>
      <c r="G4644" s="38"/>
      <c r="H4644" s="39"/>
      <c r="I4644" s="38"/>
      <c r="J4644" s="40"/>
      <c r="K4644" s="687" t="s">
        <v>3623</v>
      </c>
      <c r="L4644" s="349"/>
      <c r="M4644" s="777"/>
      <c r="O4644" s="745"/>
      <c r="P4644" s="823"/>
      <c r="Q4644" s="525"/>
      <c r="R4644" s="525"/>
    </row>
    <row r="4645" spans="1:18" ht="105" hidden="1" outlineLevel="1">
      <c r="B4645" s="72"/>
      <c r="C4645" s="136" t="s">
        <v>3316</v>
      </c>
      <c r="D4645" s="73" t="s">
        <v>3274</v>
      </c>
      <c r="E4645" s="161" t="s">
        <v>3317</v>
      </c>
      <c r="F4645" s="38"/>
      <c r="G4645" s="38"/>
      <c r="H4645" s="39"/>
      <c r="I4645" s="38"/>
      <c r="J4645" s="40"/>
      <c r="K4645" s="687" t="s">
        <v>3623</v>
      </c>
      <c r="L4645" s="349"/>
      <c r="M4645" s="777"/>
      <c r="O4645" s="745"/>
      <c r="P4645" s="823"/>
      <c r="Q4645" s="525"/>
      <c r="R4645" s="525"/>
    </row>
    <row r="4646" spans="1:18" ht="105" hidden="1" outlineLevel="1">
      <c r="A4646" s="219">
        <v>40</v>
      </c>
      <c r="B4646" s="72"/>
      <c r="C4646" s="136" t="s">
        <v>3318</v>
      </c>
      <c r="D4646" s="73" t="s">
        <v>3274</v>
      </c>
      <c r="E4646" s="161" t="s">
        <v>3275</v>
      </c>
      <c r="F4646" s="38"/>
      <c r="G4646" s="38"/>
      <c r="H4646" s="39"/>
      <c r="I4646" s="38"/>
      <c r="J4646" s="40"/>
      <c r="K4646" s="687" t="s">
        <v>3623</v>
      </c>
      <c r="L4646" s="349"/>
      <c r="M4646" s="777"/>
      <c r="O4646" s="745"/>
      <c r="P4646" s="823"/>
      <c r="Q4646" s="525"/>
      <c r="R4646" s="525"/>
    </row>
    <row r="4647" spans="1:18" ht="90" hidden="1" outlineLevel="1">
      <c r="A4647" s="219">
        <v>41</v>
      </c>
      <c r="B4647" s="72"/>
      <c r="C4647" s="136" t="s">
        <v>3319</v>
      </c>
      <c r="D4647" s="73" t="s">
        <v>3274</v>
      </c>
      <c r="E4647" s="161" t="s">
        <v>3285</v>
      </c>
      <c r="F4647" s="38"/>
      <c r="G4647" s="38"/>
      <c r="H4647" s="39"/>
      <c r="I4647" s="38"/>
      <c r="J4647" s="40"/>
      <c r="K4647" s="687" t="s">
        <v>3623</v>
      </c>
      <c r="L4647" s="349"/>
      <c r="M4647" s="777"/>
      <c r="O4647" s="745"/>
      <c r="P4647" s="823"/>
      <c r="Q4647" s="525"/>
      <c r="R4647" s="525"/>
    </row>
    <row r="4648" spans="1:18" ht="90" hidden="1" outlineLevel="1">
      <c r="B4648" s="72"/>
      <c r="C4648" s="136" t="s">
        <v>3320</v>
      </c>
      <c r="D4648" s="73" t="s">
        <v>3274</v>
      </c>
      <c r="E4648" s="161" t="s">
        <v>3321</v>
      </c>
      <c r="F4648" s="38"/>
      <c r="G4648" s="38"/>
      <c r="H4648" s="39"/>
      <c r="I4648" s="38"/>
      <c r="J4648" s="40"/>
      <c r="K4648" s="687" t="s">
        <v>3623</v>
      </c>
      <c r="L4648" s="349"/>
      <c r="M4648" s="777"/>
      <c r="O4648" s="745"/>
      <c r="P4648" s="823"/>
      <c r="Q4648" s="525"/>
      <c r="R4648" s="525"/>
    </row>
    <row r="4649" spans="1:18" ht="105" hidden="1" outlineLevel="1">
      <c r="B4649" s="72"/>
      <c r="C4649" s="136" t="s">
        <v>3322</v>
      </c>
      <c r="D4649" s="73" t="s">
        <v>3274</v>
      </c>
      <c r="E4649" s="161" t="s">
        <v>3281</v>
      </c>
      <c r="F4649" s="38"/>
      <c r="G4649" s="38"/>
      <c r="H4649" s="39"/>
      <c r="I4649" s="38"/>
      <c r="J4649" s="40"/>
      <c r="K4649" s="687" t="s">
        <v>3623</v>
      </c>
      <c r="L4649" s="349"/>
      <c r="M4649" s="777"/>
      <c r="O4649" s="745"/>
      <c r="P4649" s="823"/>
      <c r="Q4649" s="525"/>
      <c r="R4649" s="525"/>
    </row>
    <row r="4650" spans="1:18" ht="105" hidden="1" outlineLevel="1">
      <c r="B4650" s="72"/>
      <c r="C4650" s="136" t="s">
        <v>3323</v>
      </c>
      <c r="D4650" s="73" t="s">
        <v>3274</v>
      </c>
      <c r="E4650" s="161" t="s">
        <v>3285</v>
      </c>
      <c r="F4650" s="38"/>
      <c r="G4650" s="38"/>
      <c r="H4650" s="39"/>
      <c r="I4650" s="38"/>
      <c r="J4650" s="40"/>
      <c r="K4650" s="687" t="s">
        <v>3623</v>
      </c>
      <c r="L4650" s="349"/>
      <c r="M4650" s="777"/>
      <c r="O4650" s="745"/>
      <c r="P4650" s="823"/>
      <c r="Q4650" s="525"/>
      <c r="R4650" s="525"/>
    </row>
    <row r="4651" spans="1:18" ht="90" hidden="1" outlineLevel="1">
      <c r="B4651" s="72"/>
      <c r="C4651" s="136" t="s">
        <v>3324</v>
      </c>
      <c r="D4651" s="73" t="s">
        <v>3274</v>
      </c>
      <c r="E4651" s="161" t="s">
        <v>3275</v>
      </c>
      <c r="F4651" s="38"/>
      <c r="G4651" s="38"/>
      <c r="H4651" s="39"/>
      <c r="I4651" s="38"/>
      <c r="J4651" s="40"/>
      <c r="K4651" s="687" t="s">
        <v>3623</v>
      </c>
      <c r="L4651" s="349"/>
      <c r="M4651" s="777"/>
      <c r="O4651" s="745"/>
      <c r="P4651" s="823"/>
      <c r="Q4651" s="525"/>
      <c r="R4651" s="525"/>
    </row>
    <row r="4652" spans="1:18" ht="45" hidden="1" outlineLevel="1">
      <c r="B4652" s="72"/>
      <c r="C4652" s="136" t="s">
        <v>3325</v>
      </c>
      <c r="D4652" s="73" t="s">
        <v>3274</v>
      </c>
      <c r="E4652" s="161" t="s">
        <v>3326</v>
      </c>
      <c r="F4652" s="38"/>
      <c r="G4652" s="38"/>
      <c r="H4652" s="39"/>
      <c r="I4652" s="38"/>
      <c r="J4652" s="40"/>
      <c r="K4652" s="687" t="s">
        <v>3623</v>
      </c>
      <c r="L4652" s="349"/>
      <c r="M4652" s="777"/>
      <c r="O4652" s="745"/>
      <c r="P4652" s="823"/>
      <c r="Q4652" s="525"/>
      <c r="R4652" s="525"/>
    </row>
    <row r="4653" spans="1:18" ht="105" hidden="1" outlineLevel="1">
      <c r="B4653" s="72"/>
      <c r="C4653" s="136" t="s">
        <v>3327</v>
      </c>
      <c r="D4653" s="73" t="s">
        <v>3274</v>
      </c>
      <c r="E4653" s="161" t="s">
        <v>3328</v>
      </c>
      <c r="F4653" s="38"/>
      <c r="G4653" s="38"/>
      <c r="H4653" s="39"/>
      <c r="I4653" s="38"/>
      <c r="J4653" s="40"/>
      <c r="K4653" s="687" t="s">
        <v>3623</v>
      </c>
      <c r="L4653" s="349"/>
      <c r="M4653" s="777"/>
      <c r="O4653" s="745"/>
      <c r="P4653" s="823"/>
      <c r="Q4653" s="525"/>
      <c r="R4653" s="525"/>
    </row>
    <row r="4654" spans="1:18" ht="105" hidden="1" outlineLevel="1">
      <c r="B4654" s="72"/>
      <c r="C4654" s="136" t="s">
        <v>3329</v>
      </c>
      <c r="D4654" s="73" t="s">
        <v>3274</v>
      </c>
      <c r="E4654" s="161" t="s">
        <v>3330</v>
      </c>
      <c r="F4654" s="38"/>
      <c r="G4654" s="38"/>
      <c r="H4654" s="39"/>
      <c r="I4654" s="38"/>
      <c r="J4654" s="40"/>
      <c r="K4654" s="687" t="s">
        <v>3623</v>
      </c>
      <c r="L4654" s="349"/>
      <c r="M4654" s="777"/>
      <c r="O4654" s="745"/>
      <c r="P4654" s="823"/>
      <c r="Q4654" s="525"/>
      <c r="R4654" s="525"/>
    </row>
    <row r="4655" spans="1:18" ht="75" hidden="1" outlineLevel="1">
      <c r="B4655" s="72"/>
      <c r="C4655" s="136" t="s">
        <v>3331</v>
      </c>
      <c r="D4655" s="73" t="s">
        <v>3274</v>
      </c>
      <c r="E4655" s="161" t="s">
        <v>3332</v>
      </c>
      <c r="F4655" s="38"/>
      <c r="G4655" s="38"/>
      <c r="H4655" s="39"/>
      <c r="I4655" s="38"/>
      <c r="J4655" s="40"/>
      <c r="K4655" s="687" t="s">
        <v>3623</v>
      </c>
      <c r="L4655" s="349"/>
      <c r="M4655" s="777"/>
      <c r="O4655" s="745"/>
      <c r="P4655" s="823"/>
      <c r="Q4655" s="525"/>
      <c r="R4655" s="525"/>
    </row>
    <row r="4656" spans="1:18" ht="60" hidden="1" outlineLevel="1">
      <c r="B4656" s="72"/>
      <c r="C4656" s="136" t="s">
        <v>3333</v>
      </c>
      <c r="D4656" s="73" t="s">
        <v>3274</v>
      </c>
      <c r="E4656" s="161" t="s">
        <v>3334</v>
      </c>
      <c r="F4656" s="38"/>
      <c r="G4656" s="38"/>
      <c r="H4656" s="39"/>
      <c r="I4656" s="38"/>
      <c r="J4656" s="40"/>
      <c r="K4656" s="687" t="s">
        <v>3623</v>
      </c>
      <c r="L4656" s="349"/>
      <c r="M4656" s="777"/>
      <c r="O4656" s="745"/>
      <c r="P4656" s="823"/>
      <c r="Q4656" s="525"/>
      <c r="R4656" s="525"/>
    </row>
    <row r="4657" spans="2:18" hidden="1" outlineLevel="1">
      <c r="B4657" s="72"/>
      <c r="C4657" s="340" t="s">
        <v>3335</v>
      </c>
      <c r="D4657" s="73"/>
      <c r="E4657" s="161"/>
      <c r="F4657" s="38"/>
      <c r="G4657" s="38"/>
      <c r="H4657" s="39"/>
      <c r="I4657" s="38"/>
      <c r="J4657" s="40"/>
      <c r="K4657" s="687" t="s">
        <v>3623</v>
      </c>
      <c r="L4657" s="349"/>
      <c r="M4657" s="777"/>
      <c r="O4657" s="745"/>
      <c r="P4657" s="823"/>
      <c r="Q4657" s="525"/>
      <c r="R4657" s="525"/>
    </row>
    <row r="4658" spans="2:18" ht="255" hidden="1" outlineLevel="1">
      <c r="B4658" s="72"/>
      <c r="C4658" s="136" t="s">
        <v>3336</v>
      </c>
      <c r="D4658" s="73" t="s">
        <v>3145</v>
      </c>
      <c r="E4658" s="161">
        <v>2702.68</v>
      </c>
      <c r="F4658" s="38"/>
      <c r="G4658" s="38"/>
      <c r="H4658" s="39"/>
      <c r="I4658" s="38"/>
      <c r="J4658" s="40"/>
      <c r="K4658" s="687" t="s">
        <v>3623</v>
      </c>
      <c r="L4658" s="349"/>
      <c r="M4658" s="777"/>
      <c r="O4658" s="745"/>
      <c r="P4658" s="823"/>
      <c r="Q4658" s="525"/>
      <c r="R4658" s="525"/>
    </row>
    <row r="4659" spans="2:18" ht="330" hidden="1" outlineLevel="1">
      <c r="B4659" s="72"/>
      <c r="C4659" s="136" t="s">
        <v>3337</v>
      </c>
      <c r="D4659" s="73" t="s">
        <v>3145</v>
      </c>
      <c r="E4659" s="161">
        <v>212.63</v>
      </c>
      <c r="F4659" s="38"/>
      <c r="G4659" s="38"/>
      <c r="H4659" s="39"/>
      <c r="I4659" s="38"/>
      <c r="J4659" s="40"/>
      <c r="K4659" s="687" t="s">
        <v>3623</v>
      </c>
      <c r="L4659" s="349"/>
      <c r="M4659" s="777"/>
      <c r="O4659" s="745"/>
      <c r="P4659" s="823"/>
      <c r="Q4659" s="525"/>
      <c r="R4659" s="525"/>
    </row>
    <row r="4660" spans="2:18" ht="360" hidden="1" outlineLevel="1">
      <c r="B4660" s="72"/>
      <c r="C4660" s="136" t="s">
        <v>3338</v>
      </c>
      <c r="D4660" s="73" t="s">
        <v>3145</v>
      </c>
      <c r="E4660" s="161">
        <v>86.53</v>
      </c>
      <c r="F4660" s="38"/>
      <c r="G4660" s="38"/>
      <c r="H4660" s="39"/>
      <c r="I4660" s="38"/>
      <c r="J4660" s="40"/>
      <c r="K4660" s="687" t="s">
        <v>3623</v>
      </c>
      <c r="L4660" s="349"/>
      <c r="M4660" s="777"/>
      <c r="O4660" s="745"/>
      <c r="P4660" s="823"/>
      <c r="Q4660" s="525"/>
      <c r="R4660" s="525"/>
    </row>
    <row r="4661" spans="2:18" ht="285" hidden="1" outlineLevel="1">
      <c r="B4661" s="72"/>
      <c r="C4661" s="136" t="s">
        <v>3339</v>
      </c>
      <c r="D4661" s="73" t="s">
        <v>3145</v>
      </c>
      <c r="E4661" s="161">
        <v>6.66</v>
      </c>
      <c r="F4661" s="38"/>
      <c r="G4661" s="38"/>
      <c r="H4661" s="39"/>
      <c r="I4661" s="38"/>
      <c r="J4661" s="40"/>
      <c r="K4661" s="687" t="s">
        <v>3623</v>
      </c>
      <c r="L4661" s="349"/>
      <c r="M4661" s="777"/>
      <c r="O4661" s="745"/>
      <c r="P4661" s="823"/>
      <c r="Q4661" s="525"/>
      <c r="R4661" s="525"/>
    </row>
    <row r="4662" spans="2:18" ht="195" hidden="1" outlineLevel="1">
      <c r="B4662" s="72"/>
      <c r="C4662" s="136" t="s">
        <v>3340</v>
      </c>
      <c r="D4662" s="73" t="s">
        <v>3145</v>
      </c>
      <c r="E4662" s="161">
        <v>65.55</v>
      </c>
      <c r="F4662" s="38"/>
      <c r="G4662" s="38"/>
      <c r="H4662" s="39"/>
      <c r="I4662" s="38"/>
      <c r="J4662" s="40"/>
      <c r="K4662" s="687" t="s">
        <v>3623</v>
      </c>
      <c r="L4662" s="349"/>
      <c r="M4662" s="777"/>
      <c r="O4662" s="745"/>
      <c r="P4662" s="823"/>
      <c r="Q4662" s="525"/>
      <c r="R4662" s="525"/>
    </row>
    <row r="4663" spans="2:18" ht="240" hidden="1" outlineLevel="1">
      <c r="B4663" s="72"/>
      <c r="C4663" s="136" t="s">
        <v>3341</v>
      </c>
      <c r="D4663" s="73" t="s">
        <v>3145</v>
      </c>
      <c r="E4663" s="161">
        <v>13.83</v>
      </c>
      <c r="F4663" s="38"/>
      <c r="G4663" s="38"/>
      <c r="H4663" s="39"/>
      <c r="I4663" s="38"/>
      <c r="J4663" s="40"/>
      <c r="K4663" s="687" t="s">
        <v>3623</v>
      </c>
      <c r="L4663" s="349"/>
      <c r="M4663" s="777"/>
      <c r="O4663" s="745"/>
      <c r="P4663" s="823"/>
      <c r="Q4663" s="525"/>
      <c r="R4663" s="525"/>
    </row>
    <row r="4664" spans="2:18" ht="270" hidden="1" outlineLevel="1">
      <c r="B4664" s="72"/>
      <c r="C4664" s="136" t="s">
        <v>3342</v>
      </c>
      <c r="D4664" s="73" t="s">
        <v>3145</v>
      </c>
      <c r="E4664" s="161">
        <v>39.96</v>
      </c>
      <c r="F4664" s="38"/>
      <c r="G4664" s="38"/>
      <c r="H4664" s="39"/>
      <c r="I4664" s="38"/>
      <c r="J4664" s="40"/>
      <c r="K4664" s="687" t="s">
        <v>3623</v>
      </c>
      <c r="L4664" s="349"/>
      <c r="M4664" s="777"/>
      <c r="O4664" s="745"/>
      <c r="P4664" s="823"/>
      <c r="Q4664" s="525"/>
      <c r="R4664" s="525"/>
    </row>
    <row r="4665" spans="2:18" ht="180" hidden="1" outlineLevel="1">
      <c r="B4665" s="72"/>
      <c r="C4665" s="136" t="s">
        <v>3343</v>
      </c>
      <c r="D4665" s="73" t="s">
        <v>3145</v>
      </c>
      <c r="E4665" s="161">
        <v>0.96</v>
      </c>
      <c r="F4665" s="38"/>
      <c r="G4665" s="38"/>
      <c r="H4665" s="39"/>
      <c r="I4665" s="38"/>
      <c r="J4665" s="40"/>
      <c r="K4665" s="687" t="s">
        <v>3623</v>
      </c>
      <c r="L4665" s="349"/>
      <c r="M4665" s="777"/>
      <c r="O4665" s="745"/>
      <c r="P4665" s="823"/>
      <c r="Q4665" s="525"/>
      <c r="R4665" s="525"/>
    </row>
    <row r="4666" spans="2:18" ht="270" hidden="1" outlineLevel="1">
      <c r="B4666" s="72"/>
      <c r="C4666" s="136" t="s">
        <v>3344</v>
      </c>
      <c r="D4666" s="73" t="s">
        <v>3145</v>
      </c>
      <c r="E4666" s="161">
        <v>244.04</v>
      </c>
      <c r="F4666" s="38"/>
      <c r="G4666" s="38"/>
      <c r="H4666" s="39"/>
      <c r="I4666" s="38"/>
      <c r="J4666" s="40"/>
      <c r="K4666" s="687" t="s">
        <v>3623</v>
      </c>
      <c r="L4666" s="349"/>
      <c r="M4666" s="777"/>
      <c r="O4666" s="745"/>
      <c r="P4666" s="823"/>
      <c r="Q4666" s="525"/>
      <c r="R4666" s="525"/>
    </row>
    <row r="4667" spans="2:18" ht="240" hidden="1" outlineLevel="1">
      <c r="B4667" s="72"/>
      <c r="C4667" s="136" t="s">
        <v>3345</v>
      </c>
      <c r="D4667" s="73" t="s">
        <v>3145</v>
      </c>
      <c r="E4667" s="161">
        <v>6.58</v>
      </c>
      <c r="F4667" s="38"/>
      <c r="G4667" s="38"/>
      <c r="H4667" s="39"/>
      <c r="I4667" s="38"/>
      <c r="J4667" s="40"/>
      <c r="K4667" s="687" t="s">
        <v>3623</v>
      </c>
      <c r="L4667" s="349"/>
      <c r="M4667" s="777"/>
      <c r="O4667" s="745"/>
      <c r="P4667" s="823"/>
      <c r="Q4667" s="525"/>
      <c r="R4667" s="525"/>
    </row>
    <row r="4668" spans="2:18" ht="240" hidden="1" outlineLevel="1">
      <c r="B4668" s="72"/>
      <c r="C4668" s="136" t="s">
        <v>3346</v>
      </c>
      <c r="D4668" s="73" t="s">
        <v>3145</v>
      </c>
      <c r="E4668" s="161">
        <v>55.19</v>
      </c>
      <c r="F4668" s="38"/>
      <c r="G4668" s="38"/>
      <c r="H4668" s="39"/>
      <c r="I4668" s="38"/>
      <c r="J4668" s="40"/>
      <c r="K4668" s="687" t="s">
        <v>3623</v>
      </c>
      <c r="L4668" s="349"/>
      <c r="M4668" s="777"/>
      <c r="O4668" s="745"/>
      <c r="P4668" s="823"/>
      <c r="Q4668" s="525"/>
      <c r="R4668" s="525"/>
    </row>
    <row r="4669" spans="2:18" ht="195" hidden="1" outlineLevel="1">
      <c r="B4669" s="72"/>
      <c r="C4669" s="136" t="s">
        <v>3347</v>
      </c>
      <c r="D4669" s="137" t="s">
        <v>1648</v>
      </c>
      <c r="E4669" s="194">
        <v>0.48</v>
      </c>
      <c r="F4669" s="38"/>
      <c r="G4669" s="38"/>
      <c r="H4669" s="39"/>
      <c r="I4669" s="38"/>
      <c r="J4669" s="40"/>
      <c r="K4669" s="687" t="s">
        <v>3623</v>
      </c>
      <c r="L4669" s="349"/>
      <c r="M4669" s="777"/>
      <c r="O4669" s="745"/>
      <c r="P4669" s="823"/>
      <c r="Q4669" s="525"/>
      <c r="R4669" s="525"/>
    </row>
    <row r="4670" spans="2:18" ht="330" hidden="1" outlineLevel="1">
      <c r="B4670" s="72"/>
      <c r="C4670" s="136" t="s">
        <v>3348</v>
      </c>
      <c r="D4670" s="137" t="s">
        <v>1648</v>
      </c>
      <c r="E4670" s="194">
        <v>127.44</v>
      </c>
      <c r="F4670" s="38"/>
      <c r="G4670" s="38"/>
      <c r="H4670" s="39"/>
      <c r="I4670" s="38"/>
      <c r="J4670" s="40"/>
      <c r="K4670" s="687" t="s">
        <v>3623</v>
      </c>
      <c r="L4670" s="349"/>
      <c r="M4670" s="777"/>
      <c r="O4670" s="745"/>
      <c r="P4670" s="823"/>
      <c r="Q4670" s="525"/>
      <c r="R4670" s="525"/>
    </row>
    <row r="4671" spans="2:18" ht="255" hidden="1" outlineLevel="1">
      <c r="B4671" s="72"/>
      <c r="C4671" s="136" t="s">
        <v>3349</v>
      </c>
      <c r="D4671" s="137" t="s">
        <v>1648</v>
      </c>
      <c r="E4671" s="194">
        <v>24.37</v>
      </c>
      <c r="F4671" s="38"/>
      <c r="G4671" s="38"/>
      <c r="H4671" s="39"/>
      <c r="I4671" s="38"/>
      <c r="J4671" s="40"/>
      <c r="K4671" s="687" t="s">
        <v>3623</v>
      </c>
      <c r="L4671" s="349"/>
      <c r="M4671" s="777"/>
      <c r="O4671" s="745"/>
      <c r="P4671" s="823"/>
      <c r="Q4671" s="525"/>
      <c r="R4671" s="525"/>
    </row>
    <row r="4672" spans="2:18" ht="255" hidden="1" outlineLevel="1">
      <c r="B4672" s="72"/>
      <c r="C4672" s="136" t="s">
        <v>3350</v>
      </c>
      <c r="D4672" s="137" t="s">
        <v>1648</v>
      </c>
      <c r="E4672" s="194">
        <v>52.03</v>
      </c>
      <c r="F4672" s="38"/>
      <c r="G4672" s="38"/>
      <c r="H4672" s="39"/>
      <c r="I4672" s="38"/>
      <c r="J4672" s="40"/>
      <c r="K4672" s="687" t="s">
        <v>3623</v>
      </c>
      <c r="L4672" s="349"/>
      <c r="M4672" s="777"/>
      <c r="O4672" s="745"/>
      <c r="P4672" s="823"/>
      <c r="Q4672" s="525"/>
      <c r="R4672" s="525"/>
    </row>
    <row r="4673" spans="1:18" hidden="1" outlineLevel="1">
      <c r="B4673" s="72"/>
      <c r="C4673" s="136" t="s">
        <v>3351</v>
      </c>
      <c r="D4673" s="73" t="s">
        <v>3352</v>
      </c>
      <c r="E4673" s="161">
        <v>202.08</v>
      </c>
      <c r="F4673" s="38"/>
      <c r="G4673" s="38"/>
      <c r="H4673" s="39"/>
      <c r="I4673" s="38"/>
      <c r="J4673" s="40"/>
      <c r="K4673" s="687" t="s">
        <v>3623</v>
      </c>
      <c r="L4673" s="349"/>
      <c r="M4673" s="777"/>
      <c r="O4673" s="745"/>
      <c r="P4673" s="823"/>
      <c r="Q4673" s="525"/>
      <c r="R4673" s="525"/>
    </row>
    <row r="4674" spans="1:18" hidden="1" outlineLevel="1">
      <c r="B4674" s="72"/>
      <c r="C4674" s="136" t="s">
        <v>3353</v>
      </c>
      <c r="D4674" s="73" t="s">
        <v>3352</v>
      </c>
      <c r="E4674" s="161">
        <v>55.01</v>
      </c>
      <c r="F4674" s="38"/>
      <c r="G4674" s="38"/>
      <c r="H4674" s="39"/>
      <c r="I4674" s="38"/>
      <c r="J4674" s="40"/>
      <c r="K4674" s="687" t="s">
        <v>3623</v>
      </c>
      <c r="L4674" s="349"/>
      <c r="M4674" s="777"/>
      <c r="O4674" s="745"/>
      <c r="P4674" s="823"/>
      <c r="Q4674" s="525"/>
      <c r="R4674" s="525"/>
    </row>
    <row r="4675" spans="1:18" hidden="1" outlineLevel="1">
      <c r="A4675" s="219">
        <v>42</v>
      </c>
      <c r="B4675" s="72"/>
      <c r="C4675" s="136" t="s">
        <v>3354</v>
      </c>
      <c r="D4675" s="73" t="s">
        <v>3352</v>
      </c>
      <c r="E4675" s="161">
        <v>1112.71</v>
      </c>
      <c r="F4675" s="38"/>
      <c r="G4675" s="38"/>
      <c r="H4675" s="39"/>
      <c r="I4675" s="38"/>
      <c r="J4675" s="40"/>
      <c r="K4675" s="687" t="s">
        <v>3623</v>
      </c>
      <c r="L4675" s="349"/>
      <c r="M4675" s="777"/>
      <c r="O4675" s="745"/>
      <c r="P4675" s="823"/>
      <c r="Q4675" s="525"/>
      <c r="R4675" s="525"/>
    </row>
    <row r="4676" spans="1:18" ht="30" hidden="1" outlineLevel="1">
      <c r="A4676" s="219">
        <v>43</v>
      </c>
      <c r="B4676" s="72"/>
      <c r="C4676" s="136" t="s">
        <v>3355</v>
      </c>
      <c r="D4676" s="73" t="s">
        <v>3352</v>
      </c>
      <c r="E4676" s="161">
        <v>885</v>
      </c>
      <c r="F4676" s="38"/>
      <c r="G4676" s="38"/>
      <c r="H4676" s="39"/>
      <c r="I4676" s="38"/>
      <c r="J4676" s="40"/>
      <c r="K4676" s="687" t="s">
        <v>3623</v>
      </c>
      <c r="L4676" s="349"/>
      <c r="M4676" s="777"/>
      <c r="O4676" s="745"/>
      <c r="P4676" s="823"/>
      <c r="Q4676" s="525"/>
      <c r="R4676" s="525"/>
    </row>
    <row r="4677" spans="1:18" hidden="1" outlineLevel="1">
      <c r="B4677" s="72"/>
      <c r="C4677" s="340" t="s">
        <v>3356</v>
      </c>
      <c r="D4677" s="73"/>
      <c r="E4677" s="161"/>
      <c r="F4677" s="38"/>
      <c r="G4677" s="38"/>
      <c r="H4677" s="39"/>
      <c r="I4677" s="38"/>
      <c r="J4677" s="40"/>
      <c r="K4677" s="687" t="s">
        <v>3623</v>
      </c>
      <c r="L4677" s="349"/>
      <c r="M4677" s="777"/>
      <c r="O4677" s="745"/>
      <c r="P4677" s="823"/>
      <c r="Q4677" s="525"/>
      <c r="R4677" s="525"/>
    </row>
    <row r="4678" spans="1:18" ht="180" hidden="1" outlineLevel="1">
      <c r="B4678" s="72"/>
      <c r="C4678" s="136" t="s">
        <v>3357</v>
      </c>
      <c r="D4678" s="137" t="s">
        <v>1648</v>
      </c>
      <c r="E4678" s="194">
        <v>258.14</v>
      </c>
      <c r="F4678" s="38"/>
      <c r="G4678" s="38"/>
      <c r="H4678" s="39"/>
      <c r="I4678" s="38"/>
      <c r="J4678" s="40"/>
      <c r="K4678" s="687" t="s">
        <v>3623</v>
      </c>
      <c r="L4678" s="349"/>
      <c r="M4678" s="777"/>
      <c r="O4678" s="745"/>
      <c r="P4678" s="823"/>
      <c r="Q4678" s="525"/>
      <c r="R4678" s="525"/>
    </row>
    <row r="4679" spans="1:18" ht="195" hidden="1" outlineLevel="1">
      <c r="B4679" s="72"/>
      <c r="C4679" s="136" t="s">
        <v>3358</v>
      </c>
      <c r="D4679" s="137" t="s">
        <v>1648</v>
      </c>
      <c r="E4679" s="194">
        <v>1219.1500000000001</v>
      </c>
      <c r="F4679" s="38"/>
      <c r="G4679" s="38"/>
      <c r="H4679" s="39"/>
      <c r="I4679" s="38"/>
      <c r="J4679" s="40"/>
      <c r="K4679" s="687" t="s">
        <v>3623</v>
      </c>
      <c r="L4679" s="349"/>
      <c r="M4679" s="777"/>
      <c r="O4679" s="745"/>
      <c r="P4679" s="823"/>
      <c r="Q4679" s="525"/>
      <c r="R4679" s="525"/>
    </row>
    <row r="4680" spans="1:18" ht="120" hidden="1" outlineLevel="1">
      <c r="B4680" s="72"/>
      <c r="C4680" s="136" t="s">
        <v>3359</v>
      </c>
      <c r="D4680" s="137" t="s">
        <v>1648</v>
      </c>
      <c r="E4680" s="194">
        <v>246.87</v>
      </c>
      <c r="F4680" s="38"/>
      <c r="G4680" s="38"/>
      <c r="H4680" s="39"/>
      <c r="I4680" s="38"/>
      <c r="J4680" s="40"/>
      <c r="K4680" s="687" t="s">
        <v>3623</v>
      </c>
      <c r="L4680" s="349"/>
      <c r="M4680" s="777"/>
      <c r="O4680" s="745"/>
      <c r="P4680" s="823"/>
      <c r="Q4680" s="525"/>
      <c r="R4680" s="525"/>
    </row>
    <row r="4681" spans="1:18" ht="150" hidden="1" outlineLevel="1">
      <c r="B4681" s="72"/>
      <c r="C4681" s="136" t="s">
        <v>3360</v>
      </c>
      <c r="D4681" s="137" t="s">
        <v>1648</v>
      </c>
      <c r="E4681" s="194">
        <v>71.39</v>
      </c>
      <c r="F4681" s="38"/>
      <c r="G4681" s="38"/>
      <c r="H4681" s="39"/>
      <c r="I4681" s="38"/>
      <c r="J4681" s="40"/>
      <c r="K4681" s="687" t="s">
        <v>3623</v>
      </c>
      <c r="L4681" s="349"/>
      <c r="M4681" s="777"/>
      <c r="O4681" s="745"/>
      <c r="P4681" s="823"/>
      <c r="Q4681" s="525"/>
      <c r="R4681" s="525"/>
    </row>
    <row r="4682" spans="1:18" ht="225" hidden="1" outlineLevel="1">
      <c r="B4682" s="72"/>
      <c r="C4682" s="136" t="s">
        <v>3361</v>
      </c>
      <c r="D4682" s="137" t="s">
        <v>1648</v>
      </c>
      <c r="E4682" s="194">
        <v>4.1399999999999997</v>
      </c>
      <c r="F4682" s="38"/>
      <c r="G4682" s="38"/>
      <c r="H4682" s="39"/>
      <c r="I4682" s="38"/>
      <c r="J4682" s="40"/>
      <c r="K4682" s="687" t="s">
        <v>3623</v>
      </c>
      <c r="L4682" s="349"/>
      <c r="M4682" s="777"/>
      <c r="O4682" s="745"/>
      <c r="P4682" s="823"/>
      <c r="Q4682" s="525"/>
      <c r="R4682" s="525"/>
    </row>
    <row r="4683" spans="1:18" ht="165" hidden="1" outlineLevel="1">
      <c r="B4683" s="72"/>
      <c r="C4683" s="136" t="s">
        <v>3362</v>
      </c>
      <c r="D4683" s="137" t="s">
        <v>1648</v>
      </c>
      <c r="E4683" s="194">
        <v>5.04</v>
      </c>
      <c r="F4683" s="38"/>
      <c r="G4683" s="38"/>
      <c r="H4683" s="39"/>
      <c r="I4683" s="38"/>
      <c r="J4683" s="40"/>
      <c r="K4683" s="687" t="s">
        <v>3623</v>
      </c>
      <c r="L4683" s="349"/>
      <c r="M4683" s="777"/>
      <c r="O4683" s="745"/>
      <c r="P4683" s="823"/>
      <c r="Q4683" s="525"/>
      <c r="R4683" s="525"/>
    </row>
    <row r="4684" spans="1:18" ht="210" hidden="1" outlineLevel="1">
      <c r="B4684" s="72"/>
      <c r="C4684" s="136" t="s">
        <v>3363</v>
      </c>
      <c r="D4684" s="137" t="s">
        <v>1648</v>
      </c>
      <c r="E4684" s="194">
        <v>3710.27</v>
      </c>
      <c r="F4684" s="38"/>
      <c r="G4684" s="38"/>
      <c r="H4684" s="39"/>
      <c r="I4684" s="38"/>
      <c r="J4684" s="40"/>
      <c r="K4684" s="687" t="s">
        <v>3623</v>
      </c>
      <c r="L4684" s="349"/>
      <c r="M4684" s="777"/>
      <c r="O4684" s="745"/>
      <c r="P4684" s="823"/>
      <c r="Q4684" s="525"/>
      <c r="R4684" s="525"/>
    </row>
    <row r="4685" spans="1:18" hidden="1" outlineLevel="1">
      <c r="B4685" s="72"/>
      <c r="C4685" s="340" t="s">
        <v>3364</v>
      </c>
      <c r="D4685" s="137"/>
      <c r="E4685" s="194"/>
      <c r="F4685" s="38"/>
      <c r="G4685" s="38"/>
      <c r="H4685" s="39"/>
      <c r="I4685" s="38"/>
      <c r="J4685" s="40"/>
      <c r="K4685" s="687" t="s">
        <v>3623</v>
      </c>
      <c r="L4685" s="349"/>
      <c r="M4685" s="777"/>
      <c r="O4685" s="745"/>
      <c r="P4685" s="823"/>
      <c r="Q4685" s="525"/>
      <c r="R4685" s="525"/>
    </row>
    <row r="4686" spans="1:18" ht="75" hidden="1" outlineLevel="1">
      <c r="B4686" s="72"/>
      <c r="C4686" s="136" t="s">
        <v>3365</v>
      </c>
      <c r="D4686" s="137" t="s">
        <v>1648</v>
      </c>
      <c r="E4686" s="194">
        <v>327.18</v>
      </c>
      <c r="F4686" s="38"/>
      <c r="G4686" s="38"/>
      <c r="H4686" s="39"/>
      <c r="I4686" s="38"/>
      <c r="J4686" s="40"/>
      <c r="K4686" s="687" t="s">
        <v>3623</v>
      </c>
      <c r="L4686" s="349"/>
      <c r="M4686" s="777"/>
      <c r="O4686" s="745"/>
      <c r="P4686" s="823"/>
      <c r="Q4686" s="525"/>
      <c r="R4686" s="525"/>
    </row>
    <row r="4687" spans="1:18" ht="60" hidden="1" outlineLevel="1">
      <c r="B4687" s="72"/>
      <c r="C4687" s="136" t="s">
        <v>3366</v>
      </c>
      <c r="D4687" s="137" t="s">
        <v>1648</v>
      </c>
      <c r="E4687" s="194">
        <v>130.41</v>
      </c>
      <c r="F4687" s="38"/>
      <c r="G4687" s="38"/>
      <c r="H4687" s="39"/>
      <c r="I4687" s="38"/>
      <c r="J4687" s="40"/>
      <c r="K4687" s="687" t="s">
        <v>3623</v>
      </c>
      <c r="L4687" s="349"/>
      <c r="M4687" s="777"/>
      <c r="O4687" s="745"/>
      <c r="P4687" s="823"/>
      <c r="Q4687" s="525"/>
      <c r="R4687" s="525"/>
    </row>
    <row r="4688" spans="1:18" hidden="1" outlineLevel="1">
      <c r="B4688" s="72"/>
      <c r="C4688" s="340" t="s">
        <v>3367</v>
      </c>
      <c r="D4688" s="137"/>
      <c r="E4688" s="194"/>
      <c r="F4688" s="38"/>
      <c r="G4688" s="38"/>
      <c r="H4688" s="39"/>
      <c r="I4688" s="38"/>
      <c r="J4688" s="40"/>
      <c r="K4688" s="687" t="s">
        <v>3623</v>
      </c>
      <c r="L4688" s="349"/>
      <c r="M4688" s="777"/>
      <c r="O4688" s="745"/>
      <c r="P4688" s="823"/>
      <c r="Q4688" s="525"/>
      <c r="R4688" s="525"/>
    </row>
    <row r="4689" spans="1:18" ht="30" hidden="1" outlineLevel="1">
      <c r="B4689" s="72"/>
      <c r="C4689" s="136" t="s">
        <v>3368</v>
      </c>
      <c r="D4689" s="73" t="s">
        <v>3145</v>
      </c>
      <c r="E4689" s="161">
        <v>63.14</v>
      </c>
      <c r="F4689" s="38"/>
      <c r="G4689" s="38"/>
      <c r="H4689" s="39"/>
      <c r="I4689" s="38"/>
      <c r="J4689" s="40"/>
      <c r="K4689" s="687" t="s">
        <v>3623</v>
      </c>
      <c r="L4689" s="349"/>
      <c r="M4689" s="777"/>
      <c r="O4689" s="745"/>
      <c r="P4689" s="823"/>
      <c r="Q4689" s="525"/>
      <c r="R4689" s="525"/>
    </row>
    <row r="4690" spans="1:18" hidden="1" outlineLevel="1">
      <c r="B4690" s="72"/>
      <c r="C4690" s="340" t="s">
        <v>3369</v>
      </c>
      <c r="D4690" s="73"/>
      <c r="E4690" s="161"/>
      <c r="F4690" s="38"/>
      <c r="G4690" s="38"/>
      <c r="H4690" s="39"/>
      <c r="I4690" s="38"/>
      <c r="J4690" s="40"/>
      <c r="K4690" s="687" t="s">
        <v>3623</v>
      </c>
      <c r="L4690" s="349"/>
      <c r="M4690" s="777"/>
      <c r="O4690" s="745"/>
      <c r="P4690" s="823"/>
      <c r="Q4690" s="525"/>
      <c r="R4690" s="525"/>
    </row>
    <row r="4691" spans="1:18" ht="30" hidden="1" outlineLevel="1">
      <c r="B4691" s="72"/>
      <c r="C4691" s="136" t="s">
        <v>3370</v>
      </c>
      <c r="D4691" s="73" t="s">
        <v>63</v>
      </c>
      <c r="E4691" s="161">
        <v>1.04</v>
      </c>
      <c r="F4691" s="38"/>
      <c r="G4691" s="38"/>
      <c r="H4691" s="39"/>
      <c r="I4691" s="38"/>
      <c r="J4691" s="40"/>
      <c r="K4691" s="687" t="s">
        <v>3623</v>
      </c>
      <c r="L4691" s="349"/>
      <c r="M4691" s="777"/>
      <c r="O4691" s="745"/>
      <c r="P4691" s="823"/>
      <c r="Q4691" s="525"/>
      <c r="R4691" s="525"/>
    </row>
    <row r="4692" spans="1:18" ht="30" hidden="1" outlineLevel="1">
      <c r="B4692" s="72"/>
      <c r="C4692" s="136" t="s">
        <v>3371</v>
      </c>
      <c r="D4692" s="73" t="s">
        <v>63</v>
      </c>
      <c r="E4692" s="161">
        <v>0.27</v>
      </c>
      <c r="F4692" s="38"/>
      <c r="G4692" s="38"/>
      <c r="H4692" s="39"/>
      <c r="I4692" s="38"/>
      <c r="J4692" s="40"/>
      <c r="K4692" s="687" t="s">
        <v>3623</v>
      </c>
      <c r="L4692" s="349"/>
      <c r="M4692" s="777"/>
      <c r="O4692" s="745"/>
      <c r="P4692" s="823"/>
      <c r="Q4692" s="525"/>
      <c r="R4692" s="525"/>
    </row>
    <row r="4693" spans="1:18" ht="30" hidden="1" outlineLevel="1">
      <c r="B4693" s="72"/>
      <c r="C4693" s="136" t="s">
        <v>3372</v>
      </c>
      <c r="D4693" s="73" t="s">
        <v>65</v>
      </c>
      <c r="E4693" s="161">
        <v>23.23</v>
      </c>
      <c r="F4693" s="38"/>
      <c r="G4693" s="38"/>
      <c r="H4693" s="39"/>
      <c r="I4693" s="38"/>
      <c r="J4693" s="40"/>
      <c r="K4693" s="687" t="s">
        <v>3623</v>
      </c>
      <c r="L4693" s="349"/>
      <c r="M4693" s="777"/>
      <c r="O4693" s="745"/>
      <c r="P4693" s="823"/>
      <c r="Q4693" s="525"/>
      <c r="R4693" s="525"/>
    </row>
    <row r="4694" spans="1:18" ht="30" hidden="1" outlineLevel="1">
      <c r="B4694" s="72"/>
      <c r="C4694" s="136" t="s">
        <v>3373</v>
      </c>
      <c r="D4694" s="73" t="s">
        <v>65</v>
      </c>
      <c r="E4694" s="161">
        <v>12.16</v>
      </c>
      <c r="F4694" s="38"/>
      <c r="G4694" s="38"/>
      <c r="H4694" s="39"/>
      <c r="I4694" s="38"/>
      <c r="J4694" s="40"/>
      <c r="K4694" s="687" t="s">
        <v>3623</v>
      </c>
      <c r="L4694" s="349"/>
      <c r="M4694" s="777"/>
      <c r="O4694" s="745"/>
      <c r="P4694" s="823"/>
      <c r="Q4694" s="525"/>
      <c r="R4694" s="525"/>
    </row>
    <row r="4695" spans="1:18" hidden="1" outlineLevel="1">
      <c r="B4695" s="72"/>
      <c r="C4695" s="136" t="s">
        <v>3374</v>
      </c>
      <c r="D4695" s="73" t="s">
        <v>3352</v>
      </c>
      <c r="E4695" s="161">
        <v>35.4</v>
      </c>
      <c r="F4695" s="38"/>
      <c r="G4695" s="38"/>
      <c r="H4695" s="39"/>
      <c r="I4695" s="38"/>
      <c r="J4695" s="40"/>
      <c r="K4695" s="687" t="s">
        <v>3623</v>
      </c>
      <c r="L4695" s="349"/>
      <c r="M4695" s="777"/>
      <c r="O4695" s="745"/>
      <c r="P4695" s="823"/>
      <c r="Q4695" s="525"/>
      <c r="R4695" s="525"/>
    </row>
    <row r="4696" spans="1:18" hidden="1" outlineLevel="1">
      <c r="B4696" s="72"/>
      <c r="C4696" s="340" t="s">
        <v>3375</v>
      </c>
      <c r="D4696" s="73"/>
      <c r="E4696" s="161"/>
      <c r="F4696" s="38"/>
      <c r="G4696" s="38"/>
      <c r="H4696" s="39"/>
      <c r="I4696" s="38"/>
      <c r="J4696" s="40"/>
      <c r="K4696" s="687" t="s">
        <v>3623</v>
      </c>
      <c r="L4696" s="349"/>
      <c r="M4696" s="777"/>
      <c r="O4696" s="745"/>
      <c r="P4696" s="823"/>
      <c r="Q4696" s="525"/>
      <c r="R4696" s="525"/>
    </row>
    <row r="4697" spans="1:18" ht="105" hidden="1" outlineLevel="1">
      <c r="B4697" s="72"/>
      <c r="C4697" s="136" t="s">
        <v>3376</v>
      </c>
      <c r="D4697" s="73" t="s">
        <v>3352</v>
      </c>
      <c r="E4697" s="161">
        <v>83.2</v>
      </c>
      <c r="F4697" s="38"/>
      <c r="G4697" s="38"/>
      <c r="H4697" s="39"/>
      <c r="I4697" s="38"/>
      <c r="J4697" s="40"/>
      <c r="K4697" s="687" t="s">
        <v>3623</v>
      </c>
      <c r="L4697" s="349"/>
      <c r="M4697" s="777"/>
      <c r="O4697" s="745"/>
      <c r="P4697" s="823"/>
      <c r="Q4697" s="525"/>
      <c r="R4697" s="525"/>
    </row>
    <row r="4698" spans="1:18" ht="90" hidden="1" outlineLevel="1">
      <c r="B4698" s="72"/>
      <c r="C4698" s="136" t="s">
        <v>3377</v>
      </c>
      <c r="D4698" s="73" t="s">
        <v>3352</v>
      </c>
      <c r="E4698" s="161">
        <v>588.5</v>
      </c>
      <c r="F4698" s="38"/>
      <c r="G4698" s="38"/>
      <c r="H4698" s="39"/>
      <c r="I4698" s="38"/>
      <c r="J4698" s="40"/>
      <c r="K4698" s="687" t="s">
        <v>3623</v>
      </c>
      <c r="L4698" s="349"/>
      <c r="M4698" s="777"/>
      <c r="O4698" s="745"/>
      <c r="P4698" s="823"/>
      <c r="Q4698" s="525"/>
      <c r="R4698" s="525"/>
    </row>
    <row r="4699" spans="1:18" collapsed="1">
      <c r="B4699" s="81"/>
      <c r="C4699" s="341"/>
      <c r="D4699" s="138"/>
      <c r="E4699" s="113"/>
      <c r="M4699" s="778"/>
      <c r="O4699" s="745"/>
      <c r="P4699" s="823"/>
      <c r="Q4699" s="525"/>
      <c r="R4699" s="525"/>
    </row>
    <row r="4700" spans="1:18" ht="20.399999999999999">
      <c r="A4700" s="509"/>
      <c r="B4700" s="959" t="s">
        <v>3724</v>
      </c>
      <c r="C4700" s="959"/>
      <c r="D4700" s="332"/>
      <c r="E4700" s="332"/>
      <c r="F4700" s="380"/>
      <c r="G4700" s="380">
        <f>SUM(G19:G4610)</f>
        <v>976547245.73186696</v>
      </c>
      <c r="H4700" s="381"/>
      <c r="I4700" s="380">
        <f>SUM(I19:I4535)</f>
        <v>586156859.09207892</v>
      </c>
      <c r="J4700" s="526">
        <f>G4700+I4700</f>
        <v>1562704104.823946</v>
      </c>
      <c r="M4700" s="318">
        <f>SUM(M19:M4501)</f>
        <v>131376928.20223348</v>
      </c>
      <c r="N4700" s="402">
        <f>SUM(N18:N4511)</f>
        <v>129020335.05999999</v>
      </c>
      <c r="O4700" s="526">
        <f>M4700+N4700</f>
        <v>260397263.26223347</v>
      </c>
      <c r="P4700" s="811">
        <f>SUM(P19:P4671)</f>
        <v>900711358.10800016</v>
      </c>
      <c r="Q4700" s="811">
        <f>SUM(Q18:Q4535)</f>
        <v>586156859.09207892</v>
      </c>
      <c r="R4700" s="812">
        <f>P4700+Q4700</f>
        <v>1486868217.200079</v>
      </c>
    </row>
    <row r="4703" spans="1:18">
      <c r="M4703" s="511">
        <f>J4700-R4700</f>
        <v>75835887.623867035</v>
      </c>
    </row>
  </sheetData>
  <mergeCells count="77">
    <mergeCell ref="B4700:C4700"/>
    <mergeCell ref="D4532:D4533"/>
    <mergeCell ref="M16:O16"/>
    <mergeCell ref="P16:R16"/>
    <mergeCell ref="Q494:Q610"/>
    <mergeCell ref="L16:L17"/>
    <mergeCell ref="C3033:E3033"/>
    <mergeCell ref="C3221:E3221"/>
    <mergeCell ref="C4473:E4473"/>
    <mergeCell ref="D4573:D4574"/>
    <mergeCell ref="E4573:E4574"/>
    <mergeCell ref="C4535:E4535"/>
    <mergeCell ref="D4565:D4566"/>
    <mergeCell ref="E4565:E4566"/>
    <mergeCell ref="D4567:D4568"/>
    <mergeCell ref="E4567:E4568"/>
    <mergeCell ref="D4569:D4570"/>
    <mergeCell ref="E4569:E4570"/>
    <mergeCell ref="D4571:D4572"/>
    <mergeCell ref="E4571:E4572"/>
    <mergeCell ref="C4501:E4501"/>
    <mergeCell ref="C4532:C4533"/>
    <mergeCell ref="C623:E623"/>
    <mergeCell ref="C686:E686"/>
    <mergeCell ref="C866:E866"/>
    <mergeCell ref="C912:E912"/>
    <mergeCell ref="E4532:E4533"/>
    <mergeCell ref="C2453:E2453"/>
    <mergeCell ref="C2467:E2467"/>
    <mergeCell ref="C2510:E2510"/>
    <mergeCell ref="C2542:E2542"/>
    <mergeCell ref="C2668:E2668"/>
    <mergeCell ref="C2726:E2726"/>
    <mergeCell ref="C2796:E2796"/>
    <mergeCell ref="C2809:E2809"/>
    <mergeCell ref="C2880:E2880"/>
    <mergeCell ref="C2890:E2890"/>
    <mergeCell ref="C2944:E2944"/>
    <mergeCell ref="C948:E948"/>
    <mergeCell ref="C1905:E1905"/>
    <mergeCell ref="C1932:E1932"/>
    <mergeCell ref="C2074:E2074"/>
    <mergeCell ref="C1974:C1975"/>
    <mergeCell ref="C1991:C1992"/>
    <mergeCell ref="D1991:D1992"/>
    <mergeCell ref="E1991:E1992"/>
    <mergeCell ref="C2104:E2104"/>
    <mergeCell ref="C2186:E2186"/>
    <mergeCell ref="C2268:E2268"/>
    <mergeCell ref="C2354:E2354"/>
    <mergeCell ref="G7:K7"/>
    <mergeCell ref="B13:C13"/>
    <mergeCell ref="D13:K13"/>
    <mergeCell ref="B8:E8"/>
    <mergeCell ref="B9:E9"/>
    <mergeCell ref="J10:K10"/>
    <mergeCell ref="G8:I8"/>
    <mergeCell ref="B7:D7"/>
    <mergeCell ref="D16:D17"/>
    <mergeCell ref="E16:E17"/>
    <mergeCell ref="F16:G16"/>
    <mergeCell ref="C922:E922"/>
    <mergeCell ref="N494:N610"/>
    <mergeCell ref="C40:E40"/>
    <mergeCell ref="E1:K1"/>
    <mergeCell ref="B2:K2"/>
    <mergeCell ref="H16:I16"/>
    <mergeCell ref="J16:J17"/>
    <mergeCell ref="K16:K17"/>
    <mergeCell ref="B3:K3"/>
    <mergeCell ref="B4:K4"/>
    <mergeCell ref="B15:K15"/>
    <mergeCell ref="B5:K5"/>
    <mergeCell ref="B6:K6"/>
    <mergeCell ref="B16:B17"/>
    <mergeCell ref="C16:C17"/>
    <mergeCell ref="C486:E486"/>
  </mergeCells>
  <phoneticPr fontId="9" type="noConversion"/>
  <dataValidations disablePrompts="1" count="1">
    <dataValidation allowBlank="1" sqref="D459:D485 D21:D22 D29:D30 D32 D37 D53:D64 D41 D47:D51 D377:D386 D153:D175 D275 D332:E332 D194:D196 D278:D314 D264:D273 D333:D336 D388 D120:D122 D69:D76 D178:D186 D188:D192 D199:D202 D124:D151 D219 D221:D231 D234:D251 D254:D262 D204:D217 D338 D316:D328 D351:D373 D375 D423:D457 D340:D348 D487:D488" xr:uid="{00000000-0002-0000-0000-000000000000}">
      <formula1>0</formula1>
      <formula2>0</formula2>
    </dataValidation>
  </dataValidations>
  <printOptions horizontalCentered="1"/>
  <pageMargins left="0.39370078740157483" right="0.39370078740157483" top="0.59055118110236227" bottom="0.59055118110236227" header="0" footer="0"/>
  <pageSetup paperSize="8" firstPageNumber="0" fitToHeight="2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BAE50-D973-4C07-A36D-CEFCF3E31B8A}">
  <sheetPr>
    <tabColor rgb="FF92D050"/>
  </sheetPr>
  <dimension ref="A1:AC977"/>
  <sheetViews>
    <sheetView topLeftCell="A187" zoomScale="85" zoomScaleNormal="85" workbookViewId="0">
      <selection activeCell="G18" sqref="G18:G688"/>
    </sheetView>
  </sheetViews>
  <sheetFormatPr defaultRowHeight="14.4" outlineLevelRow="1"/>
  <cols>
    <col min="1" max="1" width="12.21875" bestFit="1" customWidth="1"/>
    <col min="2" max="2" width="48.5546875" style="567" customWidth="1"/>
    <col min="3" max="3" width="14" customWidth="1"/>
    <col min="6" max="6" width="12.88671875" bestFit="1" customWidth="1"/>
    <col min="7" max="9" width="14.109375" bestFit="1" customWidth="1"/>
    <col min="10" max="10" width="18.5546875" style="419" bestFit="1" customWidth="1"/>
    <col min="11" max="11" width="19" style="568" bestFit="1" customWidth="1"/>
    <col min="12" max="12" width="20.44140625" customWidth="1"/>
  </cols>
  <sheetData>
    <row r="1" spans="1:29" s="6" customFormat="1" ht="15.6">
      <c r="A1" s="980" t="s">
        <v>3044</v>
      </c>
      <c r="B1" s="980"/>
      <c r="C1" s="980"/>
      <c r="D1" s="980"/>
      <c r="E1" s="980"/>
      <c r="F1" s="980"/>
      <c r="G1" s="980"/>
      <c r="H1" s="980"/>
      <c r="I1" s="980"/>
      <c r="J1" s="980"/>
      <c r="K1" s="980"/>
      <c r="L1" s="357"/>
    </row>
    <row r="2" spans="1:29" s="356" customFormat="1" ht="15">
      <c r="A2" s="981"/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64"/>
    </row>
    <row r="3" spans="1:29" s="356" customFormat="1" ht="15.6">
      <c r="A3" s="982" t="s">
        <v>1171</v>
      </c>
      <c r="B3" s="982"/>
      <c r="C3" s="982"/>
      <c r="D3" s="982"/>
      <c r="E3" s="982"/>
      <c r="F3" s="982"/>
      <c r="G3" s="982"/>
      <c r="H3" s="982"/>
      <c r="I3" s="982"/>
      <c r="J3" s="982"/>
      <c r="K3" s="982"/>
      <c r="L3" s="64"/>
    </row>
    <row r="4" spans="1:29" s="6" customFormat="1" ht="15">
      <c r="A4" s="981"/>
      <c r="B4" s="981"/>
      <c r="C4" s="981"/>
      <c r="D4" s="981"/>
      <c r="E4" s="981"/>
      <c r="F4" s="981"/>
      <c r="G4" s="981"/>
      <c r="H4" s="981"/>
      <c r="I4" s="981"/>
      <c r="J4" s="981"/>
      <c r="K4" s="981"/>
      <c r="L4" s="64"/>
    </row>
    <row r="5" spans="1:29" s="451" customFormat="1" ht="15">
      <c r="A5" s="928" t="s">
        <v>1170</v>
      </c>
      <c r="B5" s="928"/>
      <c r="C5" s="928"/>
      <c r="D5" s="928"/>
      <c r="E5" s="928"/>
      <c r="F5" s="928"/>
      <c r="G5" s="928"/>
      <c r="H5" s="928"/>
      <c r="I5" s="928"/>
      <c r="J5" s="928"/>
      <c r="K5" s="928"/>
      <c r="L5" s="19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s="63" customFormat="1" ht="15.6">
      <c r="A6" s="942" t="s">
        <v>20</v>
      </c>
      <c r="B6" s="942"/>
      <c r="C6" s="942"/>
      <c r="D6" s="52"/>
      <c r="E6" s="52"/>
      <c r="F6" s="20"/>
      <c r="G6" s="942" t="s">
        <v>21</v>
      </c>
      <c r="H6" s="942"/>
      <c r="I6" s="942"/>
      <c r="J6" s="942"/>
      <c r="K6" s="942"/>
    </row>
    <row r="7" spans="1:29" s="63" customFormat="1" ht="30.75" customHeight="1">
      <c r="A7" s="945" t="s">
        <v>27</v>
      </c>
      <c r="B7" s="945"/>
      <c r="C7" s="945"/>
      <c r="D7" s="945"/>
      <c r="E7" s="207"/>
      <c r="F7" s="207"/>
      <c r="G7" s="946" t="s">
        <v>1172</v>
      </c>
      <c r="H7" s="946"/>
      <c r="I7" s="946"/>
      <c r="J7" s="407" t="s">
        <v>1173</v>
      </c>
      <c r="K7" s="321"/>
    </row>
    <row r="8" spans="1:29" s="63" customFormat="1" ht="15">
      <c r="A8" s="946"/>
      <c r="B8" s="946"/>
      <c r="C8" s="946"/>
      <c r="D8" s="946"/>
      <c r="E8" s="208"/>
      <c r="F8" s="208"/>
      <c r="G8" s="22"/>
      <c r="H8" s="22"/>
      <c r="I8" s="22"/>
      <c r="J8" s="407"/>
      <c r="K8" s="321"/>
      <c r="V8" s="23" t="s">
        <v>22</v>
      </c>
      <c r="W8" s="23" t="s">
        <v>22</v>
      </c>
    </row>
    <row r="9" spans="1:29" s="63" customFormat="1" ht="15">
      <c r="A9" s="25"/>
      <c r="B9" s="342"/>
      <c r="C9" s="51" t="s">
        <v>28</v>
      </c>
      <c r="D9" s="53"/>
      <c r="E9" s="53"/>
      <c r="F9" s="26"/>
      <c r="G9" s="24"/>
      <c r="H9" s="24"/>
      <c r="I9" s="24"/>
      <c r="J9" s="947" t="s">
        <v>28</v>
      </c>
      <c r="K9" s="947"/>
    </row>
    <row r="10" spans="1:29" s="63" customFormat="1" ht="15">
      <c r="A10" s="63" t="s">
        <v>3034</v>
      </c>
      <c r="B10" s="343"/>
      <c r="C10" s="48"/>
      <c r="D10" s="54"/>
      <c r="E10" s="54"/>
      <c r="F10" s="28"/>
      <c r="G10" s="27"/>
      <c r="H10" s="27"/>
      <c r="I10" s="28"/>
      <c r="J10" s="408"/>
      <c r="K10" s="322" t="s">
        <v>23</v>
      </c>
    </row>
    <row r="11" spans="1:29" s="451" customFormat="1" ht="15.6">
      <c r="A11" s="358"/>
      <c r="B11" s="4"/>
      <c r="C11" s="7"/>
      <c r="D11" s="7"/>
      <c r="E11" s="7"/>
      <c r="F11" s="1"/>
      <c r="G11" s="1"/>
      <c r="H11" s="2"/>
      <c r="I11" s="1"/>
      <c r="J11" s="409"/>
      <c r="K11" s="323"/>
      <c r="L11" s="359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s="361" customFormat="1" ht="34.5" customHeight="1">
      <c r="A12" s="945" t="s">
        <v>24</v>
      </c>
      <c r="B12" s="945"/>
      <c r="C12" s="983" t="s">
        <v>1171</v>
      </c>
      <c r="D12" s="983"/>
      <c r="E12" s="983"/>
      <c r="F12" s="983"/>
      <c r="G12" s="983"/>
      <c r="H12" s="983"/>
      <c r="I12" s="983"/>
      <c r="J12" s="983"/>
      <c r="K12" s="983"/>
      <c r="L12" s="360"/>
    </row>
    <row r="13" spans="1:29" s="63" customFormat="1" ht="15.6">
      <c r="A13" s="64" t="s">
        <v>25</v>
      </c>
      <c r="B13" s="8"/>
      <c r="C13" s="362"/>
      <c r="D13" s="323"/>
      <c r="E13" s="323"/>
      <c r="F13" s="64"/>
      <c r="G13" s="64"/>
      <c r="H13" s="64"/>
      <c r="I13" s="363"/>
      <c r="J13" s="364"/>
      <c r="K13" s="406" t="s">
        <v>26</v>
      </c>
      <c r="L13" s="366"/>
      <c r="M13" s="367"/>
      <c r="N13" s="367"/>
      <c r="O13" s="367"/>
    </row>
    <row r="14" spans="1:29" s="356" customFormat="1" ht="15.6" thickBot="1">
      <c r="A14" s="928" t="s">
        <v>29</v>
      </c>
      <c r="B14" s="928"/>
      <c r="C14" s="928"/>
      <c r="D14" s="928"/>
      <c r="E14" s="928"/>
      <c r="F14" s="928"/>
      <c r="G14" s="928"/>
      <c r="H14" s="928"/>
      <c r="I14" s="928"/>
      <c r="J14" s="928"/>
      <c r="K14" s="928"/>
      <c r="L14" s="359"/>
      <c r="M14" s="368"/>
      <c r="N14" s="368"/>
    </row>
    <row r="15" spans="1:29" s="356" customFormat="1" ht="25.5" customHeight="1">
      <c r="A15" s="988" t="s">
        <v>0</v>
      </c>
      <c r="B15" s="1010" t="s">
        <v>19</v>
      </c>
      <c r="C15" s="990" t="s">
        <v>9</v>
      </c>
      <c r="D15" s="990" t="s">
        <v>7</v>
      </c>
      <c r="E15" s="369"/>
      <c r="F15" s="990" t="s">
        <v>3035</v>
      </c>
      <c r="G15" s="990"/>
      <c r="H15" s="990" t="s">
        <v>3036</v>
      </c>
      <c r="I15" s="990"/>
      <c r="J15" s="1001" t="s">
        <v>3039</v>
      </c>
      <c r="K15" s="992" t="s">
        <v>8</v>
      </c>
      <c r="L15" s="359"/>
      <c r="M15" s="368"/>
      <c r="N15" s="368"/>
    </row>
    <row r="16" spans="1:29" s="356" customFormat="1" ht="93.6">
      <c r="A16" s="989"/>
      <c r="B16" s="1011"/>
      <c r="C16" s="991"/>
      <c r="D16" s="991"/>
      <c r="E16" s="370"/>
      <c r="F16" s="371" t="s">
        <v>10</v>
      </c>
      <c r="G16" s="370" t="s">
        <v>11</v>
      </c>
      <c r="H16" s="372" t="s">
        <v>3037</v>
      </c>
      <c r="I16" s="370" t="s">
        <v>3038</v>
      </c>
      <c r="J16" s="1002"/>
      <c r="K16" s="993"/>
      <c r="L16" s="359"/>
      <c r="M16" s="368"/>
      <c r="N16" s="368"/>
    </row>
    <row r="17" spans="1:12" s="6" customFormat="1" ht="15" collapsed="1">
      <c r="A17" s="40">
        <v>928</v>
      </c>
      <c r="B17" s="1013" t="s">
        <v>1671</v>
      </c>
      <c r="C17" s="1013"/>
      <c r="D17" s="1013"/>
      <c r="E17" s="1013"/>
      <c r="F17" s="1013"/>
      <c r="G17" s="1013"/>
      <c r="H17" s="1013"/>
      <c r="I17" s="1013"/>
      <c r="J17" s="1013"/>
      <c r="K17" s="1013"/>
      <c r="L17" s="359"/>
    </row>
    <row r="18" spans="1:12" s="461" customFormat="1" ht="15" outlineLevel="1">
      <c r="A18" s="455">
        <v>929</v>
      </c>
      <c r="B18" s="531" t="s">
        <v>1672</v>
      </c>
      <c r="C18" s="457"/>
      <c r="D18" s="457"/>
      <c r="E18" s="457"/>
      <c r="F18" s="458"/>
      <c r="G18" s="458"/>
      <c r="H18" s="465"/>
      <c r="I18" s="458"/>
      <c r="J18" s="532"/>
      <c r="K18" s="533"/>
      <c r="L18" s="460"/>
    </row>
    <row r="19" spans="1:12" s="461" customFormat="1" ht="15" outlineLevel="1">
      <c r="A19" s="455">
        <v>930</v>
      </c>
      <c r="B19" s="531" t="s">
        <v>1174</v>
      </c>
      <c r="C19" s="457"/>
      <c r="D19" s="457"/>
      <c r="E19" s="457"/>
      <c r="F19" s="458"/>
      <c r="G19" s="458"/>
      <c r="H19" s="465"/>
      <c r="I19" s="458"/>
      <c r="J19" s="532"/>
      <c r="K19" s="533"/>
      <c r="L19" s="460"/>
    </row>
    <row r="20" spans="1:12" s="461" customFormat="1" ht="60" outlineLevel="1">
      <c r="A20" s="455">
        <v>931</v>
      </c>
      <c r="B20" s="531" t="s">
        <v>1673</v>
      </c>
      <c r="C20" s="457" t="s">
        <v>103</v>
      </c>
      <c r="D20" s="457">
        <v>1</v>
      </c>
      <c r="E20" s="457">
        <v>1</v>
      </c>
      <c r="F20" s="534">
        <v>137029</v>
      </c>
      <c r="G20" s="534">
        <f>F20*E20</f>
        <v>137029</v>
      </c>
      <c r="H20" s="534">
        <v>45220</v>
      </c>
      <c r="I20" s="534">
        <f>H20*E20</f>
        <v>45220</v>
      </c>
      <c r="J20" s="532">
        <f>I20+G20</f>
        <v>182249</v>
      </c>
      <c r="K20" s="533"/>
      <c r="L20" s="460"/>
    </row>
    <row r="21" spans="1:12" s="461" customFormat="1" ht="15" outlineLevel="1">
      <c r="A21" s="455">
        <v>932</v>
      </c>
      <c r="B21" s="531" t="s">
        <v>104</v>
      </c>
      <c r="C21" s="457"/>
      <c r="D21" s="457"/>
      <c r="E21" s="457"/>
      <c r="F21" s="534"/>
      <c r="G21" s="534">
        <f t="shared" ref="G21:G84" si="0">F21*E21</f>
        <v>0</v>
      </c>
      <c r="H21" s="534"/>
      <c r="I21" s="534">
        <f t="shared" ref="I21:I84" si="1">H21*E21</f>
        <v>0</v>
      </c>
      <c r="J21" s="532">
        <f t="shared" ref="J21:J84" si="2">I21+G21</f>
        <v>0</v>
      </c>
      <c r="K21" s="533"/>
      <c r="L21" s="460"/>
    </row>
    <row r="22" spans="1:12" s="461" customFormat="1" ht="30" outlineLevel="1">
      <c r="A22" s="455">
        <v>933</v>
      </c>
      <c r="B22" s="531" t="s">
        <v>105</v>
      </c>
      <c r="C22" s="457" t="s">
        <v>31</v>
      </c>
      <c r="D22" s="457">
        <v>1</v>
      </c>
      <c r="E22" s="457">
        <v>1</v>
      </c>
      <c r="F22" s="534">
        <v>29230.240000000002</v>
      </c>
      <c r="G22" s="534">
        <f t="shared" si="0"/>
        <v>29230.240000000002</v>
      </c>
      <c r="H22" s="534">
        <v>9645.9792000000016</v>
      </c>
      <c r="I22" s="534">
        <f t="shared" si="1"/>
        <v>9645.9792000000016</v>
      </c>
      <c r="J22" s="532">
        <f t="shared" si="2"/>
        <v>38876.219200000007</v>
      </c>
      <c r="K22" s="533"/>
      <c r="L22" s="460"/>
    </row>
    <row r="23" spans="1:12" s="461" customFormat="1" ht="30" outlineLevel="1">
      <c r="A23" s="455">
        <v>934</v>
      </c>
      <c r="B23" s="531" t="s">
        <v>106</v>
      </c>
      <c r="C23" s="457" t="s">
        <v>31</v>
      </c>
      <c r="D23" s="457">
        <v>1</v>
      </c>
      <c r="E23" s="457">
        <v>1</v>
      </c>
      <c r="F23" s="534">
        <v>20798.439999999999</v>
      </c>
      <c r="G23" s="534">
        <f t="shared" si="0"/>
        <v>20798.439999999999</v>
      </c>
      <c r="H23" s="534">
        <v>6863.4852000000001</v>
      </c>
      <c r="I23" s="534">
        <f t="shared" si="1"/>
        <v>6863.4852000000001</v>
      </c>
      <c r="J23" s="532">
        <f t="shared" si="2"/>
        <v>27661.925199999998</v>
      </c>
      <c r="K23" s="533"/>
      <c r="L23" s="460"/>
    </row>
    <row r="24" spans="1:12" s="461" customFormat="1" ht="30" outlineLevel="1">
      <c r="A24" s="455">
        <v>935</v>
      </c>
      <c r="B24" s="531" t="s">
        <v>1176</v>
      </c>
      <c r="C24" s="457" t="s">
        <v>31</v>
      </c>
      <c r="D24" s="457">
        <v>1</v>
      </c>
      <c r="E24" s="457">
        <v>1</v>
      </c>
      <c r="F24" s="534">
        <v>0</v>
      </c>
      <c r="G24" s="534">
        <f t="shared" si="0"/>
        <v>0</v>
      </c>
      <c r="H24" s="534">
        <v>0</v>
      </c>
      <c r="I24" s="534">
        <f t="shared" si="1"/>
        <v>0</v>
      </c>
      <c r="J24" s="532">
        <f t="shared" si="2"/>
        <v>0</v>
      </c>
      <c r="K24" s="533"/>
      <c r="L24" s="460"/>
    </row>
    <row r="25" spans="1:12" s="461" customFormat="1" ht="30" outlineLevel="1">
      <c r="A25" s="455">
        <v>936</v>
      </c>
      <c r="B25" s="531" t="s">
        <v>107</v>
      </c>
      <c r="C25" s="457" t="s">
        <v>31</v>
      </c>
      <c r="D25" s="457">
        <v>1</v>
      </c>
      <c r="E25" s="457">
        <v>1</v>
      </c>
      <c r="F25" s="534">
        <v>21964.839</v>
      </c>
      <c r="G25" s="534">
        <f t="shared" si="0"/>
        <v>21964.839</v>
      </c>
      <c r="H25" s="534">
        <v>5051.9129700000003</v>
      </c>
      <c r="I25" s="534">
        <f t="shared" si="1"/>
        <v>5051.9129700000003</v>
      </c>
      <c r="J25" s="532">
        <f t="shared" si="2"/>
        <v>27016.751970000001</v>
      </c>
      <c r="K25" s="533"/>
      <c r="L25" s="460"/>
    </row>
    <row r="26" spans="1:12" s="461" customFormat="1" ht="30" outlineLevel="1">
      <c r="A26" s="455">
        <v>937</v>
      </c>
      <c r="B26" s="531" t="s">
        <v>108</v>
      </c>
      <c r="C26" s="457" t="s">
        <v>31</v>
      </c>
      <c r="D26" s="457">
        <v>1</v>
      </c>
      <c r="E26" s="457">
        <v>1</v>
      </c>
      <c r="F26" s="534">
        <v>9916.5299999999988</v>
      </c>
      <c r="G26" s="534">
        <f t="shared" si="0"/>
        <v>9916.5299999999988</v>
      </c>
      <c r="H26" s="534">
        <v>2280.8018999999999</v>
      </c>
      <c r="I26" s="534">
        <f t="shared" si="1"/>
        <v>2280.8018999999999</v>
      </c>
      <c r="J26" s="532">
        <f t="shared" si="2"/>
        <v>12197.331899999999</v>
      </c>
      <c r="K26" s="533"/>
      <c r="L26" s="460"/>
    </row>
    <row r="27" spans="1:12" s="461" customFormat="1" ht="30" outlineLevel="1">
      <c r="A27" s="455">
        <v>938</v>
      </c>
      <c r="B27" s="531" t="s">
        <v>109</v>
      </c>
      <c r="C27" s="457" t="s">
        <v>31</v>
      </c>
      <c r="D27" s="457">
        <v>1</v>
      </c>
      <c r="E27" s="457">
        <v>1</v>
      </c>
      <c r="F27" s="534">
        <v>9293.31</v>
      </c>
      <c r="G27" s="534">
        <f t="shared" si="0"/>
        <v>9293.31</v>
      </c>
      <c r="H27" s="534">
        <v>3996.1232999999997</v>
      </c>
      <c r="I27" s="534">
        <f t="shared" si="1"/>
        <v>3996.1232999999997</v>
      </c>
      <c r="J27" s="532">
        <f t="shared" si="2"/>
        <v>13289.433299999999</v>
      </c>
      <c r="K27" s="533"/>
      <c r="L27" s="460"/>
    </row>
    <row r="28" spans="1:12" s="461" customFormat="1" ht="30" outlineLevel="1">
      <c r="A28" s="455">
        <v>939</v>
      </c>
      <c r="B28" s="531" t="s">
        <v>1177</v>
      </c>
      <c r="C28" s="457" t="s">
        <v>31</v>
      </c>
      <c r="D28" s="457">
        <v>1</v>
      </c>
      <c r="E28" s="457">
        <v>1</v>
      </c>
      <c r="F28" s="534">
        <v>2028.52</v>
      </c>
      <c r="G28" s="534">
        <f t="shared" si="0"/>
        <v>2028.52</v>
      </c>
      <c r="H28" s="534">
        <v>2250</v>
      </c>
      <c r="I28" s="534">
        <f t="shared" si="1"/>
        <v>2250</v>
      </c>
      <c r="J28" s="532">
        <f t="shared" si="2"/>
        <v>4278.5200000000004</v>
      </c>
      <c r="K28" s="533"/>
      <c r="L28" s="460"/>
    </row>
    <row r="29" spans="1:12" s="461" customFormat="1" ht="30" outlineLevel="1">
      <c r="A29" s="455">
        <v>940</v>
      </c>
      <c r="B29" s="531" t="s">
        <v>110</v>
      </c>
      <c r="C29" s="457" t="s">
        <v>31</v>
      </c>
      <c r="D29" s="457">
        <v>1</v>
      </c>
      <c r="E29" s="457">
        <v>1</v>
      </c>
      <c r="F29" s="534">
        <v>3977.6099999999997</v>
      </c>
      <c r="G29" s="534">
        <f t="shared" si="0"/>
        <v>3977.6099999999997</v>
      </c>
      <c r="H29" s="534">
        <v>2250</v>
      </c>
      <c r="I29" s="534">
        <f t="shared" si="1"/>
        <v>2250</v>
      </c>
      <c r="J29" s="532">
        <f t="shared" si="2"/>
        <v>6227.61</v>
      </c>
      <c r="K29" s="533"/>
      <c r="L29" s="460"/>
    </row>
    <row r="30" spans="1:12" s="461" customFormat="1" ht="30" outlineLevel="1">
      <c r="A30" s="455">
        <v>941</v>
      </c>
      <c r="B30" s="531" t="s">
        <v>111</v>
      </c>
      <c r="C30" s="457" t="s">
        <v>31</v>
      </c>
      <c r="D30" s="457">
        <v>1</v>
      </c>
      <c r="E30" s="457">
        <v>1</v>
      </c>
      <c r="F30" s="534">
        <v>4283.1099999999997</v>
      </c>
      <c r="G30" s="534">
        <f t="shared" si="0"/>
        <v>4283.1099999999997</v>
      </c>
      <c r="H30" s="534">
        <v>2250</v>
      </c>
      <c r="I30" s="534">
        <f t="shared" si="1"/>
        <v>2250</v>
      </c>
      <c r="J30" s="532">
        <f t="shared" si="2"/>
        <v>6533.11</v>
      </c>
      <c r="K30" s="533"/>
      <c r="L30" s="460"/>
    </row>
    <row r="31" spans="1:12" s="461" customFormat="1" ht="30" outlineLevel="1">
      <c r="A31" s="455">
        <v>942</v>
      </c>
      <c r="B31" s="531" t="s">
        <v>1178</v>
      </c>
      <c r="C31" s="457" t="s">
        <v>31</v>
      </c>
      <c r="D31" s="457">
        <v>5</v>
      </c>
      <c r="E31" s="457">
        <v>5</v>
      </c>
      <c r="F31" s="534">
        <v>3226.08</v>
      </c>
      <c r="G31" s="534">
        <f t="shared" si="0"/>
        <v>16130.4</v>
      </c>
      <c r="H31" s="534">
        <v>1750.0000000000002</v>
      </c>
      <c r="I31" s="534">
        <f t="shared" si="1"/>
        <v>8750.0000000000018</v>
      </c>
      <c r="J31" s="532">
        <f t="shared" si="2"/>
        <v>24880.400000000001</v>
      </c>
      <c r="K31" s="533"/>
      <c r="L31" s="460"/>
    </row>
    <row r="32" spans="1:12" s="461" customFormat="1" ht="15" outlineLevel="1">
      <c r="A32" s="455">
        <v>943</v>
      </c>
      <c r="B32" s="531" t="s">
        <v>1179</v>
      </c>
      <c r="C32" s="457"/>
      <c r="D32" s="457"/>
      <c r="E32" s="457"/>
      <c r="F32" s="534">
        <v>0</v>
      </c>
      <c r="G32" s="534">
        <f t="shared" si="0"/>
        <v>0</v>
      </c>
      <c r="H32" s="534">
        <v>0</v>
      </c>
      <c r="I32" s="534">
        <f t="shared" si="1"/>
        <v>0</v>
      </c>
      <c r="J32" s="532">
        <f t="shared" si="2"/>
        <v>0</v>
      </c>
      <c r="K32" s="533"/>
      <c r="L32" s="460"/>
    </row>
    <row r="33" spans="1:12" s="461" customFormat="1" ht="105" outlineLevel="1">
      <c r="A33" s="455">
        <v>944</v>
      </c>
      <c r="B33" s="531" t="s">
        <v>1180</v>
      </c>
      <c r="C33" s="457"/>
      <c r="D33" s="457"/>
      <c r="E33" s="457"/>
      <c r="F33" s="534">
        <v>0</v>
      </c>
      <c r="G33" s="534">
        <f t="shared" si="0"/>
        <v>0</v>
      </c>
      <c r="H33" s="534">
        <v>0</v>
      </c>
      <c r="I33" s="534">
        <f t="shared" si="1"/>
        <v>0</v>
      </c>
      <c r="J33" s="532">
        <f t="shared" si="2"/>
        <v>0</v>
      </c>
      <c r="K33" s="533"/>
      <c r="L33" s="460"/>
    </row>
    <row r="34" spans="1:12" s="461" customFormat="1" ht="15" outlineLevel="1">
      <c r="A34" s="455">
        <v>945</v>
      </c>
      <c r="B34" s="531" t="s">
        <v>1181</v>
      </c>
      <c r="C34" s="457" t="s">
        <v>2</v>
      </c>
      <c r="D34" s="457">
        <v>15</v>
      </c>
      <c r="E34" s="457">
        <v>15</v>
      </c>
      <c r="F34" s="534">
        <v>108</v>
      </c>
      <c r="G34" s="534">
        <f t="shared" si="0"/>
        <v>1620</v>
      </c>
      <c r="H34" s="534">
        <v>398</v>
      </c>
      <c r="I34" s="534">
        <f t="shared" si="1"/>
        <v>5970</v>
      </c>
      <c r="J34" s="532">
        <f t="shared" si="2"/>
        <v>7590</v>
      </c>
      <c r="K34" s="533"/>
      <c r="L34" s="460"/>
    </row>
    <row r="35" spans="1:12" s="461" customFormat="1" ht="15" outlineLevel="1">
      <c r="A35" s="455">
        <v>946</v>
      </c>
      <c r="B35" s="531" t="s">
        <v>112</v>
      </c>
      <c r="C35" s="457" t="s">
        <v>2</v>
      </c>
      <c r="D35" s="457">
        <v>2</v>
      </c>
      <c r="E35" s="457">
        <v>2</v>
      </c>
      <c r="F35" s="534">
        <v>168</v>
      </c>
      <c r="G35" s="534">
        <f t="shared" si="0"/>
        <v>336</v>
      </c>
      <c r="H35" s="534">
        <v>398</v>
      </c>
      <c r="I35" s="534">
        <f t="shared" si="1"/>
        <v>796</v>
      </c>
      <c r="J35" s="532">
        <f t="shared" si="2"/>
        <v>1132</v>
      </c>
      <c r="K35" s="533"/>
      <c r="L35" s="460"/>
    </row>
    <row r="36" spans="1:12" s="461" customFormat="1" ht="15" outlineLevel="1">
      <c r="A36" s="455">
        <v>947</v>
      </c>
      <c r="B36" s="531" t="s">
        <v>3725</v>
      </c>
      <c r="C36" s="457" t="s">
        <v>2</v>
      </c>
      <c r="D36" s="457">
        <v>2</v>
      </c>
      <c r="E36" s="457">
        <v>2</v>
      </c>
      <c r="F36" s="534">
        <v>322.5</v>
      </c>
      <c r="G36" s="534">
        <f t="shared" si="0"/>
        <v>645</v>
      </c>
      <c r="H36" s="534">
        <v>398</v>
      </c>
      <c r="I36" s="534">
        <f t="shared" si="1"/>
        <v>796</v>
      </c>
      <c r="J36" s="532">
        <f t="shared" si="2"/>
        <v>1441</v>
      </c>
      <c r="K36" s="533"/>
      <c r="L36" s="460"/>
    </row>
    <row r="37" spans="1:12" s="6" customFormat="1" ht="105" outlineLevel="1">
      <c r="A37" s="40">
        <v>948</v>
      </c>
      <c r="B37" s="70" t="s">
        <v>1182</v>
      </c>
      <c r="C37" s="202"/>
      <c r="D37" s="202"/>
      <c r="E37" s="202"/>
      <c r="F37" s="377">
        <v>0</v>
      </c>
      <c r="G37" s="377">
        <f t="shared" si="0"/>
        <v>0</v>
      </c>
      <c r="H37" s="377">
        <v>0</v>
      </c>
      <c r="I37" s="377">
        <f t="shared" si="1"/>
        <v>0</v>
      </c>
      <c r="J37" s="378">
        <f t="shared" si="2"/>
        <v>0</v>
      </c>
      <c r="K37" s="327"/>
      <c r="L37" s="359"/>
    </row>
    <row r="38" spans="1:12" s="461" customFormat="1" ht="15" outlineLevel="1">
      <c r="A38" s="455">
        <v>949</v>
      </c>
      <c r="B38" s="531" t="s">
        <v>113</v>
      </c>
      <c r="C38" s="457" t="s">
        <v>2</v>
      </c>
      <c r="D38" s="457">
        <v>22</v>
      </c>
      <c r="E38" s="457">
        <v>22</v>
      </c>
      <c r="F38" s="534">
        <v>390</v>
      </c>
      <c r="G38" s="534">
        <f t="shared" si="0"/>
        <v>8580</v>
      </c>
      <c r="H38" s="534">
        <v>398</v>
      </c>
      <c r="I38" s="534">
        <f t="shared" si="1"/>
        <v>8756</v>
      </c>
      <c r="J38" s="532">
        <f t="shared" si="2"/>
        <v>17336</v>
      </c>
      <c r="K38" s="533"/>
      <c r="L38" s="460"/>
    </row>
    <row r="39" spans="1:12" s="6" customFormat="1" ht="120" outlineLevel="1">
      <c r="A39" s="40">
        <v>950</v>
      </c>
      <c r="B39" s="70" t="s">
        <v>1183</v>
      </c>
      <c r="C39" s="202"/>
      <c r="D39" s="202"/>
      <c r="E39" s="202"/>
      <c r="F39" s="377">
        <v>0</v>
      </c>
      <c r="G39" s="377">
        <f t="shared" si="0"/>
        <v>0</v>
      </c>
      <c r="H39" s="377">
        <v>0</v>
      </c>
      <c r="I39" s="377">
        <f t="shared" si="1"/>
        <v>0</v>
      </c>
      <c r="J39" s="378">
        <f t="shared" si="2"/>
        <v>0</v>
      </c>
      <c r="K39" s="327"/>
      <c r="L39" s="359"/>
    </row>
    <row r="40" spans="1:12" s="461" customFormat="1" ht="15" outlineLevel="1">
      <c r="A40" s="455">
        <v>951</v>
      </c>
      <c r="B40" s="531" t="s">
        <v>114</v>
      </c>
      <c r="C40" s="457" t="s">
        <v>2</v>
      </c>
      <c r="D40" s="457">
        <v>90</v>
      </c>
      <c r="E40" s="457">
        <v>90</v>
      </c>
      <c r="F40" s="534">
        <v>475.5</v>
      </c>
      <c r="G40" s="534">
        <f t="shared" si="0"/>
        <v>42795</v>
      </c>
      <c r="H40" s="534">
        <v>398</v>
      </c>
      <c r="I40" s="534">
        <f t="shared" si="1"/>
        <v>35820</v>
      </c>
      <c r="J40" s="532">
        <f t="shared" si="2"/>
        <v>78615</v>
      </c>
      <c r="K40" s="533"/>
      <c r="L40" s="460"/>
    </row>
    <row r="41" spans="1:12" s="461" customFormat="1" ht="15" outlineLevel="1">
      <c r="A41" s="455">
        <v>952</v>
      </c>
      <c r="B41" s="531" t="s">
        <v>3726</v>
      </c>
      <c r="C41" s="457" t="s">
        <v>2</v>
      </c>
      <c r="D41" s="457">
        <v>12</v>
      </c>
      <c r="E41" s="457">
        <v>12</v>
      </c>
      <c r="F41" s="534">
        <v>91.5</v>
      </c>
      <c r="G41" s="534">
        <f t="shared" si="0"/>
        <v>1098</v>
      </c>
      <c r="H41" s="534">
        <v>398</v>
      </c>
      <c r="I41" s="534">
        <f t="shared" si="1"/>
        <v>4776</v>
      </c>
      <c r="J41" s="532">
        <f t="shared" si="2"/>
        <v>5874</v>
      </c>
      <c r="K41" s="533"/>
      <c r="L41" s="460"/>
    </row>
    <row r="42" spans="1:12" s="6" customFormat="1" ht="135" outlineLevel="1">
      <c r="A42" s="40">
        <v>953</v>
      </c>
      <c r="B42" s="70" t="s">
        <v>1184</v>
      </c>
      <c r="C42" s="202"/>
      <c r="D42" s="202"/>
      <c r="E42" s="202"/>
      <c r="F42" s="377">
        <v>0</v>
      </c>
      <c r="G42" s="377">
        <f t="shared" si="0"/>
        <v>0</v>
      </c>
      <c r="H42" s="377">
        <v>0</v>
      </c>
      <c r="I42" s="377">
        <f t="shared" si="1"/>
        <v>0</v>
      </c>
      <c r="J42" s="378">
        <f t="shared" si="2"/>
        <v>0</v>
      </c>
      <c r="K42" s="202"/>
      <c r="L42" s="359"/>
    </row>
    <row r="43" spans="1:12" s="461" customFormat="1" ht="15" outlineLevel="1">
      <c r="A43" s="455">
        <v>954</v>
      </c>
      <c r="B43" s="531" t="s">
        <v>115</v>
      </c>
      <c r="C43" s="457" t="s">
        <v>2</v>
      </c>
      <c r="D43" s="457">
        <v>43</v>
      </c>
      <c r="E43" s="457">
        <v>43</v>
      </c>
      <c r="F43" s="534">
        <v>55.5</v>
      </c>
      <c r="G43" s="534">
        <f t="shared" si="0"/>
        <v>2386.5</v>
      </c>
      <c r="H43" s="534">
        <v>398</v>
      </c>
      <c r="I43" s="534">
        <f t="shared" si="1"/>
        <v>17114</v>
      </c>
      <c r="J43" s="532">
        <f t="shared" si="2"/>
        <v>19500.5</v>
      </c>
      <c r="K43" s="533"/>
      <c r="L43" s="460"/>
    </row>
    <row r="44" spans="1:12" s="461" customFormat="1" ht="15" outlineLevel="1">
      <c r="A44" s="455">
        <v>955</v>
      </c>
      <c r="B44" s="531" t="s">
        <v>116</v>
      </c>
      <c r="C44" s="457" t="s">
        <v>2</v>
      </c>
      <c r="D44" s="457">
        <v>15</v>
      </c>
      <c r="E44" s="457">
        <v>15</v>
      </c>
      <c r="F44" s="534">
        <v>91.5</v>
      </c>
      <c r="G44" s="534">
        <f t="shared" si="0"/>
        <v>1372.5</v>
      </c>
      <c r="H44" s="534">
        <v>398</v>
      </c>
      <c r="I44" s="534">
        <f t="shared" si="1"/>
        <v>5970</v>
      </c>
      <c r="J44" s="532">
        <f t="shared" si="2"/>
        <v>7342.5</v>
      </c>
      <c r="K44" s="533"/>
      <c r="L44" s="460"/>
    </row>
    <row r="45" spans="1:12" s="6" customFormat="1" ht="15" outlineLevel="1">
      <c r="A45" s="40">
        <v>956</v>
      </c>
      <c r="B45" s="70" t="s">
        <v>1218</v>
      </c>
      <c r="C45" s="202"/>
      <c r="D45" s="202"/>
      <c r="E45" s="202"/>
      <c r="F45" s="377"/>
      <c r="G45" s="377">
        <f t="shared" si="0"/>
        <v>0</v>
      </c>
      <c r="H45" s="377"/>
      <c r="I45" s="377">
        <f t="shared" si="1"/>
        <v>0</v>
      </c>
      <c r="J45" s="378">
        <f t="shared" si="2"/>
        <v>0</v>
      </c>
      <c r="K45" s="327"/>
      <c r="L45" s="359"/>
    </row>
    <row r="46" spans="1:12" s="461" customFormat="1" ht="45" outlineLevel="1">
      <c r="A46" s="455">
        <v>957</v>
      </c>
      <c r="B46" s="531" t="s">
        <v>1185</v>
      </c>
      <c r="C46" s="457" t="s">
        <v>2</v>
      </c>
      <c r="D46" s="457">
        <v>3</v>
      </c>
      <c r="E46" s="457">
        <v>3</v>
      </c>
      <c r="F46" s="534">
        <v>930.99999999999989</v>
      </c>
      <c r="G46" s="534">
        <f t="shared" si="0"/>
        <v>2792.9999999999995</v>
      </c>
      <c r="H46" s="534">
        <v>400.32999999999993</v>
      </c>
      <c r="I46" s="534">
        <f t="shared" si="1"/>
        <v>1200.9899999999998</v>
      </c>
      <c r="J46" s="532">
        <f t="shared" si="2"/>
        <v>3993.9899999999993</v>
      </c>
      <c r="K46" s="533"/>
      <c r="L46" s="460"/>
    </row>
    <row r="47" spans="1:12" s="461" customFormat="1" ht="30" outlineLevel="1">
      <c r="A47" s="455">
        <v>958</v>
      </c>
      <c r="B47" s="531" t="s">
        <v>1186</v>
      </c>
      <c r="C47" s="457" t="s">
        <v>2</v>
      </c>
      <c r="D47" s="457">
        <v>3</v>
      </c>
      <c r="E47" s="457">
        <v>3</v>
      </c>
      <c r="F47" s="534">
        <v>509.59999999999991</v>
      </c>
      <c r="G47" s="534">
        <f t="shared" si="0"/>
        <v>1528.7999999999997</v>
      </c>
      <c r="H47" s="534">
        <v>219.12799999999999</v>
      </c>
      <c r="I47" s="534">
        <f t="shared" si="1"/>
        <v>657.38400000000001</v>
      </c>
      <c r="J47" s="532">
        <f t="shared" si="2"/>
        <v>2186.1839999999997</v>
      </c>
      <c r="K47" s="533"/>
      <c r="L47" s="460"/>
    </row>
    <row r="48" spans="1:12" s="461" customFormat="1" ht="15" outlineLevel="1">
      <c r="A48" s="455">
        <v>959</v>
      </c>
      <c r="B48" s="531" t="s">
        <v>1187</v>
      </c>
      <c r="C48" s="457" t="s">
        <v>2</v>
      </c>
      <c r="D48" s="457">
        <v>3</v>
      </c>
      <c r="E48" s="457">
        <v>3</v>
      </c>
      <c r="F48" s="534">
        <v>401.79999999999995</v>
      </c>
      <c r="G48" s="534">
        <f t="shared" si="0"/>
        <v>1205.3999999999999</v>
      </c>
      <c r="H48" s="534">
        <v>172.77399999999997</v>
      </c>
      <c r="I48" s="534">
        <f t="shared" si="1"/>
        <v>518.32199999999989</v>
      </c>
      <c r="J48" s="532">
        <f t="shared" si="2"/>
        <v>1723.7219999999998</v>
      </c>
      <c r="K48" s="533"/>
      <c r="L48" s="460"/>
    </row>
    <row r="49" spans="1:12" s="461" customFormat="1" ht="30" outlineLevel="1">
      <c r="A49" s="455">
        <v>960</v>
      </c>
      <c r="B49" s="531" t="s">
        <v>1188</v>
      </c>
      <c r="C49" s="457" t="s">
        <v>103</v>
      </c>
      <c r="D49" s="457">
        <v>1</v>
      </c>
      <c r="E49" s="457">
        <v>1</v>
      </c>
      <c r="F49" s="534">
        <v>11226.6</v>
      </c>
      <c r="G49" s="534">
        <f t="shared" si="0"/>
        <v>11226.6</v>
      </c>
      <c r="H49" s="534">
        <v>4827.4379999999992</v>
      </c>
      <c r="I49" s="534">
        <f t="shared" si="1"/>
        <v>4827.4379999999992</v>
      </c>
      <c r="J49" s="532">
        <f t="shared" si="2"/>
        <v>16054.038</v>
      </c>
      <c r="K49" s="533"/>
      <c r="L49" s="460"/>
    </row>
    <row r="50" spans="1:12" s="461" customFormat="1" ht="30" outlineLevel="1">
      <c r="A50" s="455">
        <v>961</v>
      </c>
      <c r="B50" s="531" t="s">
        <v>1189</v>
      </c>
      <c r="C50" s="457" t="s">
        <v>31</v>
      </c>
      <c r="D50" s="457">
        <v>4</v>
      </c>
      <c r="E50" s="457">
        <v>4</v>
      </c>
      <c r="F50" s="534">
        <v>816.19999999999993</v>
      </c>
      <c r="G50" s="534">
        <f t="shared" si="0"/>
        <v>3264.7999999999997</v>
      </c>
      <c r="H50" s="534">
        <v>350.96599999999995</v>
      </c>
      <c r="I50" s="534">
        <f t="shared" si="1"/>
        <v>1403.8639999999998</v>
      </c>
      <c r="J50" s="532">
        <f t="shared" si="2"/>
        <v>4668.6639999999998</v>
      </c>
      <c r="K50" s="533"/>
      <c r="L50" s="460"/>
    </row>
    <row r="51" spans="1:12" s="461" customFormat="1" ht="30" outlineLevel="1">
      <c r="A51" s="455">
        <v>962</v>
      </c>
      <c r="B51" s="531" t="s">
        <v>1379</v>
      </c>
      <c r="C51" s="457" t="s">
        <v>2</v>
      </c>
      <c r="D51" s="457">
        <v>160</v>
      </c>
      <c r="E51" s="457">
        <v>160</v>
      </c>
      <c r="F51" s="534">
        <v>78</v>
      </c>
      <c r="G51" s="534">
        <f t="shared" si="0"/>
        <v>12480</v>
      </c>
      <c r="H51" s="534">
        <v>30</v>
      </c>
      <c r="I51" s="534">
        <f t="shared" si="1"/>
        <v>4800</v>
      </c>
      <c r="J51" s="532">
        <f t="shared" si="2"/>
        <v>17280</v>
      </c>
      <c r="K51" s="533"/>
      <c r="L51" s="460"/>
    </row>
    <row r="52" spans="1:12" s="461" customFormat="1" ht="30" outlineLevel="1">
      <c r="A52" s="455">
        <v>963</v>
      </c>
      <c r="B52" s="531" t="s">
        <v>1380</v>
      </c>
      <c r="C52" s="457" t="s">
        <v>31</v>
      </c>
      <c r="D52" s="457">
        <v>480</v>
      </c>
      <c r="E52" s="457">
        <v>480</v>
      </c>
      <c r="F52" s="534">
        <v>8</v>
      </c>
      <c r="G52" s="534">
        <f t="shared" si="0"/>
        <v>3840</v>
      </c>
      <c r="H52" s="534">
        <v>3</v>
      </c>
      <c r="I52" s="534">
        <f t="shared" si="1"/>
        <v>1440</v>
      </c>
      <c r="J52" s="532">
        <f t="shared" si="2"/>
        <v>5280</v>
      </c>
      <c r="K52" s="533"/>
      <c r="L52" s="460"/>
    </row>
    <row r="53" spans="1:12" s="461" customFormat="1" ht="30" outlineLevel="1">
      <c r="A53" s="455">
        <v>964</v>
      </c>
      <c r="B53" s="531" t="s">
        <v>1190</v>
      </c>
      <c r="C53" s="457" t="s">
        <v>31</v>
      </c>
      <c r="D53" s="455">
        <v>3</v>
      </c>
      <c r="E53" s="455">
        <v>3</v>
      </c>
      <c r="F53" s="532">
        <v>143</v>
      </c>
      <c r="G53" s="534">
        <f t="shared" si="0"/>
        <v>429</v>
      </c>
      <c r="H53" s="534">
        <v>1250</v>
      </c>
      <c r="I53" s="534">
        <f t="shared" si="1"/>
        <v>3750</v>
      </c>
      <c r="J53" s="532">
        <f t="shared" si="2"/>
        <v>4179</v>
      </c>
      <c r="K53" s="533"/>
      <c r="L53" s="460"/>
    </row>
    <row r="54" spans="1:12" s="6" customFormat="1" ht="15" outlineLevel="1">
      <c r="A54" s="40">
        <v>965</v>
      </c>
      <c r="B54" s="70" t="s">
        <v>1674</v>
      </c>
      <c r="C54" s="202"/>
      <c r="D54" s="202"/>
      <c r="E54" s="202"/>
      <c r="F54" s="377"/>
      <c r="G54" s="377">
        <f t="shared" si="0"/>
        <v>0</v>
      </c>
      <c r="H54" s="377"/>
      <c r="I54" s="377">
        <f t="shared" si="1"/>
        <v>0</v>
      </c>
      <c r="J54" s="378">
        <f t="shared" si="2"/>
        <v>0</v>
      </c>
      <c r="K54" s="327"/>
      <c r="L54" s="359"/>
    </row>
    <row r="55" spans="1:12" s="6" customFormat="1" ht="15" outlineLevel="1">
      <c r="A55" s="40">
        <v>966</v>
      </c>
      <c r="B55" s="70" t="s">
        <v>1191</v>
      </c>
      <c r="C55" s="202"/>
      <c r="D55" s="202"/>
      <c r="E55" s="202"/>
      <c r="F55" s="377"/>
      <c r="G55" s="377">
        <f t="shared" si="0"/>
        <v>0</v>
      </c>
      <c r="H55" s="377"/>
      <c r="I55" s="377">
        <f t="shared" si="1"/>
        <v>0</v>
      </c>
      <c r="J55" s="378">
        <f t="shared" si="2"/>
        <v>0</v>
      </c>
      <c r="K55" s="327"/>
      <c r="L55" s="359"/>
    </row>
    <row r="56" spans="1:12" s="461" customFormat="1" ht="60" outlineLevel="1">
      <c r="A56" s="455">
        <v>967</v>
      </c>
      <c r="B56" s="531" t="s">
        <v>1673</v>
      </c>
      <c r="C56" s="457" t="s">
        <v>103</v>
      </c>
      <c r="D56" s="457">
        <v>1</v>
      </c>
      <c r="E56" s="457">
        <v>1</v>
      </c>
      <c r="F56" s="534">
        <v>106778</v>
      </c>
      <c r="G56" s="534">
        <f t="shared" si="0"/>
        <v>106778</v>
      </c>
      <c r="H56" s="534">
        <v>35237</v>
      </c>
      <c r="I56" s="534">
        <f t="shared" si="1"/>
        <v>35237</v>
      </c>
      <c r="J56" s="532">
        <f t="shared" si="2"/>
        <v>142015</v>
      </c>
      <c r="K56" s="533"/>
      <c r="L56" s="460"/>
    </row>
    <row r="57" spans="1:12" s="6" customFormat="1" ht="15" outlineLevel="1">
      <c r="A57" s="40">
        <v>968</v>
      </c>
      <c r="B57" s="70" t="s">
        <v>104</v>
      </c>
      <c r="C57" s="202"/>
      <c r="D57" s="202"/>
      <c r="E57" s="202"/>
      <c r="F57" s="377"/>
      <c r="G57" s="377">
        <f t="shared" si="0"/>
        <v>0</v>
      </c>
      <c r="H57" s="377"/>
      <c r="I57" s="377">
        <f t="shared" si="1"/>
        <v>0</v>
      </c>
      <c r="J57" s="378">
        <f t="shared" si="2"/>
        <v>0</v>
      </c>
      <c r="K57" s="327"/>
      <c r="L57" s="359"/>
    </row>
    <row r="58" spans="1:12" s="461" customFormat="1" ht="30" outlineLevel="1">
      <c r="A58" s="455">
        <v>969</v>
      </c>
      <c r="B58" s="531" t="s">
        <v>1192</v>
      </c>
      <c r="C58" s="457" t="s">
        <v>31</v>
      </c>
      <c r="D58" s="457">
        <v>1</v>
      </c>
      <c r="E58" s="457">
        <v>1</v>
      </c>
      <c r="F58" s="534">
        <v>18763.809999999998</v>
      </c>
      <c r="G58" s="534">
        <f t="shared" si="0"/>
        <v>18763.809999999998</v>
      </c>
      <c r="H58" s="534">
        <v>6192.0572999999995</v>
      </c>
      <c r="I58" s="534">
        <f t="shared" si="1"/>
        <v>6192.0572999999995</v>
      </c>
      <c r="J58" s="532">
        <f t="shared" si="2"/>
        <v>24955.867299999998</v>
      </c>
      <c r="K58" s="533"/>
      <c r="L58" s="460"/>
    </row>
    <row r="59" spans="1:12" s="6" customFormat="1" ht="30" outlineLevel="1">
      <c r="A59" s="40">
        <v>970</v>
      </c>
      <c r="B59" s="70" t="s">
        <v>1193</v>
      </c>
      <c r="C59" s="202" t="s">
        <v>31</v>
      </c>
      <c r="D59" s="202">
        <v>1</v>
      </c>
      <c r="E59" s="202">
        <v>1</v>
      </c>
      <c r="F59" s="377">
        <v>0</v>
      </c>
      <c r="G59" s="377">
        <f t="shared" si="0"/>
        <v>0</v>
      </c>
      <c r="H59" s="377">
        <v>0</v>
      </c>
      <c r="I59" s="377">
        <f t="shared" si="1"/>
        <v>0</v>
      </c>
      <c r="J59" s="378">
        <f t="shared" si="2"/>
        <v>0</v>
      </c>
      <c r="K59" s="327"/>
      <c r="L59" s="359"/>
    </row>
    <row r="60" spans="1:12" s="461" customFormat="1" ht="30" outlineLevel="1">
      <c r="A60" s="455">
        <v>971</v>
      </c>
      <c r="B60" s="531" t="s">
        <v>107</v>
      </c>
      <c r="C60" s="457" t="s">
        <v>31</v>
      </c>
      <c r="D60" s="457">
        <v>1</v>
      </c>
      <c r="E60" s="457">
        <v>1</v>
      </c>
      <c r="F60" s="534">
        <v>21965.388900000002</v>
      </c>
      <c r="G60" s="534">
        <f t="shared" si="0"/>
        <v>21965.388900000002</v>
      </c>
      <c r="H60" s="534">
        <v>5052.039447000001</v>
      </c>
      <c r="I60" s="534">
        <f t="shared" si="1"/>
        <v>5052.039447000001</v>
      </c>
      <c r="J60" s="532">
        <f t="shared" si="2"/>
        <v>27017.428347000001</v>
      </c>
      <c r="K60" s="533"/>
      <c r="L60" s="460"/>
    </row>
    <row r="61" spans="1:12" s="461" customFormat="1" ht="30" outlineLevel="1">
      <c r="A61" s="455">
        <v>972</v>
      </c>
      <c r="B61" s="531" t="s">
        <v>1194</v>
      </c>
      <c r="C61" s="457" t="s">
        <v>31</v>
      </c>
      <c r="D61" s="535">
        <v>1</v>
      </c>
      <c r="E61" s="535">
        <v>1</v>
      </c>
      <c r="F61" s="534">
        <v>9293.31</v>
      </c>
      <c r="G61" s="534">
        <f t="shared" si="0"/>
        <v>9293.31</v>
      </c>
      <c r="H61" s="534">
        <v>3996.1232999999997</v>
      </c>
      <c r="I61" s="534">
        <f t="shared" si="1"/>
        <v>3996.1232999999997</v>
      </c>
      <c r="J61" s="532">
        <f t="shared" si="2"/>
        <v>13289.433299999999</v>
      </c>
      <c r="K61" s="533"/>
      <c r="L61" s="460"/>
    </row>
    <row r="62" spans="1:12" s="461" customFormat="1" ht="30" outlineLevel="1">
      <c r="A62" s="455">
        <v>973</v>
      </c>
      <c r="B62" s="531" t="s">
        <v>1177</v>
      </c>
      <c r="C62" s="457" t="s">
        <v>31</v>
      </c>
      <c r="D62" s="457">
        <v>1</v>
      </c>
      <c r="E62" s="457">
        <v>1</v>
      </c>
      <c r="F62" s="534">
        <v>2028.52</v>
      </c>
      <c r="G62" s="534">
        <f t="shared" si="0"/>
        <v>2028.52</v>
      </c>
      <c r="H62" s="534">
        <v>2250</v>
      </c>
      <c r="I62" s="534">
        <f t="shared" si="1"/>
        <v>2250</v>
      </c>
      <c r="J62" s="532">
        <f t="shared" si="2"/>
        <v>4278.5200000000004</v>
      </c>
      <c r="K62" s="533"/>
      <c r="L62" s="460"/>
    </row>
    <row r="63" spans="1:12" s="461" customFormat="1" ht="30" outlineLevel="1">
      <c r="A63" s="455">
        <v>974</v>
      </c>
      <c r="B63" s="531" t="s">
        <v>110</v>
      </c>
      <c r="C63" s="457" t="s">
        <v>31</v>
      </c>
      <c r="D63" s="457">
        <v>1</v>
      </c>
      <c r="E63" s="457">
        <v>1</v>
      </c>
      <c r="F63" s="534">
        <v>3977.6099999999997</v>
      </c>
      <c r="G63" s="534">
        <f t="shared" si="0"/>
        <v>3977.6099999999997</v>
      </c>
      <c r="H63" s="534">
        <v>2250</v>
      </c>
      <c r="I63" s="534">
        <f t="shared" si="1"/>
        <v>2250</v>
      </c>
      <c r="J63" s="532">
        <f t="shared" si="2"/>
        <v>6227.61</v>
      </c>
      <c r="K63" s="533"/>
      <c r="L63" s="460"/>
    </row>
    <row r="64" spans="1:12" s="461" customFormat="1" ht="30" outlineLevel="1">
      <c r="A64" s="455">
        <v>975</v>
      </c>
      <c r="B64" s="531" t="s">
        <v>111</v>
      </c>
      <c r="C64" s="457" t="s">
        <v>31</v>
      </c>
      <c r="D64" s="457">
        <v>1</v>
      </c>
      <c r="E64" s="457">
        <v>1</v>
      </c>
      <c r="F64" s="534">
        <v>4283</v>
      </c>
      <c r="G64" s="534">
        <f t="shared" si="0"/>
        <v>4283</v>
      </c>
      <c r="H64" s="534">
        <v>2250</v>
      </c>
      <c r="I64" s="534">
        <f t="shared" si="1"/>
        <v>2250</v>
      </c>
      <c r="J64" s="532">
        <f t="shared" si="2"/>
        <v>6533</v>
      </c>
      <c r="K64" s="533"/>
      <c r="L64" s="460"/>
    </row>
    <row r="65" spans="1:12" s="461" customFormat="1" ht="30" outlineLevel="1">
      <c r="A65" s="455">
        <v>976</v>
      </c>
      <c r="B65" s="531" t="s">
        <v>1178</v>
      </c>
      <c r="C65" s="457" t="s">
        <v>31</v>
      </c>
      <c r="D65" s="457">
        <v>2</v>
      </c>
      <c r="E65" s="457">
        <v>2</v>
      </c>
      <c r="F65" s="534">
        <v>3226.08</v>
      </c>
      <c r="G65" s="534">
        <f t="shared" si="0"/>
        <v>6452.16</v>
      </c>
      <c r="H65" s="534">
        <v>1750.0000000000002</v>
      </c>
      <c r="I65" s="534">
        <f t="shared" si="1"/>
        <v>3500.0000000000005</v>
      </c>
      <c r="J65" s="532">
        <f t="shared" si="2"/>
        <v>9952.16</v>
      </c>
      <c r="K65" s="533"/>
      <c r="L65" s="460"/>
    </row>
    <row r="66" spans="1:12" s="6" customFormat="1" ht="15" outlineLevel="1">
      <c r="A66" s="40">
        <v>977</v>
      </c>
      <c r="B66" s="70" t="s">
        <v>1179</v>
      </c>
      <c r="C66" s="202"/>
      <c r="D66" s="202"/>
      <c r="E66" s="202"/>
      <c r="F66" s="377"/>
      <c r="G66" s="377">
        <f t="shared" si="0"/>
        <v>0</v>
      </c>
      <c r="H66" s="377"/>
      <c r="I66" s="377">
        <f t="shared" si="1"/>
        <v>0</v>
      </c>
      <c r="J66" s="378">
        <f t="shared" si="2"/>
        <v>0</v>
      </c>
      <c r="K66" s="327"/>
      <c r="L66" s="359"/>
    </row>
    <row r="67" spans="1:12" s="6" customFormat="1" ht="105" outlineLevel="1">
      <c r="A67" s="40">
        <v>978</v>
      </c>
      <c r="B67" s="70" t="s">
        <v>1180</v>
      </c>
      <c r="C67" s="202"/>
      <c r="D67" s="202"/>
      <c r="E67" s="202"/>
      <c r="F67" s="377"/>
      <c r="G67" s="377">
        <f t="shared" si="0"/>
        <v>0</v>
      </c>
      <c r="H67" s="377"/>
      <c r="I67" s="377">
        <f t="shared" si="1"/>
        <v>0</v>
      </c>
      <c r="J67" s="378">
        <f t="shared" si="2"/>
        <v>0</v>
      </c>
      <c r="K67" s="327"/>
      <c r="L67" s="359"/>
    </row>
    <row r="68" spans="1:12" s="461" customFormat="1" ht="15" outlineLevel="1">
      <c r="A68" s="455">
        <v>979</v>
      </c>
      <c r="B68" s="531" t="s">
        <v>1181</v>
      </c>
      <c r="C68" s="457" t="s">
        <v>2</v>
      </c>
      <c r="D68" s="457">
        <v>11</v>
      </c>
      <c r="E68" s="457">
        <v>11</v>
      </c>
      <c r="F68" s="534">
        <v>108</v>
      </c>
      <c r="G68" s="534">
        <f t="shared" si="0"/>
        <v>1188</v>
      </c>
      <c r="H68" s="534">
        <v>398</v>
      </c>
      <c r="I68" s="534">
        <f t="shared" si="1"/>
        <v>4378</v>
      </c>
      <c r="J68" s="532">
        <f t="shared" si="2"/>
        <v>5566</v>
      </c>
      <c r="K68" s="533"/>
      <c r="L68" s="460"/>
    </row>
    <row r="69" spans="1:12" s="461" customFormat="1" ht="15" outlineLevel="1">
      <c r="A69" s="455">
        <v>980</v>
      </c>
      <c r="B69" s="531" t="s">
        <v>112</v>
      </c>
      <c r="C69" s="457" t="s">
        <v>2</v>
      </c>
      <c r="D69" s="457">
        <v>2</v>
      </c>
      <c r="E69" s="457">
        <v>2</v>
      </c>
      <c r="F69" s="534">
        <v>168</v>
      </c>
      <c r="G69" s="534">
        <f t="shared" si="0"/>
        <v>336</v>
      </c>
      <c r="H69" s="534">
        <v>398</v>
      </c>
      <c r="I69" s="534">
        <f t="shared" si="1"/>
        <v>796</v>
      </c>
      <c r="J69" s="532">
        <f t="shared" si="2"/>
        <v>1132</v>
      </c>
      <c r="K69" s="533"/>
      <c r="L69" s="460"/>
    </row>
    <row r="70" spans="1:12" s="6" customFormat="1" ht="120" outlineLevel="1">
      <c r="A70" s="40">
        <v>981</v>
      </c>
      <c r="B70" s="70" t="s">
        <v>1195</v>
      </c>
      <c r="C70" s="202"/>
      <c r="D70" s="202"/>
      <c r="E70" s="202"/>
      <c r="F70" s="377"/>
      <c r="G70" s="377">
        <f t="shared" si="0"/>
        <v>0</v>
      </c>
      <c r="H70" s="377"/>
      <c r="I70" s="377">
        <f t="shared" si="1"/>
        <v>0</v>
      </c>
      <c r="J70" s="378">
        <f t="shared" si="2"/>
        <v>0</v>
      </c>
      <c r="K70" s="327"/>
      <c r="L70" s="359"/>
    </row>
    <row r="71" spans="1:12" s="461" customFormat="1" ht="15" outlineLevel="1">
      <c r="A71" s="455">
        <v>982</v>
      </c>
      <c r="B71" s="531" t="s">
        <v>113</v>
      </c>
      <c r="C71" s="457" t="s">
        <v>2</v>
      </c>
      <c r="D71" s="457">
        <v>10</v>
      </c>
      <c r="E71" s="457">
        <v>10</v>
      </c>
      <c r="F71" s="534">
        <v>390</v>
      </c>
      <c r="G71" s="534">
        <f t="shared" si="0"/>
        <v>3900</v>
      </c>
      <c r="H71" s="534">
        <v>398</v>
      </c>
      <c r="I71" s="534">
        <f t="shared" si="1"/>
        <v>3980</v>
      </c>
      <c r="J71" s="532">
        <f t="shared" si="2"/>
        <v>7880</v>
      </c>
      <c r="K71" s="533"/>
      <c r="L71" s="460"/>
    </row>
    <row r="72" spans="1:12" s="6" customFormat="1" ht="120" outlineLevel="1">
      <c r="A72" s="40">
        <v>983</v>
      </c>
      <c r="B72" s="70" t="s">
        <v>1183</v>
      </c>
      <c r="C72" s="202"/>
      <c r="D72" s="202"/>
      <c r="E72" s="202"/>
      <c r="F72" s="377"/>
      <c r="G72" s="377">
        <f t="shared" si="0"/>
        <v>0</v>
      </c>
      <c r="H72" s="377"/>
      <c r="I72" s="377">
        <f t="shared" si="1"/>
        <v>0</v>
      </c>
      <c r="J72" s="378">
        <f t="shared" si="2"/>
        <v>0</v>
      </c>
      <c r="K72" s="327"/>
      <c r="L72" s="359"/>
    </row>
    <row r="73" spans="1:12" s="461" customFormat="1" ht="15" outlineLevel="1">
      <c r="A73" s="455">
        <v>984</v>
      </c>
      <c r="B73" s="531" t="s">
        <v>114</v>
      </c>
      <c r="C73" s="457" t="s">
        <v>2</v>
      </c>
      <c r="D73" s="457">
        <v>52</v>
      </c>
      <c r="E73" s="457">
        <v>52</v>
      </c>
      <c r="F73" s="534">
        <v>476</v>
      </c>
      <c r="G73" s="534">
        <f t="shared" si="0"/>
        <v>24752</v>
      </c>
      <c r="H73" s="534">
        <v>398</v>
      </c>
      <c r="I73" s="534">
        <f t="shared" si="1"/>
        <v>20696</v>
      </c>
      <c r="J73" s="532">
        <f t="shared" si="2"/>
        <v>45448</v>
      </c>
      <c r="K73" s="533"/>
      <c r="L73" s="460"/>
    </row>
    <row r="74" spans="1:12" s="6" customFormat="1" ht="135" outlineLevel="1">
      <c r="A74" s="40">
        <v>985</v>
      </c>
      <c r="B74" s="70" t="s">
        <v>1184</v>
      </c>
      <c r="C74" s="202"/>
      <c r="D74" s="202"/>
      <c r="E74" s="202"/>
      <c r="F74" s="377"/>
      <c r="G74" s="377">
        <f t="shared" si="0"/>
        <v>0</v>
      </c>
      <c r="H74" s="377"/>
      <c r="I74" s="377">
        <f t="shared" si="1"/>
        <v>0</v>
      </c>
      <c r="J74" s="378">
        <f t="shared" si="2"/>
        <v>0</v>
      </c>
      <c r="K74" s="327"/>
      <c r="L74" s="359"/>
    </row>
    <row r="75" spans="1:12" s="6" customFormat="1" ht="15" outlineLevel="1">
      <c r="A75" s="40">
        <v>986</v>
      </c>
      <c r="B75" s="70" t="s">
        <v>1218</v>
      </c>
      <c r="C75" s="202"/>
      <c r="D75" s="202"/>
      <c r="E75" s="202"/>
      <c r="F75" s="377"/>
      <c r="G75" s="377">
        <f t="shared" si="0"/>
        <v>0</v>
      </c>
      <c r="H75" s="377"/>
      <c r="I75" s="377">
        <f t="shared" si="1"/>
        <v>0</v>
      </c>
      <c r="J75" s="378">
        <f t="shared" si="2"/>
        <v>0</v>
      </c>
      <c r="K75" s="327"/>
      <c r="L75" s="359"/>
    </row>
    <row r="76" spans="1:12" s="461" customFormat="1" ht="30" outlineLevel="1">
      <c r="A76" s="455">
        <v>987</v>
      </c>
      <c r="B76" s="531" t="s">
        <v>1379</v>
      </c>
      <c r="C76" s="457" t="s">
        <v>2</v>
      </c>
      <c r="D76" s="457">
        <v>110</v>
      </c>
      <c r="E76" s="457">
        <v>110</v>
      </c>
      <c r="F76" s="534">
        <v>78</v>
      </c>
      <c r="G76" s="534">
        <f t="shared" si="0"/>
        <v>8580</v>
      </c>
      <c r="H76" s="534">
        <v>30</v>
      </c>
      <c r="I76" s="534">
        <f t="shared" si="1"/>
        <v>3300</v>
      </c>
      <c r="J76" s="532">
        <f t="shared" si="2"/>
        <v>11880</v>
      </c>
      <c r="K76" s="533"/>
      <c r="L76" s="460"/>
    </row>
    <row r="77" spans="1:12" s="461" customFormat="1" ht="30" outlineLevel="1">
      <c r="A77" s="455">
        <v>988</v>
      </c>
      <c r="B77" s="531" t="s">
        <v>1380</v>
      </c>
      <c r="C77" s="457" t="s">
        <v>31</v>
      </c>
      <c r="D77" s="457">
        <v>330</v>
      </c>
      <c r="E77" s="457">
        <v>330</v>
      </c>
      <c r="F77" s="534">
        <v>8</v>
      </c>
      <c r="G77" s="534">
        <f t="shared" si="0"/>
        <v>2640</v>
      </c>
      <c r="H77" s="534">
        <v>3</v>
      </c>
      <c r="I77" s="534">
        <f t="shared" si="1"/>
        <v>990</v>
      </c>
      <c r="J77" s="532">
        <f t="shared" si="2"/>
        <v>3630</v>
      </c>
      <c r="K77" s="533"/>
      <c r="L77" s="460"/>
    </row>
    <row r="78" spans="1:12" s="461" customFormat="1" ht="30" outlineLevel="1">
      <c r="A78" s="455">
        <v>989</v>
      </c>
      <c r="B78" s="531" t="s">
        <v>1196</v>
      </c>
      <c r="C78" s="457" t="s">
        <v>2</v>
      </c>
      <c r="D78" s="457">
        <v>4</v>
      </c>
      <c r="E78" s="457">
        <v>4</v>
      </c>
      <c r="F78" s="534">
        <v>3741</v>
      </c>
      <c r="G78" s="534">
        <f t="shared" si="0"/>
        <v>14964</v>
      </c>
      <c r="H78" s="534">
        <v>935</v>
      </c>
      <c r="I78" s="534">
        <f t="shared" si="1"/>
        <v>3740</v>
      </c>
      <c r="J78" s="532">
        <f t="shared" si="2"/>
        <v>18704</v>
      </c>
      <c r="K78" s="533"/>
      <c r="L78" s="460"/>
    </row>
    <row r="79" spans="1:12" s="461" customFormat="1" ht="15" outlineLevel="1">
      <c r="A79" s="455">
        <v>990</v>
      </c>
      <c r="B79" s="531" t="s">
        <v>1197</v>
      </c>
      <c r="C79" s="457" t="s">
        <v>31</v>
      </c>
      <c r="D79" s="457">
        <v>1</v>
      </c>
      <c r="E79" s="457">
        <v>1</v>
      </c>
      <c r="F79" s="534">
        <v>4670</v>
      </c>
      <c r="G79" s="534">
        <f t="shared" si="0"/>
        <v>4670</v>
      </c>
      <c r="H79" s="534">
        <v>1168</v>
      </c>
      <c r="I79" s="534">
        <f t="shared" si="1"/>
        <v>1168</v>
      </c>
      <c r="J79" s="532">
        <f t="shared" si="2"/>
        <v>5838</v>
      </c>
      <c r="K79" s="533"/>
      <c r="L79" s="460"/>
    </row>
    <row r="80" spans="1:12" s="461" customFormat="1" ht="15" outlineLevel="1">
      <c r="A80" s="455">
        <v>991</v>
      </c>
      <c r="B80" s="531" t="s">
        <v>1198</v>
      </c>
      <c r="C80" s="457" t="s">
        <v>31</v>
      </c>
      <c r="D80" s="457">
        <v>1</v>
      </c>
      <c r="E80" s="457">
        <v>1</v>
      </c>
      <c r="F80" s="534">
        <v>1532</v>
      </c>
      <c r="G80" s="534">
        <f t="shared" si="0"/>
        <v>1532</v>
      </c>
      <c r="H80" s="534">
        <v>383</v>
      </c>
      <c r="I80" s="534">
        <f t="shared" si="1"/>
        <v>383</v>
      </c>
      <c r="J80" s="532">
        <f t="shared" si="2"/>
        <v>1915</v>
      </c>
      <c r="K80" s="533"/>
      <c r="L80" s="460"/>
    </row>
    <row r="81" spans="1:12" s="461" customFormat="1" ht="30" outlineLevel="1">
      <c r="A81" s="455">
        <v>992</v>
      </c>
      <c r="B81" s="531" t="s">
        <v>1199</v>
      </c>
      <c r="C81" s="457" t="s">
        <v>2</v>
      </c>
      <c r="D81" s="457">
        <v>4</v>
      </c>
      <c r="E81" s="457">
        <v>4</v>
      </c>
      <c r="F81" s="534">
        <v>402</v>
      </c>
      <c r="G81" s="534">
        <f t="shared" si="0"/>
        <v>1608</v>
      </c>
      <c r="H81" s="534">
        <v>173</v>
      </c>
      <c r="I81" s="534">
        <f t="shared" si="1"/>
        <v>692</v>
      </c>
      <c r="J81" s="532">
        <f t="shared" si="2"/>
        <v>2300</v>
      </c>
      <c r="K81" s="533"/>
      <c r="L81" s="460"/>
    </row>
    <row r="82" spans="1:12" s="461" customFormat="1" ht="30" outlineLevel="1">
      <c r="A82" s="455">
        <v>993</v>
      </c>
      <c r="B82" s="531" t="s">
        <v>1190</v>
      </c>
      <c r="C82" s="457" t="s">
        <v>31</v>
      </c>
      <c r="D82" s="457">
        <v>2</v>
      </c>
      <c r="E82" s="457">
        <v>2</v>
      </c>
      <c r="F82" s="534">
        <v>143</v>
      </c>
      <c r="G82" s="534">
        <f t="shared" si="0"/>
        <v>286</v>
      </c>
      <c r="H82" s="534">
        <v>1250</v>
      </c>
      <c r="I82" s="534">
        <f t="shared" si="1"/>
        <v>2500</v>
      </c>
      <c r="J82" s="532">
        <f t="shared" si="2"/>
        <v>2786</v>
      </c>
      <c r="K82" s="533"/>
      <c r="L82" s="460"/>
    </row>
    <row r="83" spans="1:12" s="6" customFormat="1" ht="15" outlineLevel="1">
      <c r="A83" s="40">
        <v>994</v>
      </c>
      <c r="B83" s="70" t="s">
        <v>1200</v>
      </c>
      <c r="C83" s="202"/>
      <c r="D83" s="202"/>
      <c r="E83" s="202"/>
      <c r="F83" s="377"/>
      <c r="G83" s="377">
        <f t="shared" si="0"/>
        <v>0</v>
      </c>
      <c r="H83" s="377"/>
      <c r="I83" s="377">
        <f t="shared" si="1"/>
        <v>0</v>
      </c>
      <c r="J83" s="378">
        <f t="shared" si="2"/>
        <v>0</v>
      </c>
      <c r="K83" s="327"/>
      <c r="L83" s="359"/>
    </row>
    <row r="84" spans="1:12" s="461" customFormat="1" ht="60" outlineLevel="1">
      <c r="A84" s="455">
        <v>995</v>
      </c>
      <c r="B84" s="531" t="s">
        <v>1673</v>
      </c>
      <c r="C84" s="457" t="s">
        <v>103</v>
      </c>
      <c r="D84" s="457">
        <v>1</v>
      </c>
      <c r="E84" s="457">
        <v>1</v>
      </c>
      <c r="F84" s="534">
        <v>106778</v>
      </c>
      <c r="G84" s="534">
        <f t="shared" si="0"/>
        <v>106778</v>
      </c>
      <c r="H84" s="534">
        <v>35237</v>
      </c>
      <c r="I84" s="534">
        <f t="shared" si="1"/>
        <v>35237</v>
      </c>
      <c r="J84" s="532">
        <f t="shared" si="2"/>
        <v>142015</v>
      </c>
      <c r="K84" s="533"/>
      <c r="L84" s="460"/>
    </row>
    <row r="85" spans="1:12" s="6" customFormat="1" ht="15" outlineLevel="1">
      <c r="A85" s="40">
        <v>996</v>
      </c>
      <c r="B85" s="70" t="s">
        <v>104</v>
      </c>
      <c r="C85" s="202"/>
      <c r="D85" s="202"/>
      <c r="E85" s="202"/>
      <c r="F85" s="377"/>
      <c r="G85" s="377">
        <f t="shared" ref="G85:G128" si="3">F85*E85</f>
        <v>0</v>
      </c>
      <c r="H85" s="377"/>
      <c r="I85" s="377">
        <f t="shared" ref="I85:I148" si="4">H85*E85</f>
        <v>0</v>
      </c>
      <c r="J85" s="378">
        <f t="shared" ref="J85:J148" si="5">I85+G85</f>
        <v>0</v>
      </c>
      <c r="K85" s="327"/>
      <c r="L85" s="359"/>
    </row>
    <row r="86" spans="1:12" s="461" customFormat="1" ht="30" outlineLevel="1">
      <c r="A86" s="455">
        <v>997</v>
      </c>
      <c r="B86" s="531" t="s">
        <v>106</v>
      </c>
      <c r="C86" s="457" t="s">
        <v>31</v>
      </c>
      <c r="D86" s="457">
        <v>1</v>
      </c>
      <c r="E86" s="457">
        <v>1</v>
      </c>
      <c r="F86" s="534">
        <v>20798.439999999999</v>
      </c>
      <c r="G86" s="534">
        <f t="shared" si="3"/>
        <v>20798.439999999999</v>
      </c>
      <c r="H86" s="534">
        <v>6863.4852000000001</v>
      </c>
      <c r="I86" s="534">
        <f t="shared" si="4"/>
        <v>6863.4852000000001</v>
      </c>
      <c r="J86" s="532">
        <f t="shared" si="5"/>
        <v>27661.925199999998</v>
      </c>
      <c r="K86" s="533"/>
      <c r="L86" s="460"/>
    </row>
    <row r="87" spans="1:12" s="461" customFormat="1" ht="30" outlineLevel="1">
      <c r="A87" s="455">
        <v>998</v>
      </c>
      <c r="B87" s="531" t="s">
        <v>1675</v>
      </c>
      <c r="C87" s="457" t="s">
        <v>31</v>
      </c>
      <c r="D87" s="457">
        <v>1</v>
      </c>
      <c r="E87" s="457">
        <v>1</v>
      </c>
      <c r="F87" s="534">
        <v>0</v>
      </c>
      <c r="G87" s="534">
        <f t="shared" si="3"/>
        <v>0</v>
      </c>
      <c r="H87" s="534">
        <v>0</v>
      </c>
      <c r="I87" s="534">
        <f t="shared" si="4"/>
        <v>0</v>
      </c>
      <c r="J87" s="532">
        <f t="shared" si="5"/>
        <v>0</v>
      </c>
      <c r="K87" s="533"/>
      <c r="L87" s="460"/>
    </row>
    <row r="88" spans="1:12" s="461" customFormat="1" ht="30" outlineLevel="1">
      <c r="A88" s="455">
        <v>999</v>
      </c>
      <c r="B88" s="531" t="s">
        <v>107</v>
      </c>
      <c r="C88" s="457" t="s">
        <v>31</v>
      </c>
      <c r="D88" s="457">
        <v>1</v>
      </c>
      <c r="E88" s="457">
        <v>1</v>
      </c>
      <c r="F88" s="534">
        <v>21965.388900000002</v>
      </c>
      <c r="G88" s="534">
        <f t="shared" si="3"/>
        <v>21965.388900000002</v>
      </c>
      <c r="H88" s="534">
        <v>5052.039447000001</v>
      </c>
      <c r="I88" s="534">
        <f t="shared" si="4"/>
        <v>5052.039447000001</v>
      </c>
      <c r="J88" s="532">
        <f t="shared" si="5"/>
        <v>27017.428347000001</v>
      </c>
      <c r="K88" s="533"/>
      <c r="L88" s="460"/>
    </row>
    <row r="89" spans="1:12" s="461" customFormat="1" ht="30" outlineLevel="1">
      <c r="A89" s="455">
        <v>1000</v>
      </c>
      <c r="B89" s="531" t="s">
        <v>1194</v>
      </c>
      <c r="C89" s="457" t="s">
        <v>31</v>
      </c>
      <c r="D89" s="457">
        <v>1</v>
      </c>
      <c r="E89" s="457">
        <v>1</v>
      </c>
      <c r="F89" s="534">
        <v>9293.31</v>
      </c>
      <c r="G89" s="534">
        <f t="shared" si="3"/>
        <v>9293.31</v>
      </c>
      <c r="H89" s="534">
        <v>3996.1232999999997</v>
      </c>
      <c r="I89" s="534">
        <f t="shared" si="4"/>
        <v>3996.1232999999997</v>
      </c>
      <c r="J89" s="532">
        <f t="shared" si="5"/>
        <v>13289.433299999999</v>
      </c>
      <c r="K89" s="533"/>
      <c r="L89" s="460"/>
    </row>
    <row r="90" spans="1:12" s="461" customFormat="1" ht="30" outlineLevel="1">
      <c r="A90" s="455">
        <v>1001</v>
      </c>
      <c r="B90" s="531" t="s">
        <v>1177</v>
      </c>
      <c r="C90" s="457" t="s">
        <v>31</v>
      </c>
      <c r="D90" s="457">
        <v>1</v>
      </c>
      <c r="E90" s="457">
        <v>1</v>
      </c>
      <c r="F90" s="534">
        <v>2028.52</v>
      </c>
      <c r="G90" s="534">
        <f t="shared" si="3"/>
        <v>2028.52</v>
      </c>
      <c r="H90" s="534">
        <v>2250</v>
      </c>
      <c r="I90" s="534">
        <f t="shared" si="4"/>
        <v>2250</v>
      </c>
      <c r="J90" s="532">
        <f t="shared" si="5"/>
        <v>4278.5200000000004</v>
      </c>
      <c r="K90" s="533"/>
      <c r="L90" s="460"/>
    </row>
    <row r="91" spans="1:12" s="461" customFormat="1" ht="30" outlineLevel="1">
      <c r="A91" s="455">
        <v>1002</v>
      </c>
      <c r="B91" s="531" t="s">
        <v>110</v>
      </c>
      <c r="C91" s="457" t="s">
        <v>31</v>
      </c>
      <c r="D91" s="457">
        <v>1</v>
      </c>
      <c r="E91" s="457">
        <v>1</v>
      </c>
      <c r="F91" s="534">
        <v>3977.6099999999997</v>
      </c>
      <c r="G91" s="534">
        <f t="shared" si="3"/>
        <v>3977.6099999999997</v>
      </c>
      <c r="H91" s="534">
        <v>2250</v>
      </c>
      <c r="I91" s="534">
        <f t="shared" si="4"/>
        <v>2250</v>
      </c>
      <c r="J91" s="532">
        <f t="shared" si="5"/>
        <v>6227.61</v>
      </c>
      <c r="K91" s="533"/>
      <c r="L91" s="460"/>
    </row>
    <row r="92" spans="1:12" s="461" customFormat="1" ht="30" outlineLevel="1">
      <c r="A92" s="455">
        <v>1003</v>
      </c>
      <c r="B92" s="531" t="s">
        <v>111</v>
      </c>
      <c r="C92" s="457" t="s">
        <v>31</v>
      </c>
      <c r="D92" s="457">
        <v>1</v>
      </c>
      <c r="E92" s="457">
        <v>1</v>
      </c>
      <c r="F92" s="534">
        <v>4283.1099999999997</v>
      </c>
      <c r="G92" s="534">
        <f t="shared" si="3"/>
        <v>4283.1099999999997</v>
      </c>
      <c r="H92" s="534">
        <v>2250</v>
      </c>
      <c r="I92" s="534">
        <f t="shared" si="4"/>
        <v>2250</v>
      </c>
      <c r="J92" s="532">
        <f t="shared" si="5"/>
        <v>6533.11</v>
      </c>
      <c r="K92" s="533"/>
      <c r="L92" s="460"/>
    </row>
    <row r="93" spans="1:12" s="461" customFormat="1" ht="30" outlineLevel="1">
      <c r="A93" s="455">
        <v>1004</v>
      </c>
      <c r="B93" s="531" t="s">
        <v>1178</v>
      </c>
      <c r="C93" s="457" t="s">
        <v>31</v>
      </c>
      <c r="D93" s="457">
        <v>2</v>
      </c>
      <c r="E93" s="457">
        <v>2</v>
      </c>
      <c r="F93" s="534">
        <v>3226.08</v>
      </c>
      <c r="G93" s="534">
        <f t="shared" si="3"/>
        <v>6452.16</v>
      </c>
      <c r="H93" s="534">
        <v>1750.0000000000002</v>
      </c>
      <c r="I93" s="534">
        <f t="shared" si="4"/>
        <v>3500.0000000000005</v>
      </c>
      <c r="J93" s="532">
        <f t="shared" si="5"/>
        <v>9952.16</v>
      </c>
      <c r="K93" s="533"/>
      <c r="L93" s="460"/>
    </row>
    <row r="94" spans="1:12" s="6" customFormat="1" ht="15" outlineLevel="1">
      <c r="A94" s="40">
        <v>1005</v>
      </c>
      <c r="B94" s="70" t="s">
        <v>1179</v>
      </c>
      <c r="C94" s="202"/>
      <c r="D94" s="202"/>
      <c r="E94" s="202"/>
      <c r="F94" s="377"/>
      <c r="G94" s="377">
        <f t="shared" si="3"/>
        <v>0</v>
      </c>
      <c r="H94" s="377"/>
      <c r="I94" s="377">
        <f t="shared" si="4"/>
        <v>0</v>
      </c>
      <c r="J94" s="378">
        <f t="shared" si="5"/>
        <v>0</v>
      </c>
      <c r="K94" s="327"/>
      <c r="L94" s="359"/>
    </row>
    <row r="95" spans="1:12" s="6" customFormat="1" ht="105" outlineLevel="1">
      <c r="A95" s="40">
        <v>1006</v>
      </c>
      <c r="B95" s="70" t="s">
        <v>1180</v>
      </c>
      <c r="C95" s="202"/>
      <c r="D95" s="202"/>
      <c r="E95" s="202"/>
      <c r="F95" s="377"/>
      <c r="G95" s="377">
        <f t="shared" si="3"/>
        <v>0</v>
      </c>
      <c r="H95" s="377"/>
      <c r="I95" s="377">
        <f t="shared" si="4"/>
        <v>0</v>
      </c>
      <c r="J95" s="378">
        <f t="shared" si="5"/>
        <v>0</v>
      </c>
      <c r="K95" s="327"/>
      <c r="L95" s="359"/>
    </row>
    <row r="96" spans="1:12" s="461" customFormat="1" ht="15" outlineLevel="1">
      <c r="A96" s="455">
        <v>1007</v>
      </c>
      <c r="B96" s="531" t="s">
        <v>1181</v>
      </c>
      <c r="C96" s="457" t="s">
        <v>2</v>
      </c>
      <c r="D96" s="457">
        <v>15</v>
      </c>
      <c r="E96" s="457">
        <v>15</v>
      </c>
      <c r="F96" s="534">
        <v>108</v>
      </c>
      <c r="G96" s="534">
        <f t="shared" si="3"/>
        <v>1620</v>
      </c>
      <c r="H96" s="534">
        <v>398</v>
      </c>
      <c r="I96" s="534">
        <f t="shared" si="4"/>
        <v>5970</v>
      </c>
      <c r="J96" s="532">
        <f t="shared" si="5"/>
        <v>7590</v>
      </c>
      <c r="K96" s="533"/>
      <c r="L96" s="460"/>
    </row>
    <row r="97" spans="1:12" s="461" customFormat="1" ht="15" outlineLevel="1">
      <c r="A97" s="455">
        <v>1008</v>
      </c>
      <c r="B97" s="531" t="s">
        <v>112</v>
      </c>
      <c r="C97" s="457" t="s">
        <v>2</v>
      </c>
      <c r="D97" s="457">
        <v>2</v>
      </c>
      <c r="E97" s="457">
        <v>2</v>
      </c>
      <c r="F97" s="534">
        <v>168</v>
      </c>
      <c r="G97" s="534">
        <f t="shared" si="3"/>
        <v>336</v>
      </c>
      <c r="H97" s="534">
        <v>398</v>
      </c>
      <c r="I97" s="534">
        <f t="shared" si="4"/>
        <v>796</v>
      </c>
      <c r="J97" s="532">
        <f t="shared" si="5"/>
        <v>1132</v>
      </c>
      <c r="K97" s="533"/>
      <c r="L97" s="460"/>
    </row>
    <row r="98" spans="1:12" s="6" customFormat="1" ht="120" outlineLevel="1">
      <c r="A98" s="40">
        <v>1009</v>
      </c>
      <c r="B98" s="70" t="s">
        <v>1195</v>
      </c>
      <c r="C98" s="202"/>
      <c r="D98" s="202"/>
      <c r="E98" s="202"/>
      <c r="F98" s="377"/>
      <c r="G98" s="377">
        <f t="shared" si="3"/>
        <v>0</v>
      </c>
      <c r="H98" s="377"/>
      <c r="I98" s="377">
        <f t="shared" si="4"/>
        <v>0</v>
      </c>
      <c r="J98" s="378">
        <f t="shared" si="5"/>
        <v>0</v>
      </c>
      <c r="K98" s="327"/>
      <c r="L98" s="359"/>
    </row>
    <row r="99" spans="1:12" s="461" customFormat="1" ht="15" outlineLevel="1">
      <c r="A99" s="455">
        <v>1010</v>
      </c>
      <c r="B99" s="531" t="s">
        <v>113</v>
      </c>
      <c r="C99" s="457" t="s">
        <v>2</v>
      </c>
      <c r="D99" s="457">
        <v>15</v>
      </c>
      <c r="E99" s="457">
        <v>15</v>
      </c>
      <c r="F99" s="534">
        <v>390</v>
      </c>
      <c r="G99" s="534">
        <f t="shared" si="3"/>
        <v>5850</v>
      </c>
      <c r="H99" s="534">
        <v>398</v>
      </c>
      <c r="I99" s="534">
        <f t="shared" si="4"/>
        <v>5970</v>
      </c>
      <c r="J99" s="532">
        <f t="shared" si="5"/>
        <v>11820</v>
      </c>
      <c r="K99" s="533"/>
      <c r="L99" s="460"/>
    </row>
    <row r="100" spans="1:12" s="6" customFormat="1" ht="120" outlineLevel="1">
      <c r="A100" s="40">
        <v>1011</v>
      </c>
      <c r="B100" s="70" t="s">
        <v>1183</v>
      </c>
      <c r="C100" s="202"/>
      <c r="D100" s="202"/>
      <c r="E100" s="202"/>
      <c r="F100" s="377"/>
      <c r="G100" s="377">
        <f t="shared" si="3"/>
        <v>0</v>
      </c>
      <c r="H100" s="377"/>
      <c r="I100" s="377">
        <f t="shared" si="4"/>
        <v>0</v>
      </c>
      <c r="J100" s="378">
        <f t="shared" si="5"/>
        <v>0</v>
      </c>
      <c r="K100" s="327"/>
      <c r="L100" s="359"/>
    </row>
    <row r="101" spans="1:12" s="461" customFormat="1" ht="15" outlineLevel="1">
      <c r="A101" s="455">
        <v>1012</v>
      </c>
      <c r="B101" s="531" t="s">
        <v>114</v>
      </c>
      <c r="C101" s="457" t="s">
        <v>2</v>
      </c>
      <c r="D101" s="457">
        <v>68</v>
      </c>
      <c r="E101" s="457">
        <v>68</v>
      </c>
      <c r="F101" s="534">
        <v>476</v>
      </c>
      <c r="G101" s="534">
        <f t="shared" si="3"/>
        <v>32368</v>
      </c>
      <c r="H101" s="534">
        <v>398</v>
      </c>
      <c r="I101" s="534">
        <f t="shared" si="4"/>
        <v>27064</v>
      </c>
      <c r="J101" s="532">
        <f t="shared" si="5"/>
        <v>59432</v>
      </c>
      <c r="K101" s="533"/>
      <c r="L101" s="460"/>
    </row>
    <row r="102" spans="1:12" s="6" customFormat="1" ht="135" outlineLevel="1">
      <c r="A102" s="40">
        <v>1013</v>
      </c>
      <c r="B102" s="70" t="s">
        <v>1184</v>
      </c>
      <c r="C102" s="202"/>
      <c r="D102" s="202"/>
      <c r="E102" s="202"/>
      <c r="F102" s="377"/>
      <c r="G102" s="377">
        <f t="shared" si="3"/>
        <v>0</v>
      </c>
      <c r="H102" s="377"/>
      <c r="I102" s="377">
        <f t="shared" si="4"/>
        <v>0</v>
      </c>
      <c r="J102" s="378">
        <f t="shared" si="5"/>
        <v>0</v>
      </c>
      <c r="K102" s="327"/>
      <c r="L102" s="359"/>
    </row>
    <row r="103" spans="1:12" s="461" customFormat="1" ht="15" outlineLevel="1">
      <c r="A103" s="455">
        <v>1014</v>
      </c>
      <c r="B103" s="531" t="s">
        <v>115</v>
      </c>
      <c r="C103" s="457" t="s">
        <v>2</v>
      </c>
      <c r="D103" s="457">
        <v>33</v>
      </c>
      <c r="E103" s="457">
        <v>33</v>
      </c>
      <c r="F103" s="534">
        <v>56</v>
      </c>
      <c r="G103" s="534">
        <f t="shared" si="3"/>
        <v>1848</v>
      </c>
      <c r="H103" s="534">
        <v>398</v>
      </c>
      <c r="I103" s="534">
        <f t="shared" si="4"/>
        <v>13134</v>
      </c>
      <c r="J103" s="532">
        <f t="shared" si="5"/>
        <v>14982</v>
      </c>
      <c r="K103" s="533"/>
      <c r="L103" s="460"/>
    </row>
    <row r="104" spans="1:12" s="461" customFormat="1" ht="15" outlineLevel="1">
      <c r="A104" s="455">
        <v>1015</v>
      </c>
      <c r="B104" s="531" t="s">
        <v>116</v>
      </c>
      <c r="C104" s="457" t="s">
        <v>2</v>
      </c>
      <c r="D104" s="457">
        <v>15</v>
      </c>
      <c r="E104" s="457">
        <v>15</v>
      </c>
      <c r="F104" s="534">
        <v>92</v>
      </c>
      <c r="G104" s="534">
        <f t="shared" si="3"/>
        <v>1380</v>
      </c>
      <c r="H104" s="534">
        <v>398</v>
      </c>
      <c r="I104" s="534">
        <f t="shared" si="4"/>
        <v>5970</v>
      </c>
      <c r="J104" s="532">
        <f t="shared" si="5"/>
        <v>7350</v>
      </c>
      <c r="K104" s="533"/>
      <c r="L104" s="460"/>
    </row>
    <row r="105" spans="1:12" s="6" customFormat="1" ht="15" outlineLevel="1">
      <c r="A105" s="40">
        <v>1016</v>
      </c>
      <c r="B105" s="70" t="s">
        <v>1218</v>
      </c>
      <c r="C105" s="202"/>
      <c r="D105" s="202"/>
      <c r="E105" s="202"/>
      <c r="F105" s="377"/>
      <c r="G105" s="377">
        <f t="shared" si="3"/>
        <v>0</v>
      </c>
      <c r="H105" s="377"/>
      <c r="I105" s="377">
        <f t="shared" si="4"/>
        <v>0</v>
      </c>
      <c r="J105" s="378">
        <f t="shared" si="5"/>
        <v>0</v>
      </c>
      <c r="K105" s="327"/>
      <c r="L105" s="359"/>
    </row>
    <row r="106" spans="1:12" s="461" customFormat="1" ht="45" outlineLevel="1">
      <c r="A106" s="455">
        <v>1017</v>
      </c>
      <c r="B106" s="531" t="s">
        <v>1185</v>
      </c>
      <c r="C106" s="457" t="s">
        <v>2</v>
      </c>
      <c r="D106" s="457">
        <v>12</v>
      </c>
      <c r="E106" s="535">
        <v>12</v>
      </c>
      <c r="F106" s="534">
        <v>509.59999999999991</v>
      </c>
      <c r="G106" s="534">
        <f t="shared" si="3"/>
        <v>6115.1999999999989</v>
      </c>
      <c r="H106" s="534">
        <v>400.32999999999993</v>
      </c>
      <c r="I106" s="534">
        <f t="shared" si="4"/>
        <v>4803.9599999999991</v>
      </c>
      <c r="J106" s="532">
        <f t="shared" si="5"/>
        <v>10919.159999999998</v>
      </c>
      <c r="K106" s="533"/>
      <c r="L106" s="460"/>
    </row>
    <row r="107" spans="1:12" s="461" customFormat="1" ht="30" outlineLevel="1">
      <c r="A107" s="455">
        <v>1018</v>
      </c>
      <c r="B107" s="531" t="s">
        <v>1186</v>
      </c>
      <c r="C107" s="457" t="s">
        <v>2</v>
      </c>
      <c r="D107" s="535">
        <v>12</v>
      </c>
      <c r="E107" s="535">
        <v>12</v>
      </c>
      <c r="F107" s="534">
        <v>401.79999999999995</v>
      </c>
      <c r="G107" s="534">
        <f t="shared" si="3"/>
        <v>4821.5999999999995</v>
      </c>
      <c r="H107" s="534">
        <v>219.12799999999999</v>
      </c>
      <c r="I107" s="534">
        <f t="shared" si="4"/>
        <v>2629.5360000000001</v>
      </c>
      <c r="J107" s="532">
        <f t="shared" si="5"/>
        <v>7451.1359999999995</v>
      </c>
      <c r="K107" s="533"/>
      <c r="L107" s="460"/>
    </row>
    <row r="108" spans="1:12" s="461" customFormat="1" ht="15" outlineLevel="1">
      <c r="A108" s="455">
        <v>1019</v>
      </c>
      <c r="B108" s="531" t="s">
        <v>1187</v>
      </c>
      <c r="C108" s="457" t="s">
        <v>2</v>
      </c>
      <c r="D108" s="535">
        <v>12</v>
      </c>
      <c r="E108" s="535">
        <v>12</v>
      </c>
      <c r="F108" s="534">
        <v>6262.2</v>
      </c>
      <c r="G108" s="534">
        <f t="shared" si="3"/>
        <v>75146.399999999994</v>
      </c>
      <c r="H108" s="534">
        <v>172.77399999999997</v>
      </c>
      <c r="I108" s="534">
        <f t="shared" si="4"/>
        <v>2073.2879999999996</v>
      </c>
      <c r="J108" s="532">
        <f t="shared" si="5"/>
        <v>77219.687999999995</v>
      </c>
      <c r="K108" s="533"/>
      <c r="L108" s="460"/>
    </row>
    <row r="109" spans="1:12" s="461" customFormat="1" ht="45" outlineLevel="1">
      <c r="A109" s="455">
        <v>1020</v>
      </c>
      <c r="B109" s="531" t="s">
        <v>1201</v>
      </c>
      <c r="C109" s="457" t="s">
        <v>31</v>
      </c>
      <c r="D109" s="457">
        <v>1</v>
      </c>
      <c r="E109" s="535">
        <v>1</v>
      </c>
      <c r="F109" s="534">
        <v>2914.7999999999997</v>
      </c>
      <c r="G109" s="534">
        <f t="shared" si="3"/>
        <v>2914.7999999999997</v>
      </c>
      <c r="H109" s="534">
        <v>2692.7460000000005</v>
      </c>
      <c r="I109" s="534">
        <f t="shared" si="4"/>
        <v>2692.7460000000005</v>
      </c>
      <c r="J109" s="532">
        <f t="shared" si="5"/>
        <v>5607.5460000000003</v>
      </c>
      <c r="K109" s="533"/>
      <c r="L109" s="460"/>
    </row>
    <row r="110" spans="1:12" s="461" customFormat="1" ht="45" outlineLevel="1">
      <c r="A110" s="455">
        <v>1021</v>
      </c>
      <c r="B110" s="531" t="s">
        <v>1202</v>
      </c>
      <c r="C110" s="457" t="s">
        <v>31</v>
      </c>
      <c r="D110" s="457">
        <v>3</v>
      </c>
      <c r="E110" s="457">
        <v>3</v>
      </c>
      <c r="F110" s="534">
        <v>2915</v>
      </c>
      <c r="G110" s="534">
        <f t="shared" si="3"/>
        <v>8745</v>
      </c>
      <c r="H110" s="534">
        <v>1253.3639999999998</v>
      </c>
      <c r="I110" s="534">
        <f t="shared" si="4"/>
        <v>3760.0919999999996</v>
      </c>
      <c r="J110" s="532">
        <f t="shared" si="5"/>
        <v>12505.092000000001</v>
      </c>
      <c r="K110" s="533"/>
      <c r="L110" s="460"/>
    </row>
    <row r="111" spans="1:12" s="461" customFormat="1" ht="30" outlineLevel="1">
      <c r="A111" s="455">
        <v>1022</v>
      </c>
      <c r="B111" s="531" t="s">
        <v>1189</v>
      </c>
      <c r="C111" s="457" t="s">
        <v>31</v>
      </c>
      <c r="D111" s="457">
        <v>4</v>
      </c>
      <c r="E111" s="457">
        <v>4</v>
      </c>
      <c r="F111" s="534">
        <v>816</v>
      </c>
      <c r="G111" s="534">
        <f t="shared" si="3"/>
        <v>3264</v>
      </c>
      <c r="H111" s="534">
        <v>351</v>
      </c>
      <c r="I111" s="534">
        <f t="shared" si="4"/>
        <v>1404</v>
      </c>
      <c r="J111" s="532">
        <f t="shared" si="5"/>
        <v>4668</v>
      </c>
      <c r="K111" s="533"/>
      <c r="L111" s="460"/>
    </row>
    <row r="112" spans="1:12" s="461" customFormat="1" ht="30" outlineLevel="1">
      <c r="A112" s="455">
        <v>1023</v>
      </c>
      <c r="B112" s="531" t="s">
        <v>1203</v>
      </c>
      <c r="C112" s="457" t="s">
        <v>31</v>
      </c>
      <c r="D112" s="457">
        <v>14</v>
      </c>
      <c r="E112" s="457">
        <v>14</v>
      </c>
      <c r="F112" s="534">
        <v>221</v>
      </c>
      <c r="G112" s="534">
        <f t="shared" si="3"/>
        <v>3094</v>
      </c>
      <c r="H112" s="534">
        <v>55</v>
      </c>
      <c r="I112" s="534">
        <f t="shared" si="4"/>
        <v>770</v>
      </c>
      <c r="J112" s="532">
        <f t="shared" si="5"/>
        <v>3864</v>
      </c>
      <c r="K112" s="533"/>
      <c r="L112" s="460"/>
    </row>
    <row r="113" spans="1:12" s="461" customFormat="1" ht="30" outlineLevel="1">
      <c r="A113" s="455">
        <v>1024</v>
      </c>
      <c r="B113" s="531" t="s">
        <v>1381</v>
      </c>
      <c r="C113" s="457" t="s">
        <v>2</v>
      </c>
      <c r="D113" s="457">
        <v>50</v>
      </c>
      <c r="E113" s="457">
        <v>50</v>
      </c>
      <c r="F113" s="534">
        <v>78</v>
      </c>
      <c r="G113" s="534">
        <f t="shared" si="3"/>
        <v>3900</v>
      </c>
      <c r="H113" s="534">
        <v>30</v>
      </c>
      <c r="I113" s="534">
        <f t="shared" si="4"/>
        <v>1500</v>
      </c>
      <c r="J113" s="532">
        <f t="shared" si="5"/>
        <v>5400</v>
      </c>
      <c r="K113" s="533"/>
      <c r="L113" s="460"/>
    </row>
    <row r="114" spans="1:12" s="461" customFormat="1" ht="30" outlineLevel="1">
      <c r="A114" s="455">
        <v>1025</v>
      </c>
      <c r="B114" s="531" t="s">
        <v>1380</v>
      </c>
      <c r="C114" s="457" t="s">
        <v>31</v>
      </c>
      <c r="D114" s="535">
        <v>150</v>
      </c>
      <c r="E114" s="535">
        <v>150</v>
      </c>
      <c r="F114" s="534">
        <v>8</v>
      </c>
      <c r="G114" s="534">
        <f t="shared" si="3"/>
        <v>1200</v>
      </c>
      <c r="H114" s="534">
        <v>3</v>
      </c>
      <c r="I114" s="534">
        <f t="shared" si="4"/>
        <v>450</v>
      </c>
      <c r="J114" s="532">
        <f t="shared" si="5"/>
        <v>1650</v>
      </c>
      <c r="K114" s="533"/>
      <c r="L114" s="460"/>
    </row>
    <row r="115" spans="1:12" s="461" customFormat="1" ht="30" outlineLevel="1">
      <c r="A115" s="455">
        <v>1026</v>
      </c>
      <c r="B115" s="531" t="s">
        <v>1190</v>
      </c>
      <c r="C115" s="457" t="s">
        <v>31</v>
      </c>
      <c r="D115" s="457">
        <v>2</v>
      </c>
      <c r="E115" s="457">
        <v>2</v>
      </c>
      <c r="F115" s="534">
        <v>143</v>
      </c>
      <c r="G115" s="534">
        <f t="shared" si="3"/>
        <v>286</v>
      </c>
      <c r="H115" s="534">
        <v>1250</v>
      </c>
      <c r="I115" s="534">
        <f t="shared" si="4"/>
        <v>2500</v>
      </c>
      <c r="J115" s="532">
        <f t="shared" si="5"/>
        <v>2786</v>
      </c>
      <c r="K115" s="533"/>
      <c r="L115" s="460"/>
    </row>
    <row r="116" spans="1:12" s="6" customFormat="1" ht="15" outlineLevel="1">
      <c r="A116" s="40">
        <v>1027</v>
      </c>
      <c r="B116" s="70" t="s">
        <v>1676</v>
      </c>
      <c r="C116" s="202"/>
      <c r="D116" s="202"/>
      <c r="E116" s="202"/>
      <c r="F116" s="377"/>
      <c r="G116" s="377">
        <f t="shared" si="3"/>
        <v>0</v>
      </c>
      <c r="H116" s="377"/>
      <c r="I116" s="377">
        <f t="shared" si="4"/>
        <v>0</v>
      </c>
      <c r="J116" s="378">
        <f t="shared" si="5"/>
        <v>0</v>
      </c>
      <c r="K116" s="327"/>
      <c r="L116" s="359"/>
    </row>
    <row r="117" spans="1:12" s="6" customFormat="1" ht="15" outlineLevel="1">
      <c r="A117" s="40">
        <v>1028</v>
      </c>
      <c r="B117" s="70" t="s">
        <v>1204</v>
      </c>
      <c r="C117" s="202"/>
      <c r="D117" s="202"/>
      <c r="E117" s="202"/>
      <c r="F117" s="377"/>
      <c r="G117" s="377">
        <f t="shared" si="3"/>
        <v>0</v>
      </c>
      <c r="H117" s="377"/>
      <c r="I117" s="377">
        <f t="shared" si="4"/>
        <v>0</v>
      </c>
      <c r="J117" s="378">
        <f t="shared" si="5"/>
        <v>0</v>
      </c>
      <c r="K117" s="327"/>
      <c r="L117" s="359"/>
    </row>
    <row r="118" spans="1:12" s="461" customFormat="1" ht="75" outlineLevel="1">
      <c r="A118" s="455">
        <v>1029</v>
      </c>
      <c r="B118" s="531" t="s">
        <v>1677</v>
      </c>
      <c r="C118" s="457" t="s">
        <v>103</v>
      </c>
      <c r="D118" s="457">
        <v>1</v>
      </c>
      <c r="E118" s="457">
        <v>1</v>
      </c>
      <c r="F118" s="534">
        <v>0</v>
      </c>
      <c r="G118" s="534">
        <f t="shared" si="3"/>
        <v>0</v>
      </c>
      <c r="H118" s="534">
        <v>55500</v>
      </c>
      <c r="I118" s="534">
        <f t="shared" si="4"/>
        <v>55500</v>
      </c>
      <c r="J118" s="532">
        <f t="shared" si="5"/>
        <v>55500</v>
      </c>
      <c r="K118" s="533"/>
      <c r="L118" s="460"/>
    </row>
    <row r="119" spans="1:12" s="6" customFormat="1" ht="15" outlineLevel="1">
      <c r="A119" s="40">
        <v>1030</v>
      </c>
      <c r="B119" s="70" t="s">
        <v>104</v>
      </c>
      <c r="C119" s="202"/>
      <c r="D119" s="202"/>
      <c r="E119" s="202"/>
      <c r="F119" s="377"/>
      <c r="G119" s="377">
        <f t="shared" si="3"/>
        <v>0</v>
      </c>
      <c r="H119" s="377"/>
      <c r="I119" s="377">
        <f t="shared" si="4"/>
        <v>0</v>
      </c>
      <c r="J119" s="378">
        <f t="shared" si="5"/>
        <v>0</v>
      </c>
      <c r="K119" s="327"/>
      <c r="L119" s="359"/>
    </row>
    <row r="120" spans="1:12" s="461" customFormat="1" ht="30" outlineLevel="1">
      <c r="A120" s="455">
        <v>1031</v>
      </c>
      <c r="B120" s="531" t="s">
        <v>1206</v>
      </c>
      <c r="C120" s="457" t="s">
        <v>31</v>
      </c>
      <c r="D120" s="457">
        <v>2</v>
      </c>
      <c r="E120" s="536">
        <v>2</v>
      </c>
      <c r="F120" s="534">
        <v>0</v>
      </c>
      <c r="G120" s="534">
        <f t="shared" si="3"/>
        <v>0</v>
      </c>
      <c r="H120" s="534">
        <v>2550</v>
      </c>
      <c r="I120" s="534">
        <f t="shared" si="4"/>
        <v>5100</v>
      </c>
      <c r="J120" s="532">
        <f t="shared" si="5"/>
        <v>5100</v>
      </c>
      <c r="K120" s="533"/>
      <c r="L120" s="460"/>
    </row>
    <row r="121" spans="1:12" s="461" customFormat="1" ht="15" outlineLevel="1">
      <c r="A121" s="455">
        <v>1032</v>
      </c>
      <c r="B121" s="531" t="s">
        <v>1207</v>
      </c>
      <c r="C121" s="457" t="s">
        <v>31</v>
      </c>
      <c r="D121" s="457">
        <v>1</v>
      </c>
      <c r="E121" s="536">
        <v>1</v>
      </c>
      <c r="F121" s="534">
        <v>0</v>
      </c>
      <c r="G121" s="534">
        <f t="shared" si="3"/>
        <v>0</v>
      </c>
      <c r="H121" s="534">
        <v>4250</v>
      </c>
      <c r="I121" s="534">
        <f t="shared" si="4"/>
        <v>4250</v>
      </c>
      <c r="J121" s="532">
        <f t="shared" si="5"/>
        <v>4250</v>
      </c>
      <c r="K121" s="533"/>
      <c r="L121" s="460"/>
    </row>
    <row r="122" spans="1:12" s="461" customFormat="1" ht="15" outlineLevel="1">
      <c r="A122" s="455">
        <v>1033</v>
      </c>
      <c r="B122" s="531" t="s">
        <v>1208</v>
      </c>
      <c r="C122" s="457" t="s">
        <v>31</v>
      </c>
      <c r="D122" s="457">
        <v>1</v>
      </c>
      <c r="E122" s="536">
        <v>1</v>
      </c>
      <c r="F122" s="534">
        <v>0</v>
      </c>
      <c r="G122" s="534">
        <f t="shared" si="3"/>
        <v>0</v>
      </c>
      <c r="H122" s="534">
        <v>4250</v>
      </c>
      <c r="I122" s="534">
        <f t="shared" si="4"/>
        <v>4250</v>
      </c>
      <c r="J122" s="532">
        <f t="shared" si="5"/>
        <v>4250</v>
      </c>
      <c r="K122" s="533"/>
      <c r="L122" s="460"/>
    </row>
    <row r="123" spans="1:12" s="461" customFormat="1" ht="30" outlineLevel="1">
      <c r="A123" s="455">
        <v>1034</v>
      </c>
      <c r="B123" s="531" t="s">
        <v>1209</v>
      </c>
      <c r="C123" s="457" t="s">
        <v>31</v>
      </c>
      <c r="D123" s="457">
        <v>1</v>
      </c>
      <c r="E123" s="536">
        <v>1</v>
      </c>
      <c r="F123" s="534">
        <v>0</v>
      </c>
      <c r="G123" s="534">
        <f t="shared" si="3"/>
        <v>0</v>
      </c>
      <c r="H123" s="534">
        <v>2250</v>
      </c>
      <c r="I123" s="534">
        <f t="shared" si="4"/>
        <v>2250</v>
      </c>
      <c r="J123" s="532">
        <f t="shared" si="5"/>
        <v>2250</v>
      </c>
      <c r="K123" s="533"/>
      <c r="L123" s="460"/>
    </row>
    <row r="124" spans="1:12" s="461" customFormat="1" ht="30" outlineLevel="1">
      <c r="A124" s="455">
        <v>1035</v>
      </c>
      <c r="B124" s="531" t="s">
        <v>1210</v>
      </c>
      <c r="C124" s="457" t="s">
        <v>31</v>
      </c>
      <c r="D124" s="535">
        <v>1</v>
      </c>
      <c r="E124" s="536">
        <v>1</v>
      </c>
      <c r="F124" s="534">
        <v>0</v>
      </c>
      <c r="G124" s="534">
        <f t="shared" si="3"/>
        <v>0</v>
      </c>
      <c r="H124" s="534">
        <v>2250</v>
      </c>
      <c r="I124" s="534">
        <f t="shared" si="4"/>
        <v>2250</v>
      </c>
      <c r="J124" s="532">
        <f t="shared" si="5"/>
        <v>2250</v>
      </c>
      <c r="K124" s="533"/>
      <c r="L124" s="460"/>
    </row>
    <row r="125" spans="1:12" s="461" customFormat="1" ht="30" outlineLevel="1">
      <c r="A125" s="455">
        <v>1036</v>
      </c>
      <c r="B125" s="531" t="s">
        <v>1211</v>
      </c>
      <c r="C125" s="457" t="s">
        <v>31</v>
      </c>
      <c r="D125" s="535">
        <v>1</v>
      </c>
      <c r="E125" s="536">
        <v>1</v>
      </c>
      <c r="F125" s="534">
        <v>0</v>
      </c>
      <c r="G125" s="534">
        <f t="shared" si="3"/>
        <v>0</v>
      </c>
      <c r="H125" s="534">
        <v>2250</v>
      </c>
      <c r="I125" s="534">
        <f t="shared" si="4"/>
        <v>2250</v>
      </c>
      <c r="J125" s="532">
        <f t="shared" si="5"/>
        <v>2250</v>
      </c>
      <c r="K125" s="533"/>
      <c r="L125" s="460"/>
    </row>
    <row r="126" spans="1:12" s="461" customFormat="1" ht="30" outlineLevel="1">
      <c r="A126" s="455">
        <v>1037</v>
      </c>
      <c r="B126" s="531" t="s">
        <v>1212</v>
      </c>
      <c r="C126" s="457" t="s">
        <v>31</v>
      </c>
      <c r="D126" s="457">
        <v>2</v>
      </c>
      <c r="E126" s="536">
        <v>2</v>
      </c>
      <c r="F126" s="534">
        <v>0</v>
      </c>
      <c r="G126" s="534">
        <f t="shared" si="3"/>
        <v>0</v>
      </c>
      <c r="H126" s="534">
        <v>1750.0000000000002</v>
      </c>
      <c r="I126" s="534">
        <f t="shared" si="4"/>
        <v>3500.0000000000005</v>
      </c>
      <c r="J126" s="532">
        <f t="shared" si="5"/>
        <v>3500.0000000000005</v>
      </c>
      <c r="K126" s="533"/>
      <c r="L126" s="460"/>
    </row>
    <row r="127" spans="1:12" s="461" customFormat="1" ht="30" outlineLevel="1">
      <c r="A127" s="455">
        <v>1038</v>
      </c>
      <c r="B127" s="531" t="s">
        <v>1213</v>
      </c>
      <c r="C127" s="455" t="s">
        <v>31</v>
      </c>
      <c r="D127" s="457">
        <v>2</v>
      </c>
      <c r="E127" s="536">
        <v>2</v>
      </c>
      <c r="F127" s="534">
        <v>0</v>
      </c>
      <c r="G127" s="534">
        <f t="shared" si="3"/>
        <v>0</v>
      </c>
      <c r="H127" s="534">
        <v>1750.0000000000002</v>
      </c>
      <c r="I127" s="534">
        <f t="shared" si="4"/>
        <v>3500.0000000000005</v>
      </c>
      <c r="J127" s="532">
        <f t="shared" si="5"/>
        <v>3500.0000000000005</v>
      </c>
      <c r="K127" s="533"/>
      <c r="L127" s="460"/>
    </row>
    <row r="128" spans="1:12" s="461" customFormat="1" ht="30" outlineLevel="1">
      <c r="A128" s="455">
        <v>1039</v>
      </c>
      <c r="B128" s="531" t="s">
        <v>1214</v>
      </c>
      <c r="C128" s="457" t="s">
        <v>31</v>
      </c>
      <c r="D128" s="457">
        <v>1</v>
      </c>
      <c r="E128" s="536">
        <v>1</v>
      </c>
      <c r="F128" s="534">
        <v>0</v>
      </c>
      <c r="G128" s="534">
        <f t="shared" si="3"/>
        <v>0</v>
      </c>
      <c r="H128" s="534">
        <v>1750.0000000000002</v>
      </c>
      <c r="I128" s="534">
        <f t="shared" si="4"/>
        <v>1750.0000000000002</v>
      </c>
      <c r="J128" s="532">
        <f t="shared" si="5"/>
        <v>1750.0000000000002</v>
      </c>
      <c r="K128" s="533"/>
      <c r="L128" s="460"/>
    </row>
    <row r="129" spans="1:12" s="6" customFormat="1" ht="15" outlineLevel="1">
      <c r="A129" s="40">
        <v>1040</v>
      </c>
      <c r="B129" s="70" t="s">
        <v>1179</v>
      </c>
      <c r="C129" s="202"/>
      <c r="D129" s="202"/>
      <c r="E129" s="202"/>
      <c r="F129" s="377"/>
      <c r="G129" s="458"/>
      <c r="H129" s="377"/>
      <c r="I129" s="377">
        <f t="shared" si="4"/>
        <v>0</v>
      </c>
      <c r="J129" s="378">
        <f t="shared" si="5"/>
        <v>0</v>
      </c>
      <c r="K129" s="327"/>
      <c r="L129" s="359"/>
    </row>
    <row r="130" spans="1:12" s="543" customFormat="1" ht="30" outlineLevel="1">
      <c r="A130" s="537">
        <v>1041</v>
      </c>
      <c r="B130" s="430" t="s">
        <v>1215</v>
      </c>
      <c r="C130" s="538" t="s">
        <v>103</v>
      </c>
      <c r="D130" s="538">
        <v>1</v>
      </c>
      <c r="E130" s="538">
        <v>1</v>
      </c>
      <c r="F130" s="539">
        <v>7500</v>
      </c>
      <c r="G130" s="458"/>
      <c r="H130" s="539">
        <v>8000</v>
      </c>
      <c r="I130" s="539">
        <f t="shared" si="4"/>
        <v>8000</v>
      </c>
      <c r="J130" s="540">
        <f t="shared" si="5"/>
        <v>8000</v>
      </c>
      <c r="K130" s="541" t="s">
        <v>3625</v>
      </c>
      <c r="L130" s="542"/>
    </row>
    <row r="131" spans="1:12" s="461" customFormat="1" ht="45" outlineLevel="1">
      <c r="A131" s="455">
        <v>1042</v>
      </c>
      <c r="B131" s="531" t="s">
        <v>1216</v>
      </c>
      <c r="C131" s="457" t="s">
        <v>2</v>
      </c>
      <c r="D131" s="457">
        <v>55</v>
      </c>
      <c r="E131" s="457">
        <v>55</v>
      </c>
      <c r="F131" s="534">
        <v>70</v>
      </c>
      <c r="G131" s="534">
        <f t="shared" ref="G131:G194" si="6">F131*E131</f>
        <v>3850</v>
      </c>
      <c r="H131" s="534">
        <v>398</v>
      </c>
      <c r="I131" s="534">
        <f t="shared" si="4"/>
        <v>21890</v>
      </c>
      <c r="J131" s="532">
        <f t="shared" si="5"/>
        <v>25740</v>
      </c>
      <c r="K131" s="533"/>
      <c r="L131" s="460"/>
    </row>
    <row r="132" spans="1:12" s="461" customFormat="1" ht="60" outlineLevel="1">
      <c r="A132" s="455">
        <v>1043</v>
      </c>
      <c r="B132" s="531" t="s">
        <v>1217</v>
      </c>
      <c r="C132" s="457" t="s">
        <v>31</v>
      </c>
      <c r="D132" s="457">
        <v>2</v>
      </c>
      <c r="E132" s="457">
        <v>2</v>
      </c>
      <c r="F132" s="534">
        <v>7.5</v>
      </c>
      <c r="G132" s="534">
        <f t="shared" si="6"/>
        <v>15</v>
      </c>
      <c r="H132" s="534">
        <v>250</v>
      </c>
      <c r="I132" s="534">
        <f t="shared" si="4"/>
        <v>500</v>
      </c>
      <c r="J132" s="532">
        <f t="shared" si="5"/>
        <v>515</v>
      </c>
      <c r="K132" s="533"/>
      <c r="L132" s="460"/>
    </row>
    <row r="133" spans="1:12" s="6" customFormat="1" ht="15" outlineLevel="1">
      <c r="A133" s="40">
        <v>1044</v>
      </c>
      <c r="B133" s="70" t="s">
        <v>1218</v>
      </c>
      <c r="C133" s="202"/>
      <c r="D133" s="202"/>
      <c r="E133" s="202"/>
      <c r="F133" s="377">
        <v>0</v>
      </c>
      <c r="G133" s="534">
        <f t="shared" si="6"/>
        <v>0</v>
      </c>
      <c r="H133" s="377">
        <v>0</v>
      </c>
      <c r="I133" s="377">
        <f t="shared" si="4"/>
        <v>0</v>
      </c>
      <c r="J133" s="378">
        <f t="shared" si="5"/>
        <v>0</v>
      </c>
      <c r="K133" s="327"/>
      <c r="L133" s="359"/>
    </row>
    <row r="134" spans="1:12" s="461" customFormat="1" ht="45" outlineLevel="1">
      <c r="A134" s="455">
        <v>1045</v>
      </c>
      <c r="B134" s="531" t="s">
        <v>1185</v>
      </c>
      <c r="C134" s="457" t="s">
        <v>2</v>
      </c>
      <c r="D134" s="457">
        <v>3</v>
      </c>
      <c r="E134" s="457">
        <v>3</v>
      </c>
      <c r="F134" s="534">
        <v>930.99999999999989</v>
      </c>
      <c r="G134" s="534">
        <f t="shared" si="6"/>
        <v>2792.9999999999995</v>
      </c>
      <c r="H134" s="534">
        <v>400.32999999999993</v>
      </c>
      <c r="I134" s="534">
        <f t="shared" si="4"/>
        <v>1200.9899999999998</v>
      </c>
      <c r="J134" s="532">
        <f t="shared" si="5"/>
        <v>3993.9899999999993</v>
      </c>
      <c r="K134" s="533"/>
      <c r="L134" s="460"/>
    </row>
    <row r="135" spans="1:12" s="461" customFormat="1" ht="30" outlineLevel="1">
      <c r="A135" s="455">
        <v>1046</v>
      </c>
      <c r="B135" s="531" t="s">
        <v>1186</v>
      </c>
      <c r="C135" s="457" t="s">
        <v>2</v>
      </c>
      <c r="D135" s="457">
        <v>3</v>
      </c>
      <c r="E135" s="457">
        <v>3</v>
      </c>
      <c r="F135" s="534">
        <v>509.59999999999991</v>
      </c>
      <c r="G135" s="534">
        <f t="shared" si="6"/>
        <v>1528.7999999999997</v>
      </c>
      <c r="H135" s="534">
        <v>219.12799999999999</v>
      </c>
      <c r="I135" s="534">
        <f t="shared" si="4"/>
        <v>657.38400000000001</v>
      </c>
      <c r="J135" s="532">
        <f t="shared" si="5"/>
        <v>2186.1839999999997</v>
      </c>
      <c r="K135" s="533"/>
      <c r="L135" s="460"/>
    </row>
    <row r="136" spans="1:12" s="461" customFormat="1" ht="15" outlineLevel="1">
      <c r="A136" s="455">
        <v>1047</v>
      </c>
      <c r="B136" s="531" t="s">
        <v>1187</v>
      </c>
      <c r="C136" s="457" t="s">
        <v>2</v>
      </c>
      <c r="D136" s="457">
        <v>3</v>
      </c>
      <c r="E136" s="457">
        <v>3</v>
      </c>
      <c r="F136" s="534">
        <v>401.79999999999995</v>
      </c>
      <c r="G136" s="534">
        <f t="shared" si="6"/>
        <v>1205.3999999999999</v>
      </c>
      <c r="H136" s="534">
        <v>172.77399999999997</v>
      </c>
      <c r="I136" s="534">
        <f t="shared" si="4"/>
        <v>518.32199999999989</v>
      </c>
      <c r="J136" s="532">
        <f t="shared" si="5"/>
        <v>1723.7219999999998</v>
      </c>
      <c r="K136" s="533"/>
      <c r="L136" s="460"/>
    </row>
    <row r="137" spans="1:12" s="461" customFormat="1" ht="60" outlineLevel="1">
      <c r="A137" s="455">
        <v>1048</v>
      </c>
      <c r="B137" s="531" t="s">
        <v>1219</v>
      </c>
      <c r="C137" s="457" t="s">
        <v>31</v>
      </c>
      <c r="D137" s="457">
        <v>1</v>
      </c>
      <c r="E137" s="457">
        <v>1</v>
      </c>
      <c r="F137" s="534">
        <v>7786.7999999999993</v>
      </c>
      <c r="G137" s="534">
        <f t="shared" si="6"/>
        <v>7786.7999999999993</v>
      </c>
      <c r="H137" s="534">
        <v>3348.3240000000001</v>
      </c>
      <c r="I137" s="534">
        <f t="shared" si="4"/>
        <v>3348.3240000000001</v>
      </c>
      <c r="J137" s="532">
        <f t="shared" si="5"/>
        <v>11135.124</v>
      </c>
      <c r="K137" s="533"/>
      <c r="L137" s="460"/>
    </row>
    <row r="138" spans="1:12" s="461" customFormat="1" ht="15" outlineLevel="1">
      <c r="A138" s="455">
        <v>1049</v>
      </c>
      <c r="B138" s="544" t="s">
        <v>1202</v>
      </c>
      <c r="C138" s="457" t="s">
        <v>31</v>
      </c>
      <c r="D138" s="457">
        <v>1</v>
      </c>
      <c r="E138" s="457">
        <v>1</v>
      </c>
      <c r="F138" s="534">
        <v>2914.7999999999997</v>
      </c>
      <c r="G138" s="534">
        <f t="shared" si="6"/>
        <v>2914.7999999999997</v>
      </c>
      <c r="H138" s="534">
        <v>1253.3639999999998</v>
      </c>
      <c r="I138" s="534">
        <f t="shared" si="4"/>
        <v>1253.3639999999998</v>
      </c>
      <c r="J138" s="532">
        <f t="shared" si="5"/>
        <v>4168.1639999999998</v>
      </c>
      <c r="K138" s="533"/>
      <c r="L138" s="460"/>
    </row>
    <row r="139" spans="1:12" s="461" customFormat="1" ht="15" outlineLevel="1">
      <c r="A139" s="455">
        <v>1050</v>
      </c>
      <c r="B139" s="531" t="s">
        <v>1220</v>
      </c>
      <c r="C139" s="457" t="s">
        <v>31</v>
      </c>
      <c r="D139" s="457">
        <v>2</v>
      </c>
      <c r="E139" s="457">
        <v>2</v>
      </c>
      <c r="F139" s="534">
        <v>368</v>
      </c>
      <c r="G139" s="534">
        <f t="shared" si="6"/>
        <v>736</v>
      </c>
      <c r="H139" s="534">
        <v>158</v>
      </c>
      <c r="I139" s="534">
        <f t="shared" si="4"/>
        <v>316</v>
      </c>
      <c r="J139" s="532">
        <f t="shared" si="5"/>
        <v>1052</v>
      </c>
      <c r="K139" s="533"/>
      <c r="L139" s="460"/>
    </row>
    <row r="140" spans="1:12" s="461" customFormat="1" ht="30" outlineLevel="1">
      <c r="A140" s="455">
        <v>1051</v>
      </c>
      <c r="B140" s="531" t="s">
        <v>1221</v>
      </c>
      <c r="C140" s="457" t="s">
        <v>1678</v>
      </c>
      <c r="D140" s="457">
        <v>4</v>
      </c>
      <c r="E140" s="457">
        <v>4</v>
      </c>
      <c r="F140" s="534">
        <v>2768</v>
      </c>
      <c r="G140" s="534">
        <f t="shared" si="6"/>
        <v>11072</v>
      </c>
      <c r="H140" s="534">
        <v>1190</v>
      </c>
      <c r="I140" s="534">
        <f t="shared" si="4"/>
        <v>4760</v>
      </c>
      <c r="J140" s="532">
        <f t="shared" si="5"/>
        <v>15832</v>
      </c>
      <c r="K140" s="533"/>
      <c r="L140" s="460"/>
    </row>
    <row r="141" spans="1:12" s="461" customFormat="1" ht="30" outlineLevel="1">
      <c r="A141" s="455">
        <v>1052</v>
      </c>
      <c r="B141" s="531" t="s">
        <v>1222</v>
      </c>
      <c r="C141" s="457" t="s">
        <v>31</v>
      </c>
      <c r="D141" s="545">
        <v>2</v>
      </c>
      <c r="E141" s="545">
        <v>2</v>
      </c>
      <c r="F141" s="534">
        <v>332</v>
      </c>
      <c r="G141" s="534">
        <f t="shared" si="6"/>
        <v>664</v>
      </c>
      <c r="H141" s="534">
        <v>143</v>
      </c>
      <c r="I141" s="534">
        <f t="shared" si="4"/>
        <v>286</v>
      </c>
      <c r="J141" s="532">
        <f t="shared" si="5"/>
        <v>950</v>
      </c>
      <c r="K141" s="533"/>
      <c r="L141" s="460"/>
    </row>
    <row r="142" spans="1:12" s="461" customFormat="1" ht="30" outlineLevel="1">
      <c r="A142" s="455">
        <v>1053</v>
      </c>
      <c r="B142" s="531" t="s">
        <v>1381</v>
      </c>
      <c r="C142" s="457" t="s">
        <v>2</v>
      </c>
      <c r="D142" s="457">
        <v>50</v>
      </c>
      <c r="E142" s="457">
        <v>50</v>
      </c>
      <c r="F142" s="534">
        <v>78</v>
      </c>
      <c r="G142" s="534">
        <f t="shared" si="6"/>
        <v>3900</v>
      </c>
      <c r="H142" s="534">
        <v>30</v>
      </c>
      <c r="I142" s="534">
        <f t="shared" si="4"/>
        <v>1500</v>
      </c>
      <c r="J142" s="532">
        <f t="shared" si="5"/>
        <v>5400</v>
      </c>
      <c r="K142" s="533"/>
      <c r="L142" s="460"/>
    </row>
    <row r="143" spans="1:12" s="461" customFormat="1" ht="30" outlineLevel="1">
      <c r="A143" s="455">
        <v>1054</v>
      </c>
      <c r="B143" s="531" t="s">
        <v>1382</v>
      </c>
      <c r="C143" s="457" t="s">
        <v>2</v>
      </c>
      <c r="D143" s="457">
        <v>200</v>
      </c>
      <c r="E143" s="457">
        <v>200</v>
      </c>
      <c r="F143" s="534">
        <v>48</v>
      </c>
      <c r="G143" s="534">
        <f t="shared" si="6"/>
        <v>9600</v>
      </c>
      <c r="H143" s="534">
        <v>30</v>
      </c>
      <c r="I143" s="534">
        <f t="shared" si="4"/>
        <v>6000</v>
      </c>
      <c r="J143" s="532">
        <f t="shared" si="5"/>
        <v>15600</v>
      </c>
      <c r="K143" s="533"/>
      <c r="L143" s="460"/>
    </row>
    <row r="144" spans="1:12" s="461" customFormat="1" ht="30" outlineLevel="1">
      <c r="A144" s="455">
        <v>1055</v>
      </c>
      <c r="B144" s="531" t="s">
        <v>1380</v>
      </c>
      <c r="C144" s="457" t="s">
        <v>31</v>
      </c>
      <c r="D144" s="457">
        <v>750</v>
      </c>
      <c r="E144" s="457">
        <v>750</v>
      </c>
      <c r="F144" s="534">
        <v>8</v>
      </c>
      <c r="G144" s="534">
        <f t="shared" si="6"/>
        <v>6000</v>
      </c>
      <c r="H144" s="534">
        <v>3</v>
      </c>
      <c r="I144" s="534">
        <f t="shared" si="4"/>
        <v>2250</v>
      </c>
      <c r="J144" s="532">
        <f t="shared" si="5"/>
        <v>8250</v>
      </c>
      <c r="K144" s="533"/>
      <c r="L144" s="460"/>
    </row>
    <row r="145" spans="1:12" s="6" customFormat="1" ht="15" outlineLevel="1">
      <c r="A145" s="40">
        <v>1056</v>
      </c>
      <c r="B145" s="70" t="s">
        <v>1223</v>
      </c>
      <c r="C145" s="202"/>
      <c r="D145" s="202"/>
      <c r="E145" s="202"/>
      <c r="F145" s="377"/>
      <c r="G145" s="534">
        <f t="shared" si="6"/>
        <v>0</v>
      </c>
      <c r="H145" s="377"/>
      <c r="I145" s="377">
        <f t="shared" si="4"/>
        <v>0</v>
      </c>
      <c r="J145" s="378">
        <f t="shared" si="5"/>
        <v>0</v>
      </c>
      <c r="K145" s="327"/>
      <c r="L145" s="359"/>
    </row>
    <row r="146" spans="1:12" s="6" customFormat="1" ht="15" outlineLevel="1">
      <c r="A146" s="40">
        <v>1057</v>
      </c>
      <c r="B146" s="70" t="s">
        <v>3727</v>
      </c>
      <c r="C146" s="202"/>
      <c r="D146" s="202"/>
      <c r="E146" s="202"/>
      <c r="F146" s="377"/>
      <c r="G146" s="534">
        <f t="shared" si="6"/>
        <v>0</v>
      </c>
      <c r="H146" s="377"/>
      <c r="I146" s="377">
        <f t="shared" si="4"/>
        <v>0</v>
      </c>
      <c r="J146" s="378">
        <f t="shared" si="5"/>
        <v>0</v>
      </c>
      <c r="K146" s="327"/>
      <c r="L146" s="359"/>
    </row>
    <row r="147" spans="1:12" s="461" customFormat="1" ht="75" outlineLevel="1">
      <c r="A147" s="455">
        <v>1058</v>
      </c>
      <c r="B147" s="531" t="s">
        <v>1677</v>
      </c>
      <c r="C147" s="457" t="s">
        <v>103</v>
      </c>
      <c r="D147" s="457">
        <v>1</v>
      </c>
      <c r="E147" s="457">
        <v>1</v>
      </c>
      <c r="F147" s="534">
        <v>0</v>
      </c>
      <c r="G147" s="534">
        <f t="shared" si="6"/>
        <v>0</v>
      </c>
      <c r="H147" s="534">
        <v>55500</v>
      </c>
      <c r="I147" s="534">
        <f t="shared" si="4"/>
        <v>55500</v>
      </c>
      <c r="J147" s="532">
        <f t="shared" si="5"/>
        <v>55500</v>
      </c>
      <c r="K147" s="533"/>
      <c r="L147" s="460"/>
    </row>
    <row r="148" spans="1:12" s="6" customFormat="1" ht="15" outlineLevel="1">
      <c r="A148" s="40">
        <v>1059</v>
      </c>
      <c r="B148" s="70" t="s">
        <v>104</v>
      </c>
      <c r="C148" s="202"/>
      <c r="D148" s="202"/>
      <c r="E148" s="202"/>
      <c r="F148" s="377"/>
      <c r="G148" s="377">
        <f t="shared" si="6"/>
        <v>0</v>
      </c>
      <c r="H148" s="377"/>
      <c r="I148" s="377">
        <f t="shared" si="4"/>
        <v>0</v>
      </c>
      <c r="J148" s="378">
        <f t="shared" si="5"/>
        <v>0</v>
      </c>
      <c r="K148" s="327"/>
      <c r="L148" s="359"/>
    </row>
    <row r="149" spans="1:12" s="461" customFormat="1" ht="30" outlineLevel="1">
      <c r="A149" s="455">
        <v>1060</v>
      </c>
      <c r="B149" s="531" t="s">
        <v>1206</v>
      </c>
      <c r="C149" s="457" t="s">
        <v>31</v>
      </c>
      <c r="D149" s="457">
        <v>2</v>
      </c>
      <c r="E149" s="457">
        <v>2</v>
      </c>
      <c r="F149" s="534">
        <v>0</v>
      </c>
      <c r="G149" s="534">
        <f t="shared" si="6"/>
        <v>0</v>
      </c>
      <c r="H149" s="534">
        <v>2550</v>
      </c>
      <c r="I149" s="534">
        <f t="shared" ref="I149:I212" si="7">H149*E149</f>
        <v>5100</v>
      </c>
      <c r="J149" s="532">
        <f t="shared" ref="J149:J212" si="8">I149+G149</f>
        <v>5100</v>
      </c>
      <c r="K149" s="533"/>
      <c r="L149" s="460"/>
    </row>
    <row r="150" spans="1:12" s="461" customFormat="1" ht="15" outlineLevel="1">
      <c r="A150" s="455">
        <v>1061</v>
      </c>
      <c r="B150" s="531" t="s">
        <v>1207</v>
      </c>
      <c r="C150" s="457" t="s">
        <v>31</v>
      </c>
      <c r="D150" s="457">
        <v>1</v>
      </c>
      <c r="E150" s="457">
        <v>1</v>
      </c>
      <c r="F150" s="534">
        <v>0</v>
      </c>
      <c r="G150" s="377">
        <f t="shared" si="6"/>
        <v>0</v>
      </c>
      <c r="H150" s="534">
        <v>4250</v>
      </c>
      <c r="I150" s="534">
        <f t="shared" si="7"/>
        <v>4250</v>
      </c>
      <c r="J150" s="532">
        <f t="shared" si="8"/>
        <v>4250</v>
      </c>
      <c r="K150" s="533"/>
      <c r="L150" s="460"/>
    </row>
    <row r="151" spans="1:12" s="461" customFormat="1" ht="15" outlineLevel="1">
      <c r="A151" s="455">
        <v>1062</v>
      </c>
      <c r="B151" s="531" t="s">
        <v>1208</v>
      </c>
      <c r="C151" s="457" t="s">
        <v>31</v>
      </c>
      <c r="D151" s="457">
        <v>1</v>
      </c>
      <c r="E151" s="457">
        <v>1</v>
      </c>
      <c r="F151" s="534">
        <v>0</v>
      </c>
      <c r="G151" s="534">
        <f t="shared" si="6"/>
        <v>0</v>
      </c>
      <c r="H151" s="534">
        <v>4250</v>
      </c>
      <c r="I151" s="534">
        <f t="shared" si="7"/>
        <v>4250</v>
      </c>
      <c r="J151" s="532">
        <f t="shared" si="8"/>
        <v>4250</v>
      </c>
      <c r="K151" s="533"/>
      <c r="L151" s="460"/>
    </row>
    <row r="152" spans="1:12" s="461" customFormat="1" ht="30" outlineLevel="1">
      <c r="A152" s="455">
        <v>1063</v>
      </c>
      <c r="B152" s="531" t="s">
        <v>1209</v>
      </c>
      <c r="C152" s="457" t="s">
        <v>31</v>
      </c>
      <c r="D152" s="457">
        <v>1</v>
      </c>
      <c r="E152" s="457">
        <v>1</v>
      </c>
      <c r="F152" s="534">
        <v>0</v>
      </c>
      <c r="G152" s="534">
        <f t="shared" si="6"/>
        <v>0</v>
      </c>
      <c r="H152" s="534">
        <v>2250</v>
      </c>
      <c r="I152" s="534">
        <f t="shared" si="7"/>
        <v>2250</v>
      </c>
      <c r="J152" s="532">
        <f t="shared" si="8"/>
        <v>2250</v>
      </c>
      <c r="K152" s="533"/>
      <c r="L152" s="460"/>
    </row>
    <row r="153" spans="1:12" s="461" customFormat="1" ht="30" outlineLevel="1">
      <c r="A153" s="455">
        <v>1064</v>
      </c>
      <c r="B153" s="531" t="s">
        <v>1210</v>
      </c>
      <c r="C153" s="457" t="s">
        <v>31</v>
      </c>
      <c r="D153" s="457">
        <v>1</v>
      </c>
      <c r="E153" s="457">
        <v>1</v>
      </c>
      <c r="F153" s="534">
        <v>0</v>
      </c>
      <c r="G153" s="377">
        <f t="shared" si="6"/>
        <v>0</v>
      </c>
      <c r="H153" s="534">
        <v>2250</v>
      </c>
      <c r="I153" s="534">
        <f t="shared" si="7"/>
        <v>2250</v>
      </c>
      <c r="J153" s="532">
        <f t="shared" si="8"/>
        <v>2250</v>
      </c>
      <c r="K153" s="533"/>
      <c r="L153" s="460"/>
    </row>
    <row r="154" spans="1:12" s="461" customFormat="1" ht="30" outlineLevel="1">
      <c r="A154" s="455">
        <v>1065</v>
      </c>
      <c r="B154" s="531" t="s">
        <v>1211</v>
      </c>
      <c r="C154" s="457" t="s">
        <v>31</v>
      </c>
      <c r="D154" s="457">
        <v>1</v>
      </c>
      <c r="E154" s="457">
        <v>1</v>
      </c>
      <c r="F154" s="534">
        <v>0</v>
      </c>
      <c r="G154" s="534">
        <f t="shared" si="6"/>
        <v>0</v>
      </c>
      <c r="H154" s="534">
        <v>2250</v>
      </c>
      <c r="I154" s="534">
        <f t="shared" si="7"/>
        <v>2250</v>
      </c>
      <c r="J154" s="532">
        <f t="shared" si="8"/>
        <v>2250</v>
      </c>
      <c r="K154" s="533"/>
      <c r="L154" s="460"/>
    </row>
    <row r="155" spans="1:12" s="461" customFormat="1" ht="30" outlineLevel="1">
      <c r="A155" s="455">
        <v>1066</v>
      </c>
      <c r="B155" s="531" t="s">
        <v>1212</v>
      </c>
      <c r="C155" s="457" t="s">
        <v>31</v>
      </c>
      <c r="D155" s="457">
        <v>2</v>
      </c>
      <c r="E155" s="457">
        <v>2</v>
      </c>
      <c r="F155" s="534">
        <v>0</v>
      </c>
      <c r="G155" s="534">
        <f t="shared" si="6"/>
        <v>0</v>
      </c>
      <c r="H155" s="534">
        <v>1750.0000000000002</v>
      </c>
      <c r="I155" s="534">
        <f t="shared" si="7"/>
        <v>3500.0000000000005</v>
      </c>
      <c r="J155" s="532">
        <f t="shared" si="8"/>
        <v>3500.0000000000005</v>
      </c>
      <c r="K155" s="533"/>
      <c r="L155" s="460"/>
    </row>
    <row r="156" spans="1:12" s="461" customFormat="1" ht="30" outlineLevel="1">
      <c r="A156" s="455">
        <v>1067</v>
      </c>
      <c r="B156" s="531" t="s">
        <v>1213</v>
      </c>
      <c r="C156" s="457" t="s">
        <v>31</v>
      </c>
      <c r="D156" s="457">
        <v>2</v>
      </c>
      <c r="E156" s="457">
        <v>2</v>
      </c>
      <c r="F156" s="534">
        <v>0</v>
      </c>
      <c r="G156" s="377">
        <f t="shared" si="6"/>
        <v>0</v>
      </c>
      <c r="H156" s="534">
        <v>1750.0000000000002</v>
      </c>
      <c r="I156" s="534">
        <f t="shared" si="7"/>
        <v>3500.0000000000005</v>
      </c>
      <c r="J156" s="532">
        <f t="shared" si="8"/>
        <v>3500.0000000000005</v>
      </c>
      <c r="K156" s="533"/>
      <c r="L156" s="460"/>
    </row>
    <row r="157" spans="1:12" s="461" customFormat="1" ht="15" outlineLevel="1">
      <c r="A157" s="455">
        <v>1068</v>
      </c>
      <c r="B157" s="544" t="s">
        <v>1214</v>
      </c>
      <c r="C157" s="457" t="s">
        <v>31</v>
      </c>
      <c r="D157" s="457">
        <v>1</v>
      </c>
      <c r="E157" s="457">
        <v>1</v>
      </c>
      <c r="F157" s="534">
        <v>0</v>
      </c>
      <c r="G157" s="534">
        <f t="shared" si="6"/>
        <v>0</v>
      </c>
      <c r="H157" s="534">
        <v>1750.0000000000002</v>
      </c>
      <c r="I157" s="534">
        <f t="shared" si="7"/>
        <v>1750.0000000000002</v>
      </c>
      <c r="J157" s="532">
        <f t="shared" si="8"/>
        <v>1750.0000000000002</v>
      </c>
      <c r="K157" s="533"/>
      <c r="L157" s="460"/>
    </row>
    <row r="158" spans="1:12" s="6" customFormat="1" ht="15" outlineLevel="1">
      <c r="A158" s="40">
        <v>1069</v>
      </c>
      <c r="B158" s="70" t="s">
        <v>1179</v>
      </c>
      <c r="C158" s="202"/>
      <c r="D158" s="202"/>
      <c r="E158" s="202"/>
      <c r="F158" s="377"/>
      <c r="G158" s="534">
        <f t="shared" si="6"/>
        <v>0</v>
      </c>
      <c r="H158" s="377"/>
      <c r="I158" s="377">
        <f t="shared" si="7"/>
        <v>0</v>
      </c>
      <c r="J158" s="378">
        <f t="shared" si="8"/>
        <v>0</v>
      </c>
      <c r="K158" s="327"/>
      <c r="L158" s="359"/>
    </row>
    <row r="159" spans="1:12" s="6" customFormat="1" ht="30" outlineLevel="1">
      <c r="A159" s="40">
        <v>1070</v>
      </c>
      <c r="B159" s="70" t="s">
        <v>1224</v>
      </c>
      <c r="C159" s="202" t="s">
        <v>103</v>
      </c>
      <c r="D159" s="202">
        <v>1</v>
      </c>
      <c r="E159" s="202">
        <v>1</v>
      </c>
      <c r="F159" s="377">
        <v>0</v>
      </c>
      <c r="G159" s="534">
        <f t="shared" si="6"/>
        <v>0</v>
      </c>
      <c r="H159" s="377">
        <v>0</v>
      </c>
      <c r="I159" s="377">
        <f t="shared" si="7"/>
        <v>0</v>
      </c>
      <c r="J159" s="378">
        <f t="shared" si="8"/>
        <v>0</v>
      </c>
      <c r="K159" s="327"/>
      <c r="L159" s="359"/>
    </row>
    <row r="160" spans="1:12" s="461" customFormat="1" ht="45" outlineLevel="1">
      <c r="A160" s="455">
        <v>1071</v>
      </c>
      <c r="B160" s="531" t="s">
        <v>1225</v>
      </c>
      <c r="C160" s="457" t="s">
        <v>2</v>
      </c>
      <c r="D160" s="457">
        <v>20</v>
      </c>
      <c r="E160" s="457">
        <v>20</v>
      </c>
      <c r="F160" s="534">
        <v>70</v>
      </c>
      <c r="G160" s="534">
        <f t="shared" si="6"/>
        <v>1400</v>
      </c>
      <c r="H160" s="534">
        <v>398</v>
      </c>
      <c r="I160" s="534">
        <f t="shared" si="7"/>
        <v>7960</v>
      </c>
      <c r="J160" s="532">
        <f t="shared" si="8"/>
        <v>9360</v>
      </c>
      <c r="K160" s="533"/>
      <c r="L160" s="460"/>
    </row>
    <row r="161" spans="1:12" s="461" customFormat="1" ht="60" outlineLevel="1">
      <c r="A161" s="455">
        <v>1072</v>
      </c>
      <c r="B161" s="531" t="s">
        <v>1217</v>
      </c>
      <c r="C161" s="457" t="s">
        <v>31</v>
      </c>
      <c r="D161" s="457">
        <v>2</v>
      </c>
      <c r="E161" s="457">
        <v>2</v>
      </c>
      <c r="F161" s="534">
        <v>7.5</v>
      </c>
      <c r="G161" s="534">
        <f t="shared" si="6"/>
        <v>15</v>
      </c>
      <c r="H161" s="534">
        <v>250</v>
      </c>
      <c r="I161" s="534">
        <f t="shared" si="7"/>
        <v>500</v>
      </c>
      <c r="J161" s="532">
        <f t="shared" si="8"/>
        <v>515</v>
      </c>
      <c r="K161" s="533"/>
      <c r="L161" s="460"/>
    </row>
    <row r="162" spans="1:12" s="6" customFormat="1" ht="15" outlineLevel="1">
      <c r="A162" s="40">
        <v>1073</v>
      </c>
      <c r="B162" s="70" t="s">
        <v>1218</v>
      </c>
      <c r="C162" s="202"/>
      <c r="D162" s="476"/>
      <c r="E162" s="476"/>
      <c r="F162" s="377">
        <v>0</v>
      </c>
      <c r="G162" s="534">
        <f t="shared" si="6"/>
        <v>0</v>
      </c>
      <c r="H162" s="377">
        <v>0</v>
      </c>
      <c r="I162" s="377">
        <f t="shared" si="7"/>
        <v>0</v>
      </c>
      <c r="J162" s="378">
        <f t="shared" si="8"/>
        <v>0</v>
      </c>
      <c r="K162" s="327"/>
      <c r="L162" s="359"/>
    </row>
    <row r="163" spans="1:12" s="461" customFormat="1" ht="45" outlineLevel="1">
      <c r="A163" s="455">
        <v>1074</v>
      </c>
      <c r="B163" s="531" t="s">
        <v>1185</v>
      </c>
      <c r="C163" s="457" t="s">
        <v>2</v>
      </c>
      <c r="D163" s="457">
        <v>9</v>
      </c>
      <c r="E163" s="457">
        <v>9</v>
      </c>
      <c r="F163" s="534">
        <v>930.99999999999989</v>
      </c>
      <c r="G163" s="534">
        <f t="shared" si="6"/>
        <v>8378.9999999999982</v>
      </c>
      <c r="H163" s="534">
        <v>400.32999999999993</v>
      </c>
      <c r="I163" s="534">
        <f t="shared" si="7"/>
        <v>3602.9699999999993</v>
      </c>
      <c r="J163" s="532">
        <f t="shared" si="8"/>
        <v>11981.969999999998</v>
      </c>
      <c r="K163" s="533"/>
      <c r="L163" s="460"/>
    </row>
    <row r="164" spans="1:12" s="461" customFormat="1" ht="30" outlineLevel="1">
      <c r="A164" s="455">
        <v>1075</v>
      </c>
      <c r="B164" s="531" t="s">
        <v>1186</v>
      </c>
      <c r="C164" s="457" t="s">
        <v>2</v>
      </c>
      <c r="D164" s="457">
        <v>9</v>
      </c>
      <c r="E164" s="457">
        <v>9</v>
      </c>
      <c r="F164" s="534">
        <v>509.59999999999991</v>
      </c>
      <c r="G164" s="534">
        <f t="shared" si="6"/>
        <v>4586.3999999999996</v>
      </c>
      <c r="H164" s="534">
        <v>219.12799999999999</v>
      </c>
      <c r="I164" s="534">
        <f t="shared" si="7"/>
        <v>1972.1519999999998</v>
      </c>
      <c r="J164" s="532">
        <f t="shared" si="8"/>
        <v>6558.5519999999997</v>
      </c>
      <c r="K164" s="533"/>
      <c r="L164" s="460"/>
    </row>
    <row r="165" spans="1:12" s="461" customFormat="1" ht="15" outlineLevel="1">
      <c r="A165" s="455">
        <v>1076</v>
      </c>
      <c r="B165" s="531" t="s">
        <v>1187</v>
      </c>
      <c r="C165" s="457" t="s">
        <v>2</v>
      </c>
      <c r="D165" s="457">
        <v>9</v>
      </c>
      <c r="E165" s="457">
        <v>9</v>
      </c>
      <c r="F165" s="534">
        <v>401.79999999999995</v>
      </c>
      <c r="G165" s="377">
        <f t="shared" si="6"/>
        <v>3616.2</v>
      </c>
      <c r="H165" s="534">
        <v>172.77399999999997</v>
      </c>
      <c r="I165" s="534">
        <f t="shared" si="7"/>
        <v>1554.9659999999997</v>
      </c>
      <c r="J165" s="532">
        <f t="shared" si="8"/>
        <v>5171.1659999999993</v>
      </c>
      <c r="K165" s="533"/>
      <c r="L165" s="460"/>
    </row>
    <row r="166" spans="1:12" s="461" customFormat="1" ht="60" outlineLevel="1">
      <c r="A166" s="455">
        <v>1077</v>
      </c>
      <c r="B166" s="531" t="s">
        <v>1219</v>
      </c>
      <c r="C166" s="457" t="s">
        <v>31</v>
      </c>
      <c r="D166" s="457">
        <v>1</v>
      </c>
      <c r="E166" s="457">
        <v>1</v>
      </c>
      <c r="F166" s="534">
        <v>7787</v>
      </c>
      <c r="G166" s="377">
        <f t="shared" si="6"/>
        <v>7787</v>
      </c>
      <c r="H166" s="534">
        <v>3348</v>
      </c>
      <c r="I166" s="534">
        <f t="shared" si="7"/>
        <v>3348</v>
      </c>
      <c r="J166" s="532">
        <f t="shared" si="8"/>
        <v>11135</v>
      </c>
      <c r="K166" s="533"/>
      <c r="L166" s="460"/>
    </row>
    <row r="167" spans="1:12" s="461" customFormat="1" ht="45" outlineLevel="1">
      <c r="A167" s="455">
        <v>1078</v>
      </c>
      <c r="B167" s="531" t="s">
        <v>1202</v>
      </c>
      <c r="C167" s="457" t="s">
        <v>31</v>
      </c>
      <c r="D167" s="457">
        <v>2</v>
      </c>
      <c r="E167" s="457">
        <v>2</v>
      </c>
      <c r="F167" s="534">
        <v>2915</v>
      </c>
      <c r="G167" s="534">
        <f t="shared" si="6"/>
        <v>5830</v>
      </c>
      <c r="H167" s="534">
        <v>1253</v>
      </c>
      <c r="I167" s="534">
        <f t="shared" si="7"/>
        <v>2506</v>
      </c>
      <c r="J167" s="532">
        <f t="shared" si="8"/>
        <v>8336</v>
      </c>
      <c r="K167" s="533"/>
      <c r="L167" s="460"/>
    </row>
    <row r="168" spans="1:12" s="461" customFormat="1" ht="15" outlineLevel="1">
      <c r="A168" s="455">
        <v>1079</v>
      </c>
      <c r="B168" s="531" t="s">
        <v>1220</v>
      </c>
      <c r="C168" s="457" t="s">
        <v>31</v>
      </c>
      <c r="D168" s="457">
        <v>8</v>
      </c>
      <c r="E168" s="457">
        <v>8</v>
      </c>
      <c r="F168" s="534">
        <v>368</v>
      </c>
      <c r="G168" s="377">
        <f t="shared" si="6"/>
        <v>2944</v>
      </c>
      <c r="H168" s="534">
        <v>158</v>
      </c>
      <c r="I168" s="534">
        <f t="shared" si="7"/>
        <v>1264</v>
      </c>
      <c r="J168" s="532">
        <f t="shared" si="8"/>
        <v>4208</v>
      </c>
      <c r="K168" s="533"/>
      <c r="L168" s="460"/>
    </row>
    <row r="169" spans="1:12" s="461" customFormat="1" ht="30" outlineLevel="1">
      <c r="A169" s="455">
        <v>1080</v>
      </c>
      <c r="B169" s="531" t="s">
        <v>1226</v>
      </c>
      <c r="C169" s="457" t="s">
        <v>31</v>
      </c>
      <c r="D169" s="457">
        <v>4</v>
      </c>
      <c r="E169" s="457">
        <v>4</v>
      </c>
      <c r="F169" s="534">
        <v>2768</v>
      </c>
      <c r="G169" s="534">
        <f t="shared" si="6"/>
        <v>11072</v>
      </c>
      <c r="H169" s="534">
        <v>1190</v>
      </c>
      <c r="I169" s="534">
        <f t="shared" si="7"/>
        <v>4760</v>
      </c>
      <c r="J169" s="532">
        <f t="shared" si="8"/>
        <v>15832</v>
      </c>
      <c r="K169" s="533"/>
      <c r="L169" s="460"/>
    </row>
    <row r="170" spans="1:12" s="461" customFormat="1" ht="30" outlineLevel="1">
      <c r="A170" s="455">
        <v>1081</v>
      </c>
      <c r="B170" s="531" t="s">
        <v>1222</v>
      </c>
      <c r="C170" s="457" t="s">
        <v>31</v>
      </c>
      <c r="D170" s="455">
        <v>2</v>
      </c>
      <c r="E170" s="455">
        <v>2</v>
      </c>
      <c r="F170" s="532">
        <v>332</v>
      </c>
      <c r="G170" s="377">
        <f t="shared" si="6"/>
        <v>664</v>
      </c>
      <c r="H170" s="534">
        <v>143</v>
      </c>
      <c r="I170" s="534">
        <f t="shared" si="7"/>
        <v>286</v>
      </c>
      <c r="J170" s="532">
        <f t="shared" si="8"/>
        <v>950</v>
      </c>
      <c r="K170" s="533"/>
      <c r="L170" s="460"/>
    </row>
    <row r="171" spans="1:12" s="461" customFormat="1" ht="30" outlineLevel="1">
      <c r="A171" s="455">
        <v>1082</v>
      </c>
      <c r="B171" s="531" t="s">
        <v>1381</v>
      </c>
      <c r="C171" s="457" t="s">
        <v>2</v>
      </c>
      <c r="D171" s="455">
        <v>50</v>
      </c>
      <c r="E171" s="455">
        <v>50</v>
      </c>
      <c r="F171" s="534">
        <v>78</v>
      </c>
      <c r="G171" s="534">
        <f t="shared" si="6"/>
        <v>3900</v>
      </c>
      <c r="H171" s="534">
        <v>30</v>
      </c>
      <c r="I171" s="534">
        <f t="shared" si="7"/>
        <v>1500</v>
      </c>
      <c r="J171" s="532">
        <f t="shared" si="8"/>
        <v>5400</v>
      </c>
      <c r="K171" s="533"/>
      <c r="L171" s="460"/>
    </row>
    <row r="172" spans="1:12" s="461" customFormat="1" ht="30" outlineLevel="1">
      <c r="A172" s="455">
        <v>1083</v>
      </c>
      <c r="B172" s="531" t="s">
        <v>1382</v>
      </c>
      <c r="C172" s="455" t="s">
        <v>2</v>
      </c>
      <c r="D172" s="455">
        <v>200</v>
      </c>
      <c r="E172" s="455">
        <v>200</v>
      </c>
      <c r="F172" s="532">
        <v>48</v>
      </c>
      <c r="G172" s="534">
        <f t="shared" si="6"/>
        <v>9600</v>
      </c>
      <c r="H172" s="534">
        <v>30</v>
      </c>
      <c r="I172" s="534">
        <f t="shared" si="7"/>
        <v>6000</v>
      </c>
      <c r="J172" s="532">
        <f t="shared" si="8"/>
        <v>15600</v>
      </c>
      <c r="K172" s="533"/>
      <c r="L172" s="460"/>
    </row>
    <row r="173" spans="1:12" s="461" customFormat="1" ht="30" outlineLevel="1">
      <c r="A173" s="455">
        <v>1084</v>
      </c>
      <c r="B173" s="531" t="s">
        <v>1380</v>
      </c>
      <c r="C173" s="455" t="s">
        <v>31</v>
      </c>
      <c r="D173" s="455">
        <v>750</v>
      </c>
      <c r="E173" s="455">
        <v>750</v>
      </c>
      <c r="F173" s="532">
        <v>8</v>
      </c>
      <c r="G173" s="534">
        <f t="shared" si="6"/>
        <v>6000</v>
      </c>
      <c r="H173" s="534">
        <v>3</v>
      </c>
      <c r="I173" s="534">
        <f t="shared" si="7"/>
        <v>2250</v>
      </c>
      <c r="J173" s="532">
        <f t="shared" si="8"/>
        <v>8250</v>
      </c>
      <c r="K173" s="533"/>
      <c r="L173" s="460"/>
    </row>
    <row r="174" spans="1:12" s="6" customFormat="1" ht="15" outlineLevel="1">
      <c r="A174" s="40">
        <v>1085</v>
      </c>
      <c r="B174" s="70" t="s">
        <v>1227</v>
      </c>
      <c r="C174" s="40"/>
      <c r="D174" s="40"/>
      <c r="E174" s="40"/>
      <c r="F174" s="378"/>
      <c r="G174" s="534">
        <f t="shared" si="6"/>
        <v>0</v>
      </c>
      <c r="H174" s="377"/>
      <c r="I174" s="377">
        <f t="shared" si="7"/>
        <v>0</v>
      </c>
      <c r="J174" s="378">
        <f t="shared" si="8"/>
        <v>0</v>
      </c>
      <c r="K174" s="327"/>
      <c r="L174" s="359"/>
    </row>
    <row r="175" spans="1:12" s="6" customFormat="1" ht="15" outlineLevel="1">
      <c r="A175" s="40">
        <v>1086</v>
      </c>
      <c r="B175" s="70" t="s">
        <v>3728</v>
      </c>
      <c r="C175" s="40"/>
      <c r="D175" s="40"/>
      <c r="E175" s="40"/>
      <c r="F175" s="378"/>
      <c r="G175" s="534">
        <f t="shared" si="6"/>
        <v>0</v>
      </c>
      <c r="H175" s="377"/>
      <c r="I175" s="377">
        <f t="shared" si="7"/>
        <v>0</v>
      </c>
      <c r="J175" s="378">
        <f t="shared" si="8"/>
        <v>0</v>
      </c>
      <c r="K175" s="327"/>
      <c r="L175" s="359"/>
    </row>
    <row r="176" spans="1:12" s="461" customFormat="1" ht="75" outlineLevel="1">
      <c r="A176" s="455">
        <v>1087</v>
      </c>
      <c r="B176" s="531" t="s">
        <v>1679</v>
      </c>
      <c r="C176" s="455" t="s">
        <v>103</v>
      </c>
      <c r="D176" s="455">
        <v>1</v>
      </c>
      <c r="E176" s="455">
        <v>1</v>
      </c>
      <c r="F176" s="532">
        <v>0</v>
      </c>
      <c r="G176" s="534">
        <f t="shared" si="6"/>
        <v>0</v>
      </c>
      <c r="H176" s="534">
        <v>55500</v>
      </c>
      <c r="I176" s="534">
        <f t="shared" si="7"/>
        <v>55500</v>
      </c>
      <c r="J176" s="532">
        <f t="shared" si="8"/>
        <v>55500</v>
      </c>
      <c r="K176" s="533"/>
      <c r="L176" s="460"/>
    </row>
    <row r="177" spans="1:12" s="6" customFormat="1" ht="15" outlineLevel="1">
      <c r="A177" s="40">
        <v>1088</v>
      </c>
      <c r="B177" s="70" t="s">
        <v>104</v>
      </c>
      <c r="C177" s="40"/>
      <c r="D177" s="40"/>
      <c r="E177" s="40"/>
      <c r="F177" s="378"/>
      <c r="G177" s="377">
        <f t="shared" si="6"/>
        <v>0</v>
      </c>
      <c r="H177" s="377"/>
      <c r="I177" s="377">
        <f t="shared" si="7"/>
        <v>0</v>
      </c>
      <c r="J177" s="378">
        <f t="shared" si="8"/>
        <v>0</v>
      </c>
      <c r="K177" s="327"/>
      <c r="L177" s="359"/>
    </row>
    <row r="178" spans="1:12" s="461" customFormat="1" ht="30" outlineLevel="1">
      <c r="A178" s="455">
        <v>1089</v>
      </c>
      <c r="B178" s="531" t="s">
        <v>1206</v>
      </c>
      <c r="C178" s="455" t="s">
        <v>31</v>
      </c>
      <c r="D178" s="455">
        <v>2</v>
      </c>
      <c r="E178" s="455">
        <v>2</v>
      </c>
      <c r="F178" s="532">
        <v>0</v>
      </c>
      <c r="G178" s="377">
        <f t="shared" si="6"/>
        <v>0</v>
      </c>
      <c r="H178" s="534">
        <v>2550</v>
      </c>
      <c r="I178" s="534">
        <f t="shared" si="7"/>
        <v>5100</v>
      </c>
      <c r="J178" s="532">
        <f t="shared" si="8"/>
        <v>5100</v>
      </c>
      <c r="K178" s="533"/>
      <c r="L178" s="460"/>
    </row>
    <row r="179" spans="1:12" s="461" customFormat="1" ht="15" outlineLevel="1">
      <c r="A179" s="455">
        <v>1090</v>
      </c>
      <c r="B179" s="531" t="s">
        <v>1207</v>
      </c>
      <c r="C179" s="457" t="s">
        <v>31</v>
      </c>
      <c r="D179" s="455">
        <v>1</v>
      </c>
      <c r="E179" s="455">
        <v>1</v>
      </c>
      <c r="F179" s="532">
        <v>0</v>
      </c>
      <c r="G179" s="534">
        <f t="shared" si="6"/>
        <v>0</v>
      </c>
      <c r="H179" s="534">
        <v>4250</v>
      </c>
      <c r="I179" s="534">
        <f t="shared" si="7"/>
        <v>4250</v>
      </c>
      <c r="J179" s="532">
        <f t="shared" si="8"/>
        <v>4250</v>
      </c>
      <c r="K179" s="533"/>
      <c r="L179" s="460"/>
    </row>
    <row r="180" spans="1:12" s="461" customFormat="1" ht="15" outlineLevel="1">
      <c r="A180" s="455">
        <v>1091</v>
      </c>
      <c r="B180" s="531" t="s">
        <v>1208</v>
      </c>
      <c r="C180" s="455" t="s">
        <v>31</v>
      </c>
      <c r="D180" s="455">
        <v>1</v>
      </c>
      <c r="E180" s="455">
        <v>1</v>
      </c>
      <c r="F180" s="532">
        <v>0</v>
      </c>
      <c r="G180" s="534">
        <f t="shared" si="6"/>
        <v>0</v>
      </c>
      <c r="H180" s="534">
        <v>4250</v>
      </c>
      <c r="I180" s="534">
        <f t="shared" si="7"/>
        <v>4250</v>
      </c>
      <c r="J180" s="532">
        <f t="shared" si="8"/>
        <v>4250</v>
      </c>
      <c r="K180" s="533"/>
      <c r="L180" s="460"/>
    </row>
    <row r="181" spans="1:12" s="461" customFormat="1" ht="30" outlineLevel="1">
      <c r="A181" s="455">
        <v>1092</v>
      </c>
      <c r="B181" s="531" t="s">
        <v>1209</v>
      </c>
      <c r="C181" s="455" t="s">
        <v>31</v>
      </c>
      <c r="D181" s="455">
        <v>1</v>
      </c>
      <c r="E181" s="455">
        <v>1</v>
      </c>
      <c r="F181" s="532">
        <v>0</v>
      </c>
      <c r="G181" s="377">
        <f t="shared" si="6"/>
        <v>0</v>
      </c>
      <c r="H181" s="534">
        <v>2250</v>
      </c>
      <c r="I181" s="534">
        <f t="shared" si="7"/>
        <v>2250</v>
      </c>
      <c r="J181" s="532">
        <f t="shared" si="8"/>
        <v>2250</v>
      </c>
      <c r="K181" s="533"/>
      <c r="L181" s="460"/>
    </row>
    <row r="182" spans="1:12" s="461" customFormat="1" ht="30" outlineLevel="1">
      <c r="A182" s="455">
        <v>1093</v>
      </c>
      <c r="B182" s="531" t="s">
        <v>1210</v>
      </c>
      <c r="C182" s="455" t="s">
        <v>31</v>
      </c>
      <c r="D182" s="455">
        <v>1</v>
      </c>
      <c r="E182" s="455">
        <v>1</v>
      </c>
      <c r="F182" s="532">
        <v>0</v>
      </c>
      <c r="G182" s="534">
        <f t="shared" si="6"/>
        <v>0</v>
      </c>
      <c r="H182" s="534">
        <v>2250</v>
      </c>
      <c r="I182" s="534">
        <f t="shared" si="7"/>
        <v>2250</v>
      </c>
      <c r="J182" s="532">
        <f t="shared" si="8"/>
        <v>2250</v>
      </c>
      <c r="K182" s="533"/>
      <c r="L182" s="460"/>
    </row>
    <row r="183" spans="1:12" s="461" customFormat="1" ht="30" outlineLevel="1">
      <c r="A183" s="455">
        <v>1094</v>
      </c>
      <c r="B183" s="531" t="s">
        <v>1211</v>
      </c>
      <c r="C183" s="457" t="s">
        <v>31</v>
      </c>
      <c r="D183" s="455">
        <v>1</v>
      </c>
      <c r="E183" s="455">
        <v>1</v>
      </c>
      <c r="F183" s="532">
        <v>0</v>
      </c>
      <c r="G183" s="377">
        <f t="shared" si="6"/>
        <v>0</v>
      </c>
      <c r="H183" s="534">
        <v>2250</v>
      </c>
      <c r="I183" s="534">
        <f t="shared" si="7"/>
        <v>2250</v>
      </c>
      <c r="J183" s="532">
        <f t="shared" si="8"/>
        <v>2250</v>
      </c>
      <c r="K183" s="533"/>
      <c r="L183" s="460"/>
    </row>
    <row r="184" spans="1:12" s="461" customFormat="1" ht="30" outlineLevel="1">
      <c r="A184" s="455">
        <v>1095</v>
      </c>
      <c r="B184" s="456" t="s">
        <v>1212</v>
      </c>
      <c r="C184" s="464" t="s">
        <v>31</v>
      </c>
      <c r="D184" s="464">
        <v>2</v>
      </c>
      <c r="E184" s="457">
        <v>2</v>
      </c>
      <c r="F184" s="532">
        <v>0</v>
      </c>
      <c r="G184" s="534">
        <f t="shared" si="6"/>
        <v>0</v>
      </c>
      <c r="H184" s="534">
        <v>1750.0000000000002</v>
      </c>
      <c r="I184" s="534">
        <f t="shared" si="7"/>
        <v>3500.0000000000005</v>
      </c>
      <c r="J184" s="532">
        <f t="shared" si="8"/>
        <v>3500.0000000000005</v>
      </c>
      <c r="K184" s="533"/>
      <c r="L184" s="460"/>
    </row>
    <row r="185" spans="1:12" s="461" customFormat="1" ht="30" outlineLevel="1">
      <c r="A185" s="455">
        <v>1096</v>
      </c>
      <c r="B185" s="531" t="s">
        <v>1213</v>
      </c>
      <c r="C185" s="457" t="s">
        <v>31</v>
      </c>
      <c r="D185" s="457">
        <v>2</v>
      </c>
      <c r="E185" s="457">
        <v>2</v>
      </c>
      <c r="F185" s="532">
        <v>0</v>
      </c>
      <c r="G185" s="377">
        <f t="shared" si="6"/>
        <v>0</v>
      </c>
      <c r="H185" s="534">
        <v>1750.0000000000002</v>
      </c>
      <c r="I185" s="534">
        <f t="shared" si="7"/>
        <v>3500.0000000000005</v>
      </c>
      <c r="J185" s="532">
        <f t="shared" si="8"/>
        <v>3500.0000000000005</v>
      </c>
      <c r="K185" s="533"/>
      <c r="L185" s="460"/>
    </row>
    <row r="186" spans="1:12" s="461" customFormat="1" ht="30" outlineLevel="1">
      <c r="A186" s="455">
        <v>1097</v>
      </c>
      <c r="B186" s="531" t="s">
        <v>1214</v>
      </c>
      <c r="C186" s="457" t="s">
        <v>31</v>
      </c>
      <c r="D186" s="457">
        <v>1</v>
      </c>
      <c r="E186" s="457">
        <v>1</v>
      </c>
      <c r="F186" s="532">
        <v>0</v>
      </c>
      <c r="G186" s="377">
        <f t="shared" si="6"/>
        <v>0</v>
      </c>
      <c r="H186" s="534">
        <v>1750.0000000000002</v>
      </c>
      <c r="I186" s="534">
        <f t="shared" si="7"/>
        <v>1750.0000000000002</v>
      </c>
      <c r="J186" s="532">
        <f t="shared" si="8"/>
        <v>1750.0000000000002</v>
      </c>
      <c r="K186" s="533"/>
      <c r="L186" s="460"/>
    </row>
    <row r="187" spans="1:12" s="461" customFormat="1" ht="15" outlineLevel="1">
      <c r="A187" s="455">
        <v>1098</v>
      </c>
      <c r="B187" s="531" t="s">
        <v>1179</v>
      </c>
      <c r="C187" s="457"/>
      <c r="D187" s="457"/>
      <c r="E187" s="457"/>
      <c r="F187" s="532"/>
      <c r="G187" s="534">
        <f t="shared" si="6"/>
        <v>0</v>
      </c>
      <c r="H187" s="534">
        <v>0</v>
      </c>
      <c r="I187" s="534">
        <f t="shared" si="7"/>
        <v>0</v>
      </c>
      <c r="J187" s="532">
        <f t="shared" si="8"/>
        <v>0</v>
      </c>
      <c r="K187" s="533"/>
      <c r="L187" s="460"/>
    </row>
    <row r="188" spans="1:12" s="461" customFormat="1" ht="30" outlineLevel="1">
      <c r="A188" s="455">
        <v>1099</v>
      </c>
      <c r="B188" s="531" t="s">
        <v>1228</v>
      </c>
      <c r="C188" s="457" t="s">
        <v>103</v>
      </c>
      <c r="D188" s="457">
        <v>1</v>
      </c>
      <c r="E188" s="457">
        <v>1</v>
      </c>
      <c r="F188" s="532">
        <v>0</v>
      </c>
      <c r="G188" s="534">
        <f t="shared" si="6"/>
        <v>0</v>
      </c>
      <c r="H188" s="534">
        <v>0</v>
      </c>
      <c r="I188" s="534">
        <f t="shared" si="7"/>
        <v>0</v>
      </c>
      <c r="J188" s="532">
        <f t="shared" si="8"/>
        <v>0</v>
      </c>
      <c r="K188" s="464"/>
      <c r="L188" s="460"/>
    </row>
    <row r="189" spans="1:12" s="461" customFormat="1" ht="45" outlineLevel="1">
      <c r="A189" s="455">
        <v>1100</v>
      </c>
      <c r="B189" s="531" t="s">
        <v>1216</v>
      </c>
      <c r="C189" s="457" t="s">
        <v>2</v>
      </c>
      <c r="D189" s="457">
        <v>15</v>
      </c>
      <c r="E189" s="457">
        <v>15</v>
      </c>
      <c r="F189" s="532">
        <v>0</v>
      </c>
      <c r="G189" s="534">
        <f t="shared" si="6"/>
        <v>0</v>
      </c>
      <c r="H189" s="534">
        <v>398</v>
      </c>
      <c r="I189" s="534">
        <f t="shared" si="7"/>
        <v>5970</v>
      </c>
      <c r="J189" s="532">
        <f t="shared" si="8"/>
        <v>5970</v>
      </c>
      <c r="K189" s="533"/>
      <c r="L189" s="460"/>
    </row>
    <row r="190" spans="1:12" s="461" customFormat="1" ht="60" outlineLevel="1">
      <c r="A190" s="455">
        <v>1101</v>
      </c>
      <c r="B190" s="531" t="s">
        <v>1217</v>
      </c>
      <c r="C190" s="457" t="s">
        <v>31</v>
      </c>
      <c r="D190" s="457">
        <v>2</v>
      </c>
      <c r="E190" s="457">
        <v>2</v>
      </c>
      <c r="F190" s="532">
        <v>0</v>
      </c>
      <c r="G190" s="534">
        <f t="shared" si="6"/>
        <v>0</v>
      </c>
      <c r="H190" s="534">
        <v>250</v>
      </c>
      <c r="I190" s="534">
        <f t="shared" si="7"/>
        <v>500</v>
      </c>
      <c r="J190" s="532">
        <f t="shared" si="8"/>
        <v>500</v>
      </c>
      <c r="K190" s="533"/>
      <c r="L190" s="460"/>
    </row>
    <row r="191" spans="1:12" s="461" customFormat="1" ht="15" outlineLevel="1">
      <c r="A191" s="455">
        <v>1102</v>
      </c>
      <c r="B191" s="531" t="s">
        <v>1218</v>
      </c>
      <c r="C191" s="457"/>
      <c r="D191" s="457"/>
      <c r="E191" s="457"/>
      <c r="F191" s="534"/>
      <c r="G191" s="534">
        <f t="shared" si="6"/>
        <v>0</v>
      </c>
      <c r="H191" s="534"/>
      <c r="I191" s="534">
        <f t="shared" si="7"/>
        <v>0</v>
      </c>
      <c r="J191" s="532">
        <f t="shared" si="8"/>
        <v>0</v>
      </c>
      <c r="K191" s="533"/>
      <c r="L191" s="460"/>
    </row>
    <row r="192" spans="1:12" s="461" customFormat="1" ht="45" outlineLevel="1">
      <c r="A192" s="455">
        <v>1103</v>
      </c>
      <c r="B192" s="531" t="s">
        <v>1185</v>
      </c>
      <c r="C192" s="457" t="s">
        <v>2</v>
      </c>
      <c r="D192" s="457">
        <v>15</v>
      </c>
      <c r="E192" s="457">
        <v>15</v>
      </c>
      <c r="F192" s="534">
        <v>930.99999999999989</v>
      </c>
      <c r="G192" s="534">
        <f t="shared" si="6"/>
        <v>13964.999999999998</v>
      </c>
      <c r="H192" s="534">
        <v>400.32999999999993</v>
      </c>
      <c r="I192" s="534">
        <f t="shared" si="7"/>
        <v>6004.9499999999989</v>
      </c>
      <c r="J192" s="532">
        <f t="shared" si="8"/>
        <v>19969.949999999997</v>
      </c>
      <c r="K192" s="533"/>
      <c r="L192" s="460"/>
    </row>
    <row r="193" spans="1:12" s="461" customFormat="1" ht="30" outlineLevel="1">
      <c r="A193" s="455">
        <v>1104</v>
      </c>
      <c r="B193" s="531" t="s">
        <v>1186</v>
      </c>
      <c r="C193" s="457" t="s">
        <v>2</v>
      </c>
      <c r="D193" s="457">
        <v>15</v>
      </c>
      <c r="E193" s="457">
        <v>15</v>
      </c>
      <c r="F193" s="534">
        <v>509.59999999999991</v>
      </c>
      <c r="G193" s="534">
        <f t="shared" si="6"/>
        <v>7643.9999999999982</v>
      </c>
      <c r="H193" s="534">
        <v>219.12799999999999</v>
      </c>
      <c r="I193" s="534">
        <f t="shared" si="7"/>
        <v>3286.9199999999996</v>
      </c>
      <c r="J193" s="532">
        <f t="shared" si="8"/>
        <v>10930.919999999998</v>
      </c>
      <c r="K193" s="533"/>
      <c r="L193" s="460"/>
    </row>
    <row r="194" spans="1:12" s="461" customFormat="1" ht="15" outlineLevel="1">
      <c r="A194" s="455">
        <v>1105</v>
      </c>
      <c r="B194" s="531" t="s">
        <v>1187</v>
      </c>
      <c r="C194" s="457" t="s">
        <v>2</v>
      </c>
      <c r="D194" s="457">
        <v>15</v>
      </c>
      <c r="E194" s="457">
        <v>15</v>
      </c>
      <c r="F194" s="534">
        <v>401.79999999999995</v>
      </c>
      <c r="G194" s="377">
        <f t="shared" si="6"/>
        <v>6026.9999999999991</v>
      </c>
      <c r="H194" s="534">
        <v>172.77399999999997</v>
      </c>
      <c r="I194" s="534">
        <f t="shared" si="7"/>
        <v>2591.6099999999997</v>
      </c>
      <c r="J194" s="532">
        <f t="shared" si="8"/>
        <v>8618.6099999999988</v>
      </c>
      <c r="K194" s="533"/>
      <c r="L194" s="460"/>
    </row>
    <row r="195" spans="1:12" s="461" customFormat="1" ht="60" outlineLevel="1">
      <c r="A195" s="455">
        <v>1106</v>
      </c>
      <c r="B195" s="531" t="s">
        <v>1219</v>
      </c>
      <c r="C195" s="457" t="s">
        <v>31</v>
      </c>
      <c r="D195" s="457">
        <v>1</v>
      </c>
      <c r="E195" s="457">
        <v>1</v>
      </c>
      <c r="F195" s="534">
        <v>7786.7999999999993</v>
      </c>
      <c r="G195" s="534">
        <f t="shared" ref="G195:G258" si="9">F195*E195</f>
        <v>7786.7999999999993</v>
      </c>
      <c r="H195" s="534">
        <v>3348.3240000000001</v>
      </c>
      <c r="I195" s="534">
        <f t="shared" si="7"/>
        <v>3348.3240000000001</v>
      </c>
      <c r="J195" s="532">
        <f t="shared" si="8"/>
        <v>11135.124</v>
      </c>
      <c r="K195" s="533"/>
      <c r="L195" s="460"/>
    </row>
    <row r="196" spans="1:12" s="461" customFormat="1" ht="45" outlineLevel="1">
      <c r="A196" s="455">
        <v>1107</v>
      </c>
      <c r="B196" s="531" t="s">
        <v>1202</v>
      </c>
      <c r="C196" s="457" t="s">
        <v>31</v>
      </c>
      <c r="D196" s="457">
        <v>2</v>
      </c>
      <c r="E196" s="457">
        <v>2</v>
      </c>
      <c r="F196" s="534">
        <v>2914.7999999999997</v>
      </c>
      <c r="G196" s="377">
        <f t="shared" si="9"/>
        <v>5829.5999999999995</v>
      </c>
      <c r="H196" s="534">
        <v>1253.3639999999998</v>
      </c>
      <c r="I196" s="534">
        <f t="shared" si="7"/>
        <v>2506.7279999999996</v>
      </c>
      <c r="J196" s="532">
        <f t="shared" si="8"/>
        <v>8336.3279999999995</v>
      </c>
      <c r="K196" s="533"/>
      <c r="L196" s="460"/>
    </row>
    <row r="197" spans="1:12" s="461" customFormat="1" ht="15" outlineLevel="1">
      <c r="A197" s="455">
        <v>1108</v>
      </c>
      <c r="B197" s="531" t="s">
        <v>1220</v>
      </c>
      <c r="C197" s="457" t="s">
        <v>31</v>
      </c>
      <c r="D197" s="457">
        <v>12</v>
      </c>
      <c r="E197" s="457">
        <v>12</v>
      </c>
      <c r="F197" s="534">
        <v>368</v>
      </c>
      <c r="G197" s="534">
        <f t="shared" si="9"/>
        <v>4416</v>
      </c>
      <c r="H197" s="534">
        <v>158</v>
      </c>
      <c r="I197" s="534">
        <f t="shared" si="7"/>
        <v>1896</v>
      </c>
      <c r="J197" s="532">
        <f t="shared" si="8"/>
        <v>6312</v>
      </c>
      <c r="K197" s="533"/>
      <c r="L197" s="460"/>
    </row>
    <row r="198" spans="1:12" s="461" customFormat="1" ht="30" outlineLevel="1">
      <c r="A198" s="455">
        <v>1109</v>
      </c>
      <c r="B198" s="531" t="s">
        <v>1221</v>
      </c>
      <c r="C198" s="457" t="s">
        <v>31</v>
      </c>
      <c r="D198" s="457">
        <v>4</v>
      </c>
      <c r="E198" s="457">
        <v>4</v>
      </c>
      <c r="F198" s="534">
        <v>2768</v>
      </c>
      <c r="G198" s="534">
        <f t="shared" si="9"/>
        <v>11072</v>
      </c>
      <c r="H198" s="534">
        <v>1190</v>
      </c>
      <c r="I198" s="534">
        <f t="shared" si="7"/>
        <v>4760</v>
      </c>
      <c r="J198" s="532">
        <f t="shared" si="8"/>
        <v>15832</v>
      </c>
      <c r="K198" s="533"/>
      <c r="L198" s="460"/>
    </row>
    <row r="199" spans="1:12" s="461" customFormat="1" ht="30" outlineLevel="1">
      <c r="A199" s="455">
        <v>1110</v>
      </c>
      <c r="B199" s="531" t="s">
        <v>1222</v>
      </c>
      <c r="C199" s="457" t="s">
        <v>31</v>
      </c>
      <c r="D199" s="457">
        <v>2</v>
      </c>
      <c r="E199" s="457">
        <v>2</v>
      </c>
      <c r="F199" s="534">
        <v>332</v>
      </c>
      <c r="G199" s="534">
        <f t="shared" si="9"/>
        <v>664</v>
      </c>
      <c r="H199" s="534">
        <v>143</v>
      </c>
      <c r="I199" s="534">
        <f t="shared" si="7"/>
        <v>286</v>
      </c>
      <c r="J199" s="532">
        <f t="shared" si="8"/>
        <v>950</v>
      </c>
      <c r="K199" s="533"/>
      <c r="L199" s="460"/>
    </row>
    <row r="200" spans="1:12" s="461" customFormat="1" ht="30" outlineLevel="1">
      <c r="A200" s="455">
        <v>1111</v>
      </c>
      <c r="B200" s="531" t="s">
        <v>1381</v>
      </c>
      <c r="C200" s="457" t="s">
        <v>2</v>
      </c>
      <c r="D200" s="457">
        <v>50</v>
      </c>
      <c r="E200" s="457">
        <v>50</v>
      </c>
      <c r="F200" s="534">
        <v>78</v>
      </c>
      <c r="G200" s="534">
        <f t="shared" si="9"/>
        <v>3900</v>
      </c>
      <c r="H200" s="534">
        <v>30</v>
      </c>
      <c r="I200" s="534">
        <f t="shared" si="7"/>
        <v>1500</v>
      </c>
      <c r="J200" s="532">
        <f t="shared" si="8"/>
        <v>5400</v>
      </c>
      <c r="K200" s="533"/>
      <c r="L200" s="460"/>
    </row>
    <row r="201" spans="1:12" s="461" customFormat="1" ht="30" outlineLevel="1">
      <c r="A201" s="455">
        <v>1112</v>
      </c>
      <c r="B201" s="531" t="s">
        <v>1382</v>
      </c>
      <c r="C201" s="457" t="s">
        <v>2</v>
      </c>
      <c r="D201" s="457">
        <v>200</v>
      </c>
      <c r="E201" s="457">
        <v>200</v>
      </c>
      <c r="F201" s="534">
        <v>48</v>
      </c>
      <c r="G201" s="534">
        <f t="shared" si="9"/>
        <v>9600</v>
      </c>
      <c r="H201" s="534">
        <v>30</v>
      </c>
      <c r="I201" s="534">
        <f t="shared" si="7"/>
        <v>6000</v>
      </c>
      <c r="J201" s="532">
        <f t="shared" si="8"/>
        <v>15600</v>
      </c>
      <c r="K201" s="533"/>
      <c r="L201" s="460"/>
    </row>
    <row r="202" spans="1:12" s="461" customFormat="1" ht="30" outlineLevel="1">
      <c r="A202" s="455">
        <v>1113</v>
      </c>
      <c r="B202" s="531" t="s">
        <v>1380</v>
      </c>
      <c r="C202" s="457" t="s">
        <v>31</v>
      </c>
      <c r="D202" s="457">
        <v>750</v>
      </c>
      <c r="E202" s="457">
        <v>750</v>
      </c>
      <c r="F202" s="534">
        <v>8</v>
      </c>
      <c r="G202" s="534">
        <f t="shared" si="9"/>
        <v>6000</v>
      </c>
      <c r="H202" s="534">
        <v>3</v>
      </c>
      <c r="I202" s="534">
        <f t="shared" si="7"/>
        <v>2250</v>
      </c>
      <c r="J202" s="532">
        <f t="shared" si="8"/>
        <v>8250</v>
      </c>
      <c r="K202" s="533"/>
      <c r="L202" s="460"/>
    </row>
    <row r="203" spans="1:12" s="6" customFormat="1" ht="15" outlineLevel="1">
      <c r="A203" s="40">
        <v>1114</v>
      </c>
      <c r="B203" s="70" t="s">
        <v>1229</v>
      </c>
      <c r="C203" s="202"/>
      <c r="D203" s="202"/>
      <c r="E203" s="202"/>
      <c r="F203" s="377"/>
      <c r="G203" s="534">
        <f t="shared" si="9"/>
        <v>0</v>
      </c>
      <c r="H203" s="377"/>
      <c r="I203" s="377">
        <f t="shared" si="7"/>
        <v>0</v>
      </c>
      <c r="J203" s="378">
        <f t="shared" si="8"/>
        <v>0</v>
      </c>
      <c r="K203" s="327"/>
      <c r="L203" s="359"/>
    </row>
    <row r="204" spans="1:12" s="6" customFormat="1" ht="15" outlineLevel="1">
      <c r="A204" s="40">
        <v>1115</v>
      </c>
      <c r="B204" s="70" t="s">
        <v>1230</v>
      </c>
      <c r="C204" s="202"/>
      <c r="D204" s="202"/>
      <c r="E204" s="202"/>
      <c r="F204" s="377"/>
      <c r="G204" s="534">
        <f t="shared" si="9"/>
        <v>0</v>
      </c>
      <c r="H204" s="377"/>
      <c r="I204" s="377">
        <f t="shared" si="7"/>
        <v>0</v>
      </c>
      <c r="J204" s="378">
        <f t="shared" si="8"/>
        <v>0</v>
      </c>
      <c r="K204" s="327"/>
      <c r="L204" s="359"/>
    </row>
    <row r="205" spans="1:12" s="461" customFormat="1" ht="75" outlineLevel="1">
      <c r="A205" s="455">
        <v>1116</v>
      </c>
      <c r="B205" s="531" t="s">
        <v>1679</v>
      </c>
      <c r="C205" s="457" t="s">
        <v>103</v>
      </c>
      <c r="D205" s="457">
        <v>1</v>
      </c>
      <c r="E205" s="457">
        <v>1</v>
      </c>
      <c r="F205" s="534">
        <v>0</v>
      </c>
      <c r="G205" s="377">
        <f t="shared" si="9"/>
        <v>0</v>
      </c>
      <c r="H205" s="534">
        <v>55500</v>
      </c>
      <c r="I205" s="534">
        <f t="shared" si="7"/>
        <v>55500</v>
      </c>
      <c r="J205" s="532">
        <f t="shared" si="8"/>
        <v>55500</v>
      </c>
      <c r="K205" s="533"/>
      <c r="L205" s="460"/>
    </row>
    <row r="206" spans="1:12" s="6" customFormat="1" ht="15" outlineLevel="1">
      <c r="A206" s="40">
        <v>1117</v>
      </c>
      <c r="B206" s="70" t="s">
        <v>104</v>
      </c>
      <c r="C206" s="202"/>
      <c r="D206" s="202"/>
      <c r="E206" s="202"/>
      <c r="F206" s="377"/>
      <c r="G206" s="377">
        <f t="shared" si="9"/>
        <v>0</v>
      </c>
      <c r="H206" s="377"/>
      <c r="I206" s="377">
        <f t="shared" si="7"/>
        <v>0</v>
      </c>
      <c r="J206" s="378">
        <f t="shared" si="8"/>
        <v>0</v>
      </c>
      <c r="K206" s="327"/>
      <c r="L206" s="359"/>
    </row>
    <row r="207" spans="1:12" s="461" customFormat="1" ht="30" outlineLevel="1">
      <c r="A207" s="455">
        <v>1118</v>
      </c>
      <c r="B207" s="531" t="s">
        <v>1206</v>
      </c>
      <c r="C207" s="457" t="s">
        <v>31</v>
      </c>
      <c r="D207" s="457">
        <v>2</v>
      </c>
      <c r="E207" s="457">
        <v>2</v>
      </c>
      <c r="F207" s="534">
        <v>0</v>
      </c>
      <c r="G207" s="534">
        <f t="shared" si="9"/>
        <v>0</v>
      </c>
      <c r="H207" s="534">
        <v>2550</v>
      </c>
      <c r="I207" s="534">
        <f t="shared" si="7"/>
        <v>5100</v>
      </c>
      <c r="J207" s="532">
        <f t="shared" si="8"/>
        <v>5100</v>
      </c>
      <c r="K207" s="533"/>
      <c r="L207" s="460"/>
    </row>
    <row r="208" spans="1:12" s="461" customFormat="1" ht="15" outlineLevel="1">
      <c r="A208" s="455">
        <v>1119</v>
      </c>
      <c r="B208" s="531" t="s">
        <v>1207</v>
      </c>
      <c r="C208" s="457" t="s">
        <v>31</v>
      </c>
      <c r="D208" s="457">
        <v>1</v>
      </c>
      <c r="E208" s="457">
        <v>1</v>
      </c>
      <c r="F208" s="534">
        <v>0</v>
      </c>
      <c r="G208" s="534">
        <f t="shared" si="9"/>
        <v>0</v>
      </c>
      <c r="H208" s="534">
        <v>4250</v>
      </c>
      <c r="I208" s="534">
        <f t="shared" si="7"/>
        <v>4250</v>
      </c>
      <c r="J208" s="532">
        <f t="shared" si="8"/>
        <v>4250</v>
      </c>
      <c r="K208" s="533"/>
      <c r="L208" s="460"/>
    </row>
    <row r="209" spans="1:12" s="461" customFormat="1" ht="15" outlineLevel="1">
      <c r="A209" s="455">
        <v>1120</v>
      </c>
      <c r="B209" s="531" t="s">
        <v>1208</v>
      </c>
      <c r="C209" s="457" t="s">
        <v>31</v>
      </c>
      <c r="D209" s="457">
        <v>1</v>
      </c>
      <c r="E209" s="457">
        <v>1</v>
      </c>
      <c r="F209" s="534">
        <v>0</v>
      </c>
      <c r="G209" s="377">
        <f t="shared" si="9"/>
        <v>0</v>
      </c>
      <c r="H209" s="534">
        <v>4250</v>
      </c>
      <c r="I209" s="534">
        <f t="shared" si="7"/>
        <v>4250</v>
      </c>
      <c r="J209" s="532">
        <f t="shared" si="8"/>
        <v>4250</v>
      </c>
      <c r="K209" s="533"/>
      <c r="L209" s="460"/>
    </row>
    <row r="210" spans="1:12" s="461" customFormat="1" ht="30" outlineLevel="1">
      <c r="A210" s="455">
        <v>1121</v>
      </c>
      <c r="B210" s="531" t="s">
        <v>1209</v>
      </c>
      <c r="C210" s="457" t="s">
        <v>31</v>
      </c>
      <c r="D210" s="457">
        <v>1</v>
      </c>
      <c r="E210" s="457">
        <v>1</v>
      </c>
      <c r="F210" s="534">
        <v>0</v>
      </c>
      <c r="G210" s="534">
        <f t="shared" si="9"/>
        <v>0</v>
      </c>
      <c r="H210" s="534">
        <v>2250</v>
      </c>
      <c r="I210" s="534">
        <f t="shared" si="7"/>
        <v>2250</v>
      </c>
      <c r="J210" s="532">
        <f t="shared" si="8"/>
        <v>2250</v>
      </c>
      <c r="K210" s="533"/>
      <c r="L210" s="460"/>
    </row>
    <row r="211" spans="1:12" s="461" customFormat="1" ht="30" outlineLevel="1">
      <c r="A211" s="455">
        <v>1122</v>
      </c>
      <c r="B211" s="531" t="s">
        <v>1210</v>
      </c>
      <c r="C211" s="457" t="s">
        <v>31</v>
      </c>
      <c r="D211" s="457">
        <v>1</v>
      </c>
      <c r="E211" s="457">
        <v>1</v>
      </c>
      <c r="F211" s="534">
        <v>0</v>
      </c>
      <c r="G211" s="377">
        <f t="shared" si="9"/>
        <v>0</v>
      </c>
      <c r="H211" s="534">
        <v>2250</v>
      </c>
      <c r="I211" s="534">
        <f t="shared" si="7"/>
        <v>2250</v>
      </c>
      <c r="J211" s="532">
        <f t="shared" si="8"/>
        <v>2250</v>
      </c>
      <c r="K211" s="533"/>
      <c r="L211" s="460"/>
    </row>
    <row r="212" spans="1:12" s="461" customFormat="1" ht="30" outlineLevel="1">
      <c r="A212" s="455">
        <v>1123</v>
      </c>
      <c r="B212" s="531" t="s">
        <v>1211</v>
      </c>
      <c r="C212" s="457" t="s">
        <v>31</v>
      </c>
      <c r="D212" s="457">
        <v>1</v>
      </c>
      <c r="E212" s="457">
        <v>1</v>
      </c>
      <c r="F212" s="534">
        <v>0</v>
      </c>
      <c r="G212" s="534">
        <f t="shared" si="9"/>
        <v>0</v>
      </c>
      <c r="H212" s="534">
        <v>2250</v>
      </c>
      <c r="I212" s="534">
        <f t="shared" si="7"/>
        <v>2250</v>
      </c>
      <c r="J212" s="532">
        <f t="shared" si="8"/>
        <v>2250</v>
      </c>
      <c r="K212" s="533"/>
      <c r="L212" s="460"/>
    </row>
    <row r="213" spans="1:12" s="461" customFormat="1" ht="30" outlineLevel="1">
      <c r="A213" s="455">
        <v>1124</v>
      </c>
      <c r="B213" s="531" t="s">
        <v>1212</v>
      </c>
      <c r="C213" s="457" t="s">
        <v>31</v>
      </c>
      <c r="D213" s="457">
        <v>2</v>
      </c>
      <c r="E213" s="457">
        <v>2</v>
      </c>
      <c r="F213" s="534">
        <v>0</v>
      </c>
      <c r="G213" s="377">
        <f t="shared" si="9"/>
        <v>0</v>
      </c>
      <c r="H213" s="534">
        <v>1750.0000000000002</v>
      </c>
      <c r="I213" s="534">
        <f t="shared" ref="I213:I276" si="10">H213*E213</f>
        <v>3500.0000000000005</v>
      </c>
      <c r="J213" s="532">
        <f t="shared" ref="J213:J276" si="11">I213+G213</f>
        <v>3500.0000000000005</v>
      </c>
      <c r="K213" s="533"/>
      <c r="L213" s="460"/>
    </row>
    <row r="214" spans="1:12" s="461" customFormat="1" ht="30" outlineLevel="1">
      <c r="A214" s="455">
        <v>1125</v>
      </c>
      <c r="B214" s="531" t="s">
        <v>1213</v>
      </c>
      <c r="C214" s="457" t="s">
        <v>31</v>
      </c>
      <c r="D214" s="457">
        <v>2</v>
      </c>
      <c r="E214" s="457">
        <v>2</v>
      </c>
      <c r="F214" s="534">
        <v>0</v>
      </c>
      <c r="G214" s="534">
        <f t="shared" si="9"/>
        <v>0</v>
      </c>
      <c r="H214" s="534">
        <v>1750.0000000000002</v>
      </c>
      <c r="I214" s="534">
        <f t="shared" si="10"/>
        <v>3500.0000000000005</v>
      </c>
      <c r="J214" s="532">
        <f t="shared" si="11"/>
        <v>3500.0000000000005</v>
      </c>
      <c r="K214" s="533"/>
      <c r="L214" s="460"/>
    </row>
    <row r="215" spans="1:12" s="461" customFormat="1" ht="30" outlineLevel="1">
      <c r="A215" s="455">
        <v>1126</v>
      </c>
      <c r="B215" s="531" t="s">
        <v>1214</v>
      </c>
      <c r="C215" s="457" t="s">
        <v>31</v>
      </c>
      <c r="D215" s="457">
        <v>1</v>
      </c>
      <c r="E215" s="457">
        <v>1</v>
      </c>
      <c r="F215" s="534">
        <v>0</v>
      </c>
      <c r="G215" s="534">
        <f t="shared" si="9"/>
        <v>0</v>
      </c>
      <c r="H215" s="534">
        <v>1750.0000000000002</v>
      </c>
      <c r="I215" s="534">
        <f t="shared" si="10"/>
        <v>1750.0000000000002</v>
      </c>
      <c r="J215" s="532">
        <f t="shared" si="11"/>
        <v>1750.0000000000002</v>
      </c>
      <c r="K215" s="533"/>
      <c r="L215" s="460"/>
    </row>
    <row r="216" spans="1:12" s="6" customFormat="1" ht="15" outlineLevel="1">
      <c r="A216" s="40">
        <v>1127</v>
      </c>
      <c r="B216" s="70" t="s">
        <v>1179</v>
      </c>
      <c r="C216" s="202"/>
      <c r="D216" s="202"/>
      <c r="E216" s="202"/>
      <c r="F216" s="377"/>
      <c r="G216" s="377">
        <f t="shared" si="9"/>
        <v>0</v>
      </c>
      <c r="H216" s="377">
        <v>0</v>
      </c>
      <c r="I216" s="377">
        <f t="shared" si="10"/>
        <v>0</v>
      </c>
      <c r="J216" s="378">
        <f t="shared" si="11"/>
        <v>0</v>
      </c>
      <c r="K216" s="327"/>
      <c r="L216" s="359"/>
    </row>
    <row r="217" spans="1:12" s="6" customFormat="1" ht="30" outlineLevel="1">
      <c r="A217" s="40">
        <v>1128</v>
      </c>
      <c r="B217" s="70" t="s">
        <v>1228</v>
      </c>
      <c r="C217" s="202" t="s">
        <v>103</v>
      </c>
      <c r="D217" s="202">
        <v>1</v>
      </c>
      <c r="E217" s="202">
        <v>1</v>
      </c>
      <c r="F217" s="377">
        <v>0</v>
      </c>
      <c r="G217" s="534">
        <f t="shared" si="9"/>
        <v>0</v>
      </c>
      <c r="H217" s="377">
        <v>0</v>
      </c>
      <c r="I217" s="377">
        <f t="shared" si="10"/>
        <v>0</v>
      </c>
      <c r="J217" s="378">
        <f t="shared" si="11"/>
        <v>0</v>
      </c>
      <c r="K217" s="327"/>
      <c r="L217" s="359"/>
    </row>
    <row r="218" spans="1:12" s="461" customFormat="1" ht="45" outlineLevel="1">
      <c r="A218" s="455">
        <v>1129</v>
      </c>
      <c r="B218" s="531" t="s">
        <v>1231</v>
      </c>
      <c r="C218" s="457" t="s">
        <v>2</v>
      </c>
      <c r="D218" s="457">
        <v>45</v>
      </c>
      <c r="E218" s="457">
        <v>45</v>
      </c>
      <c r="F218" s="534">
        <v>70</v>
      </c>
      <c r="G218" s="534">
        <f t="shared" si="9"/>
        <v>3150</v>
      </c>
      <c r="H218" s="534">
        <v>398</v>
      </c>
      <c r="I218" s="534">
        <f t="shared" si="10"/>
        <v>17910</v>
      </c>
      <c r="J218" s="532">
        <f t="shared" si="11"/>
        <v>21060</v>
      </c>
      <c r="K218" s="533"/>
      <c r="L218" s="460"/>
    </row>
    <row r="219" spans="1:12" s="461" customFormat="1" ht="60" outlineLevel="1">
      <c r="A219" s="455">
        <v>1130</v>
      </c>
      <c r="B219" s="531" t="s">
        <v>1217</v>
      </c>
      <c r="C219" s="457" t="s">
        <v>31</v>
      </c>
      <c r="D219" s="457">
        <v>2</v>
      </c>
      <c r="E219" s="457">
        <v>2</v>
      </c>
      <c r="F219" s="534">
        <v>8</v>
      </c>
      <c r="G219" s="534">
        <f t="shared" si="9"/>
        <v>16</v>
      </c>
      <c r="H219" s="534">
        <v>250</v>
      </c>
      <c r="I219" s="534">
        <f t="shared" si="10"/>
        <v>500</v>
      </c>
      <c r="J219" s="532">
        <f t="shared" si="11"/>
        <v>516</v>
      </c>
      <c r="K219" s="533"/>
      <c r="L219" s="460"/>
    </row>
    <row r="220" spans="1:12" s="6" customFormat="1" ht="15" outlineLevel="1">
      <c r="A220" s="40">
        <v>1131</v>
      </c>
      <c r="B220" s="70" t="s">
        <v>1218</v>
      </c>
      <c r="C220" s="202"/>
      <c r="D220" s="202"/>
      <c r="E220" s="202"/>
      <c r="F220" s="377"/>
      <c r="G220" s="534">
        <f t="shared" si="9"/>
        <v>0</v>
      </c>
      <c r="H220" s="377"/>
      <c r="I220" s="377">
        <f t="shared" si="10"/>
        <v>0</v>
      </c>
      <c r="J220" s="378">
        <f t="shared" si="11"/>
        <v>0</v>
      </c>
      <c r="K220" s="327"/>
      <c r="L220" s="359"/>
    </row>
    <row r="221" spans="1:12" s="461" customFormat="1" ht="45" outlineLevel="1">
      <c r="A221" s="455">
        <v>1132</v>
      </c>
      <c r="B221" s="531" t="s">
        <v>1185</v>
      </c>
      <c r="C221" s="457" t="s">
        <v>2</v>
      </c>
      <c r="D221" s="457">
        <v>15</v>
      </c>
      <c r="E221" s="457">
        <v>15</v>
      </c>
      <c r="F221" s="534">
        <v>930.99999999999989</v>
      </c>
      <c r="G221" s="534">
        <f t="shared" si="9"/>
        <v>13964.999999999998</v>
      </c>
      <c r="H221" s="534">
        <v>400.32999999999993</v>
      </c>
      <c r="I221" s="534">
        <f t="shared" si="10"/>
        <v>6004.9499999999989</v>
      </c>
      <c r="J221" s="532">
        <f t="shared" si="11"/>
        <v>19969.949999999997</v>
      </c>
      <c r="K221" s="533"/>
      <c r="L221" s="460"/>
    </row>
    <row r="222" spans="1:12" s="461" customFormat="1" ht="30" outlineLevel="1">
      <c r="A222" s="455">
        <v>1133</v>
      </c>
      <c r="B222" s="531" t="s">
        <v>1186</v>
      </c>
      <c r="C222" s="457" t="s">
        <v>2</v>
      </c>
      <c r="D222" s="457">
        <v>15</v>
      </c>
      <c r="E222" s="457">
        <v>15</v>
      </c>
      <c r="F222" s="534">
        <v>509.59999999999991</v>
      </c>
      <c r="G222" s="534">
        <f t="shared" si="9"/>
        <v>7643.9999999999982</v>
      </c>
      <c r="H222" s="534">
        <v>219.12799999999999</v>
      </c>
      <c r="I222" s="534">
        <f t="shared" si="10"/>
        <v>3286.9199999999996</v>
      </c>
      <c r="J222" s="532">
        <f t="shared" si="11"/>
        <v>10930.919999999998</v>
      </c>
      <c r="K222" s="533"/>
      <c r="L222" s="460"/>
    </row>
    <row r="223" spans="1:12" s="461" customFormat="1" ht="15" outlineLevel="1">
      <c r="A223" s="455">
        <v>1134</v>
      </c>
      <c r="B223" s="531" t="s">
        <v>1187</v>
      </c>
      <c r="C223" s="457" t="s">
        <v>2</v>
      </c>
      <c r="D223" s="457">
        <v>15</v>
      </c>
      <c r="E223" s="457">
        <v>15</v>
      </c>
      <c r="F223" s="534">
        <v>401.79999999999995</v>
      </c>
      <c r="G223" s="534">
        <f t="shared" si="9"/>
        <v>6026.9999999999991</v>
      </c>
      <c r="H223" s="534">
        <v>172.77399999999997</v>
      </c>
      <c r="I223" s="534">
        <f t="shared" si="10"/>
        <v>2591.6099999999997</v>
      </c>
      <c r="J223" s="532">
        <f t="shared" si="11"/>
        <v>8618.6099999999988</v>
      </c>
      <c r="K223" s="533"/>
      <c r="L223" s="460"/>
    </row>
    <row r="224" spans="1:12" s="461" customFormat="1" ht="60" outlineLevel="1">
      <c r="A224" s="455">
        <v>1135</v>
      </c>
      <c r="B224" s="531" t="s">
        <v>1219</v>
      </c>
      <c r="C224" s="457" t="s">
        <v>31</v>
      </c>
      <c r="D224" s="457">
        <v>1</v>
      </c>
      <c r="E224" s="457">
        <v>1</v>
      </c>
      <c r="F224" s="534">
        <v>7786.7999999999993</v>
      </c>
      <c r="G224" s="534">
        <f t="shared" si="9"/>
        <v>7786.7999999999993</v>
      </c>
      <c r="H224" s="534">
        <v>3348.3240000000001</v>
      </c>
      <c r="I224" s="534">
        <f t="shared" si="10"/>
        <v>3348.3240000000001</v>
      </c>
      <c r="J224" s="532">
        <f t="shared" si="11"/>
        <v>11135.124</v>
      </c>
      <c r="K224" s="533"/>
      <c r="L224" s="460"/>
    </row>
    <row r="225" spans="1:12" s="461" customFormat="1" ht="45" outlineLevel="1">
      <c r="A225" s="455">
        <v>1136</v>
      </c>
      <c r="B225" s="531" t="s">
        <v>1202</v>
      </c>
      <c r="C225" s="457" t="s">
        <v>31</v>
      </c>
      <c r="D225" s="457">
        <v>2</v>
      </c>
      <c r="E225" s="457">
        <v>2</v>
      </c>
      <c r="F225" s="534">
        <v>2914.7999999999997</v>
      </c>
      <c r="G225" s="534">
        <f t="shared" si="9"/>
        <v>5829.5999999999995</v>
      </c>
      <c r="H225" s="534">
        <v>1253.3639999999998</v>
      </c>
      <c r="I225" s="534">
        <f t="shared" si="10"/>
        <v>2506.7279999999996</v>
      </c>
      <c r="J225" s="532">
        <f t="shared" si="11"/>
        <v>8336.3279999999995</v>
      </c>
      <c r="K225" s="533"/>
      <c r="L225" s="460"/>
    </row>
    <row r="226" spans="1:12" s="461" customFormat="1" ht="15" outlineLevel="1">
      <c r="A226" s="455">
        <v>1137</v>
      </c>
      <c r="B226" s="531" t="s">
        <v>1220</v>
      </c>
      <c r="C226" s="457" t="s">
        <v>31</v>
      </c>
      <c r="D226" s="457">
        <v>12</v>
      </c>
      <c r="E226" s="457">
        <v>12</v>
      </c>
      <c r="F226" s="534">
        <v>368</v>
      </c>
      <c r="G226" s="534">
        <f t="shared" si="9"/>
        <v>4416</v>
      </c>
      <c r="H226" s="534">
        <v>158</v>
      </c>
      <c r="I226" s="534">
        <f t="shared" si="10"/>
        <v>1896</v>
      </c>
      <c r="J226" s="532">
        <f t="shared" si="11"/>
        <v>6312</v>
      </c>
      <c r="K226" s="533"/>
      <c r="L226" s="460"/>
    </row>
    <row r="227" spans="1:12" s="461" customFormat="1" ht="30" outlineLevel="1">
      <c r="A227" s="455">
        <v>1138</v>
      </c>
      <c r="B227" s="531" t="s">
        <v>1221</v>
      </c>
      <c r="C227" s="457" t="s">
        <v>31</v>
      </c>
      <c r="D227" s="457">
        <v>4</v>
      </c>
      <c r="E227" s="457">
        <v>4</v>
      </c>
      <c r="F227" s="534">
        <v>2768</v>
      </c>
      <c r="G227" s="377">
        <f t="shared" si="9"/>
        <v>11072</v>
      </c>
      <c r="H227" s="534">
        <v>1190</v>
      </c>
      <c r="I227" s="534">
        <f t="shared" si="10"/>
        <v>4760</v>
      </c>
      <c r="J227" s="532">
        <f t="shared" si="11"/>
        <v>15832</v>
      </c>
      <c r="K227" s="533"/>
      <c r="L227" s="460"/>
    </row>
    <row r="228" spans="1:12" s="461" customFormat="1" ht="30" outlineLevel="1">
      <c r="A228" s="455">
        <v>1139</v>
      </c>
      <c r="B228" s="531" t="s">
        <v>1222</v>
      </c>
      <c r="C228" s="457" t="s">
        <v>31</v>
      </c>
      <c r="D228" s="457">
        <v>2</v>
      </c>
      <c r="E228" s="457">
        <v>2</v>
      </c>
      <c r="F228" s="534">
        <v>332</v>
      </c>
      <c r="G228" s="377">
        <f t="shared" si="9"/>
        <v>664</v>
      </c>
      <c r="H228" s="534">
        <v>143</v>
      </c>
      <c r="I228" s="534">
        <f t="shared" si="10"/>
        <v>286</v>
      </c>
      <c r="J228" s="532">
        <f t="shared" si="11"/>
        <v>950</v>
      </c>
      <c r="K228" s="533"/>
      <c r="L228" s="460"/>
    </row>
    <row r="229" spans="1:12" s="461" customFormat="1" ht="30" outlineLevel="1">
      <c r="A229" s="455">
        <v>1140</v>
      </c>
      <c r="B229" s="531" t="s">
        <v>1381</v>
      </c>
      <c r="C229" s="457" t="s">
        <v>2</v>
      </c>
      <c r="D229" s="457">
        <v>50</v>
      </c>
      <c r="E229" s="457">
        <v>50</v>
      </c>
      <c r="F229" s="534">
        <v>78</v>
      </c>
      <c r="G229" s="534">
        <f t="shared" si="9"/>
        <v>3900</v>
      </c>
      <c r="H229" s="534">
        <v>30</v>
      </c>
      <c r="I229" s="534">
        <f t="shared" si="10"/>
        <v>1500</v>
      </c>
      <c r="J229" s="532">
        <f t="shared" si="11"/>
        <v>5400</v>
      </c>
      <c r="K229" s="533"/>
      <c r="L229" s="460"/>
    </row>
    <row r="230" spans="1:12" s="461" customFormat="1" ht="30" outlineLevel="1">
      <c r="A230" s="455">
        <v>1141</v>
      </c>
      <c r="B230" s="531" t="s">
        <v>1382</v>
      </c>
      <c r="C230" s="457" t="s">
        <v>2</v>
      </c>
      <c r="D230" s="457">
        <v>200</v>
      </c>
      <c r="E230" s="457">
        <v>200</v>
      </c>
      <c r="F230" s="534">
        <v>48</v>
      </c>
      <c r="G230" s="377">
        <f t="shared" si="9"/>
        <v>9600</v>
      </c>
      <c r="H230" s="534">
        <v>30</v>
      </c>
      <c r="I230" s="534">
        <f t="shared" si="10"/>
        <v>6000</v>
      </c>
      <c r="J230" s="532">
        <f t="shared" si="11"/>
        <v>15600</v>
      </c>
      <c r="K230" s="533"/>
      <c r="L230" s="460"/>
    </row>
    <row r="231" spans="1:12" s="461" customFormat="1" ht="30" outlineLevel="1">
      <c r="A231" s="455">
        <v>1142</v>
      </c>
      <c r="B231" s="531" t="s">
        <v>1380</v>
      </c>
      <c r="C231" s="457" t="s">
        <v>31</v>
      </c>
      <c r="D231" s="457">
        <v>750</v>
      </c>
      <c r="E231" s="457">
        <v>750</v>
      </c>
      <c r="F231" s="534">
        <v>8</v>
      </c>
      <c r="G231" s="534">
        <f t="shared" si="9"/>
        <v>6000</v>
      </c>
      <c r="H231" s="534">
        <v>3</v>
      </c>
      <c r="I231" s="534">
        <f t="shared" si="10"/>
        <v>2250</v>
      </c>
      <c r="J231" s="532">
        <f t="shared" si="11"/>
        <v>8250</v>
      </c>
      <c r="K231" s="533"/>
      <c r="L231" s="460"/>
    </row>
    <row r="232" spans="1:12" s="6" customFormat="1" ht="15" outlineLevel="1">
      <c r="A232" s="40">
        <v>1143</v>
      </c>
      <c r="B232" s="70" t="s">
        <v>1232</v>
      </c>
      <c r="C232" s="202"/>
      <c r="D232" s="202"/>
      <c r="E232" s="202"/>
      <c r="F232" s="377"/>
      <c r="G232" s="534">
        <f t="shared" si="9"/>
        <v>0</v>
      </c>
      <c r="H232" s="377"/>
      <c r="I232" s="377">
        <f t="shared" si="10"/>
        <v>0</v>
      </c>
      <c r="J232" s="378">
        <f t="shared" si="11"/>
        <v>0</v>
      </c>
      <c r="K232" s="327"/>
      <c r="L232" s="359"/>
    </row>
    <row r="233" spans="1:12" s="6" customFormat="1" ht="15" outlineLevel="1">
      <c r="A233" s="40">
        <v>1144</v>
      </c>
      <c r="B233" s="70" t="s">
        <v>1233</v>
      </c>
      <c r="C233" s="202"/>
      <c r="D233" s="202"/>
      <c r="E233" s="202"/>
      <c r="F233" s="377"/>
      <c r="G233" s="534">
        <f t="shared" si="9"/>
        <v>0</v>
      </c>
      <c r="H233" s="377"/>
      <c r="I233" s="377">
        <f t="shared" si="10"/>
        <v>0</v>
      </c>
      <c r="J233" s="378">
        <f t="shared" si="11"/>
        <v>0</v>
      </c>
      <c r="K233" s="327"/>
      <c r="L233" s="359"/>
    </row>
    <row r="234" spans="1:12" s="461" customFormat="1" ht="75" outlineLevel="1">
      <c r="A234" s="455">
        <v>1145</v>
      </c>
      <c r="B234" s="531" t="s">
        <v>1677</v>
      </c>
      <c r="C234" s="457" t="s">
        <v>103</v>
      </c>
      <c r="D234" s="457">
        <v>1</v>
      </c>
      <c r="E234" s="457">
        <v>1</v>
      </c>
      <c r="F234" s="534">
        <v>0</v>
      </c>
      <c r="G234" s="534">
        <f t="shared" si="9"/>
        <v>0</v>
      </c>
      <c r="H234" s="534">
        <v>55500</v>
      </c>
      <c r="I234" s="534">
        <f t="shared" si="10"/>
        <v>55500</v>
      </c>
      <c r="J234" s="532">
        <f t="shared" si="11"/>
        <v>55500</v>
      </c>
      <c r="K234" s="533"/>
      <c r="L234" s="460"/>
    </row>
    <row r="235" spans="1:12" s="6" customFormat="1" ht="15" outlineLevel="1">
      <c r="A235" s="40">
        <v>1146</v>
      </c>
      <c r="B235" s="70" t="s">
        <v>104</v>
      </c>
      <c r="C235" s="202"/>
      <c r="D235" s="202"/>
      <c r="E235" s="202"/>
      <c r="F235" s="377"/>
      <c r="G235" s="534">
        <f t="shared" si="9"/>
        <v>0</v>
      </c>
      <c r="H235" s="377"/>
      <c r="I235" s="377">
        <f t="shared" si="10"/>
        <v>0</v>
      </c>
      <c r="J235" s="378">
        <f t="shared" si="11"/>
        <v>0</v>
      </c>
      <c r="K235" s="327"/>
      <c r="L235" s="359"/>
    </row>
    <row r="236" spans="1:12" s="461" customFormat="1" ht="30" outlineLevel="1">
      <c r="A236" s="455">
        <v>1147</v>
      </c>
      <c r="B236" s="531" t="s">
        <v>1206</v>
      </c>
      <c r="C236" s="457" t="s">
        <v>31</v>
      </c>
      <c r="D236" s="457">
        <v>2</v>
      </c>
      <c r="E236" s="457">
        <v>2</v>
      </c>
      <c r="F236" s="534">
        <v>0</v>
      </c>
      <c r="G236" s="534">
        <f t="shared" si="9"/>
        <v>0</v>
      </c>
      <c r="H236" s="534">
        <v>2550</v>
      </c>
      <c r="I236" s="534">
        <f t="shared" si="10"/>
        <v>5100</v>
      </c>
      <c r="J236" s="532">
        <f t="shared" si="11"/>
        <v>5100</v>
      </c>
      <c r="K236" s="533"/>
      <c r="L236" s="460"/>
    </row>
    <row r="237" spans="1:12" s="461" customFormat="1" ht="15" outlineLevel="1">
      <c r="A237" s="455">
        <v>1148</v>
      </c>
      <c r="B237" s="531" t="s">
        <v>1207</v>
      </c>
      <c r="C237" s="457" t="s">
        <v>31</v>
      </c>
      <c r="D237" s="457">
        <v>1</v>
      </c>
      <c r="E237" s="457">
        <v>1</v>
      </c>
      <c r="F237" s="534">
        <v>0</v>
      </c>
      <c r="G237" s="534">
        <f t="shared" si="9"/>
        <v>0</v>
      </c>
      <c r="H237" s="534">
        <v>4250</v>
      </c>
      <c r="I237" s="534">
        <f t="shared" si="10"/>
        <v>4250</v>
      </c>
      <c r="J237" s="532">
        <f t="shared" si="11"/>
        <v>4250</v>
      </c>
      <c r="K237" s="533"/>
      <c r="L237" s="460"/>
    </row>
    <row r="238" spans="1:12" s="461" customFormat="1" ht="15" outlineLevel="1">
      <c r="A238" s="455">
        <v>1149</v>
      </c>
      <c r="B238" s="531" t="s">
        <v>1208</v>
      </c>
      <c r="C238" s="457" t="s">
        <v>31</v>
      </c>
      <c r="D238" s="457">
        <v>1</v>
      </c>
      <c r="E238" s="457">
        <v>1</v>
      </c>
      <c r="F238" s="534">
        <v>0</v>
      </c>
      <c r="G238" s="534">
        <f t="shared" si="9"/>
        <v>0</v>
      </c>
      <c r="H238" s="534">
        <v>4250</v>
      </c>
      <c r="I238" s="534">
        <f t="shared" si="10"/>
        <v>4250</v>
      </c>
      <c r="J238" s="532">
        <f t="shared" si="11"/>
        <v>4250</v>
      </c>
      <c r="K238" s="533"/>
      <c r="L238" s="460"/>
    </row>
    <row r="239" spans="1:12" s="461" customFormat="1" ht="30" outlineLevel="1">
      <c r="A239" s="455">
        <v>1150</v>
      </c>
      <c r="B239" s="531" t="s">
        <v>1209</v>
      </c>
      <c r="C239" s="457" t="s">
        <v>31</v>
      </c>
      <c r="D239" s="457">
        <v>1</v>
      </c>
      <c r="E239" s="457">
        <v>1</v>
      </c>
      <c r="F239" s="534">
        <v>0</v>
      </c>
      <c r="G239" s="534">
        <f t="shared" si="9"/>
        <v>0</v>
      </c>
      <c r="H239" s="534">
        <v>2250</v>
      </c>
      <c r="I239" s="534">
        <f t="shared" si="10"/>
        <v>2250</v>
      </c>
      <c r="J239" s="532">
        <f t="shared" si="11"/>
        <v>2250</v>
      </c>
      <c r="K239" s="533"/>
      <c r="L239" s="460"/>
    </row>
    <row r="240" spans="1:12" s="461" customFormat="1" ht="30" outlineLevel="1">
      <c r="A240" s="455">
        <v>1151</v>
      </c>
      <c r="B240" s="531" t="s">
        <v>1210</v>
      </c>
      <c r="C240" s="457" t="s">
        <v>31</v>
      </c>
      <c r="D240" s="457">
        <v>1</v>
      </c>
      <c r="E240" s="457">
        <v>1</v>
      </c>
      <c r="F240" s="534">
        <v>0</v>
      </c>
      <c r="G240" s="458"/>
      <c r="H240" s="534">
        <v>2250</v>
      </c>
      <c r="I240" s="534">
        <f t="shared" si="10"/>
        <v>2250</v>
      </c>
      <c r="J240" s="532">
        <f t="shared" si="11"/>
        <v>2250</v>
      </c>
      <c r="K240" s="533"/>
      <c r="L240" s="460"/>
    </row>
    <row r="241" spans="1:12" s="461" customFormat="1" ht="30" outlineLevel="1">
      <c r="A241" s="455">
        <v>1152</v>
      </c>
      <c r="B241" s="531" t="s">
        <v>1211</v>
      </c>
      <c r="C241" s="457" t="s">
        <v>31</v>
      </c>
      <c r="D241" s="457">
        <v>1</v>
      </c>
      <c r="E241" s="457">
        <v>1</v>
      </c>
      <c r="F241" s="534">
        <v>0</v>
      </c>
      <c r="G241" s="458"/>
      <c r="H241" s="534">
        <v>2250</v>
      </c>
      <c r="I241" s="534">
        <f t="shared" si="10"/>
        <v>2250</v>
      </c>
      <c r="J241" s="532">
        <f t="shared" si="11"/>
        <v>2250</v>
      </c>
      <c r="K241" s="533"/>
      <c r="L241" s="460"/>
    </row>
    <row r="242" spans="1:12" s="461" customFormat="1" ht="30" outlineLevel="1">
      <c r="A242" s="455">
        <v>1153</v>
      </c>
      <c r="B242" s="531" t="s">
        <v>1212</v>
      </c>
      <c r="C242" s="457" t="s">
        <v>31</v>
      </c>
      <c r="D242" s="457">
        <v>2</v>
      </c>
      <c r="E242" s="457">
        <v>2</v>
      </c>
      <c r="F242" s="534">
        <v>0</v>
      </c>
      <c r="G242" s="534">
        <f t="shared" ref="G242" si="12">F242*E242</f>
        <v>0</v>
      </c>
      <c r="H242" s="534">
        <v>1750.0000000000002</v>
      </c>
      <c r="I242" s="534">
        <f t="shared" si="10"/>
        <v>3500.0000000000005</v>
      </c>
      <c r="J242" s="532">
        <f t="shared" si="11"/>
        <v>3500.0000000000005</v>
      </c>
      <c r="K242" s="533"/>
      <c r="L242" s="460"/>
    </row>
    <row r="243" spans="1:12" s="461" customFormat="1" ht="30" outlineLevel="1">
      <c r="A243" s="455">
        <v>1154</v>
      </c>
      <c r="B243" s="531" t="s">
        <v>1213</v>
      </c>
      <c r="C243" s="457" t="s">
        <v>31</v>
      </c>
      <c r="D243" s="457">
        <v>2</v>
      </c>
      <c r="E243" s="457">
        <v>2</v>
      </c>
      <c r="F243" s="534">
        <v>0</v>
      </c>
      <c r="G243" s="534">
        <f t="shared" si="9"/>
        <v>0</v>
      </c>
      <c r="H243" s="534">
        <v>1750.0000000000002</v>
      </c>
      <c r="I243" s="534">
        <f t="shared" si="10"/>
        <v>3500.0000000000005</v>
      </c>
      <c r="J243" s="532">
        <f t="shared" si="11"/>
        <v>3500.0000000000005</v>
      </c>
      <c r="K243" s="533"/>
      <c r="L243" s="460"/>
    </row>
    <row r="244" spans="1:12" s="461" customFormat="1" ht="30" outlineLevel="1">
      <c r="A244" s="455">
        <v>1155</v>
      </c>
      <c r="B244" s="531" t="s">
        <v>1214</v>
      </c>
      <c r="C244" s="457" t="s">
        <v>31</v>
      </c>
      <c r="D244" s="457">
        <v>1</v>
      </c>
      <c r="E244" s="457">
        <v>1</v>
      </c>
      <c r="F244" s="534">
        <v>0</v>
      </c>
      <c r="G244" s="534">
        <f t="shared" si="9"/>
        <v>0</v>
      </c>
      <c r="H244" s="534">
        <v>1750.0000000000002</v>
      </c>
      <c r="I244" s="534">
        <f t="shared" si="10"/>
        <v>1750.0000000000002</v>
      </c>
      <c r="J244" s="532">
        <f t="shared" si="11"/>
        <v>1750.0000000000002</v>
      </c>
      <c r="K244" s="533"/>
      <c r="L244" s="460"/>
    </row>
    <row r="245" spans="1:12" s="6" customFormat="1" ht="15" outlineLevel="1">
      <c r="A245" s="40">
        <v>1156</v>
      </c>
      <c r="B245" s="70" t="s">
        <v>1179</v>
      </c>
      <c r="C245" s="202"/>
      <c r="D245" s="202"/>
      <c r="E245" s="202"/>
      <c r="F245" s="377">
        <v>0</v>
      </c>
      <c r="G245" s="534">
        <f t="shared" si="9"/>
        <v>0</v>
      </c>
      <c r="H245" s="377">
        <v>0</v>
      </c>
      <c r="I245" s="377">
        <f t="shared" si="10"/>
        <v>0</v>
      </c>
      <c r="J245" s="378">
        <f t="shared" si="11"/>
        <v>0</v>
      </c>
      <c r="K245" s="327"/>
      <c r="L245" s="359"/>
    </row>
    <row r="246" spans="1:12" s="543" customFormat="1" ht="30" outlineLevel="1">
      <c r="A246" s="537">
        <v>1157</v>
      </c>
      <c r="B246" s="430" t="s">
        <v>1215</v>
      </c>
      <c r="C246" s="538" t="s">
        <v>103</v>
      </c>
      <c r="D246" s="538">
        <v>1</v>
      </c>
      <c r="E246" s="538">
        <v>1</v>
      </c>
      <c r="F246" s="539">
        <v>7500</v>
      </c>
      <c r="G246" s="534">
        <f t="shared" si="9"/>
        <v>7500</v>
      </c>
      <c r="H246" s="539">
        <v>8000</v>
      </c>
      <c r="I246" s="539">
        <f t="shared" si="10"/>
        <v>8000</v>
      </c>
      <c r="J246" s="540">
        <f t="shared" si="11"/>
        <v>15500</v>
      </c>
      <c r="K246" s="541"/>
      <c r="L246" s="546" t="s">
        <v>3625</v>
      </c>
    </row>
    <row r="247" spans="1:12" s="461" customFormat="1" ht="45" outlineLevel="1">
      <c r="A247" s="455">
        <v>1158</v>
      </c>
      <c r="B247" s="531" t="s">
        <v>1216</v>
      </c>
      <c r="C247" s="457" t="s">
        <v>2</v>
      </c>
      <c r="D247" s="457">
        <v>45</v>
      </c>
      <c r="E247" s="457">
        <v>45</v>
      </c>
      <c r="F247" s="534">
        <v>70</v>
      </c>
      <c r="G247" s="534">
        <f t="shared" si="9"/>
        <v>3150</v>
      </c>
      <c r="H247" s="534">
        <v>398</v>
      </c>
      <c r="I247" s="534">
        <f t="shared" si="10"/>
        <v>17910</v>
      </c>
      <c r="J247" s="532">
        <f t="shared" si="11"/>
        <v>21060</v>
      </c>
      <c r="K247" s="533"/>
      <c r="L247" s="460"/>
    </row>
    <row r="248" spans="1:12" s="461" customFormat="1" ht="60" outlineLevel="1">
      <c r="A248" s="455">
        <v>1159</v>
      </c>
      <c r="B248" s="531" t="s">
        <v>1217</v>
      </c>
      <c r="C248" s="457" t="s">
        <v>31</v>
      </c>
      <c r="D248" s="457">
        <v>2</v>
      </c>
      <c r="E248" s="457">
        <v>2</v>
      </c>
      <c r="F248" s="534">
        <v>7.5</v>
      </c>
      <c r="G248" s="534">
        <f t="shared" si="9"/>
        <v>15</v>
      </c>
      <c r="H248" s="534">
        <v>250</v>
      </c>
      <c r="I248" s="534">
        <f t="shared" si="10"/>
        <v>500</v>
      </c>
      <c r="J248" s="532">
        <f t="shared" si="11"/>
        <v>515</v>
      </c>
      <c r="K248" s="533"/>
      <c r="L248" s="460"/>
    </row>
    <row r="249" spans="1:12" s="6" customFormat="1" ht="15" outlineLevel="1">
      <c r="A249" s="40">
        <v>1160</v>
      </c>
      <c r="B249" s="70" t="s">
        <v>1218</v>
      </c>
      <c r="C249" s="202"/>
      <c r="D249" s="202"/>
      <c r="E249" s="202"/>
      <c r="F249" s="377"/>
      <c r="G249" s="534">
        <f t="shared" si="9"/>
        <v>0</v>
      </c>
      <c r="H249" s="377"/>
      <c r="I249" s="377">
        <f t="shared" si="10"/>
        <v>0</v>
      </c>
      <c r="J249" s="378">
        <f t="shared" si="11"/>
        <v>0</v>
      </c>
      <c r="K249" s="327"/>
      <c r="L249" s="359"/>
    </row>
    <row r="250" spans="1:12" s="461" customFormat="1" ht="45" outlineLevel="1">
      <c r="A250" s="455">
        <v>1161</v>
      </c>
      <c r="B250" s="456" t="s">
        <v>1185</v>
      </c>
      <c r="C250" s="464" t="s">
        <v>2</v>
      </c>
      <c r="D250" s="464">
        <v>3</v>
      </c>
      <c r="E250" s="457">
        <v>3</v>
      </c>
      <c r="F250" s="534">
        <v>930.99999999999989</v>
      </c>
      <c r="G250" s="534">
        <f t="shared" si="9"/>
        <v>2792.9999999999995</v>
      </c>
      <c r="H250" s="534">
        <v>400.32999999999993</v>
      </c>
      <c r="I250" s="534">
        <f t="shared" si="10"/>
        <v>1200.9899999999998</v>
      </c>
      <c r="J250" s="532">
        <f t="shared" si="11"/>
        <v>3993.9899999999993</v>
      </c>
      <c r="K250" s="547"/>
      <c r="L250" s="460"/>
    </row>
    <row r="251" spans="1:12" s="461" customFormat="1" ht="30" outlineLevel="1">
      <c r="A251" s="455">
        <v>1162</v>
      </c>
      <c r="B251" s="456" t="s">
        <v>1186</v>
      </c>
      <c r="C251" s="464" t="s">
        <v>2</v>
      </c>
      <c r="D251" s="464">
        <v>3</v>
      </c>
      <c r="E251" s="457">
        <v>3</v>
      </c>
      <c r="F251" s="534">
        <v>509.59999999999991</v>
      </c>
      <c r="G251" s="534">
        <f t="shared" si="9"/>
        <v>1528.7999999999997</v>
      </c>
      <c r="H251" s="534">
        <v>219.12799999999999</v>
      </c>
      <c r="I251" s="534">
        <f t="shared" si="10"/>
        <v>657.38400000000001</v>
      </c>
      <c r="J251" s="532">
        <f t="shared" si="11"/>
        <v>2186.1839999999997</v>
      </c>
      <c r="K251" s="464"/>
      <c r="L251" s="460"/>
    </row>
    <row r="252" spans="1:12" s="461" customFormat="1" ht="15" outlineLevel="1">
      <c r="A252" s="455">
        <v>1163</v>
      </c>
      <c r="B252" s="531" t="s">
        <v>1187</v>
      </c>
      <c r="C252" s="457" t="s">
        <v>2</v>
      </c>
      <c r="D252" s="457">
        <v>3</v>
      </c>
      <c r="E252" s="457">
        <v>3</v>
      </c>
      <c r="F252" s="534">
        <v>401.79999999999995</v>
      </c>
      <c r="G252" s="534">
        <f t="shared" si="9"/>
        <v>1205.3999999999999</v>
      </c>
      <c r="H252" s="534">
        <v>172.77399999999997</v>
      </c>
      <c r="I252" s="534">
        <f t="shared" si="10"/>
        <v>518.32199999999989</v>
      </c>
      <c r="J252" s="532">
        <f t="shared" si="11"/>
        <v>1723.7219999999998</v>
      </c>
      <c r="K252" s="533"/>
      <c r="L252" s="460"/>
    </row>
    <row r="253" spans="1:12" s="461" customFormat="1" ht="60" outlineLevel="1">
      <c r="A253" s="455">
        <v>1164</v>
      </c>
      <c r="B253" s="531" t="s">
        <v>1219</v>
      </c>
      <c r="C253" s="457" t="s">
        <v>31</v>
      </c>
      <c r="D253" s="457">
        <v>1</v>
      </c>
      <c r="E253" s="457">
        <v>1</v>
      </c>
      <c r="F253" s="534">
        <v>7786.7999999999993</v>
      </c>
      <c r="G253" s="534">
        <f t="shared" si="9"/>
        <v>7786.7999999999993</v>
      </c>
      <c r="H253" s="534">
        <v>3348.3240000000001</v>
      </c>
      <c r="I253" s="534">
        <f t="shared" si="10"/>
        <v>3348.3240000000001</v>
      </c>
      <c r="J253" s="532">
        <f t="shared" si="11"/>
        <v>11135.124</v>
      </c>
      <c r="K253" s="533"/>
      <c r="L253" s="460"/>
    </row>
    <row r="254" spans="1:12" s="461" customFormat="1" ht="45" outlineLevel="1">
      <c r="A254" s="455">
        <v>1165</v>
      </c>
      <c r="B254" s="531" t="s">
        <v>1202</v>
      </c>
      <c r="C254" s="457" t="s">
        <v>31</v>
      </c>
      <c r="D254" s="457">
        <v>1</v>
      </c>
      <c r="E254" s="457">
        <v>1</v>
      </c>
      <c r="F254" s="534">
        <v>2914.7999999999997</v>
      </c>
      <c r="G254" s="534">
        <f t="shared" si="9"/>
        <v>2914.7999999999997</v>
      </c>
      <c r="H254" s="534">
        <v>1253.3639999999998</v>
      </c>
      <c r="I254" s="534">
        <f t="shared" si="10"/>
        <v>1253.3639999999998</v>
      </c>
      <c r="J254" s="532">
        <f t="shared" si="11"/>
        <v>4168.1639999999998</v>
      </c>
      <c r="K254" s="533"/>
      <c r="L254" s="460"/>
    </row>
    <row r="255" spans="1:12" s="461" customFormat="1" ht="15" outlineLevel="1">
      <c r="A255" s="455">
        <v>1166</v>
      </c>
      <c r="B255" s="531" t="s">
        <v>1220</v>
      </c>
      <c r="C255" s="457" t="s">
        <v>31</v>
      </c>
      <c r="D255" s="457">
        <v>2</v>
      </c>
      <c r="E255" s="457">
        <v>2</v>
      </c>
      <c r="F255" s="534">
        <v>368</v>
      </c>
      <c r="G255" s="534">
        <f t="shared" si="9"/>
        <v>736</v>
      </c>
      <c r="H255" s="534">
        <v>158</v>
      </c>
      <c r="I255" s="534">
        <f t="shared" si="10"/>
        <v>316</v>
      </c>
      <c r="J255" s="532">
        <f t="shared" si="11"/>
        <v>1052</v>
      </c>
      <c r="K255" s="533"/>
      <c r="L255" s="460"/>
    </row>
    <row r="256" spans="1:12" s="461" customFormat="1" ht="30" outlineLevel="1">
      <c r="A256" s="455">
        <v>1167</v>
      </c>
      <c r="B256" s="531" t="s">
        <v>1221</v>
      </c>
      <c r="C256" s="457" t="s">
        <v>31</v>
      </c>
      <c r="D256" s="457">
        <v>4</v>
      </c>
      <c r="E256" s="457">
        <v>4</v>
      </c>
      <c r="F256" s="534">
        <v>2768</v>
      </c>
      <c r="G256" s="534">
        <f t="shared" si="9"/>
        <v>11072</v>
      </c>
      <c r="H256" s="534">
        <v>1190</v>
      </c>
      <c r="I256" s="534">
        <f t="shared" si="10"/>
        <v>4760</v>
      </c>
      <c r="J256" s="532">
        <f t="shared" si="11"/>
        <v>15832</v>
      </c>
      <c r="K256" s="533"/>
      <c r="L256" s="460"/>
    </row>
    <row r="257" spans="1:12" s="461" customFormat="1" ht="30" outlineLevel="1">
      <c r="A257" s="455">
        <v>1168</v>
      </c>
      <c r="B257" s="531" t="s">
        <v>1222</v>
      </c>
      <c r="C257" s="457" t="s">
        <v>31</v>
      </c>
      <c r="D257" s="457">
        <v>2</v>
      </c>
      <c r="E257" s="457">
        <v>2</v>
      </c>
      <c r="F257" s="534">
        <v>332</v>
      </c>
      <c r="G257" s="534">
        <f t="shared" si="9"/>
        <v>664</v>
      </c>
      <c r="H257" s="534">
        <v>143</v>
      </c>
      <c r="I257" s="534">
        <f t="shared" si="10"/>
        <v>286</v>
      </c>
      <c r="J257" s="532">
        <f t="shared" si="11"/>
        <v>950</v>
      </c>
      <c r="K257" s="533"/>
      <c r="L257" s="460"/>
    </row>
    <row r="258" spans="1:12" s="461" customFormat="1" ht="30" outlineLevel="1">
      <c r="A258" s="455">
        <v>1169</v>
      </c>
      <c r="B258" s="531" t="s">
        <v>1381</v>
      </c>
      <c r="C258" s="457" t="s">
        <v>2</v>
      </c>
      <c r="D258" s="457">
        <v>50</v>
      </c>
      <c r="E258" s="457">
        <v>50</v>
      </c>
      <c r="F258" s="534">
        <v>78</v>
      </c>
      <c r="G258" s="534">
        <f t="shared" si="9"/>
        <v>3900</v>
      </c>
      <c r="H258" s="534">
        <v>30</v>
      </c>
      <c r="I258" s="534">
        <f t="shared" si="10"/>
        <v>1500</v>
      </c>
      <c r="J258" s="532">
        <f t="shared" si="11"/>
        <v>5400</v>
      </c>
      <c r="K258" s="533"/>
      <c r="L258" s="460"/>
    </row>
    <row r="259" spans="1:12" s="461" customFormat="1" ht="30" outlineLevel="1">
      <c r="A259" s="455">
        <v>1170</v>
      </c>
      <c r="B259" s="531" t="s">
        <v>1382</v>
      </c>
      <c r="C259" s="457" t="s">
        <v>2</v>
      </c>
      <c r="D259" s="457">
        <v>200</v>
      </c>
      <c r="E259" s="457">
        <v>200</v>
      </c>
      <c r="F259" s="534">
        <v>48</v>
      </c>
      <c r="G259" s="377">
        <f t="shared" ref="G259:G322" si="13">F259*E259</f>
        <v>9600</v>
      </c>
      <c r="H259" s="534">
        <v>30</v>
      </c>
      <c r="I259" s="534">
        <f t="shared" si="10"/>
        <v>6000</v>
      </c>
      <c r="J259" s="532">
        <f t="shared" si="11"/>
        <v>15600</v>
      </c>
      <c r="K259" s="533"/>
      <c r="L259" s="460"/>
    </row>
    <row r="260" spans="1:12" s="461" customFormat="1" ht="30" outlineLevel="1">
      <c r="A260" s="455">
        <v>1171</v>
      </c>
      <c r="B260" s="531" t="s">
        <v>1380</v>
      </c>
      <c r="C260" s="457" t="s">
        <v>31</v>
      </c>
      <c r="D260" s="457">
        <v>750</v>
      </c>
      <c r="E260" s="457">
        <v>750</v>
      </c>
      <c r="F260" s="534">
        <v>8</v>
      </c>
      <c r="G260" s="534">
        <f t="shared" si="13"/>
        <v>6000</v>
      </c>
      <c r="H260" s="534">
        <v>3</v>
      </c>
      <c r="I260" s="534">
        <f t="shared" si="10"/>
        <v>2250</v>
      </c>
      <c r="J260" s="532">
        <f t="shared" si="11"/>
        <v>8250</v>
      </c>
      <c r="K260" s="533"/>
      <c r="L260" s="460"/>
    </row>
    <row r="261" spans="1:12" s="6" customFormat="1" ht="15" outlineLevel="1">
      <c r="A261" s="40">
        <v>1172</v>
      </c>
      <c r="B261" s="70" t="s">
        <v>1234</v>
      </c>
      <c r="C261" s="202"/>
      <c r="D261" s="202"/>
      <c r="E261" s="202"/>
      <c r="F261" s="377"/>
      <c r="G261" s="377">
        <f t="shared" si="13"/>
        <v>0</v>
      </c>
      <c r="H261" s="377"/>
      <c r="I261" s="377">
        <f t="shared" si="10"/>
        <v>0</v>
      </c>
      <c r="J261" s="378">
        <f t="shared" si="11"/>
        <v>0</v>
      </c>
      <c r="K261" s="327"/>
      <c r="L261" s="359"/>
    </row>
    <row r="262" spans="1:12" s="6" customFormat="1" ht="15" outlineLevel="1">
      <c r="A262" s="40">
        <v>1173</v>
      </c>
      <c r="B262" s="70" t="s">
        <v>1235</v>
      </c>
      <c r="C262" s="202"/>
      <c r="D262" s="202"/>
      <c r="E262" s="202"/>
      <c r="F262" s="377"/>
      <c r="G262" s="534">
        <f t="shared" si="13"/>
        <v>0</v>
      </c>
      <c r="H262" s="377"/>
      <c r="I262" s="377">
        <f t="shared" si="10"/>
        <v>0</v>
      </c>
      <c r="J262" s="378">
        <f t="shared" si="11"/>
        <v>0</v>
      </c>
      <c r="K262" s="327"/>
      <c r="L262" s="359"/>
    </row>
    <row r="263" spans="1:12" s="461" customFormat="1" ht="75" outlineLevel="1">
      <c r="A263" s="455">
        <v>1174</v>
      </c>
      <c r="B263" s="531" t="s">
        <v>1677</v>
      </c>
      <c r="C263" s="457" t="s">
        <v>103</v>
      </c>
      <c r="D263" s="457">
        <v>1</v>
      </c>
      <c r="E263" s="457">
        <v>1</v>
      </c>
      <c r="F263" s="534">
        <v>0</v>
      </c>
      <c r="G263" s="534">
        <f t="shared" si="13"/>
        <v>0</v>
      </c>
      <c r="H263" s="534">
        <v>55500</v>
      </c>
      <c r="I263" s="534">
        <f t="shared" si="10"/>
        <v>55500</v>
      </c>
      <c r="J263" s="532">
        <f t="shared" si="11"/>
        <v>55500</v>
      </c>
      <c r="K263" s="533"/>
      <c r="L263" s="460"/>
    </row>
    <row r="264" spans="1:12" s="6" customFormat="1" ht="15" outlineLevel="1">
      <c r="A264" s="40">
        <v>1175</v>
      </c>
      <c r="B264" s="70" t="s">
        <v>104</v>
      </c>
      <c r="C264" s="202"/>
      <c r="D264" s="202"/>
      <c r="E264" s="202"/>
      <c r="F264" s="377"/>
      <c r="G264" s="377">
        <f t="shared" si="13"/>
        <v>0</v>
      </c>
      <c r="H264" s="377"/>
      <c r="I264" s="377">
        <f t="shared" si="10"/>
        <v>0</v>
      </c>
      <c r="J264" s="378">
        <f t="shared" si="11"/>
        <v>0</v>
      </c>
      <c r="K264" s="327"/>
      <c r="L264" s="359"/>
    </row>
    <row r="265" spans="1:12" s="461" customFormat="1" ht="30" outlineLevel="1">
      <c r="A265" s="455">
        <v>1176</v>
      </c>
      <c r="B265" s="531" t="s">
        <v>1206</v>
      </c>
      <c r="C265" s="457" t="s">
        <v>31</v>
      </c>
      <c r="D265" s="457">
        <v>2</v>
      </c>
      <c r="E265" s="457">
        <v>2</v>
      </c>
      <c r="F265" s="534">
        <v>0</v>
      </c>
      <c r="G265" s="534">
        <f t="shared" si="13"/>
        <v>0</v>
      </c>
      <c r="H265" s="534">
        <v>2550</v>
      </c>
      <c r="I265" s="534">
        <f t="shared" si="10"/>
        <v>5100</v>
      </c>
      <c r="J265" s="532">
        <f t="shared" si="11"/>
        <v>5100</v>
      </c>
      <c r="K265" s="533"/>
      <c r="L265" s="460"/>
    </row>
    <row r="266" spans="1:12" s="461" customFormat="1" ht="15" outlineLevel="1">
      <c r="A266" s="455">
        <v>1177</v>
      </c>
      <c r="B266" s="531" t="s">
        <v>1207</v>
      </c>
      <c r="C266" s="457" t="s">
        <v>31</v>
      </c>
      <c r="D266" s="457">
        <v>1</v>
      </c>
      <c r="E266" s="457">
        <v>1</v>
      </c>
      <c r="F266" s="534">
        <v>0</v>
      </c>
      <c r="G266" s="534">
        <f t="shared" si="13"/>
        <v>0</v>
      </c>
      <c r="H266" s="534">
        <v>4250</v>
      </c>
      <c r="I266" s="534">
        <f t="shared" si="10"/>
        <v>4250</v>
      </c>
      <c r="J266" s="532">
        <f t="shared" si="11"/>
        <v>4250</v>
      </c>
      <c r="K266" s="533"/>
      <c r="L266" s="460"/>
    </row>
    <row r="267" spans="1:12" s="461" customFormat="1" ht="15" outlineLevel="1">
      <c r="A267" s="455">
        <v>1178</v>
      </c>
      <c r="B267" s="531" t="s">
        <v>1208</v>
      </c>
      <c r="C267" s="457" t="s">
        <v>31</v>
      </c>
      <c r="D267" s="457">
        <v>1</v>
      </c>
      <c r="E267" s="457">
        <v>1</v>
      </c>
      <c r="F267" s="534">
        <v>0</v>
      </c>
      <c r="G267" s="377">
        <f t="shared" si="13"/>
        <v>0</v>
      </c>
      <c r="H267" s="534">
        <v>4250</v>
      </c>
      <c r="I267" s="534">
        <f t="shared" si="10"/>
        <v>4250</v>
      </c>
      <c r="J267" s="532">
        <f t="shared" si="11"/>
        <v>4250</v>
      </c>
      <c r="K267" s="533"/>
      <c r="L267" s="460"/>
    </row>
    <row r="268" spans="1:12" s="461" customFormat="1" ht="30" outlineLevel="1">
      <c r="A268" s="455">
        <v>1179</v>
      </c>
      <c r="B268" s="531" t="s">
        <v>1209</v>
      </c>
      <c r="C268" s="457" t="s">
        <v>31</v>
      </c>
      <c r="D268" s="457">
        <v>1</v>
      </c>
      <c r="E268" s="457">
        <v>1</v>
      </c>
      <c r="F268" s="534">
        <v>0</v>
      </c>
      <c r="G268" s="534">
        <f t="shared" si="13"/>
        <v>0</v>
      </c>
      <c r="H268" s="534">
        <v>2250</v>
      </c>
      <c r="I268" s="534">
        <f t="shared" si="10"/>
        <v>2250</v>
      </c>
      <c r="J268" s="532">
        <f t="shared" si="11"/>
        <v>2250</v>
      </c>
      <c r="K268" s="533"/>
      <c r="L268" s="460"/>
    </row>
    <row r="269" spans="1:12" s="461" customFormat="1" ht="30" outlineLevel="1">
      <c r="A269" s="455">
        <v>1180</v>
      </c>
      <c r="B269" s="531" t="s">
        <v>1210</v>
      </c>
      <c r="C269" s="457" t="s">
        <v>31</v>
      </c>
      <c r="D269" s="457">
        <v>1</v>
      </c>
      <c r="E269" s="457">
        <v>1</v>
      </c>
      <c r="F269" s="534">
        <v>0</v>
      </c>
      <c r="G269" s="534">
        <f t="shared" si="13"/>
        <v>0</v>
      </c>
      <c r="H269" s="534">
        <v>2250</v>
      </c>
      <c r="I269" s="534">
        <f t="shared" si="10"/>
        <v>2250</v>
      </c>
      <c r="J269" s="532">
        <f t="shared" si="11"/>
        <v>2250</v>
      </c>
      <c r="K269" s="533"/>
      <c r="L269" s="460"/>
    </row>
    <row r="270" spans="1:12" s="461" customFormat="1" ht="30" outlineLevel="1">
      <c r="A270" s="455">
        <v>1181</v>
      </c>
      <c r="B270" s="531" t="s">
        <v>1211</v>
      </c>
      <c r="C270" s="457" t="s">
        <v>31</v>
      </c>
      <c r="D270" s="457">
        <v>1</v>
      </c>
      <c r="E270" s="457">
        <v>1</v>
      </c>
      <c r="F270" s="534">
        <v>0</v>
      </c>
      <c r="G270" s="534">
        <f t="shared" si="13"/>
        <v>0</v>
      </c>
      <c r="H270" s="534">
        <v>2250</v>
      </c>
      <c r="I270" s="534">
        <f t="shared" si="10"/>
        <v>2250</v>
      </c>
      <c r="J270" s="532">
        <f t="shared" si="11"/>
        <v>2250</v>
      </c>
      <c r="K270" s="533"/>
      <c r="L270" s="460"/>
    </row>
    <row r="271" spans="1:12" s="461" customFormat="1" ht="30" outlineLevel="1">
      <c r="A271" s="455">
        <v>1182</v>
      </c>
      <c r="B271" s="531" t="s">
        <v>1212</v>
      </c>
      <c r="C271" s="457" t="s">
        <v>31</v>
      </c>
      <c r="D271" s="457">
        <v>2</v>
      </c>
      <c r="E271" s="457">
        <v>2</v>
      </c>
      <c r="F271" s="534">
        <v>0</v>
      </c>
      <c r="G271" s="534">
        <f t="shared" si="13"/>
        <v>0</v>
      </c>
      <c r="H271" s="534">
        <v>1750.0000000000002</v>
      </c>
      <c r="I271" s="534">
        <f t="shared" si="10"/>
        <v>3500.0000000000005</v>
      </c>
      <c r="J271" s="532">
        <f t="shared" si="11"/>
        <v>3500.0000000000005</v>
      </c>
      <c r="K271" s="533"/>
      <c r="L271" s="460"/>
    </row>
    <row r="272" spans="1:12" s="461" customFormat="1" ht="30" outlineLevel="1">
      <c r="A272" s="455">
        <v>1183</v>
      </c>
      <c r="B272" s="531" t="s">
        <v>1213</v>
      </c>
      <c r="C272" s="457" t="s">
        <v>31</v>
      </c>
      <c r="D272" s="457">
        <v>2</v>
      </c>
      <c r="E272" s="457">
        <v>2</v>
      </c>
      <c r="F272" s="534">
        <v>0</v>
      </c>
      <c r="G272" s="534">
        <f t="shared" si="13"/>
        <v>0</v>
      </c>
      <c r="H272" s="534">
        <v>1750.0000000000002</v>
      </c>
      <c r="I272" s="534">
        <f t="shared" si="10"/>
        <v>3500.0000000000005</v>
      </c>
      <c r="J272" s="532">
        <f t="shared" si="11"/>
        <v>3500.0000000000005</v>
      </c>
      <c r="K272" s="533"/>
      <c r="L272" s="460"/>
    </row>
    <row r="273" spans="1:12" s="461" customFormat="1" ht="30" outlineLevel="1">
      <c r="A273" s="455">
        <v>1184</v>
      </c>
      <c r="B273" s="531" t="s">
        <v>1214</v>
      </c>
      <c r="C273" s="457" t="s">
        <v>31</v>
      </c>
      <c r="D273" s="457">
        <v>1</v>
      </c>
      <c r="E273" s="457">
        <v>1</v>
      </c>
      <c r="F273" s="534">
        <v>0</v>
      </c>
      <c r="G273" s="534">
        <f t="shared" si="13"/>
        <v>0</v>
      </c>
      <c r="H273" s="534">
        <v>1750.0000000000002</v>
      </c>
      <c r="I273" s="534">
        <f t="shared" si="10"/>
        <v>1750.0000000000002</v>
      </c>
      <c r="J273" s="532">
        <f t="shared" si="11"/>
        <v>1750.0000000000002</v>
      </c>
      <c r="K273" s="533"/>
      <c r="L273" s="460"/>
    </row>
    <row r="274" spans="1:12" s="6" customFormat="1" ht="15" outlineLevel="1">
      <c r="A274" s="40">
        <v>1185</v>
      </c>
      <c r="B274" s="70" t="s">
        <v>1179</v>
      </c>
      <c r="C274" s="202"/>
      <c r="D274" s="202"/>
      <c r="E274" s="202"/>
      <c r="F274" s="377">
        <v>0</v>
      </c>
      <c r="G274" s="534">
        <f t="shared" si="13"/>
        <v>0</v>
      </c>
      <c r="H274" s="377">
        <v>0</v>
      </c>
      <c r="I274" s="377">
        <f t="shared" si="10"/>
        <v>0</v>
      </c>
      <c r="J274" s="378">
        <f t="shared" si="11"/>
        <v>0</v>
      </c>
      <c r="K274" s="327"/>
      <c r="L274" s="359"/>
    </row>
    <row r="275" spans="1:12" s="543" customFormat="1" ht="30" outlineLevel="1">
      <c r="A275" s="537">
        <v>1186</v>
      </c>
      <c r="B275" s="430" t="s">
        <v>1215</v>
      </c>
      <c r="C275" s="538" t="s">
        <v>103</v>
      </c>
      <c r="D275" s="538">
        <v>1</v>
      </c>
      <c r="E275" s="538">
        <v>1</v>
      </c>
      <c r="F275" s="539">
        <v>7500</v>
      </c>
      <c r="G275" s="534">
        <f t="shared" si="13"/>
        <v>7500</v>
      </c>
      <c r="H275" s="539">
        <v>8000</v>
      </c>
      <c r="I275" s="539">
        <f t="shared" si="10"/>
        <v>8000</v>
      </c>
      <c r="J275" s="540">
        <f t="shared" si="11"/>
        <v>15500</v>
      </c>
      <c r="K275" s="541"/>
      <c r="L275" s="546" t="s">
        <v>3625</v>
      </c>
    </row>
    <row r="276" spans="1:12" s="461" customFormat="1" ht="45" outlineLevel="1">
      <c r="A276" s="455">
        <v>1187</v>
      </c>
      <c r="B276" s="531" t="s">
        <v>1216</v>
      </c>
      <c r="C276" s="457" t="s">
        <v>2</v>
      </c>
      <c r="D276" s="457">
        <v>40</v>
      </c>
      <c r="E276" s="457">
        <v>40</v>
      </c>
      <c r="F276" s="534">
        <v>70</v>
      </c>
      <c r="G276" s="377">
        <f t="shared" si="13"/>
        <v>2800</v>
      </c>
      <c r="H276" s="534">
        <v>398</v>
      </c>
      <c r="I276" s="534">
        <f t="shared" si="10"/>
        <v>15920</v>
      </c>
      <c r="J276" s="532">
        <f t="shared" si="11"/>
        <v>18720</v>
      </c>
      <c r="K276" s="533"/>
      <c r="L276" s="460"/>
    </row>
    <row r="277" spans="1:12" s="461" customFormat="1" ht="60" outlineLevel="1">
      <c r="A277" s="455">
        <v>1188</v>
      </c>
      <c r="B277" s="531" t="s">
        <v>1217</v>
      </c>
      <c r="C277" s="457" t="s">
        <v>31</v>
      </c>
      <c r="D277" s="457">
        <v>2</v>
      </c>
      <c r="E277" s="457">
        <v>2</v>
      </c>
      <c r="F277" s="534">
        <v>7.5</v>
      </c>
      <c r="G277" s="377">
        <f t="shared" si="13"/>
        <v>15</v>
      </c>
      <c r="H277" s="534">
        <v>250</v>
      </c>
      <c r="I277" s="534">
        <f t="shared" ref="I277:I340" si="14">H277*E277</f>
        <v>500</v>
      </c>
      <c r="J277" s="532">
        <f t="shared" ref="J277:J340" si="15">I277+G277</f>
        <v>515</v>
      </c>
      <c r="K277" s="533"/>
      <c r="L277" s="460"/>
    </row>
    <row r="278" spans="1:12" s="6" customFormat="1" ht="15" outlineLevel="1">
      <c r="A278" s="40">
        <v>1189</v>
      </c>
      <c r="B278" s="70" t="s">
        <v>1218</v>
      </c>
      <c r="C278" s="202"/>
      <c r="D278" s="202"/>
      <c r="E278" s="202"/>
      <c r="F278" s="377"/>
      <c r="G278" s="534">
        <f t="shared" si="13"/>
        <v>0</v>
      </c>
      <c r="H278" s="377"/>
      <c r="I278" s="377">
        <f t="shared" si="14"/>
        <v>0</v>
      </c>
      <c r="J278" s="378">
        <f t="shared" si="15"/>
        <v>0</v>
      </c>
      <c r="K278" s="327"/>
      <c r="L278" s="359"/>
    </row>
    <row r="279" spans="1:12" s="461" customFormat="1" ht="45" outlineLevel="1">
      <c r="A279" s="455">
        <v>1190</v>
      </c>
      <c r="B279" s="531" t="s">
        <v>1185</v>
      </c>
      <c r="C279" s="457" t="s">
        <v>2</v>
      </c>
      <c r="D279" s="457">
        <v>3</v>
      </c>
      <c r="E279" s="457">
        <v>3</v>
      </c>
      <c r="F279" s="534">
        <v>930.99999999999989</v>
      </c>
      <c r="G279" s="377">
        <f t="shared" si="13"/>
        <v>2792.9999999999995</v>
      </c>
      <c r="H279" s="534">
        <v>400.32999999999993</v>
      </c>
      <c r="I279" s="534">
        <f t="shared" si="14"/>
        <v>1200.9899999999998</v>
      </c>
      <c r="J279" s="532">
        <f t="shared" si="15"/>
        <v>3993.9899999999993</v>
      </c>
      <c r="K279" s="533"/>
      <c r="L279" s="460"/>
    </row>
    <row r="280" spans="1:12" s="461" customFormat="1" ht="30" outlineLevel="1">
      <c r="A280" s="455">
        <v>1191</v>
      </c>
      <c r="B280" s="531" t="s">
        <v>1186</v>
      </c>
      <c r="C280" s="457" t="s">
        <v>2</v>
      </c>
      <c r="D280" s="457">
        <v>3</v>
      </c>
      <c r="E280" s="457">
        <v>3</v>
      </c>
      <c r="F280" s="534">
        <v>509.59999999999991</v>
      </c>
      <c r="G280" s="534">
        <f t="shared" si="13"/>
        <v>1528.7999999999997</v>
      </c>
      <c r="H280" s="534">
        <v>219.12799999999999</v>
      </c>
      <c r="I280" s="534">
        <f t="shared" si="14"/>
        <v>657.38400000000001</v>
      </c>
      <c r="J280" s="532">
        <f t="shared" si="15"/>
        <v>2186.1839999999997</v>
      </c>
      <c r="K280" s="533"/>
      <c r="L280" s="460"/>
    </row>
    <row r="281" spans="1:12" s="461" customFormat="1" ht="15" outlineLevel="1">
      <c r="A281" s="455">
        <v>1192</v>
      </c>
      <c r="B281" s="531" t="s">
        <v>1187</v>
      </c>
      <c r="C281" s="457" t="s">
        <v>2</v>
      </c>
      <c r="D281" s="457">
        <v>3</v>
      </c>
      <c r="E281" s="457">
        <v>3</v>
      </c>
      <c r="F281" s="534">
        <v>401.79999999999995</v>
      </c>
      <c r="G281" s="377">
        <f t="shared" si="13"/>
        <v>1205.3999999999999</v>
      </c>
      <c r="H281" s="534">
        <v>172.77399999999997</v>
      </c>
      <c r="I281" s="534">
        <f t="shared" si="14"/>
        <v>518.32199999999989</v>
      </c>
      <c r="J281" s="532">
        <f t="shared" si="15"/>
        <v>1723.7219999999998</v>
      </c>
      <c r="K281" s="533"/>
      <c r="L281" s="460"/>
    </row>
    <row r="282" spans="1:12" s="461" customFormat="1" ht="60" outlineLevel="1">
      <c r="A282" s="455">
        <v>1193</v>
      </c>
      <c r="B282" s="531" t="s">
        <v>1219</v>
      </c>
      <c r="C282" s="457" t="s">
        <v>31</v>
      </c>
      <c r="D282" s="457">
        <v>1</v>
      </c>
      <c r="E282" s="457">
        <v>1</v>
      </c>
      <c r="F282" s="534">
        <v>7786.7999999999993</v>
      </c>
      <c r="G282" s="534">
        <f t="shared" si="13"/>
        <v>7786.7999999999993</v>
      </c>
      <c r="H282" s="534">
        <v>3348.3240000000001</v>
      </c>
      <c r="I282" s="534">
        <f t="shared" si="14"/>
        <v>3348.3240000000001</v>
      </c>
      <c r="J282" s="532">
        <f t="shared" si="15"/>
        <v>11135.124</v>
      </c>
      <c r="K282" s="533"/>
      <c r="L282" s="460"/>
    </row>
    <row r="283" spans="1:12" s="461" customFormat="1" ht="45" outlineLevel="1">
      <c r="A283" s="455">
        <v>1194</v>
      </c>
      <c r="B283" s="531" t="s">
        <v>1202</v>
      </c>
      <c r="C283" s="457" t="s">
        <v>31</v>
      </c>
      <c r="D283" s="457">
        <v>1</v>
      </c>
      <c r="E283" s="457">
        <v>1</v>
      </c>
      <c r="F283" s="534">
        <v>2914.7999999999997</v>
      </c>
      <c r="G283" s="534">
        <f t="shared" si="13"/>
        <v>2914.7999999999997</v>
      </c>
      <c r="H283" s="534">
        <v>1253.3639999999998</v>
      </c>
      <c r="I283" s="534">
        <f t="shared" si="14"/>
        <v>1253.3639999999998</v>
      </c>
      <c r="J283" s="532">
        <f t="shared" si="15"/>
        <v>4168.1639999999998</v>
      </c>
      <c r="K283" s="533"/>
      <c r="L283" s="460"/>
    </row>
    <row r="284" spans="1:12" s="461" customFormat="1" ht="15" outlineLevel="1">
      <c r="A284" s="455">
        <v>1195</v>
      </c>
      <c r="B284" s="531" t="s">
        <v>1220</v>
      </c>
      <c r="C284" s="457" t="s">
        <v>31</v>
      </c>
      <c r="D284" s="457">
        <v>2</v>
      </c>
      <c r="E284" s="457">
        <v>2</v>
      </c>
      <c r="F284" s="534">
        <v>368</v>
      </c>
      <c r="G284" s="534">
        <f t="shared" si="13"/>
        <v>736</v>
      </c>
      <c r="H284" s="534">
        <v>158</v>
      </c>
      <c r="I284" s="534">
        <f t="shared" si="14"/>
        <v>316</v>
      </c>
      <c r="J284" s="532">
        <f t="shared" si="15"/>
        <v>1052</v>
      </c>
      <c r="K284" s="533"/>
      <c r="L284" s="460"/>
    </row>
    <row r="285" spans="1:12" s="461" customFormat="1" ht="30" outlineLevel="1">
      <c r="A285" s="455">
        <v>1196</v>
      </c>
      <c r="B285" s="531" t="s">
        <v>1221</v>
      </c>
      <c r="C285" s="457" t="s">
        <v>31</v>
      </c>
      <c r="D285" s="457">
        <v>4</v>
      </c>
      <c r="E285" s="457">
        <v>4</v>
      </c>
      <c r="F285" s="534">
        <v>2768</v>
      </c>
      <c r="G285" s="534">
        <f t="shared" si="13"/>
        <v>11072</v>
      </c>
      <c r="H285" s="534">
        <v>1190</v>
      </c>
      <c r="I285" s="534">
        <f t="shared" si="14"/>
        <v>4760</v>
      </c>
      <c r="J285" s="532">
        <f t="shared" si="15"/>
        <v>15832</v>
      </c>
      <c r="K285" s="533"/>
      <c r="L285" s="460"/>
    </row>
    <row r="286" spans="1:12" s="461" customFormat="1" ht="30" outlineLevel="1">
      <c r="A286" s="455">
        <v>1197</v>
      </c>
      <c r="B286" s="531" t="s">
        <v>1222</v>
      </c>
      <c r="C286" s="457" t="s">
        <v>31</v>
      </c>
      <c r="D286" s="457">
        <v>2</v>
      </c>
      <c r="E286" s="457">
        <v>2</v>
      </c>
      <c r="F286" s="534">
        <v>332</v>
      </c>
      <c r="G286" s="534">
        <f t="shared" si="13"/>
        <v>664</v>
      </c>
      <c r="H286" s="534">
        <v>143</v>
      </c>
      <c r="I286" s="534">
        <f t="shared" si="14"/>
        <v>286</v>
      </c>
      <c r="J286" s="532">
        <f t="shared" si="15"/>
        <v>950</v>
      </c>
      <c r="K286" s="533"/>
      <c r="L286" s="460"/>
    </row>
    <row r="287" spans="1:12" s="461" customFormat="1" ht="30" outlineLevel="1">
      <c r="A287" s="455">
        <v>1198</v>
      </c>
      <c r="B287" s="531" t="s">
        <v>1381</v>
      </c>
      <c r="C287" s="457" t="s">
        <v>2</v>
      </c>
      <c r="D287" s="457">
        <v>50</v>
      </c>
      <c r="E287" s="457">
        <v>50</v>
      </c>
      <c r="F287" s="534">
        <v>78</v>
      </c>
      <c r="G287" s="534">
        <f t="shared" si="13"/>
        <v>3900</v>
      </c>
      <c r="H287" s="534">
        <v>30</v>
      </c>
      <c r="I287" s="534">
        <f t="shared" si="14"/>
        <v>1500</v>
      </c>
      <c r="J287" s="532">
        <f t="shared" si="15"/>
        <v>5400</v>
      </c>
      <c r="K287" s="533"/>
      <c r="L287" s="460"/>
    </row>
    <row r="288" spans="1:12" s="461" customFormat="1" ht="30" outlineLevel="1">
      <c r="A288" s="455">
        <v>1199</v>
      </c>
      <c r="B288" s="531" t="s">
        <v>1382</v>
      </c>
      <c r="C288" s="457" t="s">
        <v>2</v>
      </c>
      <c r="D288" s="457">
        <v>200</v>
      </c>
      <c r="E288" s="457">
        <v>200</v>
      </c>
      <c r="F288" s="534">
        <v>48</v>
      </c>
      <c r="G288" s="377">
        <f t="shared" si="13"/>
        <v>9600</v>
      </c>
      <c r="H288" s="534">
        <v>30</v>
      </c>
      <c r="I288" s="534">
        <f t="shared" si="14"/>
        <v>6000</v>
      </c>
      <c r="J288" s="532">
        <f t="shared" si="15"/>
        <v>15600</v>
      </c>
      <c r="K288" s="533"/>
      <c r="L288" s="460"/>
    </row>
    <row r="289" spans="1:12" s="461" customFormat="1" ht="30" outlineLevel="1">
      <c r="A289" s="455">
        <v>1200</v>
      </c>
      <c r="B289" s="531" t="s">
        <v>1380</v>
      </c>
      <c r="C289" s="457" t="s">
        <v>31</v>
      </c>
      <c r="D289" s="457">
        <v>750</v>
      </c>
      <c r="E289" s="457">
        <v>750</v>
      </c>
      <c r="F289" s="534">
        <v>8</v>
      </c>
      <c r="G289" s="377">
        <f t="shared" si="13"/>
        <v>6000</v>
      </c>
      <c r="H289" s="534">
        <v>3</v>
      </c>
      <c r="I289" s="534">
        <f t="shared" si="14"/>
        <v>2250</v>
      </c>
      <c r="J289" s="532">
        <f t="shared" si="15"/>
        <v>8250</v>
      </c>
      <c r="K289" s="533"/>
      <c r="L289" s="460"/>
    </row>
    <row r="290" spans="1:12" s="6" customFormat="1" ht="15" outlineLevel="1">
      <c r="A290" s="40">
        <v>1201</v>
      </c>
      <c r="B290" s="70" t="s">
        <v>1236</v>
      </c>
      <c r="C290" s="202"/>
      <c r="D290" s="202"/>
      <c r="E290" s="202"/>
      <c r="F290" s="377"/>
      <c r="G290" s="534">
        <f t="shared" si="13"/>
        <v>0</v>
      </c>
      <c r="H290" s="377"/>
      <c r="I290" s="377">
        <f t="shared" si="14"/>
        <v>0</v>
      </c>
      <c r="J290" s="378">
        <f t="shared" si="15"/>
        <v>0</v>
      </c>
      <c r="K290" s="327"/>
      <c r="L290" s="359"/>
    </row>
    <row r="291" spans="1:12" s="6" customFormat="1" ht="15" outlineLevel="1">
      <c r="A291" s="40">
        <v>1202</v>
      </c>
      <c r="B291" s="70" t="s">
        <v>1237</v>
      </c>
      <c r="C291" s="202"/>
      <c r="D291" s="202"/>
      <c r="E291" s="202"/>
      <c r="F291" s="377"/>
      <c r="G291" s="534">
        <f t="shared" si="13"/>
        <v>0</v>
      </c>
      <c r="H291" s="377"/>
      <c r="I291" s="377">
        <f t="shared" si="14"/>
        <v>0</v>
      </c>
      <c r="J291" s="378">
        <f t="shared" si="15"/>
        <v>0</v>
      </c>
      <c r="K291" s="327"/>
      <c r="L291" s="359"/>
    </row>
    <row r="292" spans="1:12" s="461" customFormat="1" ht="75" outlineLevel="1">
      <c r="A292" s="455">
        <v>1203</v>
      </c>
      <c r="B292" s="531" t="s">
        <v>1677</v>
      </c>
      <c r="C292" s="457" t="s">
        <v>103</v>
      </c>
      <c r="D292" s="457">
        <v>1</v>
      </c>
      <c r="E292" s="457">
        <v>1</v>
      </c>
      <c r="F292" s="534">
        <v>0</v>
      </c>
      <c r="G292" s="377">
        <f t="shared" si="13"/>
        <v>0</v>
      </c>
      <c r="H292" s="534">
        <v>55500</v>
      </c>
      <c r="I292" s="534">
        <f t="shared" si="14"/>
        <v>55500</v>
      </c>
      <c r="J292" s="532">
        <f t="shared" si="15"/>
        <v>55500</v>
      </c>
      <c r="K292" s="533"/>
      <c r="L292" s="460"/>
    </row>
    <row r="293" spans="1:12" s="6" customFormat="1" ht="15" outlineLevel="1">
      <c r="A293" s="40">
        <v>1204</v>
      </c>
      <c r="B293" s="70" t="s">
        <v>104</v>
      </c>
      <c r="C293" s="202"/>
      <c r="D293" s="202"/>
      <c r="E293" s="202"/>
      <c r="F293" s="377"/>
      <c r="G293" s="534">
        <f t="shared" si="13"/>
        <v>0</v>
      </c>
      <c r="H293" s="377"/>
      <c r="I293" s="377">
        <f t="shared" si="14"/>
        <v>0</v>
      </c>
      <c r="J293" s="378">
        <f t="shared" si="15"/>
        <v>0</v>
      </c>
      <c r="K293" s="327"/>
      <c r="L293" s="359"/>
    </row>
    <row r="294" spans="1:12" s="461" customFormat="1" ht="30" outlineLevel="1">
      <c r="A294" s="455">
        <v>1205</v>
      </c>
      <c r="B294" s="531" t="s">
        <v>1206</v>
      </c>
      <c r="C294" s="457" t="s">
        <v>31</v>
      </c>
      <c r="D294" s="457">
        <v>2</v>
      </c>
      <c r="E294" s="457">
        <v>2</v>
      </c>
      <c r="F294" s="534">
        <v>0</v>
      </c>
      <c r="G294" s="377">
        <f t="shared" si="13"/>
        <v>0</v>
      </c>
      <c r="H294" s="534">
        <v>2550</v>
      </c>
      <c r="I294" s="534">
        <f t="shared" si="14"/>
        <v>5100</v>
      </c>
      <c r="J294" s="532">
        <f t="shared" si="15"/>
        <v>5100</v>
      </c>
      <c r="K294" s="533"/>
      <c r="L294" s="460"/>
    </row>
    <row r="295" spans="1:12" s="461" customFormat="1" ht="15" outlineLevel="1">
      <c r="A295" s="455">
        <v>1206</v>
      </c>
      <c r="B295" s="531" t="s">
        <v>1207</v>
      </c>
      <c r="C295" s="457" t="s">
        <v>31</v>
      </c>
      <c r="D295" s="457">
        <v>1</v>
      </c>
      <c r="E295" s="457">
        <v>1</v>
      </c>
      <c r="F295" s="534">
        <v>0</v>
      </c>
      <c r="G295" s="534">
        <f t="shared" si="13"/>
        <v>0</v>
      </c>
      <c r="H295" s="534">
        <v>4250</v>
      </c>
      <c r="I295" s="534">
        <f t="shared" si="14"/>
        <v>4250</v>
      </c>
      <c r="J295" s="532">
        <f t="shared" si="15"/>
        <v>4250</v>
      </c>
      <c r="K295" s="533"/>
      <c r="L295" s="460"/>
    </row>
    <row r="296" spans="1:12" s="461" customFormat="1" ht="15" outlineLevel="1">
      <c r="A296" s="455">
        <v>1207</v>
      </c>
      <c r="B296" s="531" t="s">
        <v>1208</v>
      </c>
      <c r="C296" s="457" t="s">
        <v>31</v>
      </c>
      <c r="D296" s="457">
        <v>1</v>
      </c>
      <c r="E296" s="457">
        <v>1</v>
      </c>
      <c r="F296" s="534">
        <v>0</v>
      </c>
      <c r="G296" s="377">
        <f t="shared" si="13"/>
        <v>0</v>
      </c>
      <c r="H296" s="534">
        <v>4250</v>
      </c>
      <c r="I296" s="534">
        <f t="shared" si="14"/>
        <v>4250</v>
      </c>
      <c r="J296" s="532">
        <f t="shared" si="15"/>
        <v>4250</v>
      </c>
      <c r="K296" s="533"/>
      <c r="L296" s="460"/>
    </row>
    <row r="297" spans="1:12" s="461" customFormat="1" ht="30" outlineLevel="1">
      <c r="A297" s="455">
        <v>1208</v>
      </c>
      <c r="B297" s="531" t="s">
        <v>1209</v>
      </c>
      <c r="C297" s="457" t="s">
        <v>31</v>
      </c>
      <c r="D297" s="457">
        <v>1</v>
      </c>
      <c r="E297" s="457">
        <v>1</v>
      </c>
      <c r="F297" s="534">
        <v>0</v>
      </c>
      <c r="G297" s="377">
        <f t="shared" si="13"/>
        <v>0</v>
      </c>
      <c r="H297" s="534">
        <v>2250</v>
      </c>
      <c r="I297" s="534">
        <f t="shared" si="14"/>
        <v>2250</v>
      </c>
      <c r="J297" s="532">
        <f t="shared" si="15"/>
        <v>2250</v>
      </c>
      <c r="K297" s="533"/>
      <c r="L297" s="460"/>
    </row>
    <row r="298" spans="1:12" s="461" customFormat="1" ht="30" outlineLevel="1">
      <c r="A298" s="455">
        <v>1209</v>
      </c>
      <c r="B298" s="531" t="s">
        <v>1210</v>
      </c>
      <c r="C298" s="457" t="s">
        <v>31</v>
      </c>
      <c r="D298" s="457">
        <v>1</v>
      </c>
      <c r="E298" s="457">
        <v>1</v>
      </c>
      <c r="F298" s="534">
        <v>0</v>
      </c>
      <c r="G298" s="534">
        <f t="shared" si="13"/>
        <v>0</v>
      </c>
      <c r="H298" s="534">
        <v>2250</v>
      </c>
      <c r="I298" s="534">
        <f t="shared" si="14"/>
        <v>2250</v>
      </c>
      <c r="J298" s="532">
        <f t="shared" si="15"/>
        <v>2250</v>
      </c>
      <c r="K298" s="533"/>
      <c r="L298" s="460"/>
    </row>
    <row r="299" spans="1:12" s="461" customFormat="1" ht="30" outlineLevel="1">
      <c r="A299" s="455">
        <v>1210</v>
      </c>
      <c r="B299" s="531" t="s">
        <v>1211</v>
      </c>
      <c r="C299" s="457" t="s">
        <v>31</v>
      </c>
      <c r="D299" s="457">
        <v>1</v>
      </c>
      <c r="E299" s="457">
        <v>1</v>
      </c>
      <c r="F299" s="534">
        <v>0</v>
      </c>
      <c r="G299" s="534">
        <f t="shared" si="13"/>
        <v>0</v>
      </c>
      <c r="H299" s="534">
        <v>2250</v>
      </c>
      <c r="I299" s="534">
        <f t="shared" si="14"/>
        <v>2250</v>
      </c>
      <c r="J299" s="532">
        <f t="shared" si="15"/>
        <v>2250</v>
      </c>
      <c r="K299" s="533"/>
      <c r="L299" s="460"/>
    </row>
    <row r="300" spans="1:12" s="461" customFormat="1" ht="30" outlineLevel="1">
      <c r="A300" s="455">
        <v>1211</v>
      </c>
      <c r="B300" s="531" t="s">
        <v>1212</v>
      </c>
      <c r="C300" s="457" t="s">
        <v>31</v>
      </c>
      <c r="D300" s="457">
        <v>2</v>
      </c>
      <c r="E300" s="457">
        <v>2</v>
      </c>
      <c r="F300" s="534">
        <v>0</v>
      </c>
      <c r="G300" s="534">
        <f t="shared" si="13"/>
        <v>0</v>
      </c>
      <c r="H300" s="534">
        <v>1750.0000000000002</v>
      </c>
      <c r="I300" s="534">
        <f t="shared" si="14"/>
        <v>3500.0000000000005</v>
      </c>
      <c r="J300" s="532">
        <f t="shared" si="15"/>
        <v>3500.0000000000005</v>
      </c>
      <c r="K300" s="533"/>
      <c r="L300" s="460"/>
    </row>
    <row r="301" spans="1:12" s="461" customFormat="1" ht="30" outlineLevel="1">
      <c r="A301" s="455">
        <v>1212</v>
      </c>
      <c r="B301" s="531" t="s">
        <v>1213</v>
      </c>
      <c r="C301" s="457" t="s">
        <v>31</v>
      </c>
      <c r="D301" s="457">
        <v>2</v>
      </c>
      <c r="E301" s="457">
        <v>2</v>
      </c>
      <c r="F301" s="534">
        <v>0</v>
      </c>
      <c r="G301" s="534">
        <f t="shared" si="13"/>
        <v>0</v>
      </c>
      <c r="H301" s="534">
        <v>1750.0000000000002</v>
      </c>
      <c r="I301" s="534">
        <f t="shared" si="14"/>
        <v>3500.0000000000005</v>
      </c>
      <c r="J301" s="532">
        <f t="shared" si="15"/>
        <v>3500.0000000000005</v>
      </c>
      <c r="K301" s="533"/>
      <c r="L301" s="460"/>
    </row>
    <row r="302" spans="1:12" s="461" customFormat="1" ht="30" outlineLevel="1">
      <c r="A302" s="455">
        <v>1213</v>
      </c>
      <c r="B302" s="531" t="s">
        <v>1214</v>
      </c>
      <c r="C302" s="457" t="s">
        <v>31</v>
      </c>
      <c r="D302" s="457">
        <v>1</v>
      </c>
      <c r="E302" s="457">
        <v>1</v>
      </c>
      <c r="F302" s="534">
        <v>0</v>
      </c>
      <c r="G302" s="534">
        <f t="shared" si="13"/>
        <v>0</v>
      </c>
      <c r="H302" s="534">
        <v>1750.0000000000002</v>
      </c>
      <c r="I302" s="534">
        <f t="shared" si="14"/>
        <v>1750.0000000000002</v>
      </c>
      <c r="J302" s="532">
        <f t="shared" si="15"/>
        <v>1750.0000000000002</v>
      </c>
      <c r="K302" s="533"/>
      <c r="L302" s="460"/>
    </row>
    <row r="303" spans="1:12" s="6" customFormat="1" ht="15" outlineLevel="1">
      <c r="A303" s="40">
        <v>1214</v>
      </c>
      <c r="B303" s="70" t="s">
        <v>1179</v>
      </c>
      <c r="C303" s="202"/>
      <c r="D303" s="202"/>
      <c r="E303" s="202"/>
      <c r="F303" s="377">
        <v>0</v>
      </c>
      <c r="G303" s="534">
        <f t="shared" si="13"/>
        <v>0</v>
      </c>
      <c r="H303" s="377">
        <v>0</v>
      </c>
      <c r="I303" s="377">
        <f t="shared" si="14"/>
        <v>0</v>
      </c>
      <c r="J303" s="378">
        <f t="shared" si="15"/>
        <v>0</v>
      </c>
      <c r="K303" s="327"/>
      <c r="L303" s="359"/>
    </row>
    <row r="304" spans="1:12" s="543" customFormat="1" ht="30" outlineLevel="1">
      <c r="A304" s="537">
        <v>1215</v>
      </c>
      <c r="B304" s="430" t="s">
        <v>1238</v>
      </c>
      <c r="C304" s="538" t="s">
        <v>103</v>
      </c>
      <c r="D304" s="538">
        <v>1</v>
      </c>
      <c r="E304" s="538">
        <v>1</v>
      </c>
      <c r="F304" s="539">
        <v>7500</v>
      </c>
      <c r="G304" s="534">
        <f t="shared" si="13"/>
        <v>7500</v>
      </c>
      <c r="H304" s="539">
        <v>8000</v>
      </c>
      <c r="I304" s="539">
        <f t="shared" si="14"/>
        <v>8000</v>
      </c>
      <c r="J304" s="540">
        <f t="shared" si="15"/>
        <v>15500</v>
      </c>
      <c r="K304" s="541"/>
      <c r="L304" s="546" t="s">
        <v>3625</v>
      </c>
    </row>
    <row r="305" spans="1:12" s="461" customFormat="1" ht="45" outlineLevel="1">
      <c r="A305" s="455">
        <v>1216</v>
      </c>
      <c r="B305" s="531" t="s">
        <v>1216</v>
      </c>
      <c r="C305" s="457" t="s">
        <v>2</v>
      </c>
      <c r="D305" s="457">
        <v>45</v>
      </c>
      <c r="E305" s="457">
        <v>45</v>
      </c>
      <c r="F305" s="534">
        <v>70</v>
      </c>
      <c r="G305" s="377">
        <f t="shared" si="13"/>
        <v>3150</v>
      </c>
      <c r="H305" s="534">
        <v>398</v>
      </c>
      <c r="I305" s="534">
        <f t="shared" si="14"/>
        <v>17910</v>
      </c>
      <c r="J305" s="532">
        <f t="shared" si="15"/>
        <v>21060</v>
      </c>
      <c r="K305" s="533"/>
      <c r="L305" s="460"/>
    </row>
    <row r="306" spans="1:12" s="461" customFormat="1" ht="60" outlineLevel="1">
      <c r="A306" s="455">
        <v>1217</v>
      </c>
      <c r="B306" s="531" t="s">
        <v>1217</v>
      </c>
      <c r="C306" s="457" t="s">
        <v>31</v>
      </c>
      <c r="D306" s="457">
        <v>2</v>
      </c>
      <c r="E306" s="457">
        <v>2</v>
      </c>
      <c r="F306" s="534">
        <v>7.5</v>
      </c>
      <c r="G306" s="534">
        <f t="shared" si="13"/>
        <v>15</v>
      </c>
      <c r="H306" s="534">
        <v>250</v>
      </c>
      <c r="I306" s="534">
        <f t="shared" si="14"/>
        <v>500</v>
      </c>
      <c r="J306" s="532">
        <f t="shared" si="15"/>
        <v>515</v>
      </c>
      <c r="K306" s="533"/>
      <c r="L306" s="460"/>
    </row>
    <row r="307" spans="1:12" s="6" customFormat="1" ht="15" outlineLevel="1">
      <c r="A307" s="40">
        <v>1218</v>
      </c>
      <c r="B307" s="70" t="s">
        <v>1218</v>
      </c>
      <c r="C307" s="202"/>
      <c r="D307" s="202"/>
      <c r="E307" s="202"/>
      <c r="F307" s="377"/>
      <c r="G307" s="377">
        <f t="shared" si="13"/>
        <v>0</v>
      </c>
      <c r="H307" s="377"/>
      <c r="I307" s="377">
        <f t="shared" si="14"/>
        <v>0</v>
      </c>
      <c r="J307" s="378">
        <f t="shared" si="15"/>
        <v>0</v>
      </c>
      <c r="K307" s="327"/>
      <c r="L307" s="359"/>
    </row>
    <row r="308" spans="1:12" s="461" customFormat="1" ht="45" outlineLevel="1">
      <c r="A308" s="455">
        <v>1219</v>
      </c>
      <c r="B308" s="531" t="s">
        <v>1185</v>
      </c>
      <c r="C308" s="457" t="s">
        <v>2</v>
      </c>
      <c r="D308" s="457">
        <v>9</v>
      </c>
      <c r="E308" s="457">
        <v>9</v>
      </c>
      <c r="F308" s="534">
        <v>930.99999999999989</v>
      </c>
      <c r="G308" s="534">
        <f t="shared" si="13"/>
        <v>8378.9999999999982</v>
      </c>
      <c r="H308" s="534">
        <v>400.32999999999993</v>
      </c>
      <c r="I308" s="534">
        <f t="shared" si="14"/>
        <v>3602.9699999999993</v>
      </c>
      <c r="J308" s="532">
        <f t="shared" si="15"/>
        <v>11981.969999999998</v>
      </c>
      <c r="K308" s="533"/>
      <c r="L308" s="460"/>
    </row>
    <row r="309" spans="1:12" s="461" customFormat="1" ht="30" outlineLevel="1">
      <c r="A309" s="455">
        <v>1220</v>
      </c>
      <c r="B309" s="531" t="s">
        <v>1186</v>
      </c>
      <c r="C309" s="457" t="s">
        <v>2</v>
      </c>
      <c r="D309" s="457">
        <v>9</v>
      </c>
      <c r="E309" s="457">
        <v>9</v>
      </c>
      <c r="F309" s="534">
        <v>509.59999999999991</v>
      </c>
      <c r="G309" s="534">
        <f t="shared" si="13"/>
        <v>4586.3999999999996</v>
      </c>
      <c r="H309" s="534">
        <v>219.12799999999999</v>
      </c>
      <c r="I309" s="534">
        <f t="shared" si="14"/>
        <v>1972.1519999999998</v>
      </c>
      <c r="J309" s="532">
        <f t="shared" si="15"/>
        <v>6558.5519999999997</v>
      </c>
      <c r="K309" s="533"/>
      <c r="L309" s="460"/>
    </row>
    <row r="310" spans="1:12" s="461" customFormat="1" ht="15" outlineLevel="1">
      <c r="A310" s="455">
        <v>1221</v>
      </c>
      <c r="B310" s="531" t="s">
        <v>1187</v>
      </c>
      <c r="C310" s="457" t="s">
        <v>2</v>
      </c>
      <c r="D310" s="457">
        <v>9</v>
      </c>
      <c r="E310" s="457">
        <v>9</v>
      </c>
      <c r="F310" s="534">
        <v>401.79999999999995</v>
      </c>
      <c r="G310" s="534">
        <f t="shared" si="13"/>
        <v>3616.2</v>
      </c>
      <c r="H310" s="534">
        <v>172.77399999999997</v>
      </c>
      <c r="I310" s="534">
        <f t="shared" si="14"/>
        <v>1554.9659999999997</v>
      </c>
      <c r="J310" s="532">
        <f t="shared" si="15"/>
        <v>5171.1659999999993</v>
      </c>
      <c r="K310" s="533"/>
      <c r="L310" s="460"/>
    </row>
    <row r="311" spans="1:12" s="461" customFormat="1" ht="60" outlineLevel="1">
      <c r="A311" s="455">
        <v>1222</v>
      </c>
      <c r="B311" s="531" t="s">
        <v>1219</v>
      </c>
      <c r="C311" s="457" t="s">
        <v>31</v>
      </c>
      <c r="D311" s="457">
        <v>1</v>
      </c>
      <c r="E311" s="457">
        <v>1</v>
      </c>
      <c r="F311" s="534">
        <v>7786.7999999999993</v>
      </c>
      <c r="G311" s="534">
        <f t="shared" si="13"/>
        <v>7786.7999999999993</v>
      </c>
      <c r="H311" s="534">
        <v>3348.3240000000001</v>
      </c>
      <c r="I311" s="534">
        <f t="shared" si="14"/>
        <v>3348.3240000000001</v>
      </c>
      <c r="J311" s="532">
        <f t="shared" si="15"/>
        <v>11135.124</v>
      </c>
      <c r="K311" s="533"/>
      <c r="L311" s="460"/>
    </row>
    <row r="312" spans="1:12" s="461" customFormat="1" ht="45" outlineLevel="1">
      <c r="A312" s="455">
        <v>1223</v>
      </c>
      <c r="B312" s="531" t="s">
        <v>1202</v>
      </c>
      <c r="C312" s="457" t="s">
        <v>31</v>
      </c>
      <c r="D312" s="457">
        <v>2</v>
      </c>
      <c r="E312" s="457">
        <v>2</v>
      </c>
      <c r="F312" s="534">
        <v>2914.7999999999997</v>
      </c>
      <c r="G312" s="534">
        <f t="shared" si="13"/>
        <v>5829.5999999999995</v>
      </c>
      <c r="H312" s="534">
        <v>1253.3639999999998</v>
      </c>
      <c r="I312" s="534">
        <f t="shared" si="14"/>
        <v>2506.7279999999996</v>
      </c>
      <c r="J312" s="532">
        <f t="shared" si="15"/>
        <v>8336.3279999999995</v>
      </c>
      <c r="K312" s="533"/>
      <c r="L312" s="460"/>
    </row>
    <row r="313" spans="1:12" s="461" customFormat="1" ht="15" outlineLevel="1">
      <c r="A313" s="455">
        <v>1224</v>
      </c>
      <c r="B313" s="531" t="s">
        <v>1220</v>
      </c>
      <c r="C313" s="457" t="s">
        <v>31</v>
      </c>
      <c r="D313" s="457">
        <v>8</v>
      </c>
      <c r="E313" s="457">
        <v>8</v>
      </c>
      <c r="F313" s="534">
        <v>368</v>
      </c>
      <c r="G313" s="534">
        <f t="shared" si="13"/>
        <v>2944</v>
      </c>
      <c r="H313" s="534">
        <v>158</v>
      </c>
      <c r="I313" s="534">
        <f t="shared" si="14"/>
        <v>1264</v>
      </c>
      <c r="J313" s="532">
        <f t="shared" si="15"/>
        <v>4208</v>
      </c>
      <c r="K313" s="533"/>
      <c r="L313" s="460"/>
    </row>
    <row r="314" spans="1:12" s="461" customFormat="1" ht="30" outlineLevel="1">
      <c r="A314" s="455">
        <v>1225</v>
      </c>
      <c r="B314" s="531" t="s">
        <v>1221</v>
      </c>
      <c r="C314" s="457" t="s">
        <v>31</v>
      </c>
      <c r="D314" s="457">
        <v>4</v>
      </c>
      <c r="E314" s="457">
        <v>4</v>
      </c>
      <c r="F314" s="534">
        <v>2768</v>
      </c>
      <c r="G314" s="534">
        <f t="shared" si="13"/>
        <v>11072</v>
      </c>
      <c r="H314" s="534">
        <v>1190</v>
      </c>
      <c r="I314" s="534">
        <f t="shared" si="14"/>
        <v>4760</v>
      </c>
      <c r="J314" s="532">
        <f t="shared" si="15"/>
        <v>15832</v>
      </c>
      <c r="K314" s="533"/>
      <c r="L314" s="460"/>
    </row>
    <row r="315" spans="1:12" s="461" customFormat="1" ht="30" outlineLevel="1">
      <c r="A315" s="455">
        <v>1226</v>
      </c>
      <c r="B315" s="531" t="s">
        <v>1222</v>
      </c>
      <c r="C315" s="457" t="s">
        <v>31</v>
      </c>
      <c r="D315" s="457">
        <v>2</v>
      </c>
      <c r="E315" s="457">
        <v>2</v>
      </c>
      <c r="F315" s="534">
        <v>332</v>
      </c>
      <c r="G315" s="534">
        <f t="shared" si="13"/>
        <v>664</v>
      </c>
      <c r="H315" s="534">
        <v>143</v>
      </c>
      <c r="I315" s="534">
        <f t="shared" si="14"/>
        <v>286</v>
      </c>
      <c r="J315" s="532">
        <f t="shared" si="15"/>
        <v>950</v>
      </c>
      <c r="K315" s="533"/>
      <c r="L315" s="460"/>
    </row>
    <row r="316" spans="1:12" s="461" customFormat="1" ht="30" outlineLevel="1">
      <c r="A316" s="455">
        <v>1227</v>
      </c>
      <c r="B316" s="531" t="s">
        <v>1381</v>
      </c>
      <c r="C316" s="457" t="s">
        <v>2</v>
      </c>
      <c r="D316" s="457">
        <v>50</v>
      </c>
      <c r="E316" s="457">
        <v>50</v>
      </c>
      <c r="F316" s="534">
        <v>78</v>
      </c>
      <c r="G316" s="377">
        <f t="shared" si="13"/>
        <v>3900</v>
      </c>
      <c r="H316" s="534">
        <v>30</v>
      </c>
      <c r="I316" s="534">
        <f t="shared" si="14"/>
        <v>1500</v>
      </c>
      <c r="J316" s="532">
        <f t="shared" si="15"/>
        <v>5400</v>
      </c>
      <c r="K316" s="533"/>
      <c r="L316" s="460"/>
    </row>
    <row r="317" spans="1:12" s="461" customFormat="1" ht="30" outlineLevel="1">
      <c r="A317" s="455">
        <v>1228</v>
      </c>
      <c r="B317" s="531" t="s">
        <v>1382</v>
      </c>
      <c r="C317" s="457" t="s">
        <v>2</v>
      </c>
      <c r="D317" s="457">
        <v>200</v>
      </c>
      <c r="E317" s="457">
        <v>200</v>
      </c>
      <c r="F317" s="534">
        <v>48</v>
      </c>
      <c r="G317" s="377">
        <f t="shared" si="13"/>
        <v>9600</v>
      </c>
      <c r="H317" s="534">
        <v>30</v>
      </c>
      <c r="I317" s="534">
        <f t="shared" si="14"/>
        <v>6000</v>
      </c>
      <c r="J317" s="532">
        <f t="shared" si="15"/>
        <v>15600</v>
      </c>
      <c r="K317" s="533"/>
      <c r="L317" s="460"/>
    </row>
    <row r="318" spans="1:12" s="461" customFormat="1" ht="30" outlineLevel="1">
      <c r="A318" s="455">
        <v>1229</v>
      </c>
      <c r="B318" s="531" t="s">
        <v>1380</v>
      </c>
      <c r="C318" s="457" t="s">
        <v>31</v>
      </c>
      <c r="D318" s="457">
        <v>750</v>
      </c>
      <c r="E318" s="457">
        <v>750</v>
      </c>
      <c r="F318" s="534">
        <v>8</v>
      </c>
      <c r="G318" s="534">
        <f t="shared" si="13"/>
        <v>6000</v>
      </c>
      <c r="H318" s="534">
        <v>3</v>
      </c>
      <c r="I318" s="534">
        <f t="shared" si="14"/>
        <v>2250</v>
      </c>
      <c r="J318" s="532">
        <f t="shared" si="15"/>
        <v>8250</v>
      </c>
      <c r="K318" s="533"/>
      <c r="L318" s="460"/>
    </row>
    <row r="319" spans="1:12" s="6" customFormat="1" ht="15" outlineLevel="1">
      <c r="A319" s="40">
        <v>1230</v>
      </c>
      <c r="B319" s="70" t="s">
        <v>1239</v>
      </c>
      <c r="C319" s="202"/>
      <c r="D319" s="202"/>
      <c r="E319" s="202"/>
      <c r="F319" s="377"/>
      <c r="G319" s="534">
        <f t="shared" si="13"/>
        <v>0</v>
      </c>
      <c r="H319" s="377"/>
      <c r="I319" s="377">
        <f t="shared" si="14"/>
        <v>0</v>
      </c>
      <c r="J319" s="378">
        <f t="shared" si="15"/>
        <v>0</v>
      </c>
      <c r="K319" s="327"/>
      <c r="L319" s="359"/>
    </row>
    <row r="320" spans="1:12" s="6" customFormat="1" ht="15" outlineLevel="1">
      <c r="A320" s="40">
        <v>1231</v>
      </c>
      <c r="B320" s="70" t="s">
        <v>1240</v>
      </c>
      <c r="C320" s="202"/>
      <c r="D320" s="202"/>
      <c r="E320" s="202"/>
      <c r="F320" s="377"/>
      <c r="G320" s="377">
        <f t="shared" si="13"/>
        <v>0</v>
      </c>
      <c r="H320" s="377"/>
      <c r="I320" s="377">
        <f t="shared" si="14"/>
        <v>0</v>
      </c>
      <c r="J320" s="378">
        <f t="shared" si="15"/>
        <v>0</v>
      </c>
      <c r="K320" s="327"/>
      <c r="L320" s="359"/>
    </row>
    <row r="321" spans="1:12" s="461" customFormat="1" ht="75" outlineLevel="1">
      <c r="A321" s="455">
        <v>1232</v>
      </c>
      <c r="B321" s="531" t="s">
        <v>1677</v>
      </c>
      <c r="C321" s="457" t="s">
        <v>103</v>
      </c>
      <c r="D321" s="457">
        <v>1</v>
      </c>
      <c r="E321" s="457">
        <v>1</v>
      </c>
      <c r="F321" s="534">
        <v>0</v>
      </c>
      <c r="G321" s="534">
        <f t="shared" si="13"/>
        <v>0</v>
      </c>
      <c r="H321" s="534">
        <v>55500</v>
      </c>
      <c r="I321" s="534">
        <f t="shared" si="14"/>
        <v>55500</v>
      </c>
      <c r="J321" s="532">
        <f t="shared" si="15"/>
        <v>55500</v>
      </c>
      <c r="K321" s="533"/>
      <c r="L321" s="460"/>
    </row>
    <row r="322" spans="1:12" s="6" customFormat="1" ht="15" outlineLevel="1">
      <c r="A322" s="40">
        <v>1233</v>
      </c>
      <c r="B322" s="70" t="s">
        <v>104</v>
      </c>
      <c r="C322" s="202"/>
      <c r="D322" s="202"/>
      <c r="E322" s="202"/>
      <c r="F322" s="377"/>
      <c r="G322" s="377">
        <f t="shared" si="13"/>
        <v>0</v>
      </c>
      <c r="H322" s="377"/>
      <c r="I322" s="377">
        <f t="shared" si="14"/>
        <v>0</v>
      </c>
      <c r="J322" s="378">
        <f t="shared" si="15"/>
        <v>0</v>
      </c>
      <c r="K322" s="327"/>
      <c r="L322" s="359"/>
    </row>
    <row r="323" spans="1:12" s="461" customFormat="1" ht="30" outlineLevel="1">
      <c r="A323" s="455">
        <v>1234</v>
      </c>
      <c r="B323" s="531" t="s">
        <v>1206</v>
      </c>
      <c r="C323" s="457" t="s">
        <v>31</v>
      </c>
      <c r="D323" s="457">
        <v>2</v>
      </c>
      <c r="E323" s="457">
        <v>2</v>
      </c>
      <c r="F323" s="534">
        <v>0</v>
      </c>
      <c r="G323" s="534">
        <f t="shared" ref="G323:G350" si="16">F323*E323</f>
        <v>0</v>
      </c>
      <c r="H323" s="534">
        <v>2550</v>
      </c>
      <c r="I323" s="534">
        <f t="shared" si="14"/>
        <v>5100</v>
      </c>
      <c r="J323" s="532">
        <f t="shared" si="15"/>
        <v>5100</v>
      </c>
      <c r="K323" s="533"/>
      <c r="L323" s="460"/>
    </row>
    <row r="324" spans="1:12" s="461" customFormat="1" ht="15" outlineLevel="1">
      <c r="A324" s="455">
        <v>1235</v>
      </c>
      <c r="B324" s="531" t="s">
        <v>1207</v>
      </c>
      <c r="C324" s="457" t="s">
        <v>31</v>
      </c>
      <c r="D324" s="457">
        <v>1</v>
      </c>
      <c r="E324" s="457">
        <v>1</v>
      </c>
      <c r="F324" s="534">
        <v>0</v>
      </c>
      <c r="G324" s="377">
        <f t="shared" si="16"/>
        <v>0</v>
      </c>
      <c r="H324" s="534">
        <v>4250</v>
      </c>
      <c r="I324" s="534">
        <f t="shared" si="14"/>
        <v>4250</v>
      </c>
      <c r="J324" s="532">
        <f t="shared" si="15"/>
        <v>4250</v>
      </c>
      <c r="K324" s="533"/>
      <c r="L324" s="460"/>
    </row>
    <row r="325" spans="1:12" s="461" customFormat="1" ht="15" outlineLevel="1">
      <c r="A325" s="455">
        <v>1236</v>
      </c>
      <c r="B325" s="531" t="s">
        <v>1208</v>
      </c>
      <c r="C325" s="457" t="s">
        <v>31</v>
      </c>
      <c r="D325" s="457">
        <v>1</v>
      </c>
      <c r="E325" s="457">
        <v>1</v>
      </c>
      <c r="F325" s="534">
        <v>0</v>
      </c>
      <c r="G325" s="534">
        <f t="shared" si="16"/>
        <v>0</v>
      </c>
      <c r="H325" s="534">
        <v>4250</v>
      </c>
      <c r="I325" s="534">
        <f t="shared" si="14"/>
        <v>4250</v>
      </c>
      <c r="J325" s="532">
        <f t="shared" si="15"/>
        <v>4250</v>
      </c>
      <c r="K325" s="533"/>
      <c r="L325" s="460"/>
    </row>
    <row r="326" spans="1:12" s="461" customFormat="1" ht="30" outlineLevel="1">
      <c r="A326" s="455">
        <v>1237</v>
      </c>
      <c r="B326" s="531" t="s">
        <v>1209</v>
      </c>
      <c r="C326" s="457" t="s">
        <v>31</v>
      </c>
      <c r="D326" s="457">
        <v>1</v>
      </c>
      <c r="E326" s="457">
        <v>1</v>
      </c>
      <c r="F326" s="534">
        <v>0</v>
      </c>
      <c r="G326" s="534">
        <f t="shared" si="16"/>
        <v>0</v>
      </c>
      <c r="H326" s="534">
        <v>2250</v>
      </c>
      <c r="I326" s="534">
        <f t="shared" si="14"/>
        <v>2250</v>
      </c>
      <c r="J326" s="532">
        <f t="shared" si="15"/>
        <v>2250</v>
      </c>
      <c r="K326" s="533"/>
      <c r="L326" s="460"/>
    </row>
    <row r="327" spans="1:12" s="461" customFormat="1" ht="30" outlineLevel="1">
      <c r="A327" s="455">
        <v>1238</v>
      </c>
      <c r="B327" s="531" t="s">
        <v>1210</v>
      </c>
      <c r="C327" s="457" t="s">
        <v>31</v>
      </c>
      <c r="D327" s="457">
        <v>1</v>
      </c>
      <c r="E327" s="457">
        <v>1</v>
      </c>
      <c r="F327" s="534">
        <v>0</v>
      </c>
      <c r="G327" s="377">
        <f t="shared" si="16"/>
        <v>0</v>
      </c>
      <c r="H327" s="534">
        <v>2250</v>
      </c>
      <c r="I327" s="534">
        <f t="shared" si="14"/>
        <v>2250</v>
      </c>
      <c r="J327" s="532">
        <f t="shared" si="15"/>
        <v>2250</v>
      </c>
      <c r="K327" s="533"/>
      <c r="L327" s="460"/>
    </row>
    <row r="328" spans="1:12" s="461" customFormat="1" ht="30" outlineLevel="1">
      <c r="A328" s="455">
        <v>1239</v>
      </c>
      <c r="B328" s="531" t="s">
        <v>1211</v>
      </c>
      <c r="C328" s="457" t="s">
        <v>31</v>
      </c>
      <c r="D328" s="457">
        <v>1</v>
      </c>
      <c r="E328" s="457">
        <v>1</v>
      </c>
      <c r="F328" s="534">
        <v>0</v>
      </c>
      <c r="G328" s="534">
        <f t="shared" si="16"/>
        <v>0</v>
      </c>
      <c r="H328" s="534">
        <v>2250</v>
      </c>
      <c r="I328" s="534">
        <f t="shared" si="14"/>
        <v>2250</v>
      </c>
      <c r="J328" s="532">
        <f t="shared" si="15"/>
        <v>2250</v>
      </c>
      <c r="K328" s="533"/>
      <c r="L328" s="460"/>
    </row>
    <row r="329" spans="1:12" s="461" customFormat="1" ht="30" outlineLevel="1">
      <c r="A329" s="455">
        <v>1240</v>
      </c>
      <c r="B329" s="531" t="s">
        <v>1212</v>
      </c>
      <c r="C329" s="457" t="s">
        <v>31</v>
      </c>
      <c r="D329" s="457">
        <v>2</v>
      </c>
      <c r="E329" s="457">
        <v>2</v>
      </c>
      <c r="F329" s="534">
        <v>0</v>
      </c>
      <c r="G329" s="534">
        <f t="shared" si="16"/>
        <v>0</v>
      </c>
      <c r="H329" s="534">
        <v>1750.0000000000002</v>
      </c>
      <c r="I329" s="534">
        <f t="shared" si="14"/>
        <v>3500.0000000000005</v>
      </c>
      <c r="J329" s="532">
        <f t="shared" si="15"/>
        <v>3500.0000000000005</v>
      </c>
      <c r="K329" s="533"/>
      <c r="L329" s="460"/>
    </row>
    <row r="330" spans="1:12" s="461" customFormat="1" ht="30" outlineLevel="1">
      <c r="A330" s="455">
        <v>1241</v>
      </c>
      <c r="B330" s="531" t="s">
        <v>1213</v>
      </c>
      <c r="C330" s="457" t="s">
        <v>31</v>
      </c>
      <c r="D330" s="457">
        <v>2</v>
      </c>
      <c r="E330" s="457">
        <v>2</v>
      </c>
      <c r="F330" s="534">
        <v>0</v>
      </c>
      <c r="G330" s="534">
        <f t="shared" si="16"/>
        <v>0</v>
      </c>
      <c r="H330" s="534">
        <v>1750.0000000000002</v>
      </c>
      <c r="I330" s="534">
        <f t="shared" si="14"/>
        <v>3500.0000000000005</v>
      </c>
      <c r="J330" s="532">
        <f t="shared" si="15"/>
        <v>3500.0000000000005</v>
      </c>
      <c r="K330" s="533"/>
      <c r="L330" s="460"/>
    </row>
    <row r="331" spans="1:12" s="461" customFormat="1" ht="30" outlineLevel="1">
      <c r="A331" s="455">
        <v>1242</v>
      </c>
      <c r="B331" s="531" t="s">
        <v>1214</v>
      </c>
      <c r="C331" s="457" t="s">
        <v>31</v>
      </c>
      <c r="D331" s="457">
        <v>1</v>
      </c>
      <c r="E331" s="457">
        <v>1</v>
      </c>
      <c r="F331" s="534">
        <v>0</v>
      </c>
      <c r="G331" s="534">
        <f t="shared" si="16"/>
        <v>0</v>
      </c>
      <c r="H331" s="534">
        <v>1750.0000000000002</v>
      </c>
      <c r="I331" s="534">
        <f t="shared" si="14"/>
        <v>1750.0000000000002</v>
      </c>
      <c r="J331" s="532">
        <f t="shared" si="15"/>
        <v>1750.0000000000002</v>
      </c>
      <c r="K331" s="533"/>
      <c r="L331" s="460"/>
    </row>
    <row r="332" spans="1:12" s="6" customFormat="1" ht="15" outlineLevel="1">
      <c r="A332" s="40">
        <v>1243</v>
      </c>
      <c r="B332" s="70" t="s">
        <v>1179</v>
      </c>
      <c r="C332" s="202"/>
      <c r="D332" s="202"/>
      <c r="E332" s="202"/>
      <c r="F332" s="377">
        <v>0</v>
      </c>
      <c r="G332" s="534">
        <f t="shared" si="16"/>
        <v>0</v>
      </c>
      <c r="H332" s="377">
        <v>0</v>
      </c>
      <c r="I332" s="377">
        <f t="shared" si="14"/>
        <v>0</v>
      </c>
      <c r="J332" s="378">
        <f t="shared" si="15"/>
        <v>0</v>
      </c>
      <c r="K332" s="327"/>
      <c r="L332" s="359"/>
    </row>
    <row r="333" spans="1:12" s="543" customFormat="1" ht="30" outlineLevel="1">
      <c r="A333" s="537">
        <v>1244</v>
      </c>
      <c r="B333" s="430" t="s">
        <v>1215</v>
      </c>
      <c r="C333" s="538" t="s">
        <v>103</v>
      </c>
      <c r="D333" s="538">
        <v>1</v>
      </c>
      <c r="E333" s="538">
        <v>1</v>
      </c>
      <c r="F333" s="539">
        <v>7500</v>
      </c>
      <c r="G333" s="534">
        <f t="shared" si="16"/>
        <v>7500</v>
      </c>
      <c r="H333" s="539">
        <v>8000</v>
      </c>
      <c r="I333" s="539">
        <f t="shared" si="14"/>
        <v>8000</v>
      </c>
      <c r="J333" s="540">
        <f t="shared" si="15"/>
        <v>15500</v>
      </c>
      <c r="K333" s="541"/>
      <c r="L333" s="546" t="s">
        <v>3625</v>
      </c>
    </row>
    <row r="334" spans="1:12" s="461" customFormat="1" ht="45" outlineLevel="1">
      <c r="A334" s="455">
        <v>1245</v>
      </c>
      <c r="B334" s="531" t="s">
        <v>1216</v>
      </c>
      <c r="C334" s="457" t="s">
        <v>2</v>
      </c>
      <c r="D334" s="457">
        <v>65</v>
      </c>
      <c r="E334" s="457">
        <v>65</v>
      </c>
      <c r="F334" s="534">
        <v>70</v>
      </c>
      <c r="G334" s="534">
        <f t="shared" si="16"/>
        <v>4550</v>
      </c>
      <c r="H334" s="534">
        <v>398</v>
      </c>
      <c r="I334" s="534">
        <f t="shared" si="14"/>
        <v>25870</v>
      </c>
      <c r="J334" s="532">
        <f t="shared" si="15"/>
        <v>30420</v>
      </c>
      <c r="K334" s="533"/>
      <c r="L334" s="460"/>
    </row>
    <row r="335" spans="1:12" s="461" customFormat="1" ht="60" outlineLevel="1">
      <c r="A335" s="455">
        <v>1246</v>
      </c>
      <c r="B335" s="531" t="s">
        <v>1217</v>
      </c>
      <c r="C335" s="457" t="s">
        <v>31</v>
      </c>
      <c r="D335" s="457">
        <v>2</v>
      </c>
      <c r="E335" s="457">
        <v>2</v>
      </c>
      <c r="F335" s="534">
        <v>7.5</v>
      </c>
      <c r="G335" s="534">
        <f t="shared" si="16"/>
        <v>15</v>
      </c>
      <c r="H335" s="534">
        <v>250</v>
      </c>
      <c r="I335" s="534">
        <f t="shared" si="14"/>
        <v>500</v>
      </c>
      <c r="J335" s="532">
        <f t="shared" si="15"/>
        <v>515</v>
      </c>
      <c r="K335" s="533"/>
      <c r="L335" s="460"/>
    </row>
    <row r="336" spans="1:12" s="6" customFormat="1" ht="15" outlineLevel="1">
      <c r="A336" s="40">
        <v>1247</v>
      </c>
      <c r="B336" s="70" t="s">
        <v>1218</v>
      </c>
      <c r="C336" s="202"/>
      <c r="D336" s="202"/>
      <c r="E336" s="202"/>
      <c r="F336" s="377"/>
      <c r="G336" s="534">
        <f t="shared" si="16"/>
        <v>0</v>
      </c>
      <c r="H336" s="377"/>
      <c r="I336" s="377">
        <f t="shared" si="14"/>
        <v>0</v>
      </c>
      <c r="J336" s="378">
        <f t="shared" si="15"/>
        <v>0</v>
      </c>
      <c r="K336" s="327"/>
      <c r="L336" s="359"/>
    </row>
    <row r="337" spans="1:12" s="461" customFormat="1" ht="45" outlineLevel="1">
      <c r="A337" s="455">
        <v>1248</v>
      </c>
      <c r="B337" s="531" t="s">
        <v>1185</v>
      </c>
      <c r="C337" s="457" t="s">
        <v>2</v>
      </c>
      <c r="D337" s="457">
        <v>3</v>
      </c>
      <c r="E337" s="457">
        <v>3</v>
      </c>
      <c r="F337" s="534">
        <v>930.99999999999989</v>
      </c>
      <c r="G337" s="534">
        <f t="shared" si="16"/>
        <v>2792.9999999999995</v>
      </c>
      <c r="H337" s="534">
        <v>400.32999999999993</v>
      </c>
      <c r="I337" s="534">
        <f t="shared" si="14"/>
        <v>1200.9899999999998</v>
      </c>
      <c r="J337" s="532">
        <f t="shared" si="15"/>
        <v>3993.9899999999993</v>
      </c>
      <c r="K337" s="533"/>
      <c r="L337" s="460"/>
    </row>
    <row r="338" spans="1:12" s="461" customFormat="1" ht="30" outlineLevel="1">
      <c r="A338" s="455">
        <v>1249</v>
      </c>
      <c r="B338" s="531" t="s">
        <v>1186</v>
      </c>
      <c r="C338" s="457" t="s">
        <v>2</v>
      </c>
      <c r="D338" s="457">
        <v>3</v>
      </c>
      <c r="E338" s="457">
        <v>3</v>
      </c>
      <c r="F338" s="534">
        <v>509.59999999999991</v>
      </c>
      <c r="G338" s="377">
        <f t="shared" si="16"/>
        <v>1528.7999999999997</v>
      </c>
      <c r="H338" s="534">
        <v>219.12799999999999</v>
      </c>
      <c r="I338" s="534">
        <f t="shared" si="14"/>
        <v>657.38400000000001</v>
      </c>
      <c r="J338" s="532">
        <f t="shared" si="15"/>
        <v>2186.1839999999997</v>
      </c>
      <c r="K338" s="533"/>
      <c r="L338" s="460"/>
    </row>
    <row r="339" spans="1:12" s="461" customFormat="1" ht="15" outlineLevel="1">
      <c r="A339" s="455">
        <v>1250</v>
      </c>
      <c r="B339" s="531" t="s">
        <v>1187</v>
      </c>
      <c r="C339" s="457" t="s">
        <v>2</v>
      </c>
      <c r="D339" s="457">
        <v>3</v>
      </c>
      <c r="E339" s="457">
        <v>3</v>
      </c>
      <c r="F339" s="534">
        <v>401.79999999999995</v>
      </c>
      <c r="G339" s="377">
        <f t="shared" si="16"/>
        <v>1205.3999999999999</v>
      </c>
      <c r="H339" s="534">
        <v>172.77399999999997</v>
      </c>
      <c r="I339" s="534">
        <f t="shared" si="14"/>
        <v>518.32199999999989</v>
      </c>
      <c r="J339" s="532">
        <f t="shared" si="15"/>
        <v>1723.7219999999998</v>
      </c>
      <c r="K339" s="533"/>
      <c r="L339" s="460"/>
    </row>
    <row r="340" spans="1:12" s="461" customFormat="1" ht="60" outlineLevel="1">
      <c r="A340" s="455">
        <v>1251</v>
      </c>
      <c r="B340" s="531" t="s">
        <v>1219</v>
      </c>
      <c r="C340" s="457" t="s">
        <v>31</v>
      </c>
      <c r="D340" s="457">
        <v>1</v>
      </c>
      <c r="E340" s="457">
        <v>1</v>
      </c>
      <c r="F340" s="534">
        <v>7786.7999999999993</v>
      </c>
      <c r="G340" s="534">
        <f t="shared" si="16"/>
        <v>7786.7999999999993</v>
      </c>
      <c r="H340" s="534">
        <v>3348.3240000000001</v>
      </c>
      <c r="I340" s="534">
        <f t="shared" si="14"/>
        <v>3348.3240000000001</v>
      </c>
      <c r="J340" s="532">
        <f t="shared" si="15"/>
        <v>11135.124</v>
      </c>
      <c r="K340" s="533"/>
      <c r="L340" s="460"/>
    </row>
    <row r="341" spans="1:12" s="461" customFormat="1" ht="45" outlineLevel="1">
      <c r="A341" s="455">
        <v>1252</v>
      </c>
      <c r="B341" s="531" t="s">
        <v>1202</v>
      </c>
      <c r="C341" s="457" t="s">
        <v>31</v>
      </c>
      <c r="D341" s="457">
        <v>1</v>
      </c>
      <c r="E341" s="457">
        <v>1</v>
      </c>
      <c r="F341" s="534">
        <v>2914.7999999999997</v>
      </c>
      <c r="G341" s="377">
        <f t="shared" si="16"/>
        <v>2914.7999999999997</v>
      </c>
      <c r="H341" s="534">
        <v>1253.3639999999998</v>
      </c>
      <c r="I341" s="534">
        <f t="shared" ref="I341:I404" si="17">H341*E341</f>
        <v>1253.3639999999998</v>
      </c>
      <c r="J341" s="532">
        <f t="shared" ref="J341:J404" si="18">I341+G341</f>
        <v>4168.1639999999998</v>
      </c>
      <c r="K341" s="533"/>
      <c r="L341" s="460"/>
    </row>
    <row r="342" spans="1:12" s="461" customFormat="1" ht="15" outlineLevel="1">
      <c r="A342" s="455">
        <v>1253</v>
      </c>
      <c r="B342" s="531" t="s">
        <v>1220</v>
      </c>
      <c r="C342" s="457" t="s">
        <v>31</v>
      </c>
      <c r="D342" s="457">
        <v>2</v>
      </c>
      <c r="E342" s="457">
        <v>2</v>
      </c>
      <c r="F342" s="534">
        <v>368</v>
      </c>
      <c r="G342" s="534">
        <f t="shared" si="16"/>
        <v>736</v>
      </c>
      <c r="H342" s="534">
        <v>158</v>
      </c>
      <c r="I342" s="534">
        <f t="shared" si="17"/>
        <v>316</v>
      </c>
      <c r="J342" s="532">
        <f t="shared" si="18"/>
        <v>1052</v>
      </c>
      <c r="K342" s="533"/>
      <c r="L342" s="460"/>
    </row>
    <row r="343" spans="1:12" s="461" customFormat="1" ht="30" outlineLevel="1">
      <c r="A343" s="455">
        <v>1254</v>
      </c>
      <c r="B343" s="531" t="s">
        <v>1221</v>
      </c>
      <c r="C343" s="457" t="s">
        <v>31</v>
      </c>
      <c r="D343" s="457">
        <v>4</v>
      </c>
      <c r="E343" s="457">
        <v>4</v>
      </c>
      <c r="F343" s="534">
        <v>2768</v>
      </c>
      <c r="G343" s="534">
        <f t="shared" si="16"/>
        <v>11072</v>
      </c>
      <c r="H343" s="534">
        <v>1190</v>
      </c>
      <c r="I343" s="534">
        <f t="shared" si="17"/>
        <v>4760</v>
      </c>
      <c r="J343" s="532">
        <f t="shared" si="18"/>
        <v>15832</v>
      </c>
      <c r="K343" s="533"/>
      <c r="L343" s="460"/>
    </row>
    <row r="344" spans="1:12" s="461" customFormat="1" ht="30" outlineLevel="1">
      <c r="A344" s="455">
        <v>1255</v>
      </c>
      <c r="B344" s="531" t="s">
        <v>1222</v>
      </c>
      <c r="C344" s="457" t="s">
        <v>31</v>
      </c>
      <c r="D344" s="457">
        <v>2</v>
      </c>
      <c r="E344" s="457">
        <v>2</v>
      </c>
      <c r="F344" s="534">
        <v>332</v>
      </c>
      <c r="G344" s="534">
        <f t="shared" si="16"/>
        <v>664</v>
      </c>
      <c r="H344" s="534">
        <v>143</v>
      </c>
      <c r="I344" s="534">
        <f t="shared" si="17"/>
        <v>286</v>
      </c>
      <c r="J344" s="532">
        <f t="shared" si="18"/>
        <v>950</v>
      </c>
      <c r="K344" s="533"/>
      <c r="L344" s="460"/>
    </row>
    <row r="345" spans="1:12" s="461" customFormat="1" ht="30" outlineLevel="1">
      <c r="A345" s="455">
        <v>1256</v>
      </c>
      <c r="B345" s="531" t="s">
        <v>1381</v>
      </c>
      <c r="C345" s="457" t="s">
        <v>2</v>
      </c>
      <c r="D345" s="457">
        <v>50</v>
      </c>
      <c r="E345" s="457">
        <v>50</v>
      </c>
      <c r="F345" s="534">
        <v>78</v>
      </c>
      <c r="G345" s="534">
        <f t="shared" si="16"/>
        <v>3900</v>
      </c>
      <c r="H345" s="534">
        <v>30</v>
      </c>
      <c r="I345" s="534">
        <f t="shared" si="17"/>
        <v>1500</v>
      </c>
      <c r="J345" s="532">
        <f t="shared" si="18"/>
        <v>5400</v>
      </c>
      <c r="K345" s="533"/>
      <c r="L345" s="460"/>
    </row>
    <row r="346" spans="1:12" s="461" customFormat="1" ht="30" outlineLevel="1">
      <c r="A346" s="455">
        <v>1257</v>
      </c>
      <c r="B346" s="531" t="s">
        <v>1382</v>
      </c>
      <c r="C346" s="457" t="s">
        <v>2</v>
      </c>
      <c r="D346" s="457">
        <v>200</v>
      </c>
      <c r="E346" s="457">
        <v>200</v>
      </c>
      <c r="F346" s="534">
        <v>48</v>
      </c>
      <c r="G346" s="534">
        <f t="shared" si="16"/>
        <v>9600</v>
      </c>
      <c r="H346" s="534">
        <v>30</v>
      </c>
      <c r="I346" s="534">
        <f t="shared" si="17"/>
        <v>6000</v>
      </c>
      <c r="J346" s="532">
        <f t="shared" si="18"/>
        <v>15600</v>
      </c>
      <c r="K346" s="533"/>
      <c r="L346" s="460"/>
    </row>
    <row r="347" spans="1:12" s="461" customFormat="1" ht="30" outlineLevel="1">
      <c r="A347" s="455">
        <v>1258</v>
      </c>
      <c r="B347" s="531" t="s">
        <v>1380</v>
      </c>
      <c r="C347" s="457" t="s">
        <v>31</v>
      </c>
      <c r="D347" s="457">
        <v>750</v>
      </c>
      <c r="E347" s="457">
        <v>750</v>
      </c>
      <c r="F347" s="534">
        <v>8</v>
      </c>
      <c r="G347" s="534">
        <f t="shared" si="16"/>
        <v>6000</v>
      </c>
      <c r="H347" s="534">
        <v>3</v>
      </c>
      <c r="I347" s="534">
        <f t="shared" si="17"/>
        <v>2250</v>
      </c>
      <c r="J347" s="532">
        <f t="shared" si="18"/>
        <v>8250</v>
      </c>
      <c r="K347" s="533"/>
      <c r="L347" s="460"/>
    </row>
    <row r="348" spans="1:12" s="6" customFormat="1" ht="15" outlineLevel="1">
      <c r="A348" s="40">
        <v>1259</v>
      </c>
      <c r="B348" s="70" t="s">
        <v>1241</v>
      </c>
      <c r="C348" s="202"/>
      <c r="D348" s="202"/>
      <c r="E348" s="202"/>
      <c r="F348" s="377"/>
      <c r="G348" s="534">
        <f t="shared" si="16"/>
        <v>0</v>
      </c>
      <c r="H348" s="377"/>
      <c r="I348" s="377">
        <f t="shared" si="17"/>
        <v>0</v>
      </c>
      <c r="J348" s="378">
        <f t="shared" si="18"/>
        <v>0</v>
      </c>
      <c r="K348" s="327"/>
      <c r="L348" s="359"/>
    </row>
    <row r="349" spans="1:12" s="6" customFormat="1" ht="15" outlineLevel="1">
      <c r="A349" s="40">
        <v>1260</v>
      </c>
      <c r="B349" s="70" t="s">
        <v>1242</v>
      </c>
      <c r="C349" s="202"/>
      <c r="D349" s="202"/>
      <c r="E349" s="202"/>
      <c r="F349" s="377"/>
      <c r="G349" s="534">
        <f t="shared" si="16"/>
        <v>0</v>
      </c>
      <c r="H349" s="377"/>
      <c r="I349" s="377">
        <f t="shared" si="17"/>
        <v>0</v>
      </c>
      <c r="J349" s="378">
        <f t="shared" si="18"/>
        <v>0</v>
      </c>
      <c r="K349" s="327"/>
      <c r="L349" s="359"/>
    </row>
    <row r="350" spans="1:12" s="461" customFormat="1" ht="60" outlineLevel="1">
      <c r="A350" s="455">
        <v>1261</v>
      </c>
      <c r="B350" s="531" t="s">
        <v>1673</v>
      </c>
      <c r="C350" s="457" t="s">
        <v>103</v>
      </c>
      <c r="D350" s="457">
        <v>1</v>
      </c>
      <c r="E350" s="457">
        <v>1</v>
      </c>
      <c r="F350" s="534">
        <v>108672</v>
      </c>
      <c r="G350" s="534">
        <f t="shared" si="16"/>
        <v>108672</v>
      </c>
      <c r="H350" s="534">
        <v>35862</v>
      </c>
      <c r="I350" s="534">
        <f t="shared" si="17"/>
        <v>35862</v>
      </c>
      <c r="J350" s="532">
        <f t="shared" si="18"/>
        <v>144534</v>
      </c>
      <c r="K350" s="533"/>
      <c r="L350" s="460"/>
    </row>
    <row r="351" spans="1:12" s="6" customFormat="1" ht="15" outlineLevel="1">
      <c r="A351" s="40">
        <v>1262</v>
      </c>
      <c r="B351" s="70" t="s">
        <v>104</v>
      </c>
      <c r="C351" s="202"/>
      <c r="D351" s="202"/>
      <c r="E351" s="202"/>
      <c r="F351" s="377"/>
      <c r="G351" s="458"/>
      <c r="H351" s="377"/>
      <c r="I351" s="377">
        <f t="shared" si="17"/>
        <v>0</v>
      </c>
      <c r="J351" s="378">
        <f t="shared" si="18"/>
        <v>0</v>
      </c>
      <c r="K351" s="327"/>
      <c r="L351" s="359"/>
    </row>
    <row r="352" spans="1:12" s="461" customFormat="1" ht="30" outlineLevel="1">
      <c r="A352" s="455">
        <v>1263</v>
      </c>
      <c r="B352" s="531" t="s">
        <v>3729</v>
      </c>
      <c r="C352" s="457" t="s">
        <v>31</v>
      </c>
      <c r="D352" s="457">
        <v>1</v>
      </c>
      <c r="E352" s="457">
        <v>1</v>
      </c>
      <c r="F352" s="534">
        <v>44125.809000000001</v>
      </c>
      <c r="G352" s="458"/>
      <c r="H352" s="534">
        <v>14561.516970000001</v>
      </c>
      <c r="I352" s="534">
        <f t="shared" si="17"/>
        <v>14561.516970000001</v>
      </c>
      <c r="J352" s="532">
        <f t="shared" si="18"/>
        <v>14561.516970000001</v>
      </c>
      <c r="K352" s="533"/>
      <c r="L352" s="460"/>
    </row>
    <row r="353" spans="1:12" s="461" customFormat="1" ht="30" outlineLevel="1">
      <c r="A353" s="455">
        <v>1264</v>
      </c>
      <c r="B353" s="531" t="s">
        <v>1243</v>
      </c>
      <c r="C353" s="457" t="s">
        <v>31</v>
      </c>
      <c r="D353" s="457">
        <v>1</v>
      </c>
      <c r="E353" s="457">
        <v>1</v>
      </c>
      <c r="F353" s="534">
        <v>0</v>
      </c>
      <c r="G353" s="534">
        <f t="shared" ref="G353:G416" si="19">F353*E353</f>
        <v>0</v>
      </c>
      <c r="H353" s="534">
        <v>0</v>
      </c>
      <c r="I353" s="534">
        <f t="shared" si="17"/>
        <v>0</v>
      </c>
      <c r="J353" s="532">
        <f t="shared" si="18"/>
        <v>0</v>
      </c>
      <c r="K353" s="533"/>
      <c r="L353" s="460"/>
    </row>
    <row r="354" spans="1:12" s="461" customFormat="1" ht="30" outlineLevel="1">
      <c r="A354" s="455">
        <v>1265</v>
      </c>
      <c r="B354" s="531" t="s">
        <v>107</v>
      </c>
      <c r="C354" s="457" t="s">
        <v>31</v>
      </c>
      <c r="D354" s="457">
        <v>1</v>
      </c>
      <c r="E354" s="457">
        <v>1</v>
      </c>
      <c r="F354" s="534">
        <v>21964.839</v>
      </c>
      <c r="G354" s="534">
        <f t="shared" si="19"/>
        <v>21964.839</v>
      </c>
      <c r="H354" s="534">
        <v>5710.8581400000003</v>
      </c>
      <c r="I354" s="534">
        <f t="shared" si="17"/>
        <v>5710.8581400000003</v>
      </c>
      <c r="J354" s="532">
        <f t="shared" si="18"/>
        <v>27675.69714</v>
      </c>
      <c r="K354" s="533"/>
      <c r="L354" s="460"/>
    </row>
    <row r="355" spans="1:12" s="461" customFormat="1" ht="30" outlineLevel="1">
      <c r="A355" s="455">
        <v>1266</v>
      </c>
      <c r="B355" s="531" t="s">
        <v>109</v>
      </c>
      <c r="C355" s="457" t="s">
        <v>31</v>
      </c>
      <c r="D355" s="457">
        <v>1</v>
      </c>
      <c r="E355" s="457">
        <v>1</v>
      </c>
      <c r="F355" s="534">
        <v>9293.31</v>
      </c>
      <c r="G355" s="534">
        <f t="shared" si="19"/>
        <v>9293.31</v>
      </c>
      <c r="H355" s="534">
        <v>3996.1232999999997</v>
      </c>
      <c r="I355" s="534">
        <f t="shared" si="17"/>
        <v>3996.1232999999997</v>
      </c>
      <c r="J355" s="532">
        <f t="shared" si="18"/>
        <v>13289.433299999999</v>
      </c>
      <c r="K355" s="533"/>
      <c r="L355" s="460"/>
    </row>
    <row r="356" spans="1:12" s="461" customFormat="1" ht="30" outlineLevel="1">
      <c r="A356" s="455">
        <v>1267</v>
      </c>
      <c r="B356" s="531" t="s">
        <v>3730</v>
      </c>
      <c r="C356" s="457" t="s">
        <v>31</v>
      </c>
      <c r="D356" s="457">
        <v>1</v>
      </c>
      <c r="E356" s="457">
        <v>1</v>
      </c>
      <c r="F356" s="534">
        <v>2028.52</v>
      </c>
      <c r="G356" s="534">
        <f t="shared" si="19"/>
        <v>2028.52</v>
      </c>
      <c r="H356" s="534">
        <v>2250</v>
      </c>
      <c r="I356" s="534">
        <f t="shared" si="17"/>
        <v>2250</v>
      </c>
      <c r="J356" s="532">
        <f t="shared" si="18"/>
        <v>4278.5200000000004</v>
      </c>
      <c r="K356" s="533"/>
      <c r="L356" s="460"/>
    </row>
    <row r="357" spans="1:12" s="461" customFormat="1" ht="30" outlineLevel="1">
      <c r="A357" s="455">
        <v>1268</v>
      </c>
      <c r="B357" s="531" t="s">
        <v>3731</v>
      </c>
      <c r="C357" s="457" t="s">
        <v>31</v>
      </c>
      <c r="D357" s="457">
        <v>1</v>
      </c>
      <c r="E357" s="457">
        <v>1</v>
      </c>
      <c r="F357" s="534">
        <v>3977.6099999999997</v>
      </c>
      <c r="G357" s="534">
        <f t="shared" si="19"/>
        <v>3977.6099999999997</v>
      </c>
      <c r="H357" s="534">
        <v>2250</v>
      </c>
      <c r="I357" s="534">
        <f t="shared" si="17"/>
        <v>2250</v>
      </c>
      <c r="J357" s="532">
        <f t="shared" si="18"/>
        <v>6227.61</v>
      </c>
      <c r="K357" s="533"/>
      <c r="L357" s="460"/>
    </row>
    <row r="358" spans="1:12" s="461" customFormat="1" ht="15" outlineLevel="1">
      <c r="A358" s="455">
        <v>1269</v>
      </c>
      <c r="B358" s="531" t="s">
        <v>3732</v>
      </c>
      <c r="C358" s="457" t="s">
        <v>31</v>
      </c>
      <c r="D358" s="457">
        <v>1</v>
      </c>
      <c r="E358" s="457">
        <v>1</v>
      </c>
      <c r="F358" s="534">
        <v>4283.1099999999997</v>
      </c>
      <c r="G358" s="534">
        <f t="shared" si="19"/>
        <v>4283.1099999999997</v>
      </c>
      <c r="H358" s="534">
        <v>2250</v>
      </c>
      <c r="I358" s="534">
        <f t="shared" si="17"/>
        <v>2250</v>
      </c>
      <c r="J358" s="532">
        <f t="shared" si="18"/>
        <v>6533.11</v>
      </c>
      <c r="K358" s="533"/>
      <c r="L358" s="460"/>
    </row>
    <row r="359" spans="1:12" s="461" customFormat="1" ht="15" outlineLevel="1">
      <c r="A359" s="455">
        <v>1270</v>
      </c>
      <c r="B359" s="531" t="s">
        <v>1680</v>
      </c>
      <c r="C359" s="457" t="s">
        <v>31</v>
      </c>
      <c r="D359" s="457">
        <v>2</v>
      </c>
      <c r="E359" s="457">
        <v>2</v>
      </c>
      <c r="F359" s="534">
        <v>3226.08</v>
      </c>
      <c r="G359" s="534">
        <f t="shared" si="19"/>
        <v>6452.16</v>
      </c>
      <c r="H359" s="534">
        <v>1750.0000000000002</v>
      </c>
      <c r="I359" s="534">
        <f t="shared" si="17"/>
        <v>3500.0000000000005</v>
      </c>
      <c r="J359" s="532">
        <f t="shared" si="18"/>
        <v>9952.16</v>
      </c>
      <c r="K359" s="533"/>
      <c r="L359" s="460"/>
    </row>
    <row r="360" spans="1:12" s="6" customFormat="1" ht="15" outlineLevel="1">
      <c r="A360" s="40">
        <v>1271</v>
      </c>
      <c r="B360" s="70" t="s">
        <v>1179</v>
      </c>
      <c r="C360" s="202"/>
      <c r="D360" s="202"/>
      <c r="E360" s="202"/>
      <c r="F360" s="377"/>
      <c r="G360" s="534">
        <f t="shared" si="19"/>
        <v>0</v>
      </c>
      <c r="H360" s="377"/>
      <c r="I360" s="377">
        <f t="shared" si="17"/>
        <v>0</v>
      </c>
      <c r="J360" s="378">
        <f t="shared" si="18"/>
        <v>0</v>
      </c>
      <c r="K360" s="327"/>
      <c r="L360" s="359"/>
    </row>
    <row r="361" spans="1:12" s="461" customFormat="1" ht="30" outlineLevel="1">
      <c r="A361" s="455">
        <v>1272</v>
      </c>
      <c r="B361" s="531" t="s">
        <v>1681</v>
      </c>
      <c r="C361" s="457" t="s">
        <v>2</v>
      </c>
      <c r="D361" s="457">
        <v>16</v>
      </c>
      <c r="E361" s="457">
        <v>16</v>
      </c>
      <c r="F361" s="534">
        <v>108</v>
      </c>
      <c r="G361" s="534">
        <f t="shared" si="19"/>
        <v>1728</v>
      </c>
      <c r="H361" s="534">
        <v>398</v>
      </c>
      <c r="I361" s="534">
        <f t="shared" si="17"/>
        <v>6368</v>
      </c>
      <c r="J361" s="532">
        <f t="shared" si="18"/>
        <v>8096</v>
      </c>
      <c r="K361" s="533"/>
      <c r="L361" s="460"/>
    </row>
    <row r="362" spans="1:12" s="461" customFormat="1" ht="30" outlineLevel="1">
      <c r="A362" s="455">
        <v>1273</v>
      </c>
      <c r="B362" s="531" t="s">
        <v>1682</v>
      </c>
      <c r="C362" s="457" t="s">
        <v>2</v>
      </c>
      <c r="D362" s="457">
        <v>2</v>
      </c>
      <c r="E362" s="457">
        <v>2</v>
      </c>
      <c r="F362" s="534">
        <v>323</v>
      </c>
      <c r="G362" s="534">
        <f t="shared" si="19"/>
        <v>646</v>
      </c>
      <c r="H362" s="534">
        <v>398</v>
      </c>
      <c r="I362" s="534">
        <f t="shared" si="17"/>
        <v>796</v>
      </c>
      <c r="J362" s="532">
        <f t="shared" si="18"/>
        <v>1442</v>
      </c>
      <c r="K362" s="533"/>
      <c r="L362" s="460"/>
    </row>
    <row r="363" spans="1:12" s="461" customFormat="1" ht="30" outlineLevel="1">
      <c r="A363" s="455">
        <v>1274</v>
      </c>
      <c r="B363" s="531" t="s">
        <v>1683</v>
      </c>
      <c r="C363" s="457" t="s">
        <v>2</v>
      </c>
      <c r="D363" s="457">
        <v>10</v>
      </c>
      <c r="E363" s="457">
        <v>10</v>
      </c>
      <c r="F363" s="534">
        <v>390</v>
      </c>
      <c r="G363" s="534">
        <f t="shared" si="19"/>
        <v>3900</v>
      </c>
      <c r="H363" s="534">
        <v>398</v>
      </c>
      <c r="I363" s="534">
        <f t="shared" si="17"/>
        <v>3980</v>
      </c>
      <c r="J363" s="532">
        <f t="shared" si="18"/>
        <v>7880</v>
      </c>
      <c r="K363" s="533"/>
      <c r="L363" s="460"/>
    </row>
    <row r="364" spans="1:12" s="461" customFormat="1" ht="30" outlineLevel="1">
      <c r="A364" s="455">
        <v>1275</v>
      </c>
      <c r="B364" s="531" t="s">
        <v>1684</v>
      </c>
      <c r="C364" s="457" t="s">
        <v>2</v>
      </c>
      <c r="D364" s="457">
        <v>40</v>
      </c>
      <c r="E364" s="457">
        <v>40</v>
      </c>
      <c r="F364" s="534">
        <v>476</v>
      </c>
      <c r="G364" s="534">
        <f t="shared" si="19"/>
        <v>19040</v>
      </c>
      <c r="H364" s="534">
        <v>398</v>
      </c>
      <c r="I364" s="534">
        <f t="shared" si="17"/>
        <v>15920</v>
      </c>
      <c r="J364" s="532">
        <f t="shared" si="18"/>
        <v>34960</v>
      </c>
      <c r="K364" s="533"/>
      <c r="L364" s="460"/>
    </row>
    <row r="365" spans="1:12" s="461" customFormat="1" ht="30" outlineLevel="1">
      <c r="A365" s="455">
        <v>1276</v>
      </c>
      <c r="B365" s="531" t="s">
        <v>1685</v>
      </c>
      <c r="C365" s="457" t="s">
        <v>2</v>
      </c>
      <c r="D365" s="457">
        <v>28</v>
      </c>
      <c r="E365" s="457">
        <v>28</v>
      </c>
      <c r="F365" s="534">
        <v>56</v>
      </c>
      <c r="G365" s="534">
        <f t="shared" si="19"/>
        <v>1568</v>
      </c>
      <c r="H365" s="534">
        <v>398</v>
      </c>
      <c r="I365" s="534">
        <f t="shared" si="17"/>
        <v>11144</v>
      </c>
      <c r="J365" s="532">
        <f t="shared" si="18"/>
        <v>12712</v>
      </c>
      <c r="K365" s="533"/>
      <c r="L365" s="460"/>
    </row>
    <row r="366" spans="1:12" s="461" customFormat="1" ht="30" outlineLevel="1">
      <c r="A366" s="455">
        <v>1277</v>
      </c>
      <c r="B366" s="531" t="s">
        <v>1686</v>
      </c>
      <c r="C366" s="457" t="s">
        <v>2</v>
      </c>
      <c r="D366" s="457">
        <v>16</v>
      </c>
      <c r="E366" s="457">
        <v>16</v>
      </c>
      <c r="F366" s="534">
        <v>92</v>
      </c>
      <c r="G366" s="534">
        <f t="shared" si="19"/>
        <v>1472</v>
      </c>
      <c r="H366" s="534">
        <v>398</v>
      </c>
      <c r="I366" s="534">
        <f t="shared" si="17"/>
        <v>6368</v>
      </c>
      <c r="J366" s="532">
        <f t="shared" si="18"/>
        <v>7840</v>
      </c>
      <c r="K366" s="533"/>
      <c r="L366" s="460"/>
    </row>
    <row r="367" spans="1:12" s="6" customFormat="1" ht="15" outlineLevel="1">
      <c r="A367" s="40">
        <v>1278</v>
      </c>
      <c r="B367" s="70" t="s">
        <v>1218</v>
      </c>
      <c r="C367" s="202"/>
      <c r="D367" s="202"/>
      <c r="E367" s="202"/>
      <c r="F367" s="377"/>
      <c r="G367" s="534">
        <f t="shared" si="19"/>
        <v>0</v>
      </c>
      <c r="H367" s="377"/>
      <c r="I367" s="377">
        <f t="shared" si="17"/>
        <v>0</v>
      </c>
      <c r="J367" s="378">
        <f t="shared" si="18"/>
        <v>0</v>
      </c>
      <c r="K367" s="327"/>
      <c r="L367" s="359"/>
    </row>
    <row r="368" spans="1:12" s="461" customFormat="1" ht="45" outlineLevel="1">
      <c r="A368" s="455">
        <v>1279</v>
      </c>
      <c r="B368" s="531" t="s">
        <v>1185</v>
      </c>
      <c r="C368" s="457" t="s">
        <v>2</v>
      </c>
      <c r="D368" s="457">
        <v>9</v>
      </c>
      <c r="E368" s="457">
        <v>9</v>
      </c>
      <c r="F368" s="534">
        <v>930.99999999999989</v>
      </c>
      <c r="G368" s="534">
        <f t="shared" si="19"/>
        <v>8378.9999999999982</v>
      </c>
      <c r="H368" s="534">
        <v>400.32999999999993</v>
      </c>
      <c r="I368" s="534">
        <f t="shared" si="17"/>
        <v>3602.9699999999993</v>
      </c>
      <c r="J368" s="532">
        <f t="shared" si="18"/>
        <v>11981.969999999998</v>
      </c>
      <c r="K368" s="533"/>
      <c r="L368" s="460"/>
    </row>
    <row r="369" spans="1:12" s="461" customFormat="1" ht="30" outlineLevel="1">
      <c r="A369" s="455">
        <v>1280</v>
      </c>
      <c r="B369" s="531" t="s">
        <v>1186</v>
      </c>
      <c r="C369" s="457" t="s">
        <v>2</v>
      </c>
      <c r="D369" s="457">
        <v>9</v>
      </c>
      <c r="E369" s="457">
        <v>9</v>
      </c>
      <c r="F369" s="534">
        <v>509.59999999999991</v>
      </c>
      <c r="G369" s="534">
        <f t="shared" si="19"/>
        <v>4586.3999999999996</v>
      </c>
      <c r="H369" s="534">
        <v>219.12799999999999</v>
      </c>
      <c r="I369" s="534">
        <f t="shared" si="17"/>
        <v>1972.1519999999998</v>
      </c>
      <c r="J369" s="532">
        <f t="shared" si="18"/>
        <v>6558.5519999999997</v>
      </c>
      <c r="K369" s="533"/>
      <c r="L369" s="460"/>
    </row>
    <row r="370" spans="1:12" s="461" customFormat="1" ht="15" outlineLevel="1">
      <c r="A370" s="455">
        <v>1281</v>
      </c>
      <c r="B370" s="531" t="s">
        <v>1187</v>
      </c>
      <c r="C370" s="457" t="s">
        <v>2</v>
      </c>
      <c r="D370" s="457">
        <v>9</v>
      </c>
      <c r="E370" s="457">
        <v>9</v>
      </c>
      <c r="F370" s="534">
        <v>401.79999999999995</v>
      </c>
      <c r="G370" s="377">
        <f t="shared" si="19"/>
        <v>3616.2</v>
      </c>
      <c r="H370" s="534">
        <v>172.77399999999997</v>
      </c>
      <c r="I370" s="534">
        <f t="shared" si="17"/>
        <v>1554.9659999999997</v>
      </c>
      <c r="J370" s="532">
        <f t="shared" si="18"/>
        <v>5171.1659999999993</v>
      </c>
      <c r="K370" s="533"/>
      <c r="L370" s="460"/>
    </row>
    <row r="371" spans="1:12" s="461" customFormat="1" ht="45" outlineLevel="1">
      <c r="A371" s="455">
        <v>1282</v>
      </c>
      <c r="B371" s="531" t="s">
        <v>1201</v>
      </c>
      <c r="C371" s="457" t="s">
        <v>31</v>
      </c>
      <c r="D371" s="457">
        <v>1</v>
      </c>
      <c r="E371" s="457">
        <v>1</v>
      </c>
      <c r="F371" s="534">
        <v>6262.2</v>
      </c>
      <c r="G371" s="534">
        <f t="shared" si="19"/>
        <v>6262.2</v>
      </c>
      <c r="H371" s="534">
        <v>2692.7460000000005</v>
      </c>
      <c r="I371" s="534">
        <f t="shared" si="17"/>
        <v>2692.7460000000005</v>
      </c>
      <c r="J371" s="532">
        <f t="shared" si="18"/>
        <v>8954.9459999999999</v>
      </c>
      <c r="K371" s="533"/>
      <c r="L371" s="460"/>
    </row>
    <row r="372" spans="1:12" s="461" customFormat="1" ht="45" outlineLevel="1">
      <c r="A372" s="455">
        <v>1283</v>
      </c>
      <c r="B372" s="531" t="s">
        <v>1202</v>
      </c>
      <c r="C372" s="457" t="s">
        <v>31</v>
      </c>
      <c r="D372" s="457">
        <v>1</v>
      </c>
      <c r="E372" s="457">
        <v>1</v>
      </c>
      <c r="F372" s="534">
        <v>2914.7999999999997</v>
      </c>
      <c r="G372" s="377">
        <f t="shared" si="19"/>
        <v>2914.7999999999997</v>
      </c>
      <c r="H372" s="534">
        <v>1253.3639999999998</v>
      </c>
      <c r="I372" s="534">
        <f t="shared" si="17"/>
        <v>1253.3639999999998</v>
      </c>
      <c r="J372" s="532">
        <f t="shared" si="18"/>
        <v>4168.1639999999998</v>
      </c>
      <c r="K372" s="533"/>
      <c r="L372" s="460"/>
    </row>
    <row r="373" spans="1:12" s="461" customFormat="1" ht="30" outlineLevel="1">
      <c r="A373" s="455">
        <v>1284</v>
      </c>
      <c r="B373" s="531" t="s">
        <v>1203</v>
      </c>
      <c r="C373" s="457" t="s">
        <v>31</v>
      </c>
      <c r="D373" s="457">
        <v>10</v>
      </c>
      <c r="E373" s="457">
        <v>10</v>
      </c>
      <c r="F373" s="534">
        <v>221</v>
      </c>
      <c r="G373" s="534">
        <f t="shared" si="19"/>
        <v>2210</v>
      </c>
      <c r="H373" s="534">
        <v>55</v>
      </c>
      <c r="I373" s="534">
        <f t="shared" si="17"/>
        <v>550</v>
      </c>
      <c r="J373" s="532">
        <f t="shared" si="18"/>
        <v>2760</v>
      </c>
      <c r="K373" s="533"/>
      <c r="L373" s="460"/>
    </row>
    <row r="374" spans="1:12" s="461" customFormat="1" ht="30" outlineLevel="1">
      <c r="A374" s="455">
        <v>1285</v>
      </c>
      <c r="B374" s="531" t="s">
        <v>1381</v>
      </c>
      <c r="C374" s="457" t="s">
        <v>2</v>
      </c>
      <c r="D374" s="457">
        <v>50</v>
      </c>
      <c r="E374" s="457">
        <v>50</v>
      </c>
      <c r="F374" s="534">
        <v>78</v>
      </c>
      <c r="G374" s="534">
        <f t="shared" si="19"/>
        <v>3900</v>
      </c>
      <c r="H374" s="534">
        <v>30</v>
      </c>
      <c r="I374" s="534">
        <f t="shared" si="17"/>
        <v>1500</v>
      </c>
      <c r="J374" s="532">
        <f t="shared" si="18"/>
        <v>5400</v>
      </c>
      <c r="K374" s="533"/>
      <c r="L374" s="460"/>
    </row>
    <row r="375" spans="1:12" s="461" customFormat="1" ht="30" outlineLevel="1">
      <c r="A375" s="455">
        <v>1286</v>
      </c>
      <c r="B375" s="531" t="s">
        <v>1380</v>
      </c>
      <c r="C375" s="457" t="s">
        <v>3</v>
      </c>
      <c r="D375" s="457">
        <v>25</v>
      </c>
      <c r="E375" s="457">
        <v>25</v>
      </c>
      <c r="F375" s="534">
        <v>8</v>
      </c>
      <c r="G375" s="377">
        <f t="shared" si="19"/>
        <v>200</v>
      </c>
      <c r="H375" s="534">
        <v>3</v>
      </c>
      <c r="I375" s="534">
        <f t="shared" si="17"/>
        <v>75</v>
      </c>
      <c r="J375" s="532">
        <f t="shared" si="18"/>
        <v>275</v>
      </c>
      <c r="K375" s="533"/>
      <c r="L375" s="460"/>
    </row>
    <row r="376" spans="1:12" s="461" customFormat="1" ht="30" outlineLevel="1">
      <c r="A376" s="455">
        <v>1287</v>
      </c>
      <c r="B376" s="531" t="s">
        <v>1190</v>
      </c>
      <c r="C376" s="457" t="s">
        <v>31</v>
      </c>
      <c r="D376" s="457">
        <v>2</v>
      </c>
      <c r="E376" s="457">
        <v>2</v>
      </c>
      <c r="F376" s="534">
        <v>143</v>
      </c>
      <c r="G376" s="534">
        <f t="shared" si="19"/>
        <v>286</v>
      </c>
      <c r="H376" s="534">
        <v>1250</v>
      </c>
      <c r="I376" s="534">
        <f t="shared" si="17"/>
        <v>2500</v>
      </c>
      <c r="J376" s="532">
        <f t="shared" si="18"/>
        <v>2786</v>
      </c>
      <c r="K376" s="533"/>
      <c r="L376" s="460"/>
    </row>
    <row r="377" spans="1:12" s="6" customFormat="1" ht="15" outlineLevel="1">
      <c r="A377" s="40">
        <v>1288</v>
      </c>
      <c r="B377" s="70" t="s">
        <v>1244</v>
      </c>
      <c r="C377" s="202"/>
      <c r="D377" s="202"/>
      <c r="E377" s="202"/>
      <c r="F377" s="377"/>
      <c r="G377" s="534">
        <f t="shared" si="19"/>
        <v>0</v>
      </c>
      <c r="H377" s="377"/>
      <c r="I377" s="377">
        <f t="shared" si="17"/>
        <v>0</v>
      </c>
      <c r="J377" s="378">
        <f t="shared" si="18"/>
        <v>0</v>
      </c>
      <c r="K377" s="327"/>
      <c r="L377" s="359"/>
    </row>
    <row r="378" spans="1:12" s="6" customFormat="1" ht="15" outlineLevel="1">
      <c r="A378" s="40">
        <v>1289</v>
      </c>
      <c r="B378" s="70" t="s">
        <v>1245</v>
      </c>
      <c r="C378" s="202"/>
      <c r="D378" s="202"/>
      <c r="E378" s="202"/>
      <c r="F378" s="377"/>
      <c r="G378" s="377">
        <f t="shared" si="19"/>
        <v>0</v>
      </c>
      <c r="H378" s="377"/>
      <c r="I378" s="377">
        <f t="shared" si="17"/>
        <v>0</v>
      </c>
      <c r="J378" s="378">
        <f t="shared" si="18"/>
        <v>0</v>
      </c>
      <c r="K378" s="327"/>
      <c r="L378" s="359"/>
    </row>
    <row r="379" spans="1:12" s="461" customFormat="1" ht="60" outlineLevel="1">
      <c r="A379" s="455">
        <v>1290</v>
      </c>
      <c r="B379" s="531" t="s">
        <v>1673</v>
      </c>
      <c r="C379" s="457" t="s">
        <v>103</v>
      </c>
      <c r="D379" s="457">
        <v>1</v>
      </c>
      <c r="E379" s="457">
        <v>1</v>
      </c>
      <c r="F379" s="534">
        <v>108672</v>
      </c>
      <c r="G379" s="534">
        <f t="shared" si="19"/>
        <v>108672</v>
      </c>
      <c r="H379" s="534">
        <v>35862</v>
      </c>
      <c r="I379" s="534">
        <f t="shared" si="17"/>
        <v>35862</v>
      </c>
      <c r="J379" s="532">
        <f t="shared" si="18"/>
        <v>144534</v>
      </c>
      <c r="K379" s="533"/>
      <c r="L379" s="460"/>
    </row>
    <row r="380" spans="1:12" s="6" customFormat="1" ht="15" outlineLevel="1">
      <c r="A380" s="40">
        <v>1291</v>
      </c>
      <c r="B380" s="70" t="s">
        <v>104</v>
      </c>
      <c r="C380" s="202"/>
      <c r="D380" s="202"/>
      <c r="E380" s="202"/>
      <c r="F380" s="377"/>
      <c r="G380" s="534">
        <f t="shared" si="19"/>
        <v>0</v>
      </c>
      <c r="H380" s="377"/>
      <c r="I380" s="377">
        <f t="shared" si="17"/>
        <v>0</v>
      </c>
      <c r="J380" s="378">
        <f t="shared" si="18"/>
        <v>0</v>
      </c>
      <c r="K380" s="327"/>
      <c r="L380" s="359"/>
    </row>
    <row r="381" spans="1:12" s="461" customFormat="1" ht="30" outlineLevel="1">
      <c r="A381" s="455">
        <v>1292</v>
      </c>
      <c r="B381" s="531" t="s">
        <v>105</v>
      </c>
      <c r="C381" s="457" t="s">
        <v>31</v>
      </c>
      <c r="D381" s="457">
        <v>1</v>
      </c>
      <c r="E381" s="457">
        <v>1</v>
      </c>
      <c r="F381" s="534">
        <v>29230.240000000002</v>
      </c>
      <c r="G381" s="534">
        <f t="shared" si="19"/>
        <v>29230.240000000002</v>
      </c>
      <c r="H381" s="534">
        <v>9645.9792000000016</v>
      </c>
      <c r="I381" s="534">
        <f t="shared" si="17"/>
        <v>9645.9792000000016</v>
      </c>
      <c r="J381" s="532">
        <f t="shared" si="18"/>
        <v>38876.219200000007</v>
      </c>
      <c r="K381" s="533"/>
      <c r="L381" s="460"/>
    </row>
    <row r="382" spans="1:12" s="6" customFormat="1" ht="30" outlineLevel="1">
      <c r="A382" s="40">
        <v>1293</v>
      </c>
      <c r="B382" s="70" t="s">
        <v>1243</v>
      </c>
      <c r="C382" s="202" t="s">
        <v>31</v>
      </c>
      <c r="D382" s="202">
        <v>1</v>
      </c>
      <c r="E382" s="202">
        <v>1</v>
      </c>
      <c r="F382" s="377">
        <v>0</v>
      </c>
      <c r="G382" s="534">
        <f t="shared" si="19"/>
        <v>0</v>
      </c>
      <c r="H382" s="377">
        <v>0</v>
      </c>
      <c r="I382" s="377">
        <f t="shared" si="17"/>
        <v>0</v>
      </c>
      <c r="J382" s="378">
        <f t="shared" si="18"/>
        <v>0</v>
      </c>
      <c r="K382" s="468"/>
      <c r="L382" s="359"/>
    </row>
    <row r="383" spans="1:12" s="461" customFormat="1" ht="30" outlineLevel="1">
      <c r="A383" s="455">
        <v>1294</v>
      </c>
      <c r="B383" s="531" t="s">
        <v>107</v>
      </c>
      <c r="C383" s="457" t="s">
        <v>31</v>
      </c>
      <c r="D383" s="457">
        <v>1</v>
      </c>
      <c r="E383" s="457">
        <v>1</v>
      </c>
      <c r="F383" s="534">
        <v>21964.839</v>
      </c>
      <c r="G383" s="534">
        <f t="shared" si="19"/>
        <v>21964.839</v>
      </c>
      <c r="H383" s="534">
        <v>5710.8581400000003</v>
      </c>
      <c r="I383" s="534">
        <f t="shared" si="17"/>
        <v>5710.8581400000003</v>
      </c>
      <c r="J383" s="532">
        <f t="shared" si="18"/>
        <v>27675.69714</v>
      </c>
      <c r="K383" s="533"/>
      <c r="L383" s="460"/>
    </row>
    <row r="384" spans="1:12" s="461" customFormat="1" ht="30" outlineLevel="1">
      <c r="A384" s="455">
        <v>1295</v>
      </c>
      <c r="B384" s="531" t="s">
        <v>109</v>
      </c>
      <c r="C384" s="457" t="s">
        <v>31</v>
      </c>
      <c r="D384" s="457">
        <v>1</v>
      </c>
      <c r="E384" s="457">
        <v>1</v>
      </c>
      <c r="F384" s="534">
        <v>9293.31</v>
      </c>
      <c r="G384" s="534">
        <f t="shared" si="19"/>
        <v>9293.31</v>
      </c>
      <c r="H384" s="534">
        <v>3996.1232999999997</v>
      </c>
      <c r="I384" s="534">
        <f t="shared" si="17"/>
        <v>3996.1232999999997</v>
      </c>
      <c r="J384" s="532">
        <f t="shared" si="18"/>
        <v>13289.433299999999</v>
      </c>
      <c r="K384" s="533"/>
      <c r="L384" s="460"/>
    </row>
    <row r="385" spans="1:12" s="461" customFormat="1" ht="30" outlineLevel="1">
      <c r="A385" s="455">
        <v>1296</v>
      </c>
      <c r="B385" s="531" t="s">
        <v>3730</v>
      </c>
      <c r="C385" s="457" t="s">
        <v>31</v>
      </c>
      <c r="D385" s="457">
        <v>1</v>
      </c>
      <c r="E385" s="457">
        <v>1</v>
      </c>
      <c r="F385" s="534">
        <v>2028.52</v>
      </c>
      <c r="G385" s="534">
        <f t="shared" si="19"/>
        <v>2028.52</v>
      </c>
      <c r="H385" s="534">
        <v>2250</v>
      </c>
      <c r="I385" s="534">
        <f t="shared" si="17"/>
        <v>2250</v>
      </c>
      <c r="J385" s="532">
        <f t="shared" si="18"/>
        <v>4278.5200000000004</v>
      </c>
      <c r="K385" s="533"/>
      <c r="L385" s="460"/>
    </row>
    <row r="386" spans="1:12" s="461" customFormat="1" ht="30" outlineLevel="1">
      <c r="A386" s="455">
        <v>1297</v>
      </c>
      <c r="B386" s="531" t="s">
        <v>3731</v>
      </c>
      <c r="C386" s="457" t="s">
        <v>31</v>
      </c>
      <c r="D386" s="457">
        <v>1</v>
      </c>
      <c r="E386" s="457">
        <v>1</v>
      </c>
      <c r="F386" s="534">
        <v>3977.6099999999997</v>
      </c>
      <c r="G386" s="534">
        <f t="shared" si="19"/>
        <v>3977.6099999999997</v>
      </c>
      <c r="H386" s="534">
        <v>2250</v>
      </c>
      <c r="I386" s="534">
        <f t="shared" si="17"/>
        <v>2250</v>
      </c>
      <c r="J386" s="532">
        <f t="shared" si="18"/>
        <v>6227.61</v>
      </c>
      <c r="K386" s="533"/>
      <c r="L386" s="460"/>
    </row>
    <row r="387" spans="1:12" s="461" customFormat="1" ht="15" outlineLevel="1">
      <c r="A387" s="455">
        <v>1298</v>
      </c>
      <c r="B387" s="531" t="s">
        <v>3732</v>
      </c>
      <c r="C387" s="457" t="s">
        <v>31</v>
      </c>
      <c r="D387" s="457">
        <v>1</v>
      </c>
      <c r="E387" s="457">
        <v>1</v>
      </c>
      <c r="F387" s="534">
        <v>4283.1099999999997</v>
      </c>
      <c r="G387" s="377">
        <f t="shared" si="19"/>
        <v>4283.1099999999997</v>
      </c>
      <c r="H387" s="534">
        <v>2250</v>
      </c>
      <c r="I387" s="534">
        <f t="shared" si="17"/>
        <v>2250</v>
      </c>
      <c r="J387" s="532">
        <f t="shared" si="18"/>
        <v>6533.11</v>
      </c>
      <c r="K387" s="533"/>
      <c r="L387" s="460"/>
    </row>
    <row r="388" spans="1:12" s="461" customFormat="1" ht="15" outlineLevel="1">
      <c r="A388" s="455">
        <v>1299</v>
      </c>
      <c r="B388" s="531" t="s">
        <v>1680</v>
      </c>
      <c r="C388" s="457" t="s">
        <v>31</v>
      </c>
      <c r="D388" s="457">
        <v>2</v>
      </c>
      <c r="E388" s="457">
        <v>2</v>
      </c>
      <c r="F388" s="534">
        <v>3226.08</v>
      </c>
      <c r="G388" s="377">
        <f t="shared" si="19"/>
        <v>6452.16</v>
      </c>
      <c r="H388" s="534">
        <v>1750.0000000000002</v>
      </c>
      <c r="I388" s="534">
        <f t="shared" si="17"/>
        <v>3500.0000000000005</v>
      </c>
      <c r="J388" s="532">
        <f t="shared" si="18"/>
        <v>9952.16</v>
      </c>
      <c r="K388" s="533"/>
      <c r="L388" s="460"/>
    </row>
    <row r="389" spans="1:12" s="6" customFormat="1" ht="15" outlineLevel="1">
      <c r="A389" s="40">
        <v>1300</v>
      </c>
      <c r="B389" s="70" t="s">
        <v>1179</v>
      </c>
      <c r="C389" s="202"/>
      <c r="D389" s="202"/>
      <c r="E389" s="202"/>
      <c r="F389" s="377"/>
      <c r="G389" s="534">
        <f t="shared" si="19"/>
        <v>0</v>
      </c>
      <c r="H389" s="377"/>
      <c r="I389" s="377">
        <f t="shared" si="17"/>
        <v>0</v>
      </c>
      <c r="J389" s="378">
        <f t="shared" si="18"/>
        <v>0</v>
      </c>
      <c r="K389" s="327"/>
      <c r="L389" s="359"/>
    </row>
    <row r="390" spans="1:12" s="461" customFormat="1" ht="30" outlineLevel="1">
      <c r="A390" s="455">
        <v>1301</v>
      </c>
      <c r="B390" s="531" t="s">
        <v>1681</v>
      </c>
      <c r="C390" s="457" t="s">
        <v>2</v>
      </c>
      <c r="D390" s="457">
        <v>15</v>
      </c>
      <c r="E390" s="457">
        <v>15</v>
      </c>
      <c r="F390" s="534">
        <v>108</v>
      </c>
      <c r="G390" s="377">
        <f t="shared" si="19"/>
        <v>1620</v>
      </c>
      <c r="H390" s="534">
        <v>398</v>
      </c>
      <c r="I390" s="534">
        <f t="shared" si="17"/>
        <v>5970</v>
      </c>
      <c r="J390" s="532">
        <f t="shared" si="18"/>
        <v>7590</v>
      </c>
      <c r="K390" s="533"/>
      <c r="L390" s="460"/>
    </row>
    <row r="391" spans="1:12" s="461" customFormat="1" ht="30" outlineLevel="1">
      <c r="A391" s="455">
        <v>1302</v>
      </c>
      <c r="B391" s="531" t="s">
        <v>1682</v>
      </c>
      <c r="C391" s="457" t="s">
        <v>2</v>
      </c>
      <c r="D391" s="457">
        <v>2</v>
      </c>
      <c r="E391" s="457">
        <v>2</v>
      </c>
      <c r="F391" s="534">
        <v>323</v>
      </c>
      <c r="G391" s="534">
        <f t="shared" si="19"/>
        <v>646</v>
      </c>
      <c r="H391" s="534">
        <v>398</v>
      </c>
      <c r="I391" s="534">
        <f t="shared" si="17"/>
        <v>796</v>
      </c>
      <c r="J391" s="532">
        <f t="shared" si="18"/>
        <v>1442</v>
      </c>
      <c r="K391" s="533"/>
      <c r="L391" s="460"/>
    </row>
    <row r="392" spans="1:12" s="461" customFormat="1" ht="15" outlineLevel="1">
      <c r="A392" s="455">
        <v>1303</v>
      </c>
      <c r="B392" s="531" t="s">
        <v>1687</v>
      </c>
      <c r="C392" s="457" t="s">
        <v>2</v>
      </c>
      <c r="D392" s="457">
        <v>9</v>
      </c>
      <c r="E392" s="457">
        <v>9</v>
      </c>
      <c r="F392" s="534">
        <v>390</v>
      </c>
      <c r="G392" s="377">
        <f t="shared" si="19"/>
        <v>3510</v>
      </c>
      <c r="H392" s="534">
        <v>398</v>
      </c>
      <c r="I392" s="534">
        <f t="shared" si="17"/>
        <v>3582</v>
      </c>
      <c r="J392" s="532">
        <f t="shared" si="18"/>
        <v>7092</v>
      </c>
      <c r="K392" s="533"/>
      <c r="L392" s="460"/>
    </row>
    <row r="393" spans="1:12" s="461" customFormat="1" ht="30" outlineLevel="1">
      <c r="A393" s="455">
        <v>1304</v>
      </c>
      <c r="B393" s="531" t="s">
        <v>1684</v>
      </c>
      <c r="C393" s="457" t="s">
        <v>2</v>
      </c>
      <c r="D393" s="457">
        <v>36</v>
      </c>
      <c r="E393" s="457">
        <v>36</v>
      </c>
      <c r="F393" s="534">
        <v>476</v>
      </c>
      <c r="G393" s="534">
        <f t="shared" si="19"/>
        <v>17136</v>
      </c>
      <c r="H393" s="534">
        <v>398</v>
      </c>
      <c r="I393" s="534">
        <f t="shared" si="17"/>
        <v>14328</v>
      </c>
      <c r="J393" s="532">
        <f t="shared" si="18"/>
        <v>31464</v>
      </c>
      <c r="K393" s="533"/>
      <c r="L393" s="460"/>
    </row>
    <row r="394" spans="1:12" s="461" customFormat="1" ht="30" outlineLevel="1">
      <c r="A394" s="455">
        <v>1305</v>
      </c>
      <c r="B394" s="531" t="s">
        <v>1685</v>
      </c>
      <c r="C394" s="457" t="s">
        <v>2</v>
      </c>
      <c r="D394" s="457">
        <v>26</v>
      </c>
      <c r="E394" s="457">
        <v>26</v>
      </c>
      <c r="F394" s="534">
        <v>56</v>
      </c>
      <c r="G394" s="534">
        <f t="shared" si="19"/>
        <v>1456</v>
      </c>
      <c r="H394" s="534">
        <v>398</v>
      </c>
      <c r="I394" s="534">
        <f t="shared" si="17"/>
        <v>10348</v>
      </c>
      <c r="J394" s="532">
        <f t="shared" si="18"/>
        <v>11804</v>
      </c>
      <c r="K394" s="533"/>
      <c r="L394" s="460"/>
    </row>
    <row r="395" spans="1:12" s="461" customFormat="1" ht="30" outlineLevel="1">
      <c r="A395" s="455">
        <v>1306</v>
      </c>
      <c r="B395" s="531" t="s">
        <v>1686</v>
      </c>
      <c r="C395" s="457" t="s">
        <v>2</v>
      </c>
      <c r="D395" s="457">
        <v>15</v>
      </c>
      <c r="E395" s="457">
        <v>15</v>
      </c>
      <c r="F395" s="534">
        <v>92</v>
      </c>
      <c r="G395" s="534">
        <f t="shared" si="19"/>
        <v>1380</v>
      </c>
      <c r="H395" s="534">
        <v>398</v>
      </c>
      <c r="I395" s="534">
        <f t="shared" si="17"/>
        <v>5970</v>
      </c>
      <c r="J395" s="532">
        <f t="shared" si="18"/>
        <v>7350</v>
      </c>
      <c r="K395" s="533"/>
      <c r="L395" s="460"/>
    </row>
    <row r="396" spans="1:12" s="6" customFormat="1" ht="15" outlineLevel="1">
      <c r="A396" s="40">
        <v>1307</v>
      </c>
      <c r="B396" s="70" t="s">
        <v>1218</v>
      </c>
      <c r="C396" s="202"/>
      <c r="D396" s="202"/>
      <c r="E396" s="202"/>
      <c r="F396" s="377"/>
      <c r="G396" s="534">
        <f t="shared" si="19"/>
        <v>0</v>
      </c>
      <c r="H396" s="377"/>
      <c r="I396" s="377">
        <f t="shared" si="17"/>
        <v>0</v>
      </c>
      <c r="J396" s="378">
        <f t="shared" si="18"/>
        <v>0</v>
      </c>
      <c r="K396" s="327"/>
      <c r="L396" s="359"/>
    </row>
    <row r="397" spans="1:12" s="461" customFormat="1" ht="45" outlineLevel="1">
      <c r="A397" s="455">
        <v>1308</v>
      </c>
      <c r="B397" s="531" t="s">
        <v>1185</v>
      </c>
      <c r="C397" s="457" t="s">
        <v>2</v>
      </c>
      <c r="D397" s="457">
        <v>9</v>
      </c>
      <c r="E397" s="457">
        <v>9</v>
      </c>
      <c r="F397" s="534">
        <v>931</v>
      </c>
      <c r="G397" s="534">
        <f t="shared" si="19"/>
        <v>8379</v>
      </c>
      <c r="H397" s="534">
        <v>400.32999999999993</v>
      </c>
      <c r="I397" s="534">
        <f t="shared" si="17"/>
        <v>3602.9699999999993</v>
      </c>
      <c r="J397" s="532">
        <f t="shared" si="18"/>
        <v>11981.97</v>
      </c>
      <c r="K397" s="533"/>
      <c r="L397" s="460"/>
    </row>
    <row r="398" spans="1:12" s="461" customFormat="1" ht="30" outlineLevel="1">
      <c r="A398" s="455">
        <v>1309</v>
      </c>
      <c r="B398" s="531" t="s">
        <v>1186</v>
      </c>
      <c r="C398" s="457" t="s">
        <v>2</v>
      </c>
      <c r="D398" s="457">
        <v>9</v>
      </c>
      <c r="E398" s="457">
        <v>9</v>
      </c>
      <c r="F398" s="534">
        <v>510</v>
      </c>
      <c r="G398" s="534">
        <f t="shared" si="19"/>
        <v>4590</v>
      </c>
      <c r="H398" s="534">
        <v>219.12799999999999</v>
      </c>
      <c r="I398" s="534">
        <f t="shared" si="17"/>
        <v>1972.1519999999998</v>
      </c>
      <c r="J398" s="532">
        <f t="shared" si="18"/>
        <v>6562.152</v>
      </c>
      <c r="K398" s="533"/>
      <c r="L398" s="460"/>
    </row>
    <row r="399" spans="1:12" s="461" customFormat="1" ht="15" outlineLevel="1">
      <c r="A399" s="455">
        <v>1310</v>
      </c>
      <c r="B399" s="531" t="s">
        <v>1187</v>
      </c>
      <c r="C399" s="457" t="s">
        <v>2</v>
      </c>
      <c r="D399" s="457">
        <v>9</v>
      </c>
      <c r="E399" s="457">
        <v>9</v>
      </c>
      <c r="F399" s="534">
        <v>402</v>
      </c>
      <c r="G399" s="377">
        <f t="shared" si="19"/>
        <v>3618</v>
      </c>
      <c r="H399" s="534">
        <v>172.77399999999997</v>
      </c>
      <c r="I399" s="534">
        <f t="shared" si="17"/>
        <v>1554.9659999999997</v>
      </c>
      <c r="J399" s="532">
        <f t="shared" si="18"/>
        <v>5172.9659999999994</v>
      </c>
      <c r="K399" s="533"/>
      <c r="L399" s="460"/>
    </row>
    <row r="400" spans="1:12" s="461" customFormat="1" ht="45" outlineLevel="1">
      <c r="A400" s="455">
        <v>1311</v>
      </c>
      <c r="B400" s="531" t="s">
        <v>1201</v>
      </c>
      <c r="C400" s="457" t="s">
        <v>31</v>
      </c>
      <c r="D400" s="457">
        <v>1</v>
      </c>
      <c r="E400" s="457">
        <v>1</v>
      </c>
      <c r="F400" s="534">
        <v>6262</v>
      </c>
      <c r="G400" s="377">
        <f t="shared" si="19"/>
        <v>6262</v>
      </c>
      <c r="H400" s="534">
        <v>2692.7460000000005</v>
      </c>
      <c r="I400" s="534">
        <f t="shared" si="17"/>
        <v>2692.7460000000005</v>
      </c>
      <c r="J400" s="532">
        <f t="shared" si="18"/>
        <v>8954.746000000001</v>
      </c>
      <c r="K400" s="533"/>
      <c r="L400" s="460"/>
    </row>
    <row r="401" spans="1:12" s="461" customFormat="1" ht="45" outlineLevel="1">
      <c r="A401" s="455">
        <v>1312</v>
      </c>
      <c r="B401" s="531" t="s">
        <v>1202</v>
      </c>
      <c r="C401" s="457" t="s">
        <v>31</v>
      </c>
      <c r="D401" s="457">
        <v>1</v>
      </c>
      <c r="E401" s="457">
        <v>1</v>
      </c>
      <c r="F401" s="534">
        <v>2915</v>
      </c>
      <c r="G401" s="534">
        <f t="shared" si="19"/>
        <v>2915</v>
      </c>
      <c r="H401" s="534">
        <v>1253.3639999999998</v>
      </c>
      <c r="I401" s="534">
        <f t="shared" si="17"/>
        <v>1253.3639999999998</v>
      </c>
      <c r="J401" s="532">
        <f t="shared" si="18"/>
        <v>4168.3639999999996</v>
      </c>
      <c r="K401" s="533"/>
      <c r="L401" s="460"/>
    </row>
    <row r="402" spans="1:12" s="461" customFormat="1" ht="30" outlineLevel="1">
      <c r="A402" s="455">
        <v>1313</v>
      </c>
      <c r="B402" s="531" t="s">
        <v>1203</v>
      </c>
      <c r="C402" s="457" t="s">
        <v>31</v>
      </c>
      <c r="D402" s="457">
        <v>10</v>
      </c>
      <c r="E402" s="457">
        <v>10</v>
      </c>
      <c r="F402" s="534">
        <v>221</v>
      </c>
      <c r="G402" s="534">
        <f t="shared" si="19"/>
        <v>2210</v>
      </c>
      <c r="H402" s="534">
        <v>55</v>
      </c>
      <c r="I402" s="534">
        <f t="shared" si="17"/>
        <v>550</v>
      </c>
      <c r="J402" s="532">
        <f t="shared" si="18"/>
        <v>2760</v>
      </c>
      <c r="K402" s="533"/>
      <c r="L402" s="460"/>
    </row>
    <row r="403" spans="1:12" s="461" customFormat="1" ht="30" outlineLevel="1">
      <c r="A403" s="455">
        <v>1314</v>
      </c>
      <c r="B403" s="531" t="s">
        <v>1381</v>
      </c>
      <c r="C403" s="457" t="s">
        <v>2</v>
      </c>
      <c r="D403" s="457">
        <v>50</v>
      </c>
      <c r="E403" s="457">
        <v>50</v>
      </c>
      <c r="F403" s="534">
        <v>78</v>
      </c>
      <c r="G403" s="377">
        <f t="shared" si="19"/>
        <v>3900</v>
      </c>
      <c r="H403" s="534">
        <v>30</v>
      </c>
      <c r="I403" s="534">
        <f t="shared" si="17"/>
        <v>1500</v>
      </c>
      <c r="J403" s="532">
        <f t="shared" si="18"/>
        <v>5400</v>
      </c>
      <c r="K403" s="533"/>
      <c r="L403" s="460"/>
    </row>
    <row r="404" spans="1:12" s="461" customFormat="1" ht="30" outlineLevel="1">
      <c r="A404" s="455">
        <v>1315</v>
      </c>
      <c r="B404" s="531" t="s">
        <v>1380</v>
      </c>
      <c r="C404" s="457" t="s">
        <v>31</v>
      </c>
      <c r="D404" s="457">
        <v>150</v>
      </c>
      <c r="E404" s="457">
        <v>150</v>
      </c>
      <c r="F404" s="534">
        <v>8</v>
      </c>
      <c r="G404" s="534">
        <f t="shared" si="19"/>
        <v>1200</v>
      </c>
      <c r="H404" s="534">
        <v>3</v>
      </c>
      <c r="I404" s="534">
        <f t="shared" si="17"/>
        <v>450</v>
      </c>
      <c r="J404" s="532">
        <f t="shared" si="18"/>
        <v>1650</v>
      </c>
      <c r="K404" s="533"/>
      <c r="L404" s="460"/>
    </row>
    <row r="405" spans="1:12" s="461" customFormat="1" ht="30" outlineLevel="1">
      <c r="A405" s="455">
        <v>1316</v>
      </c>
      <c r="B405" s="531" t="s">
        <v>1190</v>
      </c>
      <c r="C405" s="457" t="s">
        <v>31</v>
      </c>
      <c r="D405" s="457">
        <v>2</v>
      </c>
      <c r="E405" s="457">
        <v>2</v>
      </c>
      <c r="F405" s="534">
        <v>143</v>
      </c>
      <c r="G405" s="377">
        <f t="shared" si="19"/>
        <v>286</v>
      </c>
      <c r="H405" s="534">
        <v>1250</v>
      </c>
      <c r="I405" s="534">
        <f t="shared" ref="I405:I468" si="20">H405*E405</f>
        <v>2500</v>
      </c>
      <c r="J405" s="532">
        <f t="shared" ref="J405:J468" si="21">I405+G405</f>
        <v>2786</v>
      </c>
      <c r="K405" s="533"/>
      <c r="L405" s="460"/>
    </row>
    <row r="406" spans="1:12" s="6" customFormat="1" ht="15" outlineLevel="1">
      <c r="A406" s="40">
        <v>1317</v>
      </c>
      <c r="B406" s="70" t="s">
        <v>1246</v>
      </c>
      <c r="C406" s="202"/>
      <c r="D406" s="202"/>
      <c r="E406" s="202"/>
      <c r="F406" s="377"/>
      <c r="G406" s="534">
        <f t="shared" si="19"/>
        <v>0</v>
      </c>
      <c r="H406" s="377"/>
      <c r="I406" s="377">
        <f t="shared" si="20"/>
        <v>0</v>
      </c>
      <c r="J406" s="378">
        <f t="shared" si="21"/>
        <v>0</v>
      </c>
      <c r="K406" s="327"/>
      <c r="L406" s="359"/>
    </row>
    <row r="407" spans="1:12" s="6" customFormat="1" ht="15" outlineLevel="1">
      <c r="A407" s="40">
        <v>1318</v>
      </c>
      <c r="B407" s="70" t="s">
        <v>1247</v>
      </c>
      <c r="C407" s="202"/>
      <c r="D407" s="202"/>
      <c r="E407" s="202"/>
      <c r="F407" s="377"/>
      <c r="G407" s="377">
        <f t="shared" si="19"/>
        <v>0</v>
      </c>
      <c r="H407" s="377"/>
      <c r="I407" s="377">
        <f t="shared" si="20"/>
        <v>0</v>
      </c>
      <c r="J407" s="378">
        <f t="shared" si="21"/>
        <v>0</v>
      </c>
      <c r="K407" s="327"/>
      <c r="L407" s="359"/>
    </row>
    <row r="408" spans="1:12" s="461" customFormat="1" ht="60" outlineLevel="1">
      <c r="A408" s="455">
        <v>1319</v>
      </c>
      <c r="B408" s="531" t="s">
        <v>1673</v>
      </c>
      <c r="C408" s="457" t="s">
        <v>103</v>
      </c>
      <c r="D408" s="457">
        <v>1</v>
      </c>
      <c r="E408" s="457">
        <v>1</v>
      </c>
      <c r="F408" s="534">
        <v>57598</v>
      </c>
      <c r="G408" s="377">
        <f t="shared" si="19"/>
        <v>57598</v>
      </c>
      <c r="H408" s="534">
        <v>19007</v>
      </c>
      <c r="I408" s="534">
        <f t="shared" si="20"/>
        <v>19007</v>
      </c>
      <c r="J408" s="532">
        <f t="shared" si="21"/>
        <v>76605</v>
      </c>
      <c r="K408" s="533"/>
      <c r="L408" s="460"/>
    </row>
    <row r="409" spans="1:12" s="6" customFormat="1" ht="15" outlineLevel="1">
      <c r="A409" s="40">
        <v>1320</v>
      </c>
      <c r="B409" s="70" t="s">
        <v>104</v>
      </c>
      <c r="C409" s="202"/>
      <c r="D409" s="202"/>
      <c r="E409" s="202"/>
      <c r="F409" s="377"/>
      <c r="G409" s="534">
        <f t="shared" si="19"/>
        <v>0</v>
      </c>
      <c r="H409" s="377"/>
      <c r="I409" s="377">
        <f t="shared" si="20"/>
        <v>0</v>
      </c>
      <c r="J409" s="378">
        <f t="shared" si="21"/>
        <v>0</v>
      </c>
      <c r="K409" s="327"/>
      <c r="L409" s="359"/>
    </row>
    <row r="410" spans="1:12" s="461" customFormat="1" ht="15" outlineLevel="1">
      <c r="A410" s="455">
        <v>1321</v>
      </c>
      <c r="B410" s="531" t="s">
        <v>1248</v>
      </c>
      <c r="C410" s="457" t="s">
        <v>31</v>
      </c>
      <c r="D410" s="457">
        <v>1</v>
      </c>
      <c r="E410" s="457">
        <v>1</v>
      </c>
      <c r="F410" s="534">
        <v>5101.2390000000005</v>
      </c>
      <c r="G410" s="534">
        <f t="shared" si="19"/>
        <v>5101.2390000000005</v>
      </c>
      <c r="H410" s="534">
        <v>1326.32214</v>
      </c>
      <c r="I410" s="534">
        <f t="shared" si="20"/>
        <v>1326.32214</v>
      </c>
      <c r="J410" s="532">
        <f t="shared" si="21"/>
        <v>6427.5611400000007</v>
      </c>
      <c r="K410" s="533"/>
      <c r="L410" s="460"/>
    </row>
    <row r="411" spans="1:12" s="461" customFormat="1" ht="30" outlineLevel="1">
      <c r="A411" s="455">
        <v>1322</v>
      </c>
      <c r="B411" s="531" t="s">
        <v>3733</v>
      </c>
      <c r="C411" s="457" t="s">
        <v>31</v>
      </c>
      <c r="D411" s="457">
        <v>1</v>
      </c>
      <c r="E411" s="457">
        <v>1</v>
      </c>
      <c r="F411" s="534">
        <v>7863.57</v>
      </c>
      <c r="G411" s="534">
        <f t="shared" si="19"/>
        <v>7863.57</v>
      </c>
      <c r="H411" s="534">
        <v>2044.5282</v>
      </c>
      <c r="I411" s="534">
        <f t="shared" si="20"/>
        <v>2044.5282</v>
      </c>
      <c r="J411" s="532">
        <f t="shared" si="21"/>
        <v>9908.0982000000004</v>
      </c>
      <c r="K411" s="533"/>
      <c r="L411" s="460"/>
    </row>
    <row r="412" spans="1:12" s="461" customFormat="1" ht="30" outlineLevel="1">
      <c r="A412" s="455">
        <v>1323</v>
      </c>
      <c r="B412" s="531" t="s">
        <v>3734</v>
      </c>
      <c r="C412" s="457" t="s">
        <v>31</v>
      </c>
      <c r="D412" s="457">
        <v>1</v>
      </c>
      <c r="E412" s="457">
        <v>1</v>
      </c>
      <c r="F412" s="534">
        <v>4283.1099999999997</v>
      </c>
      <c r="G412" s="534">
        <f t="shared" si="19"/>
        <v>4283.1099999999997</v>
      </c>
      <c r="H412" s="534">
        <v>2250</v>
      </c>
      <c r="I412" s="534">
        <f t="shared" si="20"/>
        <v>2250</v>
      </c>
      <c r="J412" s="532">
        <f t="shared" si="21"/>
        <v>6533.11</v>
      </c>
      <c r="K412" s="533"/>
      <c r="L412" s="460"/>
    </row>
    <row r="413" spans="1:12" s="461" customFormat="1" ht="30" outlineLevel="1">
      <c r="A413" s="455">
        <v>1324</v>
      </c>
      <c r="B413" s="531" t="s">
        <v>1688</v>
      </c>
      <c r="C413" s="457" t="s">
        <v>31</v>
      </c>
      <c r="D413" s="457">
        <v>3</v>
      </c>
      <c r="E413" s="457">
        <v>3</v>
      </c>
      <c r="F413" s="534">
        <v>3226.08</v>
      </c>
      <c r="G413" s="534">
        <f t="shared" si="19"/>
        <v>9678.24</v>
      </c>
      <c r="H413" s="534">
        <v>1750.0000000000002</v>
      </c>
      <c r="I413" s="534">
        <f t="shared" si="20"/>
        <v>5250.0000000000009</v>
      </c>
      <c r="J413" s="532">
        <f t="shared" si="21"/>
        <v>14928.240000000002</v>
      </c>
      <c r="K413" s="533"/>
      <c r="L413" s="460"/>
    </row>
    <row r="414" spans="1:12" s="6" customFormat="1" ht="15" outlineLevel="1">
      <c r="A414" s="40">
        <v>1325</v>
      </c>
      <c r="B414" s="70" t="s">
        <v>1179</v>
      </c>
      <c r="C414" s="202"/>
      <c r="D414" s="202"/>
      <c r="E414" s="202"/>
      <c r="F414" s="377"/>
      <c r="G414" s="534">
        <f t="shared" si="19"/>
        <v>0</v>
      </c>
      <c r="H414" s="377"/>
      <c r="I414" s="377">
        <f t="shared" si="20"/>
        <v>0</v>
      </c>
      <c r="J414" s="378">
        <f t="shared" si="21"/>
        <v>0</v>
      </c>
      <c r="K414" s="327"/>
      <c r="L414" s="359"/>
    </row>
    <row r="415" spans="1:12" s="461" customFormat="1" ht="15" outlineLevel="1">
      <c r="A415" s="455">
        <v>1326</v>
      </c>
      <c r="B415" s="531" t="s">
        <v>1689</v>
      </c>
      <c r="C415" s="457" t="s">
        <v>2</v>
      </c>
      <c r="D415" s="457">
        <v>7</v>
      </c>
      <c r="E415" s="457">
        <v>7</v>
      </c>
      <c r="F415" s="534">
        <v>168</v>
      </c>
      <c r="G415" s="534">
        <f t="shared" si="19"/>
        <v>1176</v>
      </c>
      <c r="H415" s="534">
        <v>398</v>
      </c>
      <c r="I415" s="534">
        <f t="shared" si="20"/>
        <v>2786</v>
      </c>
      <c r="J415" s="532">
        <f t="shared" si="21"/>
        <v>3962</v>
      </c>
      <c r="K415" s="533"/>
      <c r="L415" s="460"/>
    </row>
    <row r="416" spans="1:12" s="461" customFormat="1" ht="15" outlineLevel="1">
      <c r="A416" s="455">
        <v>1327</v>
      </c>
      <c r="B416" s="531" t="s">
        <v>1690</v>
      </c>
      <c r="C416" s="457" t="s">
        <v>2</v>
      </c>
      <c r="D416" s="457">
        <v>6</v>
      </c>
      <c r="E416" s="457">
        <v>6</v>
      </c>
      <c r="F416" s="534">
        <v>399</v>
      </c>
      <c r="G416" s="377">
        <f t="shared" si="19"/>
        <v>2394</v>
      </c>
      <c r="H416" s="534">
        <v>398</v>
      </c>
      <c r="I416" s="534">
        <f t="shared" si="20"/>
        <v>2388</v>
      </c>
      <c r="J416" s="532">
        <f t="shared" si="21"/>
        <v>4782</v>
      </c>
      <c r="K416" s="533"/>
      <c r="L416" s="460"/>
    </row>
    <row r="417" spans="1:12" s="461" customFormat="1" ht="30" outlineLevel="1">
      <c r="A417" s="455">
        <v>1328</v>
      </c>
      <c r="B417" s="531" t="s">
        <v>1684</v>
      </c>
      <c r="C417" s="457" t="s">
        <v>2</v>
      </c>
      <c r="D417" s="457">
        <v>25</v>
      </c>
      <c r="E417" s="457">
        <v>25</v>
      </c>
      <c r="F417" s="534">
        <v>476</v>
      </c>
      <c r="G417" s="534">
        <f t="shared" ref="G417:G480" si="22">F417*E417</f>
        <v>11900</v>
      </c>
      <c r="H417" s="534">
        <v>398</v>
      </c>
      <c r="I417" s="534">
        <f t="shared" si="20"/>
        <v>9950</v>
      </c>
      <c r="J417" s="532">
        <f t="shared" si="21"/>
        <v>21850</v>
      </c>
      <c r="K417" s="533"/>
      <c r="L417" s="460"/>
    </row>
    <row r="418" spans="1:12" s="461" customFormat="1" ht="30" outlineLevel="1">
      <c r="A418" s="455">
        <v>1329</v>
      </c>
      <c r="B418" s="531" t="s">
        <v>1691</v>
      </c>
      <c r="C418" s="457" t="s">
        <v>2</v>
      </c>
      <c r="D418" s="457">
        <v>7</v>
      </c>
      <c r="E418" s="457">
        <v>7</v>
      </c>
      <c r="F418" s="534">
        <v>92</v>
      </c>
      <c r="G418" s="377">
        <f t="shared" si="22"/>
        <v>644</v>
      </c>
      <c r="H418" s="534">
        <v>398</v>
      </c>
      <c r="I418" s="534">
        <f t="shared" si="20"/>
        <v>2786</v>
      </c>
      <c r="J418" s="532">
        <f t="shared" si="21"/>
        <v>3430</v>
      </c>
      <c r="K418" s="533"/>
      <c r="L418" s="460"/>
    </row>
    <row r="419" spans="1:12" s="461" customFormat="1" ht="30" outlineLevel="1">
      <c r="A419" s="455">
        <v>1330</v>
      </c>
      <c r="B419" s="531" t="s">
        <v>1685</v>
      </c>
      <c r="C419" s="457" t="s">
        <v>2</v>
      </c>
      <c r="D419" s="457">
        <v>5</v>
      </c>
      <c r="E419" s="457">
        <v>5</v>
      </c>
      <c r="F419" s="534">
        <v>56</v>
      </c>
      <c r="G419" s="534">
        <f t="shared" si="22"/>
        <v>280</v>
      </c>
      <c r="H419" s="534">
        <v>398</v>
      </c>
      <c r="I419" s="534">
        <f t="shared" si="20"/>
        <v>1990</v>
      </c>
      <c r="J419" s="532">
        <f t="shared" si="21"/>
        <v>2270</v>
      </c>
      <c r="K419" s="533"/>
      <c r="L419" s="460"/>
    </row>
    <row r="420" spans="1:12" s="6" customFormat="1" ht="15" outlineLevel="1">
      <c r="A420" s="40">
        <v>1331</v>
      </c>
      <c r="B420" s="70" t="s">
        <v>1218</v>
      </c>
      <c r="C420" s="202"/>
      <c r="D420" s="202"/>
      <c r="E420" s="202"/>
      <c r="F420" s="377"/>
      <c r="G420" s="534">
        <f t="shared" si="22"/>
        <v>0</v>
      </c>
      <c r="H420" s="377"/>
      <c r="I420" s="377">
        <f t="shared" si="20"/>
        <v>0</v>
      </c>
      <c r="J420" s="378">
        <f t="shared" si="21"/>
        <v>0</v>
      </c>
      <c r="K420" s="327"/>
      <c r="L420" s="359"/>
    </row>
    <row r="421" spans="1:12" s="461" customFormat="1" ht="30" outlineLevel="1">
      <c r="A421" s="455">
        <v>1332</v>
      </c>
      <c r="B421" s="531" t="s">
        <v>1381</v>
      </c>
      <c r="C421" s="457" t="s">
        <v>2</v>
      </c>
      <c r="D421" s="457">
        <v>20</v>
      </c>
      <c r="E421" s="457">
        <v>20</v>
      </c>
      <c r="F421" s="534">
        <v>78</v>
      </c>
      <c r="G421" s="534">
        <f t="shared" si="22"/>
        <v>1560</v>
      </c>
      <c r="H421" s="534">
        <v>30</v>
      </c>
      <c r="I421" s="534">
        <f t="shared" si="20"/>
        <v>600</v>
      </c>
      <c r="J421" s="532">
        <f t="shared" si="21"/>
        <v>2160</v>
      </c>
      <c r="K421" s="533"/>
      <c r="L421" s="460"/>
    </row>
    <row r="422" spans="1:12" s="461" customFormat="1" ht="30" outlineLevel="1">
      <c r="A422" s="455">
        <v>1333</v>
      </c>
      <c r="B422" s="531" t="s">
        <v>1380</v>
      </c>
      <c r="C422" s="457" t="s">
        <v>31</v>
      </c>
      <c r="D422" s="457">
        <v>60</v>
      </c>
      <c r="E422" s="457">
        <v>60</v>
      </c>
      <c r="F422" s="534">
        <v>8</v>
      </c>
      <c r="G422" s="534">
        <f t="shared" si="22"/>
        <v>480</v>
      </c>
      <c r="H422" s="534">
        <v>3</v>
      </c>
      <c r="I422" s="534">
        <f t="shared" si="20"/>
        <v>180</v>
      </c>
      <c r="J422" s="532">
        <f t="shared" si="21"/>
        <v>660</v>
      </c>
      <c r="K422" s="533"/>
      <c r="L422" s="460"/>
    </row>
    <row r="423" spans="1:12" s="461" customFormat="1" ht="30" outlineLevel="1">
      <c r="A423" s="455">
        <v>1334</v>
      </c>
      <c r="B423" s="531" t="s">
        <v>1196</v>
      </c>
      <c r="C423" s="457" t="s">
        <v>2</v>
      </c>
      <c r="D423" s="457">
        <v>4</v>
      </c>
      <c r="E423" s="457">
        <v>4</v>
      </c>
      <c r="F423" s="534">
        <v>4008</v>
      </c>
      <c r="G423" s="534">
        <f t="shared" si="22"/>
        <v>16032</v>
      </c>
      <c r="H423" s="534">
        <v>1002</v>
      </c>
      <c r="I423" s="534">
        <f t="shared" si="20"/>
        <v>4008</v>
      </c>
      <c r="J423" s="532">
        <f t="shared" si="21"/>
        <v>20040</v>
      </c>
      <c r="K423" s="533"/>
      <c r="L423" s="460"/>
    </row>
    <row r="424" spans="1:12" s="461" customFormat="1" ht="15" outlineLevel="1">
      <c r="A424" s="455">
        <v>1335</v>
      </c>
      <c r="B424" s="531" t="s">
        <v>1197</v>
      </c>
      <c r="C424" s="457" t="s">
        <v>31</v>
      </c>
      <c r="D424" s="457">
        <v>1</v>
      </c>
      <c r="E424" s="457">
        <v>1</v>
      </c>
      <c r="F424" s="534">
        <v>5004</v>
      </c>
      <c r="G424" s="534">
        <f t="shared" si="22"/>
        <v>5004</v>
      </c>
      <c r="H424" s="534">
        <v>1251</v>
      </c>
      <c r="I424" s="534">
        <f t="shared" si="20"/>
        <v>1251</v>
      </c>
      <c r="J424" s="532">
        <f t="shared" si="21"/>
        <v>6255</v>
      </c>
      <c r="K424" s="533"/>
      <c r="L424" s="460"/>
    </row>
    <row r="425" spans="1:12" s="461" customFormat="1" ht="15" outlineLevel="1">
      <c r="A425" s="455">
        <v>1336</v>
      </c>
      <c r="B425" s="531" t="s">
        <v>1198</v>
      </c>
      <c r="C425" s="457" t="s">
        <v>31</v>
      </c>
      <c r="D425" s="457">
        <v>1</v>
      </c>
      <c r="E425" s="457">
        <v>1</v>
      </c>
      <c r="F425" s="534">
        <v>1532</v>
      </c>
      <c r="G425" s="534">
        <f t="shared" si="22"/>
        <v>1532</v>
      </c>
      <c r="H425" s="534">
        <v>383</v>
      </c>
      <c r="I425" s="534">
        <f t="shared" si="20"/>
        <v>383</v>
      </c>
      <c r="J425" s="532">
        <f t="shared" si="21"/>
        <v>1915</v>
      </c>
      <c r="K425" s="533"/>
      <c r="L425" s="460"/>
    </row>
    <row r="426" spans="1:12" s="461" customFormat="1" ht="30" outlineLevel="1">
      <c r="A426" s="455">
        <v>1337</v>
      </c>
      <c r="B426" s="531" t="s">
        <v>1199</v>
      </c>
      <c r="C426" s="457" t="s">
        <v>2</v>
      </c>
      <c r="D426" s="457">
        <v>4</v>
      </c>
      <c r="E426" s="457">
        <v>4</v>
      </c>
      <c r="F426" s="534">
        <v>402</v>
      </c>
      <c r="G426" s="534">
        <f t="shared" si="22"/>
        <v>1608</v>
      </c>
      <c r="H426" s="534">
        <v>173</v>
      </c>
      <c r="I426" s="534">
        <f t="shared" si="20"/>
        <v>692</v>
      </c>
      <c r="J426" s="532">
        <f t="shared" si="21"/>
        <v>2300</v>
      </c>
      <c r="K426" s="533"/>
      <c r="L426" s="460"/>
    </row>
    <row r="427" spans="1:12" s="461" customFormat="1" ht="30" outlineLevel="1">
      <c r="A427" s="455">
        <v>1338</v>
      </c>
      <c r="B427" s="531" t="s">
        <v>1190</v>
      </c>
      <c r="C427" s="457" t="s">
        <v>31</v>
      </c>
      <c r="D427" s="457">
        <v>1</v>
      </c>
      <c r="E427" s="457">
        <v>1</v>
      </c>
      <c r="F427" s="534">
        <v>143</v>
      </c>
      <c r="G427" s="377">
        <f t="shared" si="22"/>
        <v>143</v>
      </c>
      <c r="H427" s="534">
        <v>1250</v>
      </c>
      <c r="I427" s="534">
        <f t="shared" si="20"/>
        <v>1250</v>
      </c>
      <c r="J427" s="532">
        <f t="shared" si="21"/>
        <v>1393</v>
      </c>
      <c r="K427" s="533"/>
      <c r="L427" s="460"/>
    </row>
    <row r="428" spans="1:12" s="6" customFormat="1" ht="15" outlineLevel="1">
      <c r="A428" s="40">
        <v>1339</v>
      </c>
      <c r="B428" s="70" t="s">
        <v>1249</v>
      </c>
      <c r="C428" s="202"/>
      <c r="D428" s="202"/>
      <c r="E428" s="202"/>
      <c r="F428" s="377"/>
      <c r="G428" s="377">
        <f t="shared" si="22"/>
        <v>0</v>
      </c>
      <c r="H428" s="377"/>
      <c r="I428" s="377">
        <f t="shared" si="20"/>
        <v>0</v>
      </c>
      <c r="J428" s="378">
        <f t="shared" si="21"/>
        <v>0</v>
      </c>
      <c r="K428" s="327"/>
      <c r="L428" s="359"/>
    </row>
    <row r="429" spans="1:12" s="6" customFormat="1" ht="15" outlineLevel="1">
      <c r="A429" s="40">
        <v>1340</v>
      </c>
      <c r="B429" s="70" t="s">
        <v>1250</v>
      </c>
      <c r="C429" s="202"/>
      <c r="D429" s="202"/>
      <c r="E429" s="202"/>
      <c r="F429" s="377"/>
      <c r="G429" s="534">
        <f t="shared" si="22"/>
        <v>0</v>
      </c>
      <c r="H429" s="377"/>
      <c r="I429" s="377">
        <f t="shared" si="20"/>
        <v>0</v>
      </c>
      <c r="J429" s="378">
        <f t="shared" si="21"/>
        <v>0</v>
      </c>
      <c r="K429" s="327"/>
      <c r="L429" s="359"/>
    </row>
    <row r="430" spans="1:12" s="461" customFormat="1" ht="60" outlineLevel="1">
      <c r="A430" s="455">
        <v>1341</v>
      </c>
      <c r="B430" s="531" t="s">
        <v>1673</v>
      </c>
      <c r="C430" s="457" t="s">
        <v>103</v>
      </c>
      <c r="D430" s="457">
        <v>1</v>
      </c>
      <c r="E430" s="457">
        <v>1</v>
      </c>
      <c r="F430" s="534">
        <v>85137</v>
      </c>
      <c r="G430" s="534">
        <f t="shared" si="22"/>
        <v>85137</v>
      </c>
      <c r="H430" s="534">
        <v>28095</v>
      </c>
      <c r="I430" s="534">
        <f t="shared" si="20"/>
        <v>28095</v>
      </c>
      <c r="J430" s="532">
        <f t="shared" si="21"/>
        <v>113232</v>
      </c>
      <c r="K430" s="533"/>
      <c r="L430" s="460"/>
    </row>
    <row r="431" spans="1:12" s="6" customFormat="1" ht="15" outlineLevel="1">
      <c r="A431" s="40">
        <v>1342</v>
      </c>
      <c r="B431" s="70" t="s">
        <v>104</v>
      </c>
      <c r="C431" s="202"/>
      <c r="D431" s="202"/>
      <c r="E431" s="202"/>
      <c r="F431" s="377"/>
      <c r="G431" s="377">
        <f t="shared" si="22"/>
        <v>0</v>
      </c>
      <c r="H431" s="377"/>
      <c r="I431" s="377">
        <f t="shared" si="20"/>
        <v>0</v>
      </c>
      <c r="J431" s="378">
        <f t="shared" si="21"/>
        <v>0</v>
      </c>
      <c r="K431" s="327"/>
      <c r="L431" s="359"/>
    </row>
    <row r="432" spans="1:12" s="461" customFormat="1" ht="15" outlineLevel="1">
      <c r="A432" s="455">
        <v>1343</v>
      </c>
      <c r="B432" s="531" t="s">
        <v>1248</v>
      </c>
      <c r="C432" s="457" t="s">
        <v>31</v>
      </c>
      <c r="D432" s="457">
        <v>1</v>
      </c>
      <c r="E432" s="457">
        <v>1</v>
      </c>
      <c r="F432" s="534">
        <v>5101</v>
      </c>
      <c r="G432" s="534">
        <f t="shared" si="22"/>
        <v>5101</v>
      </c>
      <c r="H432" s="534">
        <v>2194</v>
      </c>
      <c r="I432" s="534">
        <f t="shared" si="20"/>
        <v>2194</v>
      </c>
      <c r="J432" s="532">
        <f t="shared" si="21"/>
        <v>7295</v>
      </c>
      <c r="K432" s="533"/>
      <c r="L432" s="460"/>
    </row>
    <row r="433" spans="1:12" s="461" customFormat="1" ht="30" outlineLevel="1">
      <c r="A433" s="455">
        <v>1344</v>
      </c>
      <c r="B433" s="531" t="s">
        <v>1688</v>
      </c>
      <c r="C433" s="457" t="s">
        <v>31</v>
      </c>
      <c r="D433" s="457">
        <v>1</v>
      </c>
      <c r="E433" s="457">
        <v>1</v>
      </c>
      <c r="F433" s="534">
        <v>3226</v>
      </c>
      <c r="G433" s="377">
        <f t="shared" si="22"/>
        <v>3226</v>
      </c>
      <c r="H433" s="534">
        <v>1750</v>
      </c>
      <c r="I433" s="534">
        <f t="shared" si="20"/>
        <v>1750</v>
      </c>
      <c r="J433" s="532">
        <f t="shared" si="21"/>
        <v>4976</v>
      </c>
      <c r="K433" s="533"/>
      <c r="L433" s="460"/>
    </row>
    <row r="434" spans="1:12" s="6" customFormat="1" ht="15" outlineLevel="1">
      <c r="A434" s="40">
        <v>1345</v>
      </c>
      <c r="B434" s="70" t="s">
        <v>1179</v>
      </c>
      <c r="C434" s="202"/>
      <c r="D434" s="202"/>
      <c r="E434" s="202"/>
      <c r="F434" s="377"/>
      <c r="G434" s="534">
        <f t="shared" si="22"/>
        <v>0</v>
      </c>
      <c r="H434" s="377"/>
      <c r="I434" s="377">
        <f t="shared" si="20"/>
        <v>0</v>
      </c>
      <c r="J434" s="378">
        <f t="shared" si="21"/>
        <v>0</v>
      </c>
      <c r="K434" s="327"/>
      <c r="L434" s="359"/>
    </row>
    <row r="435" spans="1:12" s="461" customFormat="1" ht="15" outlineLevel="1">
      <c r="A435" s="455">
        <v>1346</v>
      </c>
      <c r="B435" s="531" t="s">
        <v>1689</v>
      </c>
      <c r="C435" s="457" t="s">
        <v>2</v>
      </c>
      <c r="D435" s="457">
        <v>13</v>
      </c>
      <c r="E435" s="457">
        <v>13</v>
      </c>
      <c r="F435" s="534">
        <v>168</v>
      </c>
      <c r="G435" s="377">
        <f t="shared" si="22"/>
        <v>2184</v>
      </c>
      <c r="H435" s="534">
        <v>398</v>
      </c>
      <c r="I435" s="534">
        <f t="shared" si="20"/>
        <v>5174</v>
      </c>
      <c r="J435" s="532">
        <f t="shared" si="21"/>
        <v>7358</v>
      </c>
      <c r="K435" s="533"/>
      <c r="L435" s="460"/>
    </row>
    <row r="436" spans="1:12" s="461" customFormat="1" ht="30" outlineLevel="1">
      <c r="A436" s="455">
        <v>1347</v>
      </c>
      <c r="B436" s="531" t="s">
        <v>1684</v>
      </c>
      <c r="C436" s="457" t="s">
        <v>2</v>
      </c>
      <c r="D436" s="457">
        <v>12</v>
      </c>
      <c r="E436" s="457">
        <v>12</v>
      </c>
      <c r="F436" s="534">
        <v>476</v>
      </c>
      <c r="G436" s="534">
        <f t="shared" si="22"/>
        <v>5712</v>
      </c>
      <c r="H436" s="534">
        <v>398</v>
      </c>
      <c r="I436" s="534">
        <f t="shared" si="20"/>
        <v>4776</v>
      </c>
      <c r="J436" s="532">
        <f t="shared" si="21"/>
        <v>10488</v>
      </c>
      <c r="K436" s="533"/>
      <c r="L436" s="460"/>
    </row>
    <row r="437" spans="1:12" s="6" customFormat="1" ht="15" outlineLevel="1">
      <c r="A437" s="40">
        <v>1348</v>
      </c>
      <c r="B437" s="70" t="s">
        <v>1218</v>
      </c>
      <c r="C437" s="202"/>
      <c r="D437" s="202"/>
      <c r="E437" s="202"/>
      <c r="F437" s="377"/>
      <c r="G437" s="534">
        <f t="shared" si="22"/>
        <v>0</v>
      </c>
      <c r="H437" s="377"/>
      <c r="I437" s="377">
        <f t="shared" si="20"/>
        <v>0</v>
      </c>
      <c r="J437" s="378">
        <f t="shared" si="21"/>
        <v>0</v>
      </c>
      <c r="K437" s="327"/>
      <c r="L437" s="359"/>
    </row>
    <row r="438" spans="1:12" s="461" customFormat="1" ht="45" outlineLevel="1">
      <c r="A438" s="455">
        <v>1349</v>
      </c>
      <c r="B438" s="531" t="s">
        <v>1251</v>
      </c>
      <c r="C438" s="457" t="s">
        <v>2</v>
      </c>
      <c r="D438" s="457">
        <v>3</v>
      </c>
      <c r="E438" s="457">
        <v>3</v>
      </c>
      <c r="F438" s="534">
        <v>586.59999999999991</v>
      </c>
      <c r="G438" s="377">
        <f t="shared" si="22"/>
        <v>1759.7999999999997</v>
      </c>
      <c r="H438" s="534">
        <v>252.23799999999997</v>
      </c>
      <c r="I438" s="534">
        <f t="shared" si="20"/>
        <v>756.71399999999994</v>
      </c>
      <c r="J438" s="532">
        <f t="shared" si="21"/>
        <v>2516.5139999999997</v>
      </c>
      <c r="K438" s="533"/>
      <c r="L438" s="460"/>
    </row>
    <row r="439" spans="1:12" s="461" customFormat="1" ht="30" outlineLevel="1">
      <c r="A439" s="455">
        <v>1350</v>
      </c>
      <c r="B439" s="531" t="s">
        <v>1252</v>
      </c>
      <c r="C439" s="457" t="s">
        <v>2</v>
      </c>
      <c r="D439" s="457">
        <v>3</v>
      </c>
      <c r="E439" s="457">
        <v>3</v>
      </c>
      <c r="F439" s="534">
        <v>306.59999999999997</v>
      </c>
      <c r="G439" s="534">
        <f t="shared" si="22"/>
        <v>919.8</v>
      </c>
      <c r="H439" s="534">
        <v>131.83799999999999</v>
      </c>
      <c r="I439" s="534">
        <f t="shared" si="20"/>
        <v>395.51400000000001</v>
      </c>
      <c r="J439" s="532">
        <f t="shared" si="21"/>
        <v>1315.3139999999999</v>
      </c>
      <c r="K439" s="533"/>
      <c r="L439" s="460"/>
    </row>
    <row r="440" spans="1:12" s="461" customFormat="1" ht="15" outlineLevel="1">
      <c r="A440" s="455">
        <v>1351</v>
      </c>
      <c r="B440" s="531" t="s">
        <v>1187</v>
      </c>
      <c r="C440" s="457" t="s">
        <v>2</v>
      </c>
      <c r="D440" s="457">
        <v>3</v>
      </c>
      <c r="E440" s="457">
        <v>3</v>
      </c>
      <c r="F440" s="534">
        <v>401.79999999999995</v>
      </c>
      <c r="G440" s="534">
        <f t="shared" si="22"/>
        <v>1205.3999999999999</v>
      </c>
      <c r="H440" s="534">
        <v>172.77399999999997</v>
      </c>
      <c r="I440" s="534">
        <f t="shared" si="20"/>
        <v>518.32199999999989</v>
      </c>
      <c r="J440" s="532">
        <f t="shared" si="21"/>
        <v>1723.7219999999998</v>
      </c>
      <c r="K440" s="533"/>
      <c r="L440" s="460"/>
    </row>
    <row r="441" spans="1:12" s="461" customFormat="1" ht="30" outlineLevel="1">
      <c r="A441" s="455">
        <v>1352</v>
      </c>
      <c r="B441" s="531" t="s">
        <v>1381</v>
      </c>
      <c r="C441" s="457" t="s">
        <v>2</v>
      </c>
      <c r="D441" s="457">
        <v>20</v>
      </c>
      <c r="E441" s="457">
        <v>20</v>
      </c>
      <c r="F441" s="534">
        <v>78</v>
      </c>
      <c r="G441" s="534">
        <f t="shared" si="22"/>
        <v>1560</v>
      </c>
      <c r="H441" s="534">
        <v>30</v>
      </c>
      <c r="I441" s="534">
        <f t="shared" si="20"/>
        <v>600</v>
      </c>
      <c r="J441" s="532">
        <f t="shared" si="21"/>
        <v>2160</v>
      </c>
      <c r="K441" s="533"/>
      <c r="L441" s="460"/>
    </row>
    <row r="442" spans="1:12" s="461" customFormat="1" ht="30" outlineLevel="1">
      <c r="A442" s="455">
        <v>1353</v>
      </c>
      <c r="B442" s="531" t="s">
        <v>1380</v>
      </c>
      <c r="C442" s="457" t="s">
        <v>31</v>
      </c>
      <c r="D442" s="457">
        <v>60</v>
      </c>
      <c r="E442" s="457">
        <v>60</v>
      </c>
      <c r="F442" s="534">
        <v>8</v>
      </c>
      <c r="G442" s="534">
        <f t="shared" si="22"/>
        <v>480</v>
      </c>
      <c r="H442" s="534">
        <v>3</v>
      </c>
      <c r="I442" s="534">
        <f t="shared" si="20"/>
        <v>180</v>
      </c>
      <c r="J442" s="532">
        <f t="shared" si="21"/>
        <v>660</v>
      </c>
      <c r="K442" s="533"/>
      <c r="L442" s="460"/>
    </row>
    <row r="443" spans="1:12" s="6" customFormat="1" ht="15" outlineLevel="1">
      <c r="A443" s="40">
        <v>1354</v>
      </c>
      <c r="B443" s="70" t="s">
        <v>1253</v>
      </c>
      <c r="C443" s="202"/>
      <c r="D443" s="202"/>
      <c r="E443" s="202"/>
      <c r="F443" s="377"/>
      <c r="G443" s="534">
        <f t="shared" si="22"/>
        <v>0</v>
      </c>
      <c r="H443" s="377"/>
      <c r="I443" s="377">
        <f t="shared" si="20"/>
        <v>0</v>
      </c>
      <c r="J443" s="378">
        <f t="shared" si="21"/>
        <v>0</v>
      </c>
      <c r="K443" s="327"/>
      <c r="L443" s="359"/>
    </row>
    <row r="444" spans="1:12" s="6" customFormat="1" ht="15" outlineLevel="1">
      <c r="A444" s="40">
        <v>1355</v>
      </c>
      <c r="B444" s="70" t="s">
        <v>1254</v>
      </c>
      <c r="C444" s="202"/>
      <c r="D444" s="202"/>
      <c r="E444" s="202"/>
      <c r="F444" s="377"/>
      <c r="G444" s="534">
        <f t="shared" si="22"/>
        <v>0</v>
      </c>
      <c r="H444" s="377"/>
      <c r="I444" s="377">
        <f t="shared" si="20"/>
        <v>0</v>
      </c>
      <c r="J444" s="378">
        <f t="shared" si="21"/>
        <v>0</v>
      </c>
      <c r="K444" s="327"/>
      <c r="L444" s="359"/>
    </row>
    <row r="445" spans="1:12" s="461" customFormat="1" ht="60" outlineLevel="1">
      <c r="A445" s="455">
        <v>1356</v>
      </c>
      <c r="B445" s="531" t="s">
        <v>1673</v>
      </c>
      <c r="C445" s="457" t="s">
        <v>103</v>
      </c>
      <c r="D445" s="457">
        <v>1</v>
      </c>
      <c r="E445" s="457">
        <v>1</v>
      </c>
      <c r="F445" s="534">
        <v>93543</v>
      </c>
      <c r="G445" s="534">
        <f t="shared" si="22"/>
        <v>93543</v>
      </c>
      <c r="H445" s="534">
        <v>30869</v>
      </c>
      <c r="I445" s="534">
        <f t="shared" si="20"/>
        <v>30869</v>
      </c>
      <c r="J445" s="532">
        <f t="shared" si="21"/>
        <v>124412</v>
      </c>
      <c r="K445" s="533"/>
      <c r="L445" s="460"/>
    </row>
    <row r="446" spans="1:12" s="6" customFormat="1" ht="15" outlineLevel="1">
      <c r="A446" s="40">
        <v>1357</v>
      </c>
      <c r="B446" s="70" t="s">
        <v>104</v>
      </c>
      <c r="C446" s="202"/>
      <c r="D446" s="202"/>
      <c r="E446" s="202"/>
      <c r="F446" s="377"/>
      <c r="G446" s="534">
        <f t="shared" si="22"/>
        <v>0</v>
      </c>
      <c r="H446" s="377"/>
      <c r="I446" s="377">
        <f t="shared" si="20"/>
        <v>0</v>
      </c>
      <c r="J446" s="378">
        <f t="shared" si="21"/>
        <v>0</v>
      </c>
      <c r="K446" s="327"/>
      <c r="L446" s="359"/>
    </row>
    <row r="447" spans="1:12" s="461" customFormat="1" ht="15" outlineLevel="1">
      <c r="A447" s="455">
        <v>1358</v>
      </c>
      <c r="B447" s="531" t="s">
        <v>1248</v>
      </c>
      <c r="C447" s="457" t="s">
        <v>31</v>
      </c>
      <c r="D447" s="457">
        <v>2</v>
      </c>
      <c r="E447" s="457">
        <v>2</v>
      </c>
      <c r="F447" s="534">
        <v>5101</v>
      </c>
      <c r="G447" s="534">
        <f t="shared" si="22"/>
        <v>10202</v>
      </c>
      <c r="H447" s="534">
        <v>2194</v>
      </c>
      <c r="I447" s="534">
        <f t="shared" si="20"/>
        <v>4388</v>
      </c>
      <c r="J447" s="532">
        <f t="shared" si="21"/>
        <v>14590</v>
      </c>
      <c r="K447" s="533"/>
      <c r="L447" s="460"/>
    </row>
    <row r="448" spans="1:12" s="461" customFormat="1" ht="30" outlineLevel="1">
      <c r="A448" s="455">
        <v>1359</v>
      </c>
      <c r="B448" s="531" t="s">
        <v>1688</v>
      </c>
      <c r="C448" s="457" t="s">
        <v>31</v>
      </c>
      <c r="D448" s="457">
        <v>2</v>
      </c>
      <c r="E448" s="457">
        <v>2</v>
      </c>
      <c r="F448" s="534">
        <v>3226</v>
      </c>
      <c r="G448" s="534">
        <f t="shared" si="22"/>
        <v>6452</v>
      </c>
      <c r="H448" s="534">
        <v>1750</v>
      </c>
      <c r="I448" s="534">
        <f t="shared" si="20"/>
        <v>3500</v>
      </c>
      <c r="J448" s="532">
        <f t="shared" si="21"/>
        <v>9952</v>
      </c>
      <c r="K448" s="533"/>
      <c r="L448" s="460"/>
    </row>
    <row r="449" spans="1:12" s="6" customFormat="1" ht="15" outlineLevel="1">
      <c r="A449" s="40">
        <v>1360</v>
      </c>
      <c r="B449" s="70" t="s">
        <v>1179</v>
      </c>
      <c r="C449" s="202"/>
      <c r="D449" s="202"/>
      <c r="E449" s="202"/>
      <c r="F449" s="377"/>
      <c r="G449" s="377">
        <f t="shared" si="22"/>
        <v>0</v>
      </c>
      <c r="H449" s="377"/>
      <c r="I449" s="377">
        <f t="shared" si="20"/>
        <v>0</v>
      </c>
      <c r="J449" s="378">
        <f t="shared" si="21"/>
        <v>0</v>
      </c>
      <c r="K449" s="327"/>
      <c r="L449" s="359"/>
    </row>
    <row r="450" spans="1:12" s="461" customFormat="1" ht="15" outlineLevel="1">
      <c r="A450" s="455">
        <v>1361</v>
      </c>
      <c r="B450" s="531" t="s">
        <v>1689</v>
      </c>
      <c r="C450" s="457" t="s">
        <v>2</v>
      </c>
      <c r="D450" s="457">
        <v>50</v>
      </c>
      <c r="E450" s="457">
        <v>50</v>
      </c>
      <c r="F450" s="534">
        <v>168</v>
      </c>
      <c r="G450" s="377">
        <f t="shared" si="22"/>
        <v>8400</v>
      </c>
      <c r="H450" s="534">
        <v>398</v>
      </c>
      <c r="I450" s="534">
        <f t="shared" si="20"/>
        <v>19900</v>
      </c>
      <c r="J450" s="532">
        <f t="shared" si="21"/>
        <v>28300</v>
      </c>
      <c r="K450" s="533"/>
      <c r="L450" s="460"/>
    </row>
    <row r="451" spans="1:12" s="461" customFormat="1" ht="30" outlineLevel="1">
      <c r="A451" s="455">
        <v>1362</v>
      </c>
      <c r="B451" s="531" t="s">
        <v>1684</v>
      </c>
      <c r="C451" s="457" t="s">
        <v>2</v>
      </c>
      <c r="D451" s="457">
        <v>48</v>
      </c>
      <c r="E451" s="457">
        <v>48</v>
      </c>
      <c r="F451" s="534">
        <v>476</v>
      </c>
      <c r="G451" s="534">
        <f t="shared" si="22"/>
        <v>22848</v>
      </c>
      <c r="H451" s="534">
        <v>398</v>
      </c>
      <c r="I451" s="534">
        <f t="shared" si="20"/>
        <v>19104</v>
      </c>
      <c r="J451" s="532">
        <f t="shared" si="21"/>
        <v>41952</v>
      </c>
      <c r="K451" s="533"/>
      <c r="L451" s="460"/>
    </row>
    <row r="452" spans="1:12" s="6" customFormat="1" ht="15" outlineLevel="1">
      <c r="A452" s="40">
        <v>1363</v>
      </c>
      <c r="B452" s="70" t="s">
        <v>1218</v>
      </c>
      <c r="C452" s="202"/>
      <c r="D452" s="202"/>
      <c r="E452" s="202"/>
      <c r="F452" s="377"/>
      <c r="G452" s="377">
        <f t="shared" si="22"/>
        <v>0</v>
      </c>
      <c r="H452" s="377"/>
      <c r="I452" s="377">
        <f t="shared" si="20"/>
        <v>0</v>
      </c>
      <c r="J452" s="378">
        <f t="shared" si="21"/>
        <v>0</v>
      </c>
      <c r="K452" s="327"/>
      <c r="L452" s="359"/>
    </row>
    <row r="453" spans="1:12" s="461" customFormat="1" ht="45" outlineLevel="1">
      <c r="A453" s="455">
        <v>1364</v>
      </c>
      <c r="B453" s="531" t="s">
        <v>1251</v>
      </c>
      <c r="C453" s="457" t="s">
        <v>2</v>
      </c>
      <c r="D453" s="457">
        <v>3</v>
      </c>
      <c r="E453" s="457">
        <v>3</v>
      </c>
      <c r="F453" s="534">
        <v>587</v>
      </c>
      <c r="G453" s="534">
        <f t="shared" si="22"/>
        <v>1761</v>
      </c>
      <c r="H453" s="534">
        <v>252</v>
      </c>
      <c r="I453" s="534">
        <f t="shared" si="20"/>
        <v>756</v>
      </c>
      <c r="J453" s="532">
        <f t="shared" si="21"/>
        <v>2517</v>
      </c>
      <c r="K453" s="533"/>
      <c r="L453" s="460"/>
    </row>
    <row r="454" spans="1:12" s="461" customFormat="1" ht="30" outlineLevel="1">
      <c r="A454" s="455">
        <v>1365</v>
      </c>
      <c r="B454" s="531" t="s">
        <v>1252</v>
      </c>
      <c r="C454" s="457" t="s">
        <v>2</v>
      </c>
      <c r="D454" s="457">
        <v>3</v>
      </c>
      <c r="E454" s="457">
        <v>3</v>
      </c>
      <c r="F454" s="534">
        <v>307</v>
      </c>
      <c r="G454" s="534">
        <f t="shared" si="22"/>
        <v>921</v>
      </c>
      <c r="H454" s="534">
        <v>132</v>
      </c>
      <c r="I454" s="534">
        <f t="shared" si="20"/>
        <v>396</v>
      </c>
      <c r="J454" s="532">
        <f t="shared" si="21"/>
        <v>1317</v>
      </c>
      <c r="K454" s="533"/>
      <c r="L454" s="460"/>
    </row>
    <row r="455" spans="1:12" s="461" customFormat="1" ht="15" outlineLevel="1">
      <c r="A455" s="455">
        <v>1366</v>
      </c>
      <c r="B455" s="531" t="s">
        <v>1187</v>
      </c>
      <c r="C455" s="457" t="s">
        <v>2</v>
      </c>
      <c r="D455" s="457">
        <v>3</v>
      </c>
      <c r="E455" s="457">
        <v>3</v>
      </c>
      <c r="F455" s="534">
        <v>402</v>
      </c>
      <c r="G455" s="534">
        <f t="shared" si="22"/>
        <v>1206</v>
      </c>
      <c r="H455" s="534">
        <v>173</v>
      </c>
      <c r="I455" s="534">
        <f t="shared" si="20"/>
        <v>519</v>
      </c>
      <c r="J455" s="532">
        <f t="shared" si="21"/>
        <v>1725</v>
      </c>
      <c r="K455" s="533"/>
      <c r="L455" s="460"/>
    </row>
    <row r="456" spans="1:12" s="461" customFormat="1" ht="30" outlineLevel="1">
      <c r="A456" s="455">
        <v>1367</v>
      </c>
      <c r="B456" s="531" t="s">
        <v>1381</v>
      </c>
      <c r="C456" s="457" t="s">
        <v>2</v>
      </c>
      <c r="D456" s="457">
        <v>50</v>
      </c>
      <c r="E456" s="457">
        <v>50</v>
      </c>
      <c r="F456" s="534">
        <v>78</v>
      </c>
      <c r="G456" s="534">
        <f t="shared" si="22"/>
        <v>3900</v>
      </c>
      <c r="H456" s="534">
        <v>30</v>
      </c>
      <c r="I456" s="534">
        <f t="shared" si="20"/>
        <v>1500</v>
      </c>
      <c r="J456" s="532">
        <f t="shared" si="21"/>
        <v>5400</v>
      </c>
      <c r="K456" s="533"/>
      <c r="L456" s="460"/>
    </row>
    <row r="457" spans="1:12" s="461" customFormat="1" ht="30" outlineLevel="1">
      <c r="A457" s="455">
        <v>1368</v>
      </c>
      <c r="B457" s="531" t="s">
        <v>1380</v>
      </c>
      <c r="C457" s="457" t="s">
        <v>31</v>
      </c>
      <c r="D457" s="457">
        <v>150</v>
      </c>
      <c r="E457" s="457">
        <v>150</v>
      </c>
      <c r="F457" s="534">
        <v>8</v>
      </c>
      <c r="G457" s="534">
        <f t="shared" si="22"/>
        <v>1200</v>
      </c>
      <c r="H457" s="534">
        <v>3</v>
      </c>
      <c r="I457" s="534">
        <f t="shared" si="20"/>
        <v>450</v>
      </c>
      <c r="J457" s="532">
        <f t="shared" si="21"/>
        <v>1650</v>
      </c>
      <c r="K457" s="533"/>
      <c r="L457" s="460"/>
    </row>
    <row r="458" spans="1:12" s="6" customFormat="1" ht="15" outlineLevel="1">
      <c r="A458" s="40">
        <v>1369</v>
      </c>
      <c r="B458" s="70" t="s">
        <v>1255</v>
      </c>
      <c r="C458" s="202"/>
      <c r="D458" s="202"/>
      <c r="E458" s="202"/>
      <c r="F458" s="377"/>
      <c r="G458" s="534">
        <f t="shared" si="22"/>
        <v>0</v>
      </c>
      <c r="H458" s="377"/>
      <c r="I458" s="377">
        <f t="shared" si="20"/>
        <v>0</v>
      </c>
      <c r="J458" s="378">
        <f t="shared" si="21"/>
        <v>0</v>
      </c>
      <c r="K458" s="327"/>
      <c r="L458" s="359"/>
    </row>
    <row r="459" spans="1:12" s="6" customFormat="1" ht="15" outlineLevel="1">
      <c r="A459" s="40">
        <v>1370</v>
      </c>
      <c r="B459" s="70" t="s">
        <v>1256</v>
      </c>
      <c r="C459" s="202"/>
      <c r="D459" s="202"/>
      <c r="E459" s="202"/>
      <c r="F459" s="377"/>
      <c r="G459" s="534">
        <f t="shared" si="22"/>
        <v>0</v>
      </c>
      <c r="H459" s="377"/>
      <c r="I459" s="377">
        <f t="shared" si="20"/>
        <v>0</v>
      </c>
      <c r="J459" s="378">
        <f t="shared" si="21"/>
        <v>0</v>
      </c>
      <c r="K459" s="327"/>
      <c r="L459" s="359"/>
    </row>
    <row r="460" spans="1:12" s="461" customFormat="1" ht="60" outlineLevel="1">
      <c r="A460" s="455">
        <v>1371</v>
      </c>
      <c r="B460" s="531" t="s">
        <v>1673</v>
      </c>
      <c r="C460" s="457" t="s">
        <v>103</v>
      </c>
      <c r="D460" s="457">
        <v>1</v>
      </c>
      <c r="E460" s="457">
        <v>1</v>
      </c>
      <c r="F460" s="534">
        <v>85137</v>
      </c>
      <c r="G460" s="534">
        <f t="shared" si="22"/>
        <v>85137</v>
      </c>
      <c r="H460" s="534">
        <v>36609</v>
      </c>
      <c r="I460" s="534">
        <f t="shared" si="20"/>
        <v>36609</v>
      </c>
      <c r="J460" s="532">
        <f t="shared" si="21"/>
        <v>121746</v>
      </c>
      <c r="K460" s="533"/>
      <c r="L460" s="460"/>
    </row>
    <row r="461" spans="1:12" s="6" customFormat="1" ht="15" outlineLevel="1">
      <c r="A461" s="40">
        <v>1372</v>
      </c>
      <c r="B461" s="70" t="s">
        <v>104</v>
      </c>
      <c r="C461" s="202"/>
      <c r="D461" s="202"/>
      <c r="E461" s="202"/>
      <c r="F461" s="377"/>
      <c r="G461" s="534">
        <f t="shared" si="22"/>
        <v>0</v>
      </c>
      <c r="H461" s="377"/>
      <c r="I461" s="377">
        <f t="shared" si="20"/>
        <v>0</v>
      </c>
      <c r="J461" s="378">
        <f t="shared" si="21"/>
        <v>0</v>
      </c>
      <c r="K461" s="327"/>
      <c r="L461" s="359"/>
    </row>
    <row r="462" spans="1:12" s="461" customFormat="1" ht="15" outlineLevel="1">
      <c r="A462" s="455">
        <v>1373</v>
      </c>
      <c r="B462" s="531" t="s">
        <v>1248</v>
      </c>
      <c r="C462" s="457" t="s">
        <v>31</v>
      </c>
      <c r="D462" s="457">
        <v>1</v>
      </c>
      <c r="E462" s="457">
        <v>1</v>
      </c>
      <c r="F462" s="534">
        <v>5101</v>
      </c>
      <c r="G462" s="458"/>
      <c r="H462" s="534">
        <v>2194</v>
      </c>
      <c r="I462" s="534">
        <f t="shared" si="20"/>
        <v>2194</v>
      </c>
      <c r="J462" s="532">
        <f t="shared" si="21"/>
        <v>2194</v>
      </c>
      <c r="K462" s="533"/>
      <c r="L462" s="460"/>
    </row>
    <row r="463" spans="1:12" s="461" customFormat="1" ht="15" outlineLevel="1">
      <c r="A463" s="455">
        <v>1374</v>
      </c>
      <c r="B463" s="531" t="s">
        <v>1680</v>
      </c>
      <c r="C463" s="457" t="s">
        <v>31</v>
      </c>
      <c r="D463" s="457">
        <v>1</v>
      </c>
      <c r="E463" s="457">
        <v>1</v>
      </c>
      <c r="F463" s="534">
        <v>3226</v>
      </c>
      <c r="G463" s="458"/>
      <c r="H463" s="534">
        <v>1750</v>
      </c>
      <c r="I463" s="534">
        <f t="shared" si="20"/>
        <v>1750</v>
      </c>
      <c r="J463" s="532">
        <f t="shared" si="21"/>
        <v>1750</v>
      </c>
      <c r="K463" s="533"/>
      <c r="L463" s="460"/>
    </row>
    <row r="464" spans="1:12" s="6" customFormat="1" ht="15" outlineLevel="1">
      <c r="A464" s="40">
        <v>1375</v>
      </c>
      <c r="B464" s="70"/>
      <c r="C464" s="202"/>
      <c r="D464" s="202"/>
      <c r="E464" s="202"/>
      <c r="F464" s="377"/>
      <c r="G464" s="534">
        <f t="shared" ref="G464" si="23">F464*E464</f>
        <v>0</v>
      </c>
      <c r="H464" s="377"/>
      <c r="I464" s="377">
        <f t="shared" si="20"/>
        <v>0</v>
      </c>
      <c r="J464" s="378">
        <f t="shared" si="21"/>
        <v>0</v>
      </c>
      <c r="K464" s="327"/>
      <c r="L464" s="359"/>
    </row>
    <row r="465" spans="1:12" s="6" customFormat="1" ht="15" outlineLevel="1">
      <c r="A465" s="40">
        <v>1376</v>
      </c>
      <c r="B465" s="70" t="s">
        <v>1179</v>
      </c>
      <c r="C465" s="202"/>
      <c r="D465" s="202"/>
      <c r="E465" s="202"/>
      <c r="F465" s="377"/>
      <c r="G465" s="534">
        <f t="shared" si="22"/>
        <v>0</v>
      </c>
      <c r="H465" s="377"/>
      <c r="I465" s="377">
        <f t="shared" si="20"/>
        <v>0</v>
      </c>
      <c r="J465" s="378">
        <f t="shared" si="21"/>
        <v>0</v>
      </c>
      <c r="K465" s="327"/>
      <c r="L465" s="359"/>
    </row>
    <row r="466" spans="1:12" s="461" customFormat="1" ht="15" outlineLevel="1">
      <c r="A466" s="455">
        <v>1377</v>
      </c>
      <c r="B466" s="531" t="s">
        <v>1689</v>
      </c>
      <c r="C466" s="457" t="s">
        <v>2</v>
      </c>
      <c r="D466" s="457">
        <v>10</v>
      </c>
      <c r="E466" s="457">
        <v>10</v>
      </c>
      <c r="F466" s="534">
        <v>168</v>
      </c>
      <c r="G466" s="534">
        <f t="shared" si="22"/>
        <v>1680</v>
      </c>
      <c r="H466" s="534">
        <v>398</v>
      </c>
      <c r="I466" s="534">
        <f t="shared" si="20"/>
        <v>3980</v>
      </c>
      <c r="J466" s="532">
        <f t="shared" si="21"/>
        <v>5660</v>
      </c>
      <c r="K466" s="533"/>
      <c r="L466" s="460"/>
    </row>
    <row r="467" spans="1:12" s="461" customFormat="1" ht="30" outlineLevel="1">
      <c r="A467" s="455">
        <v>1378</v>
      </c>
      <c r="B467" s="531" t="s">
        <v>1684</v>
      </c>
      <c r="C467" s="457" t="s">
        <v>2</v>
      </c>
      <c r="D467" s="457">
        <v>9</v>
      </c>
      <c r="E467" s="457">
        <v>9</v>
      </c>
      <c r="F467" s="534">
        <v>476</v>
      </c>
      <c r="G467" s="534">
        <f t="shared" si="22"/>
        <v>4284</v>
      </c>
      <c r="H467" s="534">
        <v>398</v>
      </c>
      <c r="I467" s="534">
        <f t="shared" si="20"/>
        <v>3582</v>
      </c>
      <c r="J467" s="532">
        <f t="shared" si="21"/>
        <v>7866</v>
      </c>
      <c r="K467" s="533"/>
      <c r="L467" s="460"/>
    </row>
    <row r="468" spans="1:12" s="6" customFormat="1" ht="15" outlineLevel="1">
      <c r="A468" s="40">
        <v>1379</v>
      </c>
      <c r="B468" s="70" t="s">
        <v>1218</v>
      </c>
      <c r="C468" s="202"/>
      <c r="D468" s="202"/>
      <c r="E468" s="202"/>
      <c r="F468" s="377"/>
      <c r="G468" s="534">
        <f t="shared" si="22"/>
        <v>0</v>
      </c>
      <c r="H468" s="377"/>
      <c r="I468" s="377">
        <f t="shared" si="20"/>
        <v>0</v>
      </c>
      <c r="J468" s="378">
        <f t="shared" si="21"/>
        <v>0</v>
      </c>
      <c r="K468" s="327"/>
      <c r="L468" s="359"/>
    </row>
    <row r="469" spans="1:12" s="461" customFormat="1" ht="30" outlineLevel="1">
      <c r="A469" s="455">
        <v>1380</v>
      </c>
      <c r="B469" s="531" t="s">
        <v>1381</v>
      </c>
      <c r="C469" s="457" t="s">
        <v>2</v>
      </c>
      <c r="D469" s="457">
        <v>12</v>
      </c>
      <c r="E469" s="457">
        <v>12</v>
      </c>
      <c r="F469" s="534">
        <v>78</v>
      </c>
      <c r="G469" s="534">
        <f t="shared" si="22"/>
        <v>936</v>
      </c>
      <c r="H469" s="534">
        <v>30</v>
      </c>
      <c r="I469" s="534">
        <f t="shared" ref="I469:I532" si="24">H469*E469</f>
        <v>360</v>
      </c>
      <c r="J469" s="532">
        <f t="shared" ref="J469:J532" si="25">I469+G469</f>
        <v>1296</v>
      </c>
      <c r="K469" s="533"/>
      <c r="L469" s="460"/>
    </row>
    <row r="470" spans="1:12" s="461" customFormat="1" ht="30" outlineLevel="1">
      <c r="A470" s="455">
        <v>1381</v>
      </c>
      <c r="B470" s="531" t="s">
        <v>1380</v>
      </c>
      <c r="C470" s="457" t="s">
        <v>31</v>
      </c>
      <c r="D470" s="457">
        <v>36</v>
      </c>
      <c r="E470" s="457">
        <v>36</v>
      </c>
      <c r="F470" s="534">
        <v>8</v>
      </c>
      <c r="G470" s="534">
        <f t="shared" si="22"/>
        <v>288</v>
      </c>
      <c r="H470" s="534">
        <v>3</v>
      </c>
      <c r="I470" s="534">
        <f t="shared" si="24"/>
        <v>108</v>
      </c>
      <c r="J470" s="532">
        <f t="shared" si="25"/>
        <v>396</v>
      </c>
      <c r="K470" s="533"/>
      <c r="L470" s="460"/>
    </row>
    <row r="471" spans="1:12" s="461" customFormat="1" ht="30" outlineLevel="1">
      <c r="A471" s="455">
        <v>1382</v>
      </c>
      <c r="B471" s="531" t="s">
        <v>1196</v>
      </c>
      <c r="C471" s="457" t="s">
        <v>2</v>
      </c>
      <c r="D471" s="457">
        <v>4</v>
      </c>
      <c r="E471" s="457">
        <v>4</v>
      </c>
      <c r="F471" s="534">
        <v>4008</v>
      </c>
      <c r="G471" s="534">
        <f t="shared" si="22"/>
        <v>16032</v>
      </c>
      <c r="H471" s="534">
        <v>1002</v>
      </c>
      <c r="I471" s="534">
        <f t="shared" si="24"/>
        <v>4008</v>
      </c>
      <c r="J471" s="532">
        <f t="shared" si="25"/>
        <v>20040</v>
      </c>
      <c r="K471" s="533"/>
      <c r="L471" s="460"/>
    </row>
    <row r="472" spans="1:12" s="461" customFormat="1" ht="15" outlineLevel="1">
      <c r="A472" s="455">
        <v>1383</v>
      </c>
      <c r="B472" s="531" t="s">
        <v>1197</v>
      </c>
      <c r="C472" s="457" t="s">
        <v>31</v>
      </c>
      <c r="D472" s="457">
        <v>1</v>
      </c>
      <c r="E472" s="457">
        <v>1</v>
      </c>
      <c r="F472" s="534">
        <v>5004</v>
      </c>
      <c r="G472" s="534">
        <f t="shared" si="22"/>
        <v>5004</v>
      </c>
      <c r="H472" s="534">
        <v>1251</v>
      </c>
      <c r="I472" s="534">
        <f t="shared" si="24"/>
        <v>1251</v>
      </c>
      <c r="J472" s="532">
        <f t="shared" si="25"/>
        <v>6255</v>
      </c>
      <c r="K472" s="533"/>
      <c r="L472" s="460"/>
    </row>
    <row r="473" spans="1:12" s="461" customFormat="1" ht="15" outlineLevel="1">
      <c r="A473" s="455">
        <v>1384</v>
      </c>
      <c r="B473" s="531" t="s">
        <v>1198</v>
      </c>
      <c r="C473" s="457" t="s">
        <v>31</v>
      </c>
      <c r="D473" s="457">
        <v>1</v>
      </c>
      <c r="E473" s="457">
        <v>1</v>
      </c>
      <c r="F473" s="534">
        <v>1532</v>
      </c>
      <c r="G473" s="534">
        <f t="shared" si="22"/>
        <v>1532</v>
      </c>
      <c r="H473" s="534">
        <v>383</v>
      </c>
      <c r="I473" s="534">
        <f t="shared" si="24"/>
        <v>383</v>
      </c>
      <c r="J473" s="532">
        <f t="shared" si="25"/>
        <v>1915</v>
      </c>
      <c r="K473" s="533"/>
      <c r="L473" s="460"/>
    </row>
    <row r="474" spans="1:12" s="461" customFormat="1" ht="30" outlineLevel="1">
      <c r="A474" s="455">
        <v>1385</v>
      </c>
      <c r="B474" s="531" t="s">
        <v>1199</v>
      </c>
      <c r="C474" s="457" t="s">
        <v>2</v>
      </c>
      <c r="D474" s="457">
        <v>4</v>
      </c>
      <c r="E474" s="457">
        <v>4</v>
      </c>
      <c r="F474" s="534">
        <v>402</v>
      </c>
      <c r="G474" s="534">
        <f t="shared" si="22"/>
        <v>1608</v>
      </c>
      <c r="H474" s="534">
        <v>173</v>
      </c>
      <c r="I474" s="534">
        <f t="shared" si="24"/>
        <v>692</v>
      </c>
      <c r="J474" s="532">
        <f t="shared" si="25"/>
        <v>2300</v>
      </c>
      <c r="K474" s="533"/>
      <c r="L474" s="460"/>
    </row>
    <row r="475" spans="1:12" s="6" customFormat="1" ht="15" outlineLevel="1">
      <c r="A475" s="40">
        <v>1386</v>
      </c>
      <c r="B475" s="70" t="s">
        <v>1257</v>
      </c>
      <c r="C475" s="202"/>
      <c r="D475" s="202"/>
      <c r="E475" s="202"/>
      <c r="F475" s="377"/>
      <c r="G475" s="534">
        <f t="shared" si="22"/>
        <v>0</v>
      </c>
      <c r="H475" s="377"/>
      <c r="I475" s="377">
        <f t="shared" si="24"/>
        <v>0</v>
      </c>
      <c r="J475" s="378">
        <f t="shared" si="25"/>
        <v>0</v>
      </c>
      <c r="K475" s="327"/>
      <c r="L475" s="359"/>
    </row>
    <row r="476" spans="1:12" s="6" customFormat="1" ht="15" outlineLevel="1">
      <c r="A476" s="40">
        <v>1387</v>
      </c>
      <c r="B476" s="70" t="s">
        <v>1258</v>
      </c>
      <c r="C476" s="202"/>
      <c r="D476" s="202"/>
      <c r="E476" s="202"/>
      <c r="F476" s="377"/>
      <c r="G476" s="534">
        <f t="shared" si="22"/>
        <v>0</v>
      </c>
      <c r="H476" s="377"/>
      <c r="I476" s="377">
        <f t="shared" si="24"/>
        <v>0</v>
      </c>
      <c r="J476" s="378">
        <f t="shared" si="25"/>
        <v>0</v>
      </c>
      <c r="K476" s="327"/>
      <c r="L476" s="359"/>
    </row>
    <row r="477" spans="1:12" s="461" customFormat="1" ht="60" outlineLevel="1">
      <c r="A477" s="455">
        <v>1388</v>
      </c>
      <c r="B477" s="531" t="s">
        <v>1692</v>
      </c>
      <c r="C477" s="457" t="s">
        <v>103</v>
      </c>
      <c r="D477" s="457">
        <v>1</v>
      </c>
      <c r="E477" s="457">
        <v>1</v>
      </c>
      <c r="F477" s="534">
        <v>98206</v>
      </c>
      <c r="G477" s="534">
        <f t="shared" si="22"/>
        <v>98206</v>
      </c>
      <c r="H477" s="534">
        <v>42229</v>
      </c>
      <c r="I477" s="534">
        <f t="shared" si="24"/>
        <v>42229</v>
      </c>
      <c r="J477" s="532">
        <f t="shared" si="25"/>
        <v>140435</v>
      </c>
      <c r="K477" s="533"/>
      <c r="L477" s="460"/>
    </row>
    <row r="478" spans="1:12" s="6" customFormat="1" ht="15" outlineLevel="1">
      <c r="A478" s="40">
        <v>1389</v>
      </c>
      <c r="B478" s="70" t="s">
        <v>104</v>
      </c>
      <c r="C478" s="202"/>
      <c r="D478" s="202"/>
      <c r="E478" s="202"/>
      <c r="F478" s="377"/>
      <c r="G478" s="534">
        <f t="shared" si="22"/>
        <v>0</v>
      </c>
      <c r="H478" s="377"/>
      <c r="I478" s="377">
        <f t="shared" si="24"/>
        <v>0</v>
      </c>
      <c r="J478" s="378">
        <f t="shared" si="25"/>
        <v>0</v>
      </c>
      <c r="K478" s="327"/>
      <c r="L478" s="359"/>
    </row>
    <row r="479" spans="1:12" s="461" customFormat="1" ht="30" outlineLevel="1">
      <c r="A479" s="455">
        <v>1390</v>
      </c>
      <c r="B479" s="531" t="s">
        <v>3735</v>
      </c>
      <c r="C479" s="457" t="s">
        <v>31</v>
      </c>
      <c r="D479" s="457">
        <v>2</v>
      </c>
      <c r="E479" s="457">
        <v>2</v>
      </c>
      <c r="F479" s="534">
        <v>29090</v>
      </c>
      <c r="G479" s="534">
        <f t="shared" si="22"/>
        <v>58180</v>
      </c>
      <c r="H479" s="534">
        <v>9600</v>
      </c>
      <c r="I479" s="534">
        <f t="shared" si="24"/>
        <v>19200</v>
      </c>
      <c r="J479" s="532">
        <f t="shared" si="25"/>
        <v>77380</v>
      </c>
      <c r="K479" s="533"/>
      <c r="L479" s="460"/>
    </row>
    <row r="480" spans="1:12" s="6" customFormat="1" ht="15" outlineLevel="1">
      <c r="A480" s="40">
        <v>1391</v>
      </c>
      <c r="B480" s="70" t="s">
        <v>1179</v>
      </c>
      <c r="C480" s="202"/>
      <c r="D480" s="202"/>
      <c r="E480" s="202"/>
      <c r="F480" s="377"/>
      <c r="G480" s="534">
        <f t="shared" si="22"/>
        <v>0</v>
      </c>
      <c r="H480" s="377"/>
      <c r="I480" s="377">
        <f t="shared" si="24"/>
        <v>0</v>
      </c>
      <c r="J480" s="378">
        <f t="shared" si="25"/>
        <v>0</v>
      </c>
      <c r="K480" s="327"/>
      <c r="L480" s="359"/>
    </row>
    <row r="481" spans="1:12" s="461" customFormat="1" ht="15" outlineLevel="1">
      <c r="A481" s="455">
        <v>1392</v>
      </c>
      <c r="B481" s="531" t="s">
        <v>1693</v>
      </c>
      <c r="C481" s="457" t="s">
        <v>2</v>
      </c>
      <c r="D481" s="457">
        <v>4</v>
      </c>
      <c r="E481" s="457">
        <v>4</v>
      </c>
      <c r="F481" s="534">
        <v>323</v>
      </c>
      <c r="G481" s="377">
        <f t="shared" ref="G481:G544" si="26">F481*E481</f>
        <v>1292</v>
      </c>
      <c r="H481" s="534">
        <v>398</v>
      </c>
      <c r="I481" s="534">
        <f t="shared" si="24"/>
        <v>1592</v>
      </c>
      <c r="J481" s="532">
        <f t="shared" si="25"/>
        <v>2884</v>
      </c>
      <c r="K481" s="533"/>
      <c r="L481" s="460"/>
    </row>
    <row r="482" spans="1:12" s="461" customFormat="1" ht="15" outlineLevel="1">
      <c r="A482" s="455">
        <v>1393</v>
      </c>
      <c r="B482" s="531" t="s">
        <v>1687</v>
      </c>
      <c r="C482" s="457" t="s">
        <v>2</v>
      </c>
      <c r="D482" s="457">
        <v>30</v>
      </c>
      <c r="E482" s="457">
        <v>30</v>
      </c>
      <c r="F482" s="534">
        <v>390</v>
      </c>
      <c r="G482" s="534">
        <f t="shared" si="26"/>
        <v>11700</v>
      </c>
      <c r="H482" s="534">
        <v>398</v>
      </c>
      <c r="I482" s="534">
        <f t="shared" si="24"/>
        <v>11940</v>
      </c>
      <c r="J482" s="532">
        <f t="shared" si="25"/>
        <v>23640</v>
      </c>
      <c r="K482" s="533"/>
      <c r="L482" s="460"/>
    </row>
    <row r="483" spans="1:12" s="461" customFormat="1" ht="30" outlineLevel="1">
      <c r="A483" s="455">
        <v>1394</v>
      </c>
      <c r="B483" s="531" t="s">
        <v>1684</v>
      </c>
      <c r="C483" s="457" t="s">
        <v>2</v>
      </c>
      <c r="D483" s="457">
        <v>8</v>
      </c>
      <c r="E483" s="457">
        <v>8</v>
      </c>
      <c r="F483" s="534">
        <v>476</v>
      </c>
      <c r="G483" s="377">
        <f t="shared" si="26"/>
        <v>3808</v>
      </c>
      <c r="H483" s="534">
        <v>398</v>
      </c>
      <c r="I483" s="534">
        <f t="shared" si="24"/>
        <v>3184</v>
      </c>
      <c r="J483" s="532">
        <f t="shared" si="25"/>
        <v>6992</v>
      </c>
      <c r="K483" s="533"/>
      <c r="L483" s="460"/>
    </row>
    <row r="484" spans="1:12" s="6" customFormat="1" ht="15" outlineLevel="1">
      <c r="A484" s="40">
        <v>1395</v>
      </c>
      <c r="B484" s="70" t="s">
        <v>1218</v>
      </c>
      <c r="C484" s="202"/>
      <c r="D484" s="202"/>
      <c r="E484" s="202"/>
      <c r="F484" s="377"/>
      <c r="G484" s="534">
        <f t="shared" si="26"/>
        <v>0</v>
      </c>
      <c r="H484" s="377"/>
      <c r="I484" s="377">
        <f t="shared" si="24"/>
        <v>0</v>
      </c>
      <c r="J484" s="378">
        <f t="shared" si="25"/>
        <v>0</v>
      </c>
      <c r="K484" s="327"/>
      <c r="L484" s="359"/>
    </row>
    <row r="485" spans="1:12" s="461" customFormat="1" ht="45" outlineLevel="1">
      <c r="A485" s="455">
        <v>1396</v>
      </c>
      <c r="B485" s="531" t="s">
        <v>1251</v>
      </c>
      <c r="C485" s="457" t="s">
        <v>2</v>
      </c>
      <c r="D485" s="457">
        <v>3</v>
      </c>
      <c r="E485" s="457">
        <v>3</v>
      </c>
      <c r="F485" s="534">
        <v>586.59999999999991</v>
      </c>
      <c r="G485" s="534">
        <f t="shared" si="26"/>
        <v>1759.7999999999997</v>
      </c>
      <c r="H485" s="534">
        <v>252.23799999999997</v>
      </c>
      <c r="I485" s="534">
        <f t="shared" si="24"/>
        <v>756.71399999999994</v>
      </c>
      <c r="J485" s="532">
        <f t="shared" si="25"/>
        <v>2516.5139999999997</v>
      </c>
      <c r="K485" s="533"/>
      <c r="L485" s="460"/>
    </row>
    <row r="486" spans="1:12" s="461" customFormat="1" ht="30" outlineLevel="1">
      <c r="A486" s="455">
        <v>1397</v>
      </c>
      <c r="B486" s="456" t="s">
        <v>1252</v>
      </c>
      <c r="C486" s="464" t="s">
        <v>2</v>
      </c>
      <c r="D486" s="464">
        <v>3</v>
      </c>
      <c r="E486" s="457">
        <v>3</v>
      </c>
      <c r="F486" s="534">
        <v>306.59999999999997</v>
      </c>
      <c r="G486" s="377">
        <f t="shared" si="26"/>
        <v>919.8</v>
      </c>
      <c r="H486" s="534">
        <v>131.83799999999999</v>
      </c>
      <c r="I486" s="534">
        <f t="shared" si="24"/>
        <v>395.51400000000001</v>
      </c>
      <c r="J486" s="532">
        <f t="shared" si="25"/>
        <v>1315.3139999999999</v>
      </c>
      <c r="K486" s="464"/>
      <c r="L486" s="460"/>
    </row>
    <row r="487" spans="1:12" s="461" customFormat="1" ht="15" outlineLevel="1">
      <c r="A487" s="455">
        <v>1398</v>
      </c>
      <c r="B487" s="531" t="s">
        <v>1187</v>
      </c>
      <c r="C487" s="457" t="s">
        <v>2</v>
      </c>
      <c r="D487" s="457">
        <v>3</v>
      </c>
      <c r="E487" s="457">
        <v>3</v>
      </c>
      <c r="F487" s="534">
        <v>401.79999999999995</v>
      </c>
      <c r="G487" s="534">
        <f t="shared" si="26"/>
        <v>1205.3999999999999</v>
      </c>
      <c r="H487" s="534">
        <v>172.77399999999997</v>
      </c>
      <c r="I487" s="534">
        <f t="shared" si="24"/>
        <v>518.32199999999989</v>
      </c>
      <c r="J487" s="532">
        <f t="shared" si="25"/>
        <v>1723.7219999999998</v>
      </c>
      <c r="K487" s="533"/>
      <c r="L487" s="460"/>
    </row>
    <row r="488" spans="1:12" s="461" customFormat="1" ht="30" outlineLevel="1">
      <c r="A488" s="455">
        <v>1399</v>
      </c>
      <c r="B488" s="531" t="s">
        <v>1381</v>
      </c>
      <c r="C488" s="457" t="s">
        <v>2</v>
      </c>
      <c r="D488" s="457">
        <v>10</v>
      </c>
      <c r="E488" s="457">
        <v>10</v>
      </c>
      <c r="F488" s="534">
        <v>78</v>
      </c>
      <c r="G488" s="534">
        <f t="shared" si="26"/>
        <v>780</v>
      </c>
      <c r="H488" s="534">
        <v>30</v>
      </c>
      <c r="I488" s="534">
        <f t="shared" si="24"/>
        <v>300</v>
      </c>
      <c r="J488" s="532">
        <f t="shared" si="25"/>
        <v>1080</v>
      </c>
      <c r="K488" s="533"/>
      <c r="L488" s="460"/>
    </row>
    <row r="489" spans="1:12" s="461" customFormat="1" ht="30" outlineLevel="1">
      <c r="A489" s="455">
        <v>1400</v>
      </c>
      <c r="B489" s="531" t="s">
        <v>1382</v>
      </c>
      <c r="C489" s="457" t="s">
        <v>2</v>
      </c>
      <c r="D489" s="457">
        <v>6</v>
      </c>
      <c r="E489" s="457">
        <v>6</v>
      </c>
      <c r="F489" s="534">
        <v>48</v>
      </c>
      <c r="G489" s="377">
        <f t="shared" si="26"/>
        <v>288</v>
      </c>
      <c r="H489" s="534">
        <v>30</v>
      </c>
      <c r="I489" s="534">
        <f t="shared" si="24"/>
        <v>180</v>
      </c>
      <c r="J489" s="532">
        <f t="shared" si="25"/>
        <v>468</v>
      </c>
      <c r="K489" s="533"/>
      <c r="L489" s="460"/>
    </row>
    <row r="490" spans="1:12" s="461" customFormat="1" ht="30" outlineLevel="1">
      <c r="A490" s="455">
        <v>1401</v>
      </c>
      <c r="B490" s="531" t="s">
        <v>1380</v>
      </c>
      <c r="C490" s="457" t="s">
        <v>31</v>
      </c>
      <c r="D490" s="457">
        <v>48</v>
      </c>
      <c r="E490" s="457">
        <v>48</v>
      </c>
      <c r="F490" s="534">
        <v>8</v>
      </c>
      <c r="G490" s="534">
        <f t="shared" si="26"/>
        <v>384</v>
      </c>
      <c r="H490" s="534">
        <v>3</v>
      </c>
      <c r="I490" s="534">
        <f t="shared" si="24"/>
        <v>144</v>
      </c>
      <c r="J490" s="532">
        <f t="shared" si="25"/>
        <v>528</v>
      </c>
      <c r="K490" s="533"/>
      <c r="L490" s="460"/>
    </row>
    <row r="491" spans="1:12" s="461" customFormat="1" ht="30" outlineLevel="1">
      <c r="A491" s="455">
        <v>1402</v>
      </c>
      <c r="B491" s="531" t="s">
        <v>1259</v>
      </c>
      <c r="C491" s="457" t="s">
        <v>103</v>
      </c>
      <c r="D491" s="457">
        <v>1</v>
      </c>
      <c r="E491" s="457">
        <v>1</v>
      </c>
      <c r="F491" s="534">
        <v>756</v>
      </c>
      <c r="G491" s="534">
        <f t="shared" si="26"/>
        <v>756</v>
      </c>
      <c r="H491" s="534">
        <v>2250</v>
      </c>
      <c r="I491" s="534">
        <f t="shared" si="24"/>
        <v>2250</v>
      </c>
      <c r="J491" s="532">
        <f t="shared" si="25"/>
        <v>3006</v>
      </c>
      <c r="K491" s="533"/>
      <c r="L491" s="460"/>
    </row>
    <row r="492" spans="1:12" s="6" customFormat="1" ht="15" outlineLevel="1">
      <c r="A492" s="40">
        <v>1403</v>
      </c>
      <c r="B492" s="70" t="s">
        <v>1260</v>
      </c>
      <c r="C492" s="202"/>
      <c r="D492" s="202"/>
      <c r="E492" s="202"/>
      <c r="F492" s="377"/>
      <c r="G492" s="534">
        <f t="shared" si="26"/>
        <v>0</v>
      </c>
      <c r="H492" s="377"/>
      <c r="I492" s="377">
        <f t="shared" si="24"/>
        <v>0</v>
      </c>
      <c r="J492" s="378">
        <f t="shared" si="25"/>
        <v>0</v>
      </c>
      <c r="K492" s="327"/>
      <c r="L492" s="359"/>
    </row>
    <row r="493" spans="1:12" s="6" customFormat="1" ht="15" outlineLevel="1">
      <c r="A493" s="40">
        <v>1404</v>
      </c>
      <c r="B493" s="336" t="s">
        <v>1261</v>
      </c>
      <c r="C493" s="202"/>
      <c r="D493" s="202"/>
      <c r="E493" s="202"/>
      <c r="F493" s="377"/>
      <c r="G493" s="534">
        <f t="shared" si="26"/>
        <v>0</v>
      </c>
      <c r="H493" s="377"/>
      <c r="I493" s="377">
        <f t="shared" si="24"/>
        <v>0</v>
      </c>
      <c r="J493" s="378">
        <f t="shared" si="25"/>
        <v>0</v>
      </c>
      <c r="K493" s="327"/>
      <c r="L493" s="359"/>
    </row>
    <row r="494" spans="1:12" s="461" customFormat="1" ht="60" outlineLevel="1">
      <c r="A494" s="455">
        <v>1405</v>
      </c>
      <c r="B494" s="531" t="s">
        <v>1692</v>
      </c>
      <c r="C494" s="457" t="s">
        <v>103</v>
      </c>
      <c r="D494" s="457">
        <v>1</v>
      </c>
      <c r="E494" s="457">
        <v>1</v>
      </c>
      <c r="F494" s="534">
        <v>98206</v>
      </c>
      <c r="G494" s="534">
        <f t="shared" si="26"/>
        <v>98206</v>
      </c>
      <c r="H494" s="534">
        <v>42229</v>
      </c>
      <c r="I494" s="534">
        <f t="shared" si="24"/>
        <v>42229</v>
      </c>
      <c r="J494" s="532">
        <f t="shared" si="25"/>
        <v>140435</v>
      </c>
      <c r="K494" s="533"/>
      <c r="L494" s="460"/>
    </row>
    <row r="495" spans="1:12" s="6" customFormat="1" ht="15" outlineLevel="1">
      <c r="A495" s="40">
        <v>1406</v>
      </c>
      <c r="B495" s="70" t="s">
        <v>104</v>
      </c>
      <c r="C495" s="202"/>
      <c r="D495" s="202"/>
      <c r="E495" s="202"/>
      <c r="F495" s="377"/>
      <c r="G495" s="534">
        <f t="shared" si="26"/>
        <v>0</v>
      </c>
      <c r="H495" s="377"/>
      <c r="I495" s="377">
        <f t="shared" si="24"/>
        <v>0</v>
      </c>
      <c r="J495" s="378">
        <f t="shared" si="25"/>
        <v>0</v>
      </c>
      <c r="K495" s="327"/>
      <c r="L495" s="359"/>
    </row>
    <row r="496" spans="1:12" s="461" customFormat="1" ht="30" outlineLevel="1">
      <c r="A496" s="455">
        <v>1407</v>
      </c>
      <c r="B496" s="531" t="s">
        <v>3735</v>
      </c>
      <c r="C496" s="457" t="s">
        <v>31</v>
      </c>
      <c r="D496" s="457">
        <v>2</v>
      </c>
      <c r="E496" s="457">
        <v>2</v>
      </c>
      <c r="F496" s="534">
        <v>29090</v>
      </c>
      <c r="G496" s="534">
        <f t="shared" si="26"/>
        <v>58180</v>
      </c>
      <c r="H496" s="534">
        <v>9600</v>
      </c>
      <c r="I496" s="534">
        <f t="shared" si="24"/>
        <v>19200</v>
      </c>
      <c r="J496" s="532">
        <f t="shared" si="25"/>
        <v>77380</v>
      </c>
      <c r="K496" s="533"/>
      <c r="L496" s="460"/>
    </row>
    <row r="497" spans="1:12" s="6" customFormat="1" ht="15" outlineLevel="1">
      <c r="A497" s="40">
        <v>1408</v>
      </c>
      <c r="B497" s="70" t="s">
        <v>1179</v>
      </c>
      <c r="C497" s="202"/>
      <c r="D497" s="202"/>
      <c r="E497" s="202"/>
      <c r="F497" s="377"/>
      <c r="G497" s="534">
        <f t="shared" si="26"/>
        <v>0</v>
      </c>
      <c r="H497" s="377"/>
      <c r="I497" s="377">
        <f t="shared" si="24"/>
        <v>0</v>
      </c>
      <c r="J497" s="378">
        <f t="shared" si="25"/>
        <v>0</v>
      </c>
      <c r="K497" s="327"/>
      <c r="L497" s="359"/>
    </row>
    <row r="498" spans="1:12" s="461" customFormat="1" ht="15" outlineLevel="1">
      <c r="A498" s="455">
        <v>1409</v>
      </c>
      <c r="B498" s="548" t="s">
        <v>1693</v>
      </c>
      <c r="C498" s="457" t="s">
        <v>2</v>
      </c>
      <c r="D498" s="457">
        <v>4</v>
      </c>
      <c r="E498" s="457">
        <v>4</v>
      </c>
      <c r="F498" s="534">
        <v>323</v>
      </c>
      <c r="G498" s="377">
        <f t="shared" si="26"/>
        <v>1292</v>
      </c>
      <c r="H498" s="534">
        <v>398</v>
      </c>
      <c r="I498" s="534">
        <f t="shared" si="24"/>
        <v>1592</v>
      </c>
      <c r="J498" s="532">
        <f t="shared" si="25"/>
        <v>2884</v>
      </c>
      <c r="K498" s="533"/>
      <c r="L498" s="460"/>
    </row>
    <row r="499" spans="1:12" s="461" customFormat="1" ht="15" outlineLevel="1">
      <c r="A499" s="455">
        <v>1410</v>
      </c>
      <c r="B499" s="531" t="s">
        <v>1687</v>
      </c>
      <c r="C499" s="457" t="s">
        <v>2</v>
      </c>
      <c r="D499" s="457">
        <v>28</v>
      </c>
      <c r="E499" s="457">
        <v>28</v>
      </c>
      <c r="F499" s="534">
        <v>390</v>
      </c>
      <c r="G499" s="377">
        <f t="shared" si="26"/>
        <v>10920</v>
      </c>
      <c r="H499" s="534">
        <v>398</v>
      </c>
      <c r="I499" s="534">
        <f t="shared" si="24"/>
        <v>11144</v>
      </c>
      <c r="J499" s="532">
        <f t="shared" si="25"/>
        <v>22064</v>
      </c>
      <c r="K499" s="533"/>
      <c r="L499" s="460"/>
    </row>
    <row r="500" spans="1:12" s="461" customFormat="1" ht="30" outlineLevel="1">
      <c r="A500" s="455">
        <v>1411</v>
      </c>
      <c r="B500" s="531" t="s">
        <v>1684</v>
      </c>
      <c r="C500" s="457" t="s">
        <v>2</v>
      </c>
      <c r="D500" s="457">
        <v>8</v>
      </c>
      <c r="E500" s="457">
        <v>8</v>
      </c>
      <c r="F500" s="534">
        <v>476</v>
      </c>
      <c r="G500" s="534">
        <f t="shared" si="26"/>
        <v>3808</v>
      </c>
      <c r="H500" s="534">
        <v>398</v>
      </c>
      <c r="I500" s="534">
        <f t="shared" si="24"/>
        <v>3184</v>
      </c>
      <c r="J500" s="532">
        <f t="shared" si="25"/>
        <v>6992</v>
      </c>
      <c r="K500" s="533"/>
      <c r="L500" s="460"/>
    </row>
    <row r="501" spans="1:12" s="6" customFormat="1" ht="15" outlineLevel="1">
      <c r="A501" s="40">
        <v>1412</v>
      </c>
      <c r="B501" s="70" t="s">
        <v>1218</v>
      </c>
      <c r="C501" s="202"/>
      <c r="D501" s="202"/>
      <c r="E501" s="202"/>
      <c r="F501" s="377"/>
      <c r="G501" s="377">
        <f t="shared" si="26"/>
        <v>0</v>
      </c>
      <c r="H501" s="377"/>
      <c r="I501" s="377">
        <f t="shared" si="24"/>
        <v>0</v>
      </c>
      <c r="J501" s="378">
        <f t="shared" si="25"/>
        <v>0</v>
      </c>
      <c r="K501" s="327"/>
      <c r="L501" s="359"/>
    </row>
    <row r="502" spans="1:12" s="461" customFormat="1" ht="45" outlineLevel="1">
      <c r="A502" s="455">
        <v>1413</v>
      </c>
      <c r="B502" s="531" t="s">
        <v>1251</v>
      </c>
      <c r="C502" s="457" t="s">
        <v>2</v>
      </c>
      <c r="D502" s="457">
        <v>3</v>
      </c>
      <c r="E502" s="457">
        <v>3</v>
      </c>
      <c r="F502" s="534">
        <v>586.59999999999991</v>
      </c>
      <c r="G502" s="534">
        <f t="shared" si="26"/>
        <v>1759.7999999999997</v>
      </c>
      <c r="H502" s="534">
        <v>252.23799999999997</v>
      </c>
      <c r="I502" s="534">
        <f t="shared" si="24"/>
        <v>756.71399999999994</v>
      </c>
      <c r="J502" s="532">
        <f t="shared" si="25"/>
        <v>2516.5139999999997</v>
      </c>
      <c r="K502" s="533"/>
      <c r="L502" s="460"/>
    </row>
    <row r="503" spans="1:12" s="461" customFormat="1" ht="30" outlineLevel="1">
      <c r="A503" s="455">
        <v>1414</v>
      </c>
      <c r="B503" s="531" t="s">
        <v>1252</v>
      </c>
      <c r="C503" s="457" t="s">
        <v>2</v>
      </c>
      <c r="D503" s="457">
        <v>3</v>
      </c>
      <c r="E503" s="457">
        <v>3</v>
      </c>
      <c r="F503" s="534">
        <v>306.59999999999997</v>
      </c>
      <c r="G503" s="377">
        <f t="shared" si="26"/>
        <v>919.8</v>
      </c>
      <c r="H503" s="534">
        <v>131.83799999999999</v>
      </c>
      <c r="I503" s="534">
        <f t="shared" si="24"/>
        <v>395.51400000000001</v>
      </c>
      <c r="J503" s="532">
        <f t="shared" si="25"/>
        <v>1315.3139999999999</v>
      </c>
      <c r="K503" s="533"/>
      <c r="L503" s="460"/>
    </row>
    <row r="504" spans="1:12" s="461" customFormat="1" ht="15" outlineLevel="1">
      <c r="A504" s="455">
        <v>1415</v>
      </c>
      <c r="B504" s="531" t="s">
        <v>1187</v>
      </c>
      <c r="C504" s="457" t="s">
        <v>2</v>
      </c>
      <c r="D504" s="457">
        <v>3</v>
      </c>
      <c r="E504" s="457">
        <v>3</v>
      </c>
      <c r="F504" s="534">
        <v>401.79999999999995</v>
      </c>
      <c r="G504" s="534">
        <f t="shared" si="26"/>
        <v>1205.3999999999999</v>
      </c>
      <c r="H504" s="534">
        <v>172.77399999999997</v>
      </c>
      <c r="I504" s="534">
        <f t="shared" si="24"/>
        <v>518.32199999999989</v>
      </c>
      <c r="J504" s="532">
        <f t="shared" si="25"/>
        <v>1723.7219999999998</v>
      </c>
      <c r="K504" s="533"/>
      <c r="L504" s="460"/>
    </row>
    <row r="505" spans="1:12" s="461" customFormat="1" ht="30" outlineLevel="1">
      <c r="A505" s="455">
        <v>1416</v>
      </c>
      <c r="B505" s="531" t="s">
        <v>1381</v>
      </c>
      <c r="C505" s="457" t="s">
        <v>2</v>
      </c>
      <c r="D505" s="457">
        <v>10</v>
      </c>
      <c r="E505" s="457">
        <v>10</v>
      </c>
      <c r="F505" s="534">
        <v>78</v>
      </c>
      <c r="G505" s="534">
        <f t="shared" si="26"/>
        <v>780</v>
      </c>
      <c r="H505" s="534">
        <v>30</v>
      </c>
      <c r="I505" s="534">
        <f t="shared" si="24"/>
        <v>300</v>
      </c>
      <c r="J505" s="532">
        <f t="shared" si="25"/>
        <v>1080</v>
      </c>
      <c r="K505" s="533"/>
      <c r="L505" s="460"/>
    </row>
    <row r="506" spans="1:12" s="461" customFormat="1" ht="30" outlineLevel="1">
      <c r="A506" s="455">
        <v>1417</v>
      </c>
      <c r="B506" s="531" t="s">
        <v>1382</v>
      </c>
      <c r="C506" s="457" t="s">
        <v>2</v>
      </c>
      <c r="D506" s="457">
        <v>6</v>
      </c>
      <c r="E506" s="457">
        <v>6</v>
      </c>
      <c r="F506" s="534">
        <v>48</v>
      </c>
      <c r="G506" s="534">
        <f t="shared" si="26"/>
        <v>288</v>
      </c>
      <c r="H506" s="534">
        <v>30</v>
      </c>
      <c r="I506" s="534">
        <f t="shared" si="24"/>
        <v>180</v>
      </c>
      <c r="J506" s="532">
        <f t="shared" si="25"/>
        <v>468</v>
      </c>
      <c r="K506" s="533"/>
      <c r="L506" s="460"/>
    </row>
    <row r="507" spans="1:12" s="461" customFormat="1" ht="30" outlineLevel="1">
      <c r="A507" s="455">
        <v>1418</v>
      </c>
      <c r="B507" s="531" t="s">
        <v>1380</v>
      </c>
      <c r="C507" s="457" t="s">
        <v>31</v>
      </c>
      <c r="D507" s="457">
        <v>48</v>
      </c>
      <c r="E507" s="457">
        <v>48</v>
      </c>
      <c r="F507" s="534">
        <v>8</v>
      </c>
      <c r="G507" s="534">
        <f t="shared" si="26"/>
        <v>384</v>
      </c>
      <c r="H507" s="534">
        <v>3</v>
      </c>
      <c r="I507" s="534">
        <f t="shared" si="24"/>
        <v>144</v>
      </c>
      <c r="J507" s="532">
        <f t="shared" si="25"/>
        <v>528</v>
      </c>
      <c r="K507" s="533"/>
      <c r="L507" s="460"/>
    </row>
    <row r="508" spans="1:12" s="461" customFormat="1" ht="30" outlineLevel="1">
      <c r="A508" s="455">
        <v>1419</v>
      </c>
      <c r="B508" s="531" t="s">
        <v>1259</v>
      </c>
      <c r="C508" s="457" t="s">
        <v>103</v>
      </c>
      <c r="D508" s="457">
        <v>1</v>
      </c>
      <c r="E508" s="457">
        <v>1</v>
      </c>
      <c r="F508" s="534">
        <v>756</v>
      </c>
      <c r="G508" s="534">
        <f t="shared" si="26"/>
        <v>756</v>
      </c>
      <c r="H508" s="534">
        <v>2250</v>
      </c>
      <c r="I508" s="534">
        <f t="shared" si="24"/>
        <v>2250</v>
      </c>
      <c r="J508" s="532">
        <f t="shared" si="25"/>
        <v>3006</v>
      </c>
      <c r="K508" s="533"/>
      <c r="L508" s="460"/>
    </row>
    <row r="509" spans="1:12" s="6" customFormat="1" ht="15" outlineLevel="1">
      <c r="A509" s="40">
        <v>1420</v>
      </c>
      <c r="B509" s="70" t="s">
        <v>1262</v>
      </c>
      <c r="C509" s="202"/>
      <c r="D509" s="202"/>
      <c r="E509" s="202"/>
      <c r="F509" s="377"/>
      <c r="G509" s="534">
        <f t="shared" si="26"/>
        <v>0</v>
      </c>
      <c r="H509" s="377"/>
      <c r="I509" s="377">
        <f t="shared" si="24"/>
        <v>0</v>
      </c>
      <c r="J509" s="378">
        <f t="shared" si="25"/>
        <v>0</v>
      </c>
      <c r="K509" s="327"/>
      <c r="L509" s="359"/>
    </row>
    <row r="510" spans="1:12" s="6" customFormat="1" ht="15" outlineLevel="1">
      <c r="A510" s="40">
        <v>1421</v>
      </c>
      <c r="B510" s="70" t="s">
        <v>1263</v>
      </c>
      <c r="C510" s="202"/>
      <c r="D510" s="202"/>
      <c r="E510" s="202"/>
      <c r="F510" s="377"/>
      <c r="G510" s="377">
        <f t="shared" si="26"/>
        <v>0</v>
      </c>
      <c r="H510" s="377"/>
      <c r="I510" s="377">
        <f t="shared" si="24"/>
        <v>0</v>
      </c>
      <c r="J510" s="378">
        <f t="shared" si="25"/>
        <v>0</v>
      </c>
      <c r="K510" s="327"/>
      <c r="L510" s="359"/>
    </row>
    <row r="511" spans="1:12" s="461" customFormat="1" ht="60" outlineLevel="1">
      <c r="A511" s="455">
        <v>1422</v>
      </c>
      <c r="B511" s="531" t="s">
        <v>1692</v>
      </c>
      <c r="C511" s="457" t="s">
        <v>103</v>
      </c>
      <c r="D511" s="457">
        <v>1</v>
      </c>
      <c r="E511" s="457">
        <v>1</v>
      </c>
      <c r="F511" s="534">
        <v>98206</v>
      </c>
      <c r="G511" s="377">
        <f t="shared" si="26"/>
        <v>98206</v>
      </c>
      <c r="H511" s="534">
        <v>42229</v>
      </c>
      <c r="I511" s="534">
        <f t="shared" si="24"/>
        <v>42229</v>
      </c>
      <c r="J511" s="532">
        <f t="shared" si="25"/>
        <v>140435</v>
      </c>
      <c r="K511" s="533"/>
      <c r="L511" s="460"/>
    </row>
    <row r="512" spans="1:12" s="6" customFormat="1" ht="15" outlineLevel="1">
      <c r="A512" s="40">
        <v>1423</v>
      </c>
      <c r="B512" s="70" t="s">
        <v>104</v>
      </c>
      <c r="C512" s="202"/>
      <c r="D512" s="202"/>
      <c r="E512" s="202"/>
      <c r="F512" s="377"/>
      <c r="G512" s="534">
        <f t="shared" si="26"/>
        <v>0</v>
      </c>
      <c r="H512" s="377"/>
      <c r="I512" s="377">
        <f t="shared" si="24"/>
        <v>0</v>
      </c>
      <c r="J512" s="378">
        <f t="shared" si="25"/>
        <v>0</v>
      </c>
      <c r="K512" s="327"/>
      <c r="L512" s="359"/>
    </row>
    <row r="513" spans="1:12" s="461" customFormat="1" ht="30" outlineLevel="1">
      <c r="A513" s="455">
        <v>1424</v>
      </c>
      <c r="B513" s="531" t="s">
        <v>3735</v>
      </c>
      <c r="C513" s="457" t="s">
        <v>31</v>
      </c>
      <c r="D513" s="457">
        <v>2</v>
      </c>
      <c r="E513" s="457">
        <v>2</v>
      </c>
      <c r="F513" s="534">
        <v>29090</v>
      </c>
      <c r="G513" s="534">
        <f t="shared" si="26"/>
        <v>58180</v>
      </c>
      <c r="H513" s="534">
        <v>9600</v>
      </c>
      <c r="I513" s="534">
        <f t="shared" si="24"/>
        <v>19200</v>
      </c>
      <c r="J513" s="532">
        <f t="shared" si="25"/>
        <v>77380</v>
      </c>
      <c r="K513" s="533"/>
      <c r="L513" s="460"/>
    </row>
    <row r="514" spans="1:12" s="6" customFormat="1" ht="15" outlineLevel="1">
      <c r="A514" s="40">
        <v>1425</v>
      </c>
      <c r="B514" s="70" t="s">
        <v>1179</v>
      </c>
      <c r="C514" s="202"/>
      <c r="D514" s="202"/>
      <c r="E514" s="202"/>
      <c r="F514" s="377"/>
      <c r="G514" s="377">
        <f t="shared" si="26"/>
        <v>0</v>
      </c>
      <c r="H514" s="377"/>
      <c r="I514" s="377">
        <f t="shared" si="24"/>
        <v>0</v>
      </c>
      <c r="J514" s="378">
        <f t="shared" si="25"/>
        <v>0</v>
      </c>
      <c r="K514" s="327"/>
      <c r="L514" s="359"/>
    </row>
    <row r="515" spans="1:12" s="461" customFormat="1" ht="15" outlineLevel="1">
      <c r="A515" s="455">
        <v>1426</v>
      </c>
      <c r="B515" s="531" t="s">
        <v>1693</v>
      </c>
      <c r="C515" s="457" t="s">
        <v>2</v>
      </c>
      <c r="D515" s="457">
        <v>4</v>
      </c>
      <c r="E515" s="457">
        <v>4</v>
      </c>
      <c r="F515" s="534">
        <v>323</v>
      </c>
      <c r="G515" s="534">
        <f t="shared" si="26"/>
        <v>1292</v>
      </c>
      <c r="H515" s="534">
        <v>398</v>
      </c>
      <c r="I515" s="534">
        <f t="shared" si="24"/>
        <v>1592</v>
      </c>
      <c r="J515" s="532">
        <f t="shared" si="25"/>
        <v>2884</v>
      </c>
      <c r="K515" s="533"/>
      <c r="L515" s="460"/>
    </row>
    <row r="516" spans="1:12" s="461" customFormat="1" ht="15" outlineLevel="1">
      <c r="A516" s="455">
        <v>1427</v>
      </c>
      <c r="B516" s="531" t="s">
        <v>1687</v>
      </c>
      <c r="C516" s="457" t="s">
        <v>2</v>
      </c>
      <c r="D516" s="457">
        <v>46</v>
      </c>
      <c r="E516" s="457">
        <v>46</v>
      </c>
      <c r="F516" s="534">
        <v>390</v>
      </c>
      <c r="G516" s="377">
        <f t="shared" si="26"/>
        <v>17940</v>
      </c>
      <c r="H516" s="534">
        <v>398</v>
      </c>
      <c r="I516" s="534">
        <f t="shared" si="24"/>
        <v>18308</v>
      </c>
      <c r="J516" s="532">
        <f t="shared" si="25"/>
        <v>36248</v>
      </c>
      <c r="K516" s="533"/>
      <c r="L516" s="460"/>
    </row>
    <row r="517" spans="1:12" s="461" customFormat="1" ht="30" outlineLevel="1">
      <c r="A517" s="455">
        <v>1428</v>
      </c>
      <c r="B517" s="531" t="s">
        <v>1684</v>
      </c>
      <c r="C517" s="457" t="s">
        <v>2</v>
      </c>
      <c r="D517" s="457">
        <v>8</v>
      </c>
      <c r="E517" s="457">
        <v>8</v>
      </c>
      <c r="F517" s="534">
        <v>476</v>
      </c>
      <c r="G517" s="534">
        <f t="shared" si="26"/>
        <v>3808</v>
      </c>
      <c r="H517" s="534">
        <v>398</v>
      </c>
      <c r="I517" s="534">
        <f t="shared" si="24"/>
        <v>3184</v>
      </c>
      <c r="J517" s="532">
        <f t="shared" si="25"/>
        <v>6992</v>
      </c>
      <c r="K517" s="533"/>
      <c r="L517" s="460"/>
    </row>
    <row r="518" spans="1:12" s="6" customFormat="1" ht="15" outlineLevel="1">
      <c r="A518" s="40">
        <v>1429</v>
      </c>
      <c r="B518" s="70" t="s">
        <v>1218</v>
      </c>
      <c r="C518" s="202"/>
      <c r="D518" s="202"/>
      <c r="E518" s="202"/>
      <c r="F518" s="377"/>
      <c r="G518" s="377">
        <f t="shared" si="26"/>
        <v>0</v>
      </c>
      <c r="H518" s="377"/>
      <c r="I518" s="377">
        <f t="shared" si="24"/>
        <v>0</v>
      </c>
      <c r="J518" s="378">
        <f t="shared" si="25"/>
        <v>0</v>
      </c>
      <c r="K518" s="327"/>
      <c r="L518" s="359"/>
    </row>
    <row r="519" spans="1:12" s="461" customFormat="1" ht="45" outlineLevel="1">
      <c r="A519" s="455">
        <v>1430</v>
      </c>
      <c r="B519" s="531" t="s">
        <v>1251</v>
      </c>
      <c r="C519" s="457" t="s">
        <v>2</v>
      </c>
      <c r="D519" s="457">
        <v>3</v>
      </c>
      <c r="E519" s="457">
        <v>3</v>
      </c>
      <c r="F519" s="534">
        <v>586.59999999999991</v>
      </c>
      <c r="G519" s="377">
        <f t="shared" si="26"/>
        <v>1759.7999999999997</v>
      </c>
      <c r="H519" s="534">
        <v>252.23799999999997</v>
      </c>
      <c r="I519" s="534">
        <f t="shared" si="24"/>
        <v>756.71399999999994</v>
      </c>
      <c r="J519" s="532">
        <f t="shared" si="25"/>
        <v>2516.5139999999997</v>
      </c>
      <c r="K519" s="533"/>
      <c r="L519" s="460"/>
    </row>
    <row r="520" spans="1:12" s="461" customFormat="1" ht="30" outlineLevel="1">
      <c r="A520" s="455">
        <v>1431</v>
      </c>
      <c r="B520" s="531" t="s">
        <v>1252</v>
      </c>
      <c r="C520" s="457" t="s">
        <v>2</v>
      </c>
      <c r="D520" s="457">
        <v>3</v>
      </c>
      <c r="E520" s="457">
        <v>3</v>
      </c>
      <c r="F520" s="534">
        <v>306.59999999999997</v>
      </c>
      <c r="G520" s="534">
        <f t="shared" si="26"/>
        <v>919.8</v>
      </c>
      <c r="H520" s="534">
        <v>131.83799999999999</v>
      </c>
      <c r="I520" s="534">
        <f t="shared" si="24"/>
        <v>395.51400000000001</v>
      </c>
      <c r="J520" s="532">
        <f t="shared" si="25"/>
        <v>1315.3139999999999</v>
      </c>
      <c r="K520" s="533"/>
      <c r="L520" s="460"/>
    </row>
    <row r="521" spans="1:12" s="461" customFormat="1" ht="15" outlineLevel="1">
      <c r="A521" s="455">
        <v>1432</v>
      </c>
      <c r="B521" s="531" t="s">
        <v>1187</v>
      </c>
      <c r="C521" s="457" t="s">
        <v>2</v>
      </c>
      <c r="D521" s="457">
        <v>3</v>
      </c>
      <c r="E521" s="457">
        <v>3</v>
      </c>
      <c r="F521" s="534">
        <v>401.79999999999995</v>
      </c>
      <c r="G521" s="534">
        <f t="shared" si="26"/>
        <v>1205.3999999999999</v>
      </c>
      <c r="H521" s="534">
        <v>172.77399999999997</v>
      </c>
      <c r="I521" s="534">
        <f t="shared" si="24"/>
        <v>518.32199999999989</v>
      </c>
      <c r="J521" s="532">
        <f t="shared" si="25"/>
        <v>1723.7219999999998</v>
      </c>
      <c r="K521" s="533"/>
      <c r="L521" s="460"/>
    </row>
    <row r="522" spans="1:12" s="543" customFormat="1" ht="30" outlineLevel="1">
      <c r="A522" s="537">
        <v>1433</v>
      </c>
      <c r="B522" s="430" t="s">
        <v>1381</v>
      </c>
      <c r="C522" s="538" t="s">
        <v>2</v>
      </c>
      <c r="D522" s="538">
        <v>10</v>
      </c>
      <c r="E522" s="538">
        <v>78</v>
      </c>
      <c r="F522" s="539">
        <v>150.76</v>
      </c>
      <c r="G522" s="534">
        <f t="shared" si="26"/>
        <v>11759.279999999999</v>
      </c>
      <c r="H522" s="539">
        <v>60</v>
      </c>
      <c r="I522" s="539">
        <f t="shared" si="24"/>
        <v>4680</v>
      </c>
      <c r="J522" s="540">
        <f t="shared" si="25"/>
        <v>16439.28</v>
      </c>
      <c r="K522" s="541"/>
      <c r="L522" s="546" t="s">
        <v>3625</v>
      </c>
    </row>
    <row r="523" spans="1:12" s="543" customFormat="1" ht="30" outlineLevel="1">
      <c r="A523" s="537">
        <v>1434</v>
      </c>
      <c r="B523" s="430" t="s">
        <v>1382</v>
      </c>
      <c r="C523" s="538" t="s">
        <v>2</v>
      </c>
      <c r="D523" s="538">
        <v>6</v>
      </c>
      <c r="E523" s="538">
        <v>48</v>
      </c>
      <c r="F523" s="539">
        <v>150.76</v>
      </c>
      <c r="G523" s="534">
        <f t="shared" si="26"/>
        <v>7236.48</v>
      </c>
      <c r="H523" s="539">
        <v>60</v>
      </c>
      <c r="I523" s="539">
        <f t="shared" si="24"/>
        <v>2880</v>
      </c>
      <c r="J523" s="540">
        <f t="shared" si="25"/>
        <v>10116.48</v>
      </c>
      <c r="K523" s="541"/>
      <c r="L523" s="546" t="s">
        <v>3625</v>
      </c>
    </row>
    <row r="524" spans="1:12" s="543" customFormat="1" ht="30" outlineLevel="1">
      <c r="A524" s="537">
        <v>1435</v>
      </c>
      <c r="B524" s="430" t="s">
        <v>1380</v>
      </c>
      <c r="C524" s="538" t="s">
        <v>31</v>
      </c>
      <c r="D524" s="538">
        <v>48</v>
      </c>
      <c r="E524" s="538">
        <v>8</v>
      </c>
      <c r="F524" s="539">
        <v>40.799999999999997</v>
      </c>
      <c r="G524" s="534">
        <f t="shared" si="26"/>
        <v>326.39999999999998</v>
      </c>
      <c r="H524" s="539">
        <v>120</v>
      </c>
      <c r="I524" s="539">
        <f>D524*H524</f>
        <v>5760</v>
      </c>
      <c r="J524" s="540">
        <f t="shared" si="25"/>
        <v>6086.4</v>
      </c>
      <c r="K524" s="541"/>
      <c r="L524" s="546" t="s">
        <v>3625</v>
      </c>
    </row>
    <row r="525" spans="1:12" s="543" customFormat="1" ht="30" outlineLevel="1">
      <c r="A525" s="537">
        <v>1436</v>
      </c>
      <c r="B525" s="430" t="s">
        <v>1259</v>
      </c>
      <c r="C525" s="538" t="s">
        <v>103</v>
      </c>
      <c r="D525" s="538">
        <v>1</v>
      </c>
      <c r="E525" s="538">
        <v>756</v>
      </c>
      <c r="F525" s="539">
        <v>25600</v>
      </c>
      <c r="G525" s="534">
        <f t="shared" si="26"/>
        <v>19353600</v>
      </c>
      <c r="H525" s="539">
        <v>74800</v>
      </c>
      <c r="I525" s="539">
        <f>D525*H525</f>
        <v>74800</v>
      </c>
      <c r="J525" s="540">
        <f t="shared" si="25"/>
        <v>19428400</v>
      </c>
      <c r="K525" s="541"/>
      <c r="L525" s="546" t="s">
        <v>3625</v>
      </c>
    </row>
    <row r="526" spans="1:12" s="6" customFormat="1" ht="15" outlineLevel="1">
      <c r="A526" s="40">
        <v>1437</v>
      </c>
      <c r="B526" s="70" t="s">
        <v>1264</v>
      </c>
      <c r="C526" s="202"/>
      <c r="D526" s="202"/>
      <c r="E526" s="202"/>
      <c r="F526" s="377"/>
      <c r="G526" s="534">
        <f t="shared" si="26"/>
        <v>0</v>
      </c>
      <c r="H526" s="377"/>
      <c r="I526" s="377">
        <f t="shared" si="24"/>
        <v>0</v>
      </c>
      <c r="J526" s="378">
        <f t="shared" si="25"/>
        <v>0</v>
      </c>
      <c r="K526" s="327"/>
      <c r="L526" s="359"/>
    </row>
    <row r="527" spans="1:12" s="6" customFormat="1" ht="15" outlineLevel="1">
      <c r="A527" s="40">
        <v>1438</v>
      </c>
      <c r="B527" s="70" t="s">
        <v>1265</v>
      </c>
      <c r="C527" s="202"/>
      <c r="D527" s="202"/>
      <c r="E527" s="202"/>
      <c r="F527" s="377"/>
      <c r="G527" s="377">
        <f t="shared" si="26"/>
        <v>0</v>
      </c>
      <c r="H527" s="377"/>
      <c r="I527" s="377">
        <f t="shared" si="24"/>
        <v>0</v>
      </c>
      <c r="J527" s="378">
        <f t="shared" si="25"/>
        <v>0</v>
      </c>
      <c r="K527" s="327"/>
      <c r="L527" s="359"/>
    </row>
    <row r="528" spans="1:12" s="461" customFormat="1" ht="60" outlineLevel="1">
      <c r="A528" s="455">
        <v>1439</v>
      </c>
      <c r="B528" s="531" t="s">
        <v>1692</v>
      </c>
      <c r="C528" s="457" t="s">
        <v>103</v>
      </c>
      <c r="D528" s="457">
        <v>1</v>
      </c>
      <c r="E528" s="457">
        <v>1</v>
      </c>
      <c r="F528" s="534">
        <v>157027</v>
      </c>
      <c r="G528" s="534">
        <f t="shared" si="26"/>
        <v>157027</v>
      </c>
      <c r="H528" s="534">
        <v>67522</v>
      </c>
      <c r="I528" s="534">
        <f t="shared" si="24"/>
        <v>67522</v>
      </c>
      <c r="J528" s="532">
        <f t="shared" si="25"/>
        <v>224549</v>
      </c>
      <c r="K528" s="533"/>
      <c r="L528" s="460"/>
    </row>
    <row r="529" spans="1:12" s="6" customFormat="1" ht="15" outlineLevel="1">
      <c r="A529" s="40">
        <v>1440</v>
      </c>
      <c r="B529" s="70" t="s">
        <v>104</v>
      </c>
      <c r="C529" s="202"/>
      <c r="D529" s="202"/>
      <c r="E529" s="202"/>
      <c r="F529" s="377"/>
      <c r="G529" s="377">
        <f t="shared" si="26"/>
        <v>0</v>
      </c>
      <c r="H529" s="377"/>
      <c r="I529" s="377">
        <f t="shared" si="24"/>
        <v>0</v>
      </c>
      <c r="J529" s="378">
        <f t="shared" si="25"/>
        <v>0</v>
      </c>
      <c r="K529" s="327"/>
      <c r="L529" s="359"/>
    </row>
    <row r="530" spans="1:12" s="461" customFormat="1" ht="30" outlineLevel="1">
      <c r="A530" s="455">
        <v>1441</v>
      </c>
      <c r="B530" s="531" t="s">
        <v>1266</v>
      </c>
      <c r="C530" s="457" t="s">
        <v>31</v>
      </c>
      <c r="D530" s="457">
        <v>2</v>
      </c>
      <c r="E530" s="457">
        <v>2</v>
      </c>
      <c r="F530" s="534">
        <v>237428</v>
      </c>
      <c r="G530" s="534">
        <f t="shared" si="26"/>
        <v>474856</v>
      </c>
      <c r="H530" s="534">
        <v>37989</v>
      </c>
      <c r="I530" s="534">
        <f t="shared" si="24"/>
        <v>75978</v>
      </c>
      <c r="J530" s="532">
        <f t="shared" si="25"/>
        <v>550834</v>
      </c>
      <c r="K530" s="533"/>
      <c r="L530" s="460"/>
    </row>
    <row r="531" spans="1:12" s="6" customFormat="1" ht="15" outlineLevel="1">
      <c r="A531" s="40">
        <v>1442</v>
      </c>
      <c r="B531" s="70" t="s">
        <v>1179</v>
      </c>
      <c r="C531" s="202"/>
      <c r="D531" s="202"/>
      <c r="E531" s="202"/>
      <c r="F531" s="377"/>
      <c r="G531" s="534">
        <f t="shared" si="26"/>
        <v>0</v>
      </c>
      <c r="H531" s="377"/>
      <c r="I531" s="377">
        <f t="shared" si="24"/>
        <v>0</v>
      </c>
      <c r="J531" s="378">
        <f t="shared" si="25"/>
        <v>0</v>
      </c>
      <c r="K531" s="327"/>
      <c r="L531" s="359"/>
    </row>
    <row r="532" spans="1:12" s="461" customFormat="1" ht="15" outlineLevel="1">
      <c r="A532" s="455">
        <v>1443</v>
      </c>
      <c r="B532" s="531" t="s">
        <v>1694</v>
      </c>
      <c r="C532" s="457" t="s">
        <v>2</v>
      </c>
      <c r="D532" s="457">
        <v>4</v>
      </c>
      <c r="E532" s="457">
        <v>4</v>
      </c>
      <c r="F532" s="534">
        <v>920</v>
      </c>
      <c r="G532" s="534">
        <f t="shared" si="26"/>
        <v>3680</v>
      </c>
      <c r="H532" s="534">
        <v>598</v>
      </c>
      <c r="I532" s="534">
        <f t="shared" si="24"/>
        <v>2392</v>
      </c>
      <c r="J532" s="532">
        <f t="shared" si="25"/>
        <v>6072</v>
      </c>
      <c r="K532" s="533"/>
      <c r="L532" s="460"/>
    </row>
    <row r="533" spans="1:12" s="461" customFormat="1" ht="15" outlineLevel="1">
      <c r="A533" s="455">
        <v>1444</v>
      </c>
      <c r="B533" s="531" t="s">
        <v>1695</v>
      </c>
      <c r="C533" s="457" t="s">
        <v>2</v>
      </c>
      <c r="D533" s="457">
        <v>21</v>
      </c>
      <c r="E533" s="457">
        <v>21</v>
      </c>
      <c r="F533" s="534">
        <v>1295</v>
      </c>
      <c r="G533" s="534">
        <f t="shared" si="26"/>
        <v>27195</v>
      </c>
      <c r="H533" s="534">
        <v>598</v>
      </c>
      <c r="I533" s="534">
        <f t="shared" ref="I533:I596" si="27">H533*E533</f>
        <v>12558</v>
      </c>
      <c r="J533" s="532">
        <f t="shared" ref="J533:J596" si="28">I533+G533</f>
        <v>39753</v>
      </c>
      <c r="K533" s="533"/>
      <c r="L533" s="460"/>
    </row>
    <row r="534" spans="1:12" s="461" customFormat="1" ht="30" outlineLevel="1">
      <c r="A534" s="455">
        <v>1445</v>
      </c>
      <c r="B534" s="531" t="s">
        <v>1684</v>
      </c>
      <c r="C534" s="457" t="s">
        <v>2</v>
      </c>
      <c r="D534" s="457">
        <v>8</v>
      </c>
      <c r="E534" s="457">
        <v>8</v>
      </c>
      <c r="F534" s="534">
        <v>476</v>
      </c>
      <c r="G534" s="534">
        <f t="shared" si="26"/>
        <v>3808</v>
      </c>
      <c r="H534" s="534">
        <v>398</v>
      </c>
      <c r="I534" s="534">
        <f t="shared" si="27"/>
        <v>3184</v>
      </c>
      <c r="J534" s="532">
        <f t="shared" si="28"/>
        <v>6992</v>
      </c>
      <c r="K534" s="533"/>
      <c r="L534" s="460"/>
    </row>
    <row r="535" spans="1:12" s="6" customFormat="1" ht="15" outlineLevel="1">
      <c r="A535" s="40">
        <v>1446</v>
      </c>
      <c r="B535" s="70" t="s">
        <v>1218</v>
      </c>
      <c r="C535" s="202"/>
      <c r="D535" s="202"/>
      <c r="E535" s="202"/>
      <c r="F535" s="377"/>
      <c r="G535" s="534">
        <f t="shared" si="26"/>
        <v>0</v>
      </c>
      <c r="H535" s="377"/>
      <c r="I535" s="377">
        <f t="shared" si="27"/>
        <v>0</v>
      </c>
      <c r="J535" s="378">
        <f t="shared" si="28"/>
        <v>0</v>
      </c>
      <c r="K535" s="327"/>
      <c r="L535" s="359"/>
    </row>
    <row r="536" spans="1:12" s="461" customFormat="1" ht="30" outlineLevel="1">
      <c r="A536" s="455">
        <v>1447</v>
      </c>
      <c r="B536" s="531" t="s">
        <v>1267</v>
      </c>
      <c r="C536" s="457" t="s">
        <v>2</v>
      </c>
      <c r="D536" s="457">
        <v>4</v>
      </c>
      <c r="E536" s="457">
        <v>4</v>
      </c>
      <c r="F536" s="534">
        <v>1032</v>
      </c>
      <c r="G536" s="534">
        <f t="shared" si="26"/>
        <v>4128</v>
      </c>
      <c r="H536" s="534">
        <v>444</v>
      </c>
      <c r="I536" s="534">
        <f t="shared" si="27"/>
        <v>1776</v>
      </c>
      <c r="J536" s="532">
        <f t="shared" si="28"/>
        <v>5904</v>
      </c>
      <c r="K536" s="533"/>
      <c r="L536" s="460"/>
    </row>
    <row r="537" spans="1:12" s="461" customFormat="1" ht="30" outlineLevel="1">
      <c r="A537" s="455">
        <v>1448</v>
      </c>
      <c r="B537" s="531" t="s">
        <v>1383</v>
      </c>
      <c r="C537" s="457" t="s">
        <v>2</v>
      </c>
      <c r="D537" s="457">
        <v>33</v>
      </c>
      <c r="E537" s="457">
        <v>33</v>
      </c>
      <c r="F537" s="534">
        <v>129</v>
      </c>
      <c r="G537" s="534">
        <f t="shared" si="26"/>
        <v>4257</v>
      </c>
      <c r="H537" s="534">
        <v>30</v>
      </c>
      <c r="I537" s="534">
        <f t="shared" si="27"/>
        <v>990</v>
      </c>
      <c r="J537" s="532">
        <f t="shared" si="28"/>
        <v>5247</v>
      </c>
      <c r="K537" s="533"/>
      <c r="L537" s="460"/>
    </row>
    <row r="538" spans="1:12" s="461" customFormat="1" ht="30" outlineLevel="1">
      <c r="A538" s="455">
        <v>1449</v>
      </c>
      <c r="B538" s="531" t="s">
        <v>1384</v>
      </c>
      <c r="C538" s="457" t="s">
        <v>31</v>
      </c>
      <c r="D538" s="457">
        <v>99</v>
      </c>
      <c r="E538" s="457">
        <v>99</v>
      </c>
      <c r="F538" s="534">
        <v>8</v>
      </c>
      <c r="G538" s="377">
        <f t="shared" si="26"/>
        <v>792</v>
      </c>
      <c r="H538" s="534">
        <v>3</v>
      </c>
      <c r="I538" s="534">
        <f t="shared" si="27"/>
        <v>297</v>
      </c>
      <c r="J538" s="532">
        <f t="shared" si="28"/>
        <v>1089</v>
      </c>
      <c r="K538" s="533"/>
      <c r="L538" s="460"/>
    </row>
    <row r="539" spans="1:12" s="6" customFormat="1" ht="15" outlineLevel="1">
      <c r="A539" s="40">
        <v>1450</v>
      </c>
      <c r="B539" s="70" t="s">
        <v>1268</v>
      </c>
      <c r="C539" s="202"/>
      <c r="D539" s="202"/>
      <c r="E539" s="202"/>
      <c r="F539" s="377"/>
      <c r="G539" s="377">
        <f t="shared" si="26"/>
        <v>0</v>
      </c>
      <c r="H539" s="377"/>
      <c r="I539" s="377">
        <f t="shared" si="27"/>
        <v>0</v>
      </c>
      <c r="J539" s="378">
        <f t="shared" si="28"/>
        <v>0</v>
      </c>
      <c r="K539" s="327"/>
      <c r="L539" s="359"/>
    </row>
    <row r="540" spans="1:12" s="6" customFormat="1" ht="15" outlineLevel="1">
      <c r="A540" s="40">
        <v>1451</v>
      </c>
      <c r="B540" s="336" t="s">
        <v>1269</v>
      </c>
      <c r="C540" s="202"/>
      <c r="D540" s="202"/>
      <c r="E540" s="202"/>
      <c r="F540" s="377"/>
      <c r="G540" s="534">
        <f t="shared" si="26"/>
        <v>0</v>
      </c>
      <c r="H540" s="377"/>
      <c r="I540" s="377">
        <f t="shared" si="27"/>
        <v>0</v>
      </c>
      <c r="J540" s="378">
        <f t="shared" si="28"/>
        <v>0</v>
      </c>
      <c r="K540" s="327"/>
      <c r="L540" s="359"/>
    </row>
    <row r="541" spans="1:12" s="461" customFormat="1" ht="60" outlineLevel="1">
      <c r="A541" s="455">
        <v>1452</v>
      </c>
      <c r="B541" s="531" t="s">
        <v>1692</v>
      </c>
      <c r="C541" s="457" t="s">
        <v>103</v>
      </c>
      <c r="D541" s="457">
        <v>1</v>
      </c>
      <c r="E541" s="457">
        <v>1</v>
      </c>
      <c r="F541" s="534">
        <v>157027</v>
      </c>
      <c r="G541" s="534">
        <f t="shared" si="26"/>
        <v>157027</v>
      </c>
      <c r="H541" s="534">
        <v>67522</v>
      </c>
      <c r="I541" s="534">
        <f t="shared" si="27"/>
        <v>67522</v>
      </c>
      <c r="J541" s="532">
        <f t="shared" si="28"/>
        <v>224549</v>
      </c>
      <c r="K541" s="533"/>
      <c r="L541" s="460"/>
    </row>
    <row r="542" spans="1:12" s="6" customFormat="1" ht="15" outlineLevel="1">
      <c r="A542" s="40">
        <v>1453</v>
      </c>
      <c r="B542" s="70" t="s">
        <v>104</v>
      </c>
      <c r="C542" s="202"/>
      <c r="D542" s="202"/>
      <c r="E542" s="202"/>
      <c r="F542" s="377"/>
      <c r="G542" s="377">
        <f t="shared" si="26"/>
        <v>0</v>
      </c>
      <c r="H542" s="377"/>
      <c r="I542" s="377">
        <f t="shared" si="27"/>
        <v>0</v>
      </c>
      <c r="J542" s="378">
        <f t="shared" si="28"/>
        <v>0</v>
      </c>
      <c r="K542" s="327"/>
      <c r="L542" s="359"/>
    </row>
    <row r="543" spans="1:12" s="461" customFormat="1" ht="30" outlineLevel="1">
      <c r="A543" s="455">
        <v>1454</v>
      </c>
      <c r="B543" s="531" t="s">
        <v>1266</v>
      </c>
      <c r="C543" s="457" t="s">
        <v>31</v>
      </c>
      <c r="D543" s="457">
        <v>2</v>
      </c>
      <c r="E543" s="457">
        <v>2</v>
      </c>
      <c r="F543" s="534">
        <v>237428</v>
      </c>
      <c r="G543" s="534">
        <f t="shared" si="26"/>
        <v>474856</v>
      </c>
      <c r="H543" s="534">
        <v>37989</v>
      </c>
      <c r="I543" s="534">
        <f t="shared" si="27"/>
        <v>75978</v>
      </c>
      <c r="J543" s="532">
        <f t="shared" si="28"/>
        <v>550834</v>
      </c>
      <c r="K543" s="533"/>
      <c r="L543" s="460"/>
    </row>
    <row r="544" spans="1:12" s="6" customFormat="1" ht="15" outlineLevel="1">
      <c r="A544" s="40">
        <v>1455</v>
      </c>
      <c r="B544" s="336" t="s">
        <v>1179</v>
      </c>
      <c r="C544" s="202"/>
      <c r="D544" s="202"/>
      <c r="E544" s="202"/>
      <c r="F544" s="377"/>
      <c r="G544" s="377">
        <f t="shared" si="26"/>
        <v>0</v>
      </c>
      <c r="H544" s="377"/>
      <c r="I544" s="377">
        <f t="shared" si="27"/>
        <v>0</v>
      </c>
      <c r="J544" s="378">
        <f t="shared" si="28"/>
        <v>0</v>
      </c>
      <c r="K544" s="327"/>
      <c r="L544" s="359"/>
    </row>
    <row r="545" spans="1:12" s="461" customFormat="1" ht="15" outlineLevel="1">
      <c r="A545" s="455">
        <v>1456</v>
      </c>
      <c r="B545" s="531" t="s">
        <v>1694</v>
      </c>
      <c r="C545" s="457" t="s">
        <v>2</v>
      </c>
      <c r="D545" s="457">
        <v>4</v>
      </c>
      <c r="E545" s="457">
        <v>4</v>
      </c>
      <c r="F545" s="534">
        <v>920</v>
      </c>
      <c r="G545" s="534">
        <f t="shared" ref="G545:G572" si="29">F545*E545</f>
        <v>3680</v>
      </c>
      <c r="H545" s="534">
        <v>598</v>
      </c>
      <c r="I545" s="534">
        <f t="shared" si="27"/>
        <v>2392</v>
      </c>
      <c r="J545" s="532">
        <f t="shared" si="28"/>
        <v>6072</v>
      </c>
      <c r="K545" s="533"/>
      <c r="L545" s="460"/>
    </row>
    <row r="546" spans="1:12" s="461" customFormat="1" ht="15" outlineLevel="1">
      <c r="A546" s="455">
        <v>1457</v>
      </c>
      <c r="B546" s="531" t="s">
        <v>1695</v>
      </c>
      <c r="C546" s="457" t="s">
        <v>2</v>
      </c>
      <c r="D546" s="457">
        <v>20</v>
      </c>
      <c r="E546" s="457">
        <v>20</v>
      </c>
      <c r="F546" s="534">
        <v>1295</v>
      </c>
      <c r="G546" s="377">
        <f t="shared" si="29"/>
        <v>25900</v>
      </c>
      <c r="H546" s="534">
        <v>598</v>
      </c>
      <c r="I546" s="534">
        <f t="shared" si="27"/>
        <v>11960</v>
      </c>
      <c r="J546" s="532">
        <f t="shared" si="28"/>
        <v>37860</v>
      </c>
      <c r="K546" s="533"/>
      <c r="L546" s="460"/>
    </row>
    <row r="547" spans="1:12" s="461" customFormat="1" ht="30" outlineLevel="1">
      <c r="A547" s="455">
        <v>1458</v>
      </c>
      <c r="B547" s="531" t="s">
        <v>1684</v>
      </c>
      <c r="C547" s="457" t="s">
        <v>2</v>
      </c>
      <c r="D547" s="457">
        <v>8</v>
      </c>
      <c r="E547" s="457">
        <v>8</v>
      </c>
      <c r="F547" s="534">
        <v>476</v>
      </c>
      <c r="G547" s="534">
        <f t="shared" si="29"/>
        <v>3808</v>
      </c>
      <c r="H547" s="534">
        <v>398</v>
      </c>
      <c r="I547" s="534">
        <f t="shared" si="27"/>
        <v>3184</v>
      </c>
      <c r="J547" s="532">
        <f t="shared" si="28"/>
        <v>6992</v>
      </c>
      <c r="K547" s="533"/>
      <c r="L547" s="460"/>
    </row>
    <row r="548" spans="1:12" s="6" customFormat="1" ht="15" outlineLevel="1">
      <c r="A548" s="40">
        <v>1459</v>
      </c>
      <c r="B548" s="70" t="s">
        <v>1218</v>
      </c>
      <c r="C548" s="202"/>
      <c r="D548" s="202"/>
      <c r="E548" s="202"/>
      <c r="F548" s="377"/>
      <c r="G548" s="534">
        <f t="shared" si="29"/>
        <v>0</v>
      </c>
      <c r="H548" s="377"/>
      <c r="I548" s="377">
        <f t="shared" si="27"/>
        <v>0</v>
      </c>
      <c r="J548" s="378">
        <f t="shared" si="28"/>
        <v>0</v>
      </c>
      <c r="K548" s="327"/>
      <c r="L548" s="359"/>
    </row>
    <row r="549" spans="1:12" s="461" customFormat="1" ht="30" outlineLevel="1">
      <c r="A549" s="455">
        <v>1460</v>
      </c>
      <c r="B549" s="531" t="s">
        <v>1267</v>
      </c>
      <c r="C549" s="457" t="s">
        <v>2</v>
      </c>
      <c r="D549" s="457">
        <v>4</v>
      </c>
      <c r="E549" s="457">
        <v>4</v>
      </c>
      <c r="F549" s="534">
        <v>1032</v>
      </c>
      <c r="G549" s="377">
        <f t="shared" si="29"/>
        <v>4128</v>
      </c>
      <c r="H549" s="534">
        <v>444</v>
      </c>
      <c r="I549" s="534">
        <f t="shared" si="27"/>
        <v>1776</v>
      </c>
      <c r="J549" s="532">
        <f t="shared" si="28"/>
        <v>5904</v>
      </c>
      <c r="K549" s="533"/>
      <c r="L549" s="460"/>
    </row>
    <row r="550" spans="1:12" s="461" customFormat="1" ht="30" outlineLevel="1">
      <c r="A550" s="455">
        <v>1461</v>
      </c>
      <c r="B550" s="531" t="s">
        <v>1383</v>
      </c>
      <c r="C550" s="457" t="s">
        <v>2</v>
      </c>
      <c r="D550" s="457">
        <v>32</v>
      </c>
      <c r="E550" s="457">
        <v>32</v>
      </c>
      <c r="F550" s="534">
        <v>129</v>
      </c>
      <c r="G550" s="534">
        <f t="shared" si="29"/>
        <v>4128</v>
      </c>
      <c r="H550" s="534">
        <v>30</v>
      </c>
      <c r="I550" s="534">
        <f t="shared" si="27"/>
        <v>960</v>
      </c>
      <c r="J550" s="532">
        <f t="shared" si="28"/>
        <v>5088</v>
      </c>
      <c r="K550" s="533"/>
      <c r="L550" s="460"/>
    </row>
    <row r="551" spans="1:12" s="461" customFormat="1" ht="30" outlineLevel="1">
      <c r="A551" s="455">
        <v>1462</v>
      </c>
      <c r="B551" s="531" t="s">
        <v>1384</v>
      </c>
      <c r="C551" s="457" t="s">
        <v>31</v>
      </c>
      <c r="D551" s="457">
        <v>96</v>
      </c>
      <c r="E551" s="457">
        <v>96</v>
      </c>
      <c r="F551" s="534">
        <v>8</v>
      </c>
      <c r="G551" s="534">
        <f t="shared" si="29"/>
        <v>768</v>
      </c>
      <c r="H551" s="534">
        <v>3</v>
      </c>
      <c r="I551" s="534">
        <f t="shared" si="27"/>
        <v>288</v>
      </c>
      <c r="J551" s="532">
        <f t="shared" si="28"/>
        <v>1056</v>
      </c>
      <c r="K551" s="533"/>
      <c r="L551" s="460"/>
    </row>
    <row r="552" spans="1:12" s="6" customFormat="1" ht="15" outlineLevel="1">
      <c r="A552" s="40">
        <v>1463</v>
      </c>
      <c r="B552" s="70" t="s">
        <v>1270</v>
      </c>
      <c r="C552" s="202"/>
      <c r="D552" s="202"/>
      <c r="E552" s="202"/>
      <c r="F552" s="377"/>
      <c r="G552" s="534">
        <f t="shared" si="29"/>
        <v>0</v>
      </c>
      <c r="H552" s="377"/>
      <c r="I552" s="377">
        <f t="shared" si="27"/>
        <v>0</v>
      </c>
      <c r="J552" s="378">
        <f t="shared" si="28"/>
        <v>0</v>
      </c>
      <c r="K552" s="327"/>
      <c r="L552" s="359"/>
    </row>
    <row r="553" spans="1:12" s="6" customFormat="1" ht="15" outlineLevel="1">
      <c r="A553" s="40">
        <v>1464</v>
      </c>
      <c r="B553" s="70" t="s">
        <v>1271</v>
      </c>
      <c r="C553" s="202"/>
      <c r="D553" s="202"/>
      <c r="E553" s="202"/>
      <c r="F553" s="377"/>
      <c r="G553" s="534">
        <f t="shared" si="29"/>
        <v>0</v>
      </c>
      <c r="H553" s="377"/>
      <c r="I553" s="377">
        <f t="shared" si="27"/>
        <v>0</v>
      </c>
      <c r="J553" s="378">
        <f t="shared" si="28"/>
        <v>0</v>
      </c>
      <c r="K553" s="327"/>
      <c r="L553" s="359"/>
    </row>
    <row r="554" spans="1:12" s="461" customFormat="1" ht="60" outlineLevel="1">
      <c r="A554" s="455">
        <v>1465</v>
      </c>
      <c r="B554" s="531" t="s">
        <v>1692</v>
      </c>
      <c r="C554" s="457" t="s">
        <v>103</v>
      </c>
      <c r="D554" s="457">
        <v>1</v>
      </c>
      <c r="E554" s="457">
        <v>1</v>
      </c>
      <c r="F554" s="534">
        <v>157027</v>
      </c>
      <c r="G554" s="534">
        <f t="shared" si="29"/>
        <v>157027</v>
      </c>
      <c r="H554" s="534">
        <v>67522</v>
      </c>
      <c r="I554" s="534">
        <f t="shared" si="27"/>
        <v>67522</v>
      </c>
      <c r="J554" s="532">
        <f t="shared" si="28"/>
        <v>224549</v>
      </c>
      <c r="K554" s="533"/>
      <c r="L554" s="460"/>
    </row>
    <row r="555" spans="1:12" s="6" customFormat="1" ht="15" outlineLevel="1">
      <c r="A555" s="40">
        <v>1466</v>
      </c>
      <c r="B555" s="70" t="s">
        <v>104</v>
      </c>
      <c r="C555" s="202"/>
      <c r="D555" s="202"/>
      <c r="E555" s="202"/>
      <c r="F555" s="377"/>
      <c r="G555" s="534">
        <f t="shared" si="29"/>
        <v>0</v>
      </c>
      <c r="H555" s="377"/>
      <c r="I555" s="377">
        <f t="shared" si="27"/>
        <v>0</v>
      </c>
      <c r="J555" s="378">
        <f t="shared" si="28"/>
        <v>0</v>
      </c>
      <c r="K555" s="327"/>
      <c r="L555" s="359"/>
    </row>
    <row r="556" spans="1:12" s="461" customFormat="1" ht="30" outlineLevel="1">
      <c r="A556" s="455">
        <v>1467</v>
      </c>
      <c r="B556" s="531" t="s">
        <v>1266</v>
      </c>
      <c r="C556" s="457" t="s">
        <v>31</v>
      </c>
      <c r="D556" s="457">
        <v>2</v>
      </c>
      <c r="E556" s="457">
        <v>2</v>
      </c>
      <c r="F556" s="534">
        <v>237428</v>
      </c>
      <c r="G556" s="534">
        <f t="shared" si="29"/>
        <v>474856</v>
      </c>
      <c r="H556" s="534">
        <v>37989</v>
      </c>
      <c r="I556" s="534">
        <f t="shared" si="27"/>
        <v>75978</v>
      </c>
      <c r="J556" s="532">
        <f t="shared" si="28"/>
        <v>550834</v>
      </c>
      <c r="K556" s="533"/>
      <c r="L556" s="460"/>
    </row>
    <row r="557" spans="1:12" s="6" customFormat="1" ht="15" outlineLevel="1">
      <c r="A557" s="40">
        <v>1468</v>
      </c>
      <c r="B557" s="70" t="s">
        <v>1179</v>
      </c>
      <c r="C557" s="202"/>
      <c r="D557" s="202"/>
      <c r="E557" s="202"/>
      <c r="F557" s="377"/>
      <c r="G557" s="534">
        <f t="shared" si="29"/>
        <v>0</v>
      </c>
      <c r="H557" s="377"/>
      <c r="I557" s="377">
        <f t="shared" si="27"/>
        <v>0</v>
      </c>
      <c r="J557" s="378">
        <f t="shared" si="28"/>
        <v>0</v>
      </c>
      <c r="K557" s="327"/>
      <c r="L557" s="359"/>
    </row>
    <row r="558" spans="1:12" s="461" customFormat="1" ht="15" outlineLevel="1">
      <c r="A558" s="455">
        <v>1469</v>
      </c>
      <c r="B558" s="531" t="s">
        <v>1694</v>
      </c>
      <c r="C558" s="457" t="s">
        <v>2</v>
      </c>
      <c r="D558" s="457">
        <v>4</v>
      </c>
      <c r="E558" s="457">
        <v>4</v>
      </c>
      <c r="F558" s="534">
        <v>920</v>
      </c>
      <c r="G558" s="534">
        <f t="shared" si="29"/>
        <v>3680</v>
      </c>
      <c r="H558" s="534">
        <v>598</v>
      </c>
      <c r="I558" s="534">
        <f t="shared" si="27"/>
        <v>2392</v>
      </c>
      <c r="J558" s="532">
        <f t="shared" si="28"/>
        <v>6072</v>
      </c>
      <c r="K558" s="533"/>
      <c r="L558" s="460"/>
    </row>
    <row r="559" spans="1:12" s="461" customFormat="1" ht="15" outlineLevel="1">
      <c r="A559" s="455">
        <v>1470</v>
      </c>
      <c r="B559" s="531" t="s">
        <v>1695</v>
      </c>
      <c r="C559" s="457" t="s">
        <v>2</v>
      </c>
      <c r="D559" s="457">
        <v>85</v>
      </c>
      <c r="E559" s="457">
        <v>85</v>
      </c>
      <c r="F559" s="534">
        <v>1295</v>
      </c>
      <c r="G559" s="534">
        <f t="shared" si="29"/>
        <v>110075</v>
      </c>
      <c r="H559" s="534">
        <v>598</v>
      </c>
      <c r="I559" s="534">
        <f t="shared" si="27"/>
        <v>50830</v>
      </c>
      <c r="J559" s="532">
        <f t="shared" si="28"/>
        <v>160905</v>
      </c>
      <c r="K559" s="533"/>
      <c r="L559" s="460"/>
    </row>
    <row r="560" spans="1:12" s="461" customFormat="1" ht="30" outlineLevel="1">
      <c r="A560" s="455">
        <v>1471</v>
      </c>
      <c r="B560" s="531" t="s">
        <v>1684</v>
      </c>
      <c r="C560" s="457" t="s">
        <v>2</v>
      </c>
      <c r="D560" s="457">
        <v>8</v>
      </c>
      <c r="E560" s="457">
        <v>8</v>
      </c>
      <c r="F560" s="534">
        <v>476</v>
      </c>
      <c r="G560" s="377">
        <f t="shared" si="29"/>
        <v>3808</v>
      </c>
      <c r="H560" s="534">
        <v>398</v>
      </c>
      <c r="I560" s="534">
        <f t="shared" si="27"/>
        <v>3184</v>
      </c>
      <c r="J560" s="532">
        <f t="shared" si="28"/>
        <v>6992</v>
      </c>
      <c r="K560" s="533"/>
      <c r="L560" s="460"/>
    </row>
    <row r="561" spans="1:12" s="6" customFormat="1" ht="15" outlineLevel="1">
      <c r="A561" s="40">
        <v>1472</v>
      </c>
      <c r="B561" s="70" t="s">
        <v>1218</v>
      </c>
      <c r="C561" s="202"/>
      <c r="D561" s="202"/>
      <c r="E561" s="202"/>
      <c r="F561" s="377"/>
      <c r="G561" s="377">
        <f t="shared" si="29"/>
        <v>0</v>
      </c>
      <c r="H561" s="377"/>
      <c r="I561" s="377">
        <f t="shared" si="27"/>
        <v>0</v>
      </c>
      <c r="J561" s="378">
        <f t="shared" si="28"/>
        <v>0</v>
      </c>
      <c r="K561" s="327"/>
      <c r="L561" s="359"/>
    </row>
    <row r="562" spans="1:12" s="461" customFormat="1" ht="45" outlineLevel="1">
      <c r="A562" s="455">
        <v>1473</v>
      </c>
      <c r="B562" s="531" t="s">
        <v>1272</v>
      </c>
      <c r="C562" s="457" t="s">
        <v>2</v>
      </c>
      <c r="D562" s="457">
        <v>36</v>
      </c>
      <c r="E562" s="457">
        <v>36</v>
      </c>
      <c r="F562" s="534">
        <v>693</v>
      </c>
      <c r="G562" s="534">
        <f t="shared" si="29"/>
        <v>24948</v>
      </c>
      <c r="H562" s="534">
        <v>298</v>
      </c>
      <c r="I562" s="534">
        <f t="shared" si="27"/>
        <v>10728</v>
      </c>
      <c r="J562" s="532">
        <f t="shared" si="28"/>
        <v>35676</v>
      </c>
      <c r="K562" s="533"/>
      <c r="L562" s="460"/>
    </row>
    <row r="563" spans="1:12" s="461" customFormat="1" ht="30" outlineLevel="1">
      <c r="A563" s="455">
        <v>1474</v>
      </c>
      <c r="B563" s="531" t="s">
        <v>1273</v>
      </c>
      <c r="C563" s="457" t="s">
        <v>2</v>
      </c>
      <c r="D563" s="457">
        <v>36</v>
      </c>
      <c r="E563" s="457">
        <v>36</v>
      </c>
      <c r="F563" s="534">
        <v>393</v>
      </c>
      <c r="G563" s="377">
        <f t="shared" si="29"/>
        <v>14148</v>
      </c>
      <c r="H563" s="534">
        <v>169</v>
      </c>
      <c r="I563" s="534">
        <f t="shared" si="27"/>
        <v>6084</v>
      </c>
      <c r="J563" s="532">
        <f t="shared" si="28"/>
        <v>20232</v>
      </c>
      <c r="K563" s="533"/>
      <c r="L563" s="460"/>
    </row>
    <row r="564" spans="1:12" s="461" customFormat="1" ht="15" outlineLevel="1">
      <c r="A564" s="455">
        <v>1475</v>
      </c>
      <c r="B564" s="531" t="s">
        <v>1187</v>
      </c>
      <c r="C564" s="457" t="s">
        <v>2</v>
      </c>
      <c r="D564" s="457">
        <v>36</v>
      </c>
      <c r="E564" s="457">
        <v>36</v>
      </c>
      <c r="F564" s="534">
        <v>402</v>
      </c>
      <c r="G564" s="534">
        <f t="shared" si="29"/>
        <v>14472</v>
      </c>
      <c r="H564" s="534">
        <v>173</v>
      </c>
      <c r="I564" s="534">
        <f t="shared" si="27"/>
        <v>6228</v>
      </c>
      <c r="J564" s="532">
        <f t="shared" si="28"/>
        <v>20700</v>
      </c>
      <c r="K564" s="533"/>
      <c r="L564" s="460"/>
    </row>
    <row r="565" spans="1:12" s="461" customFormat="1" ht="45" outlineLevel="1">
      <c r="A565" s="455">
        <v>1476</v>
      </c>
      <c r="B565" s="531" t="s">
        <v>1274</v>
      </c>
      <c r="C565" s="457" t="s">
        <v>31</v>
      </c>
      <c r="D565" s="457">
        <v>1</v>
      </c>
      <c r="E565" s="457">
        <v>1</v>
      </c>
      <c r="F565" s="534">
        <v>5107.2</v>
      </c>
      <c r="G565" s="534">
        <f t="shared" si="29"/>
        <v>5107.2</v>
      </c>
      <c r="H565" s="534">
        <v>2196.096</v>
      </c>
      <c r="I565" s="534">
        <f t="shared" si="27"/>
        <v>2196.096</v>
      </c>
      <c r="J565" s="532">
        <f t="shared" si="28"/>
        <v>7303.2960000000003</v>
      </c>
      <c r="K565" s="533"/>
      <c r="L565" s="460"/>
    </row>
    <row r="566" spans="1:12" s="461" customFormat="1" ht="45" outlineLevel="1">
      <c r="A566" s="455">
        <v>1477</v>
      </c>
      <c r="B566" s="531" t="s">
        <v>1275</v>
      </c>
      <c r="C566" s="457" t="s">
        <v>31</v>
      </c>
      <c r="D566" s="457">
        <v>1</v>
      </c>
      <c r="E566" s="457">
        <v>1</v>
      </c>
      <c r="F566" s="534">
        <v>2745.3999999999996</v>
      </c>
      <c r="G566" s="534">
        <f t="shared" si="29"/>
        <v>2745.3999999999996</v>
      </c>
      <c r="H566" s="534">
        <v>1180.5219999999999</v>
      </c>
      <c r="I566" s="534">
        <f t="shared" si="27"/>
        <v>1180.5219999999999</v>
      </c>
      <c r="J566" s="532">
        <f t="shared" si="28"/>
        <v>3925.9219999999996</v>
      </c>
      <c r="K566" s="533"/>
      <c r="L566" s="460"/>
    </row>
    <row r="567" spans="1:12" s="461" customFormat="1" ht="45" outlineLevel="1">
      <c r="A567" s="455">
        <v>1478</v>
      </c>
      <c r="B567" s="531" t="s">
        <v>1276</v>
      </c>
      <c r="C567" s="457" t="s">
        <v>31</v>
      </c>
      <c r="D567" s="457">
        <v>1</v>
      </c>
      <c r="E567" s="457">
        <v>1</v>
      </c>
      <c r="F567" s="534">
        <v>5657.4</v>
      </c>
      <c r="G567" s="534">
        <f t="shared" si="29"/>
        <v>5657.4</v>
      </c>
      <c r="H567" s="534">
        <v>2432.6819999999998</v>
      </c>
      <c r="I567" s="534">
        <f t="shared" si="27"/>
        <v>2432.6819999999998</v>
      </c>
      <c r="J567" s="532">
        <f t="shared" si="28"/>
        <v>8090.0819999999994</v>
      </c>
      <c r="K567" s="533"/>
      <c r="L567" s="460"/>
    </row>
    <row r="568" spans="1:12" s="461" customFormat="1" ht="45" outlineLevel="1">
      <c r="A568" s="455">
        <v>1479</v>
      </c>
      <c r="B568" s="531" t="s">
        <v>1277</v>
      </c>
      <c r="C568" s="457" t="s">
        <v>31</v>
      </c>
      <c r="D568" s="457">
        <v>1</v>
      </c>
      <c r="E568" s="457">
        <v>1</v>
      </c>
      <c r="F568" s="534">
        <v>3074.4</v>
      </c>
      <c r="G568" s="534">
        <f t="shared" si="29"/>
        <v>3074.4</v>
      </c>
      <c r="H568" s="534">
        <v>1321.9919999999997</v>
      </c>
      <c r="I568" s="534">
        <f t="shared" si="27"/>
        <v>1321.9919999999997</v>
      </c>
      <c r="J568" s="532">
        <f t="shared" si="28"/>
        <v>4396.3919999999998</v>
      </c>
      <c r="K568" s="533"/>
      <c r="L568" s="460"/>
    </row>
    <row r="569" spans="1:12" s="461" customFormat="1" ht="45" outlineLevel="1">
      <c r="A569" s="455">
        <v>1480</v>
      </c>
      <c r="B569" s="531" t="s">
        <v>1278</v>
      </c>
      <c r="C569" s="457" t="s">
        <v>31</v>
      </c>
      <c r="D569" s="457">
        <v>1</v>
      </c>
      <c r="E569" s="457">
        <v>1</v>
      </c>
      <c r="F569" s="534">
        <v>3004.3999999999996</v>
      </c>
      <c r="G569" s="534">
        <f t="shared" si="29"/>
        <v>3004.3999999999996</v>
      </c>
      <c r="H569" s="534">
        <v>1291.8919999999998</v>
      </c>
      <c r="I569" s="534">
        <f t="shared" si="27"/>
        <v>1291.8919999999998</v>
      </c>
      <c r="J569" s="532">
        <f t="shared" si="28"/>
        <v>4296.2919999999995</v>
      </c>
      <c r="K569" s="533"/>
      <c r="L569" s="460"/>
    </row>
    <row r="570" spans="1:12" s="461" customFormat="1" ht="45" outlineLevel="1">
      <c r="A570" s="455">
        <v>1481</v>
      </c>
      <c r="B570" s="531" t="s">
        <v>1279</v>
      </c>
      <c r="C570" s="457" t="s">
        <v>31</v>
      </c>
      <c r="D570" s="457">
        <v>3</v>
      </c>
      <c r="E570" s="457">
        <v>3</v>
      </c>
      <c r="F570" s="534">
        <v>2598.3999999999996</v>
      </c>
      <c r="G570" s="534">
        <f t="shared" si="29"/>
        <v>7795.1999999999989</v>
      </c>
      <c r="H570" s="534">
        <v>1117.3119999999999</v>
      </c>
      <c r="I570" s="534">
        <f t="shared" si="27"/>
        <v>3351.9359999999997</v>
      </c>
      <c r="J570" s="532">
        <f t="shared" si="28"/>
        <v>11147.135999999999</v>
      </c>
      <c r="K570" s="533"/>
      <c r="L570" s="460"/>
    </row>
    <row r="571" spans="1:12" s="461" customFormat="1" ht="45" outlineLevel="1">
      <c r="A571" s="455">
        <v>1482</v>
      </c>
      <c r="B571" s="531" t="s">
        <v>1280</v>
      </c>
      <c r="C571" s="457" t="s">
        <v>31</v>
      </c>
      <c r="D571" s="457">
        <v>1</v>
      </c>
      <c r="E571" s="457">
        <v>1</v>
      </c>
      <c r="F571" s="534">
        <v>2968</v>
      </c>
      <c r="G571" s="534">
        <f t="shared" si="29"/>
        <v>2968</v>
      </c>
      <c r="H571" s="534">
        <v>1276.24</v>
      </c>
      <c r="I571" s="534">
        <f t="shared" si="27"/>
        <v>1276.24</v>
      </c>
      <c r="J571" s="532">
        <f t="shared" si="28"/>
        <v>4244.24</v>
      </c>
      <c r="K571" s="533"/>
      <c r="L571" s="460"/>
    </row>
    <row r="572" spans="1:12" s="461" customFormat="1" ht="30" outlineLevel="1">
      <c r="A572" s="455">
        <v>1483</v>
      </c>
      <c r="B572" s="531" t="s">
        <v>1203</v>
      </c>
      <c r="C572" s="457" t="s">
        <v>31</v>
      </c>
      <c r="D572" s="457">
        <v>25</v>
      </c>
      <c r="E572" s="457">
        <v>25</v>
      </c>
      <c r="F572" s="534">
        <v>221</v>
      </c>
      <c r="G572" s="534">
        <f t="shared" si="29"/>
        <v>5525</v>
      </c>
      <c r="H572" s="534">
        <v>55</v>
      </c>
      <c r="I572" s="534">
        <f t="shared" si="27"/>
        <v>1375</v>
      </c>
      <c r="J572" s="532">
        <f t="shared" si="28"/>
        <v>6900</v>
      </c>
      <c r="K572" s="533"/>
      <c r="L572" s="460"/>
    </row>
    <row r="573" spans="1:12" s="461" customFormat="1" ht="30" outlineLevel="1">
      <c r="A573" s="455">
        <v>1484</v>
      </c>
      <c r="B573" s="531" t="s">
        <v>1383</v>
      </c>
      <c r="C573" s="457" t="s">
        <v>2</v>
      </c>
      <c r="D573" s="457">
        <v>20</v>
      </c>
      <c r="E573" s="457">
        <v>20</v>
      </c>
      <c r="F573" s="534">
        <v>129</v>
      </c>
      <c r="G573" s="458"/>
      <c r="H573" s="534">
        <v>30</v>
      </c>
      <c r="I573" s="534">
        <f t="shared" si="27"/>
        <v>600</v>
      </c>
      <c r="J573" s="532">
        <f t="shared" si="28"/>
        <v>600</v>
      </c>
      <c r="K573" s="533"/>
      <c r="L573" s="460"/>
    </row>
    <row r="574" spans="1:12" s="461" customFormat="1" ht="30" outlineLevel="1">
      <c r="A574" s="455">
        <v>1485</v>
      </c>
      <c r="B574" s="531" t="s">
        <v>1385</v>
      </c>
      <c r="C574" s="457" t="s">
        <v>2</v>
      </c>
      <c r="D574" s="457">
        <v>10</v>
      </c>
      <c r="E574" s="457">
        <v>10</v>
      </c>
      <c r="F574" s="534">
        <v>70</v>
      </c>
      <c r="G574" s="458"/>
      <c r="H574" s="534">
        <v>30</v>
      </c>
      <c r="I574" s="534">
        <f t="shared" si="27"/>
        <v>300</v>
      </c>
      <c r="J574" s="532">
        <f t="shared" si="28"/>
        <v>300</v>
      </c>
      <c r="K574" s="533"/>
      <c r="L574" s="460"/>
    </row>
    <row r="575" spans="1:12" s="461" customFormat="1" ht="30" outlineLevel="1">
      <c r="A575" s="455">
        <v>1486</v>
      </c>
      <c r="B575" s="531" t="s">
        <v>1384</v>
      </c>
      <c r="C575" s="457" t="s">
        <v>31</v>
      </c>
      <c r="D575" s="457">
        <v>90</v>
      </c>
      <c r="E575" s="457">
        <v>90</v>
      </c>
      <c r="F575" s="534">
        <v>8</v>
      </c>
      <c r="G575" s="534">
        <f t="shared" ref="G575:G638" si="30">F575*E575</f>
        <v>720</v>
      </c>
      <c r="H575" s="534">
        <v>3</v>
      </c>
      <c r="I575" s="534">
        <f t="shared" si="27"/>
        <v>270</v>
      </c>
      <c r="J575" s="532">
        <f t="shared" si="28"/>
        <v>990</v>
      </c>
      <c r="K575" s="533"/>
      <c r="L575" s="460"/>
    </row>
    <row r="576" spans="1:12" s="461" customFormat="1" ht="30" outlineLevel="1">
      <c r="A576" s="455">
        <v>1487</v>
      </c>
      <c r="B576" s="531" t="s">
        <v>1259</v>
      </c>
      <c r="C576" s="457" t="s">
        <v>103</v>
      </c>
      <c r="D576" s="457">
        <v>2</v>
      </c>
      <c r="E576" s="457">
        <v>2</v>
      </c>
      <c r="F576" s="534">
        <v>756</v>
      </c>
      <c r="G576" s="534">
        <f t="shared" si="30"/>
        <v>1512</v>
      </c>
      <c r="H576" s="534">
        <v>2250</v>
      </c>
      <c r="I576" s="534">
        <f t="shared" si="27"/>
        <v>4500</v>
      </c>
      <c r="J576" s="532">
        <f t="shared" si="28"/>
        <v>6012</v>
      </c>
      <c r="K576" s="533"/>
      <c r="L576" s="460"/>
    </row>
    <row r="577" spans="1:12" s="6" customFormat="1" ht="15" outlineLevel="1">
      <c r="A577" s="40">
        <v>1488</v>
      </c>
      <c r="B577" s="70" t="s">
        <v>1281</v>
      </c>
      <c r="C577" s="202"/>
      <c r="D577" s="202"/>
      <c r="E577" s="202"/>
      <c r="F577" s="377"/>
      <c r="G577" s="534">
        <f t="shared" si="30"/>
        <v>0</v>
      </c>
      <c r="H577" s="377"/>
      <c r="I577" s="377">
        <f t="shared" si="27"/>
        <v>0</v>
      </c>
      <c r="J577" s="378">
        <f t="shared" si="28"/>
        <v>0</v>
      </c>
      <c r="K577" s="327"/>
      <c r="L577" s="359"/>
    </row>
    <row r="578" spans="1:12" s="6" customFormat="1" ht="15" outlineLevel="1">
      <c r="A578" s="40">
        <v>1489</v>
      </c>
      <c r="B578" s="70" t="s">
        <v>1282</v>
      </c>
      <c r="C578" s="202"/>
      <c r="D578" s="202"/>
      <c r="E578" s="202"/>
      <c r="F578" s="377"/>
      <c r="G578" s="534">
        <f t="shared" si="30"/>
        <v>0</v>
      </c>
      <c r="H578" s="377"/>
      <c r="I578" s="377">
        <f t="shared" si="27"/>
        <v>0</v>
      </c>
      <c r="J578" s="378">
        <f t="shared" si="28"/>
        <v>0</v>
      </c>
      <c r="K578" s="327"/>
      <c r="L578" s="359"/>
    </row>
    <row r="579" spans="1:12" s="461" customFormat="1" ht="60" outlineLevel="1">
      <c r="A579" s="455">
        <v>1490</v>
      </c>
      <c r="B579" s="531" t="s">
        <v>1692</v>
      </c>
      <c r="C579" s="457" t="s">
        <v>103</v>
      </c>
      <c r="D579" s="457">
        <v>1</v>
      </c>
      <c r="E579" s="457">
        <v>1</v>
      </c>
      <c r="F579" s="534">
        <v>157027</v>
      </c>
      <c r="G579" s="534">
        <f t="shared" si="30"/>
        <v>157027</v>
      </c>
      <c r="H579" s="534">
        <v>67522</v>
      </c>
      <c r="I579" s="534">
        <f t="shared" si="27"/>
        <v>67522</v>
      </c>
      <c r="J579" s="532">
        <f t="shared" si="28"/>
        <v>224549</v>
      </c>
      <c r="K579" s="533"/>
      <c r="L579" s="460"/>
    </row>
    <row r="580" spans="1:12" s="6" customFormat="1" ht="15" outlineLevel="1">
      <c r="A580" s="40">
        <v>1491</v>
      </c>
      <c r="B580" s="70" t="s">
        <v>104</v>
      </c>
      <c r="C580" s="202"/>
      <c r="D580" s="202"/>
      <c r="E580" s="202"/>
      <c r="F580" s="377"/>
      <c r="G580" s="534">
        <f t="shared" si="30"/>
        <v>0</v>
      </c>
      <c r="H580" s="377"/>
      <c r="I580" s="377">
        <f t="shared" si="27"/>
        <v>0</v>
      </c>
      <c r="J580" s="378">
        <f t="shared" si="28"/>
        <v>0</v>
      </c>
      <c r="K580" s="327"/>
      <c r="L580" s="359"/>
    </row>
    <row r="581" spans="1:12" s="461" customFormat="1" ht="30" outlineLevel="1">
      <c r="A581" s="455">
        <v>1492</v>
      </c>
      <c r="B581" s="531" t="s">
        <v>1266</v>
      </c>
      <c r="C581" s="457" t="s">
        <v>31</v>
      </c>
      <c r="D581" s="457">
        <v>2</v>
      </c>
      <c r="E581" s="457">
        <v>2</v>
      </c>
      <c r="F581" s="534">
        <v>237428</v>
      </c>
      <c r="G581" s="534">
        <f t="shared" si="30"/>
        <v>474856</v>
      </c>
      <c r="H581" s="534">
        <v>37989</v>
      </c>
      <c r="I581" s="534">
        <f t="shared" si="27"/>
        <v>75978</v>
      </c>
      <c r="J581" s="532">
        <f t="shared" si="28"/>
        <v>550834</v>
      </c>
      <c r="K581" s="533"/>
      <c r="L581" s="460"/>
    </row>
    <row r="582" spans="1:12" s="6" customFormat="1" ht="15" outlineLevel="1">
      <c r="A582" s="40">
        <v>1493</v>
      </c>
      <c r="B582" s="70" t="s">
        <v>1179</v>
      </c>
      <c r="C582" s="202"/>
      <c r="D582" s="202"/>
      <c r="E582" s="202"/>
      <c r="F582" s="377"/>
      <c r="G582" s="534">
        <f t="shared" si="30"/>
        <v>0</v>
      </c>
      <c r="H582" s="377"/>
      <c r="I582" s="377">
        <f t="shared" si="27"/>
        <v>0</v>
      </c>
      <c r="J582" s="378">
        <f t="shared" si="28"/>
        <v>0</v>
      </c>
      <c r="K582" s="327"/>
      <c r="L582" s="359"/>
    </row>
    <row r="583" spans="1:12" s="461" customFormat="1" ht="15" outlineLevel="1">
      <c r="A583" s="455">
        <v>1494</v>
      </c>
      <c r="B583" s="531" t="s">
        <v>1694</v>
      </c>
      <c r="C583" s="457" t="s">
        <v>2</v>
      </c>
      <c r="D583" s="457">
        <v>4</v>
      </c>
      <c r="E583" s="457">
        <v>4</v>
      </c>
      <c r="F583" s="534">
        <v>920</v>
      </c>
      <c r="G583" s="534">
        <f t="shared" si="30"/>
        <v>3680</v>
      </c>
      <c r="H583" s="534">
        <v>598</v>
      </c>
      <c r="I583" s="534">
        <f t="shared" si="27"/>
        <v>2392</v>
      </c>
      <c r="J583" s="532">
        <f t="shared" si="28"/>
        <v>6072</v>
      </c>
      <c r="K583" s="533"/>
      <c r="L583" s="460"/>
    </row>
    <row r="584" spans="1:12" s="461" customFormat="1" ht="15" outlineLevel="1">
      <c r="A584" s="455">
        <v>1495</v>
      </c>
      <c r="B584" s="531" t="s">
        <v>1695</v>
      </c>
      <c r="C584" s="457" t="s">
        <v>2</v>
      </c>
      <c r="D584" s="457">
        <v>65</v>
      </c>
      <c r="E584" s="457">
        <v>65</v>
      </c>
      <c r="F584" s="534">
        <v>1295</v>
      </c>
      <c r="G584" s="534">
        <f t="shared" si="30"/>
        <v>84175</v>
      </c>
      <c r="H584" s="534">
        <v>598</v>
      </c>
      <c r="I584" s="534">
        <f t="shared" si="27"/>
        <v>38870</v>
      </c>
      <c r="J584" s="532">
        <f t="shared" si="28"/>
        <v>123045</v>
      </c>
      <c r="K584" s="533"/>
      <c r="L584" s="460"/>
    </row>
    <row r="585" spans="1:12" s="461" customFormat="1" ht="30" outlineLevel="1">
      <c r="A585" s="455">
        <v>1496</v>
      </c>
      <c r="B585" s="531" t="s">
        <v>1684</v>
      </c>
      <c r="C585" s="457" t="s">
        <v>2</v>
      </c>
      <c r="D585" s="457">
        <v>8</v>
      </c>
      <c r="E585" s="457">
        <v>8</v>
      </c>
      <c r="F585" s="534">
        <v>476</v>
      </c>
      <c r="G585" s="534">
        <f t="shared" si="30"/>
        <v>3808</v>
      </c>
      <c r="H585" s="534">
        <v>398</v>
      </c>
      <c r="I585" s="534">
        <f t="shared" si="27"/>
        <v>3184</v>
      </c>
      <c r="J585" s="532">
        <f t="shared" si="28"/>
        <v>6992</v>
      </c>
      <c r="K585" s="533"/>
      <c r="L585" s="460"/>
    </row>
    <row r="586" spans="1:12" s="6" customFormat="1" ht="15" outlineLevel="1">
      <c r="A586" s="40">
        <v>1497</v>
      </c>
      <c r="B586" s="70" t="s">
        <v>1218</v>
      </c>
      <c r="C586" s="202"/>
      <c r="D586" s="202"/>
      <c r="E586" s="202"/>
      <c r="F586" s="377"/>
      <c r="G586" s="534">
        <f t="shared" si="30"/>
        <v>0</v>
      </c>
      <c r="H586" s="377"/>
      <c r="I586" s="377">
        <f t="shared" si="27"/>
        <v>0</v>
      </c>
      <c r="J586" s="378">
        <f t="shared" si="28"/>
        <v>0</v>
      </c>
      <c r="K586" s="327"/>
      <c r="L586" s="359"/>
    </row>
    <row r="587" spans="1:12" s="461" customFormat="1" ht="30" outlineLevel="1">
      <c r="A587" s="455">
        <v>1498</v>
      </c>
      <c r="B587" s="531" t="s">
        <v>1383</v>
      </c>
      <c r="C587" s="457" t="s">
        <v>2</v>
      </c>
      <c r="D587" s="457">
        <v>20</v>
      </c>
      <c r="E587" s="457">
        <v>20</v>
      </c>
      <c r="F587" s="534" t="s">
        <v>3736</v>
      </c>
      <c r="G587" s="534">
        <f t="shared" si="30"/>
        <v>2580</v>
      </c>
      <c r="H587" s="534" t="s">
        <v>3471</v>
      </c>
      <c r="I587" s="534">
        <f t="shared" si="27"/>
        <v>600</v>
      </c>
      <c r="J587" s="532">
        <f t="shared" si="28"/>
        <v>3180</v>
      </c>
      <c r="K587" s="549"/>
      <c r="L587" s="460"/>
    </row>
    <row r="588" spans="1:12" s="461" customFormat="1" ht="30" outlineLevel="1">
      <c r="A588" s="455">
        <v>1499</v>
      </c>
      <c r="B588" s="531" t="s">
        <v>1385</v>
      </c>
      <c r="C588" s="457" t="s">
        <v>2</v>
      </c>
      <c r="D588" s="457">
        <v>10</v>
      </c>
      <c r="E588" s="457">
        <v>10</v>
      </c>
      <c r="F588" s="534" t="s">
        <v>3737</v>
      </c>
      <c r="G588" s="534">
        <f t="shared" si="30"/>
        <v>700</v>
      </c>
      <c r="H588" s="534" t="s">
        <v>3471</v>
      </c>
      <c r="I588" s="534">
        <f t="shared" si="27"/>
        <v>300</v>
      </c>
      <c r="J588" s="532">
        <f t="shared" si="28"/>
        <v>1000</v>
      </c>
      <c r="K588" s="549"/>
      <c r="L588" s="460"/>
    </row>
    <row r="589" spans="1:12" s="461" customFormat="1" ht="30" outlineLevel="1">
      <c r="A589" s="455">
        <v>1500</v>
      </c>
      <c r="B589" s="531" t="s">
        <v>1384</v>
      </c>
      <c r="C589" s="457" t="s">
        <v>31</v>
      </c>
      <c r="D589" s="457">
        <v>90</v>
      </c>
      <c r="E589" s="457">
        <v>90</v>
      </c>
      <c r="F589" s="534">
        <v>8</v>
      </c>
      <c r="G589" s="534">
        <f t="shared" si="30"/>
        <v>720</v>
      </c>
      <c r="H589" s="534">
        <v>3</v>
      </c>
      <c r="I589" s="534">
        <f t="shared" si="27"/>
        <v>270</v>
      </c>
      <c r="J589" s="532">
        <f t="shared" si="28"/>
        <v>990</v>
      </c>
      <c r="K589" s="533"/>
      <c r="L589" s="460"/>
    </row>
    <row r="590" spans="1:12" s="461" customFormat="1" ht="30" outlineLevel="1">
      <c r="A590" s="455">
        <v>1501</v>
      </c>
      <c r="B590" s="531" t="s">
        <v>1259</v>
      </c>
      <c r="C590" s="457" t="s">
        <v>103</v>
      </c>
      <c r="D590" s="457">
        <v>2</v>
      </c>
      <c r="E590" s="457">
        <v>2</v>
      </c>
      <c r="F590" s="534" t="s">
        <v>3738</v>
      </c>
      <c r="G590" s="534">
        <f t="shared" si="30"/>
        <v>1512</v>
      </c>
      <c r="H590" s="534" t="s">
        <v>3739</v>
      </c>
      <c r="I590" s="534">
        <f t="shared" si="27"/>
        <v>4500</v>
      </c>
      <c r="J590" s="532">
        <f t="shared" si="28"/>
        <v>6012</v>
      </c>
      <c r="K590" s="549"/>
      <c r="L590" s="460"/>
    </row>
    <row r="591" spans="1:12" s="6" customFormat="1" ht="15" outlineLevel="1">
      <c r="A591" s="40">
        <v>1502</v>
      </c>
      <c r="B591" s="70" t="s">
        <v>1283</v>
      </c>
      <c r="C591" s="202"/>
      <c r="D591" s="202"/>
      <c r="E591" s="202"/>
      <c r="F591" s="377"/>
      <c r="G591" s="534">
        <f t="shared" si="30"/>
        <v>0</v>
      </c>
      <c r="H591" s="377"/>
      <c r="I591" s="377">
        <f t="shared" si="27"/>
        <v>0</v>
      </c>
      <c r="J591" s="378">
        <f t="shared" si="28"/>
        <v>0</v>
      </c>
      <c r="K591" s="452"/>
      <c r="L591" s="359"/>
    </row>
    <row r="592" spans="1:12" s="6" customFormat="1" ht="15" outlineLevel="1">
      <c r="A592" s="40">
        <v>1503</v>
      </c>
      <c r="B592" s="70" t="s">
        <v>1284</v>
      </c>
      <c r="C592" s="202"/>
      <c r="D592" s="202"/>
      <c r="E592" s="202"/>
      <c r="F592" s="377"/>
      <c r="G592" s="377">
        <f t="shared" si="30"/>
        <v>0</v>
      </c>
      <c r="H592" s="377"/>
      <c r="I592" s="377">
        <f t="shared" si="27"/>
        <v>0</v>
      </c>
      <c r="J592" s="378">
        <f t="shared" si="28"/>
        <v>0</v>
      </c>
      <c r="K592" s="327"/>
      <c r="L592" s="359"/>
    </row>
    <row r="593" spans="1:12" s="461" customFormat="1" ht="60" outlineLevel="1">
      <c r="A593" s="455">
        <v>1504</v>
      </c>
      <c r="B593" s="531" t="s">
        <v>1692</v>
      </c>
      <c r="C593" s="457" t="s">
        <v>103</v>
      </c>
      <c r="D593" s="457">
        <v>1</v>
      </c>
      <c r="E593" s="457">
        <v>1</v>
      </c>
      <c r="F593" s="534">
        <v>157027</v>
      </c>
      <c r="G593" s="534">
        <f t="shared" si="30"/>
        <v>157027</v>
      </c>
      <c r="H593" s="534">
        <v>67522</v>
      </c>
      <c r="I593" s="534">
        <f t="shared" si="27"/>
        <v>67522</v>
      </c>
      <c r="J593" s="532">
        <f t="shared" si="28"/>
        <v>224549</v>
      </c>
      <c r="K593" s="533"/>
      <c r="L593" s="460"/>
    </row>
    <row r="594" spans="1:12" s="6" customFormat="1" ht="15" outlineLevel="1">
      <c r="A594" s="40">
        <v>1505</v>
      </c>
      <c r="B594" s="70" t="s">
        <v>104</v>
      </c>
      <c r="C594" s="202"/>
      <c r="D594" s="202"/>
      <c r="E594" s="202"/>
      <c r="F594" s="377"/>
      <c r="G594" s="377">
        <f t="shared" si="30"/>
        <v>0</v>
      </c>
      <c r="H594" s="377"/>
      <c r="I594" s="377">
        <f t="shared" si="27"/>
        <v>0</v>
      </c>
      <c r="J594" s="378">
        <f t="shared" si="28"/>
        <v>0</v>
      </c>
      <c r="K594" s="327"/>
      <c r="L594" s="359"/>
    </row>
    <row r="595" spans="1:12" s="461" customFormat="1" ht="30" outlineLevel="1">
      <c r="A595" s="455">
        <v>1506</v>
      </c>
      <c r="B595" s="531" t="s">
        <v>1266</v>
      </c>
      <c r="C595" s="457" t="s">
        <v>31</v>
      </c>
      <c r="D595" s="457">
        <v>2</v>
      </c>
      <c r="E595" s="457">
        <v>2</v>
      </c>
      <c r="F595" s="534">
        <v>237428</v>
      </c>
      <c r="G595" s="534">
        <f t="shared" si="30"/>
        <v>474856</v>
      </c>
      <c r="H595" s="534">
        <v>37989</v>
      </c>
      <c r="I595" s="534">
        <f t="shared" si="27"/>
        <v>75978</v>
      </c>
      <c r="J595" s="532">
        <f t="shared" si="28"/>
        <v>550834</v>
      </c>
      <c r="K595" s="533"/>
      <c r="L595" s="460"/>
    </row>
    <row r="596" spans="1:12" s="6" customFormat="1" ht="15" outlineLevel="1">
      <c r="A596" s="40">
        <v>1507</v>
      </c>
      <c r="B596" s="70" t="s">
        <v>1179</v>
      </c>
      <c r="C596" s="202"/>
      <c r="D596" s="202"/>
      <c r="E596" s="202"/>
      <c r="F596" s="377"/>
      <c r="G596" s="534">
        <f t="shared" si="30"/>
        <v>0</v>
      </c>
      <c r="H596" s="377"/>
      <c r="I596" s="377">
        <f t="shared" si="27"/>
        <v>0</v>
      </c>
      <c r="J596" s="378">
        <f t="shared" si="28"/>
        <v>0</v>
      </c>
      <c r="K596" s="327"/>
      <c r="L596" s="359"/>
    </row>
    <row r="597" spans="1:12" s="461" customFormat="1" ht="15" outlineLevel="1">
      <c r="A597" s="455">
        <v>1508</v>
      </c>
      <c r="B597" s="531" t="s">
        <v>1694</v>
      </c>
      <c r="C597" s="457" t="s">
        <v>2</v>
      </c>
      <c r="D597" s="457">
        <v>4</v>
      </c>
      <c r="E597" s="457">
        <v>4</v>
      </c>
      <c r="F597" s="534">
        <v>920</v>
      </c>
      <c r="G597" s="377">
        <f t="shared" si="30"/>
        <v>3680</v>
      </c>
      <c r="H597" s="534">
        <v>598</v>
      </c>
      <c r="I597" s="534">
        <f t="shared" ref="I597:I660" si="31">H597*E597</f>
        <v>2392</v>
      </c>
      <c r="J597" s="532">
        <f t="shared" ref="J597:J660" si="32">I597+G597</f>
        <v>6072</v>
      </c>
      <c r="K597" s="533"/>
      <c r="L597" s="460"/>
    </row>
    <row r="598" spans="1:12" s="461" customFormat="1" ht="15" outlineLevel="1">
      <c r="A598" s="455">
        <v>1509</v>
      </c>
      <c r="B598" s="531" t="s">
        <v>1695</v>
      </c>
      <c r="C598" s="457" t="s">
        <v>2</v>
      </c>
      <c r="D598" s="457">
        <v>85</v>
      </c>
      <c r="E598" s="457">
        <v>85</v>
      </c>
      <c r="F598" s="534">
        <v>1295</v>
      </c>
      <c r="G598" s="534">
        <f t="shared" si="30"/>
        <v>110075</v>
      </c>
      <c r="H598" s="534">
        <v>598</v>
      </c>
      <c r="I598" s="534">
        <f t="shared" si="31"/>
        <v>50830</v>
      </c>
      <c r="J598" s="532">
        <f t="shared" si="32"/>
        <v>160905</v>
      </c>
      <c r="K598" s="533"/>
      <c r="L598" s="460"/>
    </row>
    <row r="599" spans="1:12" s="461" customFormat="1" ht="30" outlineLevel="1">
      <c r="A599" s="455">
        <v>1510</v>
      </c>
      <c r="B599" s="531" t="s">
        <v>1684</v>
      </c>
      <c r="C599" s="457" t="s">
        <v>2</v>
      </c>
      <c r="D599" s="457">
        <v>8</v>
      </c>
      <c r="E599" s="457">
        <v>8</v>
      </c>
      <c r="F599" s="534">
        <v>476</v>
      </c>
      <c r="G599" s="534">
        <f t="shared" si="30"/>
        <v>3808</v>
      </c>
      <c r="H599" s="534">
        <v>398</v>
      </c>
      <c r="I599" s="534">
        <f t="shared" si="31"/>
        <v>3184</v>
      </c>
      <c r="J599" s="532">
        <f t="shared" si="32"/>
        <v>6992</v>
      </c>
      <c r="K599" s="533"/>
      <c r="L599" s="460"/>
    </row>
    <row r="600" spans="1:12" s="6" customFormat="1" ht="15" outlineLevel="1">
      <c r="A600" s="40">
        <v>1511</v>
      </c>
      <c r="B600" s="70" t="s">
        <v>1218</v>
      </c>
      <c r="C600" s="202"/>
      <c r="D600" s="202"/>
      <c r="E600" s="202"/>
      <c r="F600" s="377"/>
      <c r="G600" s="377">
        <f t="shared" si="30"/>
        <v>0</v>
      </c>
      <c r="H600" s="377"/>
      <c r="I600" s="377">
        <f t="shared" si="31"/>
        <v>0</v>
      </c>
      <c r="J600" s="378">
        <f t="shared" si="32"/>
        <v>0</v>
      </c>
      <c r="K600" s="327"/>
      <c r="L600" s="359"/>
    </row>
    <row r="601" spans="1:12" s="461" customFormat="1" ht="45" outlineLevel="1">
      <c r="A601" s="455">
        <v>1512</v>
      </c>
      <c r="B601" s="456" t="s">
        <v>1272</v>
      </c>
      <c r="C601" s="464" t="s">
        <v>2</v>
      </c>
      <c r="D601" s="464">
        <v>36</v>
      </c>
      <c r="E601" s="457">
        <v>36</v>
      </c>
      <c r="F601" s="534">
        <v>693</v>
      </c>
      <c r="G601" s="534">
        <f t="shared" si="30"/>
        <v>24948</v>
      </c>
      <c r="H601" s="534">
        <v>298</v>
      </c>
      <c r="I601" s="534">
        <f t="shared" si="31"/>
        <v>10728</v>
      </c>
      <c r="J601" s="532">
        <f t="shared" si="32"/>
        <v>35676</v>
      </c>
      <c r="K601" s="464"/>
      <c r="L601" s="460"/>
    </row>
    <row r="602" spans="1:12" s="461" customFormat="1" ht="30" outlineLevel="1">
      <c r="A602" s="455">
        <v>1513</v>
      </c>
      <c r="B602" s="531" t="s">
        <v>1273</v>
      </c>
      <c r="C602" s="457" t="s">
        <v>2</v>
      </c>
      <c r="D602" s="457">
        <v>36</v>
      </c>
      <c r="E602" s="457">
        <v>36</v>
      </c>
      <c r="F602" s="534">
        <v>393</v>
      </c>
      <c r="G602" s="534">
        <f t="shared" si="30"/>
        <v>14148</v>
      </c>
      <c r="H602" s="534">
        <v>169</v>
      </c>
      <c r="I602" s="534">
        <f t="shared" si="31"/>
        <v>6084</v>
      </c>
      <c r="J602" s="532">
        <f t="shared" si="32"/>
        <v>20232</v>
      </c>
      <c r="K602" s="533"/>
      <c r="L602" s="460"/>
    </row>
    <row r="603" spans="1:12" s="461" customFormat="1" ht="15" outlineLevel="1">
      <c r="A603" s="455">
        <v>1514</v>
      </c>
      <c r="B603" s="531" t="s">
        <v>1187</v>
      </c>
      <c r="C603" s="457" t="s">
        <v>2</v>
      </c>
      <c r="D603" s="457">
        <v>36</v>
      </c>
      <c r="E603" s="457">
        <v>36</v>
      </c>
      <c r="F603" s="534">
        <v>402</v>
      </c>
      <c r="G603" s="534">
        <f t="shared" si="30"/>
        <v>14472</v>
      </c>
      <c r="H603" s="534">
        <v>173</v>
      </c>
      <c r="I603" s="534">
        <f t="shared" si="31"/>
        <v>6228</v>
      </c>
      <c r="J603" s="532">
        <f t="shared" si="32"/>
        <v>20700</v>
      </c>
      <c r="K603" s="533"/>
      <c r="L603" s="460"/>
    </row>
    <row r="604" spans="1:12" s="461" customFormat="1" ht="45" outlineLevel="1">
      <c r="A604" s="455">
        <v>1515</v>
      </c>
      <c r="B604" s="531" t="s">
        <v>1274</v>
      </c>
      <c r="C604" s="457" t="s">
        <v>31</v>
      </c>
      <c r="D604" s="457">
        <v>1</v>
      </c>
      <c r="E604" s="457">
        <v>1</v>
      </c>
      <c r="F604" s="534">
        <v>5107.2</v>
      </c>
      <c r="G604" s="534">
        <f t="shared" si="30"/>
        <v>5107.2</v>
      </c>
      <c r="H604" s="534">
        <v>2196.096</v>
      </c>
      <c r="I604" s="534">
        <f t="shared" si="31"/>
        <v>2196.096</v>
      </c>
      <c r="J604" s="532">
        <f t="shared" si="32"/>
        <v>7303.2960000000003</v>
      </c>
      <c r="K604" s="533"/>
      <c r="L604" s="460"/>
    </row>
    <row r="605" spans="1:12" s="461" customFormat="1" ht="45" outlineLevel="1">
      <c r="A605" s="455">
        <v>1516</v>
      </c>
      <c r="B605" s="531" t="s">
        <v>1275</v>
      </c>
      <c r="C605" s="457" t="s">
        <v>31</v>
      </c>
      <c r="D605" s="457">
        <v>1</v>
      </c>
      <c r="E605" s="457">
        <v>1</v>
      </c>
      <c r="F605" s="534">
        <v>2745.3999999999996</v>
      </c>
      <c r="G605" s="534">
        <f t="shared" si="30"/>
        <v>2745.3999999999996</v>
      </c>
      <c r="H605" s="534">
        <v>1180.5219999999999</v>
      </c>
      <c r="I605" s="534">
        <f t="shared" si="31"/>
        <v>1180.5219999999999</v>
      </c>
      <c r="J605" s="532">
        <f t="shared" si="32"/>
        <v>3925.9219999999996</v>
      </c>
      <c r="K605" s="533"/>
      <c r="L605" s="460"/>
    </row>
    <row r="606" spans="1:12" s="461" customFormat="1" ht="45" outlineLevel="1">
      <c r="A606" s="455">
        <v>1517</v>
      </c>
      <c r="B606" s="531" t="s">
        <v>1276</v>
      </c>
      <c r="C606" s="457" t="s">
        <v>31</v>
      </c>
      <c r="D606" s="457">
        <v>1</v>
      </c>
      <c r="E606" s="457">
        <v>1</v>
      </c>
      <c r="F606" s="534">
        <v>5657.4</v>
      </c>
      <c r="G606" s="534">
        <f t="shared" si="30"/>
        <v>5657.4</v>
      </c>
      <c r="H606" s="534">
        <v>2432.6819999999998</v>
      </c>
      <c r="I606" s="534">
        <f t="shared" si="31"/>
        <v>2432.6819999999998</v>
      </c>
      <c r="J606" s="532">
        <f t="shared" si="32"/>
        <v>8090.0819999999994</v>
      </c>
      <c r="K606" s="533"/>
      <c r="L606" s="460"/>
    </row>
    <row r="607" spans="1:12" s="461" customFormat="1" ht="45" outlineLevel="1">
      <c r="A607" s="455">
        <v>1518</v>
      </c>
      <c r="B607" s="531" t="s">
        <v>1277</v>
      </c>
      <c r="C607" s="457" t="s">
        <v>31</v>
      </c>
      <c r="D607" s="457">
        <v>1</v>
      </c>
      <c r="E607" s="457">
        <v>1</v>
      </c>
      <c r="F607" s="534">
        <v>3074.4</v>
      </c>
      <c r="G607" s="534">
        <f t="shared" si="30"/>
        <v>3074.4</v>
      </c>
      <c r="H607" s="534">
        <v>1321.9919999999997</v>
      </c>
      <c r="I607" s="534">
        <f t="shared" si="31"/>
        <v>1321.9919999999997</v>
      </c>
      <c r="J607" s="532">
        <f t="shared" si="32"/>
        <v>4396.3919999999998</v>
      </c>
      <c r="K607" s="533"/>
      <c r="L607" s="460"/>
    </row>
    <row r="608" spans="1:12" s="461" customFormat="1" ht="45" outlineLevel="1">
      <c r="A608" s="455">
        <v>1519</v>
      </c>
      <c r="B608" s="531" t="s">
        <v>1278</v>
      </c>
      <c r="C608" s="457" t="s">
        <v>31</v>
      </c>
      <c r="D608" s="457">
        <v>1</v>
      </c>
      <c r="E608" s="457">
        <v>1</v>
      </c>
      <c r="F608" s="534">
        <v>3004.3999999999996</v>
      </c>
      <c r="G608" s="534">
        <f t="shared" si="30"/>
        <v>3004.3999999999996</v>
      </c>
      <c r="H608" s="534">
        <v>1291.8919999999998</v>
      </c>
      <c r="I608" s="534">
        <f t="shared" si="31"/>
        <v>1291.8919999999998</v>
      </c>
      <c r="J608" s="532">
        <f t="shared" si="32"/>
        <v>4296.2919999999995</v>
      </c>
      <c r="K608" s="533"/>
      <c r="L608" s="460"/>
    </row>
    <row r="609" spans="1:12" s="461" customFormat="1" ht="45" outlineLevel="1">
      <c r="A609" s="455">
        <v>1520</v>
      </c>
      <c r="B609" s="531" t="s">
        <v>1279</v>
      </c>
      <c r="C609" s="457" t="s">
        <v>31</v>
      </c>
      <c r="D609" s="457">
        <v>3</v>
      </c>
      <c r="E609" s="457">
        <v>3</v>
      </c>
      <c r="F609" s="534">
        <v>2598.3999999999996</v>
      </c>
      <c r="G609" s="377">
        <f t="shared" si="30"/>
        <v>7795.1999999999989</v>
      </c>
      <c r="H609" s="534">
        <v>1117.3119999999999</v>
      </c>
      <c r="I609" s="534">
        <f t="shared" si="31"/>
        <v>3351.9359999999997</v>
      </c>
      <c r="J609" s="532">
        <f t="shared" si="32"/>
        <v>11147.135999999999</v>
      </c>
      <c r="K609" s="533"/>
      <c r="L609" s="460"/>
    </row>
    <row r="610" spans="1:12" s="461" customFormat="1" ht="45" outlineLevel="1">
      <c r="A610" s="455">
        <v>1521</v>
      </c>
      <c r="B610" s="531" t="s">
        <v>1280</v>
      </c>
      <c r="C610" s="457" t="s">
        <v>31</v>
      </c>
      <c r="D610" s="457">
        <v>1</v>
      </c>
      <c r="E610" s="457">
        <v>1</v>
      </c>
      <c r="F610" s="534">
        <v>2968</v>
      </c>
      <c r="G610" s="377">
        <f t="shared" si="30"/>
        <v>2968</v>
      </c>
      <c r="H610" s="534">
        <v>1276.24</v>
      </c>
      <c r="I610" s="534">
        <f t="shared" si="31"/>
        <v>1276.24</v>
      </c>
      <c r="J610" s="532">
        <f t="shared" si="32"/>
        <v>4244.24</v>
      </c>
      <c r="K610" s="533"/>
      <c r="L610" s="460"/>
    </row>
    <row r="611" spans="1:12" s="461" customFormat="1" ht="30" outlineLevel="1">
      <c r="A611" s="455">
        <v>1522</v>
      </c>
      <c r="B611" s="531" t="s">
        <v>1203</v>
      </c>
      <c r="C611" s="457" t="s">
        <v>31</v>
      </c>
      <c r="D611" s="457">
        <v>25</v>
      </c>
      <c r="E611" s="457">
        <v>25</v>
      </c>
      <c r="F611" s="534">
        <v>221</v>
      </c>
      <c r="G611" s="534">
        <f t="shared" si="30"/>
        <v>5525</v>
      </c>
      <c r="H611" s="534">
        <v>55</v>
      </c>
      <c r="I611" s="534">
        <f t="shared" si="31"/>
        <v>1375</v>
      </c>
      <c r="J611" s="532">
        <f t="shared" si="32"/>
        <v>6900</v>
      </c>
      <c r="K611" s="533"/>
      <c r="L611" s="460"/>
    </row>
    <row r="612" spans="1:12" s="461" customFormat="1" ht="30" outlineLevel="1">
      <c r="A612" s="455">
        <v>1523</v>
      </c>
      <c r="B612" s="531" t="s">
        <v>1383</v>
      </c>
      <c r="C612" s="457" t="s">
        <v>2</v>
      </c>
      <c r="D612" s="457">
        <v>20</v>
      </c>
      <c r="E612" s="457">
        <v>20</v>
      </c>
      <c r="F612" s="534">
        <v>129</v>
      </c>
      <c r="G612" s="377">
        <f t="shared" si="30"/>
        <v>2580</v>
      </c>
      <c r="H612" s="534">
        <v>30</v>
      </c>
      <c r="I612" s="534">
        <f t="shared" si="31"/>
        <v>600</v>
      </c>
      <c r="J612" s="532">
        <f t="shared" si="32"/>
        <v>3180</v>
      </c>
      <c r="K612" s="533"/>
      <c r="L612" s="460"/>
    </row>
    <row r="613" spans="1:12" s="461" customFormat="1" ht="30" outlineLevel="1">
      <c r="A613" s="455">
        <v>1524</v>
      </c>
      <c r="B613" s="531" t="s">
        <v>1385</v>
      </c>
      <c r="C613" s="457" t="s">
        <v>2</v>
      </c>
      <c r="D613" s="457">
        <v>10</v>
      </c>
      <c r="E613" s="457">
        <v>10</v>
      </c>
      <c r="F613" s="534">
        <v>70</v>
      </c>
      <c r="G613" s="534">
        <f t="shared" si="30"/>
        <v>700</v>
      </c>
      <c r="H613" s="534">
        <v>30</v>
      </c>
      <c r="I613" s="534">
        <f t="shared" si="31"/>
        <v>300</v>
      </c>
      <c r="J613" s="532">
        <f t="shared" si="32"/>
        <v>1000</v>
      </c>
      <c r="K613" s="533"/>
      <c r="L613" s="460"/>
    </row>
    <row r="614" spans="1:12" s="461" customFormat="1" ht="30" outlineLevel="1">
      <c r="A614" s="455">
        <v>1525</v>
      </c>
      <c r="B614" s="531" t="s">
        <v>1384</v>
      </c>
      <c r="C614" s="457" t="s">
        <v>31</v>
      </c>
      <c r="D614" s="457">
        <v>90</v>
      </c>
      <c r="E614" s="457">
        <v>90</v>
      </c>
      <c r="F614" s="534">
        <v>8</v>
      </c>
      <c r="G614" s="377">
        <f t="shared" si="30"/>
        <v>720</v>
      </c>
      <c r="H614" s="534">
        <v>3</v>
      </c>
      <c r="I614" s="534">
        <f t="shared" si="31"/>
        <v>270</v>
      </c>
      <c r="J614" s="532">
        <f t="shared" si="32"/>
        <v>990</v>
      </c>
      <c r="K614" s="533"/>
      <c r="L614" s="460"/>
    </row>
    <row r="615" spans="1:12" s="461" customFormat="1" ht="30" outlineLevel="1">
      <c r="A615" s="455">
        <v>1526</v>
      </c>
      <c r="B615" s="531" t="s">
        <v>1259</v>
      </c>
      <c r="C615" s="457" t="s">
        <v>103</v>
      </c>
      <c r="D615" s="457">
        <v>2</v>
      </c>
      <c r="E615" s="457">
        <v>2</v>
      </c>
      <c r="F615" s="534">
        <v>756</v>
      </c>
      <c r="G615" s="534">
        <f t="shared" si="30"/>
        <v>1512</v>
      </c>
      <c r="H615" s="534">
        <v>2250</v>
      </c>
      <c r="I615" s="534">
        <f t="shared" si="31"/>
        <v>4500</v>
      </c>
      <c r="J615" s="532">
        <f t="shared" si="32"/>
        <v>6012</v>
      </c>
      <c r="K615" s="533"/>
      <c r="L615" s="460"/>
    </row>
    <row r="616" spans="1:12" s="6" customFormat="1" ht="15" outlineLevel="1">
      <c r="A616" s="40">
        <v>1527</v>
      </c>
      <c r="B616" s="70" t="s">
        <v>1285</v>
      </c>
      <c r="C616" s="202"/>
      <c r="D616" s="202"/>
      <c r="E616" s="202"/>
      <c r="F616" s="377"/>
      <c r="G616" s="534">
        <f t="shared" si="30"/>
        <v>0</v>
      </c>
      <c r="H616" s="377"/>
      <c r="I616" s="377">
        <f t="shared" si="31"/>
        <v>0</v>
      </c>
      <c r="J616" s="378">
        <f t="shared" si="32"/>
        <v>0</v>
      </c>
      <c r="K616" s="327"/>
      <c r="L616" s="359"/>
    </row>
    <row r="617" spans="1:12" s="6" customFormat="1" ht="15" outlineLevel="1">
      <c r="A617" s="40">
        <v>1528</v>
      </c>
      <c r="B617" s="70" t="s">
        <v>1286</v>
      </c>
      <c r="C617" s="202"/>
      <c r="D617" s="202"/>
      <c r="E617" s="202"/>
      <c r="F617" s="377"/>
      <c r="G617" s="534">
        <f t="shared" si="30"/>
        <v>0</v>
      </c>
      <c r="H617" s="377"/>
      <c r="I617" s="377">
        <f t="shared" si="31"/>
        <v>0</v>
      </c>
      <c r="J617" s="378">
        <f t="shared" si="32"/>
        <v>0</v>
      </c>
      <c r="K617" s="327"/>
      <c r="L617" s="359"/>
    </row>
    <row r="618" spans="1:12" s="461" customFormat="1" ht="60" outlineLevel="1">
      <c r="A618" s="455">
        <v>1529</v>
      </c>
      <c r="B618" s="531" t="s">
        <v>1692</v>
      </c>
      <c r="C618" s="457" t="s">
        <v>103</v>
      </c>
      <c r="D618" s="457">
        <v>1</v>
      </c>
      <c r="E618" s="457">
        <v>1</v>
      </c>
      <c r="F618" s="534">
        <v>157027</v>
      </c>
      <c r="G618" s="534">
        <f t="shared" si="30"/>
        <v>157027</v>
      </c>
      <c r="H618" s="534">
        <v>67522</v>
      </c>
      <c r="I618" s="534">
        <f t="shared" si="31"/>
        <v>67522</v>
      </c>
      <c r="J618" s="532">
        <f t="shared" si="32"/>
        <v>224549</v>
      </c>
      <c r="K618" s="533"/>
      <c r="L618" s="460"/>
    </row>
    <row r="619" spans="1:12" s="6" customFormat="1" ht="15" outlineLevel="1">
      <c r="A619" s="40">
        <v>1530</v>
      </c>
      <c r="B619" s="70" t="s">
        <v>104</v>
      </c>
      <c r="C619" s="202"/>
      <c r="D619" s="202"/>
      <c r="E619" s="202"/>
      <c r="F619" s="377"/>
      <c r="G619" s="534">
        <f t="shared" si="30"/>
        <v>0</v>
      </c>
      <c r="H619" s="377"/>
      <c r="I619" s="377">
        <f t="shared" si="31"/>
        <v>0</v>
      </c>
      <c r="J619" s="378">
        <f t="shared" si="32"/>
        <v>0</v>
      </c>
      <c r="K619" s="327"/>
      <c r="L619" s="359"/>
    </row>
    <row r="620" spans="1:12" s="461" customFormat="1" ht="30" outlineLevel="1">
      <c r="A620" s="455">
        <v>1531</v>
      </c>
      <c r="B620" s="531" t="s">
        <v>1266</v>
      </c>
      <c r="C620" s="457" t="s">
        <v>31</v>
      </c>
      <c r="D620" s="457">
        <v>2</v>
      </c>
      <c r="E620" s="457">
        <v>2</v>
      </c>
      <c r="F620" s="534">
        <v>237428</v>
      </c>
      <c r="G620" s="534">
        <f t="shared" si="30"/>
        <v>474856</v>
      </c>
      <c r="H620" s="534">
        <v>37989</v>
      </c>
      <c r="I620" s="534">
        <f t="shared" si="31"/>
        <v>75978</v>
      </c>
      <c r="J620" s="532">
        <f t="shared" si="32"/>
        <v>550834</v>
      </c>
      <c r="K620" s="533"/>
      <c r="L620" s="460"/>
    </row>
    <row r="621" spans="1:12" s="6" customFormat="1" ht="15" outlineLevel="1">
      <c r="A621" s="40">
        <v>1532</v>
      </c>
      <c r="B621" s="70" t="s">
        <v>1179</v>
      </c>
      <c r="C621" s="202"/>
      <c r="D621" s="202"/>
      <c r="E621" s="202"/>
      <c r="F621" s="377"/>
      <c r="G621" s="377">
        <f t="shared" si="30"/>
        <v>0</v>
      </c>
      <c r="H621" s="377"/>
      <c r="I621" s="377">
        <f t="shared" si="31"/>
        <v>0</v>
      </c>
      <c r="J621" s="378">
        <f t="shared" si="32"/>
        <v>0</v>
      </c>
      <c r="K621" s="327"/>
      <c r="L621" s="359"/>
    </row>
    <row r="622" spans="1:12" s="461" customFormat="1" ht="15" outlineLevel="1">
      <c r="A622" s="455">
        <v>1533</v>
      </c>
      <c r="B622" s="531" t="s">
        <v>1694</v>
      </c>
      <c r="C622" s="457" t="s">
        <v>2</v>
      </c>
      <c r="D622" s="457">
        <v>4</v>
      </c>
      <c r="E622" s="457">
        <v>4</v>
      </c>
      <c r="F622" s="534">
        <v>920</v>
      </c>
      <c r="G622" s="377">
        <f t="shared" si="30"/>
        <v>3680</v>
      </c>
      <c r="H622" s="534">
        <v>598</v>
      </c>
      <c r="I622" s="534">
        <f t="shared" si="31"/>
        <v>2392</v>
      </c>
      <c r="J622" s="532">
        <f t="shared" si="32"/>
        <v>6072</v>
      </c>
      <c r="K622" s="533"/>
      <c r="L622" s="460"/>
    </row>
    <row r="623" spans="1:12" s="461" customFormat="1" ht="15" outlineLevel="1">
      <c r="A623" s="455">
        <v>1534</v>
      </c>
      <c r="B623" s="531" t="s">
        <v>1695</v>
      </c>
      <c r="C623" s="457" t="s">
        <v>2</v>
      </c>
      <c r="D623" s="457">
        <v>65</v>
      </c>
      <c r="E623" s="457">
        <v>65</v>
      </c>
      <c r="F623" s="534">
        <v>1295</v>
      </c>
      <c r="G623" s="534">
        <f t="shared" si="30"/>
        <v>84175</v>
      </c>
      <c r="H623" s="534">
        <v>598</v>
      </c>
      <c r="I623" s="534">
        <f t="shared" si="31"/>
        <v>38870</v>
      </c>
      <c r="J623" s="532">
        <f t="shared" si="32"/>
        <v>123045</v>
      </c>
      <c r="K623" s="533"/>
      <c r="L623" s="460"/>
    </row>
    <row r="624" spans="1:12" s="461" customFormat="1" ht="30" outlineLevel="1">
      <c r="A624" s="455">
        <v>1535</v>
      </c>
      <c r="B624" s="531" t="s">
        <v>1684</v>
      </c>
      <c r="C624" s="457" t="s">
        <v>2</v>
      </c>
      <c r="D624" s="457">
        <v>8</v>
      </c>
      <c r="E624" s="457">
        <v>8</v>
      </c>
      <c r="F624" s="534">
        <v>476</v>
      </c>
      <c r="G624" s="534">
        <f t="shared" si="30"/>
        <v>3808</v>
      </c>
      <c r="H624" s="534">
        <v>398</v>
      </c>
      <c r="I624" s="534">
        <f t="shared" si="31"/>
        <v>3184</v>
      </c>
      <c r="J624" s="532">
        <f t="shared" si="32"/>
        <v>6992</v>
      </c>
      <c r="K624" s="533"/>
      <c r="L624" s="460"/>
    </row>
    <row r="625" spans="1:12" s="6" customFormat="1" ht="15" outlineLevel="1">
      <c r="A625" s="40">
        <v>1536</v>
      </c>
      <c r="B625" s="70" t="s">
        <v>1218</v>
      </c>
      <c r="C625" s="202"/>
      <c r="D625" s="202"/>
      <c r="E625" s="202"/>
      <c r="F625" s="377"/>
      <c r="G625" s="377">
        <f t="shared" si="30"/>
        <v>0</v>
      </c>
      <c r="H625" s="377"/>
      <c r="I625" s="377">
        <f t="shared" si="31"/>
        <v>0</v>
      </c>
      <c r="J625" s="378">
        <f t="shared" si="32"/>
        <v>0</v>
      </c>
      <c r="K625" s="327"/>
      <c r="L625" s="359"/>
    </row>
    <row r="626" spans="1:12" s="461" customFormat="1" ht="30" outlineLevel="1">
      <c r="A626" s="455">
        <v>1537</v>
      </c>
      <c r="B626" s="531" t="s">
        <v>1383</v>
      </c>
      <c r="C626" s="457" t="s">
        <v>2</v>
      </c>
      <c r="D626" s="457">
        <v>20</v>
      </c>
      <c r="E626" s="457">
        <v>20</v>
      </c>
      <c r="F626" s="534">
        <v>129</v>
      </c>
      <c r="G626" s="534">
        <f t="shared" si="30"/>
        <v>2580</v>
      </c>
      <c r="H626" s="534">
        <v>30</v>
      </c>
      <c r="I626" s="534">
        <f t="shared" si="31"/>
        <v>600</v>
      </c>
      <c r="J626" s="532">
        <f t="shared" si="32"/>
        <v>3180</v>
      </c>
      <c r="K626" s="533"/>
      <c r="L626" s="460"/>
    </row>
    <row r="627" spans="1:12" s="461" customFormat="1" ht="30" outlineLevel="1">
      <c r="A627" s="455">
        <v>1538</v>
      </c>
      <c r="B627" s="531" t="s">
        <v>1385</v>
      </c>
      <c r="C627" s="457" t="s">
        <v>2</v>
      </c>
      <c r="D627" s="457">
        <v>10</v>
      </c>
      <c r="E627" s="457">
        <v>10</v>
      </c>
      <c r="F627" s="534">
        <v>70</v>
      </c>
      <c r="G627" s="377">
        <f t="shared" si="30"/>
        <v>700</v>
      </c>
      <c r="H627" s="534">
        <v>30</v>
      </c>
      <c r="I627" s="534">
        <f t="shared" si="31"/>
        <v>300</v>
      </c>
      <c r="J627" s="532">
        <f t="shared" si="32"/>
        <v>1000</v>
      </c>
      <c r="K627" s="533"/>
      <c r="L627" s="460"/>
    </row>
    <row r="628" spans="1:12" s="461" customFormat="1" ht="30" outlineLevel="1">
      <c r="A628" s="455">
        <v>1539</v>
      </c>
      <c r="B628" s="531" t="s">
        <v>1384</v>
      </c>
      <c r="C628" s="457" t="s">
        <v>31</v>
      </c>
      <c r="D628" s="457">
        <v>90</v>
      </c>
      <c r="E628" s="457">
        <v>90</v>
      </c>
      <c r="F628" s="534">
        <v>8</v>
      </c>
      <c r="G628" s="534">
        <f t="shared" si="30"/>
        <v>720</v>
      </c>
      <c r="H628" s="534">
        <v>3</v>
      </c>
      <c r="I628" s="534">
        <f t="shared" si="31"/>
        <v>270</v>
      </c>
      <c r="J628" s="532">
        <f t="shared" si="32"/>
        <v>990</v>
      </c>
      <c r="K628" s="533"/>
      <c r="L628" s="460"/>
    </row>
    <row r="629" spans="1:12" s="461" customFormat="1" ht="30" outlineLevel="1">
      <c r="A629" s="455">
        <v>1540</v>
      </c>
      <c r="B629" s="531" t="s">
        <v>1259</v>
      </c>
      <c r="C629" s="457" t="s">
        <v>103</v>
      </c>
      <c r="D629" s="457">
        <v>2</v>
      </c>
      <c r="E629" s="457">
        <v>2</v>
      </c>
      <c r="F629" s="534">
        <v>756</v>
      </c>
      <c r="G629" s="377">
        <f t="shared" si="30"/>
        <v>1512</v>
      </c>
      <c r="H629" s="534">
        <v>2250</v>
      </c>
      <c r="I629" s="534">
        <f t="shared" si="31"/>
        <v>4500</v>
      </c>
      <c r="J629" s="532">
        <f t="shared" si="32"/>
        <v>6012</v>
      </c>
      <c r="K629" s="533"/>
      <c r="L629" s="460"/>
    </row>
    <row r="630" spans="1:12" s="6" customFormat="1" ht="15" outlineLevel="1">
      <c r="A630" s="40">
        <v>1541</v>
      </c>
      <c r="B630" s="70" t="s">
        <v>1287</v>
      </c>
      <c r="C630" s="202"/>
      <c r="D630" s="202"/>
      <c r="E630" s="202"/>
      <c r="F630" s="377"/>
      <c r="G630" s="377">
        <f t="shared" si="30"/>
        <v>0</v>
      </c>
      <c r="H630" s="377"/>
      <c r="I630" s="377">
        <f t="shared" si="31"/>
        <v>0</v>
      </c>
      <c r="J630" s="378">
        <f t="shared" si="32"/>
        <v>0</v>
      </c>
      <c r="K630" s="327"/>
      <c r="L630" s="359"/>
    </row>
    <row r="631" spans="1:12" s="6" customFormat="1" ht="15" outlineLevel="1">
      <c r="A631" s="40">
        <v>1542</v>
      </c>
      <c r="B631" s="70" t="s">
        <v>1288</v>
      </c>
      <c r="C631" s="202"/>
      <c r="D631" s="202"/>
      <c r="E631" s="202"/>
      <c r="F631" s="377"/>
      <c r="G631" s="534">
        <f t="shared" si="30"/>
        <v>0</v>
      </c>
      <c r="H631" s="377"/>
      <c r="I631" s="377">
        <f t="shared" si="31"/>
        <v>0</v>
      </c>
      <c r="J631" s="378">
        <f t="shared" si="32"/>
        <v>0</v>
      </c>
      <c r="K631" s="327"/>
      <c r="L631" s="359"/>
    </row>
    <row r="632" spans="1:12" s="461" customFormat="1" ht="60" outlineLevel="1">
      <c r="A632" s="455">
        <v>1543</v>
      </c>
      <c r="B632" s="531" t="s">
        <v>1692</v>
      </c>
      <c r="C632" s="457" t="s">
        <v>103</v>
      </c>
      <c r="D632" s="457">
        <v>1</v>
      </c>
      <c r="E632" s="457">
        <v>1</v>
      </c>
      <c r="F632" s="534">
        <v>172155</v>
      </c>
      <c r="G632" s="534">
        <f t="shared" si="30"/>
        <v>172155</v>
      </c>
      <c r="H632" s="534">
        <v>74027</v>
      </c>
      <c r="I632" s="534">
        <f t="shared" si="31"/>
        <v>74027</v>
      </c>
      <c r="J632" s="532">
        <f t="shared" si="32"/>
        <v>246182</v>
      </c>
      <c r="K632" s="533"/>
      <c r="L632" s="460"/>
    </row>
    <row r="633" spans="1:12" s="6" customFormat="1" ht="15" outlineLevel="1">
      <c r="A633" s="40">
        <v>1544</v>
      </c>
      <c r="B633" s="70" t="s">
        <v>104</v>
      </c>
      <c r="C633" s="202"/>
      <c r="D633" s="202"/>
      <c r="E633" s="202"/>
      <c r="F633" s="377"/>
      <c r="G633" s="534">
        <f t="shared" si="30"/>
        <v>0</v>
      </c>
      <c r="H633" s="377"/>
      <c r="I633" s="377">
        <f t="shared" si="31"/>
        <v>0</v>
      </c>
      <c r="J633" s="378">
        <f t="shared" si="32"/>
        <v>0</v>
      </c>
      <c r="K633" s="327"/>
      <c r="L633" s="359"/>
    </row>
    <row r="634" spans="1:12" s="461" customFormat="1" ht="30" outlineLevel="1">
      <c r="A634" s="455">
        <v>1545</v>
      </c>
      <c r="B634" s="531" t="s">
        <v>105</v>
      </c>
      <c r="C634" s="457" t="s">
        <v>31</v>
      </c>
      <c r="D634" s="457">
        <v>1</v>
      </c>
      <c r="E634" s="457">
        <v>1</v>
      </c>
      <c r="F634" s="534">
        <v>29230</v>
      </c>
      <c r="G634" s="534">
        <f t="shared" si="30"/>
        <v>29230</v>
      </c>
      <c r="H634" s="534">
        <v>9646</v>
      </c>
      <c r="I634" s="534">
        <f t="shared" si="31"/>
        <v>9646</v>
      </c>
      <c r="J634" s="532">
        <f t="shared" si="32"/>
        <v>38876</v>
      </c>
      <c r="K634" s="533"/>
      <c r="L634" s="460"/>
    </row>
    <row r="635" spans="1:12" s="461" customFormat="1" ht="60" outlineLevel="1">
      <c r="A635" s="455">
        <v>1546</v>
      </c>
      <c r="B635" s="531" t="s">
        <v>1289</v>
      </c>
      <c r="C635" s="457" t="s">
        <v>31</v>
      </c>
      <c r="D635" s="457">
        <v>1</v>
      </c>
      <c r="E635" s="457">
        <v>1</v>
      </c>
      <c r="F635" s="534">
        <v>264196</v>
      </c>
      <c r="G635" s="534">
        <f t="shared" si="30"/>
        <v>264196</v>
      </c>
      <c r="H635" s="534">
        <v>34345</v>
      </c>
      <c r="I635" s="534">
        <f t="shared" si="31"/>
        <v>34345</v>
      </c>
      <c r="J635" s="532">
        <f t="shared" si="32"/>
        <v>298541</v>
      </c>
      <c r="K635" s="533"/>
      <c r="L635" s="460"/>
    </row>
    <row r="636" spans="1:12" s="6" customFormat="1" ht="15" outlineLevel="1">
      <c r="A636" s="40">
        <v>1547</v>
      </c>
      <c r="B636" s="70" t="s">
        <v>1179</v>
      </c>
      <c r="C636" s="202"/>
      <c r="D636" s="202"/>
      <c r="E636" s="202"/>
      <c r="F636" s="377"/>
      <c r="G636" s="534">
        <f t="shared" si="30"/>
        <v>0</v>
      </c>
      <c r="H636" s="377"/>
      <c r="I636" s="377">
        <f t="shared" si="31"/>
        <v>0</v>
      </c>
      <c r="J636" s="378">
        <f t="shared" si="32"/>
        <v>0</v>
      </c>
      <c r="K636" s="327"/>
      <c r="L636" s="359"/>
    </row>
    <row r="637" spans="1:12" s="461" customFormat="1" ht="15" outlineLevel="1">
      <c r="A637" s="455">
        <v>1548</v>
      </c>
      <c r="B637" s="531" t="s">
        <v>1693</v>
      </c>
      <c r="C637" s="457" t="s">
        <v>2</v>
      </c>
      <c r="D637" s="457">
        <v>2</v>
      </c>
      <c r="E637" s="457">
        <v>2</v>
      </c>
      <c r="F637" s="534">
        <v>323</v>
      </c>
      <c r="G637" s="534">
        <f t="shared" si="30"/>
        <v>646</v>
      </c>
      <c r="H637" s="534">
        <v>398</v>
      </c>
      <c r="I637" s="534">
        <f t="shared" si="31"/>
        <v>796</v>
      </c>
      <c r="J637" s="532">
        <f t="shared" si="32"/>
        <v>1442</v>
      </c>
      <c r="K637" s="533"/>
      <c r="L637" s="460"/>
    </row>
    <row r="638" spans="1:12" s="461" customFormat="1" ht="15" outlineLevel="1">
      <c r="A638" s="455">
        <v>1549</v>
      </c>
      <c r="B638" s="531" t="s">
        <v>1687</v>
      </c>
      <c r="C638" s="457" t="s">
        <v>2</v>
      </c>
      <c r="D638" s="457">
        <v>18</v>
      </c>
      <c r="E638" s="457">
        <v>18</v>
      </c>
      <c r="F638" s="534">
        <v>390</v>
      </c>
      <c r="G638" s="377">
        <f t="shared" si="30"/>
        <v>7020</v>
      </c>
      <c r="H638" s="534">
        <v>398</v>
      </c>
      <c r="I638" s="534">
        <f t="shared" si="31"/>
        <v>7164</v>
      </c>
      <c r="J638" s="532">
        <f t="shared" si="32"/>
        <v>14184</v>
      </c>
      <c r="K638" s="533"/>
      <c r="L638" s="460"/>
    </row>
    <row r="639" spans="1:12" s="461" customFormat="1" ht="30" outlineLevel="1">
      <c r="A639" s="455">
        <v>1550</v>
      </c>
      <c r="B639" s="531" t="s">
        <v>1684</v>
      </c>
      <c r="C639" s="457" t="s">
        <v>2</v>
      </c>
      <c r="D639" s="457">
        <v>42</v>
      </c>
      <c r="E639" s="457">
        <v>42</v>
      </c>
      <c r="F639" s="534">
        <v>476</v>
      </c>
      <c r="G639" s="534">
        <f t="shared" ref="G639:G688" si="33">F639*E639</f>
        <v>19992</v>
      </c>
      <c r="H639" s="534">
        <v>398</v>
      </c>
      <c r="I639" s="534">
        <f t="shared" si="31"/>
        <v>16716</v>
      </c>
      <c r="J639" s="532">
        <f t="shared" si="32"/>
        <v>36708</v>
      </c>
      <c r="K639" s="533"/>
      <c r="L639" s="460"/>
    </row>
    <row r="640" spans="1:12" s="6" customFormat="1" ht="15" outlineLevel="1">
      <c r="A640" s="40">
        <v>1551</v>
      </c>
      <c r="B640" s="70" t="s">
        <v>1218</v>
      </c>
      <c r="C640" s="202"/>
      <c r="D640" s="202"/>
      <c r="E640" s="202"/>
      <c r="F640" s="377"/>
      <c r="G640" s="377">
        <f t="shared" si="33"/>
        <v>0</v>
      </c>
      <c r="H640" s="377"/>
      <c r="I640" s="377">
        <f t="shared" si="31"/>
        <v>0</v>
      </c>
      <c r="J640" s="378">
        <f t="shared" si="32"/>
        <v>0</v>
      </c>
      <c r="K640" s="327"/>
      <c r="L640" s="359"/>
    </row>
    <row r="641" spans="1:12" s="461" customFormat="1" ht="45" outlineLevel="1">
      <c r="A641" s="455">
        <v>1552</v>
      </c>
      <c r="B641" s="531" t="s">
        <v>1251</v>
      </c>
      <c r="C641" s="457" t="s">
        <v>2</v>
      </c>
      <c r="D641" s="457">
        <v>3</v>
      </c>
      <c r="E641" s="457">
        <v>3</v>
      </c>
      <c r="F641" s="534">
        <v>587</v>
      </c>
      <c r="G641" s="534">
        <f t="shared" si="33"/>
        <v>1761</v>
      </c>
      <c r="H641" s="534">
        <v>252</v>
      </c>
      <c r="I641" s="534">
        <f t="shared" si="31"/>
        <v>756</v>
      </c>
      <c r="J641" s="532">
        <f t="shared" si="32"/>
        <v>2517</v>
      </c>
      <c r="K641" s="1014"/>
      <c r="L641" s="460"/>
    </row>
    <row r="642" spans="1:12" s="461" customFormat="1" ht="30" outlineLevel="1">
      <c r="A642" s="455">
        <v>1553</v>
      </c>
      <c r="B642" s="531" t="s">
        <v>1252</v>
      </c>
      <c r="C642" s="457" t="s">
        <v>2</v>
      </c>
      <c r="D642" s="457">
        <v>3</v>
      </c>
      <c r="E642" s="457">
        <v>3</v>
      </c>
      <c r="F642" s="534">
        <v>307</v>
      </c>
      <c r="G642" s="534">
        <f t="shared" si="33"/>
        <v>921</v>
      </c>
      <c r="H642" s="534">
        <v>132</v>
      </c>
      <c r="I642" s="534">
        <f t="shared" si="31"/>
        <v>396</v>
      </c>
      <c r="J642" s="532">
        <f t="shared" si="32"/>
        <v>1317</v>
      </c>
      <c r="K642" s="1014"/>
      <c r="L642" s="460"/>
    </row>
    <row r="643" spans="1:12" s="461" customFormat="1" ht="15" outlineLevel="1">
      <c r="A643" s="455">
        <v>1554</v>
      </c>
      <c r="B643" s="531" t="s">
        <v>1187</v>
      </c>
      <c r="C643" s="457" t="s">
        <v>2</v>
      </c>
      <c r="D643" s="457">
        <v>3</v>
      </c>
      <c r="E643" s="457">
        <v>3</v>
      </c>
      <c r="F643" s="534">
        <v>402</v>
      </c>
      <c r="G643" s="534">
        <f t="shared" si="33"/>
        <v>1206</v>
      </c>
      <c r="H643" s="534">
        <v>173</v>
      </c>
      <c r="I643" s="534">
        <f t="shared" si="31"/>
        <v>519</v>
      </c>
      <c r="J643" s="532">
        <f t="shared" si="32"/>
        <v>1725</v>
      </c>
      <c r="K643" s="533"/>
      <c r="L643" s="460"/>
    </row>
    <row r="644" spans="1:12" s="461" customFormat="1" ht="30" outlineLevel="1">
      <c r="A644" s="455">
        <v>1555</v>
      </c>
      <c r="B644" s="531" t="s">
        <v>1381</v>
      </c>
      <c r="C644" s="457" t="s">
        <v>2</v>
      </c>
      <c r="D644" s="457">
        <v>10</v>
      </c>
      <c r="E644" s="457">
        <v>10</v>
      </c>
      <c r="F644" s="534">
        <v>78</v>
      </c>
      <c r="G644" s="534">
        <f t="shared" si="33"/>
        <v>780</v>
      </c>
      <c r="H644" s="534">
        <v>30</v>
      </c>
      <c r="I644" s="534">
        <f t="shared" si="31"/>
        <v>300</v>
      </c>
      <c r="J644" s="532">
        <f t="shared" si="32"/>
        <v>1080</v>
      </c>
      <c r="K644" s="533"/>
      <c r="L644" s="460"/>
    </row>
    <row r="645" spans="1:12" s="461" customFormat="1" ht="30" outlineLevel="1">
      <c r="A645" s="455">
        <v>1556</v>
      </c>
      <c r="B645" s="531" t="s">
        <v>1382</v>
      </c>
      <c r="C645" s="457" t="s">
        <v>2</v>
      </c>
      <c r="D645" s="457">
        <v>3</v>
      </c>
      <c r="E645" s="457">
        <v>3</v>
      </c>
      <c r="F645" s="534">
        <v>48</v>
      </c>
      <c r="G645" s="534">
        <f t="shared" si="33"/>
        <v>144</v>
      </c>
      <c r="H645" s="534">
        <v>30</v>
      </c>
      <c r="I645" s="534">
        <f t="shared" si="31"/>
        <v>90</v>
      </c>
      <c r="J645" s="532">
        <f t="shared" si="32"/>
        <v>234</v>
      </c>
      <c r="K645" s="533"/>
      <c r="L645" s="460"/>
    </row>
    <row r="646" spans="1:12" s="461" customFormat="1" ht="30" outlineLevel="1">
      <c r="A646" s="455">
        <v>1557</v>
      </c>
      <c r="B646" s="531" t="s">
        <v>1380</v>
      </c>
      <c r="C646" s="457" t="s">
        <v>31</v>
      </c>
      <c r="D646" s="457">
        <v>39</v>
      </c>
      <c r="E646" s="457">
        <v>39</v>
      </c>
      <c r="F646" s="534">
        <v>8</v>
      </c>
      <c r="G646" s="534">
        <f t="shared" si="33"/>
        <v>312</v>
      </c>
      <c r="H646" s="534">
        <v>3</v>
      </c>
      <c r="I646" s="534">
        <f t="shared" si="31"/>
        <v>117</v>
      </c>
      <c r="J646" s="532">
        <f t="shared" si="32"/>
        <v>429</v>
      </c>
      <c r="K646" s="533"/>
      <c r="L646" s="460"/>
    </row>
    <row r="647" spans="1:12" s="461" customFormat="1" ht="30" outlineLevel="1">
      <c r="A647" s="455">
        <v>1558</v>
      </c>
      <c r="B647" s="531" t="s">
        <v>1290</v>
      </c>
      <c r="C647" s="457" t="s">
        <v>103</v>
      </c>
      <c r="D647" s="457">
        <v>1</v>
      </c>
      <c r="E647" s="457">
        <v>1</v>
      </c>
      <c r="F647" s="534">
        <v>756</v>
      </c>
      <c r="G647" s="534">
        <f t="shared" si="33"/>
        <v>756</v>
      </c>
      <c r="H647" s="534">
        <v>2250</v>
      </c>
      <c r="I647" s="534">
        <f t="shared" si="31"/>
        <v>2250</v>
      </c>
      <c r="J647" s="532">
        <f t="shared" si="32"/>
        <v>3006</v>
      </c>
      <c r="K647" s="533"/>
      <c r="L647" s="460"/>
    </row>
    <row r="648" spans="1:12" s="6" customFormat="1" ht="15" outlineLevel="1">
      <c r="A648" s="40">
        <v>1559</v>
      </c>
      <c r="B648" s="70" t="s">
        <v>1291</v>
      </c>
      <c r="C648" s="202"/>
      <c r="D648" s="202"/>
      <c r="E648" s="202"/>
      <c r="F648" s="377"/>
      <c r="G648" s="534">
        <f t="shared" si="33"/>
        <v>0</v>
      </c>
      <c r="H648" s="377"/>
      <c r="I648" s="377">
        <f t="shared" si="31"/>
        <v>0</v>
      </c>
      <c r="J648" s="378">
        <f t="shared" si="32"/>
        <v>0</v>
      </c>
      <c r="K648" s="327"/>
      <c r="L648" s="359"/>
    </row>
    <row r="649" spans="1:12" s="6" customFormat="1" ht="15" outlineLevel="1">
      <c r="A649" s="40">
        <v>1560</v>
      </c>
      <c r="B649" s="70" t="s">
        <v>1292</v>
      </c>
      <c r="C649" s="202"/>
      <c r="D649" s="202"/>
      <c r="E649" s="202"/>
      <c r="F649" s="377"/>
      <c r="G649" s="377">
        <f t="shared" si="33"/>
        <v>0</v>
      </c>
      <c r="H649" s="377"/>
      <c r="I649" s="377">
        <f t="shared" si="31"/>
        <v>0</v>
      </c>
      <c r="J649" s="378">
        <f t="shared" si="32"/>
        <v>0</v>
      </c>
      <c r="K649" s="327"/>
      <c r="L649" s="359"/>
    </row>
    <row r="650" spans="1:12" s="461" customFormat="1" ht="60" outlineLevel="1">
      <c r="A650" s="455">
        <v>1561</v>
      </c>
      <c r="B650" s="531" t="s">
        <v>1692</v>
      </c>
      <c r="C650" s="457" t="s">
        <v>103</v>
      </c>
      <c r="D650" s="457">
        <v>1</v>
      </c>
      <c r="E650" s="457">
        <v>1</v>
      </c>
      <c r="F650" s="534">
        <v>172155</v>
      </c>
      <c r="G650" s="377">
        <f t="shared" si="33"/>
        <v>172155</v>
      </c>
      <c r="H650" s="534">
        <v>74027</v>
      </c>
      <c r="I650" s="534">
        <f t="shared" si="31"/>
        <v>74027</v>
      </c>
      <c r="J650" s="532">
        <f t="shared" si="32"/>
        <v>246182</v>
      </c>
      <c r="K650" s="533"/>
      <c r="L650" s="460"/>
    </row>
    <row r="651" spans="1:12" s="6" customFormat="1" ht="15" outlineLevel="1">
      <c r="A651" s="40">
        <v>1562</v>
      </c>
      <c r="B651" s="70" t="s">
        <v>104</v>
      </c>
      <c r="C651" s="202"/>
      <c r="D651" s="202"/>
      <c r="E651" s="202"/>
      <c r="F651" s="377"/>
      <c r="G651" s="534">
        <f t="shared" si="33"/>
        <v>0</v>
      </c>
      <c r="H651" s="377"/>
      <c r="I651" s="377">
        <f t="shared" si="31"/>
        <v>0</v>
      </c>
      <c r="J651" s="378">
        <f t="shared" si="32"/>
        <v>0</v>
      </c>
      <c r="K651" s="327"/>
      <c r="L651" s="359"/>
    </row>
    <row r="652" spans="1:12" s="461" customFormat="1" ht="30" outlineLevel="1">
      <c r="A652" s="455">
        <v>1563</v>
      </c>
      <c r="B652" s="531" t="s">
        <v>105</v>
      </c>
      <c r="C652" s="457" t="s">
        <v>31</v>
      </c>
      <c r="D652" s="457">
        <v>1</v>
      </c>
      <c r="E652" s="457">
        <v>1</v>
      </c>
      <c r="F652" s="534">
        <v>29230</v>
      </c>
      <c r="G652" s="534">
        <f t="shared" si="33"/>
        <v>29230</v>
      </c>
      <c r="H652" s="534">
        <v>9646</v>
      </c>
      <c r="I652" s="534">
        <f t="shared" si="31"/>
        <v>9646</v>
      </c>
      <c r="J652" s="532">
        <f t="shared" si="32"/>
        <v>38876</v>
      </c>
      <c r="K652" s="533"/>
      <c r="L652" s="460"/>
    </row>
    <row r="653" spans="1:12" s="461" customFormat="1" ht="60" outlineLevel="1">
      <c r="A653" s="455">
        <v>1564</v>
      </c>
      <c r="B653" s="531" t="s">
        <v>1289</v>
      </c>
      <c r="C653" s="457" t="s">
        <v>31</v>
      </c>
      <c r="D653" s="457">
        <v>1</v>
      </c>
      <c r="E653" s="457">
        <v>1</v>
      </c>
      <c r="F653" s="534">
        <v>264196</v>
      </c>
      <c r="G653" s="377">
        <f t="shared" si="33"/>
        <v>264196</v>
      </c>
      <c r="H653" s="534">
        <v>34345</v>
      </c>
      <c r="I653" s="534">
        <f t="shared" si="31"/>
        <v>34345</v>
      </c>
      <c r="J653" s="532">
        <f t="shared" si="32"/>
        <v>298541</v>
      </c>
      <c r="K653" s="533"/>
      <c r="L653" s="460"/>
    </row>
    <row r="654" spans="1:12" s="6" customFormat="1" ht="15" outlineLevel="1">
      <c r="A654" s="40">
        <v>1565</v>
      </c>
      <c r="B654" s="70" t="s">
        <v>1179</v>
      </c>
      <c r="C654" s="202"/>
      <c r="D654" s="202"/>
      <c r="E654" s="202"/>
      <c r="F654" s="377"/>
      <c r="G654" s="534">
        <f t="shared" si="33"/>
        <v>0</v>
      </c>
      <c r="H654" s="377"/>
      <c r="I654" s="377">
        <f t="shared" si="31"/>
        <v>0</v>
      </c>
      <c r="J654" s="378">
        <f t="shared" si="32"/>
        <v>0</v>
      </c>
      <c r="K654" s="327"/>
      <c r="L654" s="359"/>
    </row>
    <row r="655" spans="1:12" s="461" customFormat="1" ht="15" outlineLevel="1">
      <c r="A655" s="455">
        <v>1566</v>
      </c>
      <c r="B655" s="531" t="s">
        <v>1693</v>
      </c>
      <c r="C655" s="457" t="s">
        <v>2</v>
      </c>
      <c r="D655" s="457">
        <v>2</v>
      </c>
      <c r="E655" s="457">
        <v>2</v>
      </c>
      <c r="F655" s="534">
        <v>323</v>
      </c>
      <c r="G655" s="377">
        <f t="shared" si="33"/>
        <v>646</v>
      </c>
      <c r="H655" s="534">
        <v>398</v>
      </c>
      <c r="I655" s="534">
        <f t="shared" si="31"/>
        <v>796</v>
      </c>
      <c r="J655" s="532">
        <f t="shared" si="32"/>
        <v>1442</v>
      </c>
      <c r="K655" s="533"/>
      <c r="L655" s="460"/>
    </row>
    <row r="656" spans="1:12" s="461" customFormat="1" ht="15" outlineLevel="1">
      <c r="A656" s="455">
        <v>1567</v>
      </c>
      <c r="B656" s="531" t="s">
        <v>1696</v>
      </c>
      <c r="C656" s="457" t="s">
        <v>2</v>
      </c>
      <c r="D656" s="457">
        <v>18</v>
      </c>
      <c r="E656" s="457">
        <v>18</v>
      </c>
      <c r="F656" s="534">
        <v>390</v>
      </c>
      <c r="G656" s="534">
        <f t="shared" si="33"/>
        <v>7020</v>
      </c>
      <c r="H656" s="534">
        <v>398</v>
      </c>
      <c r="I656" s="534">
        <f t="shared" si="31"/>
        <v>7164</v>
      </c>
      <c r="J656" s="532">
        <f t="shared" si="32"/>
        <v>14184</v>
      </c>
      <c r="K656" s="533"/>
      <c r="L656" s="460"/>
    </row>
    <row r="657" spans="1:12" s="461" customFormat="1" ht="30" outlineLevel="1">
      <c r="A657" s="455">
        <v>1568</v>
      </c>
      <c r="B657" s="531" t="s">
        <v>1684</v>
      </c>
      <c r="C657" s="457" t="s">
        <v>2</v>
      </c>
      <c r="D657" s="457">
        <v>42</v>
      </c>
      <c r="E657" s="457">
        <v>42</v>
      </c>
      <c r="F657" s="534">
        <v>476</v>
      </c>
      <c r="G657" s="377">
        <f t="shared" si="33"/>
        <v>19992</v>
      </c>
      <c r="H657" s="534">
        <v>398</v>
      </c>
      <c r="I657" s="534">
        <f t="shared" si="31"/>
        <v>16716</v>
      </c>
      <c r="J657" s="532">
        <f t="shared" si="32"/>
        <v>36708</v>
      </c>
      <c r="K657" s="533"/>
      <c r="L657" s="460"/>
    </row>
    <row r="658" spans="1:12" s="6" customFormat="1" ht="15" outlineLevel="1">
      <c r="A658" s="40">
        <v>1569</v>
      </c>
      <c r="B658" s="70" t="s">
        <v>1218</v>
      </c>
      <c r="C658" s="202"/>
      <c r="D658" s="202"/>
      <c r="E658" s="202"/>
      <c r="F658" s="377"/>
      <c r="G658" s="534">
        <f t="shared" si="33"/>
        <v>0</v>
      </c>
      <c r="H658" s="377"/>
      <c r="I658" s="377">
        <f t="shared" si="31"/>
        <v>0</v>
      </c>
      <c r="J658" s="378">
        <f t="shared" si="32"/>
        <v>0</v>
      </c>
      <c r="K658" s="327"/>
      <c r="L658" s="359"/>
    </row>
    <row r="659" spans="1:12" s="461" customFormat="1" ht="45" outlineLevel="1">
      <c r="A659" s="455">
        <v>1570</v>
      </c>
      <c r="B659" s="531" t="s">
        <v>1251</v>
      </c>
      <c r="C659" s="457" t="s">
        <v>2</v>
      </c>
      <c r="D659" s="457">
        <v>3</v>
      </c>
      <c r="E659" s="457">
        <v>3</v>
      </c>
      <c r="F659" s="534">
        <v>586.59999999999991</v>
      </c>
      <c r="G659" s="534">
        <f t="shared" si="33"/>
        <v>1759.7999999999997</v>
      </c>
      <c r="H659" s="534">
        <v>252.23799999999997</v>
      </c>
      <c r="I659" s="534">
        <f t="shared" si="31"/>
        <v>756.71399999999994</v>
      </c>
      <c r="J659" s="532">
        <f t="shared" si="32"/>
        <v>2516.5139999999997</v>
      </c>
      <c r="K659" s="533"/>
      <c r="L659" s="460"/>
    </row>
    <row r="660" spans="1:12" s="461" customFormat="1" ht="30" outlineLevel="1">
      <c r="A660" s="455">
        <v>1571</v>
      </c>
      <c r="B660" s="531" t="s">
        <v>1252</v>
      </c>
      <c r="C660" s="457" t="s">
        <v>2</v>
      </c>
      <c r="D660" s="457">
        <v>3</v>
      </c>
      <c r="E660" s="457">
        <v>3</v>
      </c>
      <c r="F660" s="534">
        <v>306.59999999999997</v>
      </c>
      <c r="G660" s="377">
        <f t="shared" si="33"/>
        <v>919.8</v>
      </c>
      <c r="H660" s="534">
        <v>131.83799999999999</v>
      </c>
      <c r="I660" s="534">
        <f t="shared" si="31"/>
        <v>395.51400000000001</v>
      </c>
      <c r="J660" s="532">
        <f t="shared" si="32"/>
        <v>1315.3139999999999</v>
      </c>
      <c r="K660" s="533"/>
      <c r="L660" s="460"/>
    </row>
    <row r="661" spans="1:12" s="461" customFormat="1" ht="15" outlineLevel="1">
      <c r="A661" s="455">
        <v>1572</v>
      </c>
      <c r="B661" s="531" t="s">
        <v>1187</v>
      </c>
      <c r="C661" s="457" t="s">
        <v>2</v>
      </c>
      <c r="D661" s="457">
        <v>3</v>
      </c>
      <c r="E661" s="457">
        <v>3</v>
      </c>
      <c r="F661" s="534">
        <v>401.79999999999995</v>
      </c>
      <c r="G661" s="534">
        <f t="shared" si="33"/>
        <v>1205.3999999999999</v>
      </c>
      <c r="H661" s="534">
        <v>172.77399999999997</v>
      </c>
      <c r="I661" s="534">
        <f t="shared" ref="I661:I688" si="34">H661*E661</f>
        <v>518.32199999999989</v>
      </c>
      <c r="J661" s="532">
        <f t="shared" ref="J661:J688" si="35">I661+G661</f>
        <v>1723.7219999999998</v>
      </c>
      <c r="K661" s="533"/>
      <c r="L661" s="460"/>
    </row>
    <row r="662" spans="1:12" s="461" customFormat="1" ht="30" outlineLevel="1">
      <c r="A662" s="455">
        <v>1573</v>
      </c>
      <c r="B662" s="531" t="s">
        <v>1381</v>
      </c>
      <c r="C662" s="457" t="s">
        <v>2</v>
      </c>
      <c r="D662" s="457">
        <v>10</v>
      </c>
      <c r="E662" s="457">
        <v>10</v>
      </c>
      <c r="F662" s="534">
        <v>78</v>
      </c>
      <c r="G662" s="534">
        <f t="shared" si="33"/>
        <v>780</v>
      </c>
      <c r="H662" s="534">
        <v>30</v>
      </c>
      <c r="I662" s="534">
        <f t="shared" si="34"/>
        <v>300</v>
      </c>
      <c r="J662" s="532">
        <f t="shared" si="35"/>
        <v>1080</v>
      </c>
      <c r="K662" s="533"/>
      <c r="L662" s="460"/>
    </row>
    <row r="663" spans="1:12" s="461" customFormat="1" ht="30" outlineLevel="1">
      <c r="A663" s="455">
        <v>1574</v>
      </c>
      <c r="B663" s="531" t="s">
        <v>1382</v>
      </c>
      <c r="C663" s="457" t="s">
        <v>2</v>
      </c>
      <c r="D663" s="457">
        <v>3</v>
      </c>
      <c r="E663" s="457">
        <v>3</v>
      </c>
      <c r="F663" s="534">
        <v>48</v>
      </c>
      <c r="G663" s="534">
        <f t="shared" si="33"/>
        <v>144</v>
      </c>
      <c r="H663" s="534">
        <v>30</v>
      </c>
      <c r="I663" s="534">
        <f t="shared" si="34"/>
        <v>90</v>
      </c>
      <c r="J663" s="532">
        <f t="shared" si="35"/>
        <v>234</v>
      </c>
      <c r="K663" s="533"/>
      <c r="L663" s="460"/>
    </row>
    <row r="664" spans="1:12" s="461" customFormat="1" ht="30" outlineLevel="1">
      <c r="A664" s="455">
        <v>1575</v>
      </c>
      <c r="B664" s="531" t="s">
        <v>1380</v>
      </c>
      <c r="C664" s="457" t="s">
        <v>31</v>
      </c>
      <c r="D664" s="457">
        <v>39</v>
      </c>
      <c r="E664" s="457">
        <v>39</v>
      </c>
      <c r="F664" s="534">
        <v>8</v>
      </c>
      <c r="G664" s="534">
        <f t="shared" si="33"/>
        <v>312</v>
      </c>
      <c r="H664" s="534">
        <v>3</v>
      </c>
      <c r="I664" s="534">
        <f t="shared" si="34"/>
        <v>117</v>
      </c>
      <c r="J664" s="532">
        <f t="shared" si="35"/>
        <v>429</v>
      </c>
      <c r="K664" s="533"/>
      <c r="L664" s="460"/>
    </row>
    <row r="665" spans="1:12" s="461" customFormat="1" ht="30" outlineLevel="1">
      <c r="A665" s="455">
        <v>1576</v>
      </c>
      <c r="B665" s="531" t="s">
        <v>1259</v>
      </c>
      <c r="C665" s="457" t="s">
        <v>103</v>
      </c>
      <c r="D665" s="457">
        <v>1</v>
      </c>
      <c r="E665" s="457">
        <v>1</v>
      </c>
      <c r="F665" s="534">
        <v>756</v>
      </c>
      <c r="G665" s="534">
        <f t="shared" si="33"/>
        <v>756</v>
      </c>
      <c r="H665" s="534">
        <v>2250</v>
      </c>
      <c r="I665" s="534">
        <f t="shared" si="34"/>
        <v>2250</v>
      </c>
      <c r="J665" s="532">
        <f t="shared" si="35"/>
        <v>3006</v>
      </c>
      <c r="K665" s="533"/>
      <c r="L665" s="460"/>
    </row>
    <row r="666" spans="1:12" s="6" customFormat="1" ht="15" outlineLevel="1">
      <c r="A666" s="40">
        <v>1577</v>
      </c>
      <c r="B666" s="70" t="s">
        <v>1293</v>
      </c>
      <c r="C666" s="202"/>
      <c r="D666" s="202"/>
      <c r="E666" s="202"/>
      <c r="F666" s="377"/>
      <c r="G666" s="534">
        <f t="shared" si="33"/>
        <v>0</v>
      </c>
      <c r="H666" s="377"/>
      <c r="I666" s="377">
        <f t="shared" si="34"/>
        <v>0</v>
      </c>
      <c r="J666" s="378">
        <f t="shared" si="35"/>
        <v>0</v>
      </c>
      <c r="K666" s="327"/>
      <c r="L666" s="359"/>
    </row>
    <row r="667" spans="1:12" s="6" customFormat="1" ht="15" outlineLevel="1">
      <c r="A667" s="40">
        <v>1578</v>
      </c>
      <c r="B667" s="70" t="s">
        <v>1294</v>
      </c>
      <c r="C667" s="202"/>
      <c r="D667" s="202"/>
      <c r="E667" s="202"/>
      <c r="F667" s="377"/>
      <c r="G667" s="534">
        <f t="shared" si="33"/>
        <v>0</v>
      </c>
      <c r="H667" s="377"/>
      <c r="I667" s="377">
        <f t="shared" si="34"/>
        <v>0</v>
      </c>
      <c r="J667" s="378">
        <f t="shared" si="35"/>
        <v>0</v>
      </c>
      <c r="K667" s="327"/>
      <c r="L667" s="359"/>
    </row>
    <row r="668" spans="1:12" s="461" customFormat="1" ht="60" outlineLevel="1">
      <c r="A668" s="455">
        <v>1579</v>
      </c>
      <c r="B668" s="531" t="s">
        <v>1692</v>
      </c>
      <c r="C668" s="457" t="s">
        <v>103</v>
      </c>
      <c r="D668" s="457">
        <v>1</v>
      </c>
      <c r="E668" s="457">
        <v>1</v>
      </c>
      <c r="F668" s="534">
        <v>98206</v>
      </c>
      <c r="G668" s="534">
        <f t="shared" si="33"/>
        <v>98206</v>
      </c>
      <c r="H668" s="534">
        <v>42229</v>
      </c>
      <c r="I668" s="534">
        <f t="shared" si="34"/>
        <v>42229</v>
      </c>
      <c r="J668" s="532">
        <f t="shared" si="35"/>
        <v>140435</v>
      </c>
      <c r="K668" s="533"/>
      <c r="L668" s="460"/>
    </row>
    <row r="669" spans="1:12" s="6" customFormat="1" ht="15" outlineLevel="1">
      <c r="A669" s="40">
        <v>1580</v>
      </c>
      <c r="B669" s="70" t="s">
        <v>104</v>
      </c>
      <c r="C669" s="202"/>
      <c r="D669" s="202"/>
      <c r="E669" s="202"/>
      <c r="F669" s="377"/>
      <c r="G669" s="534">
        <f t="shared" si="33"/>
        <v>0</v>
      </c>
      <c r="H669" s="377"/>
      <c r="I669" s="377">
        <f t="shared" si="34"/>
        <v>0</v>
      </c>
      <c r="J669" s="378">
        <f t="shared" si="35"/>
        <v>0</v>
      </c>
      <c r="K669" s="327"/>
      <c r="L669" s="359"/>
    </row>
    <row r="670" spans="1:12" s="461" customFormat="1" ht="30" outlineLevel="1">
      <c r="A670" s="455">
        <v>1581</v>
      </c>
      <c r="B670" s="531" t="s">
        <v>105</v>
      </c>
      <c r="C670" s="457" t="s">
        <v>31</v>
      </c>
      <c r="D670" s="457">
        <v>2</v>
      </c>
      <c r="E670" s="457">
        <v>2</v>
      </c>
      <c r="F670" s="534">
        <v>29230</v>
      </c>
      <c r="G670" s="534">
        <f t="shared" si="33"/>
        <v>58460</v>
      </c>
      <c r="H670" s="534">
        <v>9646</v>
      </c>
      <c r="I670" s="534">
        <f t="shared" si="34"/>
        <v>19292</v>
      </c>
      <c r="J670" s="532">
        <f t="shared" si="35"/>
        <v>77752</v>
      </c>
      <c r="K670" s="533"/>
      <c r="L670" s="460"/>
    </row>
    <row r="671" spans="1:12" s="6" customFormat="1" ht="15" outlineLevel="1">
      <c r="A671" s="40">
        <v>1582</v>
      </c>
      <c r="B671" s="70" t="s">
        <v>1179</v>
      </c>
      <c r="C671" s="202"/>
      <c r="D671" s="202"/>
      <c r="E671" s="202"/>
      <c r="F671" s="377"/>
      <c r="G671" s="377">
        <f t="shared" si="33"/>
        <v>0</v>
      </c>
      <c r="H671" s="377"/>
      <c r="I671" s="377">
        <f t="shared" si="34"/>
        <v>0</v>
      </c>
      <c r="J671" s="378">
        <f t="shared" si="35"/>
        <v>0</v>
      </c>
      <c r="K671" s="327"/>
      <c r="L671" s="359"/>
    </row>
    <row r="672" spans="1:12" s="461" customFormat="1" ht="15" outlineLevel="1">
      <c r="A672" s="455">
        <v>1583</v>
      </c>
      <c r="B672" s="531" t="s">
        <v>1693</v>
      </c>
      <c r="C672" s="457" t="s">
        <v>2</v>
      </c>
      <c r="D672" s="457">
        <v>4</v>
      </c>
      <c r="E672" s="457">
        <v>4</v>
      </c>
      <c r="F672" s="534">
        <v>323</v>
      </c>
      <c r="G672" s="377">
        <f t="shared" si="33"/>
        <v>1292</v>
      </c>
      <c r="H672" s="534">
        <v>398</v>
      </c>
      <c r="I672" s="534">
        <f t="shared" si="34"/>
        <v>1592</v>
      </c>
      <c r="J672" s="532">
        <f t="shared" si="35"/>
        <v>2884</v>
      </c>
      <c r="K672" s="533"/>
      <c r="L672" s="460"/>
    </row>
    <row r="673" spans="1:12" s="461" customFormat="1" ht="15" outlineLevel="1">
      <c r="A673" s="455">
        <v>1584</v>
      </c>
      <c r="B673" s="531" t="s">
        <v>1687</v>
      </c>
      <c r="C673" s="457" t="s">
        <v>2</v>
      </c>
      <c r="D673" s="457">
        <v>26</v>
      </c>
      <c r="E673" s="457">
        <v>26</v>
      </c>
      <c r="F673" s="534">
        <v>390</v>
      </c>
      <c r="G673" s="534">
        <f t="shared" si="33"/>
        <v>10140</v>
      </c>
      <c r="H673" s="534">
        <v>398</v>
      </c>
      <c r="I673" s="534">
        <f t="shared" si="34"/>
        <v>10348</v>
      </c>
      <c r="J673" s="532">
        <f t="shared" si="35"/>
        <v>20488</v>
      </c>
      <c r="K673" s="533"/>
      <c r="L673" s="460"/>
    </row>
    <row r="674" spans="1:12" s="461" customFormat="1" ht="30" outlineLevel="1">
      <c r="A674" s="455">
        <v>1585</v>
      </c>
      <c r="B674" s="531" t="s">
        <v>1684</v>
      </c>
      <c r="C674" s="457" t="s">
        <v>2</v>
      </c>
      <c r="D674" s="457">
        <v>8</v>
      </c>
      <c r="E674" s="457">
        <v>8</v>
      </c>
      <c r="F674" s="534">
        <v>476</v>
      </c>
      <c r="G674" s="377">
        <f t="shared" si="33"/>
        <v>3808</v>
      </c>
      <c r="H674" s="534">
        <v>398</v>
      </c>
      <c r="I674" s="534">
        <f t="shared" si="34"/>
        <v>3184</v>
      </c>
      <c r="J674" s="532">
        <f t="shared" si="35"/>
        <v>6992</v>
      </c>
      <c r="K674" s="533"/>
      <c r="L674" s="460"/>
    </row>
    <row r="675" spans="1:12" s="6" customFormat="1" ht="15" outlineLevel="1">
      <c r="A675" s="40">
        <v>1586</v>
      </c>
      <c r="B675" s="70" t="s">
        <v>1218</v>
      </c>
      <c r="C675" s="202"/>
      <c r="D675" s="202"/>
      <c r="E675" s="202"/>
      <c r="F675" s="377"/>
      <c r="G675" s="534">
        <f t="shared" si="33"/>
        <v>0</v>
      </c>
      <c r="H675" s="377"/>
      <c r="I675" s="377">
        <f t="shared" si="34"/>
        <v>0</v>
      </c>
      <c r="J675" s="378">
        <f t="shared" si="35"/>
        <v>0</v>
      </c>
      <c r="K675" s="327"/>
      <c r="L675" s="359"/>
    </row>
    <row r="676" spans="1:12" s="461" customFormat="1" ht="45" outlineLevel="1">
      <c r="A676" s="455">
        <v>1587</v>
      </c>
      <c r="B676" s="531" t="s">
        <v>1251</v>
      </c>
      <c r="C676" s="457" t="s">
        <v>2</v>
      </c>
      <c r="D676" s="457">
        <v>3</v>
      </c>
      <c r="E676" s="457">
        <v>3</v>
      </c>
      <c r="F676" s="534">
        <v>586.59999999999991</v>
      </c>
      <c r="G676" s="534">
        <f t="shared" si="33"/>
        <v>1759.7999999999997</v>
      </c>
      <c r="H676" s="534">
        <v>252.23799999999997</v>
      </c>
      <c r="I676" s="534">
        <f t="shared" si="34"/>
        <v>756.71399999999994</v>
      </c>
      <c r="J676" s="532">
        <f t="shared" si="35"/>
        <v>2516.5139999999997</v>
      </c>
      <c r="K676" s="533"/>
      <c r="L676" s="460"/>
    </row>
    <row r="677" spans="1:12" s="461" customFormat="1" ht="30" outlineLevel="1">
      <c r="A677" s="455">
        <v>1588</v>
      </c>
      <c r="B677" s="531" t="s">
        <v>1252</v>
      </c>
      <c r="C677" s="457" t="s">
        <v>2</v>
      </c>
      <c r="D677" s="457">
        <v>3</v>
      </c>
      <c r="E677" s="457">
        <v>3</v>
      </c>
      <c r="F677" s="534">
        <v>306.59999999999997</v>
      </c>
      <c r="G677" s="534">
        <f t="shared" si="33"/>
        <v>919.8</v>
      </c>
      <c r="H677" s="534">
        <v>131.83799999999999</v>
      </c>
      <c r="I677" s="534">
        <f t="shared" si="34"/>
        <v>395.51400000000001</v>
      </c>
      <c r="J677" s="532">
        <f t="shared" si="35"/>
        <v>1315.3139999999999</v>
      </c>
      <c r="K677" s="533"/>
      <c r="L677" s="460"/>
    </row>
    <row r="678" spans="1:12" s="461" customFormat="1" ht="15" outlineLevel="1">
      <c r="A678" s="455">
        <v>1589</v>
      </c>
      <c r="B678" s="531" t="s">
        <v>1187</v>
      </c>
      <c r="C678" s="457" t="s">
        <v>2</v>
      </c>
      <c r="D678" s="457">
        <v>3</v>
      </c>
      <c r="E678" s="457">
        <v>3</v>
      </c>
      <c r="F678" s="534">
        <v>401.79999999999995</v>
      </c>
      <c r="G678" s="534">
        <f t="shared" si="33"/>
        <v>1205.3999999999999</v>
      </c>
      <c r="H678" s="534">
        <v>172.77399999999997</v>
      </c>
      <c r="I678" s="534">
        <f t="shared" si="34"/>
        <v>518.32199999999989</v>
      </c>
      <c r="J678" s="532">
        <f t="shared" si="35"/>
        <v>1723.7219999999998</v>
      </c>
      <c r="K678" s="533"/>
      <c r="L678" s="460"/>
    </row>
    <row r="679" spans="1:12" s="461" customFormat="1" ht="30" outlineLevel="1">
      <c r="A679" s="455">
        <v>1590</v>
      </c>
      <c r="B679" s="531" t="s">
        <v>1381</v>
      </c>
      <c r="C679" s="457" t="s">
        <v>2</v>
      </c>
      <c r="D679" s="457">
        <v>10</v>
      </c>
      <c r="E679" s="457">
        <v>10</v>
      </c>
      <c r="F679" s="534">
        <v>78</v>
      </c>
      <c r="G679" s="534">
        <f t="shared" si="33"/>
        <v>780</v>
      </c>
      <c r="H679" s="534">
        <v>30</v>
      </c>
      <c r="I679" s="534">
        <f t="shared" si="34"/>
        <v>300</v>
      </c>
      <c r="J679" s="532">
        <f t="shared" si="35"/>
        <v>1080</v>
      </c>
      <c r="K679" s="533"/>
      <c r="L679" s="460"/>
    </row>
    <row r="680" spans="1:12" s="461" customFormat="1" ht="30" outlineLevel="1">
      <c r="A680" s="455">
        <v>1591</v>
      </c>
      <c r="B680" s="531" t="s">
        <v>1382</v>
      </c>
      <c r="C680" s="457" t="s">
        <v>2</v>
      </c>
      <c r="D680" s="457">
        <v>6</v>
      </c>
      <c r="E680" s="457">
        <v>6</v>
      </c>
      <c r="F680" s="534">
        <v>48</v>
      </c>
      <c r="G680" s="534">
        <f t="shared" si="33"/>
        <v>288</v>
      </c>
      <c r="H680" s="534">
        <v>30</v>
      </c>
      <c r="I680" s="534">
        <f t="shared" si="34"/>
        <v>180</v>
      </c>
      <c r="J680" s="532">
        <f t="shared" si="35"/>
        <v>468</v>
      </c>
      <c r="K680" s="533"/>
      <c r="L680" s="460"/>
    </row>
    <row r="681" spans="1:12" s="461" customFormat="1" ht="30" outlineLevel="1">
      <c r="A681" s="455">
        <v>1592</v>
      </c>
      <c r="B681" s="531" t="s">
        <v>1380</v>
      </c>
      <c r="C681" s="457" t="s">
        <v>31</v>
      </c>
      <c r="D681" s="457">
        <v>48</v>
      </c>
      <c r="E681" s="457">
        <v>48</v>
      </c>
      <c r="F681" s="534">
        <v>8</v>
      </c>
      <c r="G681" s="534">
        <f t="shared" si="33"/>
        <v>384</v>
      </c>
      <c r="H681" s="534">
        <v>3</v>
      </c>
      <c r="I681" s="534">
        <f t="shared" si="34"/>
        <v>144</v>
      </c>
      <c r="J681" s="532">
        <f t="shared" si="35"/>
        <v>528</v>
      </c>
      <c r="K681" s="533"/>
      <c r="L681" s="460"/>
    </row>
    <row r="682" spans="1:12" s="461" customFormat="1" ht="30" outlineLevel="1">
      <c r="A682" s="455">
        <v>1593</v>
      </c>
      <c r="B682" s="531" t="s">
        <v>1259</v>
      </c>
      <c r="C682" s="457" t="s">
        <v>103</v>
      </c>
      <c r="D682" s="457">
        <v>1</v>
      </c>
      <c r="E682" s="457">
        <v>1</v>
      </c>
      <c r="F682" s="534">
        <v>756</v>
      </c>
      <c r="G682" s="534">
        <f t="shared" si="33"/>
        <v>756</v>
      </c>
      <c r="H682" s="534">
        <v>2250</v>
      </c>
      <c r="I682" s="534">
        <f t="shared" si="34"/>
        <v>2250</v>
      </c>
      <c r="J682" s="532">
        <f t="shared" si="35"/>
        <v>3006</v>
      </c>
      <c r="K682" s="533"/>
      <c r="L682" s="460"/>
    </row>
    <row r="683" spans="1:12" s="6" customFormat="1" ht="15" outlineLevel="1">
      <c r="A683" s="40">
        <v>1594</v>
      </c>
      <c r="B683" s="70" t="s">
        <v>1295</v>
      </c>
      <c r="C683" s="202"/>
      <c r="D683" s="202"/>
      <c r="E683" s="202"/>
      <c r="F683" s="377"/>
      <c r="G683" s="534">
        <f t="shared" si="33"/>
        <v>0</v>
      </c>
      <c r="H683" s="377"/>
      <c r="I683" s="377">
        <f t="shared" si="34"/>
        <v>0</v>
      </c>
      <c r="J683" s="378">
        <f t="shared" si="35"/>
        <v>0</v>
      </c>
      <c r="K683" s="327"/>
      <c r="L683" s="359"/>
    </row>
    <row r="684" spans="1:12" s="461" customFormat="1" ht="45" outlineLevel="1">
      <c r="A684" s="455">
        <v>1595</v>
      </c>
      <c r="B684" s="531" t="s">
        <v>1185</v>
      </c>
      <c r="C684" s="457" t="s">
        <v>2</v>
      </c>
      <c r="D684" s="457">
        <v>21</v>
      </c>
      <c r="E684" s="457">
        <v>21</v>
      </c>
      <c r="F684" s="534">
        <v>930.99999999999989</v>
      </c>
      <c r="G684" s="458"/>
      <c r="H684" s="534">
        <v>400.32999999999993</v>
      </c>
      <c r="I684" s="534">
        <f t="shared" si="34"/>
        <v>8406.9299999999985</v>
      </c>
      <c r="J684" s="532">
        <f t="shared" si="35"/>
        <v>8406.9299999999985</v>
      </c>
      <c r="K684" s="533"/>
      <c r="L684" s="460"/>
    </row>
    <row r="685" spans="1:12" s="461" customFormat="1" ht="30" outlineLevel="1">
      <c r="A685" s="455">
        <v>1596</v>
      </c>
      <c r="B685" s="531" t="s">
        <v>1186</v>
      </c>
      <c r="C685" s="457" t="s">
        <v>2</v>
      </c>
      <c r="D685" s="457">
        <v>21</v>
      </c>
      <c r="E685" s="457">
        <v>21</v>
      </c>
      <c r="F685" s="534">
        <v>509.59999999999991</v>
      </c>
      <c r="G685" s="458"/>
      <c r="H685" s="534">
        <v>219.12799999999999</v>
      </c>
      <c r="I685" s="534">
        <f t="shared" si="34"/>
        <v>4601.6880000000001</v>
      </c>
      <c r="J685" s="532">
        <f t="shared" si="35"/>
        <v>4601.6880000000001</v>
      </c>
      <c r="K685" s="533"/>
      <c r="L685" s="460"/>
    </row>
    <row r="686" spans="1:12" s="461" customFormat="1" ht="15" outlineLevel="1">
      <c r="A686" s="455">
        <v>1597</v>
      </c>
      <c r="B686" s="531" t="s">
        <v>1187</v>
      </c>
      <c r="C686" s="457" t="s">
        <v>2</v>
      </c>
      <c r="D686" s="457">
        <v>21</v>
      </c>
      <c r="E686" s="457">
        <v>21</v>
      </c>
      <c r="F686" s="534">
        <v>401.79999999999995</v>
      </c>
      <c r="G686" s="534">
        <f t="shared" ref="G686" si="36">F686*E686</f>
        <v>8437.7999999999993</v>
      </c>
      <c r="H686" s="534">
        <v>172.77399999999997</v>
      </c>
      <c r="I686" s="534">
        <f t="shared" si="34"/>
        <v>3628.2539999999995</v>
      </c>
      <c r="J686" s="532">
        <f t="shared" si="35"/>
        <v>12066.053999999998</v>
      </c>
      <c r="K686" s="533"/>
      <c r="L686" s="460"/>
    </row>
    <row r="687" spans="1:12" s="461" customFormat="1" ht="45" outlineLevel="1">
      <c r="A687" s="455">
        <v>1598</v>
      </c>
      <c r="B687" s="456" t="s">
        <v>1202</v>
      </c>
      <c r="C687" s="464" t="s">
        <v>31</v>
      </c>
      <c r="D687" s="464">
        <v>6</v>
      </c>
      <c r="E687" s="457">
        <v>6</v>
      </c>
      <c r="F687" s="534">
        <v>2915</v>
      </c>
      <c r="G687" s="534">
        <f t="shared" si="33"/>
        <v>17490</v>
      </c>
      <c r="H687" s="534">
        <v>1253</v>
      </c>
      <c r="I687" s="534">
        <f t="shared" si="34"/>
        <v>7518</v>
      </c>
      <c r="J687" s="532">
        <f t="shared" si="35"/>
        <v>25008</v>
      </c>
      <c r="K687" s="464"/>
      <c r="L687" s="460"/>
    </row>
    <row r="688" spans="1:12" s="461" customFormat="1" ht="30" outlineLevel="1">
      <c r="A688" s="455">
        <f t="shared" ref="A688:A751" si="37">A687+1</f>
        <v>1599</v>
      </c>
      <c r="B688" s="531" t="s">
        <v>1296</v>
      </c>
      <c r="C688" s="457" t="s">
        <v>31</v>
      </c>
      <c r="D688" s="457">
        <v>20</v>
      </c>
      <c r="E688" s="457">
        <v>20</v>
      </c>
      <c r="F688" s="534">
        <v>221</v>
      </c>
      <c r="G688" s="534">
        <f t="shared" si="33"/>
        <v>4420</v>
      </c>
      <c r="H688" s="534">
        <v>55</v>
      </c>
      <c r="I688" s="534">
        <f t="shared" si="34"/>
        <v>1100</v>
      </c>
      <c r="J688" s="532">
        <f t="shared" si="35"/>
        <v>5520</v>
      </c>
      <c r="K688" s="533"/>
      <c r="L688" s="460"/>
    </row>
    <row r="689" spans="1:12" s="6" customFormat="1" ht="30" outlineLevel="1">
      <c r="A689" s="550">
        <f t="shared" si="37"/>
        <v>1600</v>
      </c>
      <c r="B689" s="551" t="s">
        <v>1297</v>
      </c>
      <c r="C689" s="552"/>
      <c r="D689" s="552"/>
      <c r="E689" s="202"/>
      <c r="F689" s="553"/>
      <c r="G689" s="553"/>
      <c r="H689" s="553"/>
      <c r="I689" s="553"/>
      <c r="J689" s="554"/>
      <c r="K689" s="555" t="s">
        <v>3740</v>
      </c>
      <c r="L689" s="359"/>
    </row>
    <row r="690" spans="1:12" s="543" customFormat="1" ht="30" outlineLevel="1">
      <c r="A690" s="556">
        <f t="shared" si="37"/>
        <v>1601</v>
      </c>
      <c r="B690" s="557" t="s">
        <v>1298</v>
      </c>
      <c r="C690" s="558" t="s">
        <v>103</v>
      </c>
      <c r="D690" s="558">
        <v>1</v>
      </c>
      <c r="E690" s="538"/>
      <c r="F690" s="559">
        <v>89764</v>
      </c>
      <c r="G690" s="560">
        <f>D690*F690</f>
        <v>89764</v>
      </c>
      <c r="H690" s="560">
        <v>50000</v>
      </c>
      <c r="I690" s="560">
        <f>D690*H690</f>
        <v>50000</v>
      </c>
      <c r="J690" s="561">
        <f>G690+I690</f>
        <v>139764</v>
      </c>
      <c r="K690" s="562" t="s">
        <v>3740</v>
      </c>
      <c r="L690" s="546" t="s">
        <v>3741</v>
      </c>
    </row>
    <row r="691" spans="1:12" s="543" customFormat="1" ht="45" outlineLevel="1">
      <c r="A691" s="556">
        <f t="shared" si="37"/>
        <v>1602</v>
      </c>
      <c r="B691" s="557" t="s">
        <v>1299</v>
      </c>
      <c r="C691" s="558" t="s">
        <v>31</v>
      </c>
      <c r="D691" s="558">
        <v>1</v>
      </c>
      <c r="E691" s="538"/>
      <c r="F691" s="560"/>
      <c r="G691" s="560"/>
      <c r="H691" s="560"/>
      <c r="I691" s="560"/>
      <c r="J691" s="561"/>
      <c r="K691" s="562" t="s">
        <v>3740</v>
      </c>
      <c r="L691" s="546" t="s">
        <v>3741</v>
      </c>
    </row>
    <row r="692" spans="1:12" s="543" customFormat="1" ht="30" outlineLevel="1">
      <c r="A692" s="556">
        <f t="shared" si="37"/>
        <v>1603</v>
      </c>
      <c r="B692" s="557" t="s">
        <v>1300</v>
      </c>
      <c r="C692" s="558" t="s">
        <v>31</v>
      </c>
      <c r="D692" s="558">
        <v>1</v>
      </c>
      <c r="E692" s="538"/>
      <c r="F692" s="560"/>
      <c r="G692" s="560"/>
      <c r="H692" s="560"/>
      <c r="I692" s="560"/>
      <c r="J692" s="561"/>
      <c r="K692" s="562" t="s">
        <v>3740</v>
      </c>
      <c r="L692" s="546" t="s">
        <v>3741</v>
      </c>
    </row>
    <row r="693" spans="1:12" s="543" customFormat="1" ht="30" outlineLevel="1">
      <c r="A693" s="556">
        <f t="shared" si="37"/>
        <v>1604</v>
      </c>
      <c r="B693" s="557" t="s">
        <v>1301</v>
      </c>
      <c r="C693" s="558" t="s">
        <v>31</v>
      </c>
      <c r="D693" s="558">
        <v>9</v>
      </c>
      <c r="E693" s="538"/>
      <c r="F693" s="560"/>
      <c r="G693" s="560"/>
      <c r="H693" s="560"/>
      <c r="I693" s="560"/>
      <c r="J693" s="561"/>
      <c r="K693" s="562" t="s">
        <v>3740</v>
      </c>
      <c r="L693" s="546" t="s">
        <v>3741</v>
      </c>
    </row>
    <row r="694" spans="1:12" s="543" customFormat="1" ht="30" outlineLevel="1">
      <c r="A694" s="556">
        <f t="shared" si="37"/>
        <v>1605</v>
      </c>
      <c r="B694" s="557" t="s">
        <v>1302</v>
      </c>
      <c r="C694" s="558" t="s">
        <v>31</v>
      </c>
      <c r="D694" s="558">
        <v>3</v>
      </c>
      <c r="E694" s="538"/>
      <c r="F694" s="560"/>
      <c r="G694" s="560"/>
      <c r="H694" s="560"/>
      <c r="I694" s="560"/>
      <c r="J694" s="561"/>
      <c r="K694" s="562" t="s">
        <v>3740</v>
      </c>
      <c r="L694" s="546" t="s">
        <v>3741</v>
      </c>
    </row>
    <row r="695" spans="1:12" s="543" customFormat="1" ht="30" outlineLevel="1">
      <c r="A695" s="556">
        <f t="shared" si="37"/>
        <v>1606</v>
      </c>
      <c r="B695" s="557" t="s">
        <v>1303</v>
      </c>
      <c r="C695" s="558" t="s">
        <v>31</v>
      </c>
      <c r="D695" s="558">
        <v>5</v>
      </c>
      <c r="E695" s="538"/>
      <c r="F695" s="560"/>
      <c r="G695" s="560"/>
      <c r="H695" s="560"/>
      <c r="I695" s="560"/>
      <c r="J695" s="561"/>
      <c r="K695" s="562" t="s">
        <v>3740</v>
      </c>
      <c r="L695" s="546" t="s">
        <v>3741</v>
      </c>
    </row>
    <row r="696" spans="1:12" s="543" customFormat="1" ht="30" outlineLevel="1">
      <c r="A696" s="556">
        <f t="shared" si="37"/>
        <v>1607</v>
      </c>
      <c r="B696" s="557" t="s">
        <v>1304</v>
      </c>
      <c r="C696" s="558" t="s">
        <v>31</v>
      </c>
      <c r="D696" s="558">
        <v>8</v>
      </c>
      <c r="E696" s="538"/>
      <c r="F696" s="560"/>
      <c r="G696" s="560"/>
      <c r="H696" s="560"/>
      <c r="I696" s="560"/>
      <c r="J696" s="561"/>
      <c r="K696" s="562" t="s">
        <v>3740</v>
      </c>
      <c r="L696" s="546" t="s">
        <v>3741</v>
      </c>
    </row>
    <row r="697" spans="1:12" s="543" customFormat="1" ht="30" outlineLevel="1">
      <c r="A697" s="556">
        <f t="shared" si="37"/>
        <v>1608</v>
      </c>
      <c r="B697" s="557" t="s">
        <v>1305</v>
      </c>
      <c r="C697" s="558" t="s">
        <v>31</v>
      </c>
      <c r="D697" s="558">
        <v>8</v>
      </c>
      <c r="E697" s="538"/>
      <c r="F697" s="560"/>
      <c r="G697" s="560"/>
      <c r="H697" s="560"/>
      <c r="I697" s="560"/>
      <c r="J697" s="561"/>
      <c r="K697" s="562" t="s">
        <v>3740</v>
      </c>
      <c r="L697" s="546" t="s">
        <v>3741</v>
      </c>
    </row>
    <row r="698" spans="1:12" s="543" customFormat="1" ht="45" outlineLevel="1">
      <c r="A698" s="556">
        <f t="shared" si="37"/>
        <v>1609</v>
      </c>
      <c r="B698" s="557" t="s">
        <v>1306</v>
      </c>
      <c r="C698" s="558" t="s">
        <v>31</v>
      </c>
      <c r="D698" s="558">
        <v>1</v>
      </c>
      <c r="E698" s="538"/>
      <c r="F698" s="560"/>
      <c r="G698" s="560"/>
      <c r="H698" s="560"/>
      <c r="I698" s="560"/>
      <c r="J698" s="561"/>
      <c r="K698" s="562" t="s">
        <v>3740</v>
      </c>
      <c r="L698" s="546" t="s">
        <v>3741</v>
      </c>
    </row>
    <row r="699" spans="1:12" s="543" customFormat="1" ht="30" outlineLevel="1">
      <c r="A699" s="556">
        <f t="shared" si="37"/>
        <v>1610</v>
      </c>
      <c r="B699" s="557" t="s">
        <v>1307</v>
      </c>
      <c r="C699" s="558" t="s">
        <v>31</v>
      </c>
      <c r="D699" s="558">
        <v>4</v>
      </c>
      <c r="E699" s="538"/>
      <c r="F699" s="560"/>
      <c r="G699" s="560"/>
      <c r="H699" s="560"/>
      <c r="I699" s="560"/>
      <c r="J699" s="561"/>
      <c r="K699" s="562" t="s">
        <v>3740</v>
      </c>
      <c r="L699" s="546" t="s">
        <v>3741</v>
      </c>
    </row>
    <row r="700" spans="1:12" s="543" customFormat="1" ht="30" outlineLevel="1">
      <c r="A700" s="556">
        <f t="shared" si="37"/>
        <v>1611</v>
      </c>
      <c r="B700" s="557" t="s">
        <v>1308</v>
      </c>
      <c r="C700" s="558" t="s">
        <v>31</v>
      </c>
      <c r="D700" s="558">
        <v>2</v>
      </c>
      <c r="E700" s="538"/>
      <c r="F700" s="560"/>
      <c r="G700" s="560"/>
      <c r="H700" s="560"/>
      <c r="I700" s="560"/>
      <c r="J700" s="561"/>
      <c r="K700" s="562" t="s">
        <v>3740</v>
      </c>
      <c r="L700" s="546" t="s">
        <v>3741</v>
      </c>
    </row>
    <row r="701" spans="1:12" s="543" customFormat="1" ht="30" outlineLevel="1">
      <c r="A701" s="556">
        <f t="shared" si="37"/>
        <v>1612</v>
      </c>
      <c r="B701" s="557" t="s">
        <v>1309</v>
      </c>
      <c r="C701" s="558" t="s">
        <v>2</v>
      </c>
      <c r="D701" s="558">
        <v>1.2</v>
      </c>
      <c r="E701" s="538"/>
      <c r="F701" s="560"/>
      <c r="G701" s="560"/>
      <c r="H701" s="560"/>
      <c r="I701" s="560"/>
      <c r="J701" s="561"/>
      <c r="K701" s="562" t="s">
        <v>3740</v>
      </c>
      <c r="L701" s="546" t="s">
        <v>3741</v>
      </c>
    </row>
    <row r="702" spans="1:12" s="543" customFormat="1" ht="30" outlineLevel="1">
      <c r="A702" s="556">
        <f t="shared" si="37"/>
        <v>1613</v>
      </c>
      <c r="B702" s="557" t="s">
        <v>1310</v>
      </c>
      <c r="C702" s="558" t="s">
        <v>31</v>
      </c>
      <c r="D702" s="558">
        <v>1</v>
      </c>
      <c r="E702" s="538"/>
      <c r="F702" s="560"/>
      <c r="G702" s="560"/>
      <c r="H702" s="560"/>
      <c r="I702" s="560"/>
      <c r="J702" s="561"/>
      <c r="K702" s="562" t="s">
        <v>3740</v>
      </c>
      <c r="L702" s="546" t="s">
        <v>3741</v>
      </c>
    </row>
    <row r="703" spans="1:12" s="543" customFormat="1" ht="30" outlineLevel="1">
      <c r="A703" s="556">
        <f t="shared" si="37"/>
        <v>1614</v>
      </c>
      <c r="B703" s="557" t="s">
        <v>1311</v>
      </c>
      <c r="C703" s="558" t="s">
        <v>31</v>
      </c>
      <c r="D703" s="558">
        <v>1</v>
      </c>
      <c r="E703" s="538"/>
      <c r="F703" s="560"/>
      <c r="G703" s="560"/>
      <c r="H703" s="560"/>
      <c r="I703" s="560"/>
      <c r="J703" s="561"/>
      <c r="K703" s="562" t="s">
        <v>3740</v>
      </c>
      <c r="L703" s="546" t="s">
        <v>3741</v>
      </c>
    </row>
    <row r="704" spans="1:12" s="6" customFormat="1" ht="15" outlineLevel="1">
      <c r="A704" s="550">
        <f t="shared" si="37"/>
        <v>1615</v>
      </c>
      <c r="B704" s="551" t="s">
        <v>1179</v>
      </c>
      <c r="C704" s="552"/>
      <c r="D704" s="552"/>
      <c r="E704" s="202"/>
      <c r="F704" s="553"/>
      <c r="G704" s="553"/>
      <c r="H704" s="553"/>
      <c r="I704" s="553"/>
      <c r="J704" s="554"/>
      <c r="K704" s="555" t="s">
        <v>3740</v>
      </c>
      <c r="L704" s="359"/>
    </row>
    <row r="705" spans="1:12" s="543" customFormat="1" ht="15.6" outlineLevel="1">
      <c r="A705" s="556">
        <f t="shared" si="37"/>
        <v>1616</v>
      </c>
      <c r="B705" s="557" t="s">
        <v>1697</v>
      </c>
      <c r="C705" s="558" t="s">
        <v>2</v>
      </c>
      <c r="D705" s="558">
        <v>625</v>
      </c>
      <c r="E705" s="538"/>
      <c r="F705" s="563">
        <v>114.8</v>
      </c>
      <c r="G705" s="560">
        <f>D705*F705</f>
        <v>71750</v>
      </c>
      <c r="H705" s="563">
        <v>362</v>
      </c>
      <c r="I705" s="560">
        <f>D705*H705</f>
        <v>226250</v>
      </c>
      <c r="J705" s="561">
        <f>G705+I705</f>
        <v>298000</v>
      </c>
      <c r="K705" s="562" t="s">
        <v>3740</v>
      </c>
      <c r="L705" s="546" t="s">
        <v>3625</v>
      </c>
    </row>
    <row r="706" spans="1:12" s="543" customFormat="1" ht="30" outlineLevel="1">
      <c r="A706" s="556">
        <f t="shared" si="37"/>
        <v>1617</v>
      </c>
      <c r="B706" s="557" t="s">
        <v>1691</v>
      </c>
      <c r="C706" s="558" t="s">
        <v>2</v>
      </c>
      <c r="D706" s="558">
        <v>1035</v>
      </c>
      <c r="E706" s="538"/>
      <c r="F706" s="563">
        <v>184.2</v>
      </c>
      <c r="G706" s="560">
        <f>D706*F706</f>
        <v>190647</v>
      </c>
      <c r="H706" s="563">
        <v>362</v>
      </c>
      <c r="I706" s="560">
        <f>D706*H706</f>
        <v>374670</v>
      </c>
      <c r="J706" s="561">
        <f>G706+I706</f>
        <v>565317</v>
      </c>
      <c r="K706" s="562" t="s">
        <v>3740</v>
      </c>
      <c r="L706" s="546" t="s">
        <v>3625</v>
      </c>
    </row>
    <row r="707" spans="1:12" s="6" customFormat="1" ht="15" outlineLevel="1">
      <c r="A707" s="550">
        <f t="shared" si="37"/>
        <v>1618</v>
      </c>
      <c r="B707" s="551" t="s">
        <v>1218</v>
      </c>
      <c r="C707" s="552"/>
      <c r="D707" s="552"/>
      <c r="E707" s="202"/>
      <c r="F707" s="553"/>
      <c r="G707" s="553"/>
      <c r="H707" s="553"/>
      <c r="I707" s="553"/>
      <c r="J707" s="554"/>
      <c r="K707" s="555" t="s">
        <v>3740</v>
      </c>
      <c r="L707" s="359"/>
    </row>
    <row r="708" spans="1:12" s="543" customFormat="1" ht="45" outlineLevel="1">
      <c r="A708" s="556">
        <f t="shared" si="37"/>
        <v>1619</v>
      </c>
      <c r="B708" s="557" t="s">
        <v>1698</v>
      </c>
      <c r="C708" s="558" t="s">
        <v>2</v>
      </c>
      <c r="D708" s="558">
        <v>6</v>
      </c>
      <c r="E708" s="538"/>
      <c r="F708" s="564">
        <v>1498.2</v>
      </c>
      <c r="G708" s="560">
        <f>D708*F708</f>
        <v>8989.2000000000007</v>
      </c>
      <c r="H708" s="564">
        <v>1750</v>
      </c>
      <c r="I708" s="560">
        <f>D708*H708</f>
        <v>10500</v>
      </c>
      <c r="J708" s="561">
        <f>G708+I708</f>
        <v>19489.2</v>
      </c>
      <c r="K708" s="562" t="s">
        <v>3740</v>
      </c>
      <c r="L708" s="546" t="s">
        <v>3625</v>
      </c>
    </row>
    <row r="709" spans="1:12" s="543" customFormat="1" ht="45" outlineLevel="1">
      <c r="A709" s="556">
        <f t="shared" si="37"/>
        <v>1620</v>
      </c>
      <c r="B709" s="557" t="s">
        <v>1699</v>
      </c>
      <c r="C709" s="558" t="s">
        <v>2</v>
      </c>
      <c r="D709" s="558">
        <v>135</v>
      </c>
      <c r="E709" s="538"/>
      <c r="F709" s="564">
        <v>1494.2</v>
      </c>
      <c r="G709" s="560">
        <f t="shared" ref="G709:G735" si="38">D709*F709</f>
        <v>201717</v>
      </c>
      <c r="H709" s="564">
        <v>1750</v>
      </c>
      <c r="I709" s="560">
        <f t="shared" ref="I709:I735" si="39">D709*H709</f>
        <v>236250</v>
      </c>
      <c r="J709" s="561">
        <f t="shared" ref="J709:J735" si="40">G709+I709</f>
        <v>437967</v>
      </c>
      <c r="K709" s="562" t="s">
        <v>3740</v>
      </c>
      <c r="L709" s="546" t="s">
        <v>3625</v>
      </c>
    </row>
    <row r="710" spans="1:12" s="543" customFormat="1" ht="45" outlineLevel="1">
      <c r="A710" s="556">
        <f t="shared" si="37"/>
        <v>1621</v>
      </c>
      <c r="B710" s="557" t="s">
        <v>1700</v>
      </c>
      <c r="C710" s="558" t="s">
        <v>2</v>
      </c>
      <c r="D710" s="558">
        <v>120</v>
      </c>
      <c r="E710" s="538"/>
      <c r="F710" s="565">
        <v>1268</v>
      </c>
      <c r="G710" s="560">
        <f t="shared" si="38"/>
        <v>152160</v>
      </c>
      <c r="H710" s="564">
        <v>1750</v>
      </c>
      <c r="I710" s="560">
        <f t="shared" si="39"/>
        <v>210000</v>
      </c>
      <c r="J710" s="561">
        <f t="shared" si="40"/>
        <v>362160</v>
      </c>
      <c r="K710" s="562" t="s">
        <v>3740</v>
      </c>
      <c r="L710" s="546" t="s">
        <v>3625</v>
      </c>
    </row>
    <row r="711" spans="1:12" s="543" customFormat="1" ht="15.6" outlineLevel="1">
      <c r="A711" s="556">
        <f t="shared" si="37"/>
        <v>1622</v>
      </c>
      <c r="B711" s="557" t="s">
        <v>1187</v>
      </c>
      <c r="C711" s="558" t="s">
        <v>2</v>
      </c>
      <c r="D711" s="558">
        <v>141</v>
      </c>
      <c r="E711" s="538"/>
      <c r="F711" s="565">
        <v>333.6</v>
      </c>
      <c r="G711" s="560">
        <f t="shared" si="38"/>
        <v>47037.600000000006</v>
      </c>
      <c r="H711" s="564">
        <v>250</v>
      </c>
      <c r="I711" s="560">
        <f t="shared" si="39"/>
        <v>35250</v>
      </c>
      <c r="J711" s="561">
        <f t="shared" si="40"/>
        <v>82287.600000000006</v>
      </c>
      <c r="K711" s="562" t="s">
        <v>3740</v>
      </c>
      <c r="L711" s="546" t="s">
        <v>3625</v>
      </c>
    </row>
    <row r="712" spans="1:12" s="543" customFormat="1" ht="15.6" outlineLevel="1">
      <c r="A712" s="556">
        <f t="shared" si="37"/>
        <v>1623</v>
      </c>
      <c r="B712" s="557" t="s">
        <v>1313</v>
      </c>
      <c r="C712" s="558" t="s">
        <v>31</v>
      </c>
      <c r="D712" s="558">
        <v>2</v>
      </c>
      <c r="E712" s="538"/>
      <c r="F712" s="565">
        <v>342.6</v>
      </c>
      <c r="G712" s="560">
        <f t="shared" si="38"/>
        <v>685.2</v>
      </c>
      <c r="H712" s="564">
        <v>250</v>
      </c>
      <c r="I712" s="560">
        <f t="shared" si="39"/>
        <v>500</v>
      </c>
      <c r="J712" s="561">
        <f t="shared" si="40"/>
        <v>1185.2</v>
      </c>
      <c r="K712" s="562" t="s">
        <v>3740</v>
      </c>
      <c r="L712" s="546" t="s">
        <v>3625</v>
      </c>
    </row>
    <row r="713" spans="1:12" s="543" customFormat="1" ht="15.6" outlineLevel="1">
      <c r="A713" s="556">
        <f t="shared" si="37"/>
        <v>1624</v>
      </c>
      <c r="B713" s="557" t="s">
        <v>1314</v>
      </c>
      <c r="C713" s="558" t="s">
        <v>31</v>
      </c>
      <c r="D713" s="558">
        <v>1</v>
      </c>
      <c r="E713" s="538"/>
      <c r="F713" s="565">
        <v>304.8</v>
      </c>
      <c r="G713" s="560">
        <f t="shared" si="38"/>
        <v>304.8</v>
      </c>
      <c r="H713" s="564">
        <v>250</v>
      </c>
      <c r="I713" s="560">
        <f t="shared" si="39"/>
        <v>250</v>
      </c>
      <c r="J713" s="561">
        <f t="shared" si="40"/>
        <v>554.79999999999995</v>
      </c>
      <c r="K713" s="562" t="s">
        <v>3740</v>
      </c>
      <c r="L713" s="546" t="s">
        <v>3625</v>
      </c>
    </row>
    <row r="714" spans="1:12" s="543" customFormat="1" ht="45" outlineLevel="1">
      <c r="A714" s="556">
        <f t="shared" si="37"/>
        <v>1625</v>
      </c>
      <c r="B714" s="557" t="s">
        <v>1278</v>
      </c>
      <c r="C714" s="558" t="s">
        <v>31</v>
      </c>
      <c r="D714" s="558">
        <v>1</v>
      </c>
      <c r="E714" s="538"/>
      <c r="F714" s="565">
        <v>2299.1999999999998</v>
      </c>
      <c r="G714" s="560">
        <f t="shared" si="38"/>
        <v>2299.1999999999998</v>
      </c>
      <c r="H714" s="565">
        <v>1500</v>
      </c>
      <c r="I714" s="560">
        <f t="shared" si="39"/>
        <v>1500</v>
      </c>
      <c r="J714" s="561">
        <f t="shared" si="40"/>
        <v>3799.2</v>
      </c>
      <c r="K714" s="562" t="s">
        <v>3740</v>
      </c>
      <c r="L714" s="546" t="s">
        <v>3625</v>
      </c>
    </row>
    <row r="715" spans="1:12" s="543" customFormat="1" ht="45" outlineLevel="1">
      <c r="A715" s="556">
        <f t="shared" si="37"/>
        <v>1626</v>
      </c>
      <c r="B715" s="557" t="s">
        <v>1315</v>
      </c>
      <c r="C715" s="558" t="s">
        <v>31</v>
      </c>
      <c r="D715" s="558">
        <v>1</v>
      </c>
      <c r="E715" s="538"/>
      <c r="F715" s="564">
        <v>2272.8000000000002</v>
      </c>
      <c r="G715" s="560">
        <f t="shared" si="38"/>
        <v>2272.8000000000002</v>
      </c>
      <c r="H715" s="565">
        <v>1500</v>
      </c>
      <c r="I715" s="560">
        <f t="shared" si="39"/>
        <v>1500</v>
      </c>
      <c r="J715" s="561">
        <f t="shared" si="40"/>
        <v>3772.8</v>
      </c>
      <c r="K715" s="562" t="s">
        <v>3740</v>
      </c>
      <c r="L715" s="546" t="s">
        <v>3625</v>
      </c>
    </row>
    <row r="716" spans="1:12" s="543" customFormat="1" ht="45" outlineLevel="1">
      <c r="A716" s="556">
        <f t="shared" si="37"/>
        <v>1627</v>
      </c>
      <c r="B716" s="557" t="s">
        <v>1316</v>
      </c>
      <c r="C716" s="558" t="s">
        <v>31</v>
      </c>
      <c r="D716" s="558">
        <v>1</v>
      </c>
      <c r="E716" s="538"/>
      <c r="F716" s="564">
        <v>4756.8</v>
      </c>
      <c r="G716" s="560">
        <f t="shared" si="38"/>
        <v>4756.8</v>
      </c>
      <c r="H716" s="565">
        <v>1500</v>
      </c>
      <c r="I716" s="560">
        <f t="shared" si="39"/>
        <v>1500</v>
      </c>
      <c r="J716" s="561">
        <f t="shared" si="40"/>
        <v>6256.8</v>
      </c>
      <c r="K716" s="562" t="s">
        <v>3740</v>
      </c>
      <c r="L716" s="546" t="s">
        <v>3625</v>
      </c>
    </row>
    <row r="717" spans="1:12" s="543" customFormat="1" ht="45" outlineLevel="1">
      <c r="A717" s="556">
        <f t="shared" si="37"/>
        <v>1628</v>
      </c>
      <c r="B717" s="557" t="s">
        <v>1279</v>
      </c>
      <c r="C717" s="558" t="s">
        <v>31</v>
      </c>
      <c r="D717" s="558">
        <v>2</v>
      </c>
      <c r="E717" s="538"/>
      <c r="F717" s="564">
        <v>2726.4</v>
      </c>
      <c r="G717" s="560">
        <f t="shared" si="38"/>
        <v>5452.8</v>
      </c>
      <c r="H717" s="565">
        <v>1500</v>
      </c>
      <c r="I717" s="560">
        <f t="shared" si="39"/>
        <v>3000</v>
      </c>
      <c r="J717" s="561">
        <f t="shared" si="40"/>
        <v>8452.7999999999993</v>
      </c>
      <c r="K717" s="562" t="s">
        <v>3740</v>
      </c>
      <c r="L717" s="546" t="s">
        <v>3625</v>
      </c>
    </row>
    <row r="718" spans="1:12" s="543" customFormat="1" ht="45" outlineLevel="1">
      <c r="A718" s="556">
        <f t="shared" si="37"/>
        <v>1629</v>
      </c>
      <c r="B718" s="557" t="s">
        <v>1317</v>
      </c>
      <c r="C718" s="558" t="s">
        <v>31</v>
      </c>
      <c r="D718" s="558">
        <v>1</v>
      </c>
      <c r="E718" s="538"/>
      <c r="F718" s="564">
        <v>2570.4</v>
      </c>
      <c r="G718" s="560">
        <f t="shared" si="38"/>
        <v>2570.4</v>
      </c>
      <c r="H718" s="565">
        <v>1500</v>
      </c>
      <c r="I718" s="560">
        <f t="shared" si="39"/>
        <v>1500</v>
      </c>
      <c r="J718" s="561">
        <f t="shared" si="40"/>
        <v>4070.4</v>
      </c>
      <c r="K718" s="562" t="s">
        <v>3740</v>
      </c>
      <c r="L718" s="546" t="s">
        <v>3625</v>
      </c>
    </row>
    <row r="719" spans="1:12" s="543" customFormat="1" ht="45" outlineLevel="1">
      <c r="A719" s="556">
        <f t="shared" si="37"/>
        <v>1630</v>
      </c>
      <c r="B719" s="557" t="s">
        <v>1318</v>
      </c>
      <c r="C719" s="558" t="s">
        <v>31</v>
      </c>
      <c r="D719" s="558">
        <v>3</v>
      </c>
      <c r="E719" s="538"/>
      <c r="F719" s="564">
        <v>2260.8000000000002</v>
      </c>
      <c r="G719" s="560">
        <f t="shared" si="38"/>
        <v>6782.4000000000005</v>
      </c>
      <c r="H719" s="565">
        <v>1500</v>
      </c>
      <c r="I719" s="560">
        <f t="shared" si="39"/>
        <v>4500</v>
      </c>
      <c r="J719" s="561">
        <f t="shared" si="40"/>
        <v>11282.400000000001</v>
      </c>
      <c r="K719" s="562" t="s">
        <v>3740</v>
      </c>
      <c r="L719" s="546" t="s">
        <v>3625</v>
      </c>
    </row>
    <row r="720" spans="1:12" s="543" customFormat="1" ht="60" outlineLevel="1">
      <c r="A720" s="556">
        <f t="shared" si="37"/>
        <v>1631</v>
      </c>
      <c r="B720" s="557" t="s">
        <v>1319</v>
      </c>
      <c r="C720" s="558" t="s">
        <v>31</v>
      </c>
      <c r="D720" s="558">
        <v>1</v>
      </c>
      <c r="E720" s="538"/>
      <c r="F720" s="564">
        <v>2402.4</v>
      </c>
      <c r="G720" s="560">
        <f t="shared" si="38"/>
        <v>2402.4</v>
      </c>
      <c r="H720" s="565">
        <v>1500</v>
      </c>
      <c r="I720" s="560">
        <f t="shared" si="39"/>
        <v>1500</v>
      </c>
      <c r="J720" s="561">
        <f t="shared" si="40"/>
        <v>3902.4</v>
      </c>
      <c r="K720" s="562" t="s">
        <v>3740</v>
      </c>
      <c r="L720" s="546" t="s">
        <v>3625</v>
      </c>
    </row>
    <row r="721" spans="1:12" s="543" customFormat="1" ht="60" outlineLevel="1">
      <c r="A721" s="556">
        <f t="shared" si="37"/>
        <v>1632</v>
      </c>
      <c r="B721" s="557" t="s">
        <v>1320</v>
      </c>
      <c r="C721" s="558" t="s">
        <v>31</v>
      </c>
      <c r="D721" s="558">
        <v>1</v>
      </c>
      <c r="E721" s="538"/>
      <c r="F721" s="564">
        <v>4756.8</v>
      </c>
      <c r="G721" s="560">
        <f t="shared" si="38"/>
        <v>4756.8</v>
      </c>
      <c r="H721" s="565">
        <v>1500</v>
      </c>
      <c r="I721" s="560">
        <f t="shared" si="39"/>
        <v>1500</v>
      </c>
      <c r="J721" s="561">
        <f t="shared" si="40"/>
        <v>6256.8</v>
      </c>
      <c r="K721" s="562" t="s">
        <v>3740</v>
      </c>
      <c r="L721" s="546" t="s">
        <v>3625</v>
      </c>
    </row>
    <row r="722" spans="1:12" s="543" customFormat="1" ht="45" outlineLevel="1">
      <c r="A722" s="556">
        <f t="shared" si="37"/>
        <v>1633</v>
      </c>
      <c r="B722" s="557" t="s">
        <v>1321</v>
      </c>
      <c r="C722" s="558" t="s">
        <v>31</v>
      </c>
      <c r="D722" s="558">
        <v>1</v>
      </c>
      <c r="E722" s="538"/>
      <c r="F722" s="564">
        <v>4756.8</v>
      </c>
      <c r="G722" s="560">
        <f t="shared" si="38"/>
        <v>4756.8</v>
      </c>
      <c r="H722" s="565">
        <v>1500</v>
      </c>
      <c r="I722" s="560">
        <f t="shared" si="39"/>
        <v>1500</v>
      </c>
      <c r="J722" s="561">
        <f t="shared" si="40"/>
        <v>6256.8</v>
      </c>
      <c r="K722" s="562" t="s">
        <v>3740</v>
      </c>
      <c r="L722" s="546" t="s">
        <v>3625</v>
      </c>
    </row>
    <row r="723" spans="1:12" s="543" customFormat="1" ht="45" outlineLevel="1">
      <c r="A723" s="556">
        <f t="shared" si="37"/>
        <v>1634</v>
      </c>
      <c r="B723" s="557" t="s">
        <v>1322</v>
      </c>
      <c r="C723" s="558" t="s">
        <v>31</v>
      </c>
      <c r="D723" s="558">
        <v>1</v>
      </c>
      <c r="E723" s="538"/>
      <c r="F723" s="564">
        <v>4756.8</v>
      </c>
      <c r="G723" s="560">
        <f t="shared" si="38"/>
        <v>4756.8</v>
      </c>
      <c r="H723" s="565">
        <v>1500</v>
      </c>
      <c r="I723" s="560">
        <f t="shared" si="39"/>
        <v>1500</v>
      </c>
      <c r="J723" s="561">
        <f t="shared" si="40"/>
        <v>6256.8</v>
      </c>
      <c r="K723" s="562" t="s">
        <v>3740</v>
      </c>
      <c r="L723" s="546" t="s">
        <v>3625</v>
      </c>
    </row>
    <row r="724" spans="1:12" s="543" customFormat="1" ht="60" outlineLevel="1">
      <c r="A724" s="556">
        <f t="shared" si="37"/>
        <v>1635</v>
      </c>
      <c r="B724" s="557" t="s">
        <v>1323</v>
      </c>
      <c r="C724" s="558" t="s">
        <v>31</v>
      </c>
      <c r="D724" s="558">
        <v>1</v>
      </c>
      <c r="E724" s="538"/>
      <c r="F724" s="564">
        <v>4756.8</v>
      </c>
      <c r="G724" s="560">
        <f t="shared" si="38"/>
        <v>4756.8</v>
      </c>
      <c r="H724" s="565">
        <v>1500</v>
      </c>
      <c r="I724" s="560">
        <f t="shared" si="39"/>
        <v>1500</v>
      </c>
      <c r="J724" s="561">
        <f t="shared" si="40"/>
        <v>6256.8</v>
      </c>
      <c r="K724" s="562" t="s">
        <v>3740</v>
      </c>
      <c r="L724" s="546" t="s">
        <v>3625</v>
      </c>
    </row>
    <row r="725" spans="1:12" s="543" customFormat="1" ht="60" outlineLevel="1">
      <c r="A725" s="556">
        <f t="shared" si="37"/>
        <v>1636</v>
      </c>
      <c r="B725" s="557" t="s">
        <v>1324</v>
      </c>
      <c r="C725" s="558" t="s">
        <v>31</v>
      </c>
      <c r="D725" s="558">
        <v>1</v>
      </c>
      <c r="E725" s="538"/>
      <c r="F725" s="564">
        <v>4756.8</v>
      </c>
      <c r="G725" s="560">
        <f t="shared" si="38"/>
        <v>4756.8</v>
      </c>
      <c r="H725" s="565">
        <v>1500</v>
      </c>
      <c r="I725" s="560">
        <f t="shared" si="39"/>
        <v>1500</v>
      </c>
      <c r="J725" s="561">
        <f t="shared" si="40"/>
        <v>6256.8</v>
      </c>
      <c r="K725" s="562" t="s">
        <v>3740</v>
      </c>
      <c r="L725" s="546" t="s">
        <v>3625</v>
      </c>
    </row>
    <row r="726" spans="1:12" s="543" customFormat="1" ht="45" outlineLevel="1">
      <c r="A726" s="556">
        <f t="shared" si="37"/>
        <v>1637</v>
      </c>
      <c r="B726" s="557" t="s">
        <v>1325</v>
      </c>
      <c r="C726" s="558" t="s">
        <v>31</v>
      </c>
      <c r="D726" s="558">
        <v>1</v>
      </c>
      <c r="E726" s="538"/>
      <c r="F726" s="564">
        <v>4756.8</v>
      </c>
      <c r="G726" s="560">
        <f t="shared" si="38"/>
        <v>4756.8</v>
      </c>
      <c r="H726" s="565">
        <v>1500</v>
      </c>
      <c r="I726" s="560">
        <f t="shared" si="39"/>
        <v>1500</v>
      </c>
      <c r="J726" s="561">
        <f t="shared" si="40"/>
        <v>6256.8</v>
      </c>
      <c r="K726" s="562" t="s">
        <v>3740</v>
      </c>
      <c r="L726" s="546" t="s">
        <v>3625</v>
      </c>
    </row>
    <row r="727" spans="1:12" s="543" customFormat="1" ht="45" outlineLevel="1">
      <c r="A727" s="556">
        <f t="shared" si="37"/>
        <v>1638</v>
      </c>
      <c r="B727" s="557" t="s">
        <v>1326</v>
      </c>
      <c r="C727" s="558" t="s">
        <v>31</v>
      </c>
      <c r="D727" s="558">
        <v>1</v>
      </c>
      <c r="E727" s="538"/>
      <c r="F727" s="564">
        <v>4756.8</v>
      </c>
      <c r="G727" s="560">
        <f t="shared" si="38"/>
        <v>4756.8</v>
      </c>
      <c r="H727" s="565">
        <v>1500</v>
      </c>
      <c r="I727" s="560">
        <f t="shared" si="39"/>
        <v>1500</v>
      </c>
      <c r="J727" s="561">
        <f t="shared" si="40"/>
        <v>6256.8</v>
      </c>
      <c r="K727" s="562" t="s">
        <v>3740</v>
      </c>
      <c r="L727" s="546" t="s">
        <v>3625</v>
      </c>
    </row>
    <row r="728" spans="1:12" s="543" customFormat="1" ht="45" outlineLevel="1">
      <c r="A728" s="556">
        <f t="shared" si="37"/>
        <v>1639</v>
      </c>
      <c r="B728" s="557" t="s">
        <v>1327</v>
      </c>
      <c r="C728" s="558" t="s">
        <v>31</v>
      </c>
      <c r="D728" s="558">
        <v>1</v>
      </c>
      <c r="E728" s="538"/>
      <c r="F728" s="564">
        <v>4756.8</v>
      </c>
      <c r="G728" s="560">
        <f t="shared" si="38"/>
        <v>4756.8</v>
      </c>
      <c r="H728" s="565">
        <v>1500</v>
      </c>
      <c r="I728" s="560">
        <f t="shared" si="39"/>
        <v>1500</v>
      </c>
      <c r="J728" s="561">
        <f t="shared" si="40"/>
        <v>6256.8</v>
      </c>
      <c r="K728" s="562" t="s">
        <v>3740</v>
      </c>
      <c r="L728" s="546" t="s">
        <v>3625</v>
      </c>
    </row>
    <row r="729" spans="1:12" s="543" customFormat="1" ht="15.6" outlineLevel="1">
      <c r="A729" s="556">
        <f t="shared" si="37"/>
        <v>1640</v>
      </c>
      <c r="B729" s="557" t="s">
        <v>1328</v>
      </c>
      <c r="C729" s="558" t="s">
        <v>31</v>
      </c>
      <c r="D729" s="558">
        <v>4</v>
      </c>
      <c r="E729" s="538"/>
      <c r="F729" s="565">
        <v>580.79999999999995</v>
      </c>
      <c r="G729" s="560">
        <f t="shared" si="38"/>
        <v>2323.1999999999998</v>
      </c>
      <c r="H729" s="565">
        <v>1200</v>
      </c>
      <c r="I729" s="560">
        <f t="shared" si="39"/>
        <v>4800</v>
      </c>
      <c r="J729" s="561">
        <f t="shared" si="40"/>
        <v>7123.2</v>
      </c>
      <c r="K729" s="562" t="s">
        <v>3740</v>
      </c>
      <c r="L729" s="546" t="s">
        <v>3625</v>
      </c>
    </row>
    <row r="730" spans="1:12" s="543" customFormat="1" ht="15.6" outlineLevel="1">
      <c r="A730" s="556">
        <f t="shared" si="37"/>
        <v>1641</v>
      </c>
      <c r="B730" s="557" t="s">
        <v>1329</v>
      </c>
      <c r="C730" s="558" t="s">
        <v>31</v>
      </c>
      <c r="D730" s="558">
        <v>200</v>
      </c>
      <c r="E730" s="538"/>
      <c r="F730" s="565">
        <v>580.79999999999995</v>
      </c>
      <c r="G730" s="560">
        <f t="shared" si="38"/>
        <v>116159.99999999999</v>
      </c>
      <c r="H730" s="565">
        <v>1200</v>
      </c>
      <c r="I730" s="560">
        <f t="shared" si="39"/>
        <v>240000</v>
      </c>
      <c r="J730" s="561">
        <f t="shared" si="40"/>
        <v>356160</v>
      </c>
      <c r="K730" s="562" t="s">
        <v>3740</v>
      </c>
      <c r="L730" s="546" t="s">
        <v>3625</v>
      </c>
    </row>
    <row r="731" spans="1:12" s="543" customFormat="1" ht="45" outlineLevel="1">
      <c r="A731" s="556">
        <f t="shared" si="37"/>
        <v>1642</v>
      </c>
      <c r="B731" s="557" t="s">
        <v>1330</v>
      </c>
      <c r="C731" s="558" t="s">
        <v>2</v>
      </c>
      <c r="D731" s="558">
        <v>215</v>
      </c>
      <c r="E731" s="538"/>
      <c r="F731" s="565">
        <v>434</v>
      </c>
      <c r="G731" s="560">
        <f t="shared" si="38"/>
        <v>93310</v>
      </c>
      <c r="H731" s="565">
        <v>250</v>
      </c>
      <c r="I731" s="560">
        <f t="shared" si="39"/>
        <v>53750</v>
      </c>
      <c r="J731" s="561">
        <f t="shared" si="40"/>
        <v>147060</v>
      </c>
      <c r="K731" s="562" t="s">
        <v>3740</v>
      </c>
      <c r="L731" s="546" t="s">
        <v>3625</v>
      </c>
    </row>
    <row r="732" spans="1:12" s="543" customFormat="1" ht="45" outlineLevel="1">
      <c r="A732" s="556">
        <f t="shared" si="37"/>
        <v>1643</v>
      </c>
      <c r="B732" s="557" t="s">
        <v>1331</v>
      </c>
      <c r="C732" s="558" t="s">
        <v>31</v>
      </c>
      <c r="D732" s="558">
        <v>645</v>
      </c>
      <c r="E732" s="538"/>
      <c r="F732" s="565">
        <v>80.8</v>
      </c>
      <c r="G732" s="560">
        <f t="shared" si="38"/>
        <v>52116</v>
      </c>
      <c r="H732" s="565">
        <v>150</v>
      </c>
      <c r="I732" s="560">
        <f t="shared" si="39"/>
        <v>96750</v>
      </c>
      <c r="J732" s="561">
        <f t="shared" si="40"/>
        <v>148866</v>
      </c>
      <c r="K732" s="562" t="s">
        <v>3740</v>
      </c>
      <c r="L732" s="546" t="s">
        <v>3625</v>
      </c>
    </row>
    <row r="733" spans="1:12" s="543" customFormat="1" ht="30" outlineLevel="1">
      <c r="A733" s="556">
        <f t="shared" si="37"/>
        <v>1644</v>
      </c>
      <c r="B733" s="557" t="s">
        <v>1332</v>
      </c>
      <c r="C733" s="558" t="s">
        <v>31</v>
      </c>
      <c r="D733" s="558">
        <v>8</v>
      </c>
      <c r="E733" s="538"/>
      <c r="F733" s="565">
        <v>4172</v>
      </c>
      <c r="G733" s="560">
        <f t="shared" si="38"/>
        <v>33376</v>
      </c>
      <c r="H733" s="565">
        <v>800</v>
      </c>
      <c r="I733" s="560">
        <f t="shared" si="39"/>
        <v>6400</v>
      </c>
      <c r="J733" s="561">
        <f t="shared" si="40"/>
        <v>39776</v>
      </c>
      <c r="K733" s="562" t="s">
        <v>3740</v>
      </c>
      <c r="L733" s="546" t="s">
        <v>3625</v>
      </c>
    </row>
    <row r="734" spans="1:12" s="543" customFormat="1" ht="15.6" outlineLevel="1">
      <c r="A734" s="556">
        <f t="shared" si="37"/>
        <v>1645</v>
      </c>
      <c r="B734" s="557" t="s">
        <v>1333</v>
      </c>
      <c r="C734" s="558" t="s">
        <v>31</v>
      </c>
      <c r="D734" s="558">
        <v>4</v>
      </c>
      <c r="E734" s="538"/>
      <c r="F734" s="565">
        <v>894</v>
      </c>
      <c r="G734" s="560">
        <f t="shared" si="38"/>
        <v>3576</v>
      </c>
      <c r="H734" s="565">
        <v>800</v>
      </c>
      <c r="I734" s="560">
        <f t="shared" si="39"/>
        <v>3200</v>
      </c>
      <c r="J734" s="561">
        <f t="shared" si="40"/>
        <v>6776</v>
      </c>
      <c r="K734" s="562" t="s">
        <v>3740</v>
      </c>
      <c r="L734" s="546" t="s">
        <v>3625</v>
      </c>
    </row>
    <row r="735" spans="1:12" s="543" customFormat="1" ht="45" outlineLevel="1">
      <c r="A735" s="556">
        <f t="shared" si="37"/>
        <v>1646</v>
      </c>
      <c r="B735" s="557" t="s">
        <v>1334</v>
      </c>
      <c r="C735" s="558" t="s">
        <v>31</v>
      </c>
      <c r="D735" s="558">
        <v>16</v>
      </c>
      <c r="E735" s="538"/>
      <c r="F735" s="565">
        <v>7682</v>
      </c>
      <c r="G735" s="560">
        <f t="shared" si="38"/>
        <v>122912</v>
      </c>
      <c r="H735" s="565">
        <v>3500</v>
      </c>
      <c r="I735" s="560">
        <f t="shared" si="39"/>
        <v>56000</v>
      </c>
      <c r="J735" s="561">
        <f t="shared" si="40"/>
        <v>178912</v>
      </c>
      <c r="K735" s="562" t="s">
        <v>3740</v>
      </c>
      <c r="L735" s="546" t="s">
        <v>3625</v>
      </c>
    </row>
    <row r="736" spans="1:12" s="6" customFormat="1" ht="15" outlineLevel="1">
      <c r="A736" s="40">
        <f t="shared" si="37"/>
        <v>1647</v>
      </c>
      <c r="B736" s="70" t="s">
        <v>1335</v>
      </c>
      <c r="C736" s="202"/>
      <c r="D736" s="202"/>
      <c r="E736" s="202"/>
      <c r="F736" s="377"/>
      <c r="G736" s="377"/>
      <c r="H736" s="377"/>
      <c r="I736" s="377"/>
      <c r="J736" s="378"/>
      <c r="K736" s="327"/>
      <c r="L736" s="359"/>
    </row>
    <row r="737" spans="1:12" s="6" customFormat="1" ht="30" outlineLevel="1">
      <c r="A737" s="40">
        <f t="shared" si="37"/>
        <v>1648</v>
      </c>
      <c r="B737" s="70" t="s">
        <v>1336</v>
      </c>
      <c r="C737" s="202"/>
      <c r="D737" s="202"/>
      <c r="E737" s="202"/>
      <c r="F737" s="377"/>
      <c r="G737" s="377"/>
      <c r="H737" s="377"/>
      <c r="I737" s="377"/>
      <c r="J737" s="378"/>
      <c r="K737" s="327"/>
      <c r="L737" s="359"/>
    </row>
    <row r="738" spans="1:12" s="6" customFormat="1" ht="45" outlineLevel="1">
      <c r="A738" s="40">
        <f t="shared" si="37"/>
        <v>1649</v>
      </c>
      <c r="B738" s="70" t="s">
        <v>1337</v>
      </c>
      <c r="C738" s="202" t="s">
        <v>31</v>
      </c>
      <c r="D738" s="202">
        <v>5</v>
      </c>
      <c r="E738" s="202">
        <v>5</v>
      </c>
      <c r="F738" s="377">
        <v>0</v>
      </c>
      <c r="G738" s="377">
        <f>F738*E738</f>
        <v>0</v>
      </c>
      <c r="H738" s="377">
        <v>0</v>
      </c>
      <c r="I738" s="377">
        <f>H738*E738</f>
        <v>0</v>
      </c>
      <c r="J738" s="378">
        <f>I738+G738</f>
        <v>0</v>
      </c>
      <c r="K738" s="331" t="s">
        <v>3742</v>
      </c>
      <c r="L738" s="359"/>
    </row>
    <row r="739" spans="1:12" s="6" customFormat="1" ht="15" outlineLevel="1">
      <c r="A739" s="40">
        <f t="shared" si="37"/>
        <v>1650</v>
      </c>
      <c r="B739" s="70" t="s">
        <v>104</v>
      </c>
      <c r="C739" s="202"/>
      <c r="D739" s="202"/>
      <c r="E739" s="202"/>
      <c r="F739" s="377"/>
      <c r="G739" s="377">
        <f t="shared" ref="G739:G792" si="41">F739*E739</f>
        <v>0</v>
      </c>
      <c r="H739" s="377"/>
      <c r="I739" s="377">
        <f t="shared" ref="I739:I792" si="42">H739*E739</f>
        <v>0</v>
      </c>
      <c r="J739" s="378">
        <f t="shared" ref="J739:J792" si="43">I739+G739</f>
        <v>0</v>
      </c>
      <c r="K739" s="327"/>
      <c r="L739" s="359"/>
    </row>
    <row r="740" spans="1:12" s="461" customFormat="1" ht="15" outlineLevel="1">
      <c r="A740" s="455">
        <f t="shared" si="37"/>
        <v>1651</v>
      </c>
      <c r="B740" s="531" t="s">
        <v>1338</v>
      </c>
      <c r="C740" s="457" t="s">
        <v>31</v>
      </c>
      <c r="D740" s="457">
        <v>5</v>
      </c>
      <c r="E740" s="457">
        <v>5</v>
      </c>
      <c r="F740" s="534">
        <v>1853</v>
      </c>
      <c r="G740" s="534">
        <f t="shared" si="41"/>
        <v>9265</v>
      </c>
      <c r="H740" s="534">
        <v>1850</v>
      </c>
      <c r="I740" s="534">
        <f t="shared" si="42"/>
        <v>9250</v>
      </c>
      <c r="J740" s="532">
        <f t="shared" si="43"/>
        <v>18515</v>
      </c>
      <c r="K740" s="533"/>
      <c r="L740" s="460"/>
    </row>
    <row r="741" spans="1:12" s="6" customFormat="1" ht="15" outlineLevel="1">
      <c r="A741" s="40">
        <f t="shared" si="37"/>
        <v>1652</v>
      </c>
      <c r="B741" s="70" t="s">
        <v>1179</v>
      </c>
      <c r="C741" s="202"/>
      <c r="D741" s="202"/>
      <c r="E741" s="202"/>
      <c r="F741" s="377"/>
      <c r="G741" s="377">
        <f t="shared" si="41"/>
        <v>0</v>
      </c>
      <c r="H741" s="377"/>
      <c r="I741" s="377">
        <f t="shared" si="42"/>
        <v>0</v>
      </c>
      <c r="J741" s="378">
        <f t="shared" si="43"/>
        <v>0</v>
      </c>
      <c r="K741" s="327"/>
      <c r="L741" s="359"/>
    </row>
    <row r="742" spans="1:12" s="461" customFormat="1" ht="15" outlineLevel="1">
      <c r="A742" s="455">
        <f t="shared" si="37"/>
        <v>1653</v>
      </c>
      <c r="B742" s="531" t="s">
        <v>1697</v>
      </c>
      <c r="C742" s="457" t="s">
        <v>2</v>
      </c>
      <c r="D742" s="457">
        <v>309</v>
      </c>
      <c r="E742" s="457">
        <v>309</v>
      </c>
      <c r="F742" s="534">
        <v>108</v>
      </c>
      <c r="G742" s="534">
        <f t="shared" si="41"/>
        <v>33372</v>
      </c>
      <c r="H742" s="534">
        <v>398</v>
      </c>
      <c r="I742" s="534">
        <f t="shared" si="42"/>
        <v>122982</v>
      </c>
      <c r="J742" s="532">
        <f t="shared" si="43"/>
        <v>156354</v>
      </c>
      <c r="K742" s="533"/>
      <c r="L742" s="460"/>
    </row>
    <row r="743" spans="1:12" s="461" customFormat="1" ht="15" outlineLevel="1">
      <c r="A743" s="455">
        <f t="shared" si="37"/>
        <v>1654</v>
      </c>
      <c r="B743" s="531" t="s">
        <v>1701</v>
      </c>
      <c r="C743" s="457" t="s">
        <v>2</v>
      </c>
      <c r="D743" s="457">
        <v>90</v>
      </c>
      <c r="E743" s="457">
        <v>90</v>
      </c>
      <c r="F743" s="534">
        <v>26</v>
      </c>
      <c r="G743" s="534">
        <f t="shared" si="41"/>
        <v>2340</v>
      </c>
      <c r="H743" s="534">
        <v>398</v>
      </c>
      <c r="I743" s="534">
        <f t="shared" si="42"/>
        <v>35820</v>
      </c>
      <c r="J743" s="532">
        <f t="shared" si="43"/>
        <v>38160</v>
      </c>
      <c r="K743" s="533"/>
      <c r="L743" s="460"/>
    </row>
    <row r="744" spans="1:12" s="461" customFormat="1" ht="30" outlineLevel="1">
      <c r="A744" s="455">
        <f t="shared" si="37"/>
        <v>1655</v>
      </c>
      <c r="B744" s="531" t="s">
        <v>1702</v>
      </c>
      <c r="C744" s="457" t="s">
        <v>2</v>
      </c>
      <c r="D744" s="457">
        <v>103</v>
      </c>
      <c r="E744" s="457">
        <v>103</v>
      </c>
      <c r="F744" s="534">
        <v>53</v>
      </c>
      <c r="G744" s="534">
        <f t="shared" si="41"/>
        <v>5459</v>
      </c>
      <c r="H744" s="534">
        <v>398</v>
      </c>
      <c r="I744" s="534">
        <f t="shared" si="42"/>
        <v>40994</v>
      </c>
      <c r="J744" s="532">
        <f t="shared" si="43"/>
        <v>46453</v>
      </c>
      <c r="K744" s="533"/>
      <c r="L744" s="460"/>
    </row>
    <row r="745" spans="1:12" s="461" customFormat="1" ht="30" outlineLevel="1">
      <c r="A745" s="455">
        <f t="shared" si="37"/>
        <v>1656</v>
      </c>
      <c r="B745" s="531" t="s">
        <v>1684</v>
      </c>
      <c r="C745" s="457" t="s">
        <v>2</v>
      </c>
      <c r="D745" s="457">
        <v>25</v>
      </c>
      <c r="E745" s="457">
        <v>25</v>
      </c>
      <c r="F745" s="534">
        <v>476</v>
      </c>
      <c r="G745" s="534">
        <f t="shared" si="41"/>
        <v>11900</v>
      </c>
      <c r="H745" s="534">
        <v>398</v>
      </c>
      <c r="I745" s="534">
        <f t="shared" si="42"/>
        <v>9950</v>
      </c>
      <c r="J745" s="532">
        <f t="shared" si="43"/>
        <v>21850</v>
      </c>
      <c r="K745" s="533"/>
      <c r="L745" s="460"/>
    </row>
    <row r="746" spans="1:12" s="6" customFormat="1" ht="15" outlineLevel="1">
      <c r="A746" s="40">
        <f t="shared" si="37"/>
        <v>1657</v>
      </c>
      <c r="B746" s="70" t="s">
        <v>1218</v>
      </c>
      <c r="C746" s="202"/>
      <c r="D746" s="202"/>
      <c r="E746" s="202"/>
      <c r="F746" s="377"/>
      <c r="G746" s="377">
        <f t="shared" si="41"/>
        <v>0</v>
      </c>
      <c r="H746" s="377"/>
      <c r="I746" s="377">
        <f t="shared" si="42"/>
        <v>0</v>
      </c>
      <c r="J746" s="378">
        <f t="shared" si="43"/>
        <v>0</v>
      </c>
      <c r="K746" s="327"/>
      <c r="L746" s="359"/>
    </row>
    <row r="747" spans="1:12" s="461" customFormat="1" ht="30" outlineLevel="1">
      <c r="A747" s="455">
        <f t="shared" si="37"/>
        <v>1658</v>
      </c>
      <c r="B747" s="531" t="s">
        <v>1381</v>
      </c>
      <c r="C747" s="457" t="s">
        <v>2</v>
      </c>
      <c r="D747" s="457">
        <v>500</v>
      </c>
      <c r="E747" s="457">
        <v>500</v>
      </c>
      <c r="F747" s="534">
        <v>78</v>
      </c>
      <c r="G747" s="534">
        <f t="shared" si="41"/>
        <v>39000</v>
      </c>
      <c r="H747" s="534">
        <v>30</v>
      </c>
      <c r="I747" s="534">
        <f t="shared" si="42"/>
        <v>15000</v>
      </c>
      <c r="J747" s="532">
        <f t="shared" si="43"/>
        <v>54000</v>
      </c>
      <c r="K747" s="533"/>
      <c r="L747" s="460"/>
    </row>
    <row r="748" spans="1:12" s="461" customFormat="1" ht="30" outlineLevel="1">
      <c r="A748" s="455">
        <f t="shared" si="37"/>
        <v>1659</v>
      </c>
      <c r="B748" s="531" t="s">
        <v>1380</v>
      </c>
      <c r="C748" s="457" t="s">
        <v>31</v>
      </c>
      <c r="D748" s="457">
        <v>1500</v>
      </c>
      <c r="E748" s="457">
        <v>1500</v>
      </c>
      <c r="F748" s="534">
        <v>8</v>
      </c>
      <c r="G748" s="534">
        <f t="shared" si="41"/>
        <v>12000</v>
      </c>
      <c r="H748" s="534">
        <v>3</v>
      </c>
      <c r="I748" s="534">
        <f t="shared" si="42"/>
        <v>4500</v>
      </c>
      <c r="J748" s="532">
        <f t="shared" si="43"/>
        <v>16500</v>
      </c>
      <c r="K748" s="533"/>
      <c r="L748" s="460"/>
    </row>
    <row r="749" spans="1:12" s="6" customFormat="1" ht="15" outlineLevel="1">
      <c r="A749" s="40">
        <f t="shared" si="37"/>
        <v>1660</v>
      </c>
      <c r="B749" s="70" t="s">
        <v>1339</v>
      </c>
      <c r="C749" s="202"/>
      <c r="D749" s="202"/>
      <c r="E749" s="202"/>
      <c r="F749" s="377"/>
      <c r="G749" s="377">
        <f t="shared" si="41"/>
        <v>0</v>
      </c>
      <c r="H749" s="377"/>
      <c r="I749" s="377">
        <f t="shared" si="42"/>
        <v>0</v>
      </c>
      <c r="J749" s="378">
        <f t="shared" si="43"/>
        <v>0</v>
      </c>
      <c r="K749" s="327"/>
      <c r="L749" s="359"/>
    </row>
    <row r="750" spans="1:12" s="6" customFormat="1" ht="15" outlineLevel="1">
      <c r="A750" s="40">
        <f t="shared" si="37"/>
        <v>1661</v>
      </c>
      <c r="B750" s="70" t="s">
        <v>1340</v>
      </c>
      <c r="C750" s="202"/>
      <c r="D750" s="202"/>
      <c r="E750" s="202"/>
      <c r="F750" s="377"/>
      <c r="G750" s="377">
        <f t="shared" si="41"/>
        <v>0</v>
      </c>
      <c r="H750" s="377"/>
      <c r="I750" s="377">
        <f t="shared" si="42"/>
        <v>0</v>
      </c>
      <c r="J750" s="378">
        <f t="shared" si="43"/>
        <v>0</v>
      </c>
      <c r="K750" s="327"/>
      <c r="L750" s="359"/>
    </row>
    <row r="751" spans="1:12" s="6" customFormat="1" ht="45" outlineLevel="1">
      <c r="A751" s="40">
        <f t="shared" si="37"/>
        <v>1662</v>
      </c>
      <c r="B751" s="70" t="s">
        <v>1341</v>
      </c>
      <c r="C751" s="202" t="s">
        <v>103</v>
      </c>
      <c r="D751" s="202">
        <v>1</v>
      </c>
      <c r="E751" s="202">
        <v>1</v>
      </c>
      <c r="F751" s="377">
        <v>0</v>
      </c>
      <c r="G751" s="377">
        <f t="shared" si="41"/>
        <v>0</v>
      </c>
      <c r="H751" s="377">
        <v>0</v>
      </c>
      <c r="I751" s="377">
        <f t="shared" si="42"/>
        <v>0</v>
      </c>
      <c r="J751" s="378">
        <f t="shared" si="43"/>
        <v>0</v>
      </c>
      <c r="K751" s="331" t="s">
        <v>3743</v>
      </c>
      <c r="L751" s="359"/>
    </row>
    <row r="752" spans="1:12" s="6" customFormat="1" ht="30" outlineLevel="1">
      <c r="A752" s="40">
        <f t="shared" ref="A752:A815" si="44">A751+1</f>
        <v>1663</v>
      </c>
      <c r="B752" s="70" t="s">
        <v>1205</v>
      </c>
      <c r="C752" s="202"/>
      <c r="D752" s="202"/>
      <c r="E752" s="202"/>
      <c r="F752" s="377"/>
      <c r="G752" s="377">
        <f t="shared" si="41"/>
        <v>0</v>
      </c>
      <c r="H752" s="377"/>
      <c r="I752" s="377">
        <f t="shared" si="42"/>
        <v>0</v>
      </c>
      <c r="J752" s="378">
        <f t="shared" si="43"/>
        <v>0</v>
      </c>
      <c r="K752" s="327"/>
      <c r="L752" s="359"/>
    </row>
    <row r="753" spans="1:12" s="6" customFormat="1" ht="15" outlineLevel="1">
      <c r="A753" s="40">
        <f t="shared" si="44"/>
        <v>1664</v>
      </c>
      <c r="B753" s="70" t="s">
        <v>1342</v>
      </c>
      <c r="C753" s="202"/>
      <c r="D753" s="202"/>
      <c r="E753" s="202"/>
      <c r="F753" s="377"/>
      <c r="G753" s="377">
        <f t="shared" si="41"/>
        <v>0</v>
      </c>
      <c r="H753" s="377"/>
      <c r="I753" s="377">
        <f t="shared" si="42"/>
        <v>0</v>
      </c>
      <c r="J753" s="378">
        <f t="shared" si="43"/>
        <v>0</v>
      </c>
      <c r="K753" s="327"/>
      <c r="L753" s="359"/>
    </row>
    <row r="754" spans="1:12" s="6" customFormat="1" ht="30" outlineLevel="1">
      <c r="A754" s="40">
        <f t="shared" si="44"/>
        <v>1665</v>
      </c>
      <c r="B754" s="70" t="s">
        <v>1175</v>
      </c>
      <c r="C754" s="202"/>
      <c r="D754" s="202"/>
      <c r="E754" s="202"/>
      <c r="F754" s="377"/>
      <c r="G754" s="377">
        <f t="shared" si="41"/>
        <v>0</v>
      </c>
      <c r="H754" s="377"/>
      <c r="I754" s="377">
        <f t="shared" si="42"/>
        <v>0</v>
      </c>
      <c r="J754" s="378">
        <f t="shared" si="43"/>
        <v>0</v>
      </c>
      <c r="K754" s="327"/>
      <c r="L754" s="359"/>
    </row>
    <row r="755" spans="1:12" s="6" customFormat="1" ht="15" outlineLevel="1">
      <c r="A755" s="40">
        <f t="shared" si="44"/>
        <v>1666</v>
      </c>
      <c r="B755" s="70" t="s">
        <v>104</v>
      </c>
      <c r="C755" s="202"/>
      <c r="D755" s="202"/>
      <c r="E755" s="202"/>
      <c r="F755" s="377"/>
      <c r="G755" s="377">
        <f t="shared" si="41"/>
        <v>0</v>
      </c>
      <c r="H755" s="377"/>
      <c r="I755" s="377">
        <f t="shared" si="42"/>
        <v>0</v>
      </c>
      <c r="J755" s="378">
        <f t="shared" si="43"/>
        <v>0</v>
      </c>
      <c r="K755" s="327"/>
      <c r="L755" s="359"/>
    </row>
    <row r="756" spans="1:12" s="6" customFormat="1" ht="45" outlineLevel="1">
      <c r="A756" s="40">
        <f t="shared" si="44"/>
        <v>1667</v>
      </c>
      <c r="B756" s="70" t="s">
        <v>1343</v>
      </c>
      <c r="C756" s="202" t="s">
        <v>31</v>
      </c>
      <c r="D756" s="202">
        <v>2</v>
      </c>
      <c r="E756" s="202">
        <v>2</v>
      </c>
      <c r="F756" s="377">
        <v>0</v>
      </c>
      <c r="G756" s="377">
        <f t="shared" si="41"/>
        <v>0</v>
      </c>
      <c r="H756" s="377">
        <v>0</v>
      </c>
      <c r="I756" s="377">
        <f t="shared" si="42"/>
        <v>0</v>
      </c>
      <c r="J756" s="378">
        <f t="shared" si="43"/>
        <v>0</v>
      </c>
      <c r="K756" s="331" t="s">
        <v>3743</v>
      </c>
      <c r="L756" s="359"/>
    </row>
    <row r="757" spans="1:12" s="6" customFormat="1" ht="45" outlineLevel="1">
      <c r="A757" s="40">
        <f t="shared" si="44"/>
        <v>1668</v>
      </c>
      <c r="B757" s="70" t="s">
        <v>1344</v>
      </c>
      <c r="C757" s="202" t="s">
        <v>31</v>
      </c>
      <c r="D757" s="202">
        <v>2</v>
      </c>
      <c r="E757" s="202">
        <v>2</v>
      </c>
      <c r="F757" s="377">
        <v>0</v>
      </c>
      <c r="G757" s="377">
        <f t="shared" si="41"/>
        <v>0</v>
      </c>
      <c r="H757" s="377">
        <v>0</v>
      </c>
      <c r="I757" s="377">
        <f t="shared" si="42"/>
        <v>0</v>
      </c>
      <c r="J757" s="378">
        <f t="shared" si="43"/>
        <v>0</v>
      </c>
      <c r="K757" s="331" t="s">
        <v>3743</v>
      </c>
      <c r="L757" s="359"/>
    </row>
    <row r="758" spans="1:12" s="6" customFormat="1" ht="45" outlineLevel="1">
      <c r="A758" s="40">
        <f t="shared" si="44"/>
        <v>1669</v>
      </c>
      <c r="B758" s="70" t="s">
        <v>1345</v>
      </c>
      <c r="C758" s="202" t="s">
        <v>31</v>
      </c>
      <c r="D758" s="202">
        <v>2</v>
      </c>
      <c r="E758" s="202">
        <v>2</v>
      </c>
      <c r="F758" s="377">
        <v>0</v>
      </c>
      <c r="G758" s="377">
        <f t="shared" si="41"/>
        <v>0</v>
      </c>
      <c r="H758" s="377">
        <v>0</v>
      </c>
      <c r="I758" s="377">
        <f t="shared" si="42"/>
        <v>0</v>
      </c>
      <c r="J758" s="378">
        <f t="shared" si="43"/>
        <v>0</v>
      </c>
      <c r="K758" s="331" t="s">
        <v>3743</v>
      </c>
      <c r="L758" s="359"/>
    </row>
    <row r="759" spans="1:12" s="6" customFormat="1" ht="15" outlineLevel="1">
      <c r="A759" s="40">
        <f t="shared" si="44"/>
        <v>1670</v>
      </c>
      <c r="B759" s="70" t="s">
        <v>1179</v>
      </c>
      <c r="C759" s="202"/>
      <c r="D759" s="202"/>
      <c r="E759" s="202"/>
      <c r="F759" s="377"/>
      <c r="G759" s="377">
        <f t="shared" si="41"/>
        <v>0</v>
      </c>
      <c r="H759" s="377"/>
      <c r="I759" s="377">
        <f t="shared" si="42"/>
        <v>0</v>
      </c>
      <c r="J759" s="378">
        <f t="shared" si="43"/>
        <v>0</v>
      </c>
      <c r="K759" s="327"/>
      <c r="L759" s="359"/>
    </row>
    <row r="760" spans="1:12" s="461" customFormat="1" ht="30" outlineLevel="1">
      <c r="A760" s="455">
        <f t="shared" si="44"/>
        <v>1671</v>
      </c>
      <c r="B760" s="531" t="s">
        <v>1346</v>
      </c>
      <c r="C760" s="457" t="s">
        <v>103</v>
      </c>
      <c r="D760" s="457">
        <v>1</v>
      </c>
      <c r="E760" s="457">
        <v>1</v>
      </c>
      <c r="F760" s="534">
        <v>43320</v>
      </c>
      <c r="G760" s="534">
        <f t="shared" si="41"/>
        <v>43320</v>
      </c>
      <c r="H760" s="534">
        <v>75620</v>
      </c>
      <c r="I760" s="534">
        <f t="shared" si="42"/>
        <v>75620</v>
      </c>
      <c r="J760" s="532">
        <f t="shared" si="43"/>
        <v>118940</v>
      </c>
      <c r="K760" s="533"/>
      <c r="L760" s="460"/>
    </row>
    <row r="761" spans="1:12" s="6" customFormat="1" ht="15" outlineLevel="1">
      <c r="A761" s="40">
        <f t="shared" si="44"/>
        <v>1672</v>
      </c>
      <c r="B761" s="70" t="s">
        <v>1218</v>
      </c>
      <c r="C761" s="202"/>
      <c r="D761" s="202"/>
      <c r="E761" s="202"/>
      <c r="F761" s="377"/>
      <c r="G761" s="377">
        <f t="shared" si="41"/>
        <v>0</v>
      </c>
      <c r="H761" s="377"/>
      <c r="I761" s="377">
        <f t="shared" si="42"/>
        <v>0</v>
      </c>
      <c r="J761" s="378">
        <f t="shared" si="43"/>
        <v>0</v>
      </c>
      <c r="K761" s="327"/>
      <c r="L761" s="359"/>
    </row>
    <row r="762" spans="1:12" s="461" customFormat="1" ht="30" outlineLevel="1">
      <c r="A762" s="455">
        <f t="shared" si="44"/>
        <v>1673</v>
      </c>
      <c r="B762" s="531" t="s">
        <v>1381</v>
      </c>
      <c r="C762" s="457" t="s">
        <v>2</v>
      </c>
      <c r="D762" s="457">
        <v>40</v>
      </c>
      <c r="E762" s="457">
        <v>40</v>
      </c>
      <c r="F762" s="534">
        <v>78</v>
      </c>
      <c r="G762" s="534">
        <f t="shared" si="41"/>
        <v>3120</v>
      </c>
      <c r="H762" s="534">
        <v>30</v>
      </c>
      <c r="I762" s="534">
        <f t="shared" si="42"/>
        <v>1200</v>
      </c>
      <c r="J762" s="532">
        <f t="shared" si="43"/>
        <v>4320</v>
      </c>
      <c r="K762" s="533"/>
      <c r="L762" s="460"/>
    </row>
    <row r="763" spans="1:12" s="461" customFormat="1" ht="30" outlineLevel="1">
      <c r="A763" s="455">
        <f t="shared" si="44"/>
        <v>1674</v>
      </c>
      <c r="B763" s="531" t="s">
        <v>1380</v>
      </c>
      <c r="C763" s="457" t="s">
        <v>31</v>
      </c>
      <c r="D763" s="457">
        <v>30</v>
      </c>
      <c r="E763" s="457">
        <v>30</v>
      </c>
      <c r="F763" s="534">
        <v>8</v>
      </c>
      <c r="G763" s="534">
        <f t="shared" si="41"/>
        <v>240</v>
      </c>
      <c r="H763" s="534">
        <v>3</v>
      </c>
      <c r="I763" s="534">
        <f t="shared" si="42"/>
        <v>90</v>
      </c>
      <c r="J763" s="532">
        <f t="shared" si="43"/>
        <v>330</v>
      </c>
      <c r="K763" s="533"/>
      <c r="L763" s="460"/>
    </row>
    <row r="764" spans="1:12" s="6" customFormat="1" ht="15" outlineLevel="1">
      <c r="A764" s="40">
        <f t="shared" si="44"/>
        <v>1675</v>
      </c>
      <c r="B764" s="70" t="s">
        <v>1347</v>
      </c>
      <c r="C764" s="202"/>
      <c r="D764" s="202"/>
      <c r="E764" s="202"/>
      <c r="F764" s="377"/>
      <c r="G764" s="377">
        <f t="shared" si="41"/>
        <v>0</v>
      </c>
      <c r="H764" s="377"/>
      <c r="I764" s="377">
        <f t="shared" si="42"/>
        <v>0</v>
      </c>
      <c r="J764" s="378">
        <f t="shared" si="43"/>
        <v>0</v>
      </c>
      <c r="K764" s="327"/>
      <c r="L764" s="359"/>
    </row>
    <row r="765" spans="1:12" s="6" customFormat="1" ht="15" outlineLevel="1">
      <c r="A765" s="40">
        <f t="shared" si="44"/>
        <v>1676</v>
      </c>
      <c r="B765" s="70" t="s">
        <v>1348</v>
      </c>
      <c r="C765" s="202"/>
      <c r="D765" s="202"/>
      <c r="E765" s="202"/>
      <c r="F765" s="377"/>
      <c r="G765" s="377">
        <f t="shared" si="41"/>
        <v>0</v>
      </c>
      <c r="H765" s="377"/>
      <c r="I765" s="377">
        <f t="shared" si="42"/>
        <v>0</v>
      </c>
      <c r="J765" s="378">
        <f t="shared" si="43"/>
        <v>0</v>
      </c>
      <c r="K765" s="327"/>
      <c r="L765" s="359"/>
    </row>
    <row r="766" spans="1:12" s="461" customFormat="1" ht="60" outlineLevel="1">
      <c r="A766" s="455">
        <f t="shared" si="44"/>
        <v>1677</v>
      </c>
      <c r="B766" s="531" t="s">
        <v>1703</v>
      </c>
      <c r="C766" s="457" t="s">
        <v>103</v>
      </c>
      <c r="D766" s="457">
        <v>1</v>
      </c>
      <c r="E766" s="457">
        <v>1</v>
      </c>
      <c r="F766" s="534">
        <v>281690</v>
      </c>
      <c r="G766" s="534">
        <f t="shared" si="41"/>
        <v>281690</v>
      </c>
      <c r="H766" s="534">
        <v>121127</v>
      </c>
      <c r="I766" s="534">
        <f t="shared" si="42"/>
        <v>121127</v>
      </c>
      <c r="J766" s="532">
        <f t="shared" si="43"/>
        <v>402817</v>
      </c>
      <c r="K766" s="533"/>
      <c r="L766" s="460"/>
    </row>
    <row r="767" spans="1:12" s="6" customFormat="1" ht="15" outlineLevel="1">
      <c r="A767" s="40">
        <f t="shared" si="44"/>
        <v>1678</v>
      </c>
      <c r="B767" s="70" t="s">
        <v>104</v>
      </c>
      <c r="C767" s="202"/>
      <c r="D767" s="202"/>
      <c r="E767" s="202"/>
      <c r="F767" s="377"/>
      <c r="G767" s="377">
        <f t="shared" si="41"/>
        <v>0</v>
      </c>
      <c r="H767" s="377"/>
      <c r="I767" s="377">
        <f t="shared" si="42"/>
        <v>0</v>
      </c>
      <c r="J767" s="378">
        <f t="shared" si="43"/>
        <v>0</v>
      </c>
      <c r="K767" s="327"/>
      <c r="L767" s="359"/>
    </row>
    <row r="768" spans="1:12" s="6" customFormat="1" ht="45" outlineLevel="1">
      <c r="A768" s="40">
        <f t="shared" si="44"/>
        <v>1679</v>
      </c>
      <c r="B768" s="70" t="s">
        <v>1349</v>
      </c>
      <c r="C768" s="202" t="s">
        <v>31</v>
      </c>
      <c r="D768" s="202">
        <v>1</v>
      </c>
      <c r="E768" s="202">
        <v>1</v>
      </c>
      <c r="F768" s="377">
        <v>0</v>
      </c>
      <c r="G768" s="377">
        <f t="shared" si="41"/>
        <v>0</v>
      </c>
      <c r="H768" s="377">
        <v>0</v>
      </c>
      <c r="I768" s="377">
        <f t="shared" si="42"/>
        <v>0</v>
      </c>
      <c r="J768" s="378">
        <f t="shared" si="43"/>
        <v>0</v>
      </c>
      <c r="K768" s="331" t="s">
        <v>3744</v>
      </c>
      <c r="L768" s="359"/>
    </row>
    <row r="769" spans="1:12" s="6" customFormat="1" ht="45" outlineLevel="1">
      <c r="A769" s="40">
        <f t="shared" si="44"/>
        <v>1680</v>
      </c>
      <c r="B769" s="70" t="s">
        <v>1350</v>
      </c>
      <c r="C769" s="202" t="s">
        <v>31</v>
      </c>
      <c r="D769" s="202">
        <v>1</v>
      </c>
      <c r="E769" s="202">
        <v>1</v>
      </c>
      <c r="F769" s="377">
        <v>0</v>
      </c>
      <c r="G769" s="377">
        <f t="shared" si="41"/>
        <v>0</v>
      </c>
      <c r="H769" s="377">
        <v>0</v>
      </c>
      <c r="I769" s="377">
        <f t="shared" si="42"/>
        <v>0</v>
      </c>
      <c r="J769" s="378">
        <f t="shared" si="43"/>
        <v>0</v>
      </c>
      <c r="K769" s="331" t="s">
        <v>3744</v>
      </c>
      <c r="L769" s="359"/>
    </row>
    <row r="770" spans="1:12" s="6" customFormat="1" ht="45" outlineLevel="1">
      <c r="A770" s="40">
        <f t="shared" si="44"/>
        <v>1681</v>
      </c>
      <c r="B770" s="70" t="s">
        <v>1351</v>
      </c>
      <c r="C770" s="202" t="s">
        <v>31</v>
      </c>
      <c r="D770" s="202">
        <v>2</v>
      </c>
      <c r="E770" s="202">
        <v>2</v>
      </c>
      <c r="F770" s="377">
        <v>0</v>
      </c>
      <c r="G770" s="377">
        <f t="shared" si="41"/>
        <v>0</v>
      </c>
      <c r="H770" s="377">
        <v>0</v>
      </c>
      <c r="I770" s="377">
        <f t="shared" si="42"/>
        <v>0</v>
      </c>
      <c r="J770" s="378">
        <f t="shared" si="43"/>
        <v>0</v>
      </c>
      <c r="K770" s="331" t="s">
        <v>3744</v>
      </c>
      <c r="L770" s="359"/>
    </row>
    <row r="771" spans="1:12" s="6" customFormat="1" ht="45" outlineLevel="1">
      <c r="A771" s="40">
        <f t="shared" si="44"/>
        <v>1682</v>
      </c>
      <c r="B771" s="70" t="s">
        <v>1352</v>
      </c>
      <c r="C771" s="202" t="s">
        <v>31</v>
      </c>
      <c r="D771" s="202">
        <v>2</v>
      </c>
      <c r="E771" s="202">
        <v>2</v>
      </c>
      <c r="F771" s="377">
        <v>0</v>
      </c>
      <c r="G771" s="377">
        <f t="shared" si="41"/>
        <v>0</v>
      </c>
      <c r="H771" s="377">
        <v>0</v>
      </c>
      <c r="I771" s="377">
        <f t="shared" si="42"/>
        <v>0</v>
      </c>
      <c r="J771" s="378">
        <f t="shared" si="43"/>
        <v>0</v>
      </c>
      <c r="K771" s="331" t="s">
        <v>3744</v>
      </c>
      <c r="L771" s="359"/>
    </row>
    <row r="772" spans="1:12" s="6" customFormat="1" ht="45" outlineLevel="1">
      <c r="A772" s="40">
        <f t="shared" si="44"/>
        <v>1683</v>
      </c>
      <c r="B772" s="70" t="s">
        <v>1353</v>
      </c>
      <c r="C772" s="202" t="s">
        <v>31</v>
      </c>
      <c r="D772" s="202">
        <v>2</v>
      </c>
      <c r="E772" s="202">
        <v>2</v>
      </c>
      <c r="F772" s="377">
        <v>0</v>
      </c>
      <c r="G772" s="377">
        <f t="shared" si="41"/>
        <v>0</v>
      </c>
      <c r="H772" s="377">
        <v>0</v>
      </c>
      <c r="I772" s="377">
        <f t="shared" si="42"/>
        <v>0</v>
      </c>
      <c r="J772" s="378">
        <f t="shared" si="43"/>
        <v>0</v>
      </c>
      <c r="K772" s="331" t="s">
        <v>3744</v>
      </c>
      <c r="L772" s="359"/>
    </row>
    <row r="773" spans="1:12" s="6" customFormat="1" ht="45" outlineLevel="1">
      <c r="A773" s="40">
        <f t="shared" si="44"/>
        <v>1684</v>
      </c>
      <c r="B773" s="70" t="s">
        <v>1354</v>
      </c>
      <c r="C773" s="202" t="s">
        <v>31</v>
      </c>
      <c r="D773" s="202">
        <v>2</v>
      </c>
      <c r="E773" s="202">
        <v>2</v>
      </c>
      <c r="F773" s="377">
        <v>0</v>
      </c>
      <c r="G773" s="377">
        <f t="shared" si="41"/>
        <v>0</v>
      </c>
      <c r="H773" s="377">
        <v>0</v>
      </c>
      <c r="I773" s="377">
        <f t="shared" si="42"/>
        <v>0</v>
      </c>
      <c r="J773" s="378">
        <f t="shared" si="43"/>
        <v>0</v>
      </c>
      <c r="K773" s="331" t="s">
        <v>3744</v>
      </c>
      <c r="L773" s="359"/>
    </row>
    <row r="774" spans="1:12" s="6" customFormat="1" ht="15" outlineLevel="1">
      <c r="A774" s="40">
        <f t="shared" si="44"/>
        <v>1685</v>
      </c>
      <c r="B774" s="70" t="s">
        <v>1179</v>
      </c>
      <c r="C774" s="202"/>
      <c r="D774" s="202"/>
      <c r="E774" s="202"/>
      <c r="F774" s="377"/>
      <c r="G774" s="377">
        <f t="shared" si="41"/>
        <v>0</v>
      </c>
      <c r="H774" s="377"/>
      <c r="I774" s="377">
        <f t="shared" si="42"/>
        <v>0</v>
      </c>
      <c r="J774" s="378">
        <f t="shared" si="43"/>
        <v>0</v>
      </c>
      <c r="K774" s="327"/>
      <c r="L774" s="359"/>
    </row>
    <row r="775" spans="1:12" s="6" customFormat="1" ht="15" outlineLevel="1">
      <c r="A775" s="40">
        <f t="shared" si="44"/>
        <v>1686</v>
      </c>
      <c r="B775" s="70" t="s">
        <v>1693</v>
      </c>
      <c r="C775" s="202" t="s">
        <v>2</v>
      </c>
      <c r="D775" s="202">
        <v>150</v>
      </c>
      <c r="E775" s="202">
        <v>150</v>
      </c>
      <c r="F775" s="377">
        <v>323</v>
      </c>
      <c r="G775" s="377">
        <f t="shared" si="41"/>
        <v>48450</v>
      </c>
      <c r="H775" s="377">
        <v>398</v>
      </c>
      <c r="I775" s="377">
        <f t="shared" si="42"/>
        <v>59700</v>
      </c>
      <c r="J775" s="378">
        <f t="shared" si="43"/>
        <v>108150</v>
      </c>
      <c r="K775" s="327"/>
      <c r="L775" s="359"/>
    </row>
    <row r="776" spans="1:12" s="6" customFormat="1" ht="30" outlineLevel="1">
      <c r="A776" s="40">
        <f t="shared" si="44"/>
        <v>1687</v>
      </c>
      <c r="B776" s="70" t="s">
        <v>1691</v>
      </c>
      <c r="C776" s="202" t="s">
        <v>2</v>
      </c>
      <c r="D776" s="202">
        <v>150</v>
      </c>
      <c r="E776" s="202">
        <v>150</v>
      </c>
      <c r="F776" s="377">
        <v>92</v>
      </c>
      <c r="G776" s="377">
        <f t="shared" si="41"/>
        <v>13800</v>
      </c>
      <c r="H776" s="377">
        <v>398</v>
      </c>
      <c r="I776" s="377">
        <f t="shared" si="42"/>
        <v>59700</v>
      </c>
      <c r="J776" s="378">
        <f t="shared" si="43"/>
        <v>73500</v>
      </c>
      <c r="K776" s="327"/>
      <c r="L776" s="359"/>
    </row>
    <row r="777" spans="1:12" s="6" customFormat="1" ht="30" outlineLevel="1">
      <c r="A777" s="40">
        <f t="shared" si="44"/>
        <v>1688</v>
      </c>
      <c r="B777" s="70" t="s">
        <v>1704</v>
      </c>
      <c r="C777" s="202" t="s">
        <v>2</v>
      </c>
      <c r="D777" s="202">
        <v>75</v>
      </c>
      <c r="E777" s="202">
        <v>75</v>
      </c>
      <c r="F777" s="377">
        <v>239</v>
      </c>
      <c r="G777" s="377">
        <f t="shared" si="41"/>
        <v>17925</v>
      </c>
      <c r="H777" s="377">
        <v>398</v>
      </c>
      <c r="I777" s="377">
        <f t="shared" si="42"/>
        <v>29850</v>
      </c>
      <c r="J777" s="378">
        <f t="shared" si="43"/>
        <v>47775</v>
      </c>
      <c r="K777" s="327"/>
      <c r="L777" s="359"/>
    </row>
    <row r="778" spans="1:12" s="6" customFormat="1" ht="30" outlineLevel="1">
      <c r="A778" s="40">
        <f t="shared" si="44"/>
        <v>1689</v>
      </c>
      <c r="B778" s="70" t="s">
        <v>1685</v>
      </c>
      <c r="C778" s="202" t="s">
        <v>2</v>
      </c>
      <c r="D778" s="202">
        <v>160</v>
      </c>
      <c r="E778" s="202">
        <v>160</v>
      </c>
      <c r="F778" s="377">
        <v>56</v>
      </c>
      <c r="G778" s="377">
        <f t="shared" si="41"/>
        <v>8960</v>
      </c>
      <c r="H778" s="377">
        <v>398</v>
      </c>
      <c r="I778" s="377">
        <f t="shared" si="42"/>
        <v>63680</v>
      </c>
      <c r="J778" s="378">
        <f t="shared" si="43"/>
        <v>72640</v>
      </c>
      <c r="K778" s="327"/>
      <c r="L778" s="359"/>
    </row>
    <row r="779" spans="1:12" s="6" customFormat="1" ht="15" outlineLevel="1">
      <c r="A779" s="40">
        <f t="shared" si="44"/>
        <v>1690</v>
      </c>
      <c r="B779" s="70" t="s">
        <v>1218</v>
      </c>
      <c r="C779" s="202"/>
      <c r="D779" s="202"/>
      <c r="E779" s="202"/>
      <c r="F779" s="377"/>
      <c r="G779" s="377">
        <f t="shared" si="41"/>
        <v>0</v>
      </c>
      <c r="H779" s="377"/>
      <c r="I779" s="377">
        <f t="shared" si="42"/>
        <v>0</v>
      </c>
      <c r="J779" s="378">
        <f t="shared" si="43"/>
        <v>0</v>
      </c>
      <c r="K779" s="327"/>
      <c r="L779" s="359"/>
    </row>
    <row r="780" spans="1:12" s="6" customFormat="1" ht="45" outlineLevel="1">
      <c r="A780" s="40">
        <f t="shared" si="44"/>
        <v>1691</v>
      </c>
      <c r="B780" s="70" t="s">
        <v>1312</v>
      </c>
      <c r="C780" s="202" t="s">
        <v>2</v>
      </c>
      <c r="D780" s="202">
        <v>60</v>
      </c>
      <c r="E780" s="202">
        <v>60</v>
      </c>
      <c r="F780" s="377">
        <v>587</v>
      </c>
      <c r="G780" s="377">
        <f t="shared" si="41"/>
        <v>35220</v>
      </c>
      <c r="H780" s="377">
        <v>252.23799999999997</v>
      </c>
      <c r="I780" s="377">
        <f t="shared" si="42"/>
        <v>15134.279999999999</v>
      </c>
      <c r="J780" s="378">
        <f t="shared" si="43"/>
        <v>50354.28</v>
      </c>
      <c r="K780" s="327"/>
      <c r="L780" s="359"/>
    </row>
    <row r="781" spans="1:12" s="6" customFormat="1" ht="30" outlineLevel="1">
      <c r="A781" s="40">
        <f t="shared" si="44"/>
        <v>1692</v>
      </c>
      <c r="B781" s="70" t="s">
        <v>1252</v>
      </c>
      <c r="C781" s="202" t="s">
        <v>2</v>
      </c>
      <c r="D781" s="202">
        <v>60</v>
      </c>
      <c r="E781" s="202">
        <v>60</v>
      </c>
      <c r="F781" s="377">
        <v>307</v>
      </c>
      <c r="G781" s="377">
        <f t="shared" si="41"/>
        <v>18420</v>
      </c>
      <c r="H781" s="377">
        <v>131.83799999999999</v>
      </c>
      <c r="I781" s="377">
        <f t="shared" si="42"/>
        <v>7910.28</v>
      </c>
      <c r="J781" s="378">
        <f t="shared" si="43"/>
        <v>26330.28</v>
      </c>
      <c r="K781" s="327"/>
      <c r="L781" s="359"/>
    </row>
    <row r="782" spans="1:12" s="6" customFormat="1" ht="15" outlineLevel="1">
      <c r="A782" s="40">
        <f t="shared" si="44"/>
        <v>1693</v>
      </c>
      <c r="B782" s="70" t="s">
        <v>1187</v>
      </c>
      <c r="C782" s="202" t="s">
        <v>2</v>
      </c>
      <c r="D782" s="202">
        <v>60</v>
      </c>
      <c r="E782" s="202">
        <v>60</v>
      </c>
      <c r="F782" s="377">
        <v>402</v>
      </c>
      <c r="G782" s="377">
        <f t="shared" si="41"/>
        <v>24120</v>
      </c>
      <c r="H782" s="377">
        <v>172.77399999999997</v>
      </c>
      <c r="I782" s="377">
        <f t="shared" si="42"/>
        <v>10366.439999999999</v>
      </c>
      <c r="J782" s="378">
        <f t="shared" si="43"/>
        <v>34486.44</v>
      </c>
      <c r="K782" s="327"/>
      <c r="L782" s="359"/>
    </row>
    <row r="783" spans="1:12" s="6" customFormat="1" ht="15" outlineLevel="1">
      <c r="A783" s="40">
        <f t="shared" si="44"/>
        <v>1694</v>
      </c>
      <c r="B783" s="70" t="s">
        <v>1313</v>
      </c>
      <c r="C783" s="202" t="s">
        <v>2</v>
      </c>
      <c r="D783" s="202">
        <v>2</v>
      </c>
      <c r="E783" s="202">
        <v>2</v>
      </c>
      <c r="F783" s="377">
        <v>794</v>
      </c>
      <c r="G783" s="377">
        <f t="shared" si="41"/>
        <v>1588</v>
      </c>
      <c r="H783" s="377">
        <v>341.334</v>
      </c>
      <c r="I783" s="377">
        <f t="shared" si="42"/>
        <v>682.66800000000001</v>
      </c>
      <c r="J783" s="378">
        <f t="shared" si="43"/>
        <v>2270.6680000000001</v>
      </c>
      <c r="K783" s="327"/>
      <c r="L783" s="359"/>
    </row>
    <row r="784" spans="1:12" s="6" customFormat="1" ht="45" outlineLevel="1">
      <c r="A784" s="40">
        <f t="shared" si="44"/>
        <v>1695</v>
      </c>
      <c r="B784" s="70" t="s">
        <v>1355</v>
      </c>
      <c r="C784" s="202" t="s">
        <v>31</v>
      </c>
      <c r="D784" s="202">
        <v>2</v>
      </c>
      <c r="E784" s="202">
        <v>2</v>
      </c>
      <c r="F784" s="377">
        <v>8315</v>
      </c>
      <c r="G784" s="377">
        <f t="shared" si="41"/>
        <v>16630</v>
      </c>
      <c r="H784" s="377">
        <v>3575</v>
      </c>
      <c r="I784" s="377">
        <f t="shared" si="42"/>
        <v>7150</v>
      </c>
      <c r="J784" s="378">
        <f t="shared" si="43"/>
        <v>23780</v>
      </c>
      <c r="K784" s="327"/>
      <c r="L784" s="359"/>
    </row>
    <row r="785" spans="1:12" s="6" customFormat="1" ht="45" outlineLevel="1">
      <c r="A785" s="40">
        <f t="shared" si="44"/>
        <v>1696</v>
      </c>
      <c r="B785" s="70" t="s">
        <v>1317</v>
      </c>
      <c r="C785" s="202" t="s">
        <v>31</v>
      </c>
      <c r="D785" s="202">
        <v>4</v>
      </c>
      <c r="E785" s="202">
        <v>4</v>
      </c>
      <c r="F785" s="377">
        <v>8315</v>
      </c>
      <c r="G785" s="377">
        <f t="shared" si="41"/>
        <v>33260</v>
      </c>
      <c r="H785" s="377">
        <v>3575</v>
      </c>
      <c r="I785" s="377">
        <f t="shared" si="42"/>
        <v>14300</v>
      </c>
      <c r="J785" s="378">
        <f t="shared" si="43"/>
        <v>47560</v>
      </c>
      <c r="K785" s="327"/>
      <c r="L785" s="359"/>
    </row>
    <row r="786" spans="1:12" s="6" customFormat="1" ht="45" outlineLevel="1">
      <c r="A786" s="40">
        <f t="shared" si="44"/>
        <v>1697</v>
      </c>
      <c r="B786" s="70" t="s">
        <v>1321</v>
      </c>
      <c r="C786" s="202" t="s">
        <v>31</v>
      </c>
      <c r="D786" s="202">
        <v>1</v>
      </c>
      <c r="E786" s="202">
        <v>1</v>
      </c>
      <c r="F786" s="377">
        <v>6980</v>
      </c>
      <c r="G786" s="377">
        <f t="shared" si="41"/>
        <v>6980</v>
      </c>
      <c r="H786" s="377">
        <v>3001</v>
      </c>
      <c r="I786" s="377">
        <f t="shared" si="42"/>
        <v>3001</v>
      </c>
      <c r="J786" s="378">
        <f t="shared" si="43"/>
        <v>9981</v>
      </c>
      <c r="K786" s="327"/>
      <c r="L786" s="359"/>
    </row>
    <row r="787" spans="1:12" s="6" customFormat="1" ht="45" outlineLevel="1">
      <c r="A787" s="40">
        <f t="shared" si="44"/>
        <v>1698</v>
      </c>
      <c r="B787" s="70" t="s">
        <v>1322</v>
      </c>
      <c r="C787" s="202" t="s">
        <v>31</v>
      </c>
      <c r="D787" s="202">
        <v>1</v>
      </c>
      <c r="E787" s="202">
        <v>1</v>
      </c>
      <c r="F787" s="377">
        <v>6980</v>
      </c>
      <c r="G787" s="377">
        <f t="shared" si="41"/>
        <v>6980</v>
      </c>
      <c r="H787" s="377">
        <v>3001</v>
      </c>
      <c r="I787" s="377">
        <f t="shared" si="42"/>
        <v>3001</v>
      </c>
      <c r="J787" s="378">
        <f t="shared" si="43"/>
        <v>9981</v>
      </c>
      <c r="K787" s="327"/>
      <c r="L787" s="359"/>
    </row>
    <row r="788" spans="1:12" s="6" customFormat="1" ht="60" outlineLevel="1">
      <c r="A788" s="40">
        <f t="shared" si="44"/>
        <v>1699</v>
      </c>
      <c r="B788" s="70" t="s">
        <v>1356</v>
      </c>
      <c r="C788" s="202" t="s">
        <v>31</v>
      </c>
      <c r="D788" s="202">
        <v>1</v>
      </c>
      <c r="E788" s="202">
        <v>1</v>
      </c>
      <c r="F788" s="377">
        <v>6825</v>
      </c>
      <c r="G788" s="377">
        <f t="shared" si="41"/>
        <v>6825</v>
      </c>
      <c r="H788" s="377">
        <v>2935</v>
      </c>
      <c r="I788" s="377">
        <f t="shared" si="42"/>
        <v>2935</v>
      </c>
      <c r="J788" s="378">
        <f t="shared" si="43"/>
        <v>9760</v>
      </c>
      <c r="K788" s="327"/>
      <c r="L788" s="359"/>
    </row>
    <row r="789" spans="1:12" s="6" customFormat="1" ht="60" outlineLevel="1">
      <c r="A789" s="40">
        <f t="shared" si="44"/>
        <v>1700</v>
      </c>
      <c r="B789" s="70" t="s">
        <v>1320</v>
      </c>
      <c r="C789" s="202" t="s">
        <v>31</v>
      </c>
      <c r="D789" s="202">
        <v>1</v>
      </c>
      <c r="E789" s="202">
        <v>1</v>
      </c>
      <c r="F789" s="377">
        <v>6370</v>
      </c>
      <c r="G789" s="377">
        <f t="shared" si="41"/>
        <v>6370</v>
      </c>
      <c r="H789" s="377">
        <v>2739</v>
      </c>
      <c r="I789" s="377">
        <f t="shared" si="42"/>
        <v>2739</v>
      </c>
      <c r="J789" s="378">
        <f t="shared" si="43"/>
        <v>9109</v>
      </c>
      <c r="K789" s="327"/>
      <c r="L789" s="359"/>
    </row>
    <row r="790" spans="1:12" s="6" customFormat="1" ht="15" outlineLevel="1">
      <c r="A790" s="40">
        <f t="shared" si="44"/>
        <v>1701</v>
      </c>
      <c r="B790" s="70" t="s">
        <v>1329</v>
      </c>
      <c r="C790" s="202" t="s">
        <v>31</v>
      </c>
      <c r="D790" s="202">
        <v>30</v>
      </c>
      <c r="E790" s="202">
        <v>30</v>
      </c>
      <c r="F790" s="377">
        <v>263</v>
      </c>
      <c r="G790" s="377">
        <f t="shared" si="41"/>
        <v>7890</v>
      </c>
      <c r="H790" s="377">
        <v>113</v>
      </c>
      <c r="I790" s="377">
        <f t="shared" si="42"/>
        <v>3390</v>
      </c>
      <c r="J790" s="378">
        <f t="shared" si="43"/>
        <v>11280</v>
      </c>
      <c r="K790" s="327"/>
      <c r="L790" s="359"/>
    </row>
    <row r="791" spans="1:12" s="6" customFormat="1" ht="30" outlineLevel="1">
      <c r="A791" s="40">
        <f t="shared" si="44"/>
        <v>1702</v>
      </c>
      <c r="B791" s="70" t="s">
        <v>1381</v>
      </c>
      <c r="C791" s="202" t="s">
        <v>2</v>
      </c>
      <c r="D791" s="202">
        <v>150</v>
      </c>
      <c r="E791" s="202">
        <v>150</v>
      </c>
      <c r="F791" s="377">
        <v>78</v>
      </c>
      <c r="G791" s="377">
        <f t="shared" si="41"/>
        <v>11700</v>
      </c>
      <c r="H791" s="377">
        <v>30</v>
      </c>
      <c r="I791" s="377">
        <f t="shared" si="42"/>
        <v>4500</v>
      </c>
      <c r="J791" s="378">
        <f t="shared" si="43"/>
        <v>16200</v>
      </c>
      <c r="K791" s="327"/>
      <c r="L791" s="359"/>
    </row>
    <row r="792" spans="1:12" s="6" customFormat="1" ht="30" outlineLevel="1">
      <c r="A792" s="40">
        <f t="shared" si="44"/>
        <v>1703</v>
      </c>
      <c r="B792" s="70" t="s">
        <v>1380</v>
      </c>
      <c r="C792" s="202" t="s">
        <v>31</v>
      </c>
      <c r="D792" s="202">
        <v>50</v>
      </c>
      <c r="E792" s="202">
        <v>50</v>
      </c>
      <c r="F792" s="377">
        <v>8</v>
      </c>
      <c r="G792" s="377">
        <f t="shared" si="41"/>
        <v>400</v>
      </c>
      <c r="H792" s="377">
        <v>3</v>
      </c>
      <c r="I792" s="377">
        <f t="shared" si="42"/>
        <v>150</v>
      </c>
      <c r="J792" s="378">
        <f t="shared" si="43"/>
        <v>550</v>
      </c>
      <c r="K792" s="327"/>
      <c r="L792" s="359"/>
    </row>
    <row r="793" spans="1:12" s="543" customFormat="1" ht="30" outlineLevel="1">
      <c r="A793" s="556">
        <f t="shared" si="44"/>
        <v>1704</v>
      </c>
      <c r="B793" s="557" t="s">
        <v>1357</v>
      </c>
      <c r="C793" s="558"/>
      <c r="D793" s="558"/>
      <c r="E793" s="538"/>
      <c r="F793" s="560"/>
      <c r="G793" s="560"/>
      <c r="H793" s="560"/>
      <c r="I793" s="560"/>
      <c r="J793" s="561"/>
      <c r="K793" s="562" t="s">
        <v>3740</v>
      </c>
      <c r="L793" s="546" t="s">
        <v>3741</v>
      </c>
    </row>
    <row r="794" spans="1:12" s="543" customFormat="1" ht="30" outlineLevel="1">
      <c r="A794" s="556">
        <f t="shared" si="44"/>
        <v>1705</v>
      </c>
      <c r="B794" s="557" t="s">
        <v>1358</v>
      </c>
      <c r="C794" s="558" t="s">
        <v>18</v>
      </c>
      <c r="D794" s="558">
        <v>1</v>
      </c>
      <c r="E794" s="538"/>
      <c r="F794" s="560">
        <v>132400</v>
      </c>
      <c r="G794" s="560">
        <f>D794*F794</f>
        <v>132400</v>
      </c>
      <c r="H794" s="560">
        <v>50000</v>
      </c>
      <c r="I794" s="560">
        <f>D794*H794</f>
        <v>50000</v>
      </c>
      <c r="J794" s="561">
        <f>G794+I794</f>
        <v>182400</v>
      </c>
      <c r="K794" s="562" t="s">
        <v>3740</v>
      </c>
      <c r="L794" s="546" t="s">
        <v>3741</v>
      </c>
    </row>
    <row r="795" spans="1:12" s="543" customFormat="1" ht="45" outlineLevel="1">
      <c r="A795" s="556">
        <f t="shared" si="44"/>
        <v>1706</v>
      </c>
      <c r="B795" s="557" t="s">
        <v>1359</v>
      </c>
      <c r="C795" s="558" t="s">
        <v>31</v>
      </c>
      <c r="D795" s="558">
        <v>1</v>
      </c>
      <c r="E795" s="538"/>
      <c r="F795" s="560"/>
      <c r="G795" s="560"/>
      <c r="H795" s="560"/>
      <c r="I795" s="560"/>
      <c r="J795" s="561"/>
      <c r="K795" s="562" t="s">
        <v>3740</v>
      </c>
      <c r="L795" s="546" t="s">
        <v>3741</v>
      </c>
    </row>
    <row r="796" spans="1:12" s="543" customFormat="1" ht="30" outlineLevel="1">
      <c r="A796" s="556">
        <f t="shared" si="44"/>
        <v>1707</v>
      </c>
      <c r="B796" s="557" t="s">
        <v>1300</v>
      </c>
      <c r="C796" s="558" t="s">
        <v>31</v>
      </c>
      <c r="D796" s="558">
        <v>1</v>
      </c>
      <c r="E796" s="538"/>
      <c r="F796" s="560"/>
      <c r="G796" s="560"/>
      <c r="H796" s="560"/>
      <c r="I796" s="560"/>
      <c r="J796" s="561"/>
      <c r="K796" s="562" t="s">
        <v>3740</v>
      </c>
      <c r="L796" s="546" t="s">
        <v>3741</v>
      </c>
    </row>
    <row r="797" spans="1:12" s="543" customFormat="1" ht="30" outlineLevel="1">
      <c r="A797" s="556">
        <f t="shared" si="44"/>
        <v>1708</v>
      </c>
      <c r="B797" s="557" t="s">
        <v>1303</v>
      </c>
      <c r="C797" s="558" t="s">
        <v>31</v>
      </c>
      <c r="D797" s="558">
        <v>1</v>
      </c>
      <c r="E797" s="538"/>
      <c r="F797" s="560"/>
      <c r="G797" s="560"/>
      <c r="H797" s="560"/>
      <c r="I797" s="560"/>
      <c r="J797" s="561"/>
      <c r="K797" s="562" t="s">
        <v>3740</v>
      </c>
      <c r="L797" s="546" t="s">
        <v>3741</v>
      </c>
    </row>
    <row r="798" spans="1:12" s="543" customFormat="1" ht="30" outlineLevel="1">
      <c r="A798" s="556">
        <f t="shared" si="44"/>
        <v>1709</v>
      </c>
      <c r="B798" s="557" t="s">
        <v>1360</v>
      </c>
      <c r="C798" s="558" t="s">
        <v>31</v>
      </c>
      <c r="D798" s="558">
        <v>1</v>
      </c>
      <c r="E798" s="538"/>
      <c r="F798" s="560"/>
      <c r="G798" s="560"/>
      <c r="H798" s="560"/>
      <c r="I798" s="560"/>
      <c r="J798" s="561"/>
      <c r="K798" s="562" t="s">
        <v>3740</v>
      </c>
      <c r="L798" s="546" t="s">
        <v>3741</v>
      </c>
    </row>
    <row r="799" spans="1:12" s="543" customFormat="1" ht="30" outlineLevel="1">
      <c r="A799" s="556">
        <f t="shared" si="44"/>
        <v>1710</v>
      </c>
      <c r="B799" s="557" t="s">
        <v>1361</v>
      </c>
      <c r="C799" s="558" t="s">
        <v>31</v>
      </c>
      <c r="D799" s="558">
        <v>1</v>
      </c>
      <c r="E799" s="538"/>
      <c r="F799" s="560"/>
      <c r="G799" s="560"/>
      <c r="H799" s="560"/>
      <c r="I799" s="560"/>
      <c r="J799" s="561"/>
      <c r="K799" s="562" t="s">
        <v>3740</v>
      </c>
      <c r="L799" s="546" t="s">
        <v>3741</v>
      </c>
    </row>
    <row r="800" spans="1:12" s="543" customFormat="1" ht="30" outlineLevel="1">
      <c r="A800" s="556">
        <f t="shared" si="44"/>
        <v>1711</v>
      </c>
      <c r="B800" s="557" t="s">
        <v>1308</v>
      </c>
      <c r="C800" s="558" t="s">
        <v>31</v>
      </c>
      <c r="D800" s="558">
        <v>1</v>
      </c>
      <c r="E800" s="538"/>
      <c r="F800" s="560"/>
      <c r="G800" s="560"/>
      <c r="H800" s="560"/>
      <c r="I800" s="560"/>
      <c r="J800" s="561"/>
      <c r="K800" s="562" t="s">
        <v>3740</v>
      </c>
      <c r="L800" s="546" t="s">
        <v>3741</v>
      </c>
    </row>
    <row r="801" spans="1:12" s="543" customFormat="1" ht="30" outlineLevel="1">
      <c r="A801" s="556">
        <f t="shared" si="44"/>
        <v>1712</v>
      </c>
      <c r="B801" s="557" t="s">
        <v>1309</v>
      </c>
      <c r="C801" s="558" t="s">
        <v>2</v>
      </c>
      <c r="D801" s="558">
        <v>1</v>
      </c>
      <c r="E801" s="538"/>
      <c r="F801" s="560"/>
      <c r="G801" s="560"/>
      <c r="H801" s="560"/>
      <c r="I801" s="560"/>
      <c r="J801" s="561"/>
      <c r="K801" s="562" t="s">
        <v>3740</v>
      </c>
      <c r="L801" s="546" t="s">
        <v>3741</v>
      </c>
    </row>
    <row r="802" spans="1:12" s="543" customFormat="1" ht="30" outlineLevel="1">
      <c r="A802" s="556">
        <f t="shared" si="44"/>
        <v>1713</v>
      </c>
      <c r="B802" s="557" t="s">
        <v>1362</v>
      </c>
      <c r="C802" s="558" t="s">
        <v>31</v>
      </c>
      <c r="D802" s="558">
        <v>1</v>
      </c>
      <c r="E802" s="538"/>
      <c r="F802" s="560"/>
      <c r="G802" s="560"/>
      <c r="H802" s="560"/>
      <c r="I802" s="560"/>
      <c r="J802" s="561"/>
      <c r="K802" s="562" t="s">
        <v>3740</v>
      </c>
      <c r="L802" s="546" t="s">
        <v>3741</v>
      </c>
    </row>
    <row r="803" spans="1:12" s="543" customFormat="1" ht="30" outlineLevel="1">
      <c r="A803" s="556">
        <f t="shared" si="44"/>
        <v>1714</v>
      </c>
      <c r="B803" s="557" t="s">
        <v>1363</v>
      </c>
      <c r="C803" s="558" t="s">
        <v>31</v>
      </c>
      <c r="D803" s="558">
        <v>1</v>
      </c>
      <c r="E803" s="538"/>
      <c r="F803" s="560"/>
      <c r="G803" s="560"/>
      <c r="H803" s="560"/>
      <c r="I803" s="560"/>
      <c r="J803" s="561"/>
      <c r="K803" s="562" t="s">
        <v>3740</v>
      </c>
      <c r="L803" s="546" t="s">
        <v>3741</v>
      </c>
    </row>
    <row r="804" spans="1:12" s="6" customFormat="1" ht="15" outlineLevel="1">
      <c r="A804" s="550">
        <f t="shared" si="44"/>
        <v>1715</v>
      </c>
      <c r="B804" s="551" t="s">
        <v>104</v>
      </c>
      <c r="C804" s="552"/>
      <c r="D804" s="552"/>
      <c r="E804" s="202"/>
      <c r="F804" s="553"/>
      <c r="G804" s="553"/>
      <c r="H804" s="553"/>
      <c r="I804" s="553"/>
      <c r="J804" s="554"/>
      <c r="K804" s="555" t="s">
        <v>3740</v>
      </c>
      <c r="L804" s="359"/>
    </row>
    <row r="805" spans="1:12" s="543" customFormat="1" ht="60" outlineLevel="1">
      <c r="A805" s="556">
        <f t="shared" si="44"/>
        <v>1716</v>
      </c>
      <c r="B805" s="557" t="s">
        <v>1364</v>
      </c>
      <c r="C805" s="558" t="s">
        <v>31</v>
      </c>
      <c r="D805" s="558">
        <v>2</v>
      </c>
      <c r="E805" s="538"/>
      <c r="F805" s="560">
        <v>0</v>
      </c>
      <c r="G805" s="560">
        <f>D805*F805</f>
        <v>0</v>
      </c>
      <c r="H805" s="560">
        <v>35000</v>
      </c>
      <c r="I805" s="560">
        <f>D805*H805</f>
        <v>70000</v>
      </c>
      <c r="J805" s="561">
        <f>G805+I805</f>
        <v>70000</v>
      </c>
      <c r="K805" s="562" t="s">
        <v>3740</v>
      </c>
      <c r="L805" s="546" t="s">
        <v>3745</v>
      </c>
    </row>
    <row r="806" spans="1:12" s="543" customFormat="1" ht="60" outlineLevel="1">
      <c r="A806" s="556">
        <f t="shared" si="44"/>
        <v>1717</v>
      </c>
      <c r="B806" s="557" t="s">
        <v>1365</v>
      </c>
      <c r="C806" s="558" t="s">
        <v>31</v>
      </c>
      <c r="D806" s="558">
        <v>1</v>
      </c>
      <c r="E806" s="538"/>
      <c r="F806" s="560">
        <v>0</v>
      </c>
      <c r="G806" s="560">
        <f>D806*F806</f>
        <v>0</v>
      </c>
      <c r="H806" s="560">
        <v>35000</v>
      </c>
      <c r="I806" s="560">
        <f>D806*H806</f>
        <v>35000</v>
      </c>
      <c r="J806" s="561">
        <f>G806+I806</f>
        <v>35000</v>
      </c>
      <c r="K806" s="562" t="s">
        <v>3740</v>
      </c>
      <c r="L806" s="546" t="s">
        <v>3745</v>
      </c>
    </row>
    <row r="807" spans="1:12" s="6" customFormat="1" ht="15" outlineLevel="1">
      <c r="A807" s="550">
        <f t="shared" si="44"/>
        <v>1718</v>
      </c>
      <c r="B807" s="551" t="s">
        <v>1218</v>
      </c>
      <c r="C807" s="552"/>
      <c r="D807" s="552"/>
      <c r="E807" s="202"/>
      <c r="F807" s="553"/>
      <c r="G807" s="560"/>
      <c r="H807" s="553"/>
      <c r="I807" s="560"/>
      <c r="J807" s="561"/>
      <c r="K807" s="555" t="s">
        <v>3740</v>
      </c>
      <c r="L807" s="359"/>
    </row>
    <row r="808" spans="1:12" s="543" customFormat="1" ht="30" outlineLevel="1">
      <c r="A808" s="556">
        <f t="shared" si="44"/>
        <v>1719</v>
      </c>
      <c r="B808" s="557" t="s">
        <v>1381</v>
      </c>
      <c r="C808" s="558" t="s">
        <v>2</v>
      </c>
      <c r="D808" s="558">
        <v>15</v>
      </c>
      <c r="E808" s="538"/>
      <c r="F808" s="564">
        <v>150.76</v>
      </c>
      <c r="G808" s="560">
        <f t="shared" ref="G808:G810" si="45">D808*F808</f>
        <v>2261.3999999999996</v>
      </c>
      <c r="H808" s="564">
        <v>60</v>
      </c>
      <c r="I808" s="560">
        <f t="shared" ref="I808:I810" si="46">D808*H808</f>
        <v>900</v>
      </c>
      <c r="J808" s="561">
        <f t="shared" ref="J808:J810" si="47">G808+I808</f>
        <v>3161.3999999999996</v>
      </c>
      <c r="K808" s="562" t="s">
        <v>3740</v>
      </c>
      <c r="L808" s="546" t="s">
        <v>3745</v>
      </c>
    </row>
    <row r="809" spans="1:12" s="543" customFormat="1" ht="30" outlineLevel="1">
      <c r="A809" s="556">
        <f t="shared" si="44"/>
        <v>1720</v>
      </c>
      <c r="B809" s="557" t="s">
        <v>1380</v>
      </c>
      <c r="C809" s="558" t="s">
        <v>31</v>
      </c>
      <c r="D809" s="558">
        <v>45</v>
      </c>
      <c r="E809" s="538"/>
      <c r="F809" s="559">
        <v>40.799999999999997</v>
      </c>
      <c r="G809" s="560">
        <f t="shared" si="45"/>
        <v>1835.9999999999998</v>
      </c>
      <c r="H809" s="559">
        <v>120</v>
      </c>
      <c r="I809" s="560">
        <f t="shared" si="46"/>
        <v>5400</v>
      </c>
      <c r="J809" s="561">
        <f t="shared" si="47"/>
        <v>7236</v>
      </c>
      <c r="K809" s="562" t="s">
        <v>3740</v>
      </c>
      <c r="L809" s="546" t="s">
        <v>3745</v>
      </c>
    </row>
    <row r="810" spans="1:12" s="543" customFormat="1" ht="30" outlineLevel="1">
      <c r="A810" s="556">
        <f t="shared" si="44"/>
        <v>1721</v>
      </c>
      <c r="B810" s="557" t="s">
        <v>1366</v>
      </c>
      <c r="C810" s="558"/>
      <c r="D810" s="558"/>
      <c r="E810" s="538"/>
      <c r="F810" s="560">
        <v>134800</v>
      </c>
      <c r="G810" s="560">
        <f t="shared" si="45"/>
        <v>0</v>
      </c>
      <c r="H810" s="560">
        <v>50000</v>
      </c>
      <c r="I810" s="560">
        <f t="shared" si="46"/>
        <v>0</v>
      </c>
      <c r="J810" s="561">
        <f t="shared" si="47"/>
        <v>0</v>
      </c>
      <c r="K810" s="562" t="s">
        <v>3740</v>
      </c>
      <c r="L810" s="546" t="s">
        <v>3741</v>
      </c>
    </row>
    <row r="811" spans="1:12" s="543" customFormat="1" ht="15" outlineLevel="1">
      <c r="A811" s="556">
        <f t="shared" si="44"/>
        <v>1722</v>
      </c>
      <c r="B811" s="557" t="s">
        <v>1367</v>
      </c>
      <c r="C811" s="558"/>
      <c r="D811" s="558"/>
      <c r="E811" s="538"/>
      <c r="F811" s="560"/>
      <c r="G811" s="560"/>
      <c r="H811" s="560"/>
      <c r="I811" s="560"/>
      <c r="J811" s="561"/>
      <c r="K811" s="562" t="s">
        <v>3740</v>
      </c>
      <c r="L811" s="542"/>
    </row>
    <row r="812" spans="1:12" s="543" customFormat="1" ht="45" outlineLevel="1">
      <c r="A812" s="556">
        <f t="shared" si="44"/>
        <v>1723</v>
      </c>
      <c r="B812" s="557" t="s">
        <v>1359</v>
      </c>
      <c r="C812" s="558" t="s">
        <v>31</v>
      </c>
      <c r="D812" s="558">
        <v>1</v>
      </c>
      <c r="E812" s="538"/>
      <c r="F812" s="560"/>
      <c r="G812" s="560"/>
      <c r="H812" s="560"/>
      <c r="I812" s="560"/>
      <c r="J812" s="561"/>
      <c r="K812" s="562" t="s">
        <v>3740</v>
      </c>
      <c r="L812" s="542"/>
    </row>
    <row r="813" spans="1:12" s="543" customFormat="1" ht="15" outlineLevel="1">
      <c r="A813" s="556">
        <f t="shared" si="44"/>
        <v>1724</v>
      </c>
      <c r="B813" s="557" t="s">
        <v>1300</v>
      </c>
      <c r="C813" s="558" t="s">
        <v>31</v>
      </c>
      <c r="D813" s="558">
        <v>1</v>
      </c>
      <c r="E813" s="538"/>
      <c r="F813" s="560"/>
      <c r="G813" s="560"/>
      <c r="H813" s="560"/>
      <c r="I813" s="560"/>
      <c r="J813" s="561"/>
      <c r="K813" s="562" t="s">
        <v>3740</v>
      </c>
      <c r="L813" s="542"/>
    </row>
    <row r="814" spans="1:12" s="543" customFormat="1" ht="30" outlineLevel="1">
      <c r="A814" s="556">
        <f t="shared" si="44"/>
        <v>1725</v>
      </c>
      <c r="B814" s="557" t="s">
        <v>1303</v>
      </c>
      <c r="C814" s="558" t="s">
        <v>31</v>
      </c>
      <c r="D814" s="558">
        <v>1</v>
      </c>
      <c r="E814" s="538"/>
      <c r="F814" s="560"/>
      <c r="G814" s="560"/>
      <c r="H814" s="560"/>
      <c r="I814" s="560"/>
      <c r="J814" s="561"/>
      <c r="K814" s="562" t="s">
        <v>3740</v>
      </c>
      <c r="L814" s="542"/>
    </row>
    <row r="815" spans="1:12" s="543" customFormat="1" ht="30" outlineLevel="1">
      <c r="A815" s="556">
        <f t="shared" si="44"/>
        <v>1726</v>
      </c>
      <c r="B815" s="557" t="s">
        <v>1360</v>
      </c>
      <c r="C815" s="558" t="s">
        <v>31</v>
      </c>
      <c r="D815" s="558">
        <v>1</v>
      </c>
      <c r="E815" s="538"/>
      <c r="F815" s="560"/>
      <c r="G815" s="560"/>
      <c r="H815" s="560"/>
      <c r="I815" s="560"/>
      <c r="J815" s="561"/>
      <c r="K815" s="562" t="s">
        <v>3740</v>
      </c>
      <c r="L815" s="542"/>
    </row>
    <row r="816" spans="1:12" s="543" customFormat="1" ht="30" outlineLevel="1">
      <c r="A816" s="556">
        <f t="shared" ref="A816:A879" si="48">A815+1</f>
        <v>1727</v>
      </c>
      <c r="B816" s="557" t="s">
        <v>1361</v>
      </c>
      <c r="C816" s="558" t="s">
        <v>31</v>
      </c>
      <c r="D816" s="558">
        <v>1</v>
      </c>
      <c r="E816" s="538"/>
      <c r="F816" s="560"/>
      <c r="G816" s="560"/>
      <c r="H816" s="560"/>
      <c r="I816" s="560"/>
      <c r="J816" s="561"/>
      <c r="K816" s="562" t="s">
        <v>3740</v>
      </c>
      <c r="L816" s="542"/>
    </row>
    <row r="817" spans="1:12" s="543" customFormat="1" ht="15" outlineLevel="1">
      <c r="A817" s="556">
        <f t="shared" si="48"/>
        <v>1728</v>
      </c>
      <c r="B817" s="557" t="s">
        <v>1308</v>
      </c>
      <c r="C817" s="558" t="s">
        <v>31</v>
      </c>
      <c r="D817" s="558">
        <v>1</v>
      </c>
      <c r="E817" s="538"/>
      <c r="F817" s="560"/>
      <c r="G817" s="560"/>
      <c r="H817" s="560"/>
      <c r="I817" s="560"/>
      <c r="J817" s="561"/>
      <c r="K817" s="562" t="s">
        <v>3740</v>
      </c>
      <c r="L817" s="542"/>
    </row>
    <row r="818" spans="1:12" s="543" customFormat="1" ht="30" outlineLevel="1">
      <c r="A818" s="556">
        <f t="shared" si="48"/>
        <v>1729</v>
      </c>
      <c r="B818" s="557" t="s">
        <v>1309</v>
      </c>
      <c r="C818" s="558" t="s">
        <v>2</v>
      </c>
      <c r="D818" s="558">
        <v>1</v>
      </c>
      <c r="E818" s="538"/>
      <c r="F818" s="560"/>
      <c r="G818" s="560"/>
      <c r="H818" s="560"/>
      <c r="I818" s="560"/>
      <c r="J818" s="561"/>
      <c r="K818" s="562" t="s">
        <v>3740</v>
      </c>
      <c r="L818" s="542"/>
    </row>
    <row r="819" spans="1:12" s="543" customFormat="1" ht="30" outlineLevel="1">
      <c r="A819" s="556">
        <f t="shared" si="48"/>
        <v>1730</v>
      </c>
      <c r="B819" s="557" t="s">
        <v>1362</v>
      </c>
      <c r="C819" s="558" t="s">
        <v>31</v>
      </c>
      <c r="D819" s="558">
        <v>1</v>
      </c>
      <c r="E819" s="538"/>
      <c r="F819" s="560"/>
      <c r="G819" s="560"/>
      <c r="H819" s="560"/>
      <c r="I819" s="560"/>
      <c r="J819" s="561"/>
      <c r="K819" s="562" t="s">
        <v>3740</v>
      </c>
      <c r="L819" s="542"/>
    </row>
    <row r="820" spans="1:12" s="543" customFormat="1" ht="30" outlineLevel="1">
      <c r="A820" s="556">
        <f t="shared" si="48"/>
        <v>1731</v>
      </c>
      <c r="B820" s="557" t="s">
        <v>1368</v>
      </c>
      <c r="C820" s="558" t="s">
        <v>31</v>
      </c>
      <c r="D820" s="558">
        <v>1</v>
      </c>
      <c r="E820" s="538"/>
      <c r="F820" s="560"/>
      <c r="G820" s="560"/>
      <c r="H820" s="560"/>
      <c r="I820" s="560"/>
      <c r="J820" s="561"/>
      <c r="K820" s="562" t="s">
        <v>3740</v>
      </c>
      <c r="L820" s="542"/>
    </row>
    <row r="821" spans="1:12" s="6" customFormat="1" ht="15" outlineLevel="1">
      <c r="A821" s="550">
        <f t="shared" si="48"/>
        <v>1732</v>
      </c>
      <c r="B821" s="551" t="s">
        <v>104</v>
      </c>
      <c r="C821" s="552"/>
      <c r="D821" s="552"/>
      <c r="E821" s="202"/>
      <c r="F821" s="553"/>
      <c r="G821" s="553"/>
      <c r="H821" s="553"/>
      <c r="I821" s="553"/>
      <c r="J821" s="554"/>
      <c r="K821" s="555" t="s">
        <v>3740</v>
      </c>
      <c r="L821" s="359"/>
    </row>
    <row r="822" spans="1:12" s="543" customFormat="1" ht="45" outlineLevel="1">
      <c r="A822" s="556">
        <f t="shared" si="48"/>
        <v>1733</v>
      </c>
      <c r="B822" s="557" t="s">
        <v>1705</v>
      </c>
      <c r="C822" s="558" t="s">
        <v>31</v>
      </c>
      <c r="D822" s="558">
        <v>1</v>
      </c>
      <c r="E822" s="538"/>
      <c r="F822" s="560">
        <v>0</v>
      </c>
      <c r="G822" s="560">
        <v>0</v>
      </c>
      <c r="H822" s="560">
        <v>35000</v>
      </c>
      <c r="I822" s="560">
        <f>D822*H822</f>
        <v>35000</v>
      </c>
      <c r="J822" s="561">
        <f>G822+I822</f>
        <v>35000</v>
      </c>
      <c r="K822" s="562" t="s">
        <v>3740</v>
      </c>
      <c r="L822" s="546" t="s">
        <v>3745</v>
      </c>
    </row>
    <row r="823" spans="1:12" s="6" customFormat="1" ht="15" outlineLevel="1">
      <c r="A823" s="550">
        <f t="shared" si="48"/>
        <v>1734</v>
      </c>
      <c r="B823" s="551" t="s">
        <v>1179</v>
      </c>
      <c r="C823" s="552"/>
      <c r="D823" s="552"/>
      <c r="E823" s="202"/>
      <c r="F823" s="553"/>
      <c r="G823" s="553"/>
      <c r="H823" s="553"/>
      <c r="I823" s="553"/>
      <c r="J823" s="554"/>
      <c r="K823" s="555" t="s">
        <v>3740</v>
      </c>
      <c r="L823" s="359"/>
    </row>
    <row r="824" spans="1:12" s="543" customFormat="1" ht="30" outlineLevel="1">
      <c r="A824" s="556">
        <f t="shared" si="48"/>
        <v>1735</v>
      </c>
      <c r="B824" s="557" t="s">
        <v>1684</v>
      </c>
      <c r="C824" s="558" t="s">
        <v>2</v>
      </c>
      <c r="D824" s="558">
        <v>10</v>
      </c>
      <c r="E824" s="538"/>
      <c r="F824" s="560">
        <v>150.82</v>
      </c>
      <c r="G824" s="560">
        <f>D824*F824</f>
        <v>1508.1999999999998</v>
      </c>
      <c r="H824" s="560">
        <v>362</v>
      </c>
      <c r="I824" s="560">
        <f>D824*H824</f>
        <v>3620</v>
      </c>
      <c r="J824" s="561">
        <f>G824+I824</f>
        <v>5128.2</v>
      </c>
      <c r="K824" s="562" t="s">
        <v>3740</v>
      </c>
      <c r="L824" s="546" t="s">
        <v>3625</v>
      </c>
    </row>
    <row r="825" spans="1:12" s="6" customFormat="1" ht="15" outlineLevel="1">
      <c r="A825" s="550">
        <f t="shared" si="48"/>
        <v>1736</v>
      </c>
      <c r="B825" s="551" t="s">
        <v>1218</v>
      </c>
      <c r="C825" s="552"/>
      <c r="D825" s="552"/>
      <c r="E825" s="202"/>
      <c r="F825" s="553"/>
      <c r="G825" s="553"/>
      <c r="H825" s="553"/>
      <c r="I825" s="553"/>
      <c r="J825" s="554"/>
      <c r="K825" s="555" t="s">
        <v>3740</v>
      </c>
      <c r="L825" s="359"/>
    </row>
    <row r="826" spans="1:12" s="543" customFormat="1" ht="30" outlineLevel="1">
      <c r="A826" s="556">
        <f t="shared" si="48"/>
        <v>1737</v>
      </c>
      <c r="B826" s="557" t="s">
        <v>1381</v>
      </c>
      <c r="C826" s="558" t="s">
        <v>2</v>
      </c>
      <c r="D826" s="558">
        <v>10</v>
      </c>
      <c r="E826" s="538"/>
      <c r="F826" s="564">
        <v>150.76</v>
      </c>
      <c r="G826" s="560">
        <f>D826*F826</f>
        <v>1507.6</v>
      </c>
      <c r="H826" s="564">
        <v>60</v>
      </c>
      <c r="I826" s="560">
        <f>D826*H826</f>
        <v>600</v>
      </c>
      <c r="J826" s="561">
        <f>G826+I826</f>
        <v>2107.6</v>
      </c>
      <c r="K826" s="562" t="s">
        <v>3740</v>
      </c>
      <c r="L826" s="546" t="s">
        <v>3745</v>
      </c>
    </row>
    <row r="827" spans="1:12" s="543" customFormat="1" ht="30" outlineLevel="1">
      <c r="A827" s="556">
        <f t="shared" si="48"/>
        <v>1738</v>
      </c>
      <c r="B827" s="557" t="s">
        <v>1380</v>
      </c>
      <c r="C827" s="558" t="s">
        <v>31</v>
      </c>
      <c r="D827" s="558">
        <v>30</v>
      </c>
      <c r="E827" s="538"/>
      <c r="F827" s="559">
        <v>40.799999999999997</v>
      </c>
      <c r="G827" s="560">
        <f>D827*F827</f>
        <v>1224</v>
      </c>
      <c r="H827" s="559">
        <v>120</v>
      </c>
      <c r="I827" s="560">
        <f>D827*H827</f>
        <v>3600</v>
      </c>
      <c r="J827" s="561">
        <f>G827+I827</f>
        <v>4824</v>
      </c>
      <c r="K827" s="562" t="s">
        <v>3740</v>
      </c>
      <c r="L827" s="546" t="s">
        <v>3745</v>
      </c>
    </row>
    <row r="828" spans="1:12" s="6" customFormat="1" ht="15" outlineLevel="1">
      <c r="A828" s="550">
        <f t="shared" si="48"/>
        <v>1739</v>
      </c>
      <c r="B828" s="551" t="s">
        <v>1706</v>
      </c>
      <c r="C828" s="552"/>
      <c r="D828" s="552"/>
      <c r="E828" s="202"/>
      <c r="F828" s="553"/>
      <c r="G828" s="553"/>
      <c r="H828" s="553"/>
      <c r="I828" s="553"/>
      <c r="J828" s="554"/>
      <c r="K828" s="555" t="s">
        <v>3740</v>
      </c>
      <c r="L828" s="359"/>
    </row>
    <row r="829" spans="1:12" s="543" customFormat="1" ht="15" outlineLevel="1">
      <c r="A829" s="556">
        <f t="shared" si="48"/>
        <v>1740</v>
      </c>
      <c r="B829" s="557" t="s">
        <v>1707</v>
      </c>
      <c r="C829" s="558" t="s">
        <v>18</v>
      </c>
      <c r="D829" s="558">
        <v>1</v>
      </c>
      <c r="E829" s="538"/>
      <c r="F829" s="560">
        <v>164200</v>
      </c>
      <c r="G829" s="560">
        <f>D829*F829</f>
        <v>164200</v>
      </c>
      <c r="H829" s="560">
        <v>50000</v>
      </c>
      <c r="I829" s="560">
        <f>D829*H829</f>
        <v>50000</v>
      </c>
      <c r="J829" s="561">
        <f>G829+I829</f>
        <v>214200</v>
      </c>
      <c r="K829" s="562" t="s">
        <v>3740</v>
      </c>
      <c r="L829" s="546" t="s">
        <v>3745</v>
      </c>
    </row>
    <row r="830" spans="1:12" s="543" customFormat="1" ht="45" outlineLevel="1">
      <c r="A830" s="556">
        <f t="shared" si="48"/>
        <v>1741</v>
      </c>
      <c r="B830" s="557" t="s">
        <v>1359</v>
      </c>
      <c r="C830" s="558" t="s">
        <v>31</v>
      </c>
      <c r="D830" s="558">
        <v>1</v>
      </c>
      <c r="E830" s="538"/>
      <c r="F830" s="560"/>
      <c r="G830" s="560"/>
      <c r="H830" s="560"/>
      <c r="I830" s="560"/>
      <c r="J830" s="561"/>
      <c r="K830" s="562" t="s">
        <v>3740</v>
      </c>
      <c r="L830" s="546" t="s">
        <v>3745</v>
      </c>
    </row>
    <row r="831" spans="1:12" s="543" customFormat="1" ht="15" outlineLevel="1">
      <c r="A831" s="556">
        <f t="shared" si="48"/>
        <v>1742</v>
      </c>
      <c r="B831" s="557" t="s">
        <v>1300</v>
      </c>
      <c r="C831" s="558" t="s">
        <v>31</v>
      </c>
      <c r="D831" s="558">
        <v>1</v>
      </c>
      <c r="E831" s="538"/>
      <c r="F831" s="560"/>
      <c r="G831" s="560"/>
      <c r="H831" s="560"/>
      <c r="I831" s="560"/>
      <c r="J831" s="561"/>
      <c r="K831" s="562" t="s">
        <v>3740</v>
      </c>
      <c r="L831" s="546" t="s">
        <v>3745</v>
      </c>
    </row>
    <row r="832" spans="1:12" s="543" customFormat="1" ht="30" outlineLevel="1">
      <c r="A832" s="556">
        <f t="shared" si="48"/>
        <v>1743</v>
      </c>
      <c r="B832" s="557" t="s">
        <v>1303</v>
      </c>
      <c r="C832" s="558" t="s">
        <v>31</v>
      </c>
      <c r="D832" s="558">
        <v>1</v>
      </c>
      <c r="E832" s="538"/>
      <c r="F832" s="560"/>
      <c r="G832" s="560"/>
      <c r="H832" s="560"/>
      <c r="I832" s="560"/>
      <c r="J832" s="561"/>
      <c r="K832" s="562" t="s">
        <v>3740</v>
      </c>
      <c r="L832" s="546" t="s">
        <v>3745</v>
      </c>
    </row>
    <row r="833" spans="1:12" s="543" customFormat="1" ht="30" outlineLevel="1">
      <c r="A833" s="556">
        <f t="shared" si="48"/>
        <v>1744</v>
      </c>
      <c r="B833" s="557" t="s">
        <v>1708</v>
      </c>
      <c r="C833" s="558" t="s">
        <v>31</v>
      </c>
      <c r="D833" s="558">
        <v>1</v>
      </c>
      <c r="E833" s="538"/>
      <c r="F833" s="560"/>
      <c r="G833" s="560"/>
      <c r="H833" s="560"/>
      <c r="I833" s="560"/>
      <c r="J833" s="561"/>
      <c r="K833" s="562" t="s">
        <v>3740</v>
      </c>
      <c r="L833" s="546" t="s">
        <v>3745</v>
      </c>
    </row>
    <row r="834" spans="1:12" s="543" customFormat="1" ht="30" outlineLevel="1">
      <c r="A834" s="556">
        <f t="shared" si="48"/>
        <v>1745</v>
      </c>
      <c r="B834" s="557" t="s">
        <v>1709</v>
      </c>
      <c r="C834" s="558" t="s">
        <v>31</v>
      </c>
      <c r="D834" s="558">
        <v>1</v>
      </c>
      <c r="E834" s="538"/>
      <c r="F834" s="560"/>
      <c r="G834" s="560"/>
      <c r="H834" s="560"/>
      <c r="I834" s="560"/>
      <c r="J834" s="561"/>
      <c r="K834" s="562" t="s">
        <v>3740</v>
      </c>
      <c r="L834" s="546" t="s">
        <v>3745</v>
      </c>
    </row>
    <row r="835" spans="1:12" s="543" customFormat="1" ht="30" outlineLevel="1">
      <c r="A835" s="556">
        <f t="shared" si="48"/>
        <v>1746</v>
      </c>
      <c r="B835" s="557" t="s">
        <v>1361</v>
      </c>
      <c r="C835" s="558" t="s">
        <v>31</v>
      </c>
      <c r="D835" s="558">
        <v>1</v>
      </c>
      <c r="E835" s="538"/>
      <c r="F835" s="560"/>
      <c r="G835" s="560"/>
      <c r="H835" s="560"/>
      <c r="I835" s="560"/>
      <c r="J835" s="561"/>
      <c r="K835" s="562" t="s">
        <v>3740</v>
      </c>
      <c r="L835" s="546" t="s">
        <v>3745</v>
      </c>
    </row>
    <row r="836" spans="1:12" s="543" customFormat="1" ht="15" outlineLevel="1">
      <c r="A836" s="556">
        <f t="shared" si="48"/>
        <v>1747</v>
      </c>
      <c r="B836" s="557" t="s">
        <v>1308</v>
      </c>
      <c r="C836" s="558" t="s">
        <v>31</v>
      </c>
      <c r="D836" s="558">
        <v>1</v>
      </c>
      <c r="E836" s="538"/>
      <c r="F836" s="560"/>
      <c r="G836" s="560"/>
      <c r="H836" s="560"/>
      <c r="I836" s="560"/>
      <c r="J836" s="561"/>
      <c r="K836" s="562" t="s">
        <v>3740</v>
      </c>
      <c r="L836" s="546" t="s">
        <v>3745</v>
      </c>
    </row>
    <row r="837" spans="1:12" s="543" customFormat="1" ht="30" outlineLevel="1">
      <c r="A837" s="556">
        <f t="shared" si="48"/>
        <v>1748</v>
      </c>
      <c r="B837" s="557" t="s">
        <v>1309</v>
      </c>
      <c r="C837" s="558" t="s">
        <v>2</v>
      </c>
      <c r="D837" s="558">
        <v>1</v>
      </c>
      <c r="E837" s="538"/>
      <c r="F837" s="560"/>
      <c r="G837" s="560"/>
      <c r="H837" s="560"/>
      <c r="I837" s="560"/>
      <c r="J837" s="561"/>
      <c r="K837" s="562" t="s">
        <v>3740</v>
      </c>
      <c r="L837" s="546" t="s">
        <v>3745</v>
      </c>
    </row>
    <row r="838" spans="1:12" s="543" customFormat="1" ht="30" outlineLevel="1">
      <c r="A838" s="556">
        <f t="shared" si="48"/>
        <v>1749</v>
      </c>
      <c r="B838" s="557" t="s">
        <v>1362</v>
      </c>
      <c r="C838" s="558" t="s">
        <v>31</v>
      </c>
      <c r="D838" s="558">
        <v>1</v>
      </c>
      <c r="E838" s="538"/>
      <c r="F838" s="560"/>
      <c r="G838" s="560"/>
      <c r="H838" s="560"/>
      <c r="I838" s="560"/>
      <c r="J838" s="561"/>
      <c r="K838" s="562" t="s">
        <v>3740</v>
      </c>
      <c r="L838" s="546" t="s">
        <v>3745</v>
      </c>
    </row>
    <row r="839" spans="1:12" s="543" customFormat="1" ht="30" outlineLevel="1">
      <c r="A839" s="556">
        <f t="shared" si="48"/>
        <v>1750</v>
      </c>
      <c r="B839" s="557" t="s">
        <v>1368</v>
      </c>
      <c r="C839" s="558" t="s">
        <v>31</v>
      </c>
      <c r="D839" s="558">
        <v>1</v>
      </c>
      <c r="E839" s="538"/>
      <c r="F839" s="560"/>
      <c r="G839" s="560"/>
      <c r="H839" s="560"/>
      <c r="I839" s="560"/>
      <c r="J839" s="561"/>
      <c r="K839" s="562" t="s">
        <v>3740</v>
      </c>
      <c r="L839" s="546" t="s">
        <v>3745</v>
      </c>
    </row>
    <row r="840" spans="1:12" s="6" customFormat="1" ht="15" outlineLevel="1">
      <c r="A840" s="550">
        <f t="shared" si="48"/>
        <v>1751</v>
      </c>
      <c r="B840" s="551" t="s">
        <v>1179</v>
      </c>
      <c r="C840" s="552"/>
      <c r="D840" s="552"/>
      <c r="E840" s="202"/>
      <c r="F840" s="553"/>
      <c r="G840" s="553"/>
      <c r="H840" s="553"/>
      <c r="I840" s="553"/>
      <c r="J840" s="554"/>
      <c r="K840" s="555" t="s">
        <v>3740</v>
      </c>
      <c r="L840" s="359"/>
    </row>
    <row r="841" spans="1:12" s="543" customFormat="1" ht="30" outlineLevel="1">
      <c r="A841" s="556">
        <f t="shared" si="48"/>
        <v>1752</v>
      </c>
      <c r="B841" s="557" t="s">
        <v>1684</v>
      </c>
      <c r="C841" s="558" t="s">
        <v>2</v>
      </c>
      <c r="D841" s="558">
        <v>20</v>
      </c>
      <c r="E841" s="538"/>
      <c r="F841" s="560">
        <v>150.82</v>
      </c>
      <c r="G841" s="560">
        <f>D841*F841</f>
        <v>3016.3999999999996</v>
      </c>
      <c r="H841" s="560">
        <v>363</v>
      </c>
      <c r="I841" s="560">
        <f>D841*H841</f>
        <v>7260</v>
      </c>
      <c r="J841" s="561">
        <f>G841+I841</f>
        <v>10276.4</v>
      </c>
      <c r="K841" s="562" t="s">
        <v>3740</v>
      </c>
      <c r="L841" s="546" t="s">
        <v>3745</v>
      </c>
    </row>
    <row r="842" spans="1:12" s="6" customFormat="1" ht="15" outlineLevel="1">
      <c r="A842" s="550">
        <f t="shared" si="48"/>
        <v>1753</v>
      </c>
      <c r="B842" s="551" t="s">
        <v>1218</v>
      </c>
      <c r="C842" s="552"/>
      <c r="D842" s="552"/>
      <c r="E842" s="202"/>
      <c r="F842" s="553"/>
      <c r="G842" s="553"/>
      <c r="H842" s="553"/>
      <c r="I842" s="553"/>
      <c r="J842" s="554"/>
      <c r="K842" s="555" t="s">
        <v>3740</v>
      </c>
      <c r="L842" s="359"/>
    </row>
    <row r="843" spans="1:12" s="543" customFormat="1" ht="30" outlineLevel="1">
      <c r="A843" s="556">
        <f t="shared" si="48"/>
        <v>1754</v>
      </c>
      <c r="B843" s="557" t="s">
        <v>1381</v>
      </c>
      <c r="C843" s="558" t="s">
        <v>2</v>
      </c>
      <c r="D843" s="558">
        <v>20</v>
      </c>
      <c r="E843" s="538"/>
      <c r="F843" s="564">
        <v>150.76</v>
      </c>
      <c r="G843" s="560">
        <f>D843*F843</f>
        <v>3015.2</v>
      </c>
      <c r="H843" s="564">
        <v>60</v>
      </c>
      <c r="I843" s="560">
        <f>D843*H843</f>
        <v>1200</v>
      </c>
      <c r="J843" s="561">
        <f>G843+I843</f>
        <v>4215.2</v>
      </c>
      <c r="K843" s="562" t="s">
        <v>3740</v>
      </c>
      <c r="L843" s="546" t="s">
        <v>3745</v>
      </c>
    </row>
    <row r="844" spans="1:12" s="543" customFormat="1" ht="30" outlineLevel="1">
      <c r="A844" s="556">
        <f t="shared" si="48"/>
        <v>1755</v>
      </c>
      <c r="B844" s="557" t="s">
        <v>1380</v>
      </c>
      <c r="C844" s="558" t="s">
        <v>31</v>
      </c>
      <c r="D844" s="558">
        <v>60</v>
      </c>
      <c r="E844" s="538"/>
      <c r="F844" s="559">
        <v>40.799999999999997</v>
      </c>
      <c r="G844" s="560">
        <f>D844*F844</f>
        <v>2448</v>
      </c>
      <c r="H844" s="559">
        <v>120</v>
      </c>
      <c r="I844" s="560">
        <f>D844*H844</f>
        <v>7200</v>
      </c>
      <c r="J844" s="561">
        <f>G844+I844</f>
        <v>9648</v>
      </c>
      <c r="K844" s="562" t="s">
        <v>3740</v>
      </c>
      <c r="L844" s="546" t="s">
        <v>3745</v>
      </c>
    </row>
    <row r="845" spans="1:12" s="6" customFormat="1" ht="30" outlineLevel="1">
      <c r="A845" s="550">
        <f t="shared" si="48"/>
        <v>1756</v>
      </c>
      <c r="B845" s="566" t="s">
        <v>1369</v>
      </c>
      <c r="C845" s="552"/>
      <c r="D845" s="552"/>
      <c r="E845" s="202"/>
      <c r="F845" s="553"/>
      <c r="G845" s="553"/>
      <c r="H845" s="553"/>
      <c r="I845" s="553"/>
      <c r="J845" s="554"/>
      <c r="K845" s="555" t="s">
        <v>3740</v>
      </c>
      <c r="L845" s="359"/>
    </row>
    <row r="846" spans="1:12" s="543" customFormat="1" ht="30" outlineLevel="1">
      <c r="A846" s="556">
        <f t="shared" si="48"/>
        <v>1757</v>
      </c>
      <c r="B846" s="557" t="s">
        <v>1370</v>
      </c>
      <c r="C846" s="558" t="s">
        <v>18</v>
      </c>
      <c r="D846" s="558">
        <v>1</v>
      </c>
      <c r="E846" s="538"/>
      <c r="F846" s="560">
        <v>156000</v>
      </c>
      <c r="G846" s="560">
        <f>D846*F846</f>
        <v>156000</v>
      </c>
      <c r="H846" s="560">
        <v>50000</v>
      </c>
      <c r="I846" s="560">
        <f>D846*H846</f>
        <v>50000</v>
      </c>
      <c r="J846" s="561">
        <f>G846+I846</f>
        <v>206000</v>
      </c>
      <c r="K846" s="562" t="s">
        <v>3740</v>
      </c>
      <c r="L846" s="546" t="s">
        <v>3741</v>
      </c>
    </row>
    <row r="847" spans="1:12" s="543" customFormat="1" ht="45" outlineLevel="1">
      <c r="A847" s="556">
        <f t="shared" si="48"/>
        <v>1758</v>
      </c>
      <c r="B847" s="557" t="s">
        <v>1299</v>
      </c>
      <c r="C847" s="558" t="s">
        <v>31</v>
      </c>
      <c r="D847" s="558">
        <v>1</v>
      </c>
      <c r="E847" s="538"/>
      <c r="F847" s="560"/>
      <c r="G847" s="560"/>
      <c r="H847" s="560"/>
      <c r="I847" s="560"/>
      <c r="J847" s="561"/>
      <c r="K847" s="562" t="s">
        <v>3740</v>
      </c>
      <c r="L847" s="546" t="s">
        <v>3741</v>
      </c>
    </row>
    <row r="848" spans="1:12" s="543" customFormat="1" ht="30" outlineLevel="1">
      <c r="A848" s="556">
        <f t="shared" si="48"/>
        <v>1759</v>
      </c>
      <c r="B848" s="557" t="s">
        <v>1300</v>
      </c>
      <c r="C848" s="558" t="s">
        <v>31</v>
      </c>
      <c r="D848" s="558">
        <v>1</v>
      </c>
      <c r="E848" s="538"/>
      <c r="F848" s="560"/>
      <c r="G848" s="560"/>
      <c r="H848" s="560"/>
      <c r="I848" s="560"/>
      <c r="J848" s="561"/>
      <c r="K848" s="562" t="s">
        <v>3740</v>
      </c>
      <c r="L848" s="546" t="s">
        <v>3741</v>
      </c>
    </row>
    <row r="849" spans="1:12" s="543" customFormat="1" ht="30" outlineLevel="1">
      <c r="A849" s="556">
        <f t="shared" si="48"/>
        <v>1760</v>
      </c>
      <c r="B849" s="557" t="s">
        <v>1301</v>
      </c>
      <c r="C849" s="558" t="s">
        <v>31</v>
      </c>
      <c r="D849" s="558">
        <v>1</v>
      </c>
      <c r="E849" s="538"/>
      <c r="F849" s="560"/>
      <c r="G849" s="560"/>
      <c r="H849" s="560"/>
      <c r="I849" s="560"/>
      <c r="J849" s="561"/>
      <c r="K849" s="562" t="s">
        <v>3740</v>
      </c>
      <c r="L849" s="546" t="s">
        <v>3741</v>
      </c>
    </row>
    <row r="850" spans="1:12" s="543" customFormat="1" ht="30" outlineLevel="1">
      <c r="A850" s="556">
        <f t="shared" si="48"/>
        <v>1761</v>
      </c>
      <c r="B850" s="557" t="s">
        <v>1303</v>
      </c>
      <c r="C850" s="558" t="s">
        <v>31</v>
      </c>
      <c r="D850" s="558">
        <v>1</v>
      </c>
      <c r="E850" s="538"/>
      <c r="F850" s="560"/>
      <c r="G850" s="560"/>
      <c r="H850" s="560"/>
      <c r="I850" s="560"/>
      <c r="J850" s="561"/>
      <c r="K850" s="562" t="s">
        <v>3740</v>
      </c>
      <c r="L850" s="546" t="s">
        <v>3741</v>
      </c>
    </row>
    <row r="851" spans="1:12" s="543" customFormat="1" ht="30" outlineLevel="1">
      <c r="A851" s="556">
        <f t="shared" si="48"/>
        <v>1762</v>
      </c>
      <c r="B851" s="557" t="s">
        <v>1710</v>
      </c>
      <c r="C851" s="558" t="s">
        <v>31</v>
      </c>
      <c r="D851" s="558">
        <v>2</v>
      </c>
      <c r="E851" s="538"/>
      <c r="F851" s="560"/>
      <c r="G851" s="560"/>
      <c r="H851" s="560"/>
      <c r="I851" s="560"/>
      <c r="J851" s="561"/>
      <c r="K851" s="562" t="s">
        <v>3740</v>
      </c>
      <c r="L851" s="546" t="s">
        <v>3741</v>
      </c>
    </row>
    <row r="852" spans="1:12" s="543" customFormat="1" ht="30" outlineLevel="1">
      <c r="A852" s="556">
        <f t="shared" si="48"/>
        <v>1763</v>
      </c>
      <c r="B852" s="557" t="s">
        <v>1711</v>
      </c>
      <c r="C852" s="558" t="s">
        <v>31</v>
      </c>
      <c r="D852" s="558">
        <v>2</v>
      </c>
      <c r="E852" s="538"/>
      <c r="F852" s="560"/>
      <c r="G852" s="560"/>
      <c r="H852" s="560"/>
      <c r="I852" s="560"/>
      <c r="J852" s="561"/>
      <c r="K852" s="562" t="s">
        <v>3740</v>
      </c>
      <c r="L852" s="546" t="s">
        <v>3741</v>
      </c>
    </row>
    <row r="853" spans="1:12" s="543" customFormat="1" ht="45" outlineLevel="1">
      <c r="A853" s="556">
        <f t="shared" si="48"/>
        <v>1764</v>
      </c>
      <c r="B853" s="557" t="s">
        <v>1712</v>
      </c>
      <c r="C853" s="558" t="s">
        <v>31</v>
      </c>
      <c r="D853" s="558">
        <v>1</v>
      </c>
      <c r="E853" s="538"/>
      <c r="F853" s="560"/>
      <c r="G853" s="560"/>
      <c r="H853" s="560"/>
      <c r="I853" s="560"/>
      <c r="J853" s="561"/>
      <c r="K853" s="562" t="s">
        <v>3740</v>
      </c>
      <c r="L853" s="546" t="s">
        <v>3741</v>
      </c>
    </row>
    <row r="854" spans="1:12" s="543" customFormat="1" ht="30" outlineLevel="1">
      <c r="A854" s="556">
        <f t="shared" si="48"/>
        <v>1765</v>
      </c>
      <c r="B854" s="557" t="s">
        <v>1713</v>
      </c>
      <c r="C854" s="558" t="s">
        <v>31</v>
      </c>
      <c r="D854" s="558">
        <v>1</v>
      </c>
      <c r="E854" s="538"/>
      <c r="F854" s="560"/>
      <c r="G854" s="560"/>
      <c r="H854" s="560"/>
      <c r="I854" s="560"/>
      <c r="J854" s="561"/>
      <c r="K854" s="562" t="s">
        <v>3740</v>
      </c>
      <c r="L854" s="546" t="s">
        <v>3741</v>
      </c>
    </row>
    <row r="855" spans="1:12" s="543" customFormat="1" ht="30" outlineLevel="1">
      <c r="A855" s="556">
        <f t="shared" si="48"/>
        <v>1766</v>
      </c>
      <c r="B855" s="557" t="s">
        <v>1714</v>
      </c>
      <c r="C855" s="558" t="s">
        <v>31</v>
      </c>
      <c r="D855" s="558">
        <v>2</v>
      </c>
      <c r="E855" s="538"/>
      <c r="F855" s="560"/>
      <c r="G855" s="560"/>
      <c r="H855" s="560"/>
      <c r="I855" s="560"/>
      <c r="J855" s="561"/>
      <c r="K855" s="562" t="s">
        <v>3740</v>
      </c>
      <c r="L855" s="546" t="s">
        <v>3741</v>
      </c>
    </row>
    <row r="856" spans="1:12" s="543" customFormat="1" ht="30" outlineLevel="1">
      <c r="A856" s="556">
        <f t="shared" si="48"/>
        <v>1767</v>
      </c>
      <c r="B856" s="557" t="s">
        <v>1304</v>
      </c>
      <c r="C856" s="558" t="s">
        <v>31</v>
      </c>
      <c r="D856" s="558">
        <v>1</v>
      </c>
      <c r="E856" s="538"/>
      <c r="F856" s="560"/>
      <c r="G856" s="560"/>
      <c r="H856" s="560"/>
      <c r="I856" s="560"/>
      <c r="J856" s="561"/>
      <c r="K856" s="562" t="s">
        <v>3740</v>
      </c>
      <c r="L856" s="546" t="s">
        <v>3741</v>
      </c>
    </row>
    <row r="857" spans="1:12" s="543" customFormat="1" ht="30" outlineLevel="1">
      <c r="A857" s="556">
        <f t="shared" si="48"/>
        <v>1768</v>
      </c>
      <c r="B857" s="557" t="s">
        <v>1305</v>
      </c>
      <c r="C857" s="558" t="s">
        <v>31</v>
      </c>
      <c r="D857" s="558">
        <v>1</v>
      </c>
      <c r="E857" s="538"/>
      <c r="F857" s="560"/>
      <c r="G857" s="560"/>
      <c r="H857" s="560"/>
      <c r="I857" s="560"/>
      <c r="J857" s="561"/>
      <c r="K857" s="562" t="s">
        <v>3740</v>
      </c>
      <c r="L857" s="546" t="s">
        <v>3741</v>
      </c>
    </row>
    <row r="858" spans="1:12" s="543" customFormat="1" ht="30" outlineLevel="1">
      <c r="A858" s="556">
        <f t="shared" si="48"/>
        <v>1769</v>
      </c>
      <c r="B858" s="557" t="s">
        <v>1308</v>
      </c>
      <c r="C858" s="558" t="s">
        <v>31</v>
      </c>
      <c r="D858" s="558">
        <v>1</v>
      </c>
      <c r="E858" s="538"/>
      <c r="F858" s="560"/>
      <c r="G858" s="560"/>
      <c r="H858" s="560"/>
      <c r="I858" s="560"/>
      <c r="J858" s="561"/>
      <c r="K858" s="562" t="s">
        <v>3740</v>
      </c>
      <c r="L858" s="546" t="s">
        <v>3741</v>
      </c>
    </row>
    <row r="859" spans="1:12" s="543" customFormat="1" ht="30" outlineLevel="1">
      <c r="A859" s="556">
        <f t="shared" si="48"/>
        <v>1770</v>
      </c>
      <c r="B859" s="557" t="s">
        <v>1309</v>
      </c>
      <c r="C859" s="558" t="s">
        <v>2</v>
      </c>
      <c r="D859" s="558">
        <v>1</v>
      </c>
      <c r="E859" s="538"/>
      <c r="F859" s="560"/>
      <c r="G859" s="560"/>
      <c r="H859" s="560"/>
      <c r="I859" s="560"/>
      <c r="J859" s="561"/>
      <c r="K859" s="562" t="s">
        <v>3740</v>
      </c>
      <c r="L859" s="546" t="s">
        <v>3741</v>
      </c>
    </row>
    <row r="860" spans="1:12" s="543" customFormat="1" ht="30" outlineLevel="1">
      <c r="A860" s="556">
        <f t="shared" si="48"/>
        <v>1771</v>
      </c>
      <c r="B860" s="557" t="s">
        <v>1362</v>
      </c>
      <c r="C860" s="558" t="s">
        <v>31</v>
      </c>
      <c r="D860" s="558">
        <v>1</v>
      </c>
      <c r="E860" s="538"/>
      <c r="F860" s="560"/>
      <c r="G860" s="560"/>
      <c r="H860" s="560"/>
      <c r="I860" s="560"/>
      <c r="J860" s="561"/>
      <c r="K860" s="562" t="s">
        <v>3740</v>
      </c>
      <c r="L860" s="546" t="s">
        <v>3741</v>
      </c>
    </row>
    <row r="861" spans="1:12" s="543" customFormat="1" ht="30" outlineLevel="1">
      <c r="A861" s="556">
        <f t="shared" si="48"/>
        <v>1772</v>
      </c>
      <c r="B861" s="557" t="s">
        <v>1368</v>
      </c>
      <c r="C861" s="558" t="s">
        <v>31</v>
      </c>
      <c r="D861" s="558">
        <v>1</v>
      </c>
      <c r="E861" s="538"/>
      <c r="F861" s="560"/>
      <c r="G861" s="560"/>
      <c r="H861" s="560"/>
      <c r="I861" s="560"/>
      <c r="J861" s="561"/>
      <c r="K861" s="562" t="s">
        <v>3740</v>
      </c>
      <c r="L861" s="546" t="s">
        <v>3741</v>
      </c>
    </row>
    <row r="862" spans="1:12" s="6" customFormat="1" ht="15" outlineLevel="1">
      <c r="A862" s="550">
        <f t="shared" si="48"/>
        <v>1773</v>
      </c>
      <c r="B862" s="551" t="s">
        <v>104</v>
      </c>
      <c r="C862" s="552"/>
      <c r="D862" s="552"/>
      <c r="E862" s="202"/>
      <c r="F862" s="553"/>
      <c r="G862" s="553"/>
      <c r="H862" s="553"/>
      <c r="I862" s="553"/>
      <c r="J862" s="554"/>
      <c r="K862" s="555" t="s">
        <v>3740</v>
      </c>
      <c r="L862" s="359"/>
    </row>
    <row r="863" spans="1:12" s="543" customFormat="1" ht="75" outlineLevel="1">
      <c r="A863" s="556">
        <f t="shared" si="48"/>
        <v>1774</v>
      </c>
      <c r="B863" s="557" t="s">
        <v>1715</v>
      </c>
      <c r="C863" s="558" t="s">
        <v>31</v>
      </c>
      <c r="D863" s="558">
        <v>17</v>
      </c>
      <c r="E863" s="538"/>
      <c r="F863" s="564">
        <v>162400</v>
      </c>
      <c r="G863" s="560">
        <f>D863*F863</f>
        <v>2760800</v>
      </c>
      <c r="H863" s="564">
        <v>35000</v>
      </c>
      <c r="I863" s="560">
        <f>D863*H863</f>
        <v>595000</v>
      </c>
      <c r="J863" s="561">
        <f>G863+I863</f>
        <v>3355800</v>
      </c>
      <c r="K863" s="562" t="s">
        <v>3740</v>
      </c>
      <c r="L863" s="546" t="s">
        <v>3625</v>
      </c>
    </row>
    <row r="864" spans="1:12" s="543" customFormat="1" ht="90" outlineLevel="1">
      <c r="A864" s="556">
        <f t="shared" si="48"/>
        <v>1775</v>
      </c>
      <c r="B864" s="557" t="s">
        <v>1716</v>
      </c>
      <c r="C864" s="558" t="s">
        <v>31</v>
      </c>
      <c r="D864" s="558">
        <v>21</v>
      </c>
      <c r="E864" s="538"/>
      <c r="F864" s="564">
        <v>162400</v>
      </c>
      <c r="G864" s="560">
        <f>D864*F864</f>
        <v>3410400</v>
      </c>
      <c r="H864" s="564">
        <v>35000</v>
      </c>
      <c r="I864" s="560">
        <f>D864*H864</f>
        <v>735000</v>
      </c>
      <c r="J864" s="561">
        <f t="shared" ref="J864:J871" si="49">G864+I864</f>
        <v>4145400</v>
      </c>
      <c r="K864" s="562" t="s">
        <v>3740</v>
      </c>
      <c r="L864" s="546" t="s">
        <v>3625</v>
      </c>
    </row>
    <row r="865" spans="1:12" s="543" customFormat="1" ht="45" outlineLevel="1">
      <c r="A865" s="556">
        <f t="shared" si="48"/>
        <v>1776</v>
      </c>
      <c r="B865" s="557" t="s">
        <v>1717</v>
      </c>
      <c r="C865" s="558" t="s">
        <v>31</v>
      </c>
      <c r="D865" s="558">
        <v>76</v>
      </c>
      <c r="E865" s="538"/>
      <c r="F865" s="564">
        <v>1546</v>
      </c>
      <c r="G865" s="560">
        <f t="shared" ref="G865:G871" si="50">D865*F865</f>
        <v>117496</v>
      </c>
      <c r="H865" s="564">
        <v>2000</v>
      </c>
      <c r="I865" s="560">
        <f t="shared" ref="I865:I871" si="51">D865*H865</f>
        <v>152000</v>
      </c>
      <c r="J865" s="561">
        <f t="shared" si="49"/>
        <v>269496</v>
      </c>
      <c r="K865" s="562" t="s">
        <v>3740</v>
      </c>
      <c r="L865" s="546" t="s">
        <v>3625</v>
      </c>
    </row>
    <row r="866" spans="1:12" s="543" customFormat="1" ht="30" outlineLevel="1">
      <c r="A866" s="556">
        <f t="shared" si="48"/>
        <v>1777</v>
      </c>
      <c r="B866" s="557" t="s">
        <v>1718</v>
      </c>
      <c r="C866" s="558" t="s">
        <v>31</v>
      </c>
      <c r="D866" s="558">
        <v>2</v>
      </c>
      <c r="E866" s="538"/>
      <c r="F866" s="564">
        <v>9804</v>
      </c>
      <c r="G866" s="560">
        <f t="shared" si="50"/>
        <v>19608</v>
      </c>
      <c r="H866" s="564">
        <v>10000</v>
      </c>
      <c r="I866" s="560">
        <f t="shared" si="51"/>
        <v>20000</v>
      </c>
      <c r="J866" s="561">
        <f t="shared" si="49"/>
        <v>39608</v>
      </c>
      <c r="K866" s="562" t="s">
        <v>3740</v>
      </c>
      <c r="L866" s="546" t="s">
        <v>3625</v>
      </c>
    </row>
    <row r="867" spans="1:12" s="6" customFormat="1" ht="15" outlineLevel="1">
      <c r="A867" s="550">
        <f t="shared" si="48"/>
        <v>1778</v>
      </c>
      <c r="B867" s="551" t="s">
        <v>1179</v>
      </c>
      <c r="C867" s="552"/>
      <c r="D867" s="552"/>
      <c r="E867" s="202"/>
      <c r="F867" s="553"/>
      <c r="G867" s="560">
        <f t="shared" si="50"/>
        <v>0</v>
      </c>
      <c r="H867" s="553"/>
      <c r="I867" s="560">
        <f t="shared" si="51"/>
        <v>0</v>
      </c>
      <c r="J867" s="561">
        <f t="shared" si="49"/>
        <v>0</v>
      </c>
      <c r="K867" s="555" t="s">
        <v>3740</v>
      </c>
      <c r="L867" s="546" t="s">
        <v>3625</v>
      </c>
    </row>
    <row r="868" spans="1:12" s="543" customFormat="1" ht="30" outlineLevel="1">
      <c r="A868" s="556">
        <f t="shared" si="48"/>
        <v>1779</v>
      </c>
      <c r="B868" s="557" t="s">
        <v>1719</v>
      </c>
      <c r="C868" s="558" t="s">
        <v>2</v>
      </c>
      <c r="D868" s="558">
        <v>750</v>
      </c>
      <c r="E868" s="538"/>
      <c r="F868" s="564">
        <v>256.8</v>
      </c>
      <c r="G868" s="560">
        <f t="shared" si="50"/>
        <v>192600</v>
      </c>
      <c r="H868" s="564">
        <v>362</v>
      </c>
      <c r="I868" s="560">
        <f t="shared" si="51"/>
        <v>271500</v>
      </c>
      <c r="J868" s="561">
        <f t="shared" si="49"/>
        <v>464100</v>
      </c>
      <c r="K868" s="562" t="s">
        <v>3740</v>
      </c>
      <c r="L868" s="546" t="s">
        <v>3625</v>
      </c>
    </row>
    <row r="869" spans="1:12" s="543" customFormat="1" ht="30" outlineLevel="1">
      <c r="A869" s="556">
        <f t="shared" si="48"/>
        <v>1780</v>
      </c>
      <c r="B869" s="557" t="s">
        <v>1684</v>
      </c>
      <c r="C869" s="558" t="s">
        <v>2</v>
      </c>
      <c r="D869" s="558">
        <v>157</v>
      </c>
      <c r="E869" s="538"/>
      <c r="F869" s="564">
        <v>150.82</v>
      </c>
      <c r="G869" s="560">
        <f t="shared" si="50"/>
        <v>23678.739999999998</v>
      </c>
      <c r="H869" s="564">
        <v>362</v>
      </c>
      <c r="I869" s="560">
        <f t="shared" si="51"/>
        <v>56834</v>
      </c>
      <c r="J869" s="561">
        <f t="shared" si="49"/>
        <v>80512.739999999991</v>
      </c>
      <c r="K869" s="562" t="s">
        <v>3740</v>
      </c>
      <c r="L869" s="546" t="s">
        <v>3625</v>
      </c>
    </row>
    <row r="870" spans="1:12" s="543" customFormat="1" ht="45" outlineLevel="1">
      <c r="A870" s="556">
        <f t="shared" si="48"/>
        <v>1781</v>
      </c>
      <c r="B870" s="557" t="s">
        <v>1216</v>
      </c>
      <c r="C870" s="558" t="s">
        <v>2</v>
      </c>
      <c r="D870" s="558">
        <v>50</v>
      </c>
      <c r="E870" s="538"/>
      <c r="F870" s="564">
        <v>98</v>
      </c>
      <c r="G870" s="560">
        <f t="shared" si="50"/>
        <v>4900</v>
      </c>
      <c r="H870" s="564">
        <v>362</v>
      </c>
      <c r="I870" s="560">
        <f t="shared" si="51"/>
        <v>18100</v>
      </c>
      <c r="J870" s="561">
        <f t="shared" si="49"/>
        <v>23000</v>
      </c>
      <c r="K870" s="562" t="s">
        <v>3740</v>
      </c>
      <c r="L870" s="546" t="s">
        <v>3625</v>
      </c>
    </row>
    <row r="871" spans="1:12" s="543" customFormat="1" ht="60" outlineLevel="1">
      <c r="A871" s="556">
        <f t="shared" si="48"/>
        <v>1782</v>
      </c>
      <c r="B871" s="557" t="s">
        <v>1217</v>
      </c>
      <c r="C871" s="558" t="s">
        <v>31</v>
      </c>
      <c r="D871" s="558">
        <v>10</v>
      </c>
      <c r="E871" s="538"/>
      <c r="F871" s="564">
        <v>64</v>
      </c>
      <c r="G871" s="560">
        <f t="shared" si="50"/>
        <v>640</v>
      </c>
      <c r="H871" s="564">
        <v>100</v>
      </c>
      <c r="I871" s="560">
        <f t="shared" si="51"/>
        <v>1000</v>
      </c>
      <c r="J871" s="561">
        <f t="shared" si="49"/>
        <v>1640</v>
      </c>
      <c r="K871" s="562" t="s">
        <v>3740</v>
      </c>
      <c r="L871" s="546" t="s">
        <v>3625</v>
      </c>
    </row>
    <row r="872" spans="1:12" s="543" customFormat="1" ht="30" outlineLevel="1">
      <c r="A872" s="556">
        <f t="shared" si="48"/>
        <v>1783</v>
      </c>
      <c r="B872" s="557" t="s">
        <v>1721</v>
      </c>
      <c r="C872" s="558"/>
      <c r="D872" s="558"/>
      <c r="E872" s="538"/>
      <c r="F872" s="560"/>
      <c r="G872" s="560"/>
      <c r="H872" s="560"/>
      <c r="I872" s="560"/>
      <c r="J872" s="561"/>
      <c r="K872" s="562" t="s">
        <v>3740</v>
      </c>
      <c r="L872" s="546" t="s">
        <v>3625</v>
      </c>
    </row>
    <row r="873" spans="1:12" s="543" customFormat="1" ht="30" outlineLevel="1">
      <c r="A873" s="556">
        <f t="shared" si="48"/>
        <v>1784</v>
      </c>
      <c r="B873" s="557" t="s">
        <v>1371</v>
      </c>
      <c r="C873" s="558" t="s">
        <v>18</v>
      </c>
      <c r="D873" s="558">
        <v>1</v>
      </c>
      <c r="E873" s="538"/>
      <c r="F873" s="560">
        <v>234800</v>
      </c>
      <c r="G873" s="560">
        <f>D873*F873</f>
        <v>234800</v>
      </c>
      <c r="H873" s="560">
        <v>50000</v>
      </c>
      <c r="I873" s="560">
        <f>D873*H873</f>
        <v>50000</v>
      </c>
      <c r="J873" s="561">
        <f>G873+I873</f>
        <v>284800</v>
      </c>
      <c r="K873" s="562" t="s">
        <v>3740</v>
      </c>
      <c r="L873" s="546" t="s">
        <v>3625</v>
      </c>
    </row>
    <row r="874" spans="1:12" s="543" customFormat="1" ht="45" outlineLevel="1">
      <c r="A874" s="556">
        <f t="shared" si="48"/>
        <v>1785</v>
      </c>
      <c r="B874" s="557" t="s">
        <v>1299</v>
      </c>
      <c r="C874" s="558" t="s">
        <v>31</v>
      </c>
      <c r="D874" s="558">
        <v>1</v>
      </c>
      <c r="E874" s="538"/>
      <c r="F874" s="560"/>
      <c r="G874" s="560"/>
      <c r="H874" s="560"/>
      <c r="I874" s="560"/>
      <c r="J874" s="560"/>
      <c r="K874" s="562" t="s">
        <v>3740</v>
      </c>
      <c r="L874" s="546" t="s">
        <v>3625</v>
      </c>
    </row>
    <row r="875" spans="1:12" s="543" customFormat="1" ht="15" outlineLevel="1">
      <c r="A875" s="556">
        <f t="shared" si="48"/>
        <v>1786</v>
      </c>
      <c r="B875" s="557" t="s">
        <v>1300</v>
      </c>
      <c r="C875" s="558" t="s">
        <v>31</v>
      </c>
      <c r="D875" s="558">
        <v>1</v>
      </c>
      <c r="E875" s="538"/>
      <c r="F875" s="560"/>
      <c r="G875" s="560"/>
      <c r="H875" s="560"/>
      <c r="I875" s="560"/>
      <c r="J875" s="560"/>
      <c r="K875" s="562" t="s">
        <v>3740</v>
      </c>
      <c r="L875" s="546" t="s">
        <v>3625</v>
      </c>
    </row>
    <row r="876" spans="1:12" s="543" customFormat="1" ht="30" outlineLevel="1">
      <c r="A876" s="556">
        <f t="shared" si="48"/>
        <v>1787</v>
      </c>
      <c r="B876" s="557" t="s">
        <v>1710</v>
      </c>
      <c r="C876" s="558" t="s">
        <v>31</v>
      </c>
      <c r="D876" s="558">
        <v>2</v>
      </c>
      <c r="E876" s="538"/>
      <c r="F876" s="560"/>
      <c r="G876" s="560"/>
      <c r="H876" s="560"/>
      <c r="I876" s="560"/>
      <c r="J876" s="560"/>
      <c r="K876" s="562" t="s">
        <v>3740</v>
      </c>
      <c r="L876" s="546" t="s">
        <v>3625</v>
      </c>
    </row>
    <row r="877" spans="1:12" s="543" customFormat="1" ht="30" outlineLevel="1">
      <c r="A877" s="556">
        <f t="shared" si="48"/>
        <v>1788</v>
      </c>
      <c r="B877" s="557" t="s">
        <v>1711</v>
      </c>
      <c r="C877" s="558" t="s">
        <v>31</v>
      </c>
      <c r="D877" s="558">
        <v>2</v>
      </c>
      <c r="E877" s="538"/>
      <c r="F877" s="560"/>
      <c r="G877" s="560"/>
      <c r="H877" s="560"/>
      <c r="I877" s="560"/>
      <c r="J877" s="560"/>
      <c r="K877" s="562" t="s">
        <v>3740</v>
      </c>
      <c r="L877" s="546" t="s">
        <v>3625</v>
      </c>
    </row>
    <row r="878" spans="1:12" s="543" customFormat="1" ht="30" outlineLevel="1">
      <c r="A878" s="556">
        <f t="shared" si="48"/>
        <v>1789</v>
      </c>
      <c r="B878" s="557" t="s">
        <v>1714</v>
      </c>
      <c r="C878" s="558" t="s">
        <v>31</v>
      </c>
      <c r="D878" s="558">
        <v>2</v>
      </c>
      <c r="E878" s="538"/>
      <c r="F878" s="560"/>
      <c r="G878" s="560"/>
      <c r="H878" s="560"/>
      <c r="I878" s="560"/>
      <c r="J878" s="560"/>
      <c r="K878" s="562" t="s">
        <v>3740</v>
      </c>
      <c r="L878" s="546" t="s">
        <v>3625</v>
      </c>
    </row>
    <row r="879" spans="1:12" s="543" customFormat="1" ht="15" outlineLevel="1">
      <c r="A879" s="556">
        <f t="shared" si="48"/>
        <v>1790</v>
      </c>
      <c r="B879" s="557" t="s">
        <v>1308</v>
      </c>
      <c r="C879" s="558" t="s">
        <v>31</v>
      </c>
      <c r="D879" s="558">
        <v>1</v>
      </c>
      <c r="E879" s="538"/>
      <c r="F879" s="560"/>
      <c r="G879" s="560"/>
      <c r="H879" s="560"/>
      <c r="I879" s="560"/>
      <c r="J879" s="560"/>
      <c r="K879" s="562" t="s">
        <v>3740</v>
      </c>
      <c r="L879" s="546" t="s">
        <v>3625</v>
      </c>
    </row>
    <row r="880" spans="1:12" s="543" customFormat="1" ht="30" outlineLevel="1">
      <c r="A880" s="556">
        <f t="shared" ref="A880:A943" si="52">A879+1</f>
        <v>1791</v>
      </c>
      <c r="B880" s="557" t="s">
        <v>1309</v>
      </c>
      <c r="C880" s="558" t="s">
        <v>2</v>
      </c>
      <c r="D880" s="558">
        <v>1</v>
      </c>
      <c r="E880" s="538"/>
      <c r="F880" s="560"/>
      <c r="G880" s="560"/>
      <c r="H880" s="560"/>
      <c r="I880" s="560"/>
      <c r="J880" s="560"/>
      <c r="K880" s="562" t="s">
        <v>3740</v>
      </c>
      <c r="L880" s="546" t="s">
        <v>3625</v>
      </c>
    </row>
    <row r="881" spans="1:12" s="543" customFormat="1" ht="30" outlineLevel="1">
      <c r="A881" s="556">
        <f t="shared" si="52"/>
        <v>1792</v>
      </c>
      <c r="B881" s="557" t="s">
        <v>1362</v>
      </c>
      <c r="C881" s="558" t="s">
        <v>31</v>
      </c>
      <c r="D881" s="558">
        <v>1</v>
      </c>
      <c r="E881" s="538"/>
      <c r="F881" s="560"/>
      <c r="G881" s="560"/>
      <c r="H881" s="560"/>
      <c r="I881" s="560"/>
      <c r="J881" s="560"/>
      <c r="K881" s="562" t="s">
        <v>3740</v>
      </c>
      <c r="L881" s="546" t="s">
        <v>3625</v>
      </c>
    </row>
    <row r="882" spans="1:12" s="543" customFormat="1" ht="30" outlineLevel="1">
      <c r="A882" s="556">
        <f t="shared" si="52"/>
        <v>1793</v>
      </c>
      <c r="B882" s="557" t="s">
        <v>1368</v>
      </c>
      <c r="C882" s="558" t="s">
        <v>31</v>
      </c>
      <c r="D882" s="558">
        <v>1</v>
      </c>
      <c r="E882" s="538"/>
      <c r="F882" s="560"/>
      <c r="G882" s="560"/>
      <c r="H882" s="560"/>
      <c r="I882" s="560"/>
      <c r="J882" s="560"/>
      <c r="K882" s="562" t="s">
        <v>3740</v>
      </c>
      <c r="L882" s="546" t="s">
        <v>3625</v>
      </c>
    </row>
    <row r="883" spans="1:12" s="543" customFormat="1" ht="30" outlineLevel="1">
      <c r="A883" s="556">
        <f t="shared" si="52"/>
        <v>1794</v>
      </c>
      <c r="B883" s="557" t="s">
        <v>1372</v>
      </c>
      <c r="C883" s="558" t="s">
        <v>18</v>
      </c>
      <c r="D883" s="558">
        <v>1</v>
      </c>
      <c r="E883" s="538"/>
      <c r="F883" s="560">
        <v>234800</v>
      </c>
      <c r="G883" s="560">
        <f>D883*F883</f>
        <v>234800</v>
      </c>
      <c r="H883" s="560">
        <v>50000</v>
      </c>
      <c r="I883" s="560">
        <f>D883*H883</f>
        <v>50000</v>
      </c>
      <c r="J883" s="561">
        <f>G883+I883</f>
        <v>284800</v>
      </c>
      <c r="K883" s="562" t="s">
        <v>3740</v>
      </c>
      <c r="L883" s="546" t="s">
        <v>3625</v>
      </c>
    </row>
    <row r="884" spans="1:12" s="543" customFormat="1" ht="45" outlineLevel="1">
      <c r="A884" s="556">
        <f t="shared" si="52"/>
        <v>1795</v>
      </c>
      <c r="B884" s="557" t="s">
        <v>1299</v>
      </c>
      <c r="C884" s="558" t="s">
        <v>31</v>
      </c>
      <c r="D884" s="558">
        <v>1</v>
      </c>
      <c r="E884" s="538"/>
      <c r="F884" s="560"/>
      <c r="G884" s="560"/>
      <c r="H884" s="560"/>
      <c r="I884" s="560"/>
      <c r="J884" s="561"/>
      <c r="K884" s="562" t="s">
        <v>3740</v>
      </c>
      <c r="L884" s="546" t="s">
        <v>3625</v>
      </c>
    </row>
    <row r="885" spans="1:12" s="543" customFormat="1" ht="15" outlineLevel="1">
      <c r="A885" s="556">
        <f t="shared" si="52"/>
        <v>1796</v>
      </c>
      <c r="B885" s="557" t="s">
        <v>1300</v>
      </c>
      <c r="C885" s="558" t="s">
        <v>31</v>
      </c>
      <c r="D885" s="558">
        <v>1</v>
      </c>
      <c r="E885" s="538"/>
      <c r="F885" s="560"/>
      <c r="G885" s="560"/>
      <c r="H885" s="560"/>
      <c r="I885" s="560"/>
      <c r="J885" s="561"/>
      <c r="K885" s="562" t="s">
        <v>3740</v>
      </c>
      <c r="L885" s="546" t="s">
        <v>3625</v>
      </c>
    </row>
    <row r="886" spans="1:12" s="543" customFormat="1" ht="30" outlineLevel="1">
      <c r="A886" s="556">
        <f t="shared" si="52"/>
        <v>1797</v>
      </c>
      <c r="B886" s="557" t="s">
        <v>1710</v>
      </c>
      <c r="C886" s="558" t="s">
        <v>31</v>
      </c>
      <c r="D886" s="558">
        <v>2</v>
      </c>
      <c r="E886" s="538"/>
      <c r="F886" s="560"/>
      <c r="G886" s="560"/>
      <c r="H886" s="560"/>
      <c r="I886" s="560"/>
      <c r="J886" s="561"/>
      <c r="K886" s="562" t="s">
        <v>3740</v>
      </c>
      <c r="L886" s="546" t="s">
        <v>3625</v>
      </c>
    </row>
    <row r="887" spans="1:12" s="543" customFormat="1" ht="30" outlineLevel="1">
      <c r="A887" s="556">
        <f t="shared" si="52"/>
        <v>1798</v>
      </c>
      <c r="B887" s="557" t="s">
        <v>1711</v>
      </c>
      <c r="C887" s="558" t="s">
        <v>31</v>
      </c>
      <c r="D887" s="558">
        <v>2</v>
      </c>
      <c r="E887" s="538"/>
      <c r="F887" s="560"/>
      <c r="G887" s="560"/>
      <c r="H887" s="560"/>
      <c r="I887" s="560"/>
      <c r="J887" s="561"/>
      <c r="K887" s="562" t="s">
        <v>3740</v>
      </c>
      <c r="L887" s="546" t="s">
        <v>3625</v>
      </c>
    </row>
    <row r="888" spans="1:12" s="543" customFormat="1" ht="30" outlineLevel="1">
      <c r="A888" s="556">
        <f t="shared" si="52"/>
        <v>1799</v>
      </c>
      <c r="B888" s="557" t="s">
        <v>1714</v>
      </c>
      <c r="C888" s="558" t="s">
        <v>31</v>
      </c>
      <c r="D888" s="558">
        <v>2</v>
      </c>
      <c r="E888" s="538"/>
      <c r="F888" s="560"/>
      <c r="G888" s="560"/>
      <c r="H888" s="560"/>
      <c r="I888" s="560"/>
      <c r="J888" s="561"/>
      <c r="K888" s="562" t="s">
        <v>3740</v>
      </c>
      <c r="L888" s="546" t="s">
        <v>3625</v>
      </c>
    </row>
    <row r="889" spans="1:12" s="543" customFormat="1" ht="15" outlineLevel="1">
      <c r="A889" s="556">
        <f t="shared" si="52"/>
        <v>1800</v>
      </c>
      <c r="B889" s="557" t="s">
        <v>1308</v>
      </c>
      <c r="C889" s="558" t="s">
        <v>31</v>
      </c>
      <c r="D889" s="558">
        <v>1</v>
      </c>
      <c r="E889" s="538"/>
      <c r="F889" s="560"/>
      <c r="G889" s="560"/>
      <c r="H889" s="560"/>
      <c r="I889" s="560"/>
      <c r="J889" s="561"/>
      <c r="K889" s="562" t="s">
        <v>3740</v>
      </c>
      <c r="L889" s="546" t="s">
        <v>3625</v>
      </c>
    </row>
    <row r="890" spans="1:12" s="543" customFormat="1" ht="30" outlineLevel="1">
      <c r="A890" s="556">
        <f t="shared" si="52"/>
        <v>1801</v>
      </c>
      <c r="B890" s="557" t="s">
        <v>1309</v>
      </c>
      <c r="C890" s="558" t="s">
        <v>2</v>
      </c>
      <c r="D890" s="558">
        <v>1</v>
      </c>
      <c r="E890" s="538"/>
      <c r="F890" s="560"/>
      <c r="G890" s="560"/>
      <c r="H890" s="560"/>
      <c r="I890" s="560"/>
      <c r="J890" s="561"/>
      <c r="K890" s="562" t="s">
        <v>3740</v>
      </c>
      <c r="L890" s="546" t="s">
        <v>3625</v>
      </c>
    </row>
    <row r="891" spans="1:12" s="543" customFormat="1" ht="30" outlineLevel="1">
      <c r="A891" s="556">
        <f t="shared" si="52"/>
        <v>1802</v>
      </c>
      <c r="B891" s="557" t="s">
        <v>1362</v>
      </c>
      <c r="C891" s="558" t="s">
        <v>31</v>
      </c>
      <c r="D891" s="558">
        <v>1</v>
      </c>
      <c r="E891" s="538"/>
      <c r="F891" s="560"/>
      <c r="G891" s="560"/>
      <c r="H891" s="560"/>
      <c r="I891" s="560"/>
      <c r="J891" s="561"/>
      <c r="K891" s="562" t="s">
        <v>3740</v>
      </c>
      <c r="L891" s="546" t="s">
        <v>3625</v>
      </c>
    </row>
    <row r="892" spans="1:12" s="543" customFormat="1" ht="30" outlineLevel="1">
      <c r="A892" s="556">
        <f t="shared" si="52"/>
        <v>1803</v>
      </c>
      <c r="B892" s="557" t="s">
        <v>1368</v>
      </c>
      <c r="C892" s="558" t="s">
        <v>31</v>
      </c>
      <c r="D892" s="558">
        <v>1</v>
      </c>
      <c r="E892" s="538"/>
      <c r="F892" s="560"/>
      <c r="G892" s="560"/>
      <c r="H892" s="560"/>
      <c r="I892" s="560"/>
      <c r="J892" s="561"/>
      <c r="K892" s="562" t="s">
        <v>3740</v>
      </c>
      <c r="L892" s="546" t="s">
        <v>3625</v>
      </c>
    </row>
    <row r="893" spans="1:12" s="6" customFormat="1" ht="15" outlineLevel="1">
      <c r="A893" s="550">
        <f t="shared" si="52"/>
        <v>1804</v>
      </c>
      <c r="B893" s="551" t="s">
        <v>104</v>
      </c>
      <c r="C893" s="552"/>
      <c r="D893" s="552"/>
      <c r="E893" s="202"/>
      <c r="F893" s="553"/>
      <c r="G893" s="553"/>
      <c r="H893" s="553"/>
      <c r="I893" s="553"/>
      <c r="J893" s="554"/>
      <c r="K893" s="555" t="s">
        <v>3740</v>
      </c>
      <c r="L893" s="359"/>
    </row>
    <row r="894" spans="1:12" s="543" customFormat="1" ht="75" outlineLevel="1">
      <c r="A894" s="556">
        <f t="shared" si="52"/>
        <v>1805</v>
      </c>
      <c r="B894" s="557" t="s">
        <v>1720</v>
      </c>
      <c r="C894" s="558" t="s">
        <v>31</v>
      </c>
      <c r="D894" s="558">
        <v>31</v>
      </c>
      <c r="E894" s="538"/>
      <c r="F894" s="564">
        <v>134800</v>
      </c>
      <c r="G894" s="560">
        <f>D894*F894</f>
        <v>4178800</v>
      </c>
      <c r="H894" s="564">
        <v>35000</v>
      </c>
      <c r="I894" s="560">
        <f>D894*H894</f>
        <v>1085000</v>
      </c>
      <c r="J894" s="561">
        <f>G894+I894</f>
        <v>5263800</v>
      </c>
      <c r="K894" s="562" t="s">
        <v>3740</v>
      </c>
      <c r="L894" s="546" t="s">
        <v>3625</v>
      </c>
    </row>
    <row r="895" spans="1:12" s="543" customFormat="1" ht="75" outlineLevel="1">
      <c r="A895" s="556">
        <f t="shared" si="52"/>
        <v>1806</v>
      </c>
      <c r="B895" s="557" t="s">
        <v>1722</v>
      </c>
      <c r="C895" s="558" t="s">
        <v>31</v>
      </c>
      <c r="D895" s="558">
        <v>31</v>
      </c>
      <c r="E895" s="538"/>
      <c r="F895" s="564">
        <v>134800</v>
      </c>
      <c r="G895" s="560">
        <f t="shared" ref="G895:G922" si="53">D895*F895</f>
        <v>4178800</v>
      </c>
      <c r="H895" s="564">
        <v>35000</v>
      </c>
      <c r="I895" s="560">
        <f t="shared" ref="I895:I922" si="54">D895*H895</f>
        <v>1085000</v>
      </c>
      <c r="J895" s="561">
        <f t="shared" ref="J895:J922" si="55">G895+I895</f>
        <v>5263800</v>
      </c>
      <c r="K895" s="562" t="s">
        <v>3740</v>
      </c>
      <c r="L895" s="546" t="s">
        <v>3625</v>
      </c>
    </row>
    <row r="896" spans="1:12" s="543" customFormat="1" ht="75" outlineLevel="1">
      <c r="A896" s="556">
        <f t="shared" si="52"/>
        <v>1807</v>
      </c>
      <c r="B896" s="557" t="s">
        <v>1723</v>
      </c>
      <c r="C896" s="558" t="s">
        <v>31</v>
      </c>
      <c r="D896" s="558">
        <v>31</v>
      </c>
      <c r="E896" s="538"/>
      <c r="F896" s="564">
        <v>134800</v>
      </c>
      <c r="G896" s="560">
        <f t="shared" si="53"/>
        <v>4178800</v>
      </c>
      <c r="H896" s="564">
        <v>35000</v>
      </c>
      <c r="I896" s="560">
        <f t="shared" si="54"/>
        <v>1085000</v>
      </c>
      <c r="J896" s="561">
        <f t="shared" si="55"/>
        <v>5263800</v>
      </c>
      <c r="K896" s="562" t="s">
        <v>3740</v>
      </c>
      <c r="L896" s="546" t="s">
        <v>3625</v>
      </c>
    </row>
    <row r="897" spans="1:12" s="543" customFormat="1" ht="75" outlineLevel="1">
      <c r="A897" s="556">
        <f t="shared" si="52"/>
        <v>1808</v>
      </c>
      <c r="B897" s="557" t="s">
        <v>1724</v>
      </c>
      <c r="C897" s="558" t="s">
        <v>31</v>
      </c>
      <c r="D897" s="558">
        <v>32</v>
      </c>
      <c r="E897" s="538"/>
      <c r="F897" s="564">
        <v>134800</v>
      </c>
      <c r="G897" s="560">
        <f t="shared" si="53"/>
        <v>4313600</v>
      </c>
      <c r="H897" s="564">
        <v>35000</v>
      </c>
      <c r="I897" s="560">
        <f t="shared" si="54"/>
        <v>1120000</v>
      </c>
      <c r="J897" s="561">
        <f t="shared" si="55"/>
        <v>5433600</v>
      </c>
      <c r="K897" s="562" t="s">
        <v>3740</v>
      </c>
      <c r="L897" s="546" t="s">
        <v>3625</v>
      </c>
    </row>
    <row r="898" spans="1:12" s="543" customFormat="1" ht="45" outlineLevel="1">
      <c r="A898" s="556">
        <f t="shared" si="52"/>
        <v>1809</v>
      </c>
      <c r="B898" s="557" t="s">
        <v>1725</v>
      </c>
      <c r="C898" s="558" t="s">
        <v>31</v>
      </c>
      <c r="D898" s="558">
        <v>250</v>
      </c>
      <c r="E898" s="538"/>
      <c r="F898" s="564">
        <v>1546</v>
      </c>
      <c r="G898" s="560">
        <f t="shared" si="53"/>
        <v>386500</v>
      </c>
      <c r="H898" s="564">
        <v>2000</v>
      </c>
      <c r="I898" s="560">
        <f t="shared" si="54"/>
        <v>500000</v>
      </c>
      <c r="J898" s="561">
        <f t="shared" si="55"/>
        <v>886500</v>
      </c>
      <c r="K898" s="562" t="s">
        <v>3740</v>
      </c>
      <c r="L898" s="546" t="s">
        <v>3625</v>
      </c>
    </row>
    <row r="899" spans="1:12" s="6" customFormat="1" ht="15" outlineLevel="1">
      <c r="A899" s="550">
        <f t="shared" si="52"/>
        <v>1810</v>
      </c>
      <c r="B899" s="551" t="s">
        <v>1179</v>
      </c>
      <c r="C899" s="552"/>
      <c r="D899" s="552"/>
      <c r="E899" s="202"/>
      <c r="F899" s="553"/>
      <c r="G899" s="560">
        <f t="shared" si="53"/>
        <v>0</v>
      </c>
      <c r="H899" s="553"/>
      <c r="I899" s="560">
        <f t="shared" si="54"/>
        <v>0</v>
      </c>
      <c r="J899" s="561">
        <f t="shared" si="55"/>
        <v>0</v>
      </c>
      <c r="K899" s="555" t="s">
        <v>3740</v>
      </c>
      <c r="L899" s="359"/>
    </row>
    <row r="900" spans="1:12" s="543" customFormat="1" ht="30" outlineLevel="1">
      <c r="A900" s="556">
        <f t="shared" si="52"/>
        <v>1811</v>
      </c>
      <c r="B900" s="557" t="s">
        <v>1719</v>
      </c>
      <c r="C900" s="558" t="s">
        <v>2</v>
      </c>
      <c r="D900" s="558">
        <v>1400</v>
      </c>
      <c r="E900" s="538"/>
      <c r="F900" s="564">
        <v>348</v>
      </c>
      <c r="G900" s="560">
        <f t="shared" si="53"/>
        <v>487200</v>
      </c>
      <c r="H900" s="564">
        <v>362</v>
      </c>
      <c r="I900" s="560">
        <f t="shared" si="54"/>
        <v>506800</v>
      </c>
      <c r="J900" s="561">
        <f t="shared" si="55"/>
        <v>994000</v>
      </c>
      <c r="K900" s="562" t="s">
        <v>3740</v>
      </c>
      <c r="L900" s="546" t="s">
        <v>3625</v>
      </c>
    </row>
    <row r="901" spans="1:12" s="543" customFormat="1" ht="45" outlineLevel="1">
      <c r="A901" s="556">
        <f t="shared" si="52"/>
        <v>1812</v>
      </c>
      <c r="B901" s="557" t="s">
        <v>1216</v>
      </c>
      <c r="C901" s="558" t="s">
        <v>2</v>
      </c>
      <c r="D901" s="558">
        <v>90</v>
      </c>
      <c r="E901" s="538"/>
      <c r="F901" s="564">
        <v>98</v>
      </c>
      <c r="G901" s="560">
        <f t="shared" si="53"/>
        <v>8820</v>
      </c>
      <c r="H901" s="564">
        <v>362</v>
      </c>
      <c r="I901" s="560">
        <f t="shared" si="54"/>
        <v>32580</v>
      </c>
      <c r="J901" s="561">
        <f t="shared" si="55"/>
        <v>41400</v>
      </c>
      <c r="K901" s="562" t="s">
        <v>3740</v>
      </c>
      <c r="L901" s="546" t="s">
        <v>3625</v>
      </c>
    </row>
    <row r="902" spans="1:12" s="543" customFormat="1" ht="60" outlineLevel="1">
      <c r="A902" s="556">
        <f t="shared" si="52"/>
        <v>1813</v>
      </c>
      <c r="B902" s="557" t="s">
        <v>1217</v>
      </c>
      <c r="C902" s="558" t="s">
        <v>31</v>
      </c>
      <c r="D902" s="558">
        <v>10</v>
      </c>
      <c r="E902" s="538"/>
      <c r="F902" s="564">
        <v>64</v>
      </c>
      <c r="G902" s="560">
        <f t="shared" si="53"/>
        <v>640</v>
      </c>
      <c r="H902" s="564">
        <v>100</v>
      </c>
      <c r="I902" s="560">
        <f t="shared" si="54"/>
        <v>1000</v>
      </c>
      <c r="J902" s="561">
        <f t="shared" si="55"/>
        <v>1640</v>
      </c>
      <c r="K902" s="562" t="s">
        <v>3740</v>
      </c>
      <c r="L902" s="546" t="s">
        <v>3625</v>
      </c>
    </row>
    <row r="903" spans="1:12" s="6" customFormat="1" ht="30" outlineLevel="1">
      <c r="A903" s="550">
        <f t="shared" si="52"/>
        <v>1814</v>
      </c>
      <c r="B903" s="551" t="s">
        <v>1373</v>
      </c>
      <c r="C903" s="552"/>
      <c r="D903" s="552"/>
      <c r="E903" s="202"/>
      <c r="F903" s="553"/>
      <c r="G903" s="560">
        <f t="shared" si="53"/>
        <v>0</v>
      </c>
      <c r="H903" s="553"/>
      <c r="I903" s="560">
        <f t="shared" si="54"/>
        <v>0</v>
      </c>
      <c r="J903" s="561">
        <f t="shared" si="55"/>
        <v>0</v>
      </c>
      <c r="K903" s="555" t="s">
        <v>3740</v>
      </c>
      <c r="L903" s="359"/>
    </row>
    <row r="904" spans="1:12" s="543" customFormat="1" ht="45" outlineLevel="1">
      <c r="A904" s="556">
        <f t="shared" si="52"/>
        <v>1815</v>
      </c>
      <c r="B904" s="557" t="s">
        <v>1312</v>
      </c>
      <c r="C904" s="558" t="s">
        <v>2</v>
      </c>
      <c r="D904" s="558">
        <v>390</v>
      </c>
      <c r="E904" s="538"/>
      <c r="F904" s="564">
        <v>1094.2</v>
      </c>
      <c r="G904" s="560">
        <f t="shared" si="53"/>
        <v>426738</v>
      </c>
      <c r="H904" s="564">
        <v>1500</v>
      </c>
      <c r="I904" s="560">
        <f t="shared" si="54"/>
        <v>585000</v>
      </c>
      <c r="J904" s="561">
        <f t="shared" si="55"/>
        <v>1011738</v>
      </c>
      <c r="K904" s="562" t="s">
        <v>3740</v>
      </c>
      <c r="L904" s="546" t="s">
        <v>3745</v>
      </c>
    </row>
    <row r="905" spans="1:12" s="543" customFormat="1" ht="30" outlineLevel="1">
      <c r="A905" s="556">
        <f t="shared" si="52"/>
        <v>1816</v>
      </c>
      <c r="B905" s="557" t="s">
        <v>1252</v>
      </c>
      <c r="C905" s="558" t="s">
        <v>2</v>
      </c>
      <c r="D905" s="558">
        <v>390</v>
      </c>
      <c r="E905" s="538"/>
      <c r="F905" s="564">
        <v>298.10000000000002</v>
      </c>
      <c r="G905" s="560">
        <f t="shared" si="53"/>
        <v>116259.00000000001</v>
      </c>
      <c r="H905" s="564">
        <v>250</v>
      </c>
      <c r="I905" s="560">
        <f t="shared" si="54"/>
        <v>97500</v>
      </c>
      <c r="J905" s="561">
        <f t="shared" si="55"/>
        <v>213759</v>
      </c>
      <c r="K905" s="562" t="s">
        <v>3740</v>
      </c>
      <c r="L905" s="546" t="s">
        <v>3745</v>
      </c>
    </row>
    <row r="906" spans="1:12" s="543" customFormat="1" ht="15.6" outlineLevel="1">
      <c r="A906" s="556">
        <f t="shared" si="52"/>
        <v>1817</v>
      </c>
      <c r="B906" s="557" t="s">
        <v>1187</v>
      </c>
      <c r="C906" s="558" t="s">
        <v>2</v>
      </c>
      <c r="D906" s="558">
        <v>390</v>
      </c>
      <c r="E906" s="538"/>
      <c r="F906" s="565">
        <v>301.2</v>
      </c>
      <c r="G906" s="560">
        <f t="shared" si="53"/>
        <v>117468</v>
      </c>
      <c r="H906" s="564">
        <v>250</v>
      </c>
      <c r="I906" s="560">
        <f t="shared" si="54"/>
        <v>97500</v>
      </c>
      <c r="J906" s="561">
        <f t="shared" si="55"/>
        <v>214968</v>
      </c>
      <c r="K906" s="562" t="s">
        <v>3740</v>
      </c>
      <c r="L906" s="546" t="s">
        <v>3745</v>
      </c>
    </row>
    <row r="907" spans="1:12" s="543" customFormat="1" ht="15.6" outlineLevel="1">
      <c r="A907" s="556">
        <f t="shared" si="52"/>
        <v>1818</v>
      </c>
      <c r="B907" s="557" t="s">
        <v>1313</v>
      </c>
      <c r="C907" s="558" t="s">
        <v>2</v>
      </c>
      <c r="D907" s="558">
        <v>12</v>
      </c>
      <c r="E907" s="538"/>
      <c r="F907" s="565">
        <v>304.8</v>
      </c>
      <c r="G907" s="560">
        <f t="shared" si="53"/>
        <v>3657.6000000000004</v>
      </c>
      <c r="H907" s="564">
        <v>250</v>
      </c>
      <c r="I907" s="560">
        <f t="shared" si="54"/>
        <v>3000</v>
      </c>
      <c r="J907" s="561">
        <f t="shared" si="55"/>
        <v>6657.6</v>
      </c>
      <c r="K907" s="562" t="s">
        <v>3740</v>
      </c>
      <c r="L907" s="546" t="s">
        <v>3745</v>
      </c>
    </row>
    <row r="908" spans="1:12" s="543" customFormat="1" ht="45" outlineLevel="1">
      <c r="A908" s="556">
        <f t="shared" si="52"/>
        <v>1819</v>
      </c>
      <c r="B908" s="557" t="s">
        <v>1355</v>
      </c>
      <c r="C908" s="558" t="s">
        <v>31</v>
      </c>
      <c r="D908" s="558">
        <v>4</v>
      </c>
      <c r="E908" s="538"/>
      <c r="F908" s="565">
        <v>2299.1999999999998</v>
      </c>
      <c r="G908" s="560">
        <f t="shared" si="53"/>
        <v>9196.7999999999993</v>
      </c>
      <c r="H908" s="564">
        <v>1500</v>
      </c>
      <c r="I908" s="560">
        <f t="shared" si="54"/>
        <v>6000</v>
      </c>
      <c r="J908" s="561">
        <f t="shared" si="55"/>
        <v>15196.8</v>
      </c>
      <c r="K908" s="562" t="s">
        <v>3740</v>
      </c>
      <c r="L908" s="546" t="s">
        <v>3745</v>
      </c>
    </row>
    <row r="909" spans="1:12" s="543" customFormat="1" ht="45" outlineLevel="1">
      <c r="A909" s="556">
        <f t="shared" si="52"/>
        <v>1820</v>
      </c>
      <c r="B909" s="557" t="s">
        <v>1317</v>
      </c>
      <c r="C909" s="558" t="s">
        <v>31</v>
      </c>
      <c r="D909" s="558">
        <v>8</v>
      </c>
      <c r="E909" s="538"/>
      <c r="F909" s="564">
        <v>2272.8000000000002</v>
      </c>
      <c r="G909" s="560">
        <f t="shared" si="53"/>
        <v>18182.400000000001</v>
      </c>
      <c r="H909" s="564">
        <v>1500</v>
      </c>
      <c r="I909" s="560">
        <f t="shared" si="54"/>
        <v>12000</v>
      </c>
      <c r="J909" s="561">
        <f t="shared" si="55"/>
        <v>30182.400000000001</v>
      </c>
      <c r="K909" s="562" t="s">
        <v>3740</v>
      </c>
      <c r="L909" s="546" t="s">
        <v>3745</v>
      </c>
    </row>
    <row r="910" spans="1:12" s="543" customFormat="1" ht="45" outlineLevel="1">
      <c r="A910" s="556">
        <f t="shared" si="52"/>
        <v>1821</v>
      </c>
      <c r="B910" s="557" t="s">
        <v>1321</v>
      </c>
      <c r="C910" s="558" t="s">
        <v>31</v>
      </c>
      <c r="D910" s="558">
        <v>2</v>
      </c>
      <c r="E910" s="538"/>
      <c r="F910" s="564">
        <v>4756.8</v>
      </c>
      <c r="G910" s="560">
        <f t="shared" si="53"/>
        <v>9513.6</v>
      </c>
      <c r="H910" s="564">
        <v>1500</v>
      </c>
      <c r="I910" s="560">
        <f t="shared" si="54"/>
        <v>3000</v>
      </c>
      <c r="J910" s="561">
        <f t="shared" si="55"/>
        <v>12513.6</v>
      </c>
      <c r="K910" s="562" t="s">
        <v>3740</v>
      </c>
      <c r="L910" s="546" t="s">
        <v>3745</v>
      </c>
    </row>
    <row r="911" spans="1:12" s="543" customFormat="1" ht="45" outlineLevel="1">
      <c r="A911" s="556">
        <f t="shared" si="52"/>
        <v>1822</v>
      </c>
      <c r="B911" s="557" t="s">
        <v>1322</v>
      </c>
      <c r="C911" s="558" t="s">
        <v>31</v>
      </c>
      <c r="D911" s="558">
        <v>2</v>
      </c>
      <c r="E911" s="538"/>
      <c r="F911" s="564">
        <v>2726.4</v>
      </c>
      <c r="G911" s="560">
        <f t="shared" si="53"/>
        <v>5452.8</v>
      </c>
      <c r="H911" s="564">
        <v>1500</v>
      </c>
      <c r="I911" s="560">
        <f t="shared" si="54"/>
        <v>3000</v>
      </c>
      <c r="J911" s="561">
        <f t="shared" si="55"/>
        <v>8452.7999999999993</v>
      </c>
      <c r="K911" s="562" t="s">
        <v>3740</v>
      </c>
      <c r="L911" s="546" t="s">
        <v>3745</v>
      </c>
    </row>
    <row r="912" spans="1:12" s="543" customFormat="1" ht="60" outlineLevel="1">
      <c r="A912" s="556">
        <f t="shared" si="52"/>
        <v>1823</v>
      </c>
      <c r="B912" s="557" t="s">
        <v>1356</v>
      </c>
      <c r="C912" s="558" t="s">
        <v>31</v>
      </c>
      <c r="D912" s="558">
        <v>2</v>
      </c>
      <c r="E912" s="538"/>
      <c r="F912" s="564">
        <v>2570.4</v>
      </c>
      <c r="G912" s="560">
        <f t="shared" si="53"/>
        <v>5140.8</v>
      </c>
      <c r="H912" s="564">
        <v>1500</v>
      </c>
      <c r="I912" s="560">
        <f t="shared" si="54"/>
        <v>3000</v>
      </c>
      <c r="J912" s="561">
        <f t="shared" si="55"/>
        <v>8140.8</v>
      </c>
      <c r="K912" s="562" t="s">
        <v>3740</v>
      </c>
      <c r="L912" s="546" t="s">
        <v>3745</v>
      </c>
    </row>
    <row r="913" spans="1:12" s="543" customFormat="1" ht="60" outlineLevel="1">
      <c r="A913" s="556">
        <f t="shared" si="52"/>
        <v>1824</v>
      </c>
      <c r="B913" s="557" t="s">
        <v>1320</v>
      </c>
      <c r="C913" s="558" t="s">
        <v>31</v>
      </c>
      <c r="D913" s="558">
        <v>2</v>
      </c>
      <c r="E913" s="538"/>
      <c r="F913" s="564">
        <v>2260.8000000000002</v>
      </c>
      <c r="G913" s="560">
        <f t="shared" si="53"/>
        <v>4521.6000000000004</v>
      </c>
      <c r="H913" s="564">
        <v>1500</v>
      </c>
      <c r="I913" s="560">
        <f t="shared" si="54"/>
        <v>3000</v>
      </c>
      <c r="J913" s="561">
        <f t="shared" si="55"/>
        <v>7521.6</v>
      </c>
      <c r="K913" s="562" t="s">
        <v>3740</v>
      </c>
      <c r="L913" s="546" t="s">
        <v>3745</v>
      </c>
    </row>
    <row r="914" spans="1:12" s="543" customFormat="1" ht="15.6" outlineLevel="1">
      <c r="A914" s="556">
        <f t="shared" si="52"/>
        <v>1825</v>
      </c>
      <c r="B914" s="557" t="s">
        <v>1329</v>
      </c>
      <c r="C914" s="558" t="s">
        <v>31</v>
      </c>
      <c r="D914" s="558">
        <v>325</v>
      </c>
      <c r="E914" s="538"/>
      <c r="F914" s="565">
        <v>512</v>
      </c>
      <c r="G914" s="560">
        <f t="shared" si="53"/>
        <v>166400</v>
      </c>
      <c r="H914" s="565">
        <v>1000</v>
      </c>
      <c r="I914" s="560">
        <f t="shared" si="54"/>
        <v>325000</v>
      </c>
      <c r="J914" s="561">
        <f t="shared" si="55"/>
        <v>491400</v>
      </c>
      <c r="K914" s="562" t="s">
        <v>3740</v>
      </c>
      <c r="L914" s="546" t="s">
        <v>3745</v>
      </c>
    </row>
    <row r="915" spans="1:12" s="543" customFormat="1" ht="45" outlineLevel="1">
      <c r="A915" s="556">
        <f t="shared" si="52"/>
        <v>1826</v>
      </c>
      <c r="B915" s="557" t="s">
        <v>1726</v>
      </c>
      <c r="C915" s="558" t="s">
        <v>31</v>
      </c>
      <c r="D915" s="558">
        <v>4</v>
      </c>
      <c r="E915" s="538"/>
      <c r="F915" s="564">
        <v>64822</v>
      </c>
      <c r="G915" s="560">
        <f t="shared" si="53"/>
        <v>259288</v>
      </c>
      <c r="H915" s="564">
        <v>65000</v>
      </c>
      <c r="I915" s="560">
        <f t="shared" si="54"/>
        <v>260000</v>
      </c>
      <c r="J915" s="561">
        <f t="shared" si="55"/>
        <v>519288</v>
      </c>
      <c r="K915" s="562" t="s">
        <v>3740</v>
      </c>
      <c r="L915" s="546" t="s">
        <v>3745</v>
      </c>
    </row>
    <row r="916" spans="1:12" s="543" customFormat="1" ht="45" outlineLevel="1">
      <c r="A916" s="556">
        <f t="shared" si="52"/>
        <v>1827</v>
      </c>
      <c r="B916" s="557" t="s">
        <v>1727</v>
      </c>
      <c r="C916" s="558" t="s">
        <v>2</v>
      </c>
      <c r="D916" s="558">
        <v>2</v>
      </c>
      <c r="E916" s="538"/>
      <c r="F916" s="564">
        <v>3800</v>
      </c>
      <c r="G916" s="560">
        <f t="shared" si="53"/>
        <v>7600</v>
      </c>
      <c r="H916" s="564">
        <v>2500</v>
      </c>
      <c r="I916" s="560">
        <f t="shared" si="54"/>
        <v>5000</v>
      </c>
      <c r="J916" s="561">
        <f t="shared" si="55"/>
        <v>12600</v>
      </c>
      <c r="K916" s="562" t="s">
        <v>3740</v>
      </c>
      <c r="L916" s="546" t="s">
        <v>3745</v>
      </c>
    </row>
    <row r="917" spans="1:12" s="543" customFormat="1" ht="30" outlineLevel="1">
      <c r="A917" s="556">
        <f t="shared" si="52"/>
        <v>1828</v>
      </c>
      <c r="B917" s="557" t="s">
        <v>1728</v>
      </c>
      <c r="C917" s="558" t="s">
        <v>31</v>
      </c>
      <c r="D917" s="558">
        <v>15</v>
      </c>
      <c r="E917" s="538"/>
      <c r="F917" s="564">
        <v>4280</v>
      </c>
      <c r="G917" s="560">
        <f t="shared" si="53"/>
        <v>64200</v>
      </c>
      <c r="H917" s="564">
        <v>1000</v>
      </c>
      <c r="I917" s="560">
        <f t="shared" si="54"/>
        <v>15000</v>
      </c>
      <c r="J917" s="561">
        <f t="shared" si="55"/>
        <v>79200</v>
      </c>
      <c r="K917" s="562" t="s">
        <v>3740</v>
      </c>
      <c r="L917" s="546" t="s">
        <v>3745</v>
      </c>
    </row>
    <row r="918" spans="1:12" s="543" customFormat="1" ht="30" outlineLevel="1">
      <c r="A918" s="556">
        <f t="shared" si="52"/>
        <v>1829</v>
      </c>
      <c r="B918" s="557" t="s">
        <v>1729</v>
      </c>
      <c r="C918" s="558" t="s">
        <v>31</v>
      </c>
      <c r="D918" s="558">
        <v>30</v>
      </c>
      <c r="E918" s="538"/>
      <c r="F918" s="564">
        <v>1960</v>
      </c>
      <c r="G918" s="560">
        <f t="shared" si="53"/>
        <v>58800</v>
      </c>
      <c r="H918" s="564">
        <v>1000</v>
      </c>
      <c r="I918" s="560">
        <f t="shared" si="54"/>
        <v>30000</v>
      </c>
      <c r="J918" s="561">
        <f t="shared" si="55"/>
        <v>88800</v>
      </c>
      <c r="K918" s="562" t="s">
        <v>3740</v>
      </c>
      <c r="L918" s="546" t="s">
        <v>3745</v>
      </c>
    </row>
    <row r="919" spans="1:12" s="543" customFormat="1" ht="30" outlineLevel="1">
      <c r="A919" s="556">
        <f t="shared" si="52"/>
        <v>1830</v>
      </c>
      <c r="B919" s="557" t="s">
        <v>1381</v>
      </c>
      <c r="C919" s="558" t="s">
        <v>2</v>
      </c>
      <c r="D919" s="558">
        <v>1600</v>
      </c>
      <c r="E919" s="538"/>
      <c r="F919" s="564">
        <v>150.76</v>
      </c>
      <c r="G919" s="560">
        <f t="shared" si="53"/>
        <v>241216</v>
      </c>
      <c r="H919" s="564">
        <v>60</v>
      </c>
      <c r="I919" s="560">
        <f t="shared" si="54"/>
        <v>96000</v>
      </c>
      <c r="J919" s="561">
        <f t="shared" si="55"/>
        <v>337216</v>
      </c>
      <c r="K919" s="562" t="s">
        <v>3740</v>
      </c>
      <c r="L919" s="546" t="s">
        <v>3745</v>
      </c>
    </row>
    <row r="920" spans="1:12" s="543" customFormat="1" ht="30" outlineLevel="1">
      <c r="A920" s="556">
        <f t="shared" si="52"/>
        <v>1831</v>
      </c>
      <c r="B920" s="557" t="s">
        <v>1380</v>
      </c>
      <c r="C920" s="558" t="s">
        <v>31</v>
      </c>
      <c r="D920" s="558">
        <v>4800</v>
      </c>
      <c r="E920" s="538"/>
      <c r="F920" s="559">
        <v>40.799999999999997</v>
      </c>
      <c r="G920" s="560">
        <f t="shared" si="53"/>
        <v>195840</v>
      </c>
      <c r="H920" s="559">
        <v>120</v>
      </c>
      <c r="I920" s="560">
        <f t="shared" si="54"/>
        <v>576000</v>
      </c>
      <c r="J920" s="561">
        <f t="shared" si="55"/>
        <v>771840</v>
      </c>
      <c r="K920" s="562" t="s">
        <v>3740</v>
      </c>
      <c r="L920" s="546" t="s">
        <v>3745</v>
      </c>
    </row>
    <row r="921" spans="1:12" s="6" customFormat="1" ht="15" outlineLevel="1">
      <c r="A921" s="550">
        <f t="shared" si="52"/>
        <v>1832</v>
      </c>
      <c r="B921" s="551" t="s">
        <v>1374</v>
      </c>
      <c r="C921" s="552"/>
      <c r="D921" s="552"/>
      <c r="E921" s="202"/>
      <c r="F921" s="553"/>
      <c r="G921" s="560">
        <f t="shared" si="53"/>
        <v>0</v>
      </c>
      <c r="H921" s="553"/>
      <c r="I921" s="560">
        <f t="shared" si="54"/>
        <v>0</v>
      </c>
      <c r="J921" s="561">
        <f t="shared" si="55"/>
        <v>0</v>
      </c>
      <c r="K921" s="555" t="s">
        <v>3740</v>
      </c>
      <c r="L921" s="359"/>
    </row>
    <row r="922" spans="1:12" s="543" customFormat="1" ht="30" outlineLevel="1">
      <c r="A922" s="556">
        <f t="shared" si="52"/>
        <v>1833</v>
      </c>
      <c r="B922" s="557" t="s">
        <v>1375</v>
      </c>
      <c r="C922" s="558" t="s">
        <v>18</v>
      </c>
      <c r="D922" s="558">
        <v>1</v>
      </c>
      <c r="E922" s="538"/>
      <c r="F922" s="564">
        <v>964260</v>
      </c>
      <c r="G922" s="560">
        <f t="shared" si="53"/>
        <v>964260</v>
      </c>
      <c r="H922" s="564">
        <v>320000</v>
      </c>
      <c r="I922" s="560">
        <f t="shared" si="54"/>
        <v>320000</v>
      </c>
      <c r="J922" s="561">
        <f t="shared" si="55"/>
        <v>1284260</v>
      </c>
      <c r="K922" s="562" t="s">
        <v>3740</v>
      </c>
      <c r="L922" s="542"/>
    </row>
    <row r="923" spans="1:12" s="543" customFormat="1" ht="45" outlineLevel="1">
      <c r="A923" s="556">
        <f t="shared" si="52"/>
        <v>1834</v>
      </c>
      <c r="B923" s="557" t="s">
        <v>1299</v>
      </c>
      <c r="C923" s="558" t="s">
        <v>31</v>
      </c>
      <c r="D923" s="558">
        <v>1</v>
      </c>
      <c r="E923" s="538"/>
      <c r="F923" s="560"/>
      <c r="G923" s="560"/>
      <c r="H923" s="560"/>
      <c r="I923" s="560"/>
      <c r="J923" s="561"/>
      <c r="K923" s="562" t="s">
        <v>3740</v>
      </c>
      <c r="L923" s="542"/>
    </row>
    <row r="924" spans="1:12" s="543" customFormat="1" ht="15" outlineLevel="1">
      <c r="A924" s="556">
        <f t="shared" si="52"/>
        <v>1835</v>
      </c>
      <c r="B924" s="557" t="s">
        <v>1300</v>
      </c>
      <c r="C924" s="558" t="s">
        <v>31</v>
      </c>
      <c r="D924" s="558">
        <v>1</v>
      </c>
      <c r="E924" s="538"/>
      <c r="F924" s="560"/>
      <c r="G924" s="560"/>
      <c r="H924" s="560"/>
      <c r="I924" s="560"/>
      <c r="J924" s="561"/>
      <c r="K924" s="562" t="s">
        <v>3740</v>
      </c>
      <c r="L924" s="542"/>
    </row>
    <row r="925" spans="1:12" s="543" customFormat="1" ht="30" outlineLevel="1">
      <c r="A925" s="556">
        <f t="shared" si="52"/>
        <v>1836</v>
      </c>
      <c r="B925" s="557" t="s">
        <v>1303</v>
      </c>
      <c r="C925" s="558" t="s">
        <v>31</v>
      </c>
      <c r="D925" s="558">
        <v>2</v>
      </c>
      <c r="E925" s="538"/>
      <c r="F925" s="560"/>
      <c r="G925" s="560"/>
      <c r="H925" s="560"/>
      <c r="I925" s="560"/>
      <c r="J925" s="561"/>
      <c r="K925" s="562" t="s">
        <v>3740</v>
      </c>
      <c r="L925" s="542"/>
    </row>
    <row r="926" spans="1:12" s="543" customFormat="1" ht="45" outlineLevel="1">
      <c r="A926" s="556">
        <f t="shared" si="52"/>
        <v>1837</v>
      </c>
      <c r="B926" s="557" t="s">
        <v>1730</v>
      </c>
      <c r="C926" s="558" t="s">
        <v>31</v>
      </c>
      <c r="D926" s="558">
        <v>1</v>
      </c>
      <c r="E926" s="538"/>
      <c r="F926" s="560"/>
      <c r="G926" s="560"/>
      <c r="H926" s="560"/>
      <c r="I926" s="560"/>
      <c r="J926" s="561"/>
      <c r="K926" s="562" t="s">
        <v>3740</v>
      </c>
      <c r="L926" s="542"/>
    </row>
    <row r="927" spans="1:12" s="543" customFormat="1" ht="30" outlineLevel="1">
      <c r="A927" s="556">
        <f t="shared" si="52"/>
        <v>1838</v>
      </c>
      <c r="B927" s="557" t="s">
        <v>1731</v>
      </c>
      <c r="C927" s="558" t="s">
        <v>31</v>
      </c>
      <c r="D927" s="558">
        <v>1</v>
      </c>
      <c r="E927" s="538"/>
      <c r="F927" s="560"/>
      <c r="G927" s="560"/>
      <c r="H927" s="560"/>
      <c r="I927" s="560"/>
      <c r="J927" s="561"/>
      <c r="K927" s="562" t="s">
        <v>3740</v>
      </c>
      <c r="L927" s="542"/>
    </row>
    <row r="928" spans="1:12" s="543" customFormat="1" ht="30" outlineLevel="1">
      <c r="A928" s="556">
        <f t="shared" si="52"/>
        <v>1839</v>
      </c>
      <c r="B928" s="557" t="s">
        <v>1732</v>
      </c>
      <c r="C928" s="558" t="s">
        <v>31</v>
      </c>
      <c r="D928" s="558">
        <v>1</v>
      </c>
      <c r="E928" s="538"/>
      <c r="F928" s="560"/>
      <c r="G928" s="560"/>
      <c r="H928" s="560"/>
      <c r="I928" s="560"/>
      <c r="J928" s="561"/>
      <c r="K928" s="562" t="s">
        <v>3740</v>
      </c>
      <c r="L928" s="542"/>
    </row>
    <row r="929" spans="1:12" s="543" customFormat="1" ht="30" outlineLevel="1">
      <c r="A929" s="556">
        <f t="shared" si="52"/>
        <v>1840</v>
      </c>
      <c r="B929" s="557" t="s">
        <v>1733</v>
      </c>
      <c r="C929" s="558" t="s">
        <v>31</v>
      </c>
      <c r="D929" s="558">
        <v>1</v>
      </c>
      <c r="E929" s="538"/>
      <c r="F929" s="560"/>
      <c r="G929" s="560"/>
      <c r="H929" s="560"/>
      <c r="I929" s="560"/>
      <c r="J929" s="561"/>
      <c r="K929" s="562" t="s">
        <v>3740</v>
      </c>
      <c r="L929" s="542"/>
    </row>
    <row r="930" spans="1:12" s="543" customFormat="1" ht="45" outlineLevel="1">
      <c r="A930" s="556">
        <f t="shared" si="52"/>
        <v>1841</v>
      </c>
      <c r="B930" s="557" t="s">
        <v>1734</v>
      </c>
      <c r="C930" s="558" t="s">
        <v>31</v>
      </c>
      <c r="D930" s="558">
        <v>1</v>
      </c>
      <c r="E930" s="538"/>
      <c r="F930" s="560"/>
      <c r="G930" s="560"/>
      <c r="H930" s="560"/>
      <c r="I930" s="560"/>
      <c r="J930" s="561"/>
      <c r="K930" s="562" t="s">
        <v>3740</v>
      </c>
      <c r="L930" s="542"/>
    </row>
    <row r="931" spans="1:12" s="543" customFormat="1" ht="30" outlineLevel="1">
      <c r="A931" s="556">
        <f t="shared" si="52"/>
        <v>1842</v>
      </c>
      <c r="B931" s="557" t="s">
        <v>1709</v>
      </c>
      <c r="C931" s="558" t="s">
        <v>31</v>
      </c>
      <c r="D931" s="558">
        <v>1</v>
      </c>
      <c r="E931" s="538"/>
      <c r="F931" s="560"/>
      <c r="G931" s="560"/>
      <c r="H931" s="560"/>
      <c r="I931" s="560"/>
      <c r="J931" s="561"/>
      <c r="K931" s="562" t="s">
        <v>3740</v>
      </c>
      <c r="L931" s="542"/>
    </row>
    <row r="932" spans="1:12" s="543" customFormat="1" ht="30" outlineLevel="1">
      <c r="A932" s="556">
        <f t="shared" si="52"/>
        <v>1843</v>
      </c>
      <c r="B932" s="557" t="s">
        <v>1735</v>
      </c>
      <c r="C932" s="558" t="s">
        <v>31</v>
      </c>
      <c r="D932" s="558">
        <v>1</v>
      </c>
      <c r="E932" s="538"/>
      <c r="F932" s="560"/>
      <c r="G932" s="560"/>
      <c r="H932" s="560"/>
      <c r="I932" s="560"/>
      <c r="J932" s="561"/>
      <c r="K932" s="562" t="s">
        <v>3740</v>
      </c>
      <c r="L932" s="542"/>
    </row>
    <row r="933" spans="1:12" s="543" customFormat="1" ht="15" outlineLevel="1">
      <c r="A933" s="556">
        <f t="shared" si="52"/>
        <v>1844</v>
      </c>
      <c r="B933" s="557" t="s">
        <v>1308</v>
      </c>
      <c r="C933" s="558" t="s">
        <v>31</v>
      </c>
      <c r="D933" s="558">
        <v>2</v>
      </c>
      <c r="E933" s="538"/>
      <c r="F933" s="560"/>
      <c r="G933" s="560"/>
      <c r="H933" s="560"/>
      <c r="I933" s="560"/>
      <c r="J933" s="561"/>
      <c r="K933" s="562" t="s">
        <v>3740</v>
      </c>
      <c r="L933" s="542"/>
    </row>
    <row r="934" spans="1:12" s="543" customFormat="1" ht="30" outlineLevel="1">
      <c r="A934" s="556">
        <f t="shared" si="52"/>
        <v>1845</v>
      </c>
      <c r="B934" s="557" t="s">
        <v>1309</v>
      </c>
      <c r="C934" s="558" t="s">
        <v>2</v>
      </c>
      <c r="D934" s="558">
        <v>1.2</v>
      </c>
      <c r="E934" s="538"/>
      <c r="F934" s="560"/>
      <c r="G934" s="560"/>
      <c r="H934" s="560"/>
      <c r="I934" s="560"/>
      <c r="J934" s="561"/>
      <c r="K934" s="562" t="s">
        <v>3740</v>
      </c>
      <c r="L934" s="542"/>
    </row>
    <row r="935" spans="1:12" s="543" customFormat="1" ht="30" outlineLevel="1">
      <c r="A935" s="556">
        <f t="shared" si="52"/>
        <v>1846</v>
      </c>
      <c r="B935" s="557" t="s">
        <v>1362</v>
      </c>
      <c r="C935" s="558" t="s">
        <v>31</v>
      </c>
      <c r="D935" s="558">
        <v>1</v>
      </c>
      <c r="E935" s="538"/>
      <c r="F935" s="560"/>
      <c r="G935" s="560"/>
      <c r="H935" s="560"/>
      <c r="I935" s="560"/>
      <c r="J935" s="561"/>
      <c r="K935" s="562" t="s">
        <v>3740</v>
      </c>
      <c r="L935" s="542"/>
    </row>
    <row r="936" spans="1:12" s="543" customFormat="1" ht="30" outlineLevel="1">
      <c r="A936" s="556">
        <f t="shared" si="52"/>
        <v>1847</v>
      </c>
      <c r="B936" s="557" t="s">
        <v>1368</v>
      </c>
      <c r="C936" s="558" t="s">
        <v>31</v>
      </c>
      <c r="D936" s="558">
        <v>1</v>
      </c>
      <c r="E936" s="538"/>
      <c r="F936" s="560"/>
      <c r="G936" s="560"/>
      <c r="H936" s="560"/>
      <c r="I936" s="560"/>
      <c r="J936" s="561"/>
      <c r="K936" s="562" t="s">
        <v>3740</v>
      </c>
      <c r="L936" s="542"/>
    </row>
    <row r="937" spans="1:12" s="543" customFormat="1" ht="45" outlineLevel="1">
      <c r="A937" s="556">
        <f t="shared" si="52"/>
        <v>1848</v>
      </c>
      <c r="B937" s="557" t="s">
        <v>1736</v>
      </c>
      <c r="C937" s="558" t="s">
        <v>31</v>
      </c>
      <c r="D937" s="558">
        <v>2</v>
      </c>
      <c r="E937" s="538"/>
      <c r="F937" s="560"/>
      <c r="G937" s="560"/>
      <c r="H937" s="560"/>
      <c r="I937" s="560"/>
      <c r="J937" s="561"/>
      <c r="K937" s="562" t="s">
        <v>3740</v>
      </c>
      <c r="L937" s="542"/>
    </row>
    <row r="938" spans="1:12" s="6" customFormat="1" ht="15" outlineLevel="1">
      <c r="A938" s="550">
        <f t="shared" si="52"/>
        <v>1849</v>
      </c>
      <c r="B938" s="551" t="s">
        <v>1179</v>
      </c>
      <c r="C938" s="552"/>
      <c r="D938" s="552"/>
      <c r="E938" s="202"/>
      <c r="F938" s="553"/>
      <c r="G938" s="553"/>
      <c r="H938" s="553"/>
      <c r="I938" s="553"/>
      <c r="J938" s="554"/>
      <c r="K938" s="555" t="s">
        <v>3740</v>
      </c>
      <c r="L938" s="359"/>
    </row>
    <row r="939" spans="1:12" s="543" customFormat="1" ht="15.6" outlineLevel="1">
      <c r="A939" s="556">
        <f t="shared" si="52"/>
        <v>1850</v>
      </c>
      <c r="B939" s="557" t="s">
        <v>1737</v>
      </c>
      <c r="C939" s="558" t="s">
        <v>2</v>
      </c>
      <c r="D939" s="558">
        <v>1300</v>
      </c>
      <c r="E939" s="538"/>
      <c r="F939" s="564">
        <v>194.8</v>
      </c>
      <c r="G939" s="560">
        <f>D939*F939</f>
        <v>253240.00000000003</v>
      </c>
      <c r="H939" s="564">
        <v>362</v>
      </c>
      <c r="I939" s="560">
        <f>D939*H939</f>
        <v>470600</v>
      </c>
      <c r="J939" s="561">
        <f>G939+I939</f>
        <v>723840</v>
      </c>
      <c r="K939" s="562" t="s">
        <v>3740</v>
      </c>
      <c r="L939" s="546" t="s">
        <v>3625</v>
      </c>
    </row>
    <row r="940" spans="1:12" s="543" customFormat="1" ht="45" outlineLevel="1">
      <c r="A940" s="556">
        <f t="shared" si="52"/>
        <v>1851</v>
      </c>
      <c r="B940" s="557" t="s">
        <v>1216</v>
      </c>
      <c r="C940" s="558" t="s">
        <v>2</v>
      </c>
      <c r="D940" s="558">
        <v>20</v>
      </c>
      <c r="E940" s="538"/>
      <c r="F940" s="564">
        <v>98</v>
      </c>
      <c r="G940" s="560">
        <f t="shared" ref="G940:G971" si="56">D940*F940</f>
        <v>1960</v>
      </c>
      <c r="H940" s="564">
        <v>362</v>
      </c>
      <c r="I940" s="560">
        <f t="shared" ref="I940:I971" si="57">D940*H940</f>
        <v>7240</v>
      </c>
      <c r="J940" s="561">
        <f t="shared" ref="J940:J941" si="58">G940+I940</f>
        <v>9200</v>
      </c>
      <c r="K940" s="562" t="s">
        <v>3740</v>
      </c>
      <c r="L940" s="546" t="s">
        <v>3625</v>
      </c>
    </row>
    <row r="941" spans="1:12" s="543" customFormat="1" ht="60" outlineLevel="1">
      <c r="A941" s="556">
        <f t="shared" si="52"/>
        <v>1852</v>
      </c>
      <c r="B941" s="557" t="s">
        <v>1217</v>
      </c>
      <c r="C941" s="558" t="s">
        <v>31</v>
      </c>
      <c r="D941" s="558">
        <v>10</v>
      </c>
      <c r="E941" s="538"/>
      <c r="F941" s="564">
        <v>64</v>
      </c>
      <c r="G941" s="560">
        <f t="shared" si="56"/>
        <v>640</v>
      </c>
      <c r="H941" s="564">
        <v>100</v>
      </c>
      <c r="I941" s="560">
        <f t="shared" si="57"/>
        <v>1000</v>
      </c>
      <c r="J941" s="561">
        <f t="shared" si="58"/>
        <v>1640</v>
      </c>
      <c r="K941" s="562" t="s">
        <v>3740</v>
      </c>
      <c r="L941" s="546" t="s">
        <v>3625</v>
      </c>
    </row>
    <row r="942" spans="1:12" s="6" customFormat="1" ht="15" outlineLevel="1">
      <c r="A942" s="550">
        <f t="shared" si="52"/>
        <v>1853</v>
      </c>
      <c r="B942" s="551" t="s">
        <v>1218</v>
      </c>
      <c r="C942" s="552"/>
      <c r="D942" s="552"/>
      <c r="E942" s="202"/>
      <c r="F942" s="553"/>
      <c r="G942" s="560">
        <f t="shared" si="56"/>
        <v>0</v>
      </c>
      <c r="H942" s="553"/>
      <c r="I942" s="560">
        <f t="shared" si="57"/>
        <v>0</v>
      </c>
      <c r="J942" s="554"/>
      <c r="K942" s="555" t="s">
        <v>3740</v>
      </c>
      <c r="L942" s="359"/>
    </row>
    <row r="943" spans="1:12" s="543" customFormat="1" ht="45" outlineLevel="1">
      <c r="A943" s="556">
        <f t="shared" si="52"/>
        <v>1854</v>
      </c>
      <c r="B943" s="557" t="s">
        <v>1312</v>
      </c>
      <c r="C943" s="558" t="s">
        <v>2</v>
      </c>
      <c r="D943" s="558">
        <v>30</v>
      </c>
      <c r="E943" s="538"/>
      <c r="F943" s="564">
        <v>1094.2</v>
      </c>
      <c r="G943" s="560">
        <f t="shared" si="56"/>
        <v>32826</v>
      </c>
      <c r="H943" s="564">
        <v>1500</v>
      </c>
      <c r="I943" s="560">
        <f t="shared" si="57"/>
        <v>45000</v>
      </c>
      <c r="J943" s="561">
        <f>G943+I943</f>
        <v>77826</v>
      </c>
      <c r="K943" s="562" t="s">
        <v>3740</v>
      </c>
      <c r="L943" s="546" t="s">
        <v>3745</v>
      </c>
    </row>
    <row r="944" spans="1:12" s="543" customFormat="1" ht="30" outlineLevel="1">
      <c r="A944" s="556">
        <f t="shared" ref="A944:A973" si="59">A943+1</f>
        <v>1855</v>
      </c>
      <c r="B944" s="557" t="s">
        <v>1252</v>
      </c>
      <c r="C944" s="558" t="s">
        <v>2</v>
      </c>
      <c r="D944" s="558">
        <v>30</v>
      </c>
      <c r="E944" s="538"/>
      <c r="F944" s="564">
        <v>298.10000000000002</v>
      </c>
      <c r="G944" s="560">
        <f t="shared" si="56"/>
        <v>8943</v>
      </c>
      <c r="H944" s="564">
        <v>250</v>
      </c>
      <c r="I944" s="560">
        <f t="shared" si="57"/>
        <v>7500</v>
      </c>
      <c r="J944" s="561">
        <f t="shared" ref="J944:J955" si="60">G944+I944</f>
        <v>16443</v>
      </c>
      <c r="K944" s="562" t="s">
        <v>3740</v>
      </c>
      <c r="L944" s="546" t="s">
        <v>3745</v>
      </c>
    </row>
    <row r="945" spans="1:12" s="543" customFormat="1" ht="15.6" outlineLevel="1">
      <c r="A945" s="556">
        <f t="shared" si="59"/>
        <v>1856</v>
      </c>
      <c r="B945" s="557" t="s">
        <v>1187</v>
      </c>
      <c r="C945" s="558" t="s">
        <v>2</v>
      </c>
      <c r="D945" s="558">
        <v>30</v>
      </c>
      <c r="E945" s="538"/>
      <c r="F945" s="565">
        <v>301.2</v>
      </c>
      <c r="G945" s="560">
        <f t="shared" si="56"/>
        <v>9036</v>
      </c>
      <c r="H945" s="564">
        <v>250</v>
      </c>
      <c r="I945" s="560">
        <f t="shared" si="57"/>
        <v>7500</v>
      </c>
      <c r="J945" s="561">
        <f t="shared" si="60"/>
        <v>16536</v>
      </c>
      <c r="K945" s="562" t="s">
        <v>3740</v>
      </c>
      <c r="L945" s="546" t="s">
        <v>3745</v>
      </c>
    </row>
    <row r="946" spans="1:12" s="543" customFormat="1" ht="15.6" outlineLevel="1">
      <c r="A946" s="556">
        <f t="shared" si="59"/>
        <v>1857</v>
      </c>
      <c r="B946" s="557" t="s">
        <v>1313</v>
      </c>
      <c r="C946" s="558" t="s">
        <v>2</v>
      </c>
      <c r="D946" s="558">
        <v>2</v>
      </c>
      <c r="E946" s="538"/>
      <c r="F946" s="565">
        <v>304.8</v>
      </c>
      <c r="G946" s="560">
        <f t="shared" si="56"/>
        <v>609.6</v>
      </c>
      <c r="H946" s="564">
        <v>250</v>
      </c>
      <c r="I946" s="560">
        <f t="shared" si="57"/>
        <v>500</v>
      </c>
      <c r="J946" s="561">
        <f t="shared" si="60"/>
        <v>1109.5999999999999</v>
      </c>
      <c r="K946" s="562" t="s">
        <v>3740</v>
      </c>
      <c r="L946" s="546" t="s">
        <v>3745</v>
      </c>
    </row>
    <row r="947" spans="1:12" s="543" customFormat="1" ht="45" outlineLevel="1">
      <c r="A947" s="556">
        <f t="shared" si="59"/>
        <v>1858</v>
      </c>
      <c r="B947" s="557" t="s">
        <v>1355</v>
      </c>
      <c r="C947" s="558" t="s">
        <v>31</v>
      </c>
      <c r="D947" s="558">
        <v>2</v>
      </c>
      <c r="E947" s="538"/>
      <c r="F947" s="565">
        <v>2299.1999999999998</v>
      </c>
      <c r="G947" s="560">
        <f t="shared" si="56"/>
        <v>4598.3999999999996</v>
      </c>
      <c r="H947" s="564">
        <v>1500</v>
      </c>
      <c r="I947" s="560">
        <f t="shared" si="57"/>
        <v>3000</v>
      </c>
      <c r="J947" s="561">
        <f t="shared" si="60"/>
        <v>7598.4</v>
      </c>
      <c r="K947" s="562" t="s">
        <v>3740</v>
      </c>
      <c r="L947" s="546" t="s">
        <v>3745</v>
      </c>
    </row>
    <row r="948" spans="1:12" s="543" customFormat="1" ht="45" outlineLevel="1">
      <c r="A948" s="556">
        <f t="shared" si="59"/>
        <v>1859</v>
      </c>
      <c r="B948" s="557" t="s">
        <v>1317</v>
      </c>
      <c r="C948" s="558" t="s">
        <v>31</v>
      </c>
      <c r="D948" s="558">
        <v>4</v>
      </c>
      <c r="E948" s="538"/>
      <c r="F948" s="564">
        <v>2272.8000000000002</v>
      </c>
      <c r="G948" s="560">
        <f t="shared" si="56"/>
        <v>9091.2000000000007</v>
      </c>
      <c r="H948" s="564">
        <v>1500</v>
      </c>
      <c r="I948" s="560">
        <f t="shared" si="57"/>
        <v>6000</v>
      </c>
      <c r="J948" s="561">
        <f t="shared" si="60"/>
        <v>15091.2</v>
      </c>
      <c r="K948" s="562" t="s">
        <v>3740</v>
      </c>
      <c r="L948" s="546" t="s">
        <v>3745</v>
      </c>
    </row>
    <row r="949" spans="1:12" s="543" customFormat="1" ht="45" outlineLevel="1">
      <c r="A949" s="556">
        <f t="shared" si="59"/>
        <v>1860</v>
      </c>
      <c r="B949" s="557" t="s">
        <v>1738</v>
      </c>
      <c r="C949" s="558" t="s">
        <v>31</v>
      </c>
      <c r="D949" s="558">
        <v>1</v>
      </c>
      <c r="E949" s="538"/>
      <c r="F949" s="564">
        <v>4756.8</v>
      </c>
      <c r="G949" s="560">
        <f t="shared" si="56"/>
        <v>4756.8</v>
      </c>
      <c r="H949" s="564">
        <v>1500</v>
      </c>
      <c r="I949" s="560">
        <f t="shared" si="57"/>
        <v>1500</v>
      </c>
      <c r="J949" s="561">
        <f t="shared" si="60"/>
        <v>6256.8</v>
      </c>
      <c r="K949" s="562" t="s">
        <v>3740</v>
      </c>
      <c r="L949" s="546" t="s">
        <v>3745</v>
      </c>
    </row>
    <row r="950" spans="1:12" s="543" customFormat="1" ht="45" outlineLevel="1">
      <c r="A950" s="556">
        <f t="shared" si="59"/>
        <v>1861</v>
      </c>
      <c r="B950" s="557" t="s">
        <v>1739</v>
      </c>
      <c r="C950" s="558" t="s">
        <v>31</v>
      </c>
      <c r="D950" s="558">
        <v>1</v>
      </c>
      <c r="E950" s="538"/>
      <c r="F950" s="564">
        <v>2726.4</v>
      </c>
      <c r="G950" s="560">
        <f t="shared" si="56"/>
        <v>2726.4</v>
      </c>
      <c r="H950" s="564">
        <v>1500</v>
      </c>
      <c r="I950" s="560">
        <f t="shared" si="57"/>
        <v>1500</v>
      </c>
      <c r="J950" s="561">
        <f t="shared" si="60"/>
        <v>4226.3999999999996</v>
      </c>
      <c r="K950" s="562" t="s">
        <v>3740</v>
      </c>
      <c r="L950" s="546" t="s">
        <v>3745</v>
      </c>
    </row>
    <row r="951" spans="1:12" s="543" customFormat="1" ht="60" outlineLevel="1">
      <c r="A951" s="556">
        <f t="shared" si="59"/>
        <v>1862</v>
      </c>
      <c r="B951" s="557" t="s">
        <v>1356</v>
      </c>
      <c r="C951" s="558" t="s">
        <v>31</v>
      </c>
      <c r="D951" s="558">
        <v>1</v>
      </c>
      <c r="E951" s="538"/>
      <c r="F951" s="564">
        <v>2570.4</v>
      </c>
      <c r="G951" s="560">
        <f t="shared" si="56"/>
        <v>2570.4</v>
      </c>
      <c r="H951" s="564">
        <v>1500</v>
      </c>
      <c r="I951" s="560">
        <f t="shared" si="57"/>
        <v>1500</v>
      </c>
      <c r="J951" s="561">
        <f t="shared" si="60"/>
        <v>4070.4</v>
      </c>
      <c r="K951" s="562" t="s">
        <v>3740</v>
      </c>
      <c r="L951" s="546" t="s">
        <v>3745</v>
      </c>
    </row>
    <row r="952" spans="1:12" s="543" customFormat="1" ht="60" outlineLevel="1">
      <c r="A952" s="556">
        <f t="shared" si="59"/>
        <v>1863</v>
      </c>
      <c r="B952" s="557" t="s">
        <v>1320</v>
      </c>
      <c r="C952" s="558" t="s">
        <v>31</v>
      </c>
      <c r="D952" s="558">
        <v>1</v>
      </c>
      <c r="E952" s="538"/>
      <c r="F952" s="564">
        <v>2260.8000000000002</v>
      </c>
      <c r="G952" s="560">
        <f t="shared" si="56"/>
        <v>2260.8000000000002</v>
      </c>
      <c r="H952" s="564">
        <v>1500</v>
      </c>
      <c r="I952" s="560">
        <f t="shared" si="57"/>
        <v>1500</v>
      </c>
      <c r="J952" s="561">
        <f t="shared" si="60"/>
        <v>3760.8</v>
      </c>
      <c r="K952" s="562" t="s">
        <v>3740</v>
      </c>
      <c r="L952" s="546" t="s">
        <v>3745</v>
      </c>
    </row>
    <row r="953" spans="1:12" s="543" customFormat="1" ht="15.6" outlineLevel="1">
      <c r="A953" s="556">
        <f t="shared" si="59"/>
        <v>1864</v>
      </c>
      <c r="B953" s="557" t="s">
        <v>1329</v>
      </c>
      <c r="C953" s="558" t="s">
        <v>31</v>
      </c>
      <c r="D953" s="558">
        <v>78</v>
      </c>
      <c r="E953" s="538"/>
      <c r="F953" s="565">
        <v>512</v>
      </c>
      <c r="G953" s="560">
        <f t="shared" si="56"/>
        <v>39936</v>
      </c>
      <c r="H953" s="565">
        <v>1000</v>
      </c>
      <c r="I953" s="560">
        <f t="shared" si="57"/>
        <v>78000</v>
      </c>
      <c r="J953" s="561">
        <f t="shared" si="60"/>
        <v>117936</v>
      </c>
      <c r="K953" s="562" t="s">
        <v>3740</v>
      </c>
      <c r="L953" s="546" t="s">
        <v>3745</v>
      </c>
    </row>
    <row r="954" spans="1:12" s="543" customFormat="1" ht="30" outlineLevel="1">
      <c r="A954" s="556">
        <f t="shared" si="59"/>
        <v>1865</v>
      </c>
      <c r="B954" s="557" t="s">
        <v>1381</v>
      </c>
      <c r="C954" s="558" t="s">
        <v>2</v>
      </c>
      <c r="D954" s="558">
        <v>200</v>
      </c>
      <c r="E954" s="538"/>
      <c r="F954" s="564">
        <v>150.76</v>
      </c>
      <c r="G954" s="560">
        <f t="shared" si="56"/>
        <v>30152</v>
      </c>
      <c r="H954" s="564">
        <v>60</v>
      </c>
      <c r="I954" s="560">
        <f t="shared" si="57"/>
        <v>12000</v>
      </c>
      <c r="J954" s="561">
        <f t="shared" si="60"/>
        <v>42152</v>
      </c>
      <c r="K954" s="562" t="s">
        <v>3740</v>
      </c>
      <c r="L954" s="546" t="s">
        <v>3745</v>
      </c>
    </row>
    <row r="955" spans="1:12" s="543" customFormat="1" ht="30" outlineLevel="1">
      <c r="A955" s="556">
        <f t="shared" si="59"/>
        <v>1866</v>
      </c>
      <c r="B955" s="557" t="s">
        <v>1380</v>
      </c>
      <c r="C955" s="558" t="s">
        <v>31</v>
      </c>
      <c r="D955" s="558">
        <v>600</v>
      </c>
      <c r="E955" s="538"/>
      <c r="F955" s="559">
        <v>40.799999999999997</v>
      </c>
      <c r="G955" s="560">
        <f t="shared" si="56"/>
        <v>24480</v>
      </c>
      <c r="H955" s="559">
        <v>120</v>
      </c>
      <c r="I955" s="560">
        <f t="shared" si="57"/>
        <v>72000</v>
      </c>
      <c r="J955" s="561">
        <f t="shared" si="60"/>
        <v>96480</v>
      </c>
      <c r="K955" s="562" t="s">
        <v>3740</v>
      </c>
      <c r="L955" s="546" t="s">
        <v>3745</v>
      </c>
    </row>
    <row r="956" spans="1:12" s="6" customFormat="1" ht="30" outlineLevel="1">
      <c r="A956" s="550">
        <f t="shared" si="59"/>
        <v>1867</v>
      </c>
      <c r="B956" s="551" t="s">
        <v>1376</v>
      </c>
      <c r="C956" s="552"/>
      <c r="D956" s="552"/>
      <c r="E956" s="202"/>
      <c r="F956" s="553"/>
      <c r="G956" s="560">
        <f t="shared" si="56"/>
        <v>0</v>
      </c>
      <c r="H956" s="553"/>
      <c r="I956" s="560">
        <f t="shared" si="57"/>
        <v>0</v>
      </c>
      <c r="J956" s="554"/>
      <c r="K956" s="555" t="s">
        <v>3740</v>
      </c>
      <c r="L956" s="359"/>
    </row>
    <row r="957" spans="1:12" s="543" customFormat="1" ht="75" outlineLevel="1">
      <c r="A957" s="556">
        <f t="shared" si="59"/>
        <v>1868</v>
      </c>
      <c r="B957" s="557" t="s">
        <v>1740</v>
      </c>
      <c r="C957" s="558" t="s">
        <v>31</v>
      </c>
      <c r="D957" s="558">
        <v>1</v>
      </c>
      <c r="E957" s="538"/>
      <c r="F957" s="563">
        <v>184000</v>
      </c>
      <c r="G957" s="560">
        <f t="shared" si="56"/>
        <v>184000</v>
      </c>
      <c r="H957" s="563">
        <v>50000</v>
      </c>
      <c r="I957" s="560">
        <f t="shared" si="57"/>
        <v>50000</v>
      </c>
      <c r="J957" s="561">
        <f>G957+I957</f>
        <v>234000</v>
      </c>
      <c r="K957" s="562" t="s">
        <v>3740</v>
      </c>
      <c r="L957" s="546" t="s">
        <v>3745</v>
      </c>
    </row>
    <row r="958" spans="1:12" s="543" customFormat="1" ht="30" outlineLevel="1">
      <c r="A958" s="556">
        <f t="shared" si="59"/>
        <v>1869</v>
      </c>
      <c r="B958" s="557" t="s">
        <v>1741</v>
      </c>
      <c r="C958" s="558" t="s">
        <v>31</v>
      </c>
      <c r="D958" s="558">
        <v>1</v>
      </c>
      <c r="E958" s="538"/>
      <c r="F958" s="563">
        <v>38000</v>
      </c>
      <c r="G958" s="560">
        <f t="shared" si="56"/>
        <v>38000</v>
      </c>
      <c r="H958" s="563">
        <v>5000</v>
      </c>
      <c r="I958" s="560">
        <f t="shared" si="57"/>
        <v>5000</v>
      </c>
      <c r="J958" s="561">
        <f t="shared" ref="J958:J971" si="61">G958+I958</f>
        <v>43000</v>
      </c>
      <c r="K958" s="562" t="s">
        <v>3740</v>
      </c>
      <c r="L958" s="546" t="s">
        <v>3745</v>
      </c>
    </row>
    <row r="959" spans="1:12" s="543" customFormat="1" ht="45" outlineLevel="1">
      <c r="A959" s="556">
        <f t="shared" si="59"/>
        <v>1870</v>
      </c>
      <c r="B959" s="557" t="s">
        <v>1742</v>
      </c>
      <c r="C959" s="558" t="s">
        <v>31</v>
      </c>
      <c r="D959" s="558">
        <v>1</v>
      </c>
      <c r="E959" s="538"/>
      <c r="F959" s="563">
        <v>3500</v>
      </c>
      <c r="G959" s="560">
        <f t="shared" si="56"/>
        <v>3500</v>
      </c>
      <c r="H959" s="563">
        <v>5000</v>
      </c>
      <c r="I959" s="560">
        <f t="shared" si="57"/>
        <v>5000</v>
      </c>
      <c r="J959" s="561">
        <f t="shared" si="61"/>
        <v>8500</v>
      </c>
      <c r="K959" s="562" t="s">
        <v>3740</v>
      </c>
      <c r="L959" s="546" t="s">
        <v>3745</v>
      </c>
    </row>
    <row r="960" spans="1:12" s="543" customFormat="1" ht="45" outlineLevel="1">
      <c r="A960" s="556">
        <f t="shared" si="59"/>
        <v>1871</v>
      </c>
      <c r="B960" s="557" t="s">
        <v>1743</v>
      </c>
      <c r="C960" s="558" t="s">
        <v>31</v>
      </c>
      <c r="D960" s="558">
        <v>1</v>
      </c>
      <c r="E960" s="538"/>
      <c r="F960" s="563">
        <v>42620</v>
      </c>
      <c r="G960" s="560">
        <f t="shared" si="56"/>
        <v>42620</v>
      </c>
      <c r="H960" s="563">
        <v>10000</v>
      </c>
      <c r="I960" s="560">
        <f t="shared" si="57"/>
        <v>10000</v>
      </c>
      <c r="J960" s="561">
        <f t="shared" si="61"/>
        <v>52620</v>
      </c>
      <c r="K960" s="562" t="s">
        <v>3740</v>
      </c>
      <c r="L960" s="546" t="s">
        <v>3745</v>
      </c>
    </row>
    <row r="961" spans="1:12" s="543" customFormat="1" ht="30" outlineLevel="1">
      <c r="A961" s="556">
        <f t="shared" si="59"/>
        <v>1872</v>
      </c>
      <c r="B961" s="557" t="s">
        <v>1377</v>
      </c>
      <c r="C961" s="558"/>
      <c r="D961" s="558"/>
      <c r="E961" s="538"/>
      <c r="F961" s="425"/>
      <c r="G961" s="560">
        <f t="shared" si="56"/>
        <v>0</v>
      </c>
      <c r="H961" s="433"/>
      <c r="I961" s="560">
        <f t="shared" si="57"/>
        <v>0</v>
      </c>
      <c r="J961" s="561">
        <f t="shared" si="61"/>
        <v>0</v>
      </c>
      <c r="K961" s="562" t="s">
        <v>3740</v>
      </c>
      <c r="L961" s="546" t="s">
        <v>3745</v>
      </c>
    </row>
    <row r="962" spans="1:12" s="543" customFormat="1" ht="30" outlineLevel="1">
      <c r="A962" s="556">
        <f t="shared" si="59"/>
        <v>1873</v>
      </c>
      <c r="B962" s="557" t="s">
        <v>1744</v>
      </c>
      <c r="C962" s="558" t="s">
        <v>31</v>
      </c>
      <c r="D962" s="558">
        <v>1</v>
      </c>
      <c r="E962" s="538"/>
      <c r="F962" s="563">
        <v>34000</v>
      </c>
      <c r="G962" s="560">
        <f t="shared" si="56"/>
        <v>34000</v>
      </c>
      <c r="H962" s="563">
        <v>25000</v>
      </c>
      <c r="I962" s="560">
        <f t="shared" si="57"/>
        <v>25000</v>
      </c>
      <c r="J962" s="561">
        <f t="shared" si="61"/>
        <v>59000</v>
      </c>
      <c r="K962" s="562" t="s">
        <v>3740</v>
      </c>
      <c r="L962" s="546" t="s">
        <v>3745</v>
      </c>
    </row>
    <row r="963" spans="1:12" s="543" customFormat="1" ht="75" outlineLevel="1">
      <c r="A963" s="556">
        <f t="shared" si="59"/>
        <v>1874</v>
      </c>
      <c r="B963" s="557" t="s">
        <v>1745</v>
      </c>
      <c r="C963" s="558" t="s">
        <v>31</v>
      </c>
      <c r="D963" s="558">
        <v>2</v>
      </c>
      <c r="E963" s="538"/>
      <c r="F963" s="563">
        <v>1140000</v>
      </c>
      <c r="G963" s="560">
        <f t="shared" si="56"/>
        <v>2280000</v>
      </c>
      <c r="H963" s="563">
        <v>480000</v>
      </c>
      <c r="I963" s="560">
        <f t="shared" si="57"/>
        <v>960000</v>
      </c>
      <c r="J963" s="561">
        <f t="shared" si="61"/>
        <v>3240000</v>
      </c>
      <c r="K963" s="562" t="s">
        <v>3740</v>
      </c>
      <c r="L963" s="546" t="s">
        <v>3745</v>
      </c>
    </row>
    <row r="964" spans="1:12" s="543" customFormat="1" ht="75" outlineLevel="1">
      <c r="A964" s="556">
        <f t="shared" si="59"/>
        <v>1875</v>
      </c>
      <c r="B964" s="557" t="s">
        <v>1746</v>
      </c>
      <c r="C964" s="558" t="s">
        <v>31</v>
      </c>
      <c r="D964" s="558">
        <v>1</v>
      </c>
      <c r="E964" s="538"/>
      <c r="F964" s="563">
        <v>465000</v>
      </c>
      <c r="G964" s="560">
        <f t="shared" si="56"/>
        <v>465000</v>
      </c>
      <c r="H964" s="563">
        <v>480000</v>
      </c>
      <c r="I964" s="560">
        <f t="shared" si="57"/>
        <v>480000</v>
      </c>
      <c r="J964" s="561">
        <f t="shared" si="61"/>
        <v>945000</v>
      </c>
      <c r="K964" s="562" t="s">
        <v>3740</v>
      </c>
      <c r="L964" s="546" t="s">
        <v>3745</v>
      </c>
    </row>
    <row r="965" spans="1:12" s="543" customFormat="1" ht="60" outlineLevel="1">
      <c r="A965" s="556">
        <f t="shared" si="59"/>
        <v>1876</v>
      </c>
      <c r="B965" s="557" t="s">
        <v>1747</v>
      </c>
      <c r="C965" s="558" t="s">
        <v>31</v>
      </c>
      <c r="D965" s="558">
        <v>1</v>
      </c>
      <c r="E965" s="538"/>
      <c r="F965" s="563">
        <v>62000</v>
      </c>
      <c r="G965" s="560">
        <f t="shared" si="56"/>
        <v>62000</v>
      </c>
      <c r="H965" s="563">
        <v>92000</v>
      </c>
      <c r="I965" s="560">
        <f t="shared" si="57"/>
        <v>92000</v>
      </c>
      <c r="J965" s="561">
        <f t="shared" si="61"/>
        <v>154000</v>
      </c>
      <c r="K965" s="562" t="s">
        <v>3740</v>
      </c>
      <c r="L965" s="546" t="s">
        <v>3745</v>
      </c>
    </row>
    <row r="966" spans="1:12" s="543" customFormat="1" ht="45" outlineLevel="1">
      <c r="A966" s="556">
        <f t="shared" si="59"/>
        <v>1877</v>
      </c>
      <c r="B966" s="557" t="s">
        <v>1748</v>
      </c>
      <c r="C966" s="558" t="s">
        <v>31</v>
      </c>
      <c r="D966" s="558">
        <v>1</v>
      </c>
      <c r="E966" s="538"/>
      <c r="F966" s="563">
        <v>44000</v>
      </c>
      <c r="G966" s="560">
        <f t="shared" si="56"/>
        <v>44000</v>
      </c>
      <c r="H966" s="563">
        <v>92000</v>
      </c>
      <c r="I966" s="560">
        <f t="shared" si="57"/>
        <v>92000</v>
      </c>
      <c r="J966" s="561">
        <f t="shared" si="61"/>
        <v>136000</v>
      </c>
      <c r="K966" s="562" t="s">
        <v>3740</v>
      </c>
      <c r="L966" s="546" t="s">
        <v>3745</v>
      </c>
    </row>
    <row r="967" spans="1:12" s="543" customFormat="1" ht="45" outlineLevel="1">
      <c r="A967" s="556">
        <f t="shared" si="59"/>
        <v>1878</v>
      </c>
      <c r="B967" s="557" t="s">
        <v>1749</v>
      </c>
      <c r="C967" s="558" t="s">
        <v>31</v>
      </c>
      <c r="D967" s="558">
        <v>1</v>
      </c>
      <c r="E967" s="538"/>
      <c r="F967" s="563">
        <v>35000</v>
      </c>
      <c r="G967" s="560">
        <f t="shared" si="56"/>
        <v>35000</v>
      </c>
      <c r="H967" s="563">
        <v>92000</v>
      </c>
      <c r="I967" s="560">
        <f t="shared" si="57"/>
        <v>92000</v>
      </c>
      <c r="J967" s="561">
        <f t="shared" si="61"/>
        <v>127000</v>
      </c>
      <c r="K967" s="562" t="s">
        <v>3740</v>
      </c>
      <c r="L967" s="546" t="s">
        <v>3745</v>
      </c>
    </row>
    <row r="968" spans="1:12" s="543" customFormat="1" ht="30" outlineLevel="1">
      <c r="A968" s="556">
        <f t="shared" si="59"/>
        <v>1879</v>
      </c>
      <c r="B968" s="557" t="s">
        <v>1750</v>
      </c>
      <c r="C968" s="558" t="s">
        <v>31</v>
      </c>
      <c r="D968" s="558">
        <v>1</v>
      </c>
      <c r="E968" s="538"/>
      <c r="F968" s="563">
        <v>85000</v>
      </c>
      <c r="G968" s="560">
        <f t="shared" si="56"/>
        <v>85000</v>
      </c>
      <c r="H968" s="563">
        <v>164000</v>
      </c>
      <c r="I968" s="560">
        <f t="shared" si="57"/>
        <v>164000</v>
      </c>
      <c r="J968" s="561">
        <f t="shared" si="61"/>
        <v>249000</v>
      </c>
      <c r="K968" s="562" t="s">
        <v>3740</v>
      </c>
      <c r="L968" s="546" t="s">
        <v>3745</v>
      </c>
    </row>
    <row r="969" spans="1:12" s="543" customFormat="1" ht="15" outlineLevel="1">
      <c r="A969" s="556">
        <f t="shared" si="59"/>
        <v>1880</v>
      </c>
      <c r="B969" s="557" t="s">
        <v>1378</v>
      </c>
      <c r="C969" s="558"/>
      <c r="D969" s="558"/>
      <c r="E969" s="538"/>
      <c r="F969" s="425"/>
      <c r="G969" s="560">
        <f t="shared" si="56"/>
        <v>0</v>
      </c>
      <c r="H969" s="433"/>
      <c r="I969" s="560">
        <f t="shared" si="57"/>
        <v>0</v>
      </c>
      <c r="J969" s="561">
        <f t="shared" si="61"/>
        <v>0</v>
      </c>
      <c r="K969" s="562" t="s">
        <v>3740</v>
      </c>
      <c r="L969" s="546" t="s">
        <v>3745</v>
      </c>
    </row>
    <row r="970" spans="1:12" s="543" customFormat="1" ht="60" outlineLevel="1">
      <c r="A970" s="556">
        <f t="shared" si="59"/>
        <v>1881</v>
      </c>
      <c r="B970" s="557" t="s">
        <v>1751</v>
      </c>
      <c r="C970" s="558" t="s">
        <v>2</v>
      </c>
      <c r="D970" s="558">
        <v>10</v>
      </c>
      <c r="E970" s="538"/>
      <c r="F970" s="563">
        <v>1200</v>
      </c>
      <c r="G970" s="560">
        <f t="shared" si="56"/>
        <v>12000</v>
      </c>
      <c r="H970" s="563">
        <v>1000</v>
      </c>
      <c r="I970" s="560">
        <f t="shared" si="57"/>
        <v>10000</v>
      </c>
      <c r="J970" s="561">
        <f t="shared" si="61"/>
        <v>22000</v>
      </c>
      <c r="K970" s="562" t="s">
        <v>3740</v>
      </c>
      <c r="L970" s="546" t="s">
        <v>3745</v>
      </c>
    </row>
    <row r="971" spans="1:12" s="543" customFormat="1" ht="45" outlineLevel="1">
      <c r="A971" s="556">
        <f t="shared" si="59"/>
        <v>1882</v>
      </c>
      <c r="B971" s="557" t="s">
        <v>1752</v>
      </c>
      <c r="C971" s="558" t="s">
        <v>31</v>
      </c>
      <c r="D971" s="558">
        <v>30</v>
      </c>
      <c r="E971" s="538"/>
      <c r="F971" s="563">
        <v>6120</v>
      </c>
      <c r="G971" s="560">
        <f t="shared" si="56"/>
        <v>183600</v>
      </c>
      <c r="H971" s="563">
        <v>400</v>
      </c>
      <c r="I971" s="560">
        <f t="shared" si="57"/>
        <v>12000</v>
      </c>
      <c r="J971" s="561">
        <f t="shared" si="61"/>
        <v>195600</v>
      </c>
      <c r="K971" s="562" t="s">
        <v>3740</v>
      </c>
      <c r="L971" s="546" t="s">
        <v>3745</v>
      </c>
    </row>
    <row r="972" spans="1:12" s="543" customFormat="1" ht="15" outlineLevel="1">
      <c r="A972" s="556">
        <f t="shared" si="59"/>
        <v>1883</v>
      </c>
      <c r="B972" s="557"/>
      <c r="C972" s="558"/>
      <c r="D972" s="558"/>
      <c r="E972" s="538"/>
      <c r="F972" s="560"/>
      <c r="G972" s="560"/>
      <c r="H972" s="560"/>
      <c r="I972" s="560"/>
      <c r="J972" s="560"/>
      <c r="K972" s="562" t="s">
        <v>3740</v>
      </c>
      <c r="L972" s="546" t="s">
        <v>3745</v>
      </c>
    </row>
    <row r="973" spans="1:12" s="543" customFormat="1" ht="15" outlineLevel="1">
      <c r="A973" s="556">
        <f t="shared" si="59"/>
        <v>1884</v>
      </c>
      <c r="B973" s="557" t="s">
        <v>1753</v>
      </c>
      <c r="C973" s="558" t="s">
        <v>1754</v>
      </c>
      <c r="D973" s="558">
        <v>1</v>
      </c>
      <c r="E973" s="538"/>
      <c r="F973" s="560"/>
      <c r="G973" s="560"/>
      <c r="H973" s="560">
        <v>2620000</v>
      </c>
      <c r="I973" s="560">
        <f>H973*D973</f>
        <v>2620000</v>
      </c>
      <c r="J973" s="560">
        <f>G973+I973</f>
        <v>2620000</v>
      </c>
      <c r="K973" s="562" t="s">
        <v>3740</v>
      </c>
      <c r="L973" s="546" t="s">
        <v>3745</v>
      </c>
    </row>
    <row r="975" spans="1:12" s="419" customFormat="1">
      <c r="A975" s="1015" t="s">
        <v>3596</v>
      </c>
      <c r="B975" s="1015"/>
      <c r="C975" s="1015"/>
      <c r="D975" s="1015"/>
      <c r="E975" s="1015"/>
      <c r="F975" s="1015"/>
      <c r="G975" s="305">
        <f>SUM(G18:G973)</f>
        <v>61753623.533799976</v>
      </c>
      <c r="H975" s="305"/>
      <c r="I975" s="305">
        <f t="shared" ref="I975" si="62">SUM(I18:I973)</f>
        <v>21748790.883954003</v>
      </c>
      <c r="J975" s="379">
        <f>SUM(J18:J973)</f>
        <v>83502414.41775395</v>
      </c>
      <c r="K975" s="569"/>
    </row>
    <row r="976" spans="1:12">
      <c r="A976" s="1012" t="s">
        <v>3626</v>
      </c>
      <c r="B976" s="1012"/>
      <c r="C976" s="1012"/>
      <c r="D976" s="1012"/>
      <c r="E976" s="1012"/>
      <c r="F976" s="1012"/>
      <c r="G976" s="571">
        <v>9412686.8399999999</v>
      </c>
      <c r="H976" s="570"/>
      <c r="I976" s="571">
        <v>6235970.8799999999</v>
      </c>
      <c r="J976" s="571">
        <f>G976+I976</f>
        <v>15648657.719999999</v>
      </c>
    </row>
    <row r="977" spans="1:10">
      <c r="A977" s="1012" t="s">
        <v>3625</v>
      </c>
      <c r="B977" s="1012"/>
      <c r="C977" s="1012"/>
      <c r="D977" s="1012"/>
      <c r="E977" s="1012"/>
      <c r="F977" s="1012"/>
      <c r="G977" s="571">
        <f>G975-G976</f>
        <v>52340936.693799973</v>
      </c>
      <c r="H977" s="570"/>
      <c r="I977" s="571">
        <f>I975-I976</f>
        <v>15512820.003954004</v>
      </c>
      <c r="J977" s="571">
        <f>J975-J976</f>
        <v>67853756.697753951</v>
      </c>
    </row>
  </sheetData>
  <mergeCells count="27">
    <mergeCell ref="A977:F977"/>
    <mergeCell ref="A976:F976"/>
    <mergeCell ref="B17:K17"/>
    <mergeCell ref="K641:K642"/>
    <mergeCell ref="A975:F975"/>
    <mergeCell ref="A14:K14"/>
    <mergeCell ref="A15:A16"/>
    <mergeCell ref="B15:B16"/>
    <mergeCell ref="C15:C16"/>
    <mergeCell ref="D15:D16"/>
    <mergeCell ref="F15:G15"/>
    <mergeCell ref="H15:I15"/>
    <mergeCell ref="J15:J16"/>
    <mergeCell ref="K15:K16"/>
    <mergeCell ref="A7:D7"/>
    <mergeCell ref="G7:I7"/>
    <mergeCell ref="A8:D8"/>
    <mergeCell ref="J9:K9"/>
    <mergeCell ref="A12:B12"/>
    <mergeCell ref="C12:K12"/>
    <mergeCell ref="A6:C6"/>
    <mergeCell ref="G6:K6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0F29-D9F5-49F0-83E6-D9095FE24673}">
  <sheetPr>
    <tabColor rgb="FFC00000"/>
  </sheetPr>
  <dimension ref="A1"/>
  <sheetViews>
    <sheetView workbookViewId="0">
      <selection activeCell="Q23" sqref="Q23"/>
    </sheetView>
  </sheetViews>
  <sheetFormatPr defaultRowHeight="14.4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E2FA-0448-4D62-BAE3-726154BE6310}">
  <sheetPr>
    <tabColor rgb="FFC00000"/>
  </sheetPr>
  <dimension ref="A1:Q165"/>
  <sheetViews>
    <sheetView topLeftCell="A146" zoomScale="70" zoomScaleNormal="70" workbookViewId="0">
      <selection activeCell="D170" sqref="D170"/>
    </sheetView>
  </sheetViews>
  <sheetFormatPr defaultColWidth="8.88671875" defaultRowHeight="14.4" outlineLevelRow="1"/>
  <cols>
    <col min="1" max="1" width="12.5546875" customWidth="1"/>
    <col min="2" max="2" width="69.44140625" customWidth="1"/>
    <col min="3" max="3" width="13" customWidth="1"/>
    <col min="4" max="4" width="19.33203125" customWidth="1"/>
    <col min="5" max="5" width="15.6640625" customWidth="1"/>
    <col min="6" max="6" width="21.6640625" customWidth="1"/>
    <col min="7" max="7" width="17.109375" customWidth="1"/>
    <col min="8" max="8" width="21.109375" customWidth="1"/>
    <col min="9" max="9" width="19.88671875" customWidth="1"/>
    <col min="10" max="10" width="35.88671875" customWidth="1"/>
  </cols>
  <sheetData>
    <row r="1" spans="1:17" s="64" customFormat="1" ht="62.25" customHeight="1">
      <c r="A1" s="61"/>
      <c r="B1" s="333"/>
      <c r="C1" s="62"/>
      <c r="D1" s="920" t="s">
        <v>1169</v>
      </c>
      <c r="E1" s="920"/>
      <c r="F1" s="920"/>
      <c r="G1" s="920"/>
      <c r="H1" s="920"/>
      <c r="I1" s="920"/>
      <c r="J1" s="920"/>
    </row>
    <row r="2" spans="1:17" s="6" customFormat="1" ht="15.6">
      <c r="A2" s="921" t="s">
        <v>3044</v>
      </c>
      <c r="B2" s="921"/>
      <c r="C2" s="921"/>
      <c r="D2" s="921"/>
      <c r="E2" s="921"/>
      <c r="F2" s="921"/>
      <c r="G2" s="921"/>
      <c r="H2" s="921"/>
      <c r="I2" s="921"/>
      <c r="J2" s="921"/>
      <c r="K2" s="10"/>
      <c r="L2" s="10"/>
      <c r="M2" s="10"/>
      <c r="N2" s="10"/>
      <c r="O2" s="10"/>
      <c r="P2" s="10"/>
      <c r="Q2" s="10"/>
    </row>
    <row r="3" spans="1:17" s="12" customFormat="1" ht="15">
      <c r="A3" s="926"/>
      <c r="B3" s="926"/>
      <c r="C3" s="926"/>
      <c r="D3" s="926"/>
      <c r="E3" s="926"/>
      <c r="F3" s="926"/>
      <c r="G3" s="926"/>
      <c r="H3" s="926"/>
      <c r="I3" s="926"/>
      <c r="J3" s="926"/>
    </row>
    <row r="4" spans="1:17" s="12" customFormat="1" ht="15.6">
      <c r="A4" s="927" t="s">
        <v>1171</v>
      </c>
      <c r="B4" s="927"/>
      <c r="C4" s="927"/>
      <c r="D4" s="927"/>
      <c r="E4" s="927"/>
      <c r="F4" s="927"/>
      <c r="G4" s="927"/>
      <c r="H4" s="927"/>
      <c r="I4" s="927"/>
      <c r="J4" s="927"/>
    </row>
    <row r="5" spans="1:17" s="6" customFormat="1" ht="15">
      <c r="A5" s="929"/>
      <c r="B5" s="929"/>
      <c r="C5" s="929"/>
      <c r="D5" s="929"/>
      <c r="E5" s="929"/>
      <c r="F5" s="929"/>
      <c r="G5" s="929"/>
      <c r="H5" s="929"/>
      <c r="I5" s="929"/>
      <c r="J5" s="929"/>
      <c r="K5" s="10"/>
      <c r="L5" s="10"/>
      <c r="M5" s="10"/>
      <c r="N5" s="10"/>
      <c r="O5" s="10"/>
      <c r="P5" s="10"/>
      <c r="Q5" s="10"/>
    </row>
    <row r="6" spans="1:17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10"/>
      <c r="L6" s="10"/>
      <c r="M6" s="10"/>
      <c r="N6" s="10"/>
      <c r="O6" s="10"/>
      <c r="P6" s="10"/>
      <c r="Q6" s="10"/>
    </row>
    <row r="7" spans="1:17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</row>
    <row r="8" spans="1:17" s="63" customFormat="1" ht="30.75" customHeight="1">
      <c r="A8" s="945" t="s">
        <v>27</v>
      </c>
      <c r="B8" s="945"/>
      <c r="C8" s="945"/>
      <c r="D8" s="945"/>
      <c r="E8" s="866"/>
      <c r="F8" s="946" t="s">
        <v>1172</v>
      </c>
      <c r="G8" s="946"/>
      <c r="H8" s="946"/>
      <c r="I8" s="22" t="s">
        <v>1173</v>
      </c>
      <c r="J8" s="321"/>
    </row>
    <row r="9" spans="1:17" s="63" customFormat="1" ht="15">
      <c r="A9" s="946"/>
      <c r="B9" s="946"/>
      <c r="C9" s="946"/>
      <c r="D9" s="946"/>
      <c r="E9" s="867"/>
      <c r="F9" s="22"/>
      <c r="G9" s="22"/>
      <c r="H9" s="22"/>
      <c r="I9" s="22"/>
      <c r="J9" s="321"/>
      <c r="K9" s="23" t="s">
        <v>22</v>
      </c>
    </row>
    <row r="10" spans="1:17" s="63" customFormat="1" ht="15">
      <c r="A10" s="56"/>
      <c r="B10" s="342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</row>
    <row r="11" spans="1:17" s="63" customFormat="1" ht="15">
      <c r="A11" s="57" t="s">
        <v>3034</v>
      </c>
      <c r="B11" s="343"/>
      <c r="C11" s="48"/>
      <c r="D11" s="54"/>
      <c r="E11" s="28"/>
      <c r="F11" s="27"/>
      <c r="G11" s="27"/>
      <c r="H11" s="28"/>
      <c r="I11" s="28"/>
      <c r="J11" s="322" t="s">
        <v>23</v>
      </c>
    </row>
    <row r="12" spans="1:17" s="5" customFormat="1" ht="15.6">
      <c r="A12" s="58"/>
      <c r="B12" s="4"/>
      <c r="C12" s="869"/>
      <c r="D12" s="869"/>
      <c r="E12" s="1"/>
      <c r="F12" s="1"/>
      <c r="G12" s="2"/>
      <c r="H12" s="1"/>
      <c r="I12" s="3"/>
      <c r="J12" s="323"/>
      <c r="K12" s="10"/>
      <c r="L12" s="10"/>
      <c r="M12" s="10"/>
      <c r="N12" s="10"/>
      <c r="O12" s="10"/>
      <c r="P12" s="10"/>
      <c r="Q12" s="10"/>
    </row>
    <row r="13" spans="1:17" s="11" customFormat="1" ht="34.5" customHeight="1">
      <c r="A13" s="943" t="s">
        <v>24</v>
      </c>
      <c r="B13" s="943"/>
      <c r="C13" s="944" t="s">
        <v>1171</v>
      </c>
      <c r="D13" s="944"/>
      <c r="E13" s="944"/>
      <c r="F13" s="944"/>
      <c r="G13" s="944"/>
      <c r="H13" s="944"/>
      <c r="I13" s="944"/>
      <c r="J13" s="944"/>
    </row>
    <row r="14" spans="1:17" s="63" customFormat="1" ht="15.6">
      <c r="A14" s="31" t="s">
        <v>25</v>
      </c>
      <c r="B14" s="344"/>
      <c r="C14" s="49"/>
      <c r="D14" s="55"/>
      <c r="E14" s="31"/>
      <c r="F14" s="31"/>
      <c r="G14" s="31"/>
      <c r="H14" s="32"/>
      <c r="I14" s="35"/>
      <c r="J14" s="324" t="s">
        <v>26</v>
      </c>
    </row>
    <row r="15" spans="1:17" s="12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</row>
    <row r="16" spans="1:17" s="12" customFormat="1" ht="69" customHeight="1">
      <c r="A16" s="930" t="s">
        <v>0</v>
      </c>
      <c r="B16" s="932" t="s">
        <v>19</v>
      </c>
      <c r="C16" s="922" t="s">
        <v>9</v>
      </c>
      <c r="D16" s="922" t="s">
        <v>7</v>
      </c>
      <c r="E16" s="922" t="s">
        <v>3035</v>
      </c>
      <c r="F16" s="922"/>
      <c r="G16" s="922" t="s">
        <v>3036</v>
      </c>
      <c r="H16" s="922"/>
      <c r="I16" s="922" t="s">
        <v>3039</v>
      </c>
      <c r="J16" s="924" t="s">
        <v>8</v>
      </c>
    </row>
    <row r="17" spans="1:10" s="12" customFormat="1" ht="76.2">
      <c r="A17" s="931"/>
      <c r="B17" s="933"/>
      <c r="C17" s="923"/>
      <c r="D17" s="923"/>
      <c r="E17" s="84" t="s">
        <v>10</v>
      </c>
      <c r="F17" s="868" t="s">
        <v>11</v>
      </c>
      <c r="G17" s="86" t="s">
        <v>3037</v>
      </c>
      <c r="H17" s="868" t="s">
        <v>3038</v>
      </c>
      <c r="I17" s="923"/>
      <c r="J17" s="925"/>
    </row>
    <row r="18" spans="1:10" s="12" customFormat="1" ht="15.6">
      <c r="A18" s="87" t="s">
        <v>1</v>
      </c>
      <c r="B18" s="334">
        <v>2</v>
      </c>
      <c r="C18" s="88" t="s">
        <v>4</v>
      </c>
      <c r="D18" s="88" t="s">
        <v>5</v>
      </c>
      <c r="E18" s="88" t="s">
        <v>6</v>
      </c>
      <c r="F18" s="88" t="s">
        <v>13</v>
      </c>
      <c r="G18" s="88" t="s">
        <v>14</v>
      </c>
      <c r="H18" s="88" t="s">
        <v>15</v>
      </c>
      <c r="I18" s="88" t="s">
        <v>16</v>
      </c>
      <c r="J18" s="308" t="s">
        <v>17</v>
      </c>
    </row>
    <row r="19" spans="1:10" s="6" customFormat="1" ht="17.399999999999999" collapsed="1">
      <c r="A19" s="597">
        <v>1912</v>
      </c>
      <c r="B19" s="1016" t="s">
        <v>1776</v>
      </c>
      <c r="C19" s="1017"/>
      <c r="D19" s="1017"/>
      <c r="E19" s="38"/>
      <c r="F19" s="38"/>
      <c r="G19" s="377"/>
      <c r="H19" s="377"/>
      <c r="I19" s="40"/>
      <c r="J19" s="279"/>
    </row>
    <row r="20" spans="1:10" s="6" customFormat="1" ht="15" outlineLevel="1">
      <c r="A20" s="597">
        <v>1913</v>
      </c>
      <c r="B20" s="69" t="s">
        <v>1777</v>
      </c>
      <c r="C20" s="203"/>
      <c r="D20" s="204"/>
      <c r="E20" s="38"/>
      <c r="F20" s="38"/>
      <c r="G20" s="377"/>
      <c r="H20" s="377"/>
      <c r="I20" s="40"/>
      <c r="J20" s="279"/>
    </row>
    <row r="21" spans="1:10" s="6" customFormat="1" ht="15" outlineLevel="1">
      <c r="A21" s="597">
        <v>1914</v>
      </c>
      <c r="B21" s="69" t="s">
        <v>1801</v>
      </c>
      <c r="C21" s="203" t="s">
        <v>63</v>
      </c>
      <c r="D21" s="204">
        <v>54.4</v>
      </c>
      <c r="E21" s="38">
        <v>267.36</v>
      </c>
      <c r="F21" s="38">
        <f t="shared" ref="F21:F36" si="0">ROUND(E21*D21,2)</f>
        <v>14544.38</v>
      </c>
      <c r="G21" s="377"/>
      <c r="H21" s="377"/>
      <c r="I21" s="378">
        <f>F21+H21</f>
        <v>14544.38</v>
      </c>
      <c r="J21" s="279"/>
    </row>
    <row r="22" spans="1:10" s="6" customFormat="1" ht="15" outlineLevel="1">
      <c r="A22" s="597">
        <v>1915</v>
      </c>
      <c r="B22" s="69" t="s">
        <v>1779</v>
      </c>
      <c r="C22" s="203" t="s">
        <v>63</v>
      </c>
      <c r="D22" s="204"/>
      <c r="E22" s="38"/>
      <c r="F22" s="38"/>
      <c r="G22" s="377"/>
      <c r="H22" s="377"/>
      <c r="I22" s="378"/>
      <c r="J22" s="279"/>
    </row>
    <row r="23" spans="1:10" s="6" customFormat="1" ht="45" outlineLevel="1">
      <c r="A23" s="597">
        <v>1916</v>
      </c>
      <c r="B23" s="69" t="s">
        <v>1780</v>
      </c>
      <c r="C23" s="203" t="s">
        <v>63</v>
      </c>
      <c r="D23" s="204">
        <v>10.88</v>
      </c>
      <c r="E23" s="38">
        <v>798</v>
      </c>
      <c r="F23" s="38">
        <f t="shared" si="0"/>
        <v>8682.24</v>
      </c>
      <c r="G23" s="377"/>
      <c r="H23" s="377"/>
      <c r="I23" s="378">
        <f t="shared" ref="I23:I36" si="1">F23+H23</f>
        <v>8682.24</v>
      </c>
      <c r="J23" s="279"/>
    </row>
    <row r="24" spans="1:10" s="6" customFormat="1" ht="30" outlineLevel="1">
      <c r="A24" s="597">
        <v>1917</v>
      </c>
      <c r="B24" s="69" t="s">
        <v>1781</v>
      </c>
      <c r="C24" s="203" t="s">
        <v>63</v>
      </c>
      <c r="D24" s="204">
        <v>44</v>
      </c>
      <c r="E24" s="38">
        <v>757.34</v>
      </c>
      <c r="F24" s="38">
        <f t="shared" si="0"/>
        <v>33322.959999999999</v>
      </c>
      <c r="G24" s="377"/>
      <c r="H24" s="377"/>
      <c r="I24" s="378">
        <f t="shared" si="1"/>
        <v>33322.959999999999</v>
      </c>
      <c r="J24" s="279"/>
    </row>
    <row r="25" spans="1:10" s="6" customFormat="1" ht="45" outlineLevel="1">
      <c r="A25" s="597">
        <v>1918</v>
      </c>
      <c r="B25" s="69" t="s">
        <v>1783</v>
      </c>
      <c r="C25" s="203" t="s">
        <v>40</v>
      </c>
      <c r="D25" s="204">
        <v>39.200000000000003</v>
      </c>
      <c r="E25" s="38">
        <v>342</v>
      </c>
      <c r="F25" s="38">
        <f t="shared" si="0"/>
        <v>13406.4</v>
      </c>
      <c r="G25" s="377"/>
      <c r="H25" s="377"/>
      <c r="I25" s="378">
        <f t="shared" si="1"/>
        <v>13406.4</v>
      </c>
      <c r="J25" s="279"/>
    </row>
    <row r="26" spans="1:10" s="6" customFormat="1" ht="15" outlineLevel="1">
      <c r="A26" s="597">
        <v>1919</v>
      </c>
      <c r="B26" s="69" t="s">
        <v>1784</v>
      </c>
      <c r="C26" s="203" t="s">
        <v>63</v>
      </c>
      <c r="D26" s="204">
        <v>256</v>
      </c>
      <c r="E26" s="38"/>
      <c r="F26" s="38"/>
      <c r="G26" s="377"/>
      <c r="H26" s="377"/>
      <c r="I26" s="378"/>
      <c r="J26" s="279"/>
    </row>
    <row r="27" spans="1:10" s="6" customFormat="1" ht="15" outlineLevel="1">
      <c r="A27" s="597">
        <v>1920</v>
      </c>
      <c r="B27" s="69" t="s">
        <v>1786</v>
      </c>
      <c r="C27" s="203" t="s">
        <v>63</v>
      </c>
      <c r="D27" s="204">
        <v>26</v>
      </c>
      <c r="E27" s="38">
        <v>4368</v>
      </c>
      <c r="F27" s="38">
        <f t="shared" si="0"/>
        <v>113568</v>
      </c>
      <c r="G27" s="377"/>
      <c r="H27" s="377"/>
      <c r="I27" s="378">
        <f t="shared" si="1"/>
        <v>113568</v>
      </c>
      <c r="J27" s="279"/>
    </row>
    <row r="28" spans="1:10" s="6" customFormat="1" ht="15" outlineLevel="1">
      <c r="A28" s="597">
        <v>1921</v>
      </c>
      <c r="B28" s="69" t="s">
        <v>1788</v>
      </c>
      <c r="C28" s="203" t="s">
        <v>63</v>
      </c>
      <c r="D28" s="204">
        <v>230</v>
      </c>
      <c r="E28" s="38">
        <v>756</v>
      </c>
      <c r="F28" s="38">
        <f t="shared" si="0"/>
        <v>173880</v>
      </c>
      <c r="G28" s="377"/>
      <c r="H28" s="377"/>
      <c r="I28" s="378">
        <f t="shared" si="1"/>
        <v>173880</v>
      </c>
      <c r="J28" s="279"/>
    </row>
    <row r="29" spans="1:10" s="6" customFormat="1" ht="45" outlineLevel="1">
      <c r="A29" s="597">
        <v>1922</v>
      </c>
      <c r="B29" s="69" t="s">
        <v>1790</v>
      </c>
      <c r="C29" s="203" t="s">
        <v>40</v>
      </c>
      <c r="D29" s="204">
        <v>307.2</v>
      </c>
      <c r="E29" s="38">
        <v>312</v>
      </c>
      <c r="F29" s="38">
        <f t="shared" si="0"/>
        <v>95846.399999999994</v>
      </c>
      <c r="G29" s="377"/>
      <c r="H29" s="377"/>
      <c r="I29" s="378">
        <f t="shared" si="1"/>
        <v>95846.399999999994</v>
      </c>
      <c r="J29" s="279"/>
    </row>
    <row r="30" spans="1:10" s="6" customFormat="1" ht="15" outlineLevel="1">
      <c r="A30" s="597">
        <v>1923</v>
      </c>
      <c r="B30" s="69" t="s">
        <v>1792</v>
      </c>
      <c r="C30" s="203"/>
      <c r="D30" s="204"/>
      <c r="E30" s="38"/>
      <c r="F30" s="38"/>
      <c r="G30" s="377"/>
      <c r="H30" s="377"/>
      <c r="I30" s="378"/>
      <c r="J30" s="279"/>
    </row>
    <row r="31" spans="1:10" s="6" customFormat="1" ht="30" outlineLevel="1">
      <c r="A31" s="597">
        <v>1924</v>
      </c>
      <c r="B31" s="69" t="s">
        <v>1793</v>
      </c>
      <c r="C31" s="203" t="s">
        <v>63</v>
      </c>
      <c r="D31" s="204">
        <v>3831.36</v>
      </c>
      <c r="E31" s="38"/>
      <c r="F31" s="38"/>
      <c r="G31" s="377"/>
      <c r="H31" s="377"/>
      <c r="I31" s="378"/>
      <c r="J31" s="279"/>
    </row>
    <row r="32" spans="1:10" s="6" customFormat="1" ht="15" outlineLevel="1">
      <c r="A32" s="597">
        <v>1925</v>
      </c>
      <c r="B32" s="69" t="s">
        <v>1786</v>
      </c>
      <c r="C32" s="203" t="s">
        <v>63</v>
      </c>
      <c r="D32" s="204">
        <v>767</v>
      </c>
      <c r="E32" s="38">
        <v>4368</v>
      </c>
      <c r="F32" s="38">
        <f t="shared" si="0"/>
        <v>3350256</v>
      </c>
      <c r="G32" s="377"/>
      <c r="H32" s="377"/>
      <c r="I32" s="378">
        <f t="shared" si="1"/>
        <v>3350256</v>
      </c>
      <c r="J32" s="279"/>
    </row>
    <row r="33" spans="1:10" s="6" customFormat="1" ht="15" outlineLevel="1">
      <c r="A33" s="597">
        <v>1926</v>
      </c>
      <c r="B33" s="69" t="s">
        <v>1796</v>
      </c>
      <c r="C33" s="203" t="s">
        <v>63</v>
      </c>
      <c r="D33" s="204">
        <v>3064.36</v>
      </c>
      <c r="E33" s="38">
        <v>1068</v>
      </c>
      <c r="F33" s="38">
        <f t="shared" si="0"/>
        <v>3272736.48</v>
      </c>
      <c r="G33" s="377"/>
      <c r="H33" s="377"/>
      <c r="I33" s="378">
        <f t="shared" si="1"/>
        <v>3272736.48</v>
      </c>
      <c r="J33" s="279"/>
    </row>
    <row r="34" spans="1:10" s="6" customFormat="1" ht="45" outlineLevel="1">
      <c r="A34" s="597">
        <v>1927</v>
      </c>
      <c r="B34" s="69" t="s">
        <v>1798</v>
      </c>
      <c r="C34" s="203" t="s">
        <v>63</v>
      </c>
      <c r="D34" s="204">
        <v>3787.36</v>
      </c>
      <c r="E34" s="38">
        <v>384</v>
      </c>
      <c r="F34" s="38">
        <f t="shared" si="0"/>
        <v>1454346.24</v>
      </c>
      <c r="G34" s="377"/>
      <c r="H34" s="377"/>
      <c r="I34" s="378">
        <f t="shared" si="1"/>
        <v>1454346.24</v>
      </c>
      <c r="J34" s="279"/>
    </row>
    <row r="35" spans="1:10" s="6" customFormat="1" ht="15" outlineLevel="1">
      <c r="A35" s="597">
        <v>1928</v>
      </c>
      <c r="B35" s="69" t="s">
        <v>1799</v>
      </c>
      <c r="C35" s="203" t="s">
        <v>63</v>
      </c>
      <c r="D35" s="204">
        <v>44</v>
      </c>
      <c r="E35" s="38">
        <v>384</v>
      </c>
      <c r="F35" s="38">
        <f t="shared" si="0"/>
        <v>16896</v>
      </c>
      <c r="G35" s="377"/>
      <c r="H35" s="377"/>
      <c r="I35" s="378">
        <f t="shared" si="1"/>
        <v>16896</v>
      </c>
      <c r="J35" s="279"/>
    </row>
    <row r="36" spans="1:10" s="6" customFormat="1" ht="30" outlineLevel="1">
      <c r="A36" s="597">
        <v>1929</v>
      </c>
      <c r="B36" s="69" t="s">
        <v>1800</v>
      </c>
      <c r="C36" s="203" t="s">
        <v>65</v>
      </c>
      <c r="D36" s="204">
        <v>4671</v>
      </c>
      <c r="E36" s="38">
        <v>412.8</v>
      </c>
      <c r="F36" s="38">
        <f t="shared" si="0"/>
        <v>1928188.8</v>
      </c>
      <c r="G36" s="377"/>
      <c r="H36" s="377"/>
      <c r="I36" s="378">
        <f t="shared" si="1"/>
        <v>1928188.8</v>
      </c>
      <c r="J36" s="279"/>
    </row>
    <row r="37" spans="1:10" s="6" customFormat="1" ht="15.6" outlineLevel="1">
      <c r="A37" s="895"/>
      <c r="B37" s="896" t="s">
        <v>3984</v>
      </c>
      <c r="C37" s="897"/>
      <c r="D37" s="898"/>
      <c r="E37" s="899"/>
      <c r="F37" s="900"/>
      <c r="G37" s="900"/>
      <c r="H37" s="901"/>
      <c r="I37" s="902"/>
      <c r="J37" s="902"/>
    </row>
    <row r="38" spans="1:10" s="6" customFormat="1" ht="15.6" outlineLevel="1">
      <c r="A38" s="895"/>
      <c r="B38" s="896" t="s">
        <v>3985</v>
      </c>
      <c r="C38" s="897"/>
      <c r="D38" s="898"/>
      <c r="E38" s="899"/>
      <c r="F38" s="900"/>
      <c r="G38" s="900"/>
      <c r="H38" s="901"/>
      <c r="I38" s="902"/>
      <c r="J38" s="902"/>
    </row>
    <row r="39" spans="1:10" s="6" customFormat="1" ht="15.6" outlineLevel="1">
      <c r="A39" s="895"/>
      <c r="B39" s="896" t="s">
        <v>3986</v>
      </c>
      <c r="C39" s="897"/>
      <c r="D39" s="898"/>
      <c r="E39" s="899"/>
      <c r="F39" s="900"/>
      <c r="G39" s="900"/>
      <c r="H39" s="901"/>
      <c r="I39" s="902"/>
      <c r="J39" s="902"/>
    </row>
    <row r="40" spans="1:10" s="6" customFormat="1" ht="30" outlineLevel="1">
      <c r="A40" s="597">
        <f>A36+1</f>
        <v>1930</v>
      </c>
      <c r="B40" s="70" t="s">
        <v>1802</v>
      </c>
      <c r="C40" s="203" t="s">
        <v>63</v>
      </c>
      <c r="D40" s="751">
        <v>21.28</v>
      </c>
      <c r="E40" s="330">
        <v>1584</v>
      </c>
      <c r="F40" s="38">
        <f>ROUND(E40*D40,2)</f>
        <v>33707.519999999997</v>
      </c>
      <c r="G40" s="330">
        <v>1844.4</v>
      </c>
      <c r="H40" s="38">
        <f>ROUND(G40*D40,2)</f>
        <v>39248.83</v>
      </c>
      <c r="I40" s="602">
        <f>H40+F40</f>
        <v>72956.350000000006</v>
      </c>
      <c r="J40" s="279"/>
    </row>
    <row r="41" spans="1:10" s="6" customFormat="1" ht="30" outlineLevel="1">
      <c r="A41" s="597">
        <v>1931</v>
      </c>
      <c r="B41" s="69" t="s">
        <v>3987</v>
      </c>
      <c r="C41" s="203" t="s">
        <v>63</v>
      </c>
      <c r="D41" s="751">
        <v>1006.6139999999999</v>
      </c>
      <c r="E41" s="330">
        <v>4384.8</v>
      </c>
      <c r="F41" s="38">
        <f t="shared" ref="F41:F53" si="2">ROUND(E41*D41,2)</f>
        <v>4413801.07</v>
      </c>
      <c r="G41" s="330">
        <v>2016</v>
      </c>
      <c r="H41" s="38">
        <f t="shared" ref="H41:H53" si="3">ROUND(G41*D41,2)</f>
        <v>2029333.82</v>
      </c>
      <c r="I41" s="602">
        <f t="shared" ref="I41:I53" si="4">H41+F41</f>
        <v>6443134.8900000006</v>
      </c>
      <c r="J41" s="279"/>
    </row>
    <row r="42" spans="1:10" s="6" customFormat="1" ht="30" outlineLevel="1">
      <c r="A42" s="597">
        <v>1932</v>
      </c>
      <c r="B42" s="69" t="s">
        <v>1805</v>
      </c>
      <c r="C42" s="203" t="s">
        <v>63</v>
      </c>
      <c r="D42" s="204">
        <v>352.14</v>
      </c>
      <c r="E42" s="330"/>
      <c r="F42" s="38"/>
      <c r="G42" s="330">
        <v>1899.58</v>
      </c>
      <c r="H42" s="38">
        <f t="shared" si="3"/>
        <v>668918.1</v>
      </c>
      <c r="I42" s="602">
        <f t="shared" si="4"/>
        <v>668918.1</v>
      </c>
      <c r="J42" s="279"/>
    </row>
    <row r="43" spans="1:10" s="6" customFormat="1" ht="15" outlineLevel="1">
      <c r="A43" s="597">
        <v>1933</v>
      </c>
      <c r="B43" s="69" t="s">
        <v>1806</v>
      </c>
      <c r="C43" s="203" t="s">
        <v>63</v>
      </c>
      <c r="D43" s="204">
        <v>443.7</v>
      </c>
      <c r="E43" s="330">
        <v>6000</v>
      </c>
      <c r="F43" s="38">
        <f t="shared" si="2"/>
        <v>2662200</v>
      </c>
      <c r="G43" s="330"/>
      <c r="H43" s="38"/>
      <c r="I43" s="602">
        <f t="shared" si="4"/>
        <v>2662200</v>
      </c>
      <c r="J43" s="279"/>
    </row>
    <row r="44" spans="1:10" s="6" customFormat="1" ht="15" outlineLevel="1">
      <c r="A44" s="597">
        <v>1934</v>
      </c>
      <c r="B44" s="69" t="s">
        <v>1807</v>
      </c>
      <c r="C44" s="203" t="s">
        <v>63</v>
      </c>
      <c r="D44" s="204">
        <v>40.700000000000003</v>
      </c>
      <c r="E44" s="330">
        <v>6000</v>
      </c>
      <c r="F44" s="38">
        <f t="shared" si="2"/>
        <v>244200</v>
      </c>
      <c r="G44" s="330"/>
      <c r="H44" s="38"/>
      <c r="I44" s="602">
        <f t="shared" si="4"/>
        <v>244200</v>
      </c>
      <c r="J44" s="279"/>
    </row>
    <row r="45" spans="1:10" s="6" customFormat="1" ht="30" outlineLevel="1">
      <c r="A45" s="597">
        <v>1935</v>
      </c>
      <c r="B45" s="69" t="s">
        <v>1808</v>
      </c>
      <c r="C45" s="203" t="s">
        <v>63</v>
      </c>
      <c r="D45" s="204">
        <v>261.16000000000003</v>
      </c>
      <c r="E45" s="330"/>
      <c r="F45" s="38"/>
      <c r="G45" s="330">
        <v>1899.6</v>
      </c>
      <c r="H45" s="38">
        <f t="shared" si="3"/>
        <v>496099.54</v>
      </c>
      <c r="I45" s="602">
        <f t="shared" si="4"/>
        <v>496099.54</v>
      </c>
      <c r="J45" s="279"/>
    </row>
    <row r="46" spans="1:10" s="6" customFormat="1" ht="15" outlineLevel="1">
      <c r="A46" s="597">
        <v>1936</v>
      </c>
      <c r="B46" s="69" t="s">
        <v>1806</v>
      </c>
      <c r="C46" s="203" t="s">
        <v>65</v>
      </c>
      <c r="D46" s="204">
        <v>329.1</v>
      </c>
      <c r="E46" s="330">
        <v>6000</v>
      </c>
      <c r="F46" s="38">
        <f t="shared" si="2"/>
        <v>1974600</v>
      </c>
      <c r="G46" s="330">
        <v>0</v>
      </c>
      <c r="H46" s="38"/>
      <c r="I46" s="602">
        <f t="shared" si="4"/>
        <v>1974600</v>
      </c>
      <c r="J46" s="279"/>
    </row>
    <row r="47" spans="1:10" s="6" customFormat="1" ht="15" outlineLevel="1">
      <c r="A47" s="597">
        <v>1937</v>
      </c>
      <c r="B47" s="69" t="s">
        <v>1807</v>
      </c>
      <c r="C47" s="203" t="s">
        <v>65</v>
      </c>
      <c r="D47" s="204">
        <v>35.700000000000003</v>
      </c>
      <c r="E47" s="330">
        <v>6000</v>
      </c>
      <c r="F47" s="38">
        <f t="shared" si="2"/>
        <v>214200</v>
      </c>
      <c r="G47" s="330">
        <v>0</v>
      </c>
      <c r="H47" s="38"/>
      <c r="I47" s="602">
        <f t="shared" si="4"/>
        <v>214200</v>
      </c>
      <c r="J47" s="279"/>
    </row>
    <row r="48" spans="1:10" s="6" customFormat="1" ht="15" outlineLevel="1">
      <c r="A48" s="597">
        <v>1938</v>
      </c>
      <c r="B48" s="69" t="s">
        <v>3988</v>
      </c>
      <c r="C48" s="203" t="s">
        <v>65</v>
      </c>
      <c r="D48" s="204">
        <v>2374.1999999999998</v>
      </c>
      <c r="E48" s="330">
        <v>35.71</v>
      </c>
      <c r="F48" s="38">
        <f t="shared" si="2"/>
        <v>84782.68</v>
      </c>
      <c r="G48" s="330">
        <v>48</v>
      </c>
      <c r="H48" s="38">
        <f t="shared" si="3"/>
        <v>113961.60000000001</v>
      </c>
      <c r="I48" s="602">
        <f t="shared" si="4"/>
        <v>198744.28</v>
      </c>
      <c r="J48" s="279"/>
    </row>
    <row r="49" spans="1:10" s="6" customFormat="1" ht="60" outlineLevel="1">
      <c r="A49" s="597">
        <v>1939</v>
      </c>
      <c r="B49" s="69" t="s">
        <v>1811</v>
      </c>
      <c r="C49" s="870" t="s">
        <v>65</v>
      </c>
      <c r="D49" s="204">
        <v>2374.1999999999998</v>
      </c>
      <c r="E49" s="330">
        <v>1145.76</v>
      </c>
      <c r="F49" s="38">
        <f t="shared" si="2"/>
        <v>2720263.39</v>
      </c>
      <c r="G49" s="330">
        <v>853.5</v>
      </c>
      <c r="H49" s="38">
        <f t="shared" si="3"/>
        <v>2026379.7</v>
      </c>
      <c r="I49" s="602">
        <f t="shared" si="4"/>
        <v>4746643.09</v>
      </c>
      <c r="J49" s="279"/>
    </row>
    <row r="50" spans="1:10" s="6" customFormat="1" ht="15" outlineLevel="1">
      <c r="A50" s="597">
        <v>1940</v>
      </c>
      <c r="B50" s="69" t="s">
        <v>3988</v>
      </c>
      <c r="C50" s="203" t="s">
        <v>65</v>
      </c>
      <c r="D50" s="204">
        <v>2374.1999999999998</v>
      </c>
      <c r="E50" s="330">
        <v>35.64</v>
      </c>
      <c r="F50" s="38">
        <f t="shared" si="2"/>
        <v>84616.49</v>
      </c>
      <c r="G50" s="330">
        <v>48</v>
      </c>
      <c r="H50" s="38">
        <f t="shared" si="3"/>
        <v>113961.60000000001</v>
      </c>
      <c r="I50" s="602">
        <f t="shared" si="4"/>
        <v>198578.09000000003</v>
      </c>
      <c r="J50" s="279"/>
    </row>
    <row r="51" spans="1:10" s="6" customFormat="1" ht="45" outlineLevel="1">
      <c r="A51" s="597">
        <v>1941</v>
      </c>
      <c r="B51" s="69" t="s">
        <v>1812</v>
      </c>
      <c r="C51" s="203" t="s">
        <v>65</v>
      </c>
      <c r="D51" s="204">
        <v>448.3</v>
      </c>
      <c r="E51" s="330">
        <v>166.32</v>
      </c>
      <c r="F51" s="38">
        <f t="shared" si="2"/>
        <v>74561.259999999995</v>
      </c>
      <c r="G51" s="330">
        <v>220.3</v>
      </c>
      <c r="H51" s="38">
        <f t="shared" si="3"/>
        <v>98760.49</v>
      </c>
      <c r="I51" s="602">
        <f t="shared" si="4"/>
        <v>173321.75</v>
      </c>
      <c r="J51" s="279"/>
    </row>
    <row r="52" spans="1:10" s="6" customFormat="1" ht="15" outlineLevel="1">
      <c r="A52" s="597">
        <v>1942</v>
      </c>
      <c r="B52" s="69" t="s">
        <v>3989</v>
      </c>
      <c r="C52" s="203" t="s">
        <v>65</v>
      </c>
      <c r="D52" s="204">
        <v>2374.1999999999998</v>
      </c>
      <c r="E52" s="330">
        <v>18.420000000000002</v>
      </c>
      <c r="F52" s="38">
        <f t="shared" si="2"/>
        <v>43732.76</v>
      </c>
      <c r="G52" s="330">
        <v>48</v>
      </c>
      <c r="H52" s="38">
        <f t="shared" si="3"/>
        <v>113961.60000000001</v>
      </c>
      <c r="I52" s="602">
        <f t="shared" si="4"/>
        <v>157694.36000000002</v>
      </c>
      <c r="J52" s="279"/>
    </row>
    <row r="53" spans="1:10" s="6" customFormat="1" ht="60" outlineLevel="1">
      <c r="A53" s="597">
        <v>1943</v>
      </c>
      <c r="B53" s="69" t="s">
        <v>1813</v>
      </c>
      <c r="C53" s="870" t="s">
        <v>65</v>
      </c>
      <c r="D53" s="204">
        <v>2458.1999999999998</v>
      </c>
      <c r="E53" s="330">
        <v>818.4</v>
      </c>
      <c r="F53" s="38">
        <f t="shared" si="2"/>
        <v>2011790.88</v>
      </c>
      <c r="G53" s="330">
        <v>682.8</v>
      </c>
      <c r="H53" s="38">
        <f t="shared" si="3"/>
        <v>1678458.96</v>
      </c>
      <c r="I53" s="602">
        <f t="shared" si="4"/>
        <v>3690249.84</v>
      </c>
      <c r="J53" s="279"/>
    </row>
    <row r="54" spans="1:10" s="6" customFormat="1" ht="15.6" outlineLevel="1">
      <c r="A54" s="597"/>
      <c r="B54" s="896" t="s">
        <v>3990</v>
      </c>
      <c r="C54" s="903"/>
      <c r="D54" s="904"/>
      <c r="E54" s="905"/>
      <c r="F54" s="746"/>
      <c r="G54" s="905"/>
      <c r="H54" s="748"/>
      <c r="I54" s="906"/>
      <c r="J54" s="907"/>
    </row>
    <row r="55" spans="1:10" s="6" customFormat="1" ht="14.25" customHeight="1" outlineLevel="1">
      <c r="A55" s="597">
        <v>1944</v>
      </c>
      <c r="B55" s="908" t="s">
        <v>1815</v>
      </c>
      <c r="C55" s="909"/>
      <c r="D55" s="904"/>
      <c r="E55" s="905"/>
      <c r="F55" s="746"/>
      <c r="G55" s="905"/>
      <c r="H55" s="748"/>
      <c r="I55" s="906"/>
      <c r="J55" s="907"/>
    </row>
    <row r="56" spans="1:10" s="6" customFormat="1" ht="30" outlineLevel="1">
      <c r="A56" s="597">
        <v>1945</v>
      </c>
      <c r="B56" s="69" t="s">
        <v>3991</v>
      </c>
      <c r="C56" s="203" t="s">
        <v>63</v>
      </c>
      <c r="D56" s="204">
        <v>11.7</v>
      </c>
      <c r="E56" s="330"/>
      <c r="F56" s="38"/>
      <c r="G56" s="330">
        <v>1905.43</v>
      </c>
      <c r="H56" s="38">
        <f>ROUND(G56*D56,2)</f>
        <v>22293.53</v>
      </c>
      <c r="I56" s="602">
        <f>H56+F56</f>
        <v>22293.53</v>
      </c>
      <c r="J56" s="279"/>
    </row>
    <row r="57" spans="1:10" s="6" customFormat="1" ht="15" outlineLevel="1">
      <c r="A57" s="597">
        <v>1946</v>
      </c>
      <c r="B57" s="69" t="s">
        <v>1806</v>
      </c>
      <c r="C57" s="203" t="s">
        <v>65</v>
      </c>
      <c r="D57" s="204">
        <v>14.8</v>
      </c>
      <c r="E57" s="330">
        <v>6000</v>
      </c>
      <c r="F57" s="38">
        <f>ROUND(E57*D57,2)</f>
        <v>88800</v>
      </c>
      <c r="G57" s="330"/>
      <c r="H57" s="38"/>
      <c r="I57" s="602">
        <f t="shared" ref="I57:I76" si="5">H57+F57</f>
        <v>88800</v>
      </c>
      <c r="J57" s="279"/>
    </row>
    <row r="58" spans="1:10" s="6" customFormat="1" ht="15" outlineLevel="1">
      <c r="A58" s="597">
        <v>1947</v>
      </c>
      <c r="B58" s="69" t="s">
        <v>1807</v>
      </c>
      <c r="C58" s="203" t="s">
        <v>65</v>
      </c>
      <c r="D58" s="204">
        <v>1.5</v>
      </c>
      <c r="E58" s="330">
        <v>6000</v>
      </c>
      <c r="F58" s="38">
        <f t="shared" ref="F58:F64" si="6">ROUND(E58*D58,2)</f>
        <v>9000</v>
      </c>
      <c r="G58" s="330"/>
      <c r="H58" s="38"/>
      <c r="I58" s="602">
        <f t="shared" si="5"/>
        <v>9000</v>
      </c>
      <c r="J58" s="279"/>
    </row>
    <row r="59" spans="1:10" s="6" customFormat="1" ht="15" outlineLevel="1">
      <c r="A59" s="597">
        <v>1948</v>
      </c>
      <c r="B59" s="69" t="s">
        <v>3992</v>
      </c>
      <c r="C59" s="203" t="s">
        <v>65</v>
      </c>
      <c r="D59" s="204">
        <v>97.8</v>
      </c>
      <c r="E59" s="330">
        <v>33.130000000000003</v>
      </c>
      <c r="F59" s="38">
        <f t="shared" si="6"/>
        <v>3240.11</v>
      </c>
      <c r="G59" s="330">
        <v>48</v>
      </c>
      <c r="H59" s="38">
        <f t="shared" ref="H59:H67" si="7">ROUND(G59*D59,2)</f>
        <v>4694.3999999999996</v>
      </c>
      <c r="I59" s="602">
        <f t="shared" si="5"/>
        <v>7934.51</v>
      </c>
      <c r="J59" s="279"/>
    </row>
    <row r="60" spans="1:10" s="6" customFormat="1" ht="60" outlineLevel="1">
      <c r="A60" s="597">
        <v>1949</v>
      </c>
      <c r="B60" s="69" t="s">
        <v>1811</v>
      </c>
      <c r="C60" s="870" t="s">
        <v>65</v>
      </c>
      <c r="D60" s="204">
        <v>97.8</v>
      </c>
      <c r="E60" s="330">
        <v>1145.76</v>
      </c>
      <c r="F60" s="38">
        <f t="shared" si="6"/>
        <v>112055.33</v>
      </c>
      <c r="G60" s="330">
        <v>853.5</v>
      </c>
      <c r="H60" s="38">
        <f t="shared" si="7"/>
        <v>83472.3</v>
      </c>
      <c r="I60" s="602">
        <f t="shared" si="5"/>
        <v>195527.63</v>
      </c>
      <c r="J60" s="279"/>
    </row>
    <row r="61" spans="1:10" s="6" customFormat="1" ht="15" outlineLevel="1">
      <c r="A61" s="597">
        <v>1950</v>
      </c>
      <c r="B61" s="69" t="s">
        <v>1818</v>
      </c>
      <c r="C61" s="203" t="s">
        <v>65</v>
      </c>
      <c r="D61" s="204">
        <v>97.8</v>
      </c>
      <c r="E61" s="330">
        <v>33.130000000000003</v>
      </c>
      <c r="F61" s="38">
        <f t="shared" si="6"/>
        <v>3240.11</v>
      </c>
      <c r="G61" s="330">
        <v>48</v>
      </c>
      <c r="H61" s="38">
        <f t="shared" si="7"/>
        <v>4694.3999999999996</v>
      </c>
      <c r="I61" s="602">
        <f t="shared" si="5"/>
        <v>7934.51</v>
      </c>
      <c r="J61" s="279"/>
    </row>
    <row r="62" spans="1:10" s="6" customFormat="1" ht="45" outlineLevel="1">
      <c r="A62" s="597">
        <v>1951</v>
      </c>
      <c r="B62" s="69" t="s">
        <v>1812</v>
      </c>
      <c r="C62" s="203" t="s">
        <v>65</v>
      </c>
      <c r="D62" s="204">
        <v>81.3</v>
      </c>
      <c r="E62" s="330">
        <v>166.32</v>
      </c>
      <c r="F62" s="38">
        <f t="shared" si="6"/>
        <v>13521.82</v>
      </c>
      <c r="G62" s="330">
        <v>220.3</v>
      </c>
      <c r="H62" s="38">
        <f t="shared" si="7"/>
        <v>17910.39</v>
      </c>
      <c r="I62" s="602">
        <f t="shared" si="5"/>
        <v>31432.21</v>
      </c>
      <c r="J62" s="279"/>
    </row>
    <row r="63" spans="1:10" s="6" customFormat="1" ht="15" outlineLevel="1">
      <c r="A63" s="597">
        <v>1952</v>
      </c>
      <c r="B63" s="69" t="s">
        <v>1818</v>
      </c>
      <c r="C63" s="203" t="s">
        <v>65</v>
      </c>
      <c r="D63" s="204">
        <v>97.8</v>
      </c>
      <c r="E63" s="330">
        <v>16.559999999999999</v>
      </c>
      <c r="F63" s="38">
        <f t="shared" si="6"/>
        <v>1619.57</v>
      </c>
      <c r="G63" s="330">
        <v>48</v>
      </c>
      <c r="H63" s="38">
        <f t="shared" si="7"/>
        <v>4694.3999999999996</v>
      </c>
      <c r="I63" s="602">
        <f t="shared" si="5"/>
        <v>6313.9699999999993</v>
      </c>
      <c r="J63" s="279"/>
    </row>
    <row r="64" spans="1:10" s="6" customFormat="1" ht="60" outlineLevel="1">
      <c r="A64" s="597">
        <v>1953</v>
      </c>
      <c r="B64" s="69" t="s">
        <v>1813</v>
      </c>
      <c r="C64" s="870" t="s">
        <v>65</v>
      </c>
      <c r="D64" s="204">
        <v>97.8</v>
      </c>
      <c r="E64" s="330">
        <v>818.4</v>
      </c>
      <c r="F64" s="38">
        <f t="shared" si="6"/>
        <v>80039.520000000004</v>
      </c>
      <c r="G64" s="330">
        <v>682.8</v>
      </c>
      <c r="H64" s="38">
        <f t="shared" si="7"/>
        <v>66777.84</v>
      </c>
      <c r="I64" s="602">
        <f t="shared" si="5"/>
        <v>146817.35999999999</v>
      </c>
      <c r="J64" s="279"/>
    </row>
    <row r="65" spans="1:10" s="6" customFormat="1" ht="30" outlineLevel="1">
      <c r="A65" s="597">
        <v>1954</v>
      </c>
      <c r="B65" s="910" t="s">
        <v>3993</v>
      </c>
      <c r="C65" s="203" t="s">
        <v>3994</v>
      </c>
      <c r="D65" s="204" t="s">
        <v>3995</v>
      </c>
      <c r="E65" s="330">
        <v>7.0000000000000007E-2</v>
      </c>
      <c r="F65" s="38">
        <f>ROUND(E65*0.38,2)</f>
        <v>0.03</v>
      </c>
      <c r="G65" s="330">
        <v>48</v>
      </c>
      <c r="H65" s="38">
        <f>ROUND(G65*0.38,2)</f>
        <v>18.239999999999998</v>
      </c>
      <c r="I65" s="602">
        <f t="shared" si="5"/>
        <v>18.27</v>
      </c>
      <c r="J65" s="279"/>
    </row>
    <row r="66" spans="1:10" s="6" customFormat="1" ht="15.6" outlineLevel="1">
      <c r="A66" s="597">
        <v>1955</v>
      </c>
      <c r="B66" s="911" t="s">
        <v>1822</v>
      </c>
      <c r="C66" s="909"/>
      <c r="D66" s="904"/>
      <c r="E66" s="905"/>
      <c r="F66" s="746"/>
      <c r="G66" s="905"/>
      <c r="H66" s="748"/>
      <c r="I66" s="906"/>
      <c r="J66" s="907"/>
    </row>
    <row r="67" spans="1:10" s="6" customFormat="1" ht="26.4" outlineLevel="1">
      <c r="A67" s="597">
        <v>1956</v>
      </c>
      <c r="B67" s="69" t="s">
        <v>1823</v>
      </c>
      <c r="C67" s="203" t="s">
        <v>63</v>
      </c>
      <c r="D67" s="204">
        <v>1.26</v>
      </c>
      <c r="E67" s="330"/>
      <c r="F67" s="38"/>
      <c r="G67" s="330">
        <v>7822.64</v>
      </c>
      <c r="H67" s="38">
        <f t="shared" si="7"/>
        <v>9856.5300000000007</v>
      </c>
      <c r="I67" s="602">
        <f t="shared" ref="I67:I74" si="8">H67+F67</f>
        <v>9856.5300000000007</v>
      </c>
      <c r="J67" s="731" t="s">
        <v>3996</v>
      </c>
    </row>
    <row r="68" spans="1:10" s="6" customFormat="1" ht="15" outlineLevel="1">
      <c r="A68" s="597">
        <v>1957</v>
      </c>
      <c r="B68" s="69" t="s">
        <v>1824</v>
      </c>
      <c r="C68" s="203" t="s">
        <v>63</v>
      </c>
      <c r="D68" s="185">
        <v>1.29</v>
      </c>
      <c r="E68" s="330">
        <v>7356.36</v>
      </c>
      <c r="F68" s="38">
        <f t="shared" ref="F68:F76" si="9">ROUND(E68*D68,2)</f>
        <v>9489.7000000000007</v>
      </c>
      <c r="G68" s="330"/>
      <c r="H68" s="38"/>
      <c r="I68" s="602">
        <f t="shared" si="8"/>
        <v>9489.7000000000007</v>
      </c>
      <c r="J68" s="279"/>
    </row>
    <row r="69" spans="1:10" s="6" customFormat="1" ht="15" outlineLevel="1">
      <c r="A69" s="597">
        <v>1958</v>
      </c>
      <c r="B69" s="69" t="s">
        <v>1825</v>
      </c>
      <c r="C69" s="203" t="s">
        <v>63</v>
      </c>
      <c r="D69" s="185">
        <v>2.75</v>
      </c>
      <c r="E69" s="330">
        <v>5993.02</v>
      </c>
      <c r="F69" s="38">
        <f t="shared" si="9"/>
        <v>16480.810000000001</v>
      </c>
      <c r="G69" s="330"/>
      <c r="H69" s="38"/>
      <c r="I69" s="602">
        <f t="shared" si="8"/>
        <v>16480.810000000001</v>
      </c>
      <c r="J69" s="279"/>
    </row>
    <row r="70" spans="1:10" s="6" customFormat="1" ht="15" outlineLevel="1">
      <c r="A70" s="597">
        <v>1959</v>
      </c>
      <c r="B70" s="69" t="s">
        <v>1826</v>
      </c>
      <c r="C70" s="203" t="s">
        <v>3386</v>
      </c>
      <c r="D70" s="185">
        <v>66</v>
      </c>
      <c r="E70" s="330">
        <v>403.2</v>
      </c>
      <c r="F70" s="38">
        <f t="shared" si="9"/>
        <v>26611.200000000001</v>
      </c>
      <c r="G70" s="330">
        <v>1866.18</v>
      </c>
      <c r="H70" s="38">
        <f t="shared" ref="H70:H71" si="10">ROUND(G70*D70,2)</f>
        <v>123167.88</v>
      </c>
      <c r="I70" s="602">
        <f t="shared" si="8"/>
        <v>149779.08000000002</v>
      </c>
      <c r="J70" s="279"/>
    </row>
    <row r="71" spans="1:10" s="6" customFormat="1" ht="15" outlineLevel="1">
      <c r="A71" s="597">
        <v>1960</v>
      </c>
      <c r="B71" s="69" t="s">
        <v>1828</v>
      </c>
      <c r="C71" s="203" t="s">
        <v>63</v>
      </c>
      <c r="D71" s="204">
        <v>38.340000000000003</v>
      </c>
      <c r="E71" s="330"/>
      <c r="F71" s="38"/>
      <c r="G71" s="330">
        <v>4536.0600000000004</v>
      </c>
      <c r="H71" s="38">
        <f t="shared" si="10"/>
        <v>173912.54</v>
      </c>
      <c r="I71" s="602">
        <f t="shared" si="8"/>
        <v>173912.54</v>
      </c>
      <c r="J71" s="279"/>
    </row>
    <row r="72" spans="1:10" s="6" customFormat="1" ht="15" outlineLevel="1">
      <c r="A72" s="597">
        <v>1961</v>
      </c>
      <c r="B72" s="69" t="s">
        <v>1824</v>
      </c>
      <c r="C72" s="203" t="s">
        <v>63</v>
      </c>
      <c r="D72" s="204">
        <v>39.11</v>
      </c>
      <c r="E72" s="330">
        <v>7383.24</v>
      </c>
      <c r="F72" s="38">
        <f t="shared" si="9"/>
        <v>288758.52</v>
      </c>
      <c r="G72" s="330"/>
      <c r="H72" s="38"/>
      <c r="I72" s="602">
        <f t="shared" si="8"/>
        <v>288758.52</v>
      </c>
      <c r="J72" s="279"/>
    </row>
    <row r="73" spans="1:10" s="6" customFormat="1" ht="15" outlineLevel="1">
      <c r="A73" s="597">
        <v>1962</v>
      </c>
      <c r="B73" s="69" t="s">
        <v>1829</v>
      </c>
      <c r="C73" s="203" t="s">
        <v>3386</v>
      </c>
      <c r="D73" s="912">
        <v>697</v>
      </c>
      <c r="E73" s="330">
        <v>979.2</v>
      </c>
      <c r="F73" s="38">
        <f t="shared" si="9"/>
        <v>682502.4</v>
      </c>
      <c r="G73" s="330">
        <v>1866.18</v>
      </c>
      <c r="H73" s="38">
        <f t="shared" ref="H73:H74" si="11">ROUND(G73*D73,2)</f>
        <v>1300727.46</v>
      </c>
      <c r="I73" s="602">
        <f t="shared" si="8"/>
        <v>1983229.8599999999</v>
      </c>
      <c r="J73" s="279"/>
    </row>
    <row r="74" spans="1:10" s="6" customFormat="1" ht="15" outlineLevel="1">
      <c r="A74" s="597">
        <v>1963</v>
      </c>
      <c r="B74" s="69" t="s">
        <v>1830</v>
      </c>
      <c r="C74" s="203" t="s">
        <v>63</v>
      </c>
      <c r="D74" s="204">
        <v>1.26</v>
      </c>
      <c r="E74" s="330">
        <v>0</v>
      </c>
      <c r="F74" s="38"/>
      <c r="G74" s="330">
        <v>4536.0600000000004</v>
      </c>
      <c r="H74" s="38">
        <f t="shared" si="11"/>
        <v>5715.44</v>
      </c>
      <c r="I74" s="602">
        <f t="shared" si="8"/>
        <v>5715.44</v>
      </c>
      <c r="J74" s="279"/>
    </row>
    <row r="75" spans="1:10" s="6" customFormat="1" ht="15" outlineLevel="1">
      <c r="A75" s="597">
        <v>1964</v>
      </c>
      <c r="B75" s="69" t="s">
        <v>1824</v>
      </c>
      <c r="C75" s="203" t="s">
        <v>63</v>
      </c>
      <c r="D75" s="185">
        <v>1.29</v>
      </c>
      <c r="E75" s="330">
        <v>7356.36</v>
      </c>
      <c r="F75" s="38">
        <f t="shared" si="9"/>
        <v>9489.7000000000007</v>
      </c>
      <c r="G75" s="330"/>
      <c r="H75" s="38"/>
      <c r="I75" s="602">
        <f t="shared" si="5"/>
        <v>9489.7000000000007</v>
      </c>
      <c r="J75" s="279"/>
    </row>
    <row r="76" spans="1:10" s="6" customFormat="1" ht="15" outlineLevel="1">
      <c r="A76" s="597">
        <v>1965</v>
      </c>
      <c r="B76" s="69" t="s">
        <v>1831</v>
      </c>
      <c r="C76" s="203" t="s">
        <v>3386</v>
      </c>
      <c r="D76" s="912">
        <v>21</v>
      </c>
      <c r="E76" s="330">
        <v>3168</v>
      </c>
      <c r="F76" s="38">
        <f t="shared" si="9"/>
        <v>66528</v>
      </c>
      <c r="G76" s="330">
        <v>1866.18</v>
      </c>
      <c r="H76" s="38">
        <f t="shared" ref="H76" si="12">ROUND(G76*D76,2)</f>
        <v>39189.78</v>
      </c>
      <c r="I76" s="602">
        <f t="shared" si="5"/>
        <v>105717.78</v>
      </c>
      <c r="J76" s="279"/>
    </row>
    <row r="77" spans="1:10" s="6" customFormat="1" ht="15.6" outlineLevel="1">
      <c r="A77" s="597">
        <v>1966</v>
      </c>
      <c r="B77" s="911" t="s">
        <v>1832</v>
      </c>
      <c r="C77" s="909"/>
      <c r="D77" s="904"/>
      <c r="E77" s="905"/>
      <c r="F77" s="746"/>
      <c r="G77" s="905"/>
      <c r="H77" s="748"/>
      <c r="I77" s="906"/>
      <c r="J77" s="907"/>
    </row>
    <row r="78" spans="1:10" s="6" customFormat="1" ht="15.6" outlineLevel="1">
      <c r="A78" s="597">
        <v>1967</v>
      </c>
      <c r="B78" s="911" t="s">
        <v>1833</v>
      </c>
      <c r="C78" s="909"/>
      <c r="D78" s="904"/>
      <c r="E78" s="905"/>
      <c r="F78" s="746"/>
      <c r="G78" s="905"/>
      <c r="H78" s="748"/>
      <c r="I78" s="906"/>
      <c r="J78" s="907"/>
    </row>
    <row r="79" spans="1:10" s="6" customFormat="1" ht="15.6" outlineLevel="1">
      <c r="A79" s="597">
        <v>1968</v>
      </c>
      <c r="B79" s="911" t="s">
        <v>1834</v>
      </c>
      <c r="C79" s="909"/>
      <c r="D79" s="904"/>
      <c r="E79" s="905"/>
      <c r="F79" s="746"/>
      <c r="G79" s="905"/>
      <c r="H79" s="748"/>
      <c r="I79" s="906"/>
      <c r="J79" s="907"/>
    </row>
    <row r="80" spans="1:10" s="6" customFormat="1" ht="45" outlineLevel="1">
      <c r="A80" s="597">
        <v>1969</v>
      </c>
      <c r="B80" s="69" t="s">
        <v>1835</v>
      </c>
      <c r="C80" s="203" t="s">
        <v>63</v>
      </c>
      <c r="D80" s="204">
        <v>247.5</v>
      </c>
      <c r="E80" s="330">
        <v>1584</v>
      </c>
      <c r="F80" s="38">
        <f t="shared" ref="F80:F86" si="13">ROUND(E80*D80,2)</f>
        <v>392040</v>
      </c>
      <c r="G80" s="330">
        <v>1844.4</v>
      </c>
      <c r="H80" s="38">
        <f t="shared" ref="H80:H86" si="14">ROUND(G80*D80,2)</f>
        <v>456489</v>
      </c>
      <c r="I80" s="602">
        <f t="shared" ref="I80:I86" si="15">H80+F80</f>
        <v>848529</v>
      </c>
      <c r="J80" s="279"/>
    </row>
    <row r="81" spans="1:10" s="6" customFormat="1" ht="30" outlineLevel="1">
      <c r="A81" s="597">
        <v>1970</v>
      </c>
      <c r="B81" s="69" t="s">
        <v>1837</v>
      </c>
      <c r="C81" s="203" t="s">
        <v>63</v>
      </c>
      <c r="D81" s="204">
        <v>147.9</v>
      </c>
      <c r="E81" s="330"/>
      <c r="F81" s="38"/>
      <c r="G81" s="330">
        <v>1899.59</v>
      </c>
      <c r="H81" s="38">
        <f t="shared" si="14"/>
        <v>280949.36</v>
      </c>
      <c r="I81" s="602">
        <f t="shared" si="15"/>
        <v>280949.36</v>
      </c>
      <c r="J81" s="279"/>
    </row>
    <row r="82" spans="1:10" s="6" customFormat="1" ht="15" outlineLevel="1">
      <c r="A82" s="597">
        <v>1971</v>
      </c>
      <c r="B82" s="69" t="s">
        <v>3997</v>
      </c>
      <c r="C82" s="203" t="s">
        <v>63</v>
      </c>
      <c r="D82" s="204">
        <v>149.69999999999999</v>
      </c>
      <c r="E82" s="330">
        <v>6000</v>
      </c>
      <c r="F82" s="38">
        <f t="shared" si="13"/>
        <v>898200</v>
      </c>
      <c r="G82" s="330"/>
      <c r="H82" s="38"/>
      <c r="I82" s="602">
        <f t="shared" si="15"/>
        <v>898200</v>
      </c>
      <c r="J82" s="279"/>
    </row>
    <row r="83" spans="1:10" s="6" customFormat="1" ht="15" outlineLevel="1">
      <c r="A83" s="597">
        <v>1972</v>
      </c>
      <c r="B83" s="69" t="s">
        <v>1807</v>
      </c>
      <c r="C83" s="203" t="s">
        <v>63</v>
      </c>
      <c r="D83" s="204">
        <v>14.9</v>
      </c>
      <c r="E83" s="330">
        <v>6000</v>
      </c>
      <c r="F83" s="38">
        <f t="shared" si="13"/>
        <v>89400</v>
      </c>
      <c r="G83" s="330"/>
      <c r="H83" s="38"/>
      <c r="I83" s="602">
        <f t="shared" si="15"/>
        <v>89400</v>
      </c>
      <c r="J83" s="279"/>
    </row>
    <row r="84" spans="1:10" s="6" customFormat="1" ht="30" outlineLevel="1">
      <c r="A84" s="597">
        <v>1973</v>
      </c>
      <c r="B84" s="69" t="s">
        <v>1838</v>
      </c>
      <c r="C84" s="203" t="s">
        <v>65</v>
      </c>
      <c r="D84" s="204">
        <v>990</v>
      </c>
      <c r="E84" s="330">
        <v>92.22</v>
      </c>
      <c r="F84" s="38">
        <f t="shared" si="13"/>
        <v>91297.8</v>
      </c>
      <c r="G84" s="330">
        <v>1520.64</v>
      </c>
      <c r="H84" s="38">
        <f t="shared" si="14"/>
        <v>1505433.6000000001</v>
      </c>
      <c r="I84" s="602">
        <f t="shared" si="15"/>
        <v>1596731.4000000001</v>
      </c>
      <c r="J84" s="279"/>
    </row>
    <row r="85" spans="1:10" s="6" customFormat="1" ht="30" outlineLevel="1">
      <c r="A85" s="597">
        <v>1974</v>
      </c>
      <c r="B85" s="69" t="s">
        <v>1839</v>
      </c>
      <c r="C85" s="203" t="s">
        <v>65</v>
      </c>
      <c r="D85" s="204">
        <v>990</v>
      </c>
      <c r="E85" s="330">
        <v>2521.37</v>
      </c>
      <c r="F85" s="38">
        <f t="shared" si="13"/>
        <v>2496156.2999999998</v>
      </c>
      <c r="G85" s="330">
        <v>5193.22</v>
      </c>
      <c r="H85" s="38">
        <f t="shared" si="14"/>
        <v>5141287.8</v>
      </c>
      <c r="I85" s="602">
        <f t="shared" si="15"/>
        <v>7637444.0999999996</v>
      </c>
      <c r="J85" s="279"/>
    </row>
    <row r="86" spans="1:10" s="6" customFormat="1" ht="15" outlineLevel="1">
      <c r="A86" s="597">
        <v>1975</v>
      </c>
      <c r="B86" s="69" t="s">
        <v>1841</v>
      </c>
      <c r="C86" s="203" t="s">
        <v>65</v>
      </c>
      <c r="D86" s="204">
        <v>990</v>
      </c>
      <c r="E86" s="330">
        <v>2.4</v>
      </c>
      <c r="F86" s="38">
        <f t="shared" si="13"/>
        <v>2376</v>
      </c>
      <c r="G86" s="330">
        <v>5.59</v>
      </c>
      <c r="H86" s="38">
        <f t="shared" si="14"/>
        <v>5534.1</v>
      </c>
      <c r="I86" s="602">
        <f t="shared" si="15"/>
        <v>7910.1</v>
      </c>
      <c r="J86" s="279"/>
    </row>
    <row r="87" spans="1:10" s="6" customFormat="1" ht="15.6" outlineLevel="1">
      <c r="A87" s="597">
        <v>1976</v>
      </c>
      <c r="B87" s="66" t="s">
        <v>1842</v>
      </c>
      <c r="C87" s="203"/>
      <c r="D87" s="204"/>
      <c r="E87" s="330"/>
      <c r="F87" s="38"/>
      <c r="G87" s="330"/>
      <c r="H87" s="377"/>
      <c r="I87" s="40"/>
      <c r="J87" s="279"/>
    </row>
    <row r="88" spans="1:10" s="6" customFormat="1" ht="15.6" outlineLevel="1">
      <c r="A88" s="597">
        <v>1977</v>
      </c>
      <c r="B88" s="66" t="s">
        <v>1843</v>
      </c>
      <c r="C88" s="203"/>
      <c r="D88" s="204"/>
      <c r="E88" s="330"/>
      <c r="F88" s="38"/>
      <c r="G88" s="330"/>
      <c r="H88" s="377"/>
      <c r="I88" s="40"/>
      <c r="J88" s="279"/>
    </row>
    <row r="89" spans="1:10" s="6" customFormat="1" ht="30" outlineLevel="1">
      <c r="A89" s="597">
        <v>1978</v>
      </c>
      <c r="B89" s="69" t="s">
        <v>1844</v>
      </c>
      <c r="C89" s="203" t="s">
        <v>3386</v>
      </c>
      <c r="D89" s="204">
        <v>21</v>
      </c>
      <c r="E89" s="330">
        <v>771.13</v>
      </c>
      <c r="F89" s="38">
        <f t="shared" ref="F89:F93" si="16">ROUND(E89*D89,2)</f>
        <v>16193.73</v>
      </c>
      <c r="G89" s="330">
        <v>854.29</v>
      </c>
      <c r="H89" s="38">
        <f t="shared" ref="H89:H93" si="17">ROUND(G89*D89,2)</f>
        <v>17940.09</v>
      </c>
      <c r="I89" s="602">
        <f t="shared" ref="I89:I93" si="18">H89+F89</f>
        <v>34133.82</v>
      </c>
      <c r="J89" s="279"/>
    </row>
    <row r="90" spans="1:10" s="6" customFormat="1" ht="30" outlineLevel="1">
      <c r="A90" s="597">
        <v>1979</v>
      </c>
      <c r="B90" s="69" t="s">
        <v>1845</v>
      </c>
      <c r="C90" s="203" t="s">
        <v>65</v>
      </c>
      <c r="D90" s="204">
        <v>29.6</v>
      </c>
      <c r="E90" s="330">
        <v>526.17999999999995</v>
      </c>
      <c r="F90" s="38">
        <f t="shared" si="16"/>
        <v>15574.93</v>
      </c>
      <c r="G90" s="330">
        <v>241.92</v>
      </c>
      <c r="H90" s="38">
        <f t="shared" si="17"/>
        <v>7160.83</v>
      </c>
      <c r="I90" s="602">
        <f t="shared" si="18"/>
        <v>22735.760000000002</v>
      </c>
      <c r="J90" s="279"/>
    </row>
    <row r="91" spans="1:10" s="6" customFormat="1" ht="30" outlineLevel="1">
      <c r="A91" s="597">
        <v>1980</v>
      </c>
      <c r="B91" s="69" t="s">
        <v>1838</v>
      </c>
      <c r="C91" s="203" t="s">
        <v>65</v>
      </c>
      <c r="D91" s="204">
        <v>29.6</v>
      </c>
      <c r="E91" s="330">
        <v>6981.08</v>
      </c>
      <c r="F91" s="38">
        <f t="shared" si="16"/>
        <v>206639.97</v>
      </c>
      <c r="G91" s="330">
        <v>56.08</v>
      </c>
      <c r="H91" s="38">
        <f t="shared" si="17"/>
        <v>1659.97</v>
      </c>
      <c r="I91" s="602">
        <f t="shared" si="18"/>
        <v>208299.94</v>
      </c>
      <c r="J91" s="279"/>
    </row>
    <row r="92" spans="1:10" s="6" customFormat="1" ht="30" outlineLevel="1">
      <c r="A92" s="597">
        <v>1981</v>
      </c>
      <c r="B92" s="69" t="s">
        <v>1846</v>
      </c>
      <c r="C92" s="203" t="s">
        <v>65</v>
      </c>
      <c r="D92" s="204">
        <v>29.6</v>
      </c>
      <c r="E92" s="330">
        <v>18379.93</v>
      </c>
      <c r="F92" s="38">
        <f t="shared" si="16"/>
        <v>544045.93000000005</v>
      </c>
      <c r="G92" s="330">
        <v>2521.37</v>
      </c>
      <c r="H92" s="38">
        <f t="shared" si="17"/>
        <v>74632.55</v>
      </c>
      <c r="I92" s="602">
        <f t="shared" si="18"/>
        <v>618678.4800000001</v>
      </c>
      <c r="J92" s="279"/>
    </row>
    <row r="93" spans="1:10" s="6" customFormat="1" ht="15" outlineLevel="1">
      <c r="A93" s="597">
        <v>1982</v>
      </c>
      <c r="B93" s="69" t="s">
        <v>1841</v>
      </c>
      <c r="C93" s="203" t="s">
        <v>65</v>
      </c>
      <c r="D93" s="204">
        <v>29.6</v>
      </c>
      <c r="E93" s="330">
        <v>1584</v>
      </c>
      <c r="F93" s="38">
        <f t="shared" si="16"/>
        <v>46886.400000000001</v>
      </c>
      <c r="G93" s="330">
        <v>1844.4</v>
      </c>
      <c r="H93" s="38">
        <f t="shared" si="17"/>
        <v>54594.239999999998</v>
      </c>
      <c r="I93" s="602">
        <f t="shared" si="18"/>
        <v>101480.64</v>
      </c>
      <c r="J93" s="279"/>
    </row>
    <row r="94" spans="1:10" s="6" customFormat="1" ht="15.6" outlineLevel="1">
      <c r="A94" s="597">
        <v>1983</v>
      </c>
      <c r="B94" s="66" t="s">
        <v>1847</v>
      </c>
      <c r="C94" s="203"/>
      <c r="D94" s="204"/>
      <c r="E94" s="330"/>
      <c r="F94" s="38"/>
      <c r="G94" s="330"/>
      <c r="H94" s="377"/>
      <c r="I94" s="40"/>
      <c r="J94" s="279"/>
    </row>
    <row r="95" spans="1:10" s="6" customFormat="1" ht="15.6" outlineLevel="1">
      <c r="A95" s="597">
        <v>1984</v>
      </c>
      <c r="B95" s="66" t="s">
        <v>1848</v>
      </c>
      <c r="C95" s="203"/>
      <c r="D95" s="204"/>
      <c r="E95" s="330"/>
      <c r="F95" s="38"/>
      <c r="G95" s="330"/>
      <c r="H95" s="377"/>
      <c r="I95" s="40"/>
      <c r="J95" s="279"/>
    </row>
    <row r="96" spans="1:10" s="6" customFormat="1" ht="60" outlineLevel="1">
      <c r="A96" s="597">
        <v>1985</v>
      </c>
      <c r="B96" s="69" t="s">
        <v>1849</v>
      </c>
      <c r="C96" s="870" t="s">
        <v>63</v>
      </c>
      <c r="D96" s="185">
        <v>1.8</v>
      </c>
      <c r="E96" s="330">
        <f t="shared" ref="E96" si="19">ROUND(F96/D96,2)</f>
        <v>0</v>
      </c>
      <c r="F96" s="38"/>
      <c r="G96" s="330">
        <v>3850.33</v>
      </c>
      <c r="H96" s="38">
        <f t="shared" ref="H96:H97" si="20">ROUND(G96*D96,2)</f>
        <v>6930.59</v>
      </c>
      <c r="I96" s="602">
        <f t="shared" ref="I96:I128" si="21">H96+F96</f>
        <v>6930.59</v>
      </c>
      <c r="J96" s="279"/>
    </row>
    <row r="97" spans="1:10" s="6" customFormat="1" ht="30" outlineLevel="1">
      <c r="A97" s="597">
        <v>1986</v>
      </c>
      <c r="B97" s="69" t="s">
        <v>1850</v>
      </c>
      <c r="C97" s="203" t="s">
        <v>65</v>
      </c>
      <c r="D97" s="185">
        <v>3.8</v>
      </c>
      <c r="E97" s="330">
        <v>457.89</v>
      </c>
      <c r="F97" s="38">
        <f t="shared" ref="F97" si="22">ROUND(E97*D97,2)</f>
        <v>1739.98</v>
      </c>
      <c r="G97" s="330">
        <v>201.6</v>
      </c>
      <c r="H97" s="38">
        <f t="shared" si="20"/>
        <v>766.08</v>
      </c>
      <c r="I97" s="602">
        <f t="shared" si="21"/>
        <v>2506.06</v>
      </c>
      <c r="J97" s="279"/>
    </row>
    <row r="98" spans="1:10" s="6" customFormat="1" ht="15" outlineLevel="1">
      <c r="A98" s="597">
        <v>1987</v>
      </c>
      <c r="B98" s="69" t="s">
        <v>1851</v>
      </c>
      <c r="C98" s="203" t="s">
        <v>1778</v>
      </c>
      <c r="D98" s="204" t="s">
        <v>3998</v>
      </c>
      <c r="E98" s="330">
        <v>437.56</v>
      </c>
      <c r="F98" s="38">
        <f>ROUND(E98*27,2)</f>
        <v>11814.12</v>
      </c>
      <c r="G98" s="330">
        <v>1197</v>
      </c>
      <c r="H98" s="38">
        <f>ROUND(G98*27,2)</f>
        <v>32319</v>
      </c>
      <c r="I98" s="602">
        <f t="shared" si="21"/>
        <v>44133.120000000003</v>
      </c>
      <c r="J98" s="279"/>
    </row>
    <row r="99" spans="1:10" s="6" customFormat="1" ht="30" outlineLevel="1">
      <c r="A99" s="597">
        <v>1988</v>
      </c>
      <c r="B99" s="69" t="s">
        <v>1852</v>
      </c>
      <c r="C99" s="203" t="s">
        <v>1827</v>
      </c>
      <c r="D99" s="204" t="s">
        <v>3999</v>
      </c>
      <c r="E99" s="330"/>
      <c r="F99" s="38"/>
      <c r="G99" s="330">
        <v>1404.5</v>
      </c>
      <c r="H99" s="38">
        <f>ROUND(G99*48,2)</f>
        <v>67416</v>
      </c>
      <c r="I99" s="602">
        <f t="shared" si="21"/>
        <v>67416</v>
      </c>
      <c r="J99" s="279"/>
    </row>
    <row r="100" spans="1:10" s="6" customFormat="1" ht="15" outlineLevel="1">
      <c r="A100" s="597">
        <v>1989</v>
      </c>
      <c r="B100" s="69" t="s">
        <v>1853</v>
      </c>
      <c r="C100" s="203" t="s">
        <v>1854</v>
      </c>
      <c r="D100" s="204" t="s">
        <v>4000</v>
      </c>
      <c r="E100" s="330">
        <v>22680</v>
      </c>
      <c r="F100" s="38">
        <v>1739.98</v>
      </c>
      <c r="G100" s="330"/>
      <c r="H100" s="377"/>
      <c r="I100" s="602">
        <f t="shared" si="21"/>
        <v>1739.98</v>
      </c>
      <c r="J100" s="279"/>
    </row>
    <row r="101" spans="1:10" s="6" customFormat="1" ht="15.6" outlineLevel="1">
      <c r="A101" s="597">
        <v>1990</v>
      </c>
      <c r="B101" s="66" t="s">
        <v>1855</v>
      </c>
      <c r="C101" s="203"/>
      <c r="D101" s="204"/>
      <c r="E101" s="330"/>
      <c r="F101" s="38"/>
      <c r="G101" s="330"/>
      <c r="H101" s="377"/>
      <c r="I101" s="40"/>
      <c r="J101" s="279"/>
    </row>
    <row r="102" spans="1:10" s="6" customFormat="1" ht="30" outlineLevel="1">
      <c r="A102" s="597">
        <v>1991</v>
      </c>
      <c r="B102" s="69" t="s">
        <v>1856</v>
      </c>
      <c r="C102" s="203" t="s">
        <v>31</v>
      </c>
      <c r="D102" s="204">
        <v>2</v>
      </c>
      <c r="E102" s="330"/>
      <c r="F102" s="38"/>
      <c r="G102" s="330">
        <v>144</v>
      </c>
      <c r="H102" s="38">
        <f t="shared" ref="H102" si="23">ROUND(G102*D102,2)</f>
        <v>288</v>
      </c>
      <c r="I102" s="602">
        <f t="shared" si="21"/>
        <v>288</v>
      </c>
      <c r="J102" s="279"/>
    </row>
    <row r="103" spans="1:10" s="6" customFormat="1" ht="15" outlineLevel="1">
      <c r="A103" s="597">
        <v>1992</v>
      </c>
      <c r="B103" s="69" t="s">
        <v>1858</v>
      </c>
      <c r="C103" s="203" t="s">
        <v>31</v>
      </c>
      <c r="D103" s="204">
        <v>1</v>
      </c>
      <c r="E103" s="330">
        <v>3105.59</v>
      </c>
      <c r="F103" s="38">
        <f t="shared" ref="F103:F104" si="24">ROUND(E103*D103,2)</f>
        <v>3105.59</v>
      </c>
      <c r="G103" s="330"/>
      <c r="H103" s="38"/>
      <c r="I103" s="602">
        <f t="shared" si="21"/>
        <v>3105.59</v>
      </c>
      <c r="J103" s="279"/>
    </row>
    <row r="104" spans="1:10" s="6" customFormat="1" ht="15" outlineLevel="1">
      <c r="A104" s="597">
        <v>1993</v>
      </c>
      <c r="B104" s="69" t="s">
        <v>1860</v>
      </c>
      <c r="C104" s="203" t="s">
        <v>31</v>
      </c>
      <c r="D104" s="204">
        <v>1</v>
      </c>
      <c r="E104" s="330">
        <v>3105.59</v>
      </c>
      <c r="F104" s="38">
        <f t="shared" si="24"/>
        <v>3105.59</v>
      </c>
      <c r="G104" s="330"/>
      <c r="H104" s="38"/>
      <c r="I104" s="602">
        <f t="shared" si="21"/>
        <v>3105.59</v>
      </c>
      <c r="J104" s="279"/>
    </row>
    <row r="105" spans="1:10" s="6" customFormat="1" ht="30" outlineLevel="1">
      <c r="A105" s="597">
        <v>1994</v>
      </c>
      <c r="B105" s="69" t="s">
        <v>1861</v>
      </c>
      <c r="C105" s="203"/>
      <c r="D105" s="204"/>
      <c r="E105" s="330"/>
      <c r="F105" s="38"/>
      <c r="G105" s="330"/>
      <c r="H105" s="38"/>
      <c r="I105" s="602"/>
      <c r="J105" s="279"/>
    </row>
    <row r="106" spans="1:10" s="6" customFormat="1" ht="15" outlineLevel="1">
      <c r="A106" s="597">
        <v>1995</v>
      </c>
      <c r="B106" s="69" t="s">
        <v>1862</v>
      </c>
      <c r="C106" s="203" t="s">
        <v>1778</v>
      </c>
      <c r="D106" s="204" t="s">
        <v>4001</v>
      </c>
      <c r="E106" s="330">
        <v>6864.05</v>
      </c>
      <c r="F106" s="38">
        <f>ROUND(E106*2,2)</f>
        <v>13728.1</v>
      </c>
      <c r="G106" s="330">
        <v>300</v>
      </c>
      <c r="H106" s="38">
        <f>ROUND(G106*2,2)</f>
        <v>600</v>
      </c>
      <c r="I106" s="602">
        <f t="shared" si="21"/>
        <v>14328.1</v>
      </c>
      <c r="J106" s="279"/>
    </row>
    <row r="107" spans="1:10" s="6" customFormat="1" ht="15" outlineLevel="1">
      <c r="A107" s="597">
        <v>1996</v>
      </c>
      <c r="B107" s="69" t="s">
        <v>1864</v>
      </c>
      <c r="C107" s="203"/>
      <c r="D107" s="204"/>
      <c r="E107" s="330"/>
      <c r="F107" s="38"/>
      <c r="G107" s="330"/>
      <c r="H107" s="38"/>
      <c r="I107" s="602"/>
      <c r="J107" s="279"/>
    </row>
    <row r="108" spans="1:10" s="6" customFormat="1" ht="15" outlineLevel="1">
      <c r="A108" s="597">
        <v>1997</v>
      </c>
      <c r="B108" s="69" t="s">
        <v>1865</v>
      </c>
      <c r="C108" s="203" t="s">
        <v>31</v>
      </c>
      <c r="D108" s="204">
        <v>2</v>
      </c>
      <c r="E108" s="330">
        <v>5400</v>
      </c>
      <c r="F108" s="38">
        <f t="shared" ref="F108:F110" si="25">ROUND(E108*D108,2)</f>
        <v>10800</v>
      </c>
      <c r="G108" s="330">
        <v>540</v>
      </c>
      <c r="H108" s="38">
        <f t="shared" ref="H108" si="26">ROUND(G108*D108,2)</f>
        <v>1080</v>
      </c>
      <c r="I108" s="602">
        <f t="shared" si="21"/>
        <v>11880</v>
      </c>
      <c r="J108" s="279"/>
    </row>
    <row r="109" spans="1:10" s="6" customFormat="1" ht="15" outlineLevel="1">
      <c r="A109" s="597">
        <v>1998</v>
      </c>
      <c r="B109" s="69" t="s">
        <v>1824</v>
      </c>
      <c r="C109" s="203" t="s">
        <v>63</v>
      </c>
      <c r="D109" s="204">
        <v>0.16</v>
      </c>
      <c r="E109" s="330">
        <v>7383.81</v>
      </c>
      <c r="F109" s="38">
        <f t="shared" si="25"/>
        <v>1181.4100000000001</v>
      </c>
      <c r="G109" s="330"/>
      <c r="H109" s="38"/>
      <c r="I109" s="602">
        <f t="shared" si="21"/>
        <v>1181.4100000000001</v>
      </c>
      <c r="J109" s="279"/>
    </row>
    <row r="110" spans="1:10" s="6" customFormat="1" ht="30" outlineLevel="1">
      <c r="A110" s="597">
        <v>1999</v>
      </c>
      <c r="B110" s="69" t="s">
        <v>1867</v>
      </c>
      <c r="C110" s="203" t="s">
        <v>65</v>
      </c>
      <c r="D110" s="204">
        <v>6.14</v>
      </c>
      <c r="E110" s="330">
        <v>1470.42</v>
      </c>
      <c r="F110" s="38">
        <f t="shared" si="25"/>
        <v>9028.3799999999992</v>
      </c>
      <c r="G110" s="330">
        <v>600</v>
      </c>
      <c r="H110" s="38">
        <f t="shared" ref="H110:H116" si="27">ROUND(G110*D110,2)</f>
        <v>3684</v>
      </c>
      <c r="I110" s="602">
        <f t="shared" si="21"/>
        <v>12712.38</v>
      </c>
      <c r="J110" s="279"/>
    </row>
    <row r="111" spans="1:10" s="6" customFormat="1" ht="31.2" outlineLevel="1">
      <c r="A111" s="597">
        <v>2000</v>
      </c>
      <c r="B111" s="66" t="s">
        <v>1868</v>
      </c>
      <c r="C111" s="203"/>
      <c r="D111" s="204"/>
      <c r="E111" s="330"/>
      <c r="F111" s="38"/>
      <c r="G111" s="330"/>
      <c r="H111" s="377"/>
      <c r="I111" s="40"/>
      <c r="J111" s="279"/>
    </row>
    <row r="112" spans="1:10" s="6" customFormat="1" ht="30" outlineLevel="1">
      <c r="A112" s="597">
        <v>2001</v>
      </c>
      <c r="B112" s="69" t="s">
        <v>1869</v>
      </c>
      <c r="C112" s="203" t="s">
        <v>31</v>
      </c>
      <c r="D112" s="204">
        <v>17</v>
      </c>
      <c r="E112" s="330"/>
      <c r="F112" s="38"/>
      <c r="G112" s="330">
        <v>2490</v>
      </c>
      <c r="H112" s="38">
        <f t="shared" si="27"/>
        <v>42330</v>
      </c>
      <c r="I112" s="602">
        <f t="shared" si="21"/>
        <v>42330</v>
      </c>
      <c r="J112" s="279"/>
    </row>
    <row r="113" spans="1:10" s="6" customFormat="1" ht="60" outlineLevel="1">
      <c r="A113" s="597">
        <v>2002</v>
      </c>
      <c r="B113" s="69" t="s">
        <v>1871</v>
      </c>
      <c r="C113" s="203" t="s">
        <v>1160</v>
      </c>
      <c r="D113" s="204" t="s">
        <v>4002</v>
      </c>
      <c r="E113" s="330"/>
      <c r="F113" s="38"/>
      <c r="G113" s="330">
        <v>312</v>
      </c>
      <c r="H113" s="38">
        <f>ROUND(G113*1.14,2)</f>
        <v>355.68</v>
      </c>
      <c r="I113" s="602">
        <f t="shared" si="21"/>
        <v>355.68</v>
      </c>
      <c r="J113" s="279"/>
    </row>
    <row r="114" spans="1:10" s="6" customFormat="1" ht="15" outlineLevel="1">
      <c r="A114" s="597">
        <v>2003</v>
      </c>
      <c r="B114" s="69" t="s">
        <v>1872</v>
      </c>
      <c r="C114" s="203"/>
      <c r="D114" s="204"/>
      <c r="E114" s="330"/>
      <c r="F114" s="38"/>
      <c r="G114" s="330"/>
      <c r="H114" s="377"/>
      <c r="I114" s="602"/>
      <c r="J114" s="279"/>
    </row>
    <row r="115" spans="1:10" s="6" customFormat="1" ht="15" outlineLevel="1">
      <c r="A115" s="597">
        <v>2004</v>
      </c>
      <c r="B115" s="69" t="s">
        <v>1873</v>
      </c>
      <c r="C115" s="203" t="s">
        <v>63</v>
      </c>
      <c r="D115" s="204">
        <v>0.64</v>
      </c>
      <c r="E115" s="330">
        <v>8001</v>
      </c>
      <c r="F115" s="38">
        <f t="shared" ref="F115" si="28">ROUND(E115*D115,2)</f>
        <v>5120.6400000000003</v>
      </c>
      <c r="G115" s="330">
        <v>31779.38</v>
      </c>
      <c r="H115" s="38">
        <f t="shared" si="27"/>
        <v>20338.8</v>
      </c>
      <c r="I115" s="602">
        <f t="shared" si="21"/>
        <v>25459.439999999999</v>
      </c>
      <c r="J115" s="279"/>
    </row>
    <row r="116" spans="1:10" s="6" customFormat="1" ht="15" outlineLevel="1">
      <c r="A116" s="597">
        <v>2005</v>
      </c>
      <c r="B116" s="69" t="s">
        <v>1875</v>
      </c>
      <c r="C116" s="203" t="s">
        <v>40</v>
      </c>
      <c r="D116" s="204">
        <v>3.0950000000000002</v>
      </c>
      <c r="E116" s="330"/>
      <c r="F116" s="38"/>
      <c r="G116" s="330">
        <v>88381.62</v>
      </c>
      <c r="H116" s="38">
        <f t="shared" si="27"/>
        <v>273541.11</v>
      </c>
      <c r="I116" s="602">
        <f t="shared" si="21"/>
        <v>273541.11</v>
      </c>
      <c r="J116" s="279"/>
    </row>
    <row r="117" spans="1:10" s="6" customFormat="1" ht="30" outlineLevel="1">
      <c r="A117" s="597">
        <v>2006</v>
      </c>
      <c r="B117" s="69" t="s">
        <v>1877</v>
      </c>
      <c r="C117" s="203" t="s">
        <v>40</v>
      </c>
      <c r="D117" s="204" t="s">
        <v>1878</v>
      </c>
      <c r="E117" s="330"/>
      <c r="F117" s="38"/>
      <c r="G117" s="330"/>
      <c r="H117" s="377"/>
      <c r="I117" s="602"/>
      <c r="J117" s="279"/>
    </row>
    <row r="118" spans="1:10" s="6" customFormat="1" ht="15" outlineLevel="1">
      <c r="A118" s="597">
        <v>2007</v>
      </c>
      <c r="B118" s="69" t="s">
        <v>1879</v>
      </c>
      <c r="C118" s="203" t="s">
        <v>40</v>
      </c>
      <c r="D118" s="204">
        <v>0.73899999999999999</v>
      </c>
      <c r="E118" s="330">
        <v>232920.99</v>
      </c>
      <c r="F118" s="38">
        <f t="shared" ref="F118:F119" si="29">ROUND(E118*D118,2)</f>
        <v>172128.61</v>
      </c>
      <c r="G118" s="330"/>
      <c r="H118" s="377"/>
      <c r="I118" s="602">
        <f t="shared" si="21"/>
        <v>172128.61</v>
      </c>
      <c r="J118" s="279"/>
    </row>
    <row r="119" spans="1:10" s="6" customFormat="1" ht="15" outlineLevel="1">
      <c r="A119" s="597">
        <v>2008</v>
      </c>
      <c r="B119" s="69" t="s">
        <v>1881</v>
      </c>
      <c r="C119" s="203" t="s">
        <v>40</v>
      </c>
      <c r="D119" s="204">
        <v>1.4590000000000001</v>
      </c>
      <c r="E119" s="330">
        <v>232920.99</v>
      </c>
      <c r="F119" s="38">
        <f t="shared" si="29"/>
        <v>339831.72</v>
      </c>
      <c r="G119" s="330"/>
      <c r="H119" s="377"/>
      <c r="I119" s="602">
        <f t="shared" si="21"/>
        <v>339831.72</v>
      </c>
      <c r="J119" s="279"/>
    </row>
    <row r="120" spans="1:10" s="6" customFormat="1" ht="30" outlineLevel="1">
      <c r="A120" s="597">
        <v>2009</v>
      </c>
      <c r="B120" s="69" t="s">
        <v>1883</v>
      </c>
      <c r="C120" s="203" t="s">
        <v>40</v>
      </c>
      <c r="D120" s="204">
        <v>1.2E-2</v>
      </c>
      <c r="E120" s="330"/>
      <c r="F120" s="38"/>
      <c r="G120" s="330"/>
      <c r="H120" s="377"/>
      <c r="I120" s="602"/>
      <c r="J120" s="279"/>
    </row>
    <row r="121" spans="1:10" s="6" customFormat="1" ht="15" outlineLevel="1">
      <c r="A121" s="597">
        <v>2010</v>
      </c>
      <c r="B121" s="69" t="s">
        <v>1885</v>
      </c>
      <c r="C121" s="203" t="s">
        <v>40</v>
      </c>
      <c r="D121" s="204">
        <v>2E-3</v>
      </c>
      <c r="E121" s="330">
        <v>232920</v>
      </c>
      <c r="F121" s="38">
        <f t="shared" ref="F121:F122" si="30">ROUND(E121*D121,2)</f>
        <v>465.84</v>
      </c>
      <c r="G121" s="330"/>
      <c r="H121" s="377"/>
      <c r="I121" s="602">
        <f t="shared" si="21"/>
        <v>465.84</v>
      </c>
      <c r="J121" s="279"/>
    </row>
    <row r="122" spans="1:10" s="6" customFormat="1" ht="15" outlineLevel="1">
      <c r="A122" s="597">
        <v>2011</v>
      </c>
      <c r="B122" s="69" t="s">
        <v>1887</v>
      </c>
      <c r="C122" s="203" t="s">
        <v>40</v>
      </c>
      <c r="D122" s="204">
        <v>0.01</v>
      </c>
      <c r="E122" s="330">
        <v>232921</v>
      </c>
      <c r="F122" s="38">
        <f t="shared" si="30"/>
        <v>2329.21</v>
      </c>
      <c r="G122" s="330"/>
      <c r="H122" s="377"/>
      <c r="I122" s="602">
        <f t="shared" si="21"/>
        <v>2329.21</v>
      </c>
      <c r="J122" s="279"/>
    </row>
    <row r="123" spans="1:10" s="6" customFormat="1" ht="45" outlineLevel="1">
      <c r="A123" s="597">
        <v>2012</v>
      </c>
      <c r="B123" s="69" t="s">
        <v>1889</v>
      </c>
      <c r="C123" s="203" t="s">
        <v>40</v>
      </c>
      <c r="D123" s="204">
        <v>0.88500000000000001</v>
      </c>
      <c r="E123" s="330"/>
      <c r="F123" s="38"/>
      <c r="G123" s="330"/>
      <c r="H123" s="377"/>
      <c r="I123" s="602"/>
      <c r="J123" s="279"/>
    </row>
    <row r="124" spans="1:10" s="6" customFormat="1" ht="45" outlineLevel="1">
      <c r="A124" s="597">
        <v>2013</v>
      </c>
      <c r="B124" s="69" t="s">
        <v>1889</v>
      </c>
      <c r="C124" s="203" t="s">
        <v>40</v>
      </c>
      <c r="D124" s="204">
        <v>0.88500000000000001</v>
      </c>
      <c r="E124" s="38"/>
      <c r="F124" s="38"/>
      <c r="G124" s="330"/>
      <c r="H124" s="377"/>
      <c r="I124" s="602"/>
      <c r="J124" s="279"/>
    </row>
    <row r="125" spans="1:10" s="6" customFormat="1" ht="15" outlineLevel="1">
      <c r="A125" s="597">
        <v>2014</v>
      </c>
      <c r="B125" s="69" t="s">
        <v>1895</v>
      </c>
      <c r="C125" s="203" t="s">
        <v>40</v>
      </c>
      <c r="D125" s="204">
        <v>0.53300000000000003</v>
      </c>
      <c r="E125" s="330">
        <v>232920.99</v>
      </c>
      <c r="F125" s="38">
        <f t="shared" ref="F125:F128" si="31">ROUND(E125*D125,2)</f>
        <v>124146.89</v>
      </c>
      <c r="G125" s="330"/>
      <c r="H125" s="377"/>
      <c r="I125" s="602">
        <f t="shared" si="21"/>
        <v>124146.89</v>
      </c>
      <c r="J125" s="279"/>
    </row>
    <row r="126" spans="1:10" s="6" customFormat="1" ht="15" outlineLevel="1">
      <c r="A126" s="597">
        <v>2015</v>
      </c>
      <c r="B126" s="69" t="s">
        <v>1897</v>
      </c>
      <c r="C126" s="203" t="s">
        <v>40</v>
      </c>
      <c r="D126" s="204">
        <v>0.35199999999999998</v>
      </c>
      <c r="E126" s="330">
        <v>232920.99</v>
      </c>
      <c r="F126" s="38">
        <f t="shared" si="31"/>
        <v>81988.19</v>
      </c>
      <c r="G126" s="330"/>
      <c r="H126" s="377"/>
      <c r="I126" s="602">
        <f t="shared" si="21"/>
        <v>81988.19</v>
      </c>
      <c r="J126" s="279"/>
    </row>
    <row r="127" spans="1:10" s="6" customFormat="1" ht="15" outlineLevel="1">
      <c r="A127" s="597">
        <v>2016</v>
      </c>
      <c r="B127" s="69" t="s">
        <v>1899</v>
      </c>
      <c r="C127" s="203" t="s">
        <v>31</v>
      </c>
      <c r="D127" s="204">
        <v>4</v>
      </c>
      <c r="E127" s="330">
        <v>240</v>
      </c>
      <c r="F127" s="38">
        <f t="shared" si="31"/>
        <v>960</v>
      </c>
      <c r="G127" s="330"/>
      <c r="H127" s="377"/>
      <c r="I127" s="602">
        <f t="shared" si="21"/>
        <v>960</v>
      </c>
      <c r="J127" s="279"/>
    </row>
    <row r="128" spans="1:10" s="6" customFormat="1" ht="15" outlineLevel="1">
      <c r="A128" s="597">
        <v>2017</v>
      </c>
      <c r="B128" s="69" t="s">
        <v>1901</v>
      </c>
      <c r="C128" s="203" t="s">
        <v>31</v>
      </c>
      <c r="D128" s="204">
        <v>13</v>
      </c>
      <c r="E128" s="330">
        <v>21715</v>
      </c>
      <c r="F128" s="38">
        <f t="shared" si="31"/>
        <v>282295</v>
      </c>
      <c r="G128" s="330">
        <v>2600</v>
      </c>
      <c r="H128" s="38">
        <f t="shared" ref="H128" si="32">ROUND(G128*D128,2)</f>
        <v>33800</v>
      </c>
      <c r="I128" s="602">
        <f t="shared" si="21"/>
        <v>316095</v>
      </c>
      <c r="J128" s="279"/>
    </row>
    <row r="129" spans="1:10" s="6" customFormat="1" ht="15.6" outlineLevel="1">
      <c r="A129" s="597">
        <v>2018</v>
      </c>
      <c r="B129" s="66" t="s">
        <v>1903</v>
      </c>
      <c r="C129" s="203"/>
      <c r="D129" s="204"/>
      <c r="E129" s="38"/>
      <c r="F129" s="38"/>
      <c r="G129" s="330"/>
      <c r="H129" s="377"/>
      <c r="I129" s="40"/>
      <c r="J129" s="279"/>
    </row>
    <row r="130" spans="1:10" s="6" customFormat="1" ht="15.6" outlineLevel="1">
      <c r="A130" s="597">
        <v>2019</v>
      </c>
      <c r="B130" s="66" t="s">
        <v>1904</v>
      </c>
      <c r="C130" s="203"/>
      <c r="D130" s="204"/>
      <c r="E130" s="38"/>
      <c r="F130" s="38"/>
      <c r="G130" s="377"/>
      <c r="H130" s="377"/>
      <c r="I130" s="40"/>
      <c r="J130" s="279"/>
    </row>
    <row r="131" spans="1:10" s="6" customFormat="1" ht="15.6" outlineLevel="1">
      <c r="A131" s="597">
        <v>2020</v>
      </c>
      <c r="B131" s="66" t="s">
        <v>1905</v>
      </c>
      <c r="C131" s="203"/>
      <c r="D131" s="204"/>
      <c r="E131" s="38"/>
      <c r="F131" s="38"/>
      <c r="G131" s="377"/>
      <c r="H131" s="377"/>
      <c r="I131" s="40"/>
      <c r="J131" s="279"/>
    </row>
    <row r="132" spans="1:10" s="6" customFormat="1" ht="44.25" customHeight="1" outlineLevel="1">
      <c r="A132" s="597">
        <v>2021</v>
      </c>
      <c r="B132" s="69" t="s">
        <v>1906</v>
      </c>
      <c r="C132" s="203" t="s">
        <v>63</v>
      </c>
      <c r="D132" s="204">
        <v>97.43</v>
      </c>
      <c r="E132" s="38">
        <v>1584</v>
      </c>
      <c r="F132" s="38">
        <f t="shared" ref="F132" si="33">ROUND(E132*D132,2)</f>
        <v>154329.12</v>
      </c>
      <c r="G132" s="38">
        <v>1844.4</v>
      </c>
      <c r="H132" s="38">
        <f t="shared" ref="H132:H137" si="34">ROUND(G132*D132,2)</f>
        <v>179699.89</v>
      </c>
      <c r="I132" s="602">
        <f>H132+F132</f>
        <v>334029.01</v>
      </c>
      <c r="J132" s="279"/>
    </row>
    <row r="133" spans="1:10" s="6" customFormat="1" ht="30" outlineLevel="1">
      <c r="A133" s="597">
        <v>2022</v>
      </c>
      <c r="B133" s="69" t="s">
        <v>1908</v>
      </c>
      <c r="C133" s="203" t="s">
        <v>1785</v>
      </c>
      <c r="D133" s="204" t="s">
        <v>4003</v>
      </c>
      <c r="E133" s="38">
        <v>4384.8</v>
      </c>
      <c r="F133" s="38">
        <f>ROUND(E133*83.48,2)</f>
        <v>366043.1</v>
      </c>
      <c r="G133" s="38">
        <v>1899.59</v>
      </c>
      <c r="H133" s="38">
        <f>ROUND(G133*83.48,2)</f>
        <v>158577.76999999999</v>
      </c>
      <c r="I133" s="602">
        <f t="shared" ref="I133:I151" si="35">H133+F133</f>
        <v>524620.87</v>
      </c>
      <c r="J133" s="279"/>
    </row>
    <row r="134" spans="1:10" s="6" customFormat="1" ht="30" outlineLevel="1">
      <c r="A134" s="597">
        <v>2023</v>
      </c>
      <c r="B134" s="69" t="s">
        <v>1910</v>
      </c>
      <c r="C134" s="203" t="s">
        <v>1840</v>
      </c>
      <c r="D134" s="204" t="s">
        <v>4004</v>
      </c>
      <c r="E134" s="38">
        <v>4392.08</v>
      </c>
      <c r="F134" s="38">
        <f>ROUND(E134*389.7,2)</f>
        <v>1711593.58</v>
      </c>
      <c r="G134" s="38">
        <v>2521.37</v>
      </c>
      <c r="H134" s="38">
        <f>ROUND(G134*389.7,2)</f>
        <v>982577.89</v>
      </c>
      <c r="I134" s="602">
        <f t="shared" si="35"/>
        <v>2694171.47</v>
      </c>
      <c r="J134" s="279"/>
    </row>
    <row r="135" spans="1:10" s="6" customFormat="1" ht="15" outlineLevel="1">
      <c r="A135" s="597">
        <v>2024</v>
      </c>
      <c r="B135" s="69" t="s">
        <v>1911</v>
      </c>
      <c r="C135" s="203" t="s">
        <v>1785</v>
      </c>
      <c r="D135" s="204" t="s">
        <v>4005</v>
      </c>
      <c r="E135" s="38">
        <v>59.78</v>
      </c>
      <c r="F135" s="38">
        <f>ROUND(E135*389.7,2)</f>
        <v>23296.27</v>
      </c>
      <c r="G135" s="38">
        <v>3688.8</v>
      </c>
      <c r="H135" s="38">
        <f>ROUND(G135*389.7,2)</f>
        <v>1437525.36</v>
      </c>
      <c r="I135" s="602">
        <f t="shared" si="35"/>
        <v>1460821.6300000001</v>
      </c>
      <c r="J135" s="279"/>
    </row>
    <row r="136" spans="1:10" s="6" customFormat="1" ht="30" outlineLevel="1">
      <c r="A136" s="597">
        <v>2025</v>
      </c>
      <c r="B136" s="69" t="s">
        <v>1912</v>
      </c>
      <c r="C136" s="203" t="s">
        <v>1160</v>
      </c>
      <c r="D136" s="187" t="s">
        <v>4006</v>
      </c>
      <c r="E136" s="38"/>
      <c r="F136" s="38"/>
      <c r="G136" s="38">
        <v>312</v>
      </c>
      <c r="H136" s="38">
        <f>ROUND(G136*10.13,2)</f>
        <v>3160.56</v>
      </c>
      <c r="I136" s="602">
        <f t="shared" si="35"/>
        <v>3160.56</v>
      </c>
      <c r="J136" s="279"/>
    </row>
    <row r="137" spans="1:10" s="6" customFormat="1" ht="15" outlineLevel="1">
      <c r="A137" s="597">
        <v>2026</v>
      </c>
      <c r="B137" s="69" t="s">
        <v>1913</v>
      </c>
      <c r="C137" s="203" t="s">
        <v>65</v>
      </c>
      <c r="D137" s="204">
        <v>389.7</v>
      </c>
      <c r="E137" s="38"/>
      <c r="F137" s="1"/>
      <c r="G137" s="38">
        <v>214</v>
      </c>
      <c r="H137" s="38">
        <f t="shared" si="34"/>
        <v>83395.8</v>
      </c>
      <c r="I137" s="602">
        <f t="shared" si="35"/>
        <v>83395.8</v>
      </c>
      <c r="J137" s="279"/>
    </row>
    <row r="138" spans="1:10" s="6" customFormat="1" ht="15" outlineLevel="1">
      <c r="A138" s="597">
        <v>2027</v>
      </c>
      <c r="B138" s="69" t="s">
        <v>1914</v>
      </c>
      <c r="C138" s="203" t="s">
        <v>266</v>
      </c>
      <c r="D138" s="204">
        <v>13.44</v>
      </c>
      <c r="E138" s="38">
        <v>1511.05</v>
      </c>
      <c r="F138" s="38">
        <f t="shared" ref="F138" si="36">ROUND(E138*D138,2)</f>
        <v>20308.509999999998</v>
      </c>
      <c r="G138" s="38"/>
      <c r="H138" s="377"/>
      <c r="I138" s="602">
        <f t="shared" si="35"/>
        <v>20308.509999999998</v>
      </c>
      <c r="J138" s="279"/>
    </row>
    <row r="139" spans="1:10" s="6" customFormat="1" ht="15.6" outlineLevel="1">
      <c r="A139" s="597">
        <v>2028</v>
      </c>
      <c r="B139" s="66" t="s">
        <v>1916</v>
      </c>
      <c r="C139" s="203"/>
      <c r="D139" s="204"/>
      <c r="E139" s="38"/>
      <c r="F139" s="38"/>
      <c r="G139" s="38"/>
      <c r="H139" s="377"/>
      <c r="I139" s="40"/>
      <c r="J139" s="279"/>
    </row>
    <row r="140" spans="1:10" s="6" customFormat="1" ht="30" outlineLevel="1">
      <c r="A140" s="597">
        <v>2029</v>
      </c>
      <c r="B140" s="69" t="s">
        <v>1917</v>
      </c>
      <c r="C140" s="203" t="s">
        <v>1785</v>
      </c>
      <c r="D140" s="204" t="s">
        <v>4007</v>
      </c>
      <c r="E140" s="38">
        <v>794.13</v>
      </c>
      <c r="F140" s="38">
        <f>ROUND(E140*860.4,2)</f>
        <v>683269.45</v>
      </c>
      <c r="G140" s="38">
        <v>480</v>
      </c>
      <c r="H140" s="38">
        <f>ROUND(G140*860.4,2)</f>
        <v>412992</v>
      </c>
      <c r="I140" s="602">
        <f t="shared" si="35"/>
        <v>1096261.45</v>
      </c>
      <c r="J140" s="279"/>
    </row>
    <row r="141" spans="1:10" s="6" customFormat="1" ht="30" outlineLevel="1">
      <c r="A141" s="597">
        <v>2030</v>
      </c>
      <c r="B141" s="69" t="s">
        <v>1919</v>
      </c>
      <c r="C141" s="203" t="s">
        <v>1160</v>
      </c>
      <c r="D141" s="204" t="s">
        <v>4008</v>
      </c>
      <c r="E141" s="38"/>
      <c r="F141" s="38"/>
      <c r="G141" s="38">
        <v>260</v>
      </c>
      <c r="H141" s="38">
        <f>ROUND(G141*297.07,2)</f>
        <v>77238.2</v>
      </c>
      <c r="I141" s="602">
        <f t="shared" si="35"/>
        <v>77238.2</v>
      </c>
      <c r="J141" s="279"/>
    </row>
    <row r="142" spans="1:10" s="6" customFormat="1" ht="15" outlineLevel="1">
      <c r="A142" s="597">
        <v>2031</v>
      </c>
      <c r="B142" s="69" t="s">
        <v>1913</v>
      </c>
      <c r="C142" s="203" t="s">
        <v>65</v>
      </c>
      <c r="D142" s="204">
        <v>860.4</v>
      </c>
      <c r="E142" s="38"/>
      <c r="F142" s="38"/>
      <c r="G142" s="38">
        <v>214</v>
      </c>
      <c r="H142" s="38">
        <f t="shared" ref="H142" si="37">ROUND(G142*D142,2)</f>
        <v>184125.6</v>
      </c>
      <c r="I142" s="602">
        <f t="shared" si="35"/>
        <v>184125.6</v>
      </c>
      <c r="J142" s="279"/>
    </row>
    <row r="143" spans="1:10" s="6" customFormat="1" ht="15" outlineLevel="1">
      <c r="A143" s="597">
        <v>2032</v>
      </c>
      <c r="B143" s="69" t="s">
        <v>1914</v>
      </c>
      <c r="C143" s="203" t="s">
        <v>266</v>
      </c>
      <c r="D143" s="204">
        <v>29.68</v>
      </c>
      <c r="E143" s="38">
        <v>1511.05</v>
      </c>
      <c r="F143" s="38">
        <f t="shared" ref="F143:F151" si="38">ROUND(E143*D143,2)</f>
        <v>44847.96</v>
      </c>
      <c r="G143" s="38"/>
      <c r="H143" s="377"/>
      <c r="I143" s="602">
        <f t="shared" si="35"/>
        <v>44847.96</v>
      </c>
      <c r="J143" s="279"/>
    </row>
    <row r="144" spans="1:10" s="6" customFormat="1" ht="15.6" outlineLevel="1">
      <c r="A144" s="597">
        <v>2033</v>
      </c>
      <c r="B144" s="66" t="s">
        <v>1921</v>
      </c>
      <c r="C144" s="203"/>
      <c r="D144" s="204"/>
      <c r="E144" s="38"/>
      <c r="F144" s="38"/>
      <c r="G144" s="38"/>
      <c r="H144" s="377"/>
      <c r="I144" s="40"/>
      <c r="J144" s="279"/>
    </row>
    <row r="145" spans="1:10" s="6" customFormat="1" ht="45" outlineLevel="1">
      <c r="A145" s="597">
        <v>2034</v>
      </c>
      <c r="B145" s="69" t="s">
        <v>1922</v>
      </c>
      <c r="C145" s="203" t="s">
        <v>63</v>
      </c>
      <c r="D145" s="204">
        <v>229</v>
      </c>
      <c r="E145" s="38">
        <v>1612.8</v>
      </c>
      <c r="F145" s="38">
        <f t="shared" si="38"/>
        <v>369331.20000000001</v>
      </c>
      <c r="G145" s="38">
        <v>2153.9499999999998</v>
      </c>
      <c r="H145" s="38">
        <f t="shared" ref="H145" si="39">ROUND(G145*D145,2)</f>
        <v>493254.55</v>
      </c>
      <c r="I145" s="602">
        <f t="shared" si="35"/>
        <v>862585.75</v>
      </c>
      <c r="J145" s="279"/>
    </row>
    <row r="146" spans="1:10" s="6" customFormat="1" ht="30" outlineLevel="1">
      <c r="A146" s="597">
        <v>2035</v>
      </c>
      <c r="B146" s="69" t="s">
        <v>1924</v>
      </c>
      <c r="C146" s="203" t="s">
        <v>2</v>
      </c>
      <c r="D146" s="204">
        <v>65</v>
      </c>
      <c r="E146" s="38"/>
      <c r="F146" s="38"/>
      <c r="G146" s="38"/>
      <c r="H146" s="377"/>
      <c r="I146" s="40"/>
      <c r="J146" s="279"/>
    </row>
    <row r="147" spans="1:10" s="6" customFormat="1" ht="45" outlineLevel="1">
      <c r="A147" s="597">
        <v>2036</v>
      </c>
      <c r="B147" s="69" t="s">
        <v>1926</v>
      </c>
      <c r="C147" s="870" t="s">
        <v>1785</v>
      </c>
      <c r="D147" s="204" t="s">
        <v>4009</v>
      </c>
      <c r="E147" s="38">
        <v>6000</v>
      </c>
      <c r="F147" s="38">
        <f>ROUND(E147*137.6,2)</f>
        <v>825600</v>
      </c>
      <c r="G147" s="38">
        <v>3508.06</v>
      </c>
      <c r="H147" s="38">
        <f>ROUND(G147*137.6,2)</f>
        <v>482709.06</v>
      </c>
      <c r="I147" s="602">
        <f t="shared" si="35"/>
        <v>1308309.06</v>
      </c>
      <c r="J147" s="279"/>
    </row>
    <row r="148" spans="1:10" s="6" customFormat="1" ht="15" outlineLevel="1">
      <c r="A148" s="597">
        <v>2037</v>
      </c>
      <c r="B148" s="128" t="s">
        <v>1927</v>
      </c>
      <c r="C148" s="203" t="s">
        <v>31</v>
      </c>
      <c r="D148" s="204">
        <v>118</v>
      </c>
      <c r="E148" s="38">
        <v>8073</v>
      </c>
      <c r="F148" s="38">
        <f t="shared" si="38"/>
        <v>952614</v>
      </c>
      <c r="G148" s="38">
        <v>2592</v>
      </c>
      <c r="H148" s="38">
        <f t="shared" ref="H148:H150" si="40">ROUND(G148*D148,2)</f>
        <v>305856</v>
      </c>
      <c r="I148" s="602">
        <f t="shared" si="35"/>
        <v>1258470</v>
      </c>
      <c r="J148" s="279"/>
    </row>
    <row r="149" spans="1:10" s="6" customFormat="1" ht="15" outlineLevel="1">
      <c r="A149" s="597">
        <v>2038</v>
      </c>
      <c r="B149" s="128" t="s">
        <v>1929</v>
      </c>
      <c r="C149" s="203" t="s">
        <v>31</v>
      </c>
      <c r="D149" s="204">
        <v>236</v>
      </c>
      <c r="E149" s="38">
        <v>3181.5</v>
      </c>
      <c r="F149" s="38">
        <f t="shared" si="38"/>
        <v>750834</v>
      </c>
      <c r="G149" s="38">
        <v>999.9</v>
      </c>
      <c r="H149" s="38">
        <f t="shared" si="40"/>
        <v>235976.4</v>
      </c>
      <c r="I149" s="602">
        <f t="shared" si="35"/>
        <v>986810.4</v>
      </c>
      <c r="J149" s="279"/>
    </row>
    <row r="150" spans="1:10" s="6" customFormat="1" ht="15" outlineLevel="1">
      <c r="A150" s="597">
        <v>2039</v>
      </c>
      <c r="B150" s="69" t="s">
        <v>1931</v>
      </c>
      <c r="C150" s="203" t="s">
        <v>2</v>
      </c>
      <c r="D150" s="204">
        <v>128</v>
      </c>
      <c r="E150" s="38">
        <v>11522.08</v>
      </c>
      <c r="F150" s="38">
        <f t="shared" si="38"/>
        <v>1474826.24</v>
      </c>
      <c r="G150" s="38">
        <v>2817.6</v>
      </c>
      <c r="H150" s="38">
        <f t="shared" si="40"/>
        <v>360652.79999999999</v>
      </c>
      <c r="I150" s="602">
        <f t="shared" si="35"/>
        <v>1835479.04</v>
      </c>
      <c r="J150" s="279"/>
    </row>
    <row r="151" spans="1:10" s="6" customFormat="1" ht="30" outlineLevel="1">
      <c r="A151" s="597">
        <v>2040</v>
      </c>
      <c r="B151" s="69" t="s">
        <v>1933</v>
      </c>
      <c r="C151" s="203" t="s">
        <v>31</v>
      </c>
      <c r="D151" s="204">
        <v>24</v>
      </c>
      <c r="E151" s="38">
        <v>677.4</v>
      </c>
      <c r="F151" s="38">
        <f t="shared" si="38"/>
        <v>16257.6</v>
      </c>
      <c r="G151" s="38"/>
      <c r="H151" s="377"/>
      <c r="I151" s="602">
        <f t="shared" si="35"/>
        <v>16257.6</v>
      </c>
      <c r="J151" s="279"/>
    </row>
    <row r="152" spans="1:10" s="6" customFormat="1" ht="15" outlineLevel="1">
      <c r="A152" s="597">
        <v>2041</v>
      </c>
      <c r="B152" s="913" t="s">
        <v>1935</v>
      </c>
      <c r="C152" s="203" t="s">
        <v>31</v>
      </c>
      <c r="D152" s="204">
        <v>72</v>
      </c>
      <c r="E152" s="38">
        <f t="shared" ref="E152:E162" si="41">ROUND(F152/D152,2)</f>
        <v>0</v>
      </c>
      <c r="F152" s="38"/>
      <c r="G152" s="38"/>
      <c r="H152" s="377"/>
      <c r="I152" s="40"/>
      <c r="J152" s="279"/>
    </row>
    <row r="153" spans="1:10" s="6" customFormat="1" ht="15" outlineLevel="1">
      <c r="A153" s="597">
        <v>2042</v>
      </c>
      <c r="B153" s="913" t="s">
        <v>1937</v>
      </c>
      <c r="C153" s="203" t="s">
        <v>31</v>
      </c>
      <c r="D153" s="204">
        <v>72</v>
      </c>
      <c r="E153" s="38">
        <f t="shared" si="41"/>
        <v>0</v>
      </c>
      <c r="F153" s="38"/>
      <c r="G153" s="38"/>
      <c r="H153" s="377"/>
      <c r="I153" s="40"/>
      <c r="J153" s="279"/>
    </row>
    <row r="154" spans="1:10" s="6" customFormat="1" ht="15" outlineLevel="1">
      <c r="A154" s="597">
        <v>2043</v>
      </c>
      <c r="B154" s="69" t="s">
        <v>1938</v>
      </c>
      <c r="C154" s="203" t="s">
        <v>31</v>
      </c>
      <c r="D154" s="204">
        <v>72</v>
      </c>
      <c r="E154" s="38">
        <f t="shared" si="41"/>
        <v>0</v>
      </c>
      <c r="F154" s="38"/>
      <c r="G154" s="38"/>
      <c r="H154" s="377"/>
      <c r="I154" s="40"/>
      <c r="J154" s="279"/>
    </row>
    <row r="155" spans="1:10" s="6" customFormat="1" ht="15" outlineLevel="1">
      <c r="A155" s="597">
        <v>2044</v>
      </c>
      <c r="B155" s="69" t="s">
        <v>4010</v>
      </c>
      <c r="C155" s="203" t="s">
        <v>31</v>
      </c>
      <c r="D155" s="204">
        <v>47</v>
      </c>
      <c r="E155" s="38">
        <f t="shared" si="41"/>
        <v>0</v>
      </c>
      <c r="F155" s="38"/>
      <c r="G155" s="38">
        <v>4092</v>
      </c>
      <c r="H155" s="38">
        <f t="shared" ref="H155" si="42">ROUND(G155*D155,2)</f>
        <v>192324</v>
      </c>
      <c r="I155" s="602">
        <f t="shared" ref="I155" si="43">H155+F155</f>
        <v>192324</v>
      </c>
      <c r="J155" s="279"/>
    </row>
    <row r="156" spans="1:10" s="6" customFormat="1" ht="15" outlineLevel="1">
      <c r="A156" s="597">
        <v>2045</v>
      </c>
      <c r="B156" s="913" t="s">
        <v>1941</v>
      </c>
      <c r="C156" s="203" t="s">
        <v>31</v>
      </c>
      <c r="D156" s="204">
        <v>47</v>
      </c>
      <c r="E156" s="38">
        <f t="shared" si="41"/>
        <v>0</v>
      </c>
      <c r="F156" s="38"/>
      <c r="G156" s="38"/>
      <c r="H156" s="377"/>
      <c r="I156" s="40"/>
      <c r="J156" s="279"/>
    </row>
    <row r="157" spans="1:10" s="6" customFormat="1" ht="45" outlineLevel="1">
      <c r="A157" s="597">
        <v>2046</v>
      </c>
      <c r="B157" s="69" t="s">
        <v>4011</v>
      </c>
      <c r="C157" s="203" t="s">
        <v>31</v>
      </c>
      <c r="D157" s="204">
        <v>47</v>
      </c>
      <c r="E157" s="38">
        <f t="shared" si="41"/>
        <v>0</v>
      </c>
      <c r="F157" s="38"/>
      <c r="G157" s="38">
        <v>1800.48</v>
      </c>
      <c r="H157" s="38">
        <f t="shared" ref="H157" si="44">ROUND(G157*D157,2)</f>
        <v>84622.56</v>
      </c>
      <c r="I157" s="602">
        <f t="shared" ref="I157" si="45">H157+F157</f>
        <v>84622.56</v>
      </c>
      <c r="J157" s="279"/>
    </row>
    <row r="158" spans="1:10" s="6" customFormat="1" ht="15" outlineLevel="1">
      <c r="A158" s="597">
        <v>2047</v>
      </c>
      <c r="B158" s="913" t="s">
        <v>1943</v>
      </c>
      <c r="C158" s="203" t="s">
        <v>31</v>
      </c>
      <c r="D158" s="204">
        <v>94</v>
      </c>
      <c r="E158" s="38">
        <f t="shared" si="41"/>
        <v>0</v>
      </c>
      <c r="F158" s="38"/>
      <c r="G158" s="38"/>
      <c r="H158" s="377"/>
      <c r="I158" s="40"/>
      <c r="J158" s="279"/>
    </row>
    <row r="159" spans="1:10" s="6" customFormat="1" ht="15" outlineLevel="1">
      <c r="A159" s="597">
        <v>2048</v>
      </c>
      <c r="B159" s="69" t="s">
        <v>1945</v>
      </c>
      <c r="C159" s="203" t="s">
        <v>63</v>
      </c>
      <c r="D159" s="204">
        <v>0.1</v>
      </c>
      <c r="E159" s="38">
        <f t="shared" si="41"/>
        <v>0</v>
      </c>
      <c r="F159" s="38"/>
      <c r="G159" s="38">
        <v>169044</v>
      </c>
      <c r="H159" s="38">
        <f t="shared" ref="H159" si="46">ROUND(G159*D159,2)</f>
        <v>16904.400000000001</v>
      </c>
      <c r="I159" s="602">
        <f t="shared" ref="I159" si="47">H159+F159</f>
        <v>16904.400000000001</v>
      </c>
      <c r="J159" s="279"/>
    </row>
    <row r="160" spans="1:10" s="6" customFormat="1" ht="15" outlineLevel="1">
      <c r="A160" s="597">
        <v>2049</v>
      </c>
      <c r="B160" s="69" t="s">
        <v>1931</v>
      </c>
      <c r="C160" s="203" t="s">
        <v>2</v>
      </c>
      <c r="D160" s="204">
        <v>128</v>
      </c>
      <c r="E160" s="38">
        <f t="shared" si="41"/>
        <v>11522.08</v>
      </c>
      <c r="F160" s="38">
        <v>1474825.73</v>
      </c>
      <c r="G160" s="38"/>
      <c r="H160" s="377"/>
      <c r="I160" s="40"/>
      <c r="J160" s="279"/>
    </row>
    <row r="161" spans="1:10" s="6" customFormat="1" ht="15" outlineLevel="1">
      <c r="A161" s="597">
        <v>2050</v>
      </c>
      <c r="B161" s="913" t="s">
        <v>1954</v>
      </c>
      <c r="C161" s="203" t="s">
        <v>31</v>
      </c>
      <c r="D161" s="204">
        <v>47</v>
      </c>
      <c r="E161" s="38">
        <f t="shared" si="41"/>
        <v>0</v>
      </c>
      <c r="F161" s="38"/>
      <c r="G161" s="38"/>
      <c r="H161" s="377"/>
      <c r="I161" s="40"/>
      <c r="J161" s="279"/>
    </row>
    <row r="162" spans="1:10" s="6" customFormat="1" ht="15" outlineLevel="1">
      <c r="A162" s="597">
        <v>2051</v>
      </c>
      <c r="B162" s="913" t="s">
        <v>1955</v>
      </c>
      <c r="C162" s="203" t="s">
        <v>31</v>
      </c>
      <c r="D162" s="204">
        <v>47</v>
      </c>
      <c r="E162" s="38">
        <f t="shared" si="41"/>
        <v>0</v>
      </c>
      <c r="F162" s="38"/>
      <c r="G162" s="38"/>
      <c r="H162" s="377"/>
      <c r="I162" s="40"/>
      <c r="J162" s="279"/>
    </row>
    <row r="163" spans="1:10" s="6" customFormat="1" ht="45" outlineLevel="1">
      <c r="A163" s="597">
        <v>2052</v>
      </c>
      <c r="B163" s="69" t="s">
        <v>1956</v>
      </c>
      <c r="C163" s="870" t="s">
        <v>1785</v>
      </c>
      <c r="D163" s="204" t="s">
        <v>4012</v>
      </c>
      <c r="E163" s="38">
        <f>ROUND(F163/129.2,2)</f>
        <v>6000</v>
      </c>
      <c r="F163" s="38">
        <v>775200</v>
      </c>
      <c r="G163" s="38">
        <v>2469.4699999999998</v>
      </c>
      <c r="H163" s="38">
        <f>ROUND(G163*129.2,2)</f>
        <v>319055.52</v>
      </c>
      <c r="I163" s="602">
        <f t="shared" ref="I163" si="48">H163+F163</f>
        <v>1094255.52</v>
      </c>
      <c r="J163" s="279"/>
    </row>
    <row r="165" spans="1:10" ht="15.6">
      <c r="A165" s="1018" t="s">
        <v>3596</v>
      </c>
      <c r="B165" s="1018"/>
      <c r="C165" s="1018"/>
      <c r="D165" s="1018"/>
      <c r="E165" s="1018"/>
      <c r="F165" s="706">
        <f>SUM(F19:F163)</f>
        <v>41957003.840000011</v>
      </c>
      <c r="G165" s="706"/>
      <c r="H165" s="706">
        <f t="shared" ref="H165:I165" si="49">SUM(H19:H163)</f>
        <v>23275988.529999994</v>
      </c>
      <c r="I165" s="706">
        <f t="shared" si="49"/>
        <v>63758166.640000008</v>
      </c>
    </row>
  </sheetData>
  <mergeCells count="25">
    <mergeCell ref="I16:I17"/>
    <mergeCell ref="J16:J17"/>
    <mergeCell ref="A165:E165"/>
    <mergeCell ref="A16:A17"/>
    <mergeCell ref="B16:B17"/>
    <mergeCell ref="C16:C17"/>
    <mergeCell ref="D16:D17"/>
    <mergeCell ref="E16:F16"/>
    <mergeCell ref="G16:H16"/>
    <mergeCell ref="A15:J15"/>
    <mergeCell ref="B19:D19"/>
    <mergeCell ref="D1:J1"/>
    <mergeCell ref="A2:J2"/>
    <mergeCell ref="A3:J3"/>
    <mergeCell ref="A4:J4"/>
    <mergeCell ref="A5:J5"/>
    <mergeCell ref="A6:J6"/>
    <mergeCell ref="A7:C7"/>
    <mergeCell ref="F7:J7"/>
    <mergeCell ref="A8:D8"/>
    <mergeCell ref="F8:H8"/>
    <mergeCell ref="A9:D9"/>
    <mergeCell ref="I10:J10"/>
    <mergeCell ref="A13:B13"/>
    <mergeCell ref="C13:J1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BDE7-FD54-4D6F-A776-DE4E2542C186}">
  <sheetPr>
    <tabColor rgb="FFC00000"/>
  </sheetPr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95D2-67FA-426E-A9C8-5D7CE508679E}">
  <sheetPr>
    <tabColor rgb="FF92D050"/>
  </sheetPr>
  <dimension ref="A1:U103"/>
  <sheetViews>
    <sheetView topLeftCell="A90" zoomScale="70" zoomScaleNormal="70" workbookViewId="0">
      <selection activeCell="F104" sqref="F104"/>
    </sheetView>
  </sheetViews>
  <sheetFormatPr defaultColWidth="8.88671875" defaultRowHeight="14.4"/>
  <cols>
    <col min="1" max="1" width="12.5546875" customWidth="1"/>
    <col min="2" max="2" width="69.44140625" customWidth="1"/>
    <col min="3" max="3" width="13" customWidth="1"/>
    <col min="4" max="4" width="19.33203125" customWidth="1"/>
    <col min="5" max="5" width="15.6640625" customWidth="1"/>
    <col min="6" max="6" width="21.6640625" customWidth="1"/>
    <col min="7" max="7" width="17.109375" customWidth="1"/>
    <col min="8" max="8" width="21.109375" customWidth="1"/>
    <col min="9" max="9" width="19.88671875" customWidth="1"/>
    <col min="10" max="10" width="35.88671875" customWidth="1"/>
    <col min="11" max="11" width="30" customWidth="1"/>
    <col min="12" max="12" width="17.109375" customWidth="1"/>
    <col min="13" max="16" width="10.88671875" bestFit="1" customWidth="1"/>
  </cols>
  <sheetData>
    <row r="1" spans="1:21" s="64" customFormat="1" ht="62.25" customHeight="1">
      <c r="A1" s="61"/>
      <c r="B1" s="333"/>
      <c r="C1" s="62"/>
      <c r="D1" s="920" t="s">
        <v>1169</v>
      </c>
      <c r="E1" s="920"/>
      <c r="F1" s="920"/>
      <c r="G1" s="920"/>
      <c r="H1" s="920"/>
      <c r="I1" s="920"/>
      <c r="J1" s="920"/>
    </row>
    <row r="2" spans="1:21" s="6" customFormat="1" ht="15.6">
      <c r="A2" s="921" t="s">
        <v>3044</v>
      </c>
      <c r="B2" s="921"/>
      <c r="C2" s="921"/>
      <c r="D2" s="921"/>
      <c r="E2" s="921"/>
      <c r="F2" s="921"/>
      <c r="G2" s="921"/>
      <c r="H2" s="921"/>
      <c r="I2" s="921"/>
      <c r="J2" s="92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s="12" customFormat="1" ht="15">
      <c r="A3" s="926"/>
      <c r="B3" s="926"/>
      <c r="C3" s="926"/>
      <c r="D3" s="926"/>
      <c r="E3" s="926"/>
      <c r="F3" s="926"/>
      <c r="G3" s="926"/>
      <c r="H3" s="926"/>
      <c r="I3" s="926"/>
      <c r="J3" s="926"/>
    </row>
    <row r="4" spans="1:21" s="12" customFormat="1" ht="15.6">
      <c r="A4" s="927" t="s">
        <v>1171</v>
      </c>
      <c r="B4" s="927"/>
      <c r="C4" s="927"/>
      <c r="D4" s="927"/>
      <c r="E4" s="927"/>
      <c r="F4" s="927"/>
      <c r="G4" s="927"/>
      <c r="H4" s="927"/>
      <c r="I4" s="927"/>
      <c r="J4" s="927"/>
    </row>
    <row r="5" spans="1:21" s="6" customFormat="1" ht="15">
      <c r="A5" s="929"/>
      <c r="B5" s="929"/>
      <c r="C5" s="929"/>
      <c r="D5" s="929"/>
      <c r="E5" s="929"/>
      <c r="F5" s="929"/>
      <c r="G5" s="929"/>
      <c r="H5" s="929"/>
      <c r="I5" s="929"/>
      <c r="J5" s="92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</row>
    <row r="8" spans="1:21" s="63" customFormat="1" ht="30.75" customHeight="1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22" t="s">
        <v>1173</v>
      </c>
      <c r="J8" s="321"/>
    </row>
    <row r="9" spans="1:21" s="63" customFormat="1" ht="15">
      <c r="A9" s="946"/>
      <c r="B9" s="946"/>
      <c r="C9" s="946"/>
      <c r="D9" s="946"/>
      <c r="E9" s="208"/>
      <c r="F9" s="22"/>
      <c r="G9" s="22"/>
      <c r="H9" s="22"/>
      <c r="I9" s="22"/>
      <c r="J9" s="321"/>
      <c r="N9" s="23" t="s">
        <v>22</v>
      </c>
      <c r="O9" s="23" t="s">
        <v>22</v>
      </c>
    </row>
    <row r="10" spans="1:21" s="63" customFormat="1" ht="15">
      <c r="A10" s="56"/>
      <c r="B10" s="342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</row>
    <row r="11" spans="1:21" s="63" customFormat="1" ht="15">
      <c r="A11" s="57" t="s">
        <v>3034</v>
      </c>
      <c r="B11" s="343"/>
      <c r="C11" s="48"/>
      <c r="D11" s="54"/>
      <c r="E11" s="28"/>
      <c r="F11" s="27"/>
      <c r="G11" s="27"/>
      <c r="H11" s="28"/>
      <c r="I11" s="28"/>
      <c r="J11" s="322" t="s">
        <v>23</v>
      </c>
    </row>
    <row r="12" spans="1:21" s="5" customFormat="1" ht="15.6">
      <c r="A12" s="58"/>
      <c r="B12" s="4"/>
      <c r="C12" s="7"/>
      <c r="D12" s="7"/>
      <c r="E12" s="1"/>
      <c r="F12" s="1"/>
      <c r="G12" s="2"/>
      <c r="H12" s="1"/>
      <c r="I12" s="3"/>
      <c r="J12" s="323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s="11" customFormat="1" ht="34.5" customHeight="1">
      <c r="A13" s="943" t="s">
        <v>24</v>
      </c>
      <c r="B13" s="943"/>
      <c r="C13" s="944" t="s">
        <v>1171</v>
      </c>
      <c r="D13" s="944"/>
      <c r="E13" s="944"/>
      <c r="F13" s="944"/>
      <c r="G13" s="944"/>
      <c r="H13" s="944"/>
      <c r="I13" s="944"/>
      <c r="J13" s="944"/>
    </row>
    <row r="14" spans="1:21" s="63" customFormat="1" ht="15.6">
      <c r="A14" s="31" t="s">
        <v>25</v>
      </c>
      <c r="B14" s="344"/>
      <c r="C14" s="49"/>
      <c r="D14" s="55"/>
      <c r="E14" s="31"/>
      <c r="F14" s="31"/>
      <c r="G14" s="31"/>
      <c r="H14" s="32"/>
      <c r="I14" s="35"/>
      <c r="J14" s="324" t="s">
        <v>26</v>
      </c>
    </row>
    <row r="15" spans="1:21" s="12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</row>
    <row r="16" spans="1:21" s="12" customFormat="1" ht="69" customHeight="1">
      <c r="A16" s="930" t="s">
        <v>0</v>
      </c>
      <c r="B16" s="932" t="s">
        <v>19</v>
      </c>
      <c r="C16" s="922" t="s">
        <v>9</v>
      </c>
      <c r="D16" s="922" t="s">
        <v>7</v>
      </c>
      <c r="E16" s="922" t="s">
        <v>3035</v>
      </c>
      <c r="F16" s="922"/>
      <c r="G16" s="922" t="s">
        <v>3036</v>
      </c>
      <c r="H16" s="922"/>
      <c r="I16" s="922" t="s">
        <v>3039</v>
      </c>
      <c r="J16" s="924" t="s">
        <v>8</v>
      </c>
    </row>
    <row r="17" spans="1:11" s="12" customFormat="1" ht="76.2">
      <c r="A17" s="931"/>
      <c r="B17" s="933"/>
      <c r="C17" s="923"/>
      <c r="D17" s="923"/>
      <c r="E17" s="84" t="s">
        <v>10</v>
      </c>
      <c r="F17" s="210" t="s">
        <v>11</v>
      </c>
      <c r="G17" s="86" t="s">
        <v>3037</v>
      </c>
      <c r="H17" s="210" t="s">
        <v>3038</v>
      </c>
      <c r="I17" s="923"/>
      <c r="J17" s="925"/>
    </row>
    <row r="18" spans="1:11" s="12" customFormat="1" ht="15.6">
      <c r="A18" s="87" t="s">
        <v>1</v>
      </c>
      <c r="B18" s="334">
        <v>2</v>
      </c>
      <c r="C18" s="88" t="s">
        <v>4</v>
      </c>
      <c r="D18" s="88" t="s">
        <v>5</v>
      </c>
      <c r="E18" s="88" t="s">
        <v>6</v>
      </c>
      <c r="F18" s="88" t="s">
        <v>13</v>
      </c>
      <c r="G18" s="88" t="s">
        <v>14</v>
      </c>
      <c r="H18" s="88" t="s">
        <v>15</v>
      </c>
      <c r="I18" s="88" t="s">
        <v>16</v>
      </c>
      <c r="J18" s="308" t="s">
        <v>17</v>
      </c>
    </row>
    <row r="19" spans="1:11" s="6" customFormat="1" ht="17.399999999999999" collapsed="1">
      <c r="A19" s="597">
        <v>2084</v>
      </c>
      <c r="B19" s="1016" t="s">
        <v>1973</v>
      </c>
      <c r="C19" s="1017"/>
      <c r="D19" s="1017"/>
      <c r="E19" s="38"/>
      <c r="F19" s="38"/>
      <c r="G19" s="377"/>
      <c r="H19" s="377"/>
      <c r="I19" s="40"/>
      <c r="J19" s="279"/>
      <c r="K19" s="359"/>
    </row>
    <row r="20" spans="1:11" s="6" customFormat="1" ht="15">
      <c r="A20" s="597">
        <v>2085</v>
      </c>
      <c r="B20" s="69" t="s">
        <v>1974</v>
      </c>
      <c r="C20" s="203"/>
      <c r="D20" s="204"/>
      <c r="E20" s="38"/>
      <c r="F20" s="38"/>
      <c r="G20" s="377"/>
      <c r="H20" s="377"/>
      <c r="I20" s="40"/>
      <c r="J20" s="279"/>
      <c r="K20" s="359"/>
    </row>
    <row r="21" spans="1:11" s="6" customFormat="1" ht="15">
      <c r="A21" s="597">
        <v>2086</v>
      </c>
      <c r="B21" s="69" t="s">
        <v>1975</v>
      </c>
      <c r="C21" s="203"/>
      <c r="D21" s="204"/>
      <c r="E21" s="38"/>
      <c r="F21" s="38"/>
      <c r="G21" s="377"/>
      <c r="H21" s="377"/>
      <c r="I21" s="40"/>
      <c r="J21" s="279"/>
      <c r="K21" s="359"/>
    </row>
    <row r="22" spans="1:11" s="6" customFormat="1" ht="110.4">
      <c r="A22" s="597">
        <v>2087</v>
      </c>
      <c r="B22" s="69" t="s">
        <v>325</v>
      </c>
      <c r="C22" s="203" t="s">
        <v>63</v>
      </c>
      <c r="D22" s="204">
        <v>87.08</v>
      </c>
      <c r="E22" s="38"/>
      <c r="F22" s="38"/>
      <c r="G22" s="602">
        <v>1581.02</v>
      </c>
      <c r="H22" s="38">
        <f t="shared" ref="H22:H45" si="0">ROUND(G22*D22,2)</f>
        <v>137675.22</v>
      </c>
      <c r="I22" s="378">
        <f>H22+F22</f>
        <v>137675.22</v>
      </c>
      <c r="J22" s="734" t="s">
        <v>3878</v>
      </c>
      <c r="K22" s="359"/>
    </row>
    <row r="23" spans="1:11" s="6" customFormat="1" ht="15">
      <c r="A23" s="597">
        <v>2088</v>
      </c>
      <c r="B23" s="69" t="s">
        <v>326</v>
      </c>
      <c r="C23" s="203" t="s">
        <v>63</v>
      </c>
      <c r="D23" s="204">
        <v>9.68</v>
      </c>
      <c r="E23" s="38"/>
      <c r="F23" s="38"/>
      <c r="G23" s="602">
        <v>2877</v>
      </c>
      <c r="H23" s="38">
        <f t="shared" si="0"/>
        <v>27849.360000000001</v>
      </c>
      <c r="I23" s="378">
        <f t="shared" ref="I23:I45" si="1">H23+F23</f>
        <v>27849.360000000001</v>
      </c>
      <c r="J23" s="279"/>
      <c r="K23" s="359"/>
    </row>
    <row r="24" spans="1:11" s="6" customFormat="1" ht="30">
      <c r="A24" s="597">
        <v>2089</v>
      </c>
      <c r="B24" s="69" t="s">
        <v>327</v>
      </c>
      <c r="C24" s="203" t="s">
        <v>63</v>
      </c>
      <c r="D24" s="204">
        <v>7.7</v>
      </c>
      <c r="E24" s="67">
        <v>1584</v>
      </c>
      <c r="F24" s="67">
        <f>ROUND(E24*D24,2)</f>
        <v>12196.8</v>
      </c>
      <c r="G24" s="602">
        <v>1572.06</v>
      </c>
      <c r="H24" s="38">
        <f t="shared" si="0"/>
        <v>12104.86</v>
      </c>
      <c r="I24" s="378">
        <f t="shared" si="1"/>
        <v>24301.66</v>
      </c>
      <c r="J24" s="727"/>
      <c r="K24" s="359"/>
    </row>
    <row r="25" spans="1:11" s="6" customFormat="1" ht="45">
      <c r="A25" s="597">
        <v>2090</v>
      </c>
      <c r="B25" s="69" t="s">
        <v>328</v>
      </c>
      <c r="C25" s="203" t="s">
        <v>63</v>
      </c>
      <c r="D25" s="204">
        <v>42.58</v>
      </c>
      <c r="E25" s="67">
        <v>1584</v>
      </c>
      <c r="F25" s="67">
        <f t="shared" ref="F25:F39" si="2">ROUND(E25*D25,2)</f>
        <v>67446.720000000001</v>
      </c>
      <c r="G25" s="602">
        <v>1572.06</v>
      </c>
      <c r="H25" s="38">
        <f t="shared" si="0"/>
        <v>66938.31</v>
      </c>
      <c r="I25" s="378">
        <f t="shared" si="1"/>
        <v>134385.03</v>
      </c>
      <c r="J25" s="727"/>
      <c r="K25" s="359"/>
    </row>
    <row r="26" spans="1:11" s="6" customFormat="1" ht="30">
      <c r="A26" s="597">
        <v>2091</v>
      </c>
      <c r="B26" s="69" t="s">
        <v>329</v>
      </c>
      <c r="C26" s="203" t="s">
        <v>63</v>
      </c>
      <c r="D26" s="204">
        <v>27.6</v>
      </c>
      <c r="E26" s="67">
        <v>1584</v>
      </c>
      <c r="F26" s="67">
        <f t="shared" si="2"/>
        <v>43718.400000000001</v>
      </c>
      <c r="G26" s="602">
        <v>1572.06</v>
      </c>
      <c r="H26" s="38">
        <f t="shared" si="0"/>
        <v>43388.86</v>
      </c>
      <c r="I26" s="378">
        <f t="shared" si="1"/>
        <v>87107.260000000009</v>
      </c>
      <c r="J26" s="727"/>
      <c r="K26" s="359"/>
    </row>
    <row r="27" spans="1:11" s="6" customFormat="1" ht="45">
      <c r="A27" s="597">
        <v>2092</v>
      </c>
      <c r="B27" s="69" t="s">
        <v>330</v>
      </c>
      <c r="C27" s="203" t="s">
        <v>63</v>
      </c>
      <c r="D27" s="204">
        <v>35.11</v>
      </c>
      <c r="E27" s="67">
        <v>1584</v>
      </c>
      <c r="F27" s="67">
        <f t="shared" si="2"/>
        <v>55614.239999999998</v>
      </c>
      <c r="G27" s="602">
        <v>1572.06</v>
      </c>
      <c r="H27" s="38">
        <f t="shared" si="0"/>
        <v>55195.03</v>
      </c>
      <c r="I27" s="378">
        <f t="shared" si="1"/>
        <v>110809.26999999999</v>
      </c>
      <c r="J27" s="727"/>
      <c r="K27" s="359"/>
    </row>
    <row r="28" spans="1:11" s="6" customFormat="1" ht="55.2">
      <c r="A28" s="597">
        <v>2093</v>
      </c>
      <c r="B28" s="69" t="s">
        <v>1976</v>
      </c>
      <c r="C28" s="203" t="s">
        <v>63</v>
      </c>
      <c r="D28" s="204">
        <v>61.65</v>
      </c>
      <c r="E28" s="67"/>
      <c r="F28" s="67"/>
      <c r="G28" s="602">
        <v>4200</v>
      </c>
      <c r="H28" s="38">
        <f t="shared" si="0"/>
        <v>258930</v>
      </c>
      <c r="I28" s="378">
        <f t="shared" si="1"/>
        <v>258930</v>
      </c>
      <c r="J28" s="734" t="s">
        <v>3879</v>
      </c>
      <c r="K28" s="359"/>
    </row>
    <row r="29" spans="1:11" s="6" customFormat="1" ht="30">
      <c r="A29" s="597">
        <v>2094</v>
      </c>
      <c r="B29" s="69" t="s">
        <v>1977</v>
      </c>
      <c r="C29" s="203" t="s">
        <v>60</v>
      </c>
      <c r="D29" s="204">
        <v>40</v>
      </c>
      <c r="E29" s="67">
        <v>3378.42</v>
      </c>
      <c r="F29" s="67">
        <f t="shared" si="2"/>
        <v>135136.79999999999</v>
      </c>
      <c r="G29" s="602">
        <v>1947.76</v>
      </c>
      <c r="H29" s="38">
        <f t="shared" si="0"/>
        <v>77910.399999999994</v>
      </c>
      <c r="I29" s="378">
        <f t="shared" si="1"/>
        <v>213047.19999999998</v>
      </c>
      <c r="J29" s="639"/>
      <c r="K29" s="359"/>
    </row>
    <row r="30" spans="1:11" s="6" customFormat="1" ht="75">
      <c r="A30" s="597">
        <v>2095</v>
      </c>
      <c r="B30" s="69" t="s">
        <v>3463</v>
      </c>
      <c r="C30" s="203" t="s">
        <v>2</v>
      </c>
      <c r="D30" s="189">
        <v>11</v>
      </c>
      <c r="E30" s="67">
        <v>14441.7</v>
      </c>
      <c r="F30" s="67">
        <f t="shared" si="2"/>
        <v>158858.70000000001</v>
      </c>
      <c r="G30" s="602">
        <v>2930.4</v>
      </c>
      <c r="H30" s="38">
        <f t="shared" si="0"/>
        <v>32234.400000000001</v>
      </c>
      <c r="I30" s="378">
        <f t="shared" si="1"/>
        <v>191093.1</v>
      </c>
      <c r="J30" s="735" t="s">
        <v>3880</v>
      </c>
      <c r="K30" s="359"/>
    </row>
    <row r="31" spans="1:11" s="6" customFormat="1" ht="60">
      <c r="A31" s="597">
        <v>2096</v>
      </c>
      <c r="B31" s="69" t="s">
        <v>1978</v>
      </c>
      <c r="C31" s="120" t="s">
        <v>2</v>
      </c>
      <c r="D31" s="196">
        <v>24</v>
      </c>
      <c r="E31" s="67">
        <v>17628.61</v>
      </c>
      <c r="F31" s="67">
        <f t="shared" si="2"/>
        <v>423086.64</v>
      </c>
      <c r="G31" s="602">
        <v>6060.47</v>
      </c>
      <c r="H31" s="38">
        <f t="shared" si="0"/>
        <v>145451.28</v>
      </c>
      <c r="I31" s="378">
        <f t="shared" si="1"/>
        <v>568537.92000000004</v>
      </c>
      <c r="J31" s="736" t="s">
        <v>3881</v>
      </c>
      <c r="K31" s="359"/>
    </row>
    <row r="32" spans="1:11" s="6" customFormat="1" ht="30">
      <c r="A32" s="597">
        <v>2097</v>
      </c>
      <c r="B32" s="69" t="s">
        <v>1979</v>
      </c>
      <c r="C32" s="203" t="s">
        <v>60</v>
      </c>
      <c r="D32" s="204">
        <v>24</v>
      </c>
      <c r="E32" s="67">
        <v>17171.36</v>
      </c>
      <c r="F32" s="67">
        <f t="shared" si="2"/>
        <v>412112.64000000001</v>
      </c>
      <c r="G32" s="602">
        <v>2957.19</v>
      </c>
      <c r="H32" s="38">
        <f t="shared" si="0"/>
        <v>70972.56</v>
      </c>
      <c r="I32" s="378">
        <f t="shared" si="1"/>
        <v>483085.2</v>
      </c>
      <c r="J32" s="639"/>
      <c r="K32" s="359"/>
    </row>
    <row r="33" spans="1:11" s="6" customFormat="1" ht="15">
      <c r="A33" s="597">
        <v>2098</v>
      </c>
      <c r="B33" s="69" t="s">
        <v>331</v>
      </c>
      <c r="C33" s="203" t="s">
        <v>3</v>
      </c>
      <c r="D33" s="204">
        <v>4</v>
      </c>
      <c r="E33" s="67">
        <v>3773.44</v>
      </c>
      <c r="F33" s="67">
        <f t="shared" si="2"/>
        <v>15093.76</v>
      </c>
      <c r="G33" s="602">
        <v>7247.38</v>
      </c>
      <c r="H33" s="38">
        <f t="shared" si="0"/>
        <v>28989.52</v>
      </c>
      <c r="I33" s="378">
        <f t="shared" si="1"/>
        <v>44083.28</v>
      </c>
      <c r="J33" s="639"/>
      <c r="K33" s="359"/>
    </row>
    <row r="34" spans="1:11" s="6" customFormat="1" ht="76.5" customHeight="1">
      <c r="A34" s="597">
        <v>2099</v>
      </c>
      <c r="B34" s="69" t="s">
        <v>332</v>
      </c>
      <c r="C34" s="203" t="s">
        <v>103</v>
      </c>
      <c r="D34" s="204">
        <v>4</v>
      </c>
      <c r="E34" s="602">
        <v>2619.08</v>
      </c>
      <c r="F34" s="67">
        <f t="shared" si="2"/>
        <v>10476.32</v>
      </c>
      <c r="G34" s="602">
        <v>7856.02</v>
      </c>
      <c r="H34" s="38">
        <f t="shared" si="0"/>
        <v>31424.080000000002</v>
      </c>
      <c r="I34" s="378">
        <f t="shared" si="1"/>
        <v>41900.400000000001</v>
      </c>
      <c r="J34" s="734"/>
      <c r="K34" s="359"/>
    </row>
    <row r="35" spans="1:11" s="6" customFormat="1" ht="45">
      <c r="A35" s="597">
        <v>2100</v>
      </c>
      <c r="B35" s="69" t="s">
        <v>333</v>
      </c>
      <c r="C35" s="203" t="s">
        <v>103</v>
      </c>
      <c r="D35" s="204">
        <v>2</v>
      </c>
      <c r="E35" s="602">
        <v>9961.8799999999992</v>
      </c>
      <c r="F35" s="67">
        <f t="shared" si="2"/>
        <v>19923.759999999998</v>
      </c>
      <c r="G35" s="602">
        <v>7856.02</v>
      </c>
      <c r="H35" s="38">
        <f t="shared" si="0"/>
        <v>15712.04</v>
      </c>
      <c r="I35" s="378">
        <f t="shared" si="1"/>
        <v>35635.800000000003</v>
      </c>
      <c r="J35" s="734"/>
      <c r="K35" s="359"/>
    </row>
    <row r="36" spans="1:11" s="6" customFormat="1" ht="45">
      <c r="A36" s="597">
        <v>2101</v>
      </c>
      <c r="B36" s="69" t="s">
        <v>334</v>
      </c>
      <c r="C36" s="203" t="s">
        <v>3</v>
      </c>
      <c r="D36" s="204">
        <v>2</v>
      </c>
      <c r="E36" s="602">
        <v>85277.28</v>
      </c>
      <c r="F36" s="67">
        <f t="shared" si="2"/>
        <v>170554.56</v>
      </c>
      <c r="G36" s="602">
        <v>10975.99</v>
      </c>
      <c r="H36" s="38">
        <f t="shared" si="0"/>
        <v>21951.98</v>
      </c>
      <c r="I36" s="378">
        <f t="shared" si="1"/>
        <v>192506.54</v>
      </c>
      <c r="J36" s="737"/>
      <c r="K36" s="359"/>
    </row>
    <row r="37" spans="1:11" s="6" customFormat="1" ht="30">
      <c r="A37" s="597">
        <v>2102</v>
      </c>
      <c r="B37" s="69" t="s">
        <v>335</v>
      </c>
      <c r="C37" s="203" t="s">
        <v>3</v>
      </c>
      <c r="D37" s="204">
        <v>3</v>
      </c>
      <c r="E37" s="602">
        <v>3484.84</v>
      </c>
      <c r="F37" s="67">
        <f t="shared" si="2"/>
        <v>10454.52</v>
      </c>
      <c r="G37" s="602">
        <v>1739.64</v>
      </c>
      <c r="H37" s="38">
        <f t="shared" si="0"/>
        <v>5218.92</v>
      </c>
      <c r="I37" s="378">
        <f t="shared" si="1"/>
        <v>15673.44</v>
      </c>
      <c r="J37" s="738"/>
      <c r="K37" s="359"/>
    </row>
    <row r="38" spans="1:11" s="6" customFormat="1" ht="30">
      <c r="A38" s="597">
        <v>2103</v>
      </c>
      <c r="B38" s="69" t="s">
        <v>336</v>
      </c>
      <c r="C38" s="203" t="s">
        <v>3</v>
      </c>
      <c r="D38" s="204">
        <v>4</v>
      </c>
      <c r="E38" s="602">
        <v>3484.85</v>
      </c>
      <c r="F38" s="67">
        <f t="shared" si="2"/>
        <v>13939.4</v>
      </c>
      <c r="G38" s="602">
        <v>1739.64</v>
      </c>
      <c r="H38" s="38">
        <f t="shared" si="0"/>
        <v>6958.56</v>
      </c>
      <c r="I38" s="378">
        <f t="shared" si="1"/>
        <v>20897.96</v>
      </c>
      <c r="J38" s="734"/>
      <c r="K38" s="359"/>
    </row>
    <row r="39" spans="1:11" s="6" customFormat="1" ht="45">
      <c r="A39" s="597">
        <v>2104</v>
      </c>
      <c r="B39" s="69" t="s">
        <v>337</v>
      </c>
      <c r="C39" s="203" t="s">
        <v>3</v>
      </c>
      <c r="D39" s="204">
        <v>2</v>
      </c>
      <c r="E39" s="602">
        <v>75637.8</v>
      </c>
      <c r="F39" s="67">
        <f t="shared" si="2"/>
        <v>151275.6</v>
      </c>
      <c r="G39" s="602">
        <v>127.84</v>
      </c>
      <c r="H39" s="38">
        <f t="shared" si="0"/>
        <v>255.68</v>
      </c>
      <c r="I39" s="378">
        <f t="shared" si="1"/>
        <v>151531.28</v>
      </c>
      <c r="J39" s="734"/>
      <c r="K39" s="359"/>
    </row>
    <row r="40" spans="1:11" s="6" customFormat="1" ht="41.4">
      <c r="A40" s="597">
        <v>2105</v>
      </c>
      <c r="B40" s="69" t="s">
        <v>338</v>
      </c>
      <c r="C40" s="203" t="s">
        <v>3</v>
      </c>
      <c r="D40" s="204">
        <v>4</v>
      </c>
      <c r="E40" s="739"/>
      <c r="F40" s="67"/>
      <c r="G40" s="602">
        <v>125</v>
      </c>
      <c r="H40" s="38">
        <f t="shared" si="0"/>
        <v>500</v>
      </c>
      <c r="I40" s="378">
        <f t="shared" si="1"/>
        <v>500</v>
      </c>
      <c r="J40" s="734" t="s">
        <v>3882</v>
      </c>
      <c r="K40" s="359"/>
    </row>
    <row r="41" spans="1:11" s="6" customFormat="1" ht="45">
      <c r="A41" s="597">
        <v>2106</v>
      </c>
      <c r="B41" s="69" t="s">
        <v>339</v>
      </c>
      <c r="C41" s="203" t="s">
        <v>103</v>
      </c>
      <c r="D41" s="204">
        <v>4</v>
      </c>
      <c r="E41" s="739"/>
      <c r="F41" s="67"/>
      <c r="G41" s="602">
        <v>125</v>
      </c>
      <c r="H41" s="38">
        <f t="shared" si="0"/>
        <v>500</v>
      </c>
      <c r="I41" s="378">
        <f t="shared" si="1"/>
        <v>500</v>
      </c>
      <c r="J41" s="734" t="s">
        <v>3882</v>
      </c>
      <c r="K41" s="359"/>
    </row>
    <row r="42" spans="1:11" s="6" customFormat="1" ht="75">
      <c r="A42" s="597">
        <v>2107</v>
      </c>
      <c r="B42" s="69" t="s">
        <v>3464</v>
      </c>
      <c r="C42" s="203" t="s">
        <v>31</v>
      </c>
      <c r="D42" s="204">
        <v>2</v>
      </c>
      <c r="E42" s="67">
        <v>33560.379999999997</v>
      </c>
      <c r="F42" s="67">
        <f t="shared" ref="F42:F45" si="3">ROUND(E42*D42,2)</f>
        <v>67120.759999999995</v>
      </c>
      <c r="G42" s="602">
        <v>25514.33</v>
      </c>
      <c r="H42" s="38">
        <f t="shared" si="0"/>
        <v>51028.66</v>
      </c>
      <c r="I42" s="378">
        <f t="shared" si="1"/>
        <v>118149.42</v>
      </c>
      <c r="J42" s="1023" t="s">
        <v>3883</v>
      </c>
      <c r="K42" s="359"/>
    </row>
    <row r="43" spans="1:11" s="6" customFormat="1" ht="75">
      <c r="A43" s="597">
        <v>2108</v>
      </c>
      <c r="B43" s="69" t="s">
        <v>3465</v>
      </c>
      <c r="C43" s="203" t="s">
        <v>31</v>
      </c>
      <c r="D43" s="204">
        <v>1</v>
      </c>
      <c r="E43" s="67">
        <v>298691.15999999997</v>
      </c>
      <c r="F43" s="67">
        <f t="shared" si="3"/>
        <v>298691.15999999997</v>
      </c>
      <c r="G43" s="602">
        <v>38522.949999999997</v>
      </c>
      <c r="H43" s="38">
        <f t="shared" si="0"/>
        <v>38522.949999999997</v>
      </c>
      <c r="I43" s="378">
        <f t="shared" si="1"/>
        <v>337214.11</v>
      </c>
      <c r="J43" s="1024"/>
      <c r="K43" s="359"/>
    </row>
    <row r="44" spans="1:11" s="6" customFormat="1" ht="55.2">
      <c r="A44" s="597">
        <v>2109</v>
      </c>
      <c r="B44" s="69" t="s">
        <v>340</v>
      </c>
      <c r="C44" s="203" t="s">
        <v>103</v>
      </c>
      <c r="D44" s="204">
        <v>12</v>
      </c>
      <c r="E44" s="67"/>
      <c r="F44" s="67"/>
      <c r="G44" s="602">
        <v>100</v>
      </c>
      <c r="H44" s="38">
        <f t="shared" si="0"/>
        <v>1200</v>
      </c>
      <c r="I44" s="378">
        <f t="shared" si="1"/>
        <v>1200</v>
      </c>
      <c r="J44" s="734" t="s">
        <v>3884</v>
      </c>
      <c r="K44" s="359"/>
    </row>
    <row r="45" spans="1:11" s="6" customFormat="1" ht="30">
      <c r="A45" s="597">
        <v>2110</v>
      </c>
      <c r="B45" s="69" t="s">
        <v>341</v>
      </c>
      <c r="C45" s="203" t="s">
        <v>103</v>
      </c>
      <c r="D45" s="204">
        <v>4</v>
      </c>
      <c r="E45" s="67">
        <v>10611.51</v>
      </c>
      <c r="F45" s="67">
        <f t="shared" si="3"/>
        <v>42446.04</v>
      </c>
      <c r="G45" s="602">
        <v>5604.53</v>
      </c>
      <c r="H45" s="38">
        <f t="shared" si="0"/>
        <v>22418.12</v>
      </c>
      <c r="I45" s="378">
        <f t="shared" si="1"/>
        <v>64864.160000000003</v>
      </c>
      <c r="J45" s="734"/>
      <c r="K45" s="359"/>
    </row>
    <row r="46" spans="1:11" s="6" customFormat="1" ht="15">
      <c r="A46" s="597">
        <v>2111</v>
      </c>
      <c r="B46" s="69" t="s">
        <v>1980</v>
      </c>
      <c r="C46" s="203"/>
      <c r="D46" s="204"/>
      <c r="E46" s="38"/>
      <c r="F46" s="38"/>
      <c r="G46" s="377"/>
      <c r="H46" s="377"/>
      <c r="I46" s="40"/>
      <c r="J46" s="279"/>
      <c r="K46" s="359"/>
    </row>
    <row r="47" spans="1:11" s="6" customFormat="1" ht="15">
      <c r="A47" s="597">
        <v>2112</v>
      </c>
      <c r="B47" s="69" t="s">
        <v>1981</v>
      </c>
      <c r="C47" s="203"/>
      <c r="D47" s="204"/>
      <c r="E47" s="38"/>
      <c r="F47" s="38"/>
      <c r="G47" s="377"/>
      <c r="H47" s="377"/>
      <c r="I47" s="40"/>
      <c r="J47" s="279"/>
      <c r="K47" s="359"/>
    </row>
    <row r="48" spans="1:11" s="6" customFormat="1" ht="110.4">
      <c r="A48" s="597">
        <v>2113</v>
      </c>
      <c r="B48" s="69" t="s">
        <v>342</v>
      </c>
      <c r="C48" s="203" t="s">
        <v>63</v>
      </c>
      <c r="D48" s="204">
        <v>73.08</v>
      </c>
      <c r="E48" s="602"/>
      <c r="F48" s="67"/>
      <c r="G48" s="602">
        <v>2188.2800000000002</v>
      </c>
      <c r="H48" s="38">
        <f t="shared" ref="H48:H68" si="4">ROUND(G48*D48,2)</f>
        <v>159919.5</v>
      </c>
      <c r="I48" s="378">
        <f t="shared" ref="I48:I66" si="5">H48+F48</f>
        <v>159919.5</v>
      </c>
      <c r="J48" s="734" t="s">
        <v>3878</v>
      </c>
      <c r="K48" s="359"/>
    </row>
    <row r="49" spans="1:11" s="6" customFormat="1" ht="15">
      <c r="A49" s="597">
        <v>2114</v>
      </c>
      <c r="B49" s="69" t="s">
        <v>343</v>
      </c>
      <c r="C49" s="203" t="s">
        <v>63</v>
      </c>
      <c r="D49" s="204">
        <v>8.1199999999999992</v>
      </c>
      <c r="E49" s="602"/>
      <c r="F49" s="67"/>
      <c r="G49" s="602">
        <v>2132.4</v>
      </c>
      <c r="H49" s="38">
        <f t="shared" si="4"/>
        <v>17315.09</v>
      </c>
      <c r="I49" s="378">
        <f t="shared" si="5"/>
        <v>17315.09</v>
      </c>
      <c r="J49" s="639"/>
      <c r="K49" s="359"/>
    </row>
    <row r="50" spans="1:11" s="6" customFormat="1" ht="30">
      <c r="A50" s="597">
        <v>2115</v>
      </c>
      <c r="B50" s="69" t="s">
        <v>327</v>
      </c>
      <c r="C50" s="203" t="s">
        <v>63</v>
      </c>
      <c r="D50" s="204">
        <v>4.2</v>
      </c>
      <c r="E50" s="602">
        <v>1584</v>
      </c>
      <c r="F50" s="67">
        <f t="shared" ref="F50:F53" si="6">ROUND(E50*D50,2)</f>
        <v>6652.8</v>
      </c>
      <c r="G50" s="602">
        <v>1572.06</v>
      </c>
      <c r="H50" s="38">
        <f t="shared" si="4"/>
        <v>6602.65</v>
      </c>
      <c r="I50" s="378">
        <f t="shared" si="5"/>
        <v>13255.45</v>
      </c>
      <c r="J50" s="639"/>
      <c r="K50" s="359"/>
    </row>
    <row r="51" spans="1:11" s="6" customFormat="1" ht="45">
      <c r="A51" s="597">
        <v>2116</v>
      </c>
      <c r="B51" s="69" t="s">
        <v>328</v>
      </c>
      <c r="C51" s="203" t="s">
        <v>63</v>
      </c>
      <c r="D51" s="204">
        <v>19.95</v>
      </c>
      <c r="E51" s="602">
        <v>1584</v>
      </c>
      <c r="F51" s="67">
        <f t="shared" si="6"/>
        <v>31600.799999999999</v>
      </c>
      <c r="G51" s="602">
        <v>1572.06</v>
      </c>
      <c r="H51" s="38">
        <f t="shared" si="4"/>
        <v>31362.6</v>
      </c>
      <c r="I51" s="378">
        <f t="shared" si="5"/>
        <v>62963.399999999994</v>
      </c>
      <c r="J51" s="639"/>
      <c r="K51" s="359"/>
    </row>
    <row r="52" spans="1:11" s="6" customFormat="1" ht="30">
      <c r="A52" s="597">
        <v>2117</v>
      </c>
      <c r="B52" s="69" t="s">
        <v>329</v>
      </c>
      <c r="C52" s="203" t="s">
        <v>63</v>
      </c>
      <c r="D52" s="204">
        <v>14.7</v>
      </c>
      <c r="E52" s="602">
        <v>1584</v>
      </c>
      <c r="F52" s="67">
        <f t="shared" si="6"/>
        <v>23284.799999999999</v>
      </c>
      <c r="G52" s="602">
        <v>1572.06</v>
      </c>
      <c r="H52" s="38">
        <f t="shared" si="4"/>
        <v>23109.279999999999</v>
      </c>
      <c r="I52" s="378">
        <f t="shared" si="5"/>
        <v>46394.080000000002</v>
      </c>
      <c r="J52" s="639"/>
      <c r="K52" s="359"/>
    </row>
    <row r="53" spans="1:11" s="6" customFormat="1" ht="45">
      <c r="A53" s="597">
        <v>2118</v>
      </c>
      <c r="B53" s="69" t="s">
        <v>330</v>
      </c>
      <c r="C53" s="203" t="s">
        <v>63</v>
      </c>
      <c r="D53" s="204">
        <v>31.62</v>
      </c>
      <c r="E53" s="602">
        <v>1584</v>
      </c>
      <c r="F53" s="67">
        <f t="shared" si="6"/>
        <v>50086.080000000002</v>
      </c>
      <c r="G53" s="602">
        <v>1572.06</v>
      </c>
      <c r="H53" s="38">
        <f t="shared" si="4"/>
        <v>49708.54</v>
      </c>
      <c r="I53" s="378">
        <f t="shared" si="5"/>
        <v>99794.62</v>
      </c>
      <c r="J53" s="639"/>
      <c r="K53" s="359"/>
    </row>
    <row r="54" spans="1:11" s="6" customFormat="1" ht="55.2">
      <c r="A54" s="597">
        <v>2119</v>
      </c>
      <c r="B54" s="69" t="s">
        <v>1976</v>
      </c>
      <c r="C54" s="203" t="s">
        <v>63</v>
      </c>
      <c r="D54" s="204">
        <v>47.2</v>
      </c>
      <c r="E54" s="602"/>
      <c r="F54" s="67"/>
      <c r="G54" s="602">
        <v>4200</v>
      </c>
      <c r="H54" s="38">
        <f t="shared" si="4"/>
        <v>198240</v>
      </c>
      <c r="I54" s="378">
        <f t="shared" si="5"/>
        <v>198240</v>
      </c>
      <c r="J54" s="734" t="s">
        <v>3885</v>
      </c>
      <c r="K54" s="359"/>
    </row>
    <row r="55" spans="1:11" s="6" customFormat="1" ht="30">
      <c r="A55" s="597">
        <v>2120</v>
      </c>
      <c r="B55" s="69" t="s">
        <v>1982</v>
      </c>
      <c r="C55" s="203" t="s">
        <v>2</v>
      </c>
      <c r="D55" s="204">
        <v>30</v>
      </c>
      <c r="E55" s="602">
        <v>1103.56</v>
      </c>
      <c r="F55" s="67">
        <f t="shared" ref="F55:F84" si="7">ROUND(E55*D55,2)</f>
        <v>33106.800000000003</v>
      </c>
      <c r="G55" s="602">
        <v>1159.3800000000001</v>
      </c>
      <c r="H55" s="38">
        <f t="shared" si="4"/>
        <v>34781.4</v>
      </c>
      <c r="I55" s="378">
        <f t="shared" si="5"/>
        <v>67888.200000000012</v>
      </c>
      <c r="J55" s="639"/>
      <c r="K55" s="359"/>
    </row>
    <row r="56" spans="1:11" s="6" customFormat="1" ht="60">
      <c r="A56" s="597">
        <v>2121</v>
      </c>
      <c r="B56" s="69" t="s">
        <v>1983</v>
      </c>
      <c r="C56" s="203" t="s">
        <v>1619</v>
      </c>
      <c r="D56" s="190" t="s">
        <v>3886</v>
      </c>
      <c r="E56" s="602">
        <v>16128.48</v>
      </c>
      <c r="F56" s="67">
        <f>ROUND(E56*11,2)</f>
        <v>177413.28</v>
      </c>
      <c r="G56" s="602">
        <v>5849.9</v>
      </c>
      <c r="H56" s="38">
        <f>ROUND(G56*11,2)</f>
        <v>64348.9</v>
      </c>
      <c r="I56" s="378">
        <f t="shared" si="5"/>
        <v>241762.18</v>
      </c>
      <c r="J56" s="1019" t="s">
        <v>3887</v>
      </c>
      <c r="K56" s="359"/>
    </row>
    <row r="57" spans="1:11" s="6" customFormat="1" ht="60">
      <c r="A57" s="597">
        <v>2122</v>
      </c>
      <c r="B57" s="69" t="s">
        <v>1984</v>
      </c>
      <c r="C57" s="203" t="s">
        <v>1619</v>
      </c>
      <c r="D57" s="204" t="s">
        <v>1985</v>
      </c>
      <c r="E57" s="602">
        <v>16128.48</v>
      </c>
      <c r="F57" s="67">
        <f>ROUND(E57*11.5,2)</f>
        <v>185477.52</v>
      </c>
      <c r="G57" s="602">
        <v>5849.9</v>
      </c>
      <c r="H57" s="38">
        <f>ROUND(G57*11.5,2)</f>
        <v>67273.850000000006</v>
      </c>
      <c r="I57" s="378">
        <f t="shared" si="5"/>
        <v>252751.37</v>
      </c>
      <c r="J57" s="1020"/>
      <c r="K57" s="359"/>
    </row>
    <row r="58" spans="1:11" s="6" customFormat="1" ht="30">
      <c r="A58" s="597">
        <v>2123</v>
      </c>
      <c r="B58" s="69" t="s">
        <v>1986</v>
      </c>
      <c r="C58" s="203" t="s">
        <v>2</v>
      </c>
      <c r="D58" s="204">
        <v>23</v>
      </c>
      <c r="E58" s="602">
        <v>2326.4</v>
      </c>
      <c r="F58" s="67">
        <f t="shared" si="7"/>
        <v>53507.199999999997</v>
      </c>
      <c r="G58" s="602">
        <v>2505.86</v>
      </c>
      <c r="H58" s="38">
        <f t="shared" si="4"/>
        <v>57634.78</v>
      </c>
      <c r="I58" s="378">
        <f t="shared" si="5"/>
        <v>111141.98</v>
      </c>
      <c r="J58" s="639"/>
      <c r="K58" s="359"/>
    </row>
    <row r="59" spans="1:11" s="6" customFormat="1" ht="15">
      <c r="A59" s="597">
        <v>2124</v>
      </c>
      <c r="B59" s="69" t="s">
        <v>344</v>
      </c>
      <c r="C59" s="203" t="s">
        <v>3</v>
      </c>
      <c r="D59" s="204">
        <v>4</v>
      </c>
      <c r="E59" s="602">
        <v>889.93</v>
      </c>
      <c r="F59" s="67">
        <f t="shared" si="7"/>
        <v>3559.72</v>
      </c>
      <c r="G59" s="602">
        <v>1667.82</v>
      </c>
      <c r="H59" s="38">
        <f t="shared" si="4"/>
        <v>6671.28</v>
      </c>
      <c r="I59" s="378">
        <f t="shared" si="5"/>
        <v>10231</v>
      </c>
      <c r="J59" s="639"/>
      <c r="K59" s="359"/>
    </row>
    <row r="60" spans="1:11" s="6" customFormat="1" ht="60">
      <c r="A60" s="597">
        <v>2125</v>
      </c>
      <c r="B60" s="69" t="s">
        <v>345</v>
      </c>
      <c r="C60" s="203" t="s">
        <v>103</v>
      </c>
      <c r="D60" s="204">
        <v>4</v>
      </c>
      <c r="E60" s="602">
        <v>1336.71</v>
      </c>
      <c r="F60" s="67">
        <f t="shared" si="7"/>
        <v>5346.84</v>
      </c>
      <c r="G60" s="602">
        <v>7856.02</v>
      </c>
      <c r="H60" s="38">
        <f t="shared" si="4"/>
        <v>31424.080000000002</v>
      </c>
      <c r="I60" s="378">
        <f t="shared" si="5"/>
        <v>36770.92</v>
      </c>
      <c r="J60" s="639"/>
      <c r="K60" s="359"/>
    </row>
    <row r="61" spans="1:11" s="6" customFormat="1" ht="15">
      <c r="A61" s="597">
        <v>2126</v>
      </c>
      <c r="B61" s="69" t="s">
        <v>346</v>
      </c>
      <c r="C61" s="203" t="s">
        <v>3</v>
      </c>
      <c r="D61" s="204">
        <v>4</v>
      </c>
      <c r="E61" s="602">
        <v>9961.8799999999992</v>
      </c>
      <c r="F61" s="67">
        <f t="shared" si="7"/>
        <v>39847.519999999997</v>
      </c>
      <c r="G61" s="602">
        <v>7856.02</v>
      </c>
      <c r="H61" s="38">
        <f t="shared" si="4"/>
        <v>31424.080000000002</v>
      </c>
      <c r="I61" s="378">
        <f t="shared" si="5"/>
        <v>71271.600000000006</v>
      </c>
      <c r="J61" s="639"/>
      <c r="K61" s="359"/>
    </row>
    <row r="62" spans="1:11" s="6" customFormat="1" ht="45">
      <c r="A62" s="597">
        <v>2127</v>
      </c>
      <c r="B62" s="69" t="s">
        <v>347</v>
      </c>
      <c r="C62" s="203" t="s">
        <v>3</v>
      </c>
      <c r="D62" s="204">
        <v>1</v>
      </c>
      <c r="E62" s="602">
        <v>55693.51</v>
      </c>
      <c r="F62" s="67">
        <f t="shared" si="7"/>
        <v>55693.51</v>
      </c>
      <c r="G62" s="602">
        <v>24155.1</v>
      </c>
      <c r="H62" s="38">
        <f t="shared" si="4"/>
        <v>24155.1</v>
      </c>
      <c r="I62" s="378">
        <f t="shared" si="5"/>
        <v>79848.61</v>
      </c>
      <c r="J62" s="737" t="s">
        <v>3888</v>
      </c>
      <c r="K62" s="359"/>
    </row>
    <row r="63" spans="1:11" s="6" customFormat="1" ht="55.2">
      <c r="A63" s="597">
        <v>2128</v>
      </c>
      <c r="B63" s="69" t="s">
        <v>348</v>
      </c>
      <c r="C63" s="203" t="s">
        <v>3</v>
      </c>
      <c r="D63" s="204">
        <v>2</v>
      </c>
      <c r="E63" s="602">
        <v>171299.58</v>
      </c>
      <c r="F63" s="67">
        <f t="shared" si="7"/>
        <v>342599.16</v>
      </c>
      <c r="G63" s="602">
        <v>18832</v>
      </c>
      <c r="H63" s="38">
        <f t="shared" si="4"/>
        <v>37664</v>
      </c>
      <c r="I63" s="378">
        <f t="shared" si="5"/>
        <v>380263.16</v>
      </c>
      <c r="J63" s="737" t="s">
        <v>3889</v>
      </c>
      <c r="K63" s="359"/>
    </row>
    <row r="64" spans="1:11" s="6" customFormat="1" ht="75">
      <c r="A64" s="597">
        <v>2129</v>
      </c>
      <c r="B64" s="69" t="s">
        <v>349</v>
      </c>
      <c r="C64" s="203" t="s">
        <v>3</v>
      </c>
      <c r="D64" s="204">
        <v>3</v>
      </c>
      <c r="E64" s="602">
        <v>11637.89</v>
      </c>
      <c r="F64" s="67">
        <f t="shared" si="7"/>
        <v>34913.67</v>
      </c>
      <c r="G64" s="602">
        <v>8496.8799999999992</v>
      </c>
      <c r="H64" s="38">
        <f t="shared" si="4"/>
        <v>25490.639999999999</v>
      </c>
      <c r="I64" s="378">
        <f t="shared" si="5"/>
        <v>60404.31</v>
      </c>
      <c r="J64" s="639"/>
      <c r="K64" s="359"/>
    </row>
    <row r="65" spans="1:11" s="6" customFormat="1" ht="90.75" customHeight="1">
      <c r="A65" s="597">
        <v>2130</v>
      </c>
      <c r="B65" s="69" t="s">
        <v>3466</v>
      </c>
      <c r="C65" s="203" t="s">
        <v>3</v>
      </c>
      <c r="D65" s="204">
        <v>3</v>
      </c>
      <c r="E65" s="602">
        <v>8291.91</v>
      </c>
      <c r="F65" s="67">
        <f t="shared" si="7"/>
        <v>24875.73</v>
      </c>
      <c r="G65" s="602">
        <v>6780.72</v>
      </c>
      <c r="H65" s="38">
        <f t="shared" si="4"/>
        <v>20342.16</v>
      </c>
      <c r="I65" s="378">
        <f t="shared" si="5"/>
        <v>45217.89</v>
      </c>
      <c r="J65" s="639"/>
      <c r="K65" s="359"/>
    </row>
    <row r="66" spans="1:11" s="6" customFormat="1" ht="45">
      <c r="A66" s="597">
        <v>2131</v>
      </c>
      <c r="B66" s="69" t="s">
        <v>350</v>
      </c>
      <c r="C66" s="203" t="s">
        <v>3</v>
      </c>
      <c r="D66" s="204">
        <v>3</v>
      </c>
      <c r="E66" s="602">
        <v>11515.93</v>
      </c>
      <c r="F66" s="67">
        <f t="shared" si="7"/>
        <v>34547.79</v>
      </c>
      <c r="G66" s="602">
        <v>7856.02</v>
      </c>
      <c r="H66" s="38">
        <f t="shared" si="4"/>
        <v>23568.06</v>
      </c>
      <c r="I66" s="378">
        <f t="shared" si="5"/>
        <v>58115.850000000006</v>
      </c>
      <c r="J66" s="639"/>
      <c r="K66" s="359"/>
    </row>
    <row r="67" spans="1:11" s="6" customFormat="1" ht="15">
      <c r="A67" s="597">
        <v>2132</v>
      </c>
      <c r="B67" s="69" t="s">
        <v>1987</v>
      </c>
      <c r="C67" s="203"/>
      <c r="D67" s="204"/>
      <c r="E67" s="38"/>
      <c r="F67" s="38"/>
      <c r="G67" s="377"/>
      <c r="H67" s="377"/>
      <c r="I67" s="40"/>
      <c r="J67" s="279"/>
      <c r="K67" s="359"/>
    </row>
    <row r="68" spans="1:11" s="6" customFormat="1" ht="55.2">
      <c r="A68" s="597">
        <v>2133</v>
      </c>
      <c r="B68" s="69" t="s">
        <v>351</v>
      </c>
      <c r="C68" s="203" t="s">
        <v>103</v>
      </c>
      <c r="D68" s="204">
        <v>2</v>
      </c>
      <c r="E68" s="602">
        <v>4221.92</v>
      </c>
      <c r="F68" s="67">
        <f t="shared" si="7"/>
        <v>8443.84</v>
      </c>
      <c r="G68" s="602">
        <v>37843.93</v>
      </c>
      <c r="H68" s="38">
        <f t="shared" si="4"/>
        <v>75687.86</v>
      </c>
      <c r="I68" s="740">
        <f>H68+F68</f>
        <v>84131.7</v>
      </c>
      <c r="J68" s="737" t="s">
        <v>3890</v>
      </c>
      <c r="K68" s="359"/>
    </row>
    <row r="69" spans="1:11" s="6" customFormat="1" ht="15">
      <c r="A69" s="597">
        <v>2134</v>
      </c>
      <c r="B69" s="69" t="s">
        <v>352</v>
      </c>
      <c r="C69" s="203" t="s">
        <v>3</v>
      </c>
      <c r="D69" s="204">
        <v>2</v>
      </c>
      <c r="E69" s="602">
        <v>8452.5</v>
      </c>
      <c r="F69" s="67">
        <f t="shared" si="7"/>
        <v>16905</v>
      </c>
      <c r="G69" s="602"/>
      <c r="H69" s="602"/>
      <c r="I69" s="740">
        <f t="shared" ref="I69:I100" si="8">H69+F69</f>
        <v>16905</v>
      </c>
      <c r="J69" s="639"/>
      <c r="K69" s="359"/>
    </row>
    <row r="70" spans="1:11" s="6" customFormat="1" ht="30">
      <c r="A70" s="597">
        <v>2135</v>
      </c>
      <c r="B70" s="69" t="s">
        <v>353</v>
      </c>
      <c r="C70" s="203" t="s">
        <v>3</v>
      </c>
      <c r="D70" s="204">
        <v>2</v>
      </c>
      <c r="E70" s="602">
        <v>6762.01</v>
      </c>
      <c r="F70" s="67">
        <f t="shared" si="7"/>
        <v>13524.02</v>
      </c>
      <c r="G70" s="602"/>
      <c r="H70" s="602"/>
      <c r="I70" s="740">
        <f t="shared" si="8"/>
        <v>13524.02</v>
      </c>
      <c r="J70" s="639"/>
      <c r="K70" s="359"/>
    </row>
    <row r="71" spans="1:11" s="6" customFormat="1" ht="30">
      <c r="A71" s="597">
        <v>2136</v>
      </c>
      <c r="B71" s="69" t="s">
        <v>354</v>
      </c>
      <c r="C71" s="203" t="s">
        <v>3</v>
      </c>
      <c r="D71" s="204">
        <v>2</v>
      </c>
      <c r="E71" s="602">
        <v>9418.5</v>
      </c>
      <c r="F71" s="67">
        <f t="shared" si="7"/>
        <v>18837</v>
      </c>
      <c r="G71" s="602"/>
      <c r="H71" s="602"/>
      <c r="I71" s="740">
        <f t="shared" si="8"/>
        <v>18837</v>
      </c>
      <c r="J71" s="390"/>
      <c r="K71" s="359"/>
    </row>
    <row r="72" spans="1:11" s="6" customFormat="1" ht="15">
      <c r="A72" s="597">
        <v>2137</v>
      </c>
      <c r="B72" s="69" t="s">
        <v>355</v>
      </c>
      <c r="C72" s="203" t="s">
        <v>3</v>
      </c>
      <c r="D72" s="204">
        <v>2</v>
      </c>
      <c r="E72" s="602">
        <v>5433.75</v>
      </c>
      <c r="F72" s="67">
        <f t="shared" si="7"/>
        <v>10867.5</v>
      </c>
      <c r="G72" s="602"/>
      <c r="H72" s="602"/>
      <c r="I72" s="740">
        <f t="shared" si="8"/>
        <v>10867.5</v>
      </c>
      <c r="J72" s="390"/>
      <c r="K72" s="359"/>
    </row>
    <row r="73" spans="1:11" s="6" customFormat="1" ht="15">
      <c r="A73" s="597">
        <v>2138</v>
      </c>
      <c r="B73" s="69" t="s">
        <v>356</v>
      </c>
      <c r="C73" s="203" t="s">
        <v>3</v>
      </c>
      <c r="D73" s="204">
        <v>2</v>
      </c>
      <c r="E73" s="602">
        <v>1328.26</v>
      </c>
      <c r="F73" s="67">
        <f t="shared" si="7"/>
        <v>2656.52</v>
      </c>
      <c r="G73" s="602"/>
      <c r="H73" s="602"/>
      <c r="I73" s="740">
        <f t="shared" si="8"/>
        <v>2656.52</v>
      </c>
      <c r="J73" s="390"/>
      <c r="K73" s="359"/>
    </row>
    <row r="74" spans="1:11" s="6" customFormat="1" ht="15">
      <c r="A74" s="597">
        <v>2139</v>
      </c>
      <c r="B74" s="69" t="s">
        <v>357</v>
      </c>
      <c r="C74" s="203" t="s">
        <v>3</v>
      </c>
      <c r="D74" s="204">
        <v>1</v>
      </c>
      <c r="E74" s="602">
        <v>1486.8</v>
      </c>
      <c r="F74" s="67">
        <f t="shared" si="7"/>
        <v>1486.8</v>
      </c>
      <c r="G74" s="602"/>
      <c r="H74" s="602"/>
      <c r="I74" s="740">
        <f t="shared" si="8"/>
        <v>1486.8</v>
      </c>
      <c r="J74" s="390"/>
      <c r="K74" s="359"/>
    </row>
    <row r="75" spans="1:11" s="6" customFormat="1" ht="55.2">
      <c r="A75" s="597">
        <v>2140</v>
      </c>
      <c r="B75" s="69" t="s">
        <v>358</v>
      </c>
      <c r="C75" s="203" t="s">
        <v>103</v>
      </c>
      <c r="D75" s="204">
        <v>1</v>
      </c>
      <c r="E75" s="602">
        <v>5512.31</v>
      </c>
      <c r="F75" s="67">
        <f t="shared" si="7"/>
        <v>5512.31</v>
      </c>
      <c r="G75" s="602">
        <v>53804.85</v>
      </c>
      <c r="H75" s="38">
        <f t="shared" ref="H75" si="9">ROUND(G75*D75,2)</f>
        <v>53804.85</v>
      </c>
      <c r="I75" s="740">
        <f t="shared" si="8"/>
        <v>59317.159999999996</v>
      </c>
      <c r="J75" s="737" t="s">
        <v>3890</v>
      </c>
      <c r="K75" s="359"/>
    </row>
    <row r="76" spans="1:11" s="6" customFormat="1" ht="15">
      <c r="A76" s="597">
        <v>2141</v>
      </c>
      <c r="B76" s="69" t="s">
        <v>359</v>
      </c>
      <c r="C76" s="203" t="s">
        <v>3</v>
      </c>
      <c r="D76" s="204">
        <v>1</v>
      </c>
      <c r="E76" s="602">
        <v>17146.5</v>
      </c>
      <c r="F76" s="67">
        <f t="shared" si="7"/>
        <v>17146.5</v>
      </c>
      <c r="G76" s="602"/>
      <c r="H76" s="602"/>
      <c r="I76" s="740">
        <f t="shared" si="8"/>
        <v>17146.5</v>
      </c>
      <c r="J76" s="390"/>
      <c r="K76" s="359"/>
    </row>
    <row r="77" spans="1:11" s="6" customFormat="1" ht="30">
      <c r="A77" s="597">
        <v>2142</v>
      </c>
      <c r="B77" s="69" t="s">
        <v>360</v>
      </c>
      <c r="C77" s="203" t="s">
        <v>3</v>
      </c>
      <c r="D77" s="204">
        <v>1</v>
      </c>
      <c r="E77" s="602">
        <v>10384.5</v>
      </c>
      <c r="F77" s="67">
        <f t="shared" si="7"/>
        <v>10384.5</v>
      </c>
      <c r="G77" s="602"/>
      <c r="H77" s="602"/>
      <c r="I77" s="740">
        <f t="shared" si="8"/>
        <v>10384.5</v>
      </c>
      <c r="J77" s="390"/>
      <c r="K77" s="359"/>
    </row>
    <row r="78" spans="1:11" s="6" customFormat="1" ht="30">
      <c r="A78" s="597">
        <v>2143</v>
      </c>
      <c r="B78" s="69" t="s">
        <v>361</v>
      </c>
      <c r="C78" s="203" t="s">
        <v>3</v>
      </c>
      <c r="D78" s="204">
        <v>1</v>
      </c>
      <c r="E78" s="602">
        <v>14852.26</v>
      </c>
      <c r="F78" s="67">
        <f t="shared" si="7"/>
        <v>14852.26</v>
      </c>
      <c r="G78" s="602"/>
      <c r="H78" s="602"/>
      <c r="I78" s="740">
        <f t="shared" si="8"/>
        <v>14852.26</v>
      </c>
      <c r="J78" s="390"/>
      <c r="K78" s="359"/>
    </row>
    <row r="79" spans="1:11" s="6" customFormat="1" ht="15">
      <c r="A79" s="597">
        <v>2144</v>
      </c>
      <c r="B79" s="69" t="s">
        <v>362</v>
      </c>
      <c r="C79" s="203" t="s">
        <v>3</v>
      </c>
      <c r="D79" s="204">
        <v>1</v>
      </c>
      <c r="E79" s="602">
        <v>12920.26</v>
      </c>
      <c r="F79" s="67">
        <f t="shared" si="7"/>
        <v>12920.26</v>
      </c>
      <c r="G79" s="602"/>
      <c r="H79" s="602"/>
      <c r="I79" s="740">
        <f t="shared" si="8"/>
        <v>12920.26</v>
      </c>
      <c r="J79" s="639"/>
      <c r="K79" s="359"/>
    </row>
    <row r="80" spans="1:11" s="6" customFormat="1" ht="15">
      <c r="A80" s="597">
        <v>2145</v>
      </c>
      <c r="B80" s="69" t="s">
        <v>356</v>
      </c>
      <c r="C80" s="203" t="s">
        <v>3</v>
      </c>
      <c r="D80" s="204">
        <v>2</v>
      </c>
      <c r="E80" s="602">
        <v>1328.26</v>
      </c>
      <c r="F80" s="67">
        <f t="shared" si="7"/>
        <v>2656.52</v>
      </c>
      <c r="G80" s="602"/>
      <c r="H80" s="602"/>
      <c r="I80" s="740">
        <f t="shared" si="8"/>
        <v>2656.52</v>
      </c>
      <c r="J80" s="639"/>
      <c r="K80" s="359"/>
    </row>
    <row r="81" spans="1:11" s="6" customFormat="1" ht="15">
      <c r="A81" s="597">
        <v>2146</v>
      </c>
      <c r="B81" s="69" t="s">
        <v>357</v>
      </c>
      <c r="C81" s="203" t="s">
        <v>3</v>
      </c>
      <c r="D81" s="204">
        <v>1</v>
      </c>
      <c r="E81" s="602">
        <v>1486.8</v>
      </c>
      <c r="F81" s="67">
        <f t="shared" si="7"/>
        <v>1486.8</v>
      </c>
      <c r="G81" s="602"/>
      <c r="H81" s="602"/>
      <c r="I81" s="740">
        <f t="shared" si="8"/>
        <v>1486.8</v>
      </c>
      <c r="J81" s="639"/>
      <c r="K81" s="359"/>
    </row>
    <row r="82" spans="1:11" s="6" customFormat="1" ht="15">
      <c r="A82" s="597">
        <v>2147</v>
      </c>
      <c r="B82" s="69" t="s">
        <v>363</v>
      </c>
      <c r="C82" s="203" t="s">
        <v>103</v>
      </c>
      <c r="D82" s="204">
        <v>3</v>
      </c>
      <c r="E82" s="602">
        <v>21252</v>
      </c>
      <c r="F82" s="67">
        <f t="shared" si="7"/>
        <v>63756</v>
      </c>
      <c r="G82" s="602"/>
      <c r="H82" s="602"/>
      <c r="I82" s="740">
        <f t="shared" si="8"/>
        <v>63756</v>
      </c>
      <c r="J82" s="639"/>
      <c r="K82" s="359"/>
    </row>
    <row r="83" spans="1:11" s="6" customFormat="1" ht="30">
      <c r="A83" s="597">
        <v>2148</v>
      </c>
      <c r="B83" s="69" t="s">
        <v>364</v>
      </c>
      <c r="C83" s="203" t="s">
        <v>3</v>
      </c>
      <c r="D83" s="204">
        <v>3</v>
      </c>
      <c r="E83" s="602">
        <v>5695.2</v>
      </c>
      <c r="F83" s="67">
        <f t="shared" si="7"/>
        <v>17085.599999999999</v>
      </c>
      <c r="G83" s="602"/>
      <c r="H83" s="602"/>
      <c r="I83" s="740">
        <f t="shared" si="8"/>
        <v>17085.599999999999</v>
      </c>
      <c r="J83" s="639"/>
      <c r="K83" s="359"/>
    </row>
    <row r="84" spans="1:11" s="6" customFormat="1" ht="30">
      <c r="A84" s="597">
        <v>2149</v>
      </c>
      <c r="B84" s="69" t="s">
        <v>365</v>
      </c>
      <c r="C84" s="203" t="s">
        <v>65</v>
      </c>
      <c r="D84" s="204">
        <v>33.31</v>
      </c>
      <c r="E84" s="602">
        <v>991.11</v>
      </c>
      <c r="F84" s="67">
        <f t="shared" si="7"/>
        <v>33013.870000000003</v>
      </c>
      <c r="G84" s="602">
        <v>378.09</v>
      </c>
      <c r="H84" s="38">
        <f t="shared" ref="H84:H85" si="10">ROUND(G84*D84,2)</f>
        <v>12594.18</v>
      </c>
      <c r="I84" s="740">
        <f t="shared" si="8"/>
        <v>45608.05</v>
      </c>
      <c r="J84" s="639"/>
      <c r="K84" s="359"/>
    </row>
    <row r="85" spans="1:11" s="6" customFormat="1" ht="55.2">
      <c r="A85" s="597">
        <v>2150</v>
      </c>
      <c r="B85" s="69" t="s">
        <v>366</v>
      </c>
      <c r="C85" s="203" t="s">
        <v>103</v>
      </c>
      <c r="D85" s="204">
        <v>2</v>
      </c>
      <c r="E85" s="602"/>
      <c r="F85" s="67"/>
      <c r="G85" s="602">
        <v>250</v>
      </c>
      <c r="H85" s="38">
        <f t="shared" si="10"/>
        <v>500</v>
      </c>
      <c r="I85" s="740">
        <f t="shared" si="8"/>
        <v>500</v>
      </c>
      <c r="J85" s="734" t="s">
        <v>3891</v>
      </c>
      <c r="K85" s="359"/>
    </row>
    <row r="86" spans="1:11" s="6" customFormat="1" ht="45">
      <c r="A86" s="597">
        <v>2151</v>
      </c>
      <c r="B86" s="69" t="s">
        <v>1988</v>
      </c>
      <c r="C86" s="203"/>
      <c r="D86" s="204"/>
      <c r="E86" s="38"/>
      <c r="F86" s="38"/>
      <c r="G86" s="377"/>
      <c r="H86" s="377"/>
      <c r="I86" s="740"/>
      <c r="J86" s="279"/>
      <c r="K86" s="359"/>
    </row>
    <row r="87" spans="1:11" s="6" customFormat="1" ht="15">
      <c r="A87" s="597">
        <v>2152</v>
      </c>
      <c r="B87" s="69" t="s">
        <v>1989</v>
      </c>
      <c r="C87" s="203"/>
      <c r="D87" s="204"/>
      <c r="E87" s="38"/>
      <c r="F87" s="38"/>
      <c r="G87" s="377"/>
      <c r="H87" s="377"/>
      <c r="I87" s="740"/>
      <c r="J87" s="279"/>
      <c r="K87" s="359"/>
    </row>
    <row r="88" spans="1:11" s="6" customFormat="1" ht="45">
      <c r="A88" s="597">
        <v>2153</v>
      </c>
      <c r="B88" s="69" t="s">
        <v>367</v>
      </c>
      <c r="C88" s="203" t="s">
        <v>63</v>
      </c>
      <c r="D88" s="204">
        <v>49.5</v>
      </c>
      <c r="E88" s="602"/>
      <c r="F88" s="67"/>
      <c r="G88" s="602">
        <v>1102.67</v>
      </c>
      <c r="H88" s="38">
        <f t="shared" ref="H88:H100" si="11">ROUND(G88*D88,2)</f>
        <v>54582.17</v>
      </c>
      <c r="I88" s="740">
        <f t="shared" si="8"/>
        <v>54582.17</v>
      </c>
      <c r="J88" s="639"/>
      <c r="K88" s="359"/>
    </row>
    <row r="89" spans="1:11" s="6" customFormat="1" ht="15">
      <c r="A89" s="597">
        <v>2154</v>
      </c>
      <c r="B89" s="69" t="s">
        <v>368</v>
      </c>
      <c r="C89" s="203" t="s">
        <v>63</v>
      </c>
      <c r="D89" s="204">
        <v>5.5</v>
      </c>
      <c r="E89" s="602"/>
      <c r="F89" s="67"/>
      <c r="G89" s="602">
        <v>2877</v>
      </c>
      <c r="H89" s="38">
        <f t="shared" si="11"/>
        <v>15823.5</v>
      </c>
      <c r="I89" s="740">
        <f t="shared" si="8"/>
        <v>15823.5</v>
      </c>
      <c r="J89" s="639"/>
      <c r="K89" s="359"/>
    </row>
    <row r="90" spans="1:11" s="6" customFormat="1" ht="30">
      <c r="A90" s="597">
        <v>2155</v>
      </c>
      <c r="B90" s="69" t="s">
        <v>369</v>
      </c>
      <c r="C90" s="203" t="s">
        <v>63</v>
      </c>
      <c r="D90" s="204">
        <v>4.2</v>
      </c>
      <c r="E90" s="602">
        <v>1584</v>
      </c>
      <c r="F90" s="67">
        <f t="shared" ref="F90:F100" si="12">ROUND(E90*D90,2)</f>
        <v>6652.8</v>
      </c>
      <c r="G90" s="602">
        <v>1572.06</v>
      </c>
      <c r="H90" s="38">
        <f t="shared" si="11"/>
        <v>6602.65</v>
      </c>
      <c r="I90" s="740">
        <f t="shared" si="8"/>
        <v>13255.45</v>
      </c>
      <c r="J90" s="639"/>
      <c r="K90" s="359"/>
    </row>
    <row r="91" spans="1:11" s="6" customFormat="1" ht="45">
      <c r="A91" s="597">
        <v>2156</v>
      </c>
      <c r="B91" s="69" t="s">
        <v>370</v>
      </c>
      <c r="C91" s="203" t="s">
        <v>63</v>
      </c>
      <c r="D91" s="204">
        <v>19.95</v>
      </c>
      <c r="E91" s="602">
        <v>1584</v>
      </c>
      <c r="F91" s="67">
        <f t="shared" si="12"/>
        <v>31600.799999999999</v>
      </c>
      <c r="G91" s="602">
        <v>1572.06</v>
      </c>
      <c r="H91" s="38">
        <f t="shared" si="11"/>
        <v>31362.6</v>
      </c>
      <c r="I91" s="740">
        <f t="shared" si="8"/>
        <v>62963.399999999994</v>
      </c>
      <c r="J91" s="639"/>
      <c r="K91" s="359"/>
    </row>
    <row r="92" spans="1:11" s="6" customFormat="1" ht="30">
      <c r="A92" s="597">
        <v>2157</v>
      </c>
      <c r="B92" s="69" t="s">
        <v>371</v>
      </c>
      <c r="C92" s="203" t="s">
        <v>63</v>
      </c>
      <c r="D92" s="204">
        <v>31.5</v>
      </c>
      <c r="E92" s="602">
        <v>1584</v>
      </c>
      <c r="F92" s="67">
        <f t="shared" si="12"/>
        <v>49896</v>
      </c>
      <c r="G92" s="602">
        <v>1572.06</v>
      </c>
      <c r="H92" s="38">
        <f t="shared" si="11"/>
        <v>49519.89</v>
      </c>
      <c r="I92" s="740">
        <f t="shared" si="8"/>
        <v>99415.89</v>
      </c>
      <c r="J92" s="639"/>
      <c r="K92" s="359"/>
    </row>
    <row r="93" spans="1:11" s="6" customFormat="1" ht="55.2">
      <c r="A93" s="597">
        <v>2158</v>
      </c>
      <c r="B93" s="69" t="s">
        <v>1990</v>
      </c>
      <c r="C93" s="203" t="s">
        <v>63</v>
      </c>
      <c r="D93" s="204">
        <v>55</v>
      </c>
      <c r="E93" s="602"/>
      <c r="F93" s="67"/>
      <c r="G93" s="602">
        <v>4200</v>
      </c>
      <c r="H93" s="38">
        <f t="shared" si="11"/>
        <v>231000</v>
      </c>
      <c r="I93" s="740">
        <f t="shared" si="8"/>
        <v>231000</v>
      </c>
      <c r="J93" s="734" t="s">
        <v>3892</v>
      </c>
      <c r="K93" s="359"/>
    </row>
    <row r="94" spans="1:11" s="6" customFormat="1" ht="30">
      <c r="A94" s="597">
        <v>2159</v>
      </c>
      <c r="B94" s="69" t="s">
        <v>1991</v>
      </c>
      <c r="C94" s="203" t="s">
        <v>2</v>
      </c>
      <c r="D94" s="204">
        <v>20.2</v>
      </c>
      <c r="E94" s="602">
        <v>2323.5100000000002</v>
      </c>
      <c r="F94" s="67">
        <f t="shared" si="12"/>
        <v>46934.9</v>
      </c>
      <c r="G94" s="602">
        <v>10306.42</v>
      </c>
      <c r="H94" s="38">
        <f t="shared" si="11"/>
        <v>208189.68</v>
      </c>
      <c r="I94" s="740">
        <f t="shared" si="8"/>
        <v>255124.58</v>
      </c>
      <c r="J94" s="1019" t="s">
        <v>3893</v>
      </c>
      <c r="K94" s="359"/>
    </row>
    <row r="95" spans="1:11" s="6" customFormat="1" ht="15">
      <c r="A95" s="597">
        <v>2160</v>
      </c>
      <c r="B95" s="69" t="s">
        <v>1992</v>
      </c>
      <c r="C95" s="203" t="s">
        <v>2</v>
      </c>
      <c r="D95" s="204">
        <v>12.5</v>
      </c>
      <c r="E95" s="602">
        <v>5568.91</v>
      </c>
      <c r="F95" s="67">
        <f t="shared" si="12"/>
        <v>69611.38</v>
      </c>
      <c r="G95" s="602">
        <v>11054.03</v>
      </c>
      <c r="H95" s="38">
        <f t="shared" si="11"/>
        <v>138175.38</v>
      </c>
      <c r="I95" s="740">
        <f t="shared" si="8"/>
        <v>207786.76</v>
      </c>
      <c r="J95" s="1021"/>
      <c r="K95" s="359"/>
    </row>
    <row r="96" spans="1:11" s="6" customFormat="1" ht="15">
      <c r="A96" s="597">
        <v>2161</v>
      </c>
      <c r="B96" s="69" t="s">
        <v>373</v>
      </c>
      <c r="C96" s="203" t="s">
        <v>3</v>
      </c>
      <c r="D96" s="204">
        <v>1</v>
      </c>
      <c r="E96" s="602">
        <v>18209.099999999999</v>
      </c>
      <c r="F96" s="67">
        <f t="shared" si="12"/>
        <v>18209.099999999999</v>
      </c>
      <c r="G96" s="602">
        <v>2368.8000000000002</v>
      </c>
      <c r="H96" s="38">
        <f t="shared" si="11"/>
        <v>2368.8000000000002</v>
      </c>
      <c r="I96" s="740">
        <f t="shared" si="8"/>
        <v>20577.899999999998</v>
      </c>
      <c r="J96" s="1021"/>
      <c r="K96" s="359"/>
    </row>
    <row r="97" spans="1:11" s="6" customFormat="1" ht="45">
      <c r="A97" s="597">
        <v>2162</v>
      </c>
      <c r="B97" s="69" t="s">
        <v>374</v>
      </c>
      <c r="C97" s="203" t="s">
        <v>3</v>
      </c>
      <c r="D97" s="204">
        <v>9</v>
      </c>
      <c r="E97" s="602">
        <v>1805.21</v>
      </c>
      <c r="F97" s="67">
        <f t="shared" si="12"/>
        <v>16246.89</v>
      </c>
      <c r="G97" s="602">
        <v>1031.55</v>
      </c>
      <c r="H97" s="38">
        <f t="shared" si="11"/>
        <v>9283.9500000000007</v>
      </c>
      <c r="I97" s="740">
        <f t="shared" si="8"/>
        <v>25530.84</v>
      </c>
      <c r="J97" s="1021"/>
      <c r="K97" s="359"/>
    </row>
    <row r="98" spans="1:11" s="6" customFormat="1" ht="45">
      <c r="A98" s="597">
        <v>2163</v>
      </c>
      <c r="B98" s="69" t="s">
        <v>375</v>
      </c>
      <c r="C98" s="203" t="s">
        <v>3</v>
      </c>
      <c r="D98" s="204">
        <v>5</v>
      </c>
      <c r="E98" s="602">
        <v>1805.22</v>
      </c>
      <c r="F98" s="67">
        <f t="shared" si="12"/>
        <v>9026.1</v>
      </c>
      <c r="G98" s="602">
        <v>1031.55</v>
      </c>
      <c r="H98" s="38">
        <f t="shared" si="11"/>
        <v>5157.75</v>
      </c>
      <c r="I98" s="740">
        <f t="shared" si="8"/>
        <v>14183.85</v>
      </c>
      <c r="J98" s="1021"/>
      <c r="K98" s="359"/>
    </row>
    <row r="99" spans="1:11" s="6" customFormat="1" ht="15">
      <c r="A99" s="597">
        <v>2164</v>
      </c>
      <c r="B99" s="69" t="s">
        <v>376</v>
      </c>
      <c r="C99" s="203" t="s">
        <v>3</v>
      </c>
      <c r="D99" s="204">
        <v>1</v>
      </c>
      <c r="E99" s="602">
        <v>1954.94</v>
      </c>
      <c r="F99" s="67">
        <f t="shared" si="12"/>
        <v>1954.94</v>
      </c>
      <c r="G99" s="602">
        <v>4029.9</v>
      </c>
      <c r="H99" s="38">
        <f t="shared" si="11"/>
        <v>4029.9</v>
      </c>
      <c r="I99" s="740">
        <f t="shared" si="8"/>
        <v>5984.84</v>
      </c>
      <c r="J99" s="1021"/>
      <c r="K99" s="359"/>
    </row>
    <row r="100" spans="1:11" s="6" customFormat="1" ht="15">
      <c r="A100" s="597">
        <v>2165</v>
      </c>
      <c r="B100" s="69" t="s">
        <v>377</v>
      </c>
      <c r="C100" s="203" t="s">
        <v>3</v>
      </c>
      <c r="D100" s="204">
        <v>1</v>
      </c>
      <c r="E100" s="602">
        <v>2324.44</v>
      </c>
      <c r="F100" s="67">
        <f t="shared" si="12"/>
        <v>2324.44</v>
      </c>
      <c r="G100" s="602">
        <v>4029.9</v>
      </c>
      <c r="H100" s="38">
        <f t="shared" si="11"/>
        <v>4029.9</v>
      </c>
      <c r="I100" s="740">
        <f t="shared" si="8"/>
        <v>6354.34</v>
      </c>
      <c r="J100" s="1022"/>
      <c r="K100" s="713">
        <f>SUM(I22:I100)</f>
        <v>6681732.5299999965</v>
      </c>
    </row>
    <row r="102" spans="1:11" ht="15.6">
      <c r="A102" s="974" t="s">
        <v>3596</v>
      </c>
      <c r="B102" s="974"/>
      <c r="C102" s="974"/>
      <c r="D102" s="974"/>
      <c r="E102" s="974"/>
      <c r="F102" s="721">
        <f>SUM(F20:F100)</f>
        <v>3714652.6899999981</v>
      </c>
      <c r="G102" s="307"/>
      <c r="H102" s="306">
        <f>SUM(H19:H100)</f>
        <v>2967079.8400000008</v>
      </c>
      <c r="I102" s="744">
        <f>SUM(I19:I100)</f>
        <v>6681732.5299999965</v>
      </c>
    </row>
    <row r="103" spans="1:11">
      <c r="A103" s="232"/>
      <c r="B103" s="232"/>
      <c r="C103" s="232"/>
      <c r="D103" s="232"/>
      <c r="E103" s="232"/>
      <c r="F103" s="232"/>
      <c r="G103" s="232"/>
      <c r="H103" s="232"/>
    </row>
  </sheetData>
  <mergeCells count="28">
    <mergeCell ref="A102:E102"/>
    <mergeCell ref="D1:J1"/>
    <mergeCell ref="A2:J2"/>
    <mergeCell ref="A3:J3"/>
    <mergeCell ref="A4:J4"/>
    <mergeCell ref="A5:J5"/>
    <mergeCell ref="A6:J6"/>
    <mergeCell ref="F7:J7"/>
    <mergeCell ref="F8:H8"/>
    <mergeCell ref="I10:J10"/>
    <mergeCell ref="A13:B13"/>
    <mergeCell ref="A16:A17"/>
    <mergeCell ref="B16:B17"/>
    <mergeCell ref="C16:C17"/>
    <mergeCell ref="D16:D17"/>
    <mergeCell ref="J16:J17"/>
    <mergeCell ref="J56:J57"/>
    <mergeCell ref="J94:J100"/>
    <mergeCell ref="A7:C7"/>
    <mergeCell ref="A8:D8"/>
    <mergeCell ref="A9:D9"/>
    <mergeCell ref="B19:D19"/>
    <mergeCell ref="J42:J43"/>
    <mergeCell ref="C13:J13"/>
    <mergeCell ref="A15:J15"/>
    <mergeCell ref="E16:F16"/>
    <mergeCell ref="G16:H16"/>
    <mergeCell ref="I16:I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D9097-815D-4638-9A8F-6E6F6CCF1B0F}">
  <sheetPr>
    <tabColor rgb="FFC00000"/>
  </sheetPr>
  <dimension ref="A1"/>
  <sheetViews>
    <sheetView workbookViewId="0">
      <selection activeCell="P25" sqref="P25"/>
    </sheetView>
  </sheetViews>
  <sheetFormatPr defaultRowHeight="14.4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8E88-B729-4F13-A74E-54A4B0E9AA8A}">
  <sheetPr>
    <tabColor rgb="FF92D050"/>
  </sheetPr>
  <dimension ref="A1:M107"/>
  <sheetViews>
    <sheetView topLeftCell="A92" zoomScale="70" zoomScaleNormal="70" workbookViewId="0">
      <selection activeCell="J107" sqref="J107"/>
    </sheetView>
  </sheetViews>
  <sheetFormatPr defaultColWidth="8.88671875" defaultRowHeight="14.4" outlineLevelRow="1"/>
  <cols>
    <col min="1" max="1" width="12.5546875" customWidth="1"/>
    <col min="2" max="2" width="69.44140625" customWidth="1"/>
    <col min="3" max="3" width="13" customWidth="1"/>
    <col min="4" max="4" width="19.33203125" customWidth="1"/>
    <col min="5" max="5" width="14.5546875" customWidth="1"/>
    <col min="6" max="6" width="17.88671875" customWidth="1"/>
    <col min="7" max="7" width="17.109375" customWidth="1"/>
    <col min="8" max="8" width="17.88671875" customWidth="1"/>
    <col min="9" max="9" width="19.88671875" customWidth="1"/>
    <col min="10" max="10" width="31.88671875" style="503" customWidth="1"/>
  </cols>
  <sheetData>
    <row r="1" spans="1:13" s="64" customFormat="1" ht="62.25" customHeight="1">
      <c r="A1" s="356"/>
      <c r="B1" s="356"/>
      <c r="C1" s="323"/>
      <c r="D1" s="994" t="s">
        <v>1169</v>
      </c>
      <c r="E1" s="994"/>
      <c r="F1" s="994"/>
      <c r="G1" s="994"/>
      <c r="H1" s="994"/>
      <c r="I1" s="994"/>
      <c r="J1" s="994"/>
    </row>
    <row r="2" spans="1:13" s="6" customFormat="1" ht="15.6">
      <c r="A2" s="980" t="s">
        <v>3044</v>
      </c>
      <c r="B2" s="980"/>
      <c r="C2" s="980"/>
      <c r="D2" s="980"/>
      <c r="E2" s="980"/>
      <c r="F2" s="980"/>
      <c r="G2" s="980"/>
      <c r="H2" s="980"/>
      <c r="I2" s="980"/>
      <c r="J2" s="980"/>
      <c r="K2" s="357"/>
    </row>
    <row r="3" spans="1:13" s="356" customFormat="1" ht="15">
      <c r="A3" s="981"/>
      <c r="B3" s="981"/>
      <c r="C3" s="981"/>
      <c r="D3" s="981"/>
      <c r="E3" s="981"/>
      <c r="F3" s="981"/>
      <c r="G3" s="981"/>
      <c r="H3" s="981"/>
      <c r="I3" s="981"/>
      <c r="J3" s="981"/>
      <c r="K3" s="64"/>
    </row>
    <row r="4" spans="1:13" s="356" customFormat="1" ht="15.6">
      <c r="A4" s="982" t="s">
        <v>1171</v>
      </c>
      <c r="B4" s="982"/>
      <c r="C4" s="982"/>
      <c r="D4" s="982"/>
      <c r="E4" s="982"/>
      <c r="F4" s="982"/>
      <c r="G4" s="982"/>
      <c r="H4" s="982"/>
      <c r="I4" s="982"/>
      <c r="J4" s="982"/>
      <c r="K4" s="64"/>
    </row>
    <row r="5" spans="1:13" s="6" customFormat="1" ht="15">
      <c r="A5" s="981"/>
      <c r="B5" s="981"/>
      <c r="C5" s="981"/>
      <c r="D5" s="981"/>
      <c r="E5" s="981"/>
      <c r="F5" s="981"/>
      <c r="G5" s="981"/>
      <c r="H5" s="981"/>
      <c r="I5" s="981"/>
      <c r="J5" s="981"/>
      <c r="K5" s="64"/>
    </row>
    <row r="6" spans="1:13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19"/>
      <c r="L6" s="6"/>
      <c r="M6" s="6"/>
    </row>
    <row r="7" spans="1:13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</row>
    <row r="8" spans="1:13" s="63" customFormat="1" ht="30.75" customHeight="1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22" t="s">
        <v>1173</v>
      </c>
      <c r="J8" s="499"/>
    </row>
    <row r="9" spans="1:13" s="63" customFormat="1" ht="15">
      <c r="A9" s="946"/>
      <c r="B9" s="946"/>
      <c r="C9" s="946"/>
      <c r="D9" s="946"/>
      <c r="E9" s="208"/>
      <c r="F9" s="22"/>
      <c r="G9" s="22"/>
      <c r="H9" s="22"/>
      <c r="I9" s="22"/>
      <c r="J9" s="499"/>
    </row>
    <row r="10" spans="1:13" s="63" customFormat="1" ht="15">
      <c r="A10" s="25"/>
      <c r="B10" s="25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</row>
    <row r="11" spans="1:13" s="63" customFormat="1" ht="15">
      <c r="A11" s="63" t="s">
        <v>3034</v>
      </c>
      <c r="B11" s="28"/>
      <c r="C11" s="48"/>
      <c r="D11" s="54"/>
      <c r="E11" s="28"/>
      <c r="F11" s="27"/>
      <c r="G11" s="27"/>
      <c r="H11" s="28"/>
      <c r="I11" s="28"/>
      <c r="J11" s="500" t="s">
        <v>23</v>
      </c>
    </row>
    <row r="12" spans="1:13" s="5" customFormat="1" ht="15.6">
      <c r="A12" s="358"/>
      <c r="B12" s="4"/>
      <c r="C12" s="7"/>
      <c r="D12" s="7"/>
      <c r="E12" s="1"/>
      <c r="F12" s="1"/>
      <c r="G12" s="2"/>
      <c r="H12" s="1"/>
      <c r="I12" s="3"/>
      <c r="J12" s="383"/>
      <c r="K12" s="359"/>
      <c r="L12" s="6"/>
      <c r="M12" s="6"/>
    </row>
    <row r="13" spans="1:13" s="361" customFormat="1" ht="34.5" customHeight="1">
      <c r="A13" s="945" t="s">
        <v>24</v>
      </c>
      <c r="B13" s="945"/>
      <c r="C13" s="983" t="s">
        <v>1171</v>
      </c>
      <c r="D13" s="983"/>
      <c r="E13" s="983"/>
      <c r="F13" s="983"/>
      <c r="G13" s="983"/>
      <c r="H13" s="983"/>
      <c r="I13" s="983"/>
      <c r="J13" s="983"/>
      <c r="K13" s="360"/>
    </row>
    <row r="14" spans="1:13" s="63" customFormat="1" ht="15.6">
      <c r="A14" s="64" t="s">
        <v>25</v>
      </c>
      <c r="B14" s="64"/>
      <c r="C14" s="362"/>
      <c r="D14" s="323"/>
      <c r="E14" s="64"/>
      <c r="F14" s="64"/>
      <c r="G14" s="64"/>
      <c r="H14" s="363"/>
      <c r="I14" s="364"/>
      <c r="J14" s="384" t="s">
        <v>26</v>
      </c>
      <c r="K14" s="366"/>
    </row>
    <row r="15" spans="1:13" s="356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  <c r="K15" s="359"/>
    </row>
    <row r="16" spans="1:13" s="356" customFormat="1" ht="45" customHeight="1">
      <c r="A16" s="988" t="s">
        <v>0</v>
      </c>
      <c r="B16" s="990" t="s">
        <v>19</v>
      </c>
      <c r="C16" s="990" t="s">
        <v>9</v>
      </c>
      <c r="D16" s="990" t="s">
        <v>7</v>
      </c>
      <c r="E16" s="990" t="s">
        <v>3035</v>
      </c>
      <c r="F16" s="990"/>
      <c r="G16" s="990" t="s">
        <v>3036</v>
      </c>
      <c r="H16" s="990"/>
      <c r="I16" s="990" t="s">
        <v>3039</v>
      </c>
      <c r="J16" s="1025" t="s">
        <v>3722</v>
      </c>
      <c r="K16" s="359"/>
    </row>
    <row r="17" spans="1:11" s="356" customFormat="1" ht="82.8">
      <c r="A17" s="989"/>
      <c r="B17" s="991"/>
      <c r="C17" s="991"/>
      <c r="D17" s="991"/>
      <c r="E17" s="371" t="s">
        <v>10</v>
      </c>
      <c r="F17" s="370" t="s">
        <v>11</v>
      </c>
      <c r="G17" s="372" t="s">
        <v>3037</v>
      </c>
      <c r="H17" s="370" t="s">
        <v>3038</v>
      </c>
      <c r="I17" s="991"/>
      <c r="J17" s="1026"/>
      <c r="K17" s="359"/>
    </row>
    <row r="18" spans="1:11" s="356" customFormat="1" ht="15.6">
      <c r="A18" s="373" t="s">
        <v>1</v>
      </c>
      <c r="B18" s="374">
        <v>2</v>
      </c>
      <c r="C18" s="374" t="s">
        <v>4</v>
      </c>
      <c r="D18" s="374" t="s">
        <v>5</v>
      </c>
      <c r="E18" s="374" t="s">
        <v>6</v>
      </c>
      <c r="F18" s="374" t="s">
        <v>13</v>
      </c>
      <c r="G18" s="374" t="s">
        <v>14</v>
      </c>
      <c r="H18" s="374" t="s">
        <v>15</v>
      </c>
      <c r="I18" s="374" t="s">
        <v>16</v>
      </c>
      <c r="J18" s="501" t="s">
        <v>17</v>
      </c>
      <c r="K18" s="359"/>
    </row>
    <row r="19" spans="1:11" s="6" customFormat="1" ht="15" outlineLevel="1">
      <c r="A19" s="376">
        <v>2249</v>
      </c>
      <c r="B19" s="69" t="s">
        <v>2028</v>
      </c>
      <c r="C19" s="202"/>
      <c r="D19" s="377"/>
      <c r="E19" s="377"/>
      <c r="F19" s="377"/>
      <c r="G19" s="377"/>
      <c r="H19" s="377"/>
      <c r="I19" s="378"/>
      <c r="J19" s="502"/>
    </row>
    <row r="20" spans="1:11" s="6" customFormat="1" ht="45" outlineLevel="1">
      <c r="A20" s="376">
        <v>2250</v>
      </c>
      <c r="B20" s="69" t="s">
        <v>386</v>
      </c>
      <c r="C20" s="202" t="s">
        <v>63</v>
      </c>
      <c r="D20" s="377">
        <v>477.4</v>
      </c>
      <c r="E20" s="377">
        <v>0</v>
      </c>
      <c r="F20" s="377">
        <f t="shared" ref="F20:F83" si="0">D20*E20</f>
        <v>0</v>
      </c>
      <c r="G20" s="377">
        <f>1.2*630</f>
        <v>756</v>
      </c>
      <c r="H20" s="377">
        <f>D20*G20</f>
        <v>360914.39999999997</v>
      </c>
      <c r="I20" s="378">
        <f>H20+F20</f>
        <v>360914.39999999997</v>
      </c>
      <c r="J20" s="502">
        <f>F20*1.5</f>
        <v>0</v>
      </c>
    </row>
    <row r="21" spans="1:11" s="6" customFormat="1" ht="15" outlineLevel="1">
      <c r="A21" s="376">
        <v>2251</v>
      </c>
      <c r="B21" s="69" t="s">
        <v>387</v>
      </c>
      <c r="C21" s="202" t="s">
        <v>63</v>
      </c>
      <c r="D21" s="377">
        <v>218.4</v>
      </c>
      <c r="E21" s="377">
        <v>0</v>
      </c>
      <c r="F21" s="377">
        <f t="shared" si="0"/>
        <v>0</v>
      </c>
      <c r="G21" s="377"/>
      <c r="H21" s="377">
        <f t="shared" ref="H21:H84" si="1">D21*G21</f>
        <v>0</v>
      </c>
      <c r="I21" s="378">
        <f t="shared" ref="I21:I84" si="2">H21+F21</f>
        <v>0</v>
      </c>
      <c r="J21" s="502">
        <f t="shared" ref="J21:J84" si="3">F21*1.5</f>
        <v>0</v>
      </c>
    </row>
    <row r="22" spans="1:11" s="6" customFormat="1" ht="15" outlineLevel="1">
      <c r="A22" s="376">
        <v>2252</v>
      </c>
      <c r="B22" s="69" t="s">
        <v>388</v>
      </c>
      <c r="C22" s="202" t="s">
        <v>63</v>
      </c>
      <c r="D22" s="377">
        <v>94.2</v>
      </c>
      <c r="E22" s="377">
        <v>0</v>
      </c>
      <c r="F22" s="377">
        <f t="shared" si="0"/>
        <v>0</v>
      </c>
      <c r="G22" s="377"/>
      <c r="H22" s="377">
        <f t="shared" si="1"/>
        <v>0</v>
      </c>
      <c r="I22" s="378">
        <f t="shared" si="2"/>
        <v>0</v>
      </c>
      <c r="J22" s="502">
        <f t="shared" si="3"/>
        <v>0</v>
      </c>
    </row>
    <row r="23" spans="1:11" s="6" customFormat="1" ht="15" outlineLevel="1">
      <c r="A23" s="376">
        <v>2253</v>
      </c>
      <c r="B23" s="69" t="s">
        <v>389</v>
      </c>
      <c r="C23" s="202" t="s">
        <v>63</v>
      </c>
      <c r="D23" s="377">
        <v>17.3</v>
      </c>
      <c r="E23" s="377">
        <v>0</v>
      </c>
      <c r="F23" s="377">
        <f t="shared" si="0"/>
        <v>0</v>
      </c>
      <c r="G23" s="377"/>
      <c r="H23" s="377">
        <f t="shared" si="1"/>
        <v>0</v>
      </c>
      <c r="I23" s="378">
        <f t="shared" si="2"/>
        <v>0</v>
      </c>
      <c r="J23" s="502">
        <f t="shared" si="3"/>
        <v>0</v>
      </c>
    </row>
    <row r="24" spans="1:11" s="6" customFormat="1" ht="15" outlineLevel="1">
      <c r="A24" s="376">
        <v>2254</v>
      </c>
      <c r="B24" s="69" t="s">
        <v>390</v>
      </c>
      <c r="C24" s="202" t="s">
        <v>63</v>
      </c>
      <c r="D24" s="377">
        <v>61.1</v>
      </c>
      <c r="E24" s="377">
        <v>0</v>
      </c>
      <c r="F24" s="377">
        <f t="shared" si="0"/>
        <v>0</v>
      </c>
      <c r="G24" s="377"/>
      <c r="H24" s="377">
        <f t="shared" si="1"/>
        <v>0</v>
      </c>
      <c r="I24" s="378">
        <f t="shared" si="2"/>
        <v>0</v>
      </c>
      <c r="J24" s="502">
        <f t="shared" si="3"/>
        <v>0</v>
      </c>
    </row>
    <row r="25" spans="1:11" s="6" customFormat="1" ht="15" outlineLevel="1">
      <c r="A25" s="376">
        <v>2255</v>
      </c>
      <c r="B25" s="69" t="s">
        <v>391</v>
      </c>
      <c r="C25" s="202" t="s">
        <v>63</v>
      </c>
      <c r="D25" s="377">
        <v>40</v>
      </c>
      <c r="E25" s="377">
        <v>0</v>
      </c>
      <c r="F25" s="377">
        <f t="shared" si="0"/>
        <v>0</v>
      </c>
      <c r="G25" s="377"/>
      <c r="H25" s="377">
        <f t="shared" si="1"/>
        <v>0</v>
      </c>
      <c r="I25" s="378">
        <f t="shared" si="2"/>
        <v>0</v>
      </c>
      <c r="J25" s="502">
        <f t="shared" si="3"/>
        <v>0</v>
      </c>
    </row>
    <row r="26" spans="1:11" s="6" customFormat="1" ht="15" outlineLevel="1">
      <c r="A26" s="376">
        <v>2256</v>
      </c>
      <c r="B26" s="69" t="s">
        <v>392</v>
      </c>
      <c r="C26" s="202" t="s">
        <v>63</v>
      </c>
      <c r="D26" s="377">
        <v>24</v>
      </c>
      <c r="E26" s="377">
        <v>0</v>
      </c>
      <c r="F26" s="377">
        <f t="shared" si="0"/>
        <v>0</v>
      </c>
      <c r="G26" s="377"/>
      <c r="H26" s="377">
        <f t="shared" si="1"/>
        <v>0</v>
      </c>
      <c r="I26" s="378">
        <f t="shared" si="2"/>
        <v>0</v>
      </c>
      <c r="J26" s="502">
        <f t="shared" si="3"/>
        <v>0</v>
      </c>
    </row>
    <row r="27" spans="1:11" s="6" customFormat="1" ht="15" outlineLevel="1">
      <c r="A27" s="376">
        <v>2257</v>
      </c>
      <c r="B27" s="69" t="s">
        <v>393</v>
      </c>
      <c r="C27" s="202" t="s">
        <v>63</v>
      </c>
      <c r="D27" s="377">
        <v>5.6</v>
      </c>
      <c r="E27" s="377">
        <v>0</v>
      </c>
      <c r="F27" s="377">
        <f t="shared" si="0"/>
        <v>0</v>
      </c>
      <c r="G27" s="377"/>
      <c r="H27" s="377">
        <f t="shared" si="1"/>
        <v>0</v>
      </c>
      <c r="I27" s="378">
        <f t="shared" si="2"/>
        <v>0</v>
      </c>
      <c r="J27" s="502">
        <f t="shared" si="3"/>
        <v>0</v>
      </c>
    </row>
    <row r="28" spans="1:11" s="6" customFormat="1" ht="15" outlineLevel="1">
      <c r="A28" s="376">
        <v>2258</v>
      </c>
      <c r="B28" s="69" t="s">
        <v>394</v>
      </c>
      <c r="C28" s="202" t="s">
        <v>63</v>
      </c>
      <c r="D28" s="377">
        <v>16.8</v>
      </c>
      <c r="E28" s="377">
        <v>0</v>
      </c>
      <c r="F28" s="377">
        <f t="shared" si="0"/>
        <v>0</v>
      </c>
      <c r="G28" s="377"/>
      <c r="H28" s="377">
        <f t="shared" si="1"/>
        <v>0</v>
      </c>
      <c r="I28" s="378">
        <f t="shared" si="2"/>
        <v>0</v>
      </c>
      <c r="J28" s="502">
        <f t="shared" si="3"/>
        <v>0</v>
      </c>
    </row>
    <row r="29" spans="1:11" s="6" customFormat="1" ht="30" outlineLevel="1">
      <c r="A29" s="376">
        <v>2259</v>
      </c>
      <c r="B29" s="69" t="s">
        <v>395</v>
      </c>
      <c r="C29" s="202" t="s">
        <v>63</v>
      </c>
      <c r="D29" s="377">
        <v>80.7</v>
      </c>
      <c r="E29" s="377">
        <v>0</v>
      </c>
      <c r="F29" s="377">
        <f t="shared" si="0"/>
        <v>0</v>
      </c>
      <c r="G29" s="377">
        <f>1310.05*1.2</f>
        <v>1572.06</v>
      </c>
      <c r="H29" s="377">
        <f t="shared" si="1"/>
        <v>126865.242</v>
      </c>
      <c r="I29" s="378">
        <f t="shared" si="2"/>
        <v>126865.242</v>
      </c>
      <c r="J29" s="502">
        <f t="shared" si="3"/>
        <v>0</v>
      </c>
    </row>
    <row r="30" spans="1:11" s="6" customFormat="1" ht="15" outlineLevel="1">
      <c r="A30" s="376">
        <v>2260</v>
      </c>
      <c r="B30" s="69" t="s">
        <v>387</v>
      </c>
      <c r="C30" s="202" t="s">
        <v>63</v>
      </c>
      <c r="D30" s="377">
        <v>46.7</v>
      </c>
      <c r="E30" s="377">
        <v>0</v>
      </c>
      <c r="F30" s="377">
        <f t="shared" si="0"/>
        <v>0</v>
      </c>
      <c r="G30" s="377"/>
      <c r="H30" s="377">
        <f t="shared" si="1"/>
        <v>0</v>
      </c>
      <c r="I30" s="378">
        <f t="shared" si="2"/>
        <v>0</v>
      </c>
      <c r="J30" s="502">
        <f t="shared" si="3"/>
        <v>0</v>
      </c>
    </row>
    <row r="31" spans="1:11" s="6" customFormat="1" ht="15" outlineLevel="1">
      <c r="A31" s="376">
        <v>2261</v>
      </c>
      <c r="B31" s="69" t="s">
        <v>388</v>
      </c>
      <c r="C31" s="202" t="s">
        <v>63</v>
      </c>
      <c r="D31" s="377">
        <v>21</v>
      </c>
      <c r="E31" s="377">
        <v>0</v>
      </c>
      <c r="F31" s="377">
        <f t="shared" si="0"/>
        <v>0</v>
      </c>
      <c r="G31" s="377"/>
      <c r="H31" s="377">
        <f t="shared" si="1"/>
        <v>0</v>
      </c>
      <c r="I31" s="378">
        <f t="shared" si="2"/>
        <v>0</v>
      </c>
      <c r="J31" s="502">
        <f t="shared" si="3"/>
        <v>0</v>
      </c>
    </row>
    <row r="32" spans="1:11" s="6" customFormat="1" ht="15" outlineLevel="1">
      <c r="A32" s="376">
        <v>2262</v>
      </c>
      <c r="B32" s="69" t="s">
        <v>389</v>
      </c>
      <c r="C32" s="202" t="s">
        <v>63</v>
      </c>
      <c r="D32" s="377">
        <v>1.9</v>
      </c>
      <c r="E32" s="377">
        <v>0</v>
      </c>
      <c r="F32" s="377">
        <f t="shared" si="0"/>
        <v>0</v>
      </c>
      <c r="G32" s="377"/>
      <c r="H32" s="377">
        <f t="shared" si="1"/>
        <v>0</v>
      </c>
      <c r="I32" s="378">
        <f t="shared" si="2"/>
        <v>0</v>
      </c>
      <c r="J32" s="502">
        <f t="shared" si="3"/>
        <v>0</v>
      </c>
    </row>
    <row r="33" spans="1:10" s="6" customFormat="1" ht="15" outlineLevel="1">
      <c r="A33" s="376">
        <v>2263</v>
      </c>
      <c r="B33" s="69" t="s">
        <v>390</v>
      </c>
      <c r="C33" s="202" t="s">
        <v>63</v>
      </c>
      <c r="D33" s="377">
        <v>6.7</v>
      </c>
      <c r="E33" s="377">
        <v>0</v>
      </c>
      <c r="F33" s="377">
        <f t="shared" si="0"/>
        <v>0</v>
      </c>
      <c r="G33" s="377"/>
      <c r="H33" s="377">
        <f t="shared" si="1"/>
        <v>0</v>
      </c>
      <c r="I33" s="378">
        <f t="shared" si="2"/>
        <v>0</v>
      </c>
      <c r="J33" s="502">
        <f t="shared" si="3"/>
        <v>0</v>
      </c>
    </row>
    <row r="34" spans="1:10" s="6" customFormat="1" ht="15" outlineLevel="1">
      <c r="A34" s="376">
        <v>2264</v>
      </c>
      <c r="B34" s="69" t="s">
        <v>391</v>
      </c>
      <c r="C34" s="202" t="s">
        <v>63</v>
      </c>
      <c r="D34" s="377">
        <v>3.2</v>
      </c>
      <c r="E34" s="377">
        <v>0</v>
      </c>
      <c r="F34" s="377">
        <f t="shared" si="0"/>
        <v>0</v>
      </c>
      <c r="G34" s="377"/>
      <c r="H34" s="377">
        <f t="shared" si="1"/>
        <v>0</v>
      </c>
      <c r="I34" s="378">
        <f t="shared" si="2"/>
        <v>0</v>
      </c>
      <c r="J34" s="502">
        <f t="shared" si="3"/>
        <v>0</v>
      </c>
    </row>
    <row r="35" spans="1:10" s="6" customFormat="1" ht="15" outlineLevel="1">
      <c r="A35" s="376">
        <v>2265</v>
      </c>
      <c r="B35" s="69" t="s">
        <v>392</v>
      </c>
      <c r="C35" s="202" t="s">
        <v>63</v>
      </c>
      <c r="D35" s="377">
        <v>1.2</v>
      </c>
      <c r="E35" s="377">
        <v>0</v>
      </c>
      <c r="F35" s="377">
        <f t="shared" si="0"/>
        <v>0</v>
      </c>
      <c r="G35" s="377"/>
      <c r="H35" s="377">
        <f t="shared" si="1"/>
        <v>0</v>
      </c>
      <c r="I35" s="378">
        <f t="shared" si="2"/>
        <v>0</v>
      </c>
      <c r="J35" s="502">
        <f t="shared" si="3"/>
        <v>0</v>
      </c>
    </row>
    <row r="36" spans="1:10" s="6" customFormat="1" ht="45" outlineLevel="1">
      <c r="A36" s="376">
        <v>2266</v>
      </c>
      <c r="B36" s="69" t="s">
        <v>396</v>
      </c>
      <c r="C36" s="202" t="s">
        <v>31</v>
      </c>
      <c r="D36" s="377">
        <v>16</v>
      </c>
      <c r="E36" s="377">
        <v>33586.775999999998</v>
      </c>
      <c r="F36" s="377">
        <f t="shared" si="0"/>
        <v>537388.41599999997</v>
      </c>
      <c r="G36" s="377">
        <f>43374.39*1.2</f>
        <v>52049.267999999996</v>
      </c>
      <c r="H36" s="377">
        <f t="shared" si="1"/>
        <v>832788.28799999994</v>
      </c>
      <c r="I36" s="378">
        <f t="shared" si="2"/>
        <v>1370176.7039999999</v>
      </c>
      <c r="J36" s="502">
        <f t="shared" si="3"/>
        <v>806082.62399999995</v>
      </c>
    </row>
    <row r="37" spans="1:10" s="6" customFormat="1" ht="45" outlineLevel="1">
      <c r="A37" s="376">
        <v>2267</v>
      </c>
      <c r="B37" s="69" t="s">
        <v>397</v>
      </c>
      <c r="C37" s="202" t="s">
        <v>31</v>
      </c>
      <c r="D37" s="377">
        <v>5</v>
      </c>
      <c r="E37" s="377">
        <v>44211.383999999998</v>
      </c>
      <c r="F37" s="377">
        <f t="shared" si="0"/>
        <v>221056.91999999998</v>
      </c>
      <c r="G37" s="377">
        <f>G36</f>
        <v>52049.267999999996</v>
      </c>
      <c r="H37" s="377">
        <f t="shared" si="1"/>
        <v>260246.33999999997</v>
      </c>
      <c r="I37" s="378">
        <f t="shared" si="2"/>
        <v>481303.25999999995</v>
      </c>
      <c r="J37" s="502">
        <f t="shared" si="3"/>
        <v>331585.38</v>
      </c>
    </row>
    <row r="38" spans="1:10" s="6" customFormat="1" ht="30" outlineLevel="1">
      <c r="A38" s="376">
        <v>2268</v>
      </c>
      <c r="B38" s="69" t="s">
        <v>398</v>
      </c>
      <c r="C38" s="202" t="s">
        <v>31</v>
      </c>
      <c r="D38" s="377">
        <v>37</v>
      </c>
      <c r="E38" s="377">
        <v>1559.1959999999999</v>
      </c>
      <c r="F38" s="377">
        <f t="shared" si="0"/>
        <v>57690.251999999993</v>
      </c>
      <c r="G38" s="377"/>
      <c r="H38" s="377">
        <f t="shared" si="1"/>
        <v>0</v>
      </c>
      <c r="I38" s="378">
        <f t="shared" si="2"/>
        <v>57690.251999999993</v>
      </c>
      <c r="J38" s="502">
        <f t="shared" si="3"/>
        <v>86535.377999999997</v>
      </c>
    </row>
    <row r="39" spans="1:10" s="6" customFormat="1" ht="45" outlineLevel="1">
      <c r="A39" s="376">
        <v>2269</v>
      </c>
      <c r="B39" s="69" t="s">
        <v>399</v>
      </c>
      <c r="C39" s="202" t="s">
        <v>31</v>
      </c>
      <c r="D39" s="377">
        <v>21</v>
      </c>
      <c r="E39" s="377">
        <v>52812.635999999999</v>
      </c>
      <c r="F39" s="377">
        <f t="shared" si="0"/>
        <v>1109065.3559999999</v>
      </c>
      <c r="G39" s="377"/>
      <c r="H39" s="377">
        <f t="shared" si="1"/>
        <v>0</v>
      </c>
      <c r="I39" s="378">
        <f t="shared" si="2"/>
        <v>1109065.3559999999</v>
      </c>
      <c r="J39" s="502">
        <f t="shared" si="3"/>
        <v>1663598.034</v>
      </c>
    </row>
    <row r="40" spans="1:10" s="6" customFormat="1" ht="30" outlineLevel="1">
      <c r="A40" s="376">
        <v>2270</v>
      </c>
      <c r="B40" s="69" t="s">
        <v>400</v>
      </c>
      <c r="C40" s="202" t="s">
        <v>2</v>
      </c>
      <c r="D40" s="377">
        <v>2294</v>
      </c>
      <c r="E40" s="377">
        <v>0</v>
      </c>
      <c r="F40" s="377">
        <f t="shared" si="0"/>
        <v>0</v>
      </c>
      <c r="G40" s="377">
        <f>1256*1.2</f>
        <v>1507.2</v>
      </c>
      <c r="H40" s="377">
        <f t="shared" si="1"/>
        <v>3457516.8000000003</v>
      </c>
      <c r="I40" s="378">
        <f t="shared" si="2"/>
        <v>3457516.8000000003</v>
      </c>
      <c r="J40" s="502">
        <f t="shared" si="3"/>
        <v>0</v>
      </c>
    </row>
    <row r="41" spans="1:10" s="6" customFormat="1" ht="15" outlineLevel="1">
      <c r="A41" s="376">
        <v>2271</v>
      </c>
      <c r="B41" s="69" t="s">
        <v>401</v>
      </c>
      <c r="C41" s="202" t="s">
        <v>2</v>
      </c>
      <c r="D41" s="377">
        <v>2190</v>
      </c>
      <c r="E41" s="377">
        <v>133.95599999999999</v>
      </c>
      <c r="F41" s="377">
        <f t="shared" si="0"/>
        <v>293363.63999999996</v>
      </c>
      <c r="G41" s="377"/>
      <c r="H41" s="377">
        <f t="shared" si="1"/>
        <v>0</v>
      </c>
      <c r="I41" s="378">
        <f t="shared" si="2"/>
        <v>293363.63999999996</v>
      </c>
      <c r="J41" s="502">
        <f t="shared" si="3"/>
        <v>440045.45999999996</v>
      </c>
    </row>
    <row r="42" spans="1:10" s="6" customFormat="1" ht="15" outlineLevel="1">
      <c r="A42" s="376">
        <v>2272</v>
      </c>
      <c r="B42" s="69" t="s">
        <v>2029</v>
      </c>
      <c r="C42" s="202" t="s">
        <v>2</v>
      </c>
      <c r="D42" s="377">
        <v>104</v>
      </c>
      <c r="E42" s="377">
        <v>133.95599999999999</v>
      </c>
      <c r="F42" s="377">
        <f t="shared" si="0"/>
        <v>13931.423999999999</v>
      </c>
      <c r="G42" s="377">
        <v>10000</v>
      </c>
      <c r="H42" s="377">
        <f t="shared" si="1"/>
        <v>1040000</v>
      </c>
      <c r="I42" s="378">
        <f t="shared" si="2"/>
        <v>1053931.4240000001</v>
      </c>
      <c r="J42" s="502">
        <f t="shared" si="3"/>
        <v>20897.135999999999</v>
      </c>
    </row>
    <row r="43" spans="1:10" s="6" customFormat="1" ht="15" outlineLevel="1">
      <c r="A43" s="376">
        <v>2273</v>
      </c>
      <c r="B43" s="69" t="s">
        <v>402</v>
      </c>
      <c r="C43" s="202" t="s">
        <v>31</v>
      </c>
      <c r="D43" s="377">
        <v>6</v>
      </c>
      <c r="E43" s="377">
        <v>130.12799999999999</v>
      </c>
      <c r="F43" s="377">
        <f t="shared" si="0"/>
        <v>780.76799999999992</v>
      </c>
      <c r="G43" s="377"/>
      <c r="H43" s="377">
        <f t="shared" si="1"/>
        <v>0</v>
      </c>
      <c r="I43" s="378">
        <f t="shared" si="2"/>
        <v>780.76799999999992</v>
      </c>
      <c r="J43" s="502">
        <f t="shared" si="3"/>
        <v>1171.1519999999998</v>
      </c>
    </row>
    <row r="44" spans="1:10" s="6" customFormat="1" ht="30" outlineLevel="1">
      <c r="A44" s="376">
        <v>2274</v>
      </c>
      <c r="B44" s="69" t="s">
        <v>403</v>
      </c>
      <c r="C44" s="202" t="s">
        <v>31</v>
      </c>
      <c r="D44" s="377">
        <v>20</v>
      </c>
      <c r="E44" s="377">
        <v>22.86</v>
      </c>
      <c r="F44" s="377">
        <f t="shared" si="0"/>
        <v>457.2</v>
      </c>
      <c r="G44" s="377"/>
      <c r="H44" s="377">
        <f t="shared" si="1"/>
        <v>0</v>
      </c>
      <c r="I44" s="378">
        <f t="shared" si="2"/>
        <v>457.2</v>
      </c>
      <c r="J44" s="502">
        <f t="shared" si="3"/>
        <v>685.8</v>
      </c>
    </row>
    <row r="45" spans="1:10" s="6" customFormat="1" ht="30" outlineLevel="1">
      <c r="A45" s="376">
        <v>2275</v>
      </c>
      <c r="B45" s="69" t="s">
        <v>404</v>
      </c>
      <c r="C45" s="202" t="s">
        <v>31</v>
      </c>
      <c r="D45" s="377">
        <v>12</v>
      </c>
      <c r="E45" s="377">
        <v>120.91200000000001</v>
      </c>
      <c r="F45" s="377">
        <f t="shared" si="0"/>
        <v>1450.944</v>
      </c>
      <c r="G45" s="377"/>
      <c r="H45" s="377">
        <f t="shared" si="1"/>
        <v>0</v>
      </c>
      <c r="I45" s="378">
        <f t="shared" si="2"/>
        <v>1450.944</v>
      </c>
      <c r="J45" s="502">
        <f t="shared" si="3"/>
        <v>2176.4160000000002</v>
      </c>
    </row>
    <row r="46" spans="1:10" s="6" customFormat="1" ht="30" outlineLevel="1">
      <c r="A46" s="376">
        <v>2276</v>
      </c>
      <c r="B46" s="69" t="s">
        <v>405</v>
      </c>
      <c r="C46" s="202" t="s">
        <v>31</v>
      </c>
      <c r="D46" s="377">
        <v>195</v>
      </c>
      <c r="E46" s="377">
        <v>254.85599999999999</v>
      </c>
      <c r="F46" s="377">
        <f t="shared" si="0"/>
        <v>49696.92</v>
      </c>
      <c r="G46" s="377"/>
      <c r="H46" s="377">
        <f t="shared" si="1"/>
        <v>0</v>
      </c>
      <c r="I46" s="378">
        <f t="shared" si="2"/>
        <v>49696.92</v>
      </c>
      <c r="J46" s="502">
        <f t="shared" si="3"/>
        <v>74545.38</v>
      </c>
    </row>
    <row r="47" spans="1:10" s="6" customFormat="1" ht="30" outlineLevel="1">
      <c r="A47" s="376">
        <v>2277</v>
      </c>
      <c r="B47" s="69" t="s">
        <v>406</v>
      </c>
      <c r="C47" s="202" t="s">
        <v>2</v>
      </c>
      <c r="D47" s="377">
        <v>800</v>
      </c>
      <c r="E47" s="377">
        <v>17.88</v>
      </c>
      <c r="F47" s="377">
        <f t="shared" si="0"/>
        <v>14304</v>
      </c>
      <c r="G47" s="377">
        <f>17.53*1.2</f>
        <v>21.036000000000001</v>
      </c>
      <c r="H47" s="377">
        <f t="shared" si="1"/>
        <v>16828.800000000003</v>
      </c>
      <c r="I47" s="378">
        <f t="shared" si="2"/>
        <v>31132.800000000003</v>
      </c>
      <c r="J47" s="502">
        <f t="shared" si="3"/>
        <v>21456</v>
      </c>
    </row>
    <row r="48" spans="1:10" s="6" customFormat="1" ht="30" outlineLevel="1">
      <c r="A48" s="376">
        <v>2278</v>
      </c>
      <c r="B48" s="69" t="s">
        <v>2030</v>
      </c>
      <c r="C48" s="202" t="s">
        <v>2031</v>
      </c>
      <c r="D48" s="377" t="s">
        <v>3721</v>
      </c>
      <c r="E48" s="377">
        <v>6399.9960000000001</v>
      </c>
      <c r="F48" s="377">
        <f>21*E48</f>
        <v>134399.916</v>
      </c>
      <c r="G48" s="377">
        <v>4500</v>
      </c>
      <c r="H48" s="377">
        <f>21*G48</f>
        <v>94500</v>
      </c>
      <c r="I48" s="378">
        <f t="shared" si="2"/>
        <v>228899.916</v>
      </c>
      <c r="J48" s="502">
        <f t="shared" si="3"/>
        <v>201599.87400000001</v>
      </c>
    </row>
    <row r="49" spans="1:10" s="6" customFormat="1" ht="30" outlineLevel="1">
      <c r="A49" s="376">
        <v>2279</v>
      </c>
      <c r="B49" s="69" t="s">
        <v>407</v>
      </c>
      <c r="C49" s="202" t="s">
        <v>31</v>
      </c>
      <c r="D49" s="377">
        <v>15</v>
      </c>
      <c r="E49" s="377">
        <v>685.71599999999989</v>
      </c>
      <c r="F49" s="377">
        <f t="shared" si="0"/>
        <v>10285.739999999998</v>
      </c>
      <c r="G49" s="377">
        <v>4500</v>
      </c>
      <c r="H49" s="377">
        <f t="shared" si="1"/>
        <v>67500</v>
      </c>
      <c r="I49" s="378">
        <f t="shared" si="2"/>
        <v>77785.739999999991</v>
      </c>
      <c r="J49" s="502">
        <f t="shared" si="3"/>
        <v>15428.609999999997</v>
      </c>
    </row>
    <row r="50" spans="1:10" s="6" customFormat="1" ht="60" outlineLevel="1">
      <c r="A50" s="376">
        <v>2280</v>
      </c>
      <c r="B50" s="69" t="s">
        <v>408</v>
      </c>
      <c r="C50" s="202" t="s">
        <v>63</v>
      </c>
      <c r="D50" s="377">
        <v>336.2</v>
      </c>
      <c r="E50" s="377">
        <v>0</v>
      </c>
      <c r="F50" s="377">
        <f t="shared" si="0"/>
        <v>0</v>
      </c>
      <c r="G50" s="377">
        <f>1310.05*1.2</f>
        <v>1572.06</v>
      </c>
      <c r="H50" s="377">
        <f t="shared" si="1"/>
        <v>528526.57199999993</v>
      </c>
      <c r="I50" s="378">
        <f t="shared" si="2"/>
        <v>528526.57199999993</v>
      </c>
      <c r="J50" s="502">
        <f t="shared" si="3"/>
        <v>0</v>
      </c>
    </row>
    <row r="51" spans="1:10" s="6" customFormat="1" ht="15" outlineLevel="1">
      <c r="A51" s="376">
        <v>2281</v>
      </c>
      <c r="B51" s="69" t="s">
        <v>387</v>
      </c>
      <c r="C51" s="202" t="s">
        <v>63</v>
      </c>
      <c r="D51" s="377">
        <v>171.7</v>
      </c>
      <c r="E51" s="377">
        <v>0</v>
      </c>
      <c r="F51" s="377">
        <f t="shared" si="0"/>
        <v>0</v>
      </c>
      <c r="G51" s="377"/>
      <c r="H51" s="377">
        <f t="shared" si="1"/>
        <v>0</v>
      </c>
      <c r="I51" s="378">
        <f t="shared" si="2"/>
        <v>0</v>
      </c>
      <c r="J51" s="502">
        <f t="shared" si="3"/>
        <v>0</v>
      </c>
    </row>
    <row r="52" spans="1:10" s="6" customFormat="1" ht="15" outlineLevel="1">
      <c r="A52" s="376">
        <v>2282</v>
      </c>
      <c r="B52" s="69" t="s">
        <v>388</v>
      </c>
      <c r="C52" s="202" t="s">
        <v>63</v>
      </c>
      <c r="D52" s="377">
        <v>73.2</v>
      </c>
      <c r="E52" s="377">
        <v>0</v>
      </c>
      <c r="F52" s="377">
        <f t="shared" si="0"/>
        <v>0</v>
      </c>
      <c r="G52" s="377"/>
      <c r="H52" s="377">
        <f t="shared" si="1"/>
        <v>0</v>
      </c>
      <c r="I52" s="378">
        <f t="shared" si="2"/>
        <v>0</v>
      </c>
      <c r="J52" s="502">
        <f t="shared" si="3"/>
        <v>0</v>
      </c>
    </row>
    <row r="53" spans="1:10" s="6" customFormat="1" ht="15" outlineLevel="1">
      <c r="A53" s="376">
        <v>2283</v>
      </c>
      <c r="B53" s="69" t="s">
        <v>389</v>
      </c>
      <c r="C53" s="202" t="s">
        <v>63</v>
      </c>
      <c r="D53" s="377">
        <v>11.8</v>
      </c>
      <c r="E53" s="377">
        <v>0</v>
      </c>
      <c r="F53" s="377">
        <f t="shared" si="0"/>
        <v>0</v>
      </c>
      <c r="G53" s="377"/>
      <c r="H53" s="377">
        <f t="shared" si="1"/>
        <v>0</v>
      </c>
      <c r="I53" s="378">
        <f t="shared" si="2"/>
        <v>0</v>
      </c>
      <c r="J53" s="502">
        <f t="shared" si="3"/>
        <v>0</v>
      </c>
    </row>
    <row r="54" spans="1:10" s="6" customFormat="1" ht="15" outlineLevel="1">
      <c r="A54" s="376">
        <v>2284</v>
      </c>
      <c r="B54" s="69" t="s">
        <v>390</v>
      </c>
      <c r="C54" s="202" t="s">
        <v>63</v>
      </c>
      <c r="D54" s="377">
        <v>54.4</v>
      </c>
      <c r="E54" s="377">
        <v>0</v>
      </c>
      <c r="F54" s="377">
        <f t="shared" si="0"/>
        <v>0</v>
      </c>
      <c r="G54" s="377"/>
      <c r="H54" s="377">
        <f t="shared" si="1"/>
        <v>0</v>
      </c>
      <c r="I54" s="378">
        <f t="shared" si="2"/>
        <v>0</v>
      </c>
      <c r="J54" s="502">
        <f t="shared" si="3"/>
        <v>0</v>
      </c>
    </row>
    <row r="55" spans="1:10" s="6" customFormat="1" ht="15" outlineLevel="1">
      <c r="A55" s="376">
        <v>2285</v>
      </c>
      <c r="B55" s="69" t="s">
        <v>391</v>
      </c>
      <c r="C55" s="202" t="s">
        <v>63</v>
      </c>
      <c r="D55" s="377">
        <v>4</v>
      </c>
      <c r="E55" s="377">
        <v>0</v>
      </c>
      <c r="F55" s="377">
        <f t="shared" si="0"/>
        <v>0</v>
      </c>
      <c r="G55" s="377"/>
      <c r="H55" s="377">
        <f t="shared" si="1"/>
        <v>0</v>
      </c>
      <c r="I55" s="378">
        <f t="shared" si="2"/>
        <v>0</v>
      </c>
      <c r="J55" s="502">
        <f t="shared" si="3"/>
        <v>0</v>
      </c>
    </row>
    <row r="56" spans="1:10" s="6" customFormat="1" ht="15" outlineLevel="1">
      <c r="A56" s="376">
        <v>2286</v>
      </c>
      <c r="B56" s="69" t="s">
        <v>392</v>
      </c>
      <c r="C56" s="202" t="s">
        <v>63</v>
      </c>
      <c r="D56" s="377">
        <v>3.5</v>
      </c>
      <c r="E56" s="377">
        <v>0</v>
      </c>
      <c r="F56" s="377">
        <f t="shared" si="0"/>
        <v>0</v>
      </c>
      <c r="G56" s="377"/>
      <c r="H56" s="377">
        <f t="shared" si="1"/>
        <v>0</v>
      </c>
      <c r="I56" s="378">
        <f t="shared" si="2"/>
        <v>0</v>
      </c>
      <c r="J56" s="502">
        <f t="shared" si="3"/>
        <v>0</v>
      </c>
    </row>
    <row r="57" spans="1:10" s="6" customFormat="1" ht="15" outlineLevel="1">
      <c r="A57" s="376">
        <v>2287</v>
      </c>
      <c r="B57" s="69" t="s">
        <v>393</v>
      </c>
      <c r="C57" s="202" t="s">
        <v>63</v>
      </c>
      <c r="D57" s="377">
        <v>0.8</v>
      </c>
      <c r="E57" s="377">
        <v>0</v>
      </c>
      <c r="F57" s="377">
        <f t="shared" si="0"/>
        <v>0</v>
      </c>
      <c r="G57" s="377"/>
      <c r="H57" s="377">
        <f t="shared" si="1"/>
        <v>0</v>
      </c>
      <c r="I57" s="378">
        <f t="shared" si="2"/>
        <v>0</v>
      </c>
      <c r="J57" s="502">
        <f t="shared" si="3"/>
        <v>0</v>
      </c>
    </row>
    <row r="58" spans="1:10" s="6" customFormat="1" ht="15" outlineLevel="1">
      <c r="A58" s="376">
        <v>2288</v>
      </c>
      <c r="B58" s="69" t="s">
        <v>394</v>
      </c>
      <c r="C58" s="202" t="s">
        <v>63</v>
      </c>
      <c r="D58" s="377">
        <v>16.8</v>
      </c>
      <c r="E58" s="377">
        <v>0</v>
      </c>
      <c r="F58" s="377">
        <f t="shared" si="0"/>
        <v>0</v>
      </c>
      <c r="G58" s="377"/>
      <c r="H58" s="377">
        <f t="shared" si="1"/>
        <v>0</v>
      </c>
      <c r="I58" s="378">
        <f t="shared" si="2"/>
        <v>0</v>
      </c>
      <c r="J58" s="502">
        <f t="shared" si="3"/>
        <v>0</v>
      </c>
    </row>
    <row r="59" spans="1:10" s="6" customFormat="1" ht="30" outlineLevel="1">
      <c r="A59" s="376">
        <v>2289</v>
      </c>
      <c r="B59" s="69" t="s">
        <v>2032</v>
      </c>
      <c r="C59" s="202" t="s">
        <v>63</v>
      </c>
      <c r="D59" s="377">
        <v>141.19999999999999</v>
      </c>
      <c r="E59" s="377">
        <v>0</v>
      </c>
      <c r="F59" s="377">
        <f t="shared" si="0"/>
        <v>0</v>
      </c>
      <c r="G59" s="377">
        <f>2000*1.2</f>
        <v>2400</v>
      </c>
      <c r="H59" s="377">
        <f t="shared" si="1"/>
        <v>338880</v>
      </c>
      <c r="I59" s="378">
        <f t="shared" si="2"/>
        <v>338880</v>
      </c>
      <c r="J59" s="502">
        <f t="shared" si="3"/>
        <v>0</v>
      </c>
    </row>
    <row r="60" spans="1:10" s="6" customFormat="1" ht="15" outlineLevel="1">
      <c r="A60" s="376">
        <v>2290</v>
      </c>
      <c r="B60" s="69" t="s">
        <v>2033</v>
      </c>
      <c r="C60" s="202"/>
      <c r="D60" s="377"/>
      <c r="E60" s="377">
        <v>0</v>
      </c>
      <c r="F60" s="377">
        <f t="shared" si="0"/>
        <v>0</v>
      </c>
      <c r="G60" s="377"/>
      <c r="H60" s="377">
        <f t="shared" si="1"/>
        <v>0</v>
      </c>
      <c r="I60" s="378">
        <f t="shared" si="2"/>
        <v>0</v>
      </c>
      <c r="J60" s="502">
        <f t="shared" si="3"/>
        <v>0</v>
      </c>
    </row>
    <row r="61" spans="1:10" s="6" customFormat="1" ht="45" outlineLevel="1">
      <c r="A61" s="376">
        <v>2291</v>
      </c>
      <c r="B61" s="69" t="s">
        <v>409</v>
      </c>
      <c r="C61" s="202" t="s">
        <v>31</v>
      </c>
      <c r="D61" s="377">
        <v>1</v>
      </c>
      <c r="E61" s="377">
        <v>75428.567999999999</v>
      </c>
      <c r="F61" s="377">
        <f t="shared" si="0"/>
        <v>75428.567999999999</v>
      </c>
      <c r="G61" s="377">
        <f>135806.14*2</f>
        <v>271612.28000000003</v>
      </c>
      <c r="H61" s="377">
        <f t="shared" si="1"/>
        <v>271612.28000000003</v>
      </c>
      <c r="I61" s="378">
        <f t="shared" si="2"/>
        <v>347040.848</v>
      </c>
      <c r="J61" s="502">
        <f t="shared" si="3"/>
        <v>113142.852</v>
      </c>
    </row>
    <row r="62" spans="1:10" s="6" customFormat="1" ht="30" outlineLevel="1">
      <c r="A62" s="376">
        <v>2292</v>
      </c>
      <c r="B62" s="69" t="s">
        <v>410</v>
      </c>
      <c r="C62" s="202" t="s">
        <v>31</v>
      </c>
      <c r="D62" s="377">
        <v>1</v>
      </c>
      <c r="E62" s="377">
        <v>1028.568</v>
      </c>
      <c r="F62" s="377">
        <f t="shared" si="0"/>
        <v>1028.568</v>
      </c>
      <c r="G62" s="377"/>
      <c r="H62" s="377">
        <f t="shared" si="1"/>
        <v>0</v>
      </c>
      <c r="I62" s="378">
        <f t="shared" si="2"/>
        <v>1028.568</v>
      </c>
      <c r="J62" s="502">
        <f t="shared" si="3"/>
        <v>1542.8519999999999</v>
      </c>
    </row>
    <row r="63" spans="1:10" s="6" customFormat="1" ht="30" outlineLevel="1">
      <c r="A63" s="376">
        <v>2293</v>
      </c>
      <c r="B63" s="69" t="s">
        <v>411</v>
      </c>
      <c r="C63" s="202" t="s">
        <v>31</v>
      </c>
      <c r="D63" s="377">
        <v>1</v>
      </c>
      <c r="E63" s="377">
        <v>4800</v>
      </c>
      <c r="F63" s="377">
        <f t="shared" si="0"/>
        <v>4800</v>
      </c>
      <c r="G63" s="377"/>
      <c r="H63" s="377">
        <f t="shared" si="1"/>
        <v>0</v>
      </c>
      <c r="I63" s="378">
        <f t="shared" si="2"/>
        <v>4800</v>
      </c>
      <c r="J63" s="502">
        <f t="shared" si="3"/>
        <v>7200</v>
      </c>
    </row>
    <row r="64" spans="1:10" s="6" customFormat="1" ht="30" outlineLevel="1">
      <c r="A64" s="376">
        <v>2294</v>
      </c>
      <c r="B64" s="69" t="s">
        <v>412</v>
      </c>
      <c r="C64" s="202" t="s">
        <v>31</v>
      </c>
      <c r="D64" s="377">
        <v>1</v>
      </c>
      <c r="E64" s="377">
        <v>11199.995999999999</v>
      </c>
      <c r="F64" s="377">
        <f t="shared" si="0"/>
        <v>11199.995999999999</v>
      </c>
      <c r="G64" s="377"/>
      <c r="H64" s="377">
        <f t="shared" si="1"/>
        <v>0</v>
      </c>
      <c r="I64" s="378">
        <f t="shared" si="2"/>
        <v>11199.995999999999</v>
      </c>
      <c r="J64" s="502">
        <f t="shared" si="3"/>
        <v>16799.993999999999</v>
      </c>
    </row>
    <row r="65" spans="1:10" s="6" customFormat="1" ht="30" outlineLevel="1">
      <c r="A65" s="376">
        <v>2295</v>
      </c>
      <c r="B65" s="69" t="s">
        <v>413</v>
      </c>
      <c r="C65" s="202" t="s">
        <v>31</v>
      </c>
      <c r="D65" s="377">
        <v>1</v>
      </c>
      <c r="E65" s="377">
        <v>5714.28</v>
      </c>
      <c r="F65" s="377">
        <f t="shared" si="0"/>
        <v>5714.28</v>
      </c>
      <c r="G65" s="377"/>
      <c r="H65" s="377">
        <f t="shared" si="1"/>
        <v>0</v>
      </c>
      <c r="I65" s="378">
        <f t="shared" si="2"/>
        <v>5714.28</v>
      </c>
      <c r="J65" s="502">
        <f t="shared" si="3"/>
        <v>8571.42</v>
      </c>
    </row>
    <row r="66" spans="1:10" s="6" customFormat="1" ht="30" outlineLevel="1">
      <c r="A66" s="376">
        <v>2296</v>
      </c>
      <c r="B66" s="69" t="s">
        <v>414</v>
      </c>
      <c r="C66" s="202" t="s">
        <v>31</v>
      </c>
      <c r="D66" s="377">
        <v>1</v>
      </c>
      <c r="E66" s="377">
        <v>5257.1399999999994</v>
      </c>
      <c r="F66" s="377">
        <f t="shared" si="0"/>
        <v>5257.1399999999994</v>
      </c>
      <c r="G66" s="377"/>
      <c r="H66" s="377">
        <f t="shared" si="1"/>
        <v>0</v>
      </c>
      <c r="I66" s="378">
        <f t="shared" si="2"/>
        <v>5257.1399999999994</v>
      </c>
      <c r="J66" s="502">
        <f t="shared" si="3"/>
        <v>7885.7099999999991</v>
      </c>
    </row>
    <row r="67" spans="1:10" s="6" customFormat="1" ht="45" outlineLevel="1">
      <c r="A67" s="376">
        <v>2297</v>
      </c>
      <c r="B67" s="69" t="s">
        <v>415</v>
      </c>
      <c r="C67" s="202" t="s">
        <v>103</v>
      </c>
      <c r="D67" s="377">
        <v>2</v>
      </c>
      <c r="E67" s="377">
        <v>5714.28</v>
      </c>
      <c r="F67" s="377">
        <f t="shared" si="0"/>
        <v>11428.56</v>
      </c>
      <c r="G67" s="377">
        <f>G61</f>
        <v>271612.28000000003</v>
      </c>
      <c r="H67" s="377">
        <f t="shared" si="1"/>
        <v>543224.56000000006</v>
      </c>
      <c r="I67" s="378">
        <f t="shared" si="2"/>
        <v>554653.12000000011</v>
      </c>
      <c r="J67" s="502">
        <f t="shared" si="3"/>
        <v>17142.84</v>
      </c>
    </row>
    <row r="68" spans="1:10" s="6" customFormat="1" ht="30" outlineLevel="1">
      <c r="A68" s="376">
        <v>2298</v>
      </c>
      <c r="B68" s="69" t="s">
        <v>416</v>
      </c>
      <c r="C68" s="202" t="s">
        <v>31</v>
      </c>
      <c r="D68" s="377">
        <v>2</v>
      </c>
      <c r="E68" s="377">
        <v>3428.5679999999998</v>
      </c>
      <c r="F68" s="377">
        <f t="shared" si="0"/>
        <v>6857.1359999999995</v>
      </c>
      <c r="G68" s="377">
        <v>5000</v>
      </c>
      <c r="H68" s="377">
        <f t="shared" si="1"/>
        <v>10000</v>
      </c>
      <c r="I68" s="378">
        <f t="shared" si="2"/>
        <v>16857.135999999999</v>
      </c>
      <c r="J68" s="502">
        <f t="shared" si="3"/>
        <v>10285.704</v>
      </c>
    </row>
    <row r="69" spans="1:10" s="6" customFormat="1" ht="75" outlineLevel="1">
      <c r="A69" s="376">
        <v>2299</v>
      </c>
      <c r="B69" s="69" t="s">
        <v>417</v>
      </c>
      <c r="C69" s="202" t="s">
        <v>2</v>
      </c>
      <c r="D69" s="377">
        <v>1010</v>
      </c>
      <c r="E69" s="377">
        <v>0</v>
      </c>
      <c r="F69" s="377">
        <f t="shared" si="0"/>
        <v>0</v>
      </c>
      <c r="G69" s="377">
        <f>232.18*1.2</f>
        <v>278.61599999999999</v>
      </c>
      <c r="H69" s="377">
        <f t="shared" si="1"/>
        <v>281402.15999999997</v>
      </c>
      <c r="I69" s="378">
        <f t="shared" si="2"/>
        <v>281402.15999999997</v>
      </c>
      <c r="J69" s="502">
        <f t="shared" si="3"/>
        <v>0</v>
      </c>
    </row>
    <row r="70" spans="1:10" s="6" customFormat="1" ht="15" outlineLevel="1">
      <c r="A70" s="376">
        <v>2300</v>
      </c>
      <c r="B70" s="69" t="s">
        <v>418</v>
      </c>
      <c r="C70" s="202" t="s">
        <v>2</v>
      </c>
      <c r="D70" s="377">
        <v>828</v>
      </c>
      <c r="E70" s="377">
        <v>80.004000000000005</v>
      </c>
      <c r="F70" s="377">
        <f t="shared" si="0"/>
        <v>66243.312000000005</v>
      </c>
      <c r="G70" s="377"/>
      <c r="H70" s="377">
        <f t="shared" si="1"/>
        <v>0</v>
      </c>
      <c r="I70" s="378">
        <f t="shared" si="2"/>
        <v>66243.312000000005</v>
      </c>
      <c r="J70" s="502">
        <f t="shared" si="3"/>
        <v>99364.968000000008</v>
      </c>
    </row>
    <row r="71" spans="1:10" s="6" customFormat="1" ht="15" outlineLevel="1">
      <c r="A71" s="376">
        <v>2301</v>
      </c>
      <c r="B71" s="69" t="s">
        <v>419</v>
      </c>
      <c r="C71" s="202" t="s">
        <v>2</v>
      </c>
      <c r="D71" s="377">
        <v>147</v>
      </c>
      <c r="E71" s="377">
        <v>80.004000000000005</v>
      </c>
      <c r="F71" s="377">
        <f t="shared" si="0"/>
        <v>11760.588000000002</v>
      </c>
      <c r="G71" s="377"/>
      <c r="H71" s="377">
        <f t="shared" si="1"/>
        <v>0</v>
      </c>
      <c r="I71" s="378">
        <f t="shared" si="2"/>
        <v>11760.588000000002</v>
      </c>
      <c r="J71" s="502">
        <f t="shared" si="3"/>
        <v>17640.882000000001</v>
      </c>
    </row>
    <row r="72" spans="1:10" s="6" customFormat="1" ht="15" outlineLevel="1">
      <c r="A72" s="376">
        <v>2302</v>
      </c>
      <c r="B72" s="69" t="s">
        <v>420</v>
      </c>
      <c r="C72" s="202" t="s">
        <v>2</v>
      </c>
      <c r="D72" s="377">
        <v>25</v>
      </c>
      <c r="E72" s="377">
        <v>80.004000000000005</v>
      </c>
      <c r="F72" s="377">
        <f t="shared" si="0"/>
        <v>2000.1000000000001</v>
      </c>
      <c r="G72" s="377"/>
      <c r="H72" s="377">
        <f t="shared" si="1"/>
        <v>0</v>
      </c>
      <c r="I72" s="378">
        <f t="shared" si="2"/>
        <v>2000.1000000000001</v>
      </c>
      <c r="J72" s="502">
        <f t="shared" si="3"/>
        <v>3000.15</v>
      </c>
    </row>
    <row r="73" spans="1:10" s="6" customFormat="1" ht="15" outlineLevel="1">
      <c r="A73" s="376">
        <v>2303</v>
      </c>
      <c r="B73" s="69" t="s">
        <v>421</v>
      </c>
      <c r="C73" s="202" t="s">
        <v>2</v>
      </c>
      <c r="D73" s="377">
        <v>10</v>
      </c>
      <c r="E73" s="377">
        <v>80.004000000000005</v>
      </c>
      <c r="F73" s="377">
        <f t="shared" si="0"/>
        <v>800.04000000000008</v>
      </c>
      <c r="G73" s="377"/>
      <c r="H73" s="377">
        <f t="shared" si="1"/>
        <v>0</v>
      </c>
      <c r="I73" s="378">
        <f t="shared" si="2"/>
        <v>800.04000000000008</v>
      </c>
      <c r="J73" s="502">
        <f t="shared" si="3"/>
        <v>1200.0600000000002</v>
      </c>
    </row>
    <row r="74" spans="1:10" s="6" customFormat="1" ht="30" outlineLevel="1">
      <c r="A74" s="376">
        <v>2304</v>
      </c>
      <c r="B74" s="69" t="s">
        <v>422</v>
      </c>
      <c r="C74" s="202" t="s">
        <v>31</v>
      </c>
      <c r="D74" s="377">
        <v>64</v>
      </c>
      <c r="E74" s="377">
        <v>0</v>
      </c>
      <c r="F74" s="377">
        <f t="shared" si="0"/>
        <v>0</v>
      </c>
      <c r="G74" s="377">
        <v>2000</v>
      </c>
      <c r="H74" s="377">
        <f t="shared" si="1"/>
        <v>128000</v>
      </c>
      <c r="I74" s="378">
        <f t="shared" si="2"/>
        <v>128000</v>
      </c>
      <c r="J74" s="502">
        <f t="shared" si="3"/>
        <v>0</v>
      </c>
    </row>
    <row r="75" spans="1:10" s="6" customFormat="1" ht="30" outlineLevel="1">
      <c r="A75" s="376">
        <v>2305</v>
      </c>
      <c r="B75" s="69" t="s">
        <v>423</v>
      </c>
      <c r="C75" s="202" t="s">
        <v>2</v>
      </c>
      <c r="D75" s="377">
        <v>320</v>
      </c>
      <c r="E75" s="377">
        <v>419.42399999999998</v>
      </c>
      <c r="F75" s="377">
        <f t="shared" si="0"/>
        <v>134215.67999999999</v>
      </c>
      <c r="G75" s="377">
        <f>G69</f>
        <v>278.61599999999999</v>
      </c>
      <c r="H75" s="377">
        <f t="shared" si="1"/>
        <v>89157.119999999995</v>
      </c>
      <c r="I75" s="378">
        <f t="shared" si="2"/>
        <v>223372.79999999999</v>
      </c>
      <c r="J75" s="502">
        <f t="shared" si="3"/>
        <v>201323.51999999999</v>
      </c>
    </row>
    <row r="76" spans="1:10" s="6" customFormat="1" ht="15" outlineLevel="1">
      <c r="A76" s="376">
        <v>2306</v>
      </c>
      <c r="B76" s="69" t="s">
        <v>418</v>
      </c>
      <c r="C76" s="202" t="s">
        <v>2</v>
      </c>
      <c r="D76" s="377">
        <v>159</v>
      </c>
      <c r="E76" s="377">
        <v>419.42399999999998</v>
      </c>
      <c r="F76" s="377">
        <f t="shared" si="0"/>
        <v>66688.415999999997</v>
      </c>
      <c r="G76" s="377"/>
      <c r="H76" s="377">
        <f t="shared" si="1"/>
        <v>0</v>
      </c>
      <c r="I76" s="378">
        <f t="shared" si="2"/>
        <v>66688.415999999997</v>
      </c>
      <c r="J76" s="502">
        <f t="shared" si="3"/>
        <v>100032.624</v>
      </c>
    </row>
    <row r="77" spans="1:10" s="6" customFormat="1" ht="15" outlineLevel="1">
      <c r="A77" s="376">
        <v>2307</v>
      </c>
      <c r="B77" s="69" t="s">
        <v>419</v>
      </c>
      <c r="C77" s="202" t="s">
        <v>2</v>
      </c>
      <c r="D77" s="377">
        <v>157</v>
      </c>
      <c r="E77" s="377">
        <v>419.42399999999998</v>
      </c>
      <c r="F77" s="377">
        <f t="shared" si="0"/>
        <v>65849.567999999999</v>
      </c>
      <c r="G77" s="377"/>
      <c r="H77" s="377">
        <f t="shared" si="1"/>
        <v>0</v>
      </c>
      <c r="I77" s="378">
        <f t="shared" si="2"/>
        <v>65849.567999999999</v>
      </c>
      <c r="J77" s="502">
        <f t="shared" si="3"/>
        <v>98774.351999999999</v>
      </c>
    </row>
    <row r="78" spans="1:10" s="6" customFormat="1" ht="15" outlineLevel="1">
      <c r="A78" s="376">
        <v>2308</v>
      </c>
      <c r="B78" s="69" t="s">
        <v>420</v>
      </c>
      <c r="C78" s="202" t="s">
        <v>2</v>
      </c>
      <c r="D78" s="377">
        <v>4</v>
      </c>
      <c r="E78" s="377">
        <v>419.42399999999998</v>
      </c>
      <c r="F78" s="377">
        <f t="shared" si="0"/>
        <v>1677.6959999999999</v>
      </c>
      <c r="G78" s="377"/>
      <c r="H78" s="377">
        <f t="shared" si="1"/>
        <v>0</v>
      </c>
      <c r="I78" s="378">
        <f t="shared" si="2"/>
        <v>1677.6959999999999</v>
      </c>
      <c r="J78" s="502">
        <f t="shared" si="3"/>
        <v>2516.5439999999999</v>
      </c>
    </row>
    <row r="79" spans="1:10" s="6" customFormat="1" ht="30" outlineLevel="1">
      <c r="A79" s="376">
        <v>2309</v>
      </c>
      <c r="B79" s="69" t="s">
        <v>424</v>
      </c>
      <c r="C79" s="202" t="s">
        <v>2</v>
      </c>
      <c r="D79" s="377">
        <v>18</v>
      </c>
      <c r="E79" s="377">
        <v>0</v>
      </c>
      <c r="F79" s="377">
        <f t="shared" si="0"/>
        <v>0</v>
      </c>
      <c r="G79" s="377">
        <f>G69</f>
        <v>278.61599999999999</v>
      </c>
      <c r="H79" s="377">
        <f t="shared" si="1"/>
        <v>5015.0879999999997</v>
      </c>
      <c r="I79" s="378">
        <f t="shared" si="2"/>
        <v>5015.0879999999997</v>
      </c>
      <c r="J79" s="502">
        <f t="shared" si="3"/>
        <v>0</v>
      </c>
    </row>
    <row r="80" spans="1:10" s="6" customFormat="1" ht="30" outlineLevel="1">
      <c r="A80" s="376">
        <v>2310</v>
      </c>
      <c r="B80" s="69" t="s">
        <v>425</v>
      </c>
      <c r="C80" s="202" t="s">
        <v>2</v>
      </c>
      <c r="D80" s="377">
        <v>9</v>
      </c>
      <c r="E80" s="377">
        <v>0</v>
      </c>
      <c r="F80" s="377">
        <f t="shared" si="0"/>
        <v>0</v>
      </c>
      <c r="G80" s="377">
        <f>G75</f>
        <v>278.61599999999999</v>
      </c>
      <c r="H80" s="377">
        <f t="shared" si="1"/>
        <v>2507.5439999999999</v>
      </c>
      <c r="I80" s="378">
        <f t="shared" si="2"/>
        <v>2507.5439999999999</v>
      </c>
      <c r="J80" s="502">
        <f t="shared" si="3"/>
        <v>0</v>
      </c>
    </row>
    <row r="81" spans="1:10" s="6" customFormat="1" ht="15" outlineLevel="1">
      <c r="A81" s="376">
        <v>2311</v>
      </c>
      <c r="B81" s="69" t="s">
        <v>426</v>
      </c>
      <c r="C81" s="202" t="s">
        <v>2</v>
      </c>
      <c r="D81" s="377">
        <v>16</v>
      </c>
      <c r="E81" s="377">
        <v>0</v>
      </c>
      <c r="F81" s="377">
        <f t="shared" si="0"/>
        <v>0</v>
      </c>
      <c r="G81" s="377">
        <f>G69</f>
        <v>278.61599999999999</v>
      </c>
      <c r="H81" s="377">
        <f t="shared" si="1"/>
        <v>4457.8559999999998</v>
      </c>
      <c r="I81" s="378">
        <f t="shared" si="2"/>
        <v>4457.8559999999998</v>
      </c>
      <c r="J81" s="502">
        <f t="shared" si="3"/>
        <v>0</v>
      </c>
    </row>
    <row r="82" spans="1:10" s="6" customFormat="1" ht="15" outlineLevel="1">
      <c r="A82" s="376">
        <v>2312</v>
      </c>
      <c r="B82" s="69" t="s">
        <v>418</v>
      </c>
      <c r="C82" s="202" t="s">
        <v>2</v>
      </c>
      <c r="D82" s="377">
        <v>8</v>
      </c>
      <c r="E82" s="377">
        <v>0</v>
      </c>
      <c r="F82" s="377">
        <f t="shared" si="0"/>
        <v>0</v>
      </c>
      <c r="G82" s="377"/>
      <c r="H82" s="377">
        <f t="shared" si="1"/>
        <v>0</v>
      </c>
      <c r="I82" s="378">
        <f t="shared" si="2"/>
        <v>0</v>
      </c>
      <c r="J82" s="502">
        <f t="shared" si="3"/>
        <v>0</v>
      </c>
    </row>
    <row r="83" spans="1:10" s="6" customFormat="1" ht="15" outlineLevel="1">
      <c r="A83" s="376">
        <v>2313</v>
      </c>
      <c r="B83" s="69" t="s">
        <v>427</v>
      </c>
      <c r="C83" s="202" t="s">
        <v>2</v>
      </c>
      <c r="D83" s="377">
        <v>8</v>
      </c>
      <c r="E83" s="377">
        <v>0</v>
      </c>
      <c r="F83" s="377">
        <f t="shared" si="0"/>
        <v>0</v>
      </c>
      <c r="G83" s="377"/>
      <c r="H83" s="377">
        <f t="shared" si="1"/>
        <v>0</v>
      </c>
      <c r="I83" s="378">
        <f t="shared" si="2"/>
        <v>0</v>
      </c>
      <c r="J83" s="502">
        <f t="shared" si="3"/>
        <v>0</v>
      </c>
    </row>
    <row r="84" spans="1:10" s="6" customFormat="1" ht="15" outlineLevel="1">
      <c r="A84" s="376">
        <v>2314</v>
      </c>
      <c r="B84" s="69" t="s">
        <v>428</v>
      </c>
      <c r="C84" s="202" t="s">
        <v>2</v>
      </c>
      <c r="D84" s="377">
        <v>8</v>
      </c>
      <c r="E84" s="377">
        <v>0</v>
      </c>
      <c r="F84" s="377">
        <f t="shared" ref="F84:F103" si="4">D84*E84</f>
        <v>0</v>
      </c>
      <c r="G84" s="377">
        <f>G75</f>
        <v>278.61599999999999</v>
      </c>
      <c r="H84" s="377">
        <f t="shared" si="1"/>
        <v>2228.9279999999999</v>
      </c>
      <c r="I84" s="378">
        <f t="shared" si="2"/>
        <v>2228.9279999999999</v>
      </c>
      <c r="J84" s="502">
        <f t="shared" si="3"/>
        <v>0</v>
      </c>
    </row>
    <row r="85" spans="1:10" s="6" customFormat="1" ht="15" outlineLevel="1">
      <c r="A85" s="376">
        <v>2315</v>
      </c>
      <c r="B85" s="69" t="s">
        <v>418</v>
      </c>
      <c r="C85" s="202" t="s">
        <v>2</v>
      </c>
      <c r="D85" s="377">
        <v>4</v>
      </c>
      <c r="E85" s="377">
        <v>0</v>
      </c>
      <c r="F85" s="377">
        <f t="shared" si="4"/>
        <v>0</v>
      </c>
      <c r="G85" s="377"/>
      <c r="H85" s="377">
        <f t="shared" ref="H85:H103" si="5">D85*G85</f>
        <v>0</v>
      </c>
      <c r="I85" s="378">
        <f t="shared" ref="I85:I103" si="6">H85+F85</f>
        <v>0</v>
      </c>
      <c r="J85" s="502">
        <f t="shared" ref="J85:J103" si="7">F85*1.5</f>
        <v>0</v>
      </c>
    </row>
    <row r="86" spans="1:10" s="6" customFormat="1" ht="15" outlineLevel="1">
      <c r="A86" s="376">
        <v>2316</v>
      </c>
      <c r="B86" s="69" t="s">
        <v>427</v>
      </c>
      <c r="C86" s="202" t="s">
        <v>2</v>
      </c>
      <c r="D86" s="377">
        <v>4</v>
      </c>
      <c r="E86" s="377">
        <v>0</v>
      </c>
      <c r="F86" s="377">
        <f t="shared" si="4"/>
        <v>0</v>
      </c>
      <c r="G86" s="377"/>
      <c r="H86" s="377">
        <f t="shared" si="5"/>
        <v>0</v>
      </c>
      <c r="I86" s="378">
        <f t="shared" si="6"/>
        <v>0</v>
      </c>
      <c r="J86" s="502">
        <f t="shared" si="7"/>
        <v>0</v>
      </c>
    </row>
    <row r="87" spans="1:10" s="6" customFormat="1" ht="45" outlineLevel="1">
      <c r="A87" s="376">
        <v>2317</v>
      </c>
      <c r="B87" s="69" t="s">
        <v>429</v>
      </c>
      <c r="C87" s="202" t="s">
        <v>2</v>
      </c>
      <c r="D87" s="377">
        <v>160</v>
      </c>
      <c r="E87" s="377">
        <v>0</v>
      </c>
      <c r="F87" s="377">
        <f t="shared" si="4"/>
        <v>0</v>
      </c>
      <c r="G87" s="377">
        <f>G75</f>
        <v>278.61599999999999</v>
      </c>
      <c r="H87" s="377">
        <f t="shared" si="5"/>
        <v>44578.559999999998</v>
      </c>
      <c r="I87" s="378">
        <f t="shared" si="6"/>
        <v>44578.559999999998</v>
      </c>
      <c r="J87" s="502">
        <f t="shared" si="7"/>
        <v>0</v>
      </c>
    </row>
    <row r="88" spans="1:10" s="6" customFormat="1" ht="15" outlineLevel="1">
      <c r="A88" s="376">
        <v>2318</v>
      </c>
      <c r="B88" s="69" t="s">
        <v>418</v>
      </c>
      <c r="C88" s="202" t="s">
        <v>2</v>
      </c>
      <c r="D88" s="377">
        <v>140</v>
      </c>
      <c r="E88" s="377">
        <v>86.855999999999995</v>
      </c>
      <c r="F88" s="377">
        <f t="shared" si="4"/>
        <v>12159.84</v>
      </c>
      <c r="G88" s="377"/>
      <c r="H88" s="377">
        <f t="shared" si="5"/>
        <v>0</v>
      </c>
      <c r="I88" s="378">
        <f t="shared" si="6"/>
        <v>12159.84</v>
      </c>
      <c r="J88" s="502">
        <f t="shared" si="7"/>
        <v>18239.760000000002</v>
      </c>
    </row>
    <row r="89" spans="1:10" s="6" customFormat="1" ht="15" outlineLevel="1">
      <c r="A89" s="376">
        <v>2319</v>
      </c>
      <c r="B89" s="69" t="s">
        <v>418</v>
      </c>
      <c r="C89" s="202" t="s">
        <v>2</v>
      </c>
      <c r="D89" s="377">
        <v>20</v>
      </c>
      <c r="E89" s="377">
        <v>86.855999999999995</v>
      </c>
      <c r="F89" s="377">
        <f t="shared" si="4"/>
        <v>1737.12</v>
      </c>
      <c r="G89" s="377"/>
      <c r="H89" s="377">
        <f t="shared" si="5"/>
        <v>0</v>
      </c>
      <c r="I89" s="378">
        <f t="shared" si="6"/>
        <v>1737.12</v>
      </c>
      <c r="J89" s="502">
        <f t="shared" si="7"/>
        <v>2605.6799999999998</v>
      </c>
    </row>
    <row r="90" spans="1:10" s="6" customFormat="1" ht="30" outlineLevel="1">
      <c r="A90" s="376">
        <v>2320</v>
      </c>
      <c r="B90" s="69" t="s">
        <v>422</v>
      </c>
      <c r="C90" s="202" t="s">
        <v>31</v>
      </c>
      <c r="D90" s="377">
        <v>128</v>
      </c>
      <c r="E90" s="377">
        <v>0</v>
      </c>
      <c r="F90" s="377">
        <f t="shared" si="4"/>
        <v>0</v>
      </c>
      <c r="G90" s="377">
        <f>G74</f>
        <v>2000</v>
      </c>
      <c r="H90" s="377">
        <f t="shared" si="5"/>
        <v>256000</v>
      </c>
      <c r="I90" s="378">
        <f t="shared" si="6"/>
        <v>256000</v>
      </c>
      <c r="J90" s="502">
        <f t="shared" si="7"/>
        <v>0</v>
      </c>
    </row>
    <row r="91" spans="1:10" s="6" customFormat="1" ht="30" outlineLevel="1">
      <c r="A91" s="376">
        <v>2321</v>
      </c>
      <c r="B91" s="69" t="s">
        <v>430</v>
      </c>
      <c r="C91" s="202" t="s">
        <v>2</v>
      </c>
      <c r="D91" s="377">
        <v>80</v>
      </c>
      <c r="E91" s="377">
        <v>0</v>
      </c>
      <c r="F91" s="377">
        <f t="shared" si="4"/>
        <v>0</v>
      </c>
      <c r="G91" s="377">
        <f>G75</f>
        <v>278.61599999999999</v>
      </c>
      <c r="H91" s="377">
        <f t="shared" si="5"/>
        <v>22289.279999999999</v>
      </c>
      <c r="I91" s="378">
        <f t="shared" si="6"/>
        <v>22289.279999999999</v>
      </c>
      <c r="J91" s="502">
        <f t="shared" si="7"/>
        <v>0</v>
      </c>
    </row>
    <row r="92" spans="1:10" s="6" customFormat="1" ht="15" outlineLevel="1">
      <c r="A92" s="376">
        <v>2322</v>
      </c>
      <c r="B92" s="69" t="s">
        <v>418</v>
      </c>
      <c r="C92" s="202" t="s">
        <v>2</v>
      </c>
      <c r="D92" s="377">
        <v>70</v>
      </c>
      <c r="E92" s="377">
        <v>24</v>
      </c>
      <c r="F92" s="377">
        <f t="shared" si="4"/>
        <v>1680</v>
      </c>
      <c r="G92" s="377"/>
      <c r="H92" s="377">
        <f t="shared" si="5"/>
        <v>0</v>
      </c>
      <c r="I92" s="378">
        <f t="shared" si="6"/>
        <v>1680</v>
      </c>
      <c r="J92" s="502">
        <f t="shared" si="7"/>
        <v>2520</v>
      </c>
    </row>
    <row r="93" spans="1:10" s="6" customFormat="1" ht="15" outlineLevel="1">
      <c r="A93" s="376">
        <v>2323</v>
      </c>
      <c r="B93" s="69" t="s">
        <v>418</v>
      </c>
      <c r="C93" s="202" t="s">
        <v>2</v>
      </c>
      <c r="D93" s="377">
        <v>10</v>
      </c>
      <c r="E93" s="377">
        <v>24</v>
      </c>
      <c r="F93" s="377">
        <f t="shared" si="4"/>
        <v>240</v>
      </c>
      <c r="G93" s="377"/>
      <c r="H93" s="377">
        <f t="shared" si="5"/>
        <v>0</v>
      </c>
      <c r="I93" s="378">
        <f t="shared" si="6"/>
        <v>240</v>
      </c>
      <c r="J93" s="502">
        <f t="shared" si="7"/>
        <v>360</v>
      </c>
    </row>
    <row r="94" spans="1:10" s="6" customFormat="1" ht="15" outlineLevel="1">
      <c r="A94" s="376">
        <v>2324</v>
      </c>
      <c r="B94" s="69" t="s">
        <v>431</v>
      </c>
      <c r="C94" s="202" t="s">
        <v>2</v>
      </c>
      <c r="D94" s="377">
        <v>50</v>
      </c>
      <c r="E94" s="377">
        <v>262.86</v>
      </c>
      <c r="F94" s="377">
        <f t="shared" si="4"/>
        <v>13143</v>
      </c>
      <c r="G94" s="377">
        <f>G75</f>
        <v>278.61599999999999</v>
      </c>
      <c r="H94" s="377">
        <f t="shared" si="5"/>
        <v>13930.8</v>
      </c>
      <c r="I94" s="378">
        <f t="shared" si="6"/>
        <v>27073.8</v>
      </c>
      <c r="J94" s="502">
        <f t="shared" si="7"/>
        <v>19714.5</v>
      </c>
    </row>
    <row r="95" spans="1:10" s="6" customFormat="1" ht="30" outlineLevel="1">
      <c r="A95" s="376">
        <v>2325</v>
      </c>
      <c r="B95" s="69" t="s">
        <v>432</v>
      </c>
      <c r="C95" s="202" t="s">
        <v>31</v>
      </c>
      <c r="D95" s="377">
        <v>2</v>
      </c>
      <c r="E95" s="377">
        <v>2742.8519999999999</v>
      </c>
      <c r="F95" s="377">
        <f t="shared" si="4"/>
        <v>5485.7039999999997</v>
      </c>
      <c r="G95" s="377">
        <v>3000</v>
      </c>
      <c r="H95" s="377">
        <f t="shared" si="5"/>
        <v>6000</v>
      </c>
      <c r="I95" s="378">
        <f t="shared" si="6"/>
        <v>11485.704</v>
      </c>
      <c r="J95" s="502">
        <f t="shared" si="7"/>
        <v>8228.5560000000005</v>
      </c>
    </row>
    <row r="96" spans="1:10" s="6" customFormat="1" ht="45" outlineLevel="1">
      <c r="A96" s="376">
        <v>2326</v>
      </c>
      <c r="B96" s="69" t="s">
        <v>433</v>
      </c>
      <c r="C96" s="202" t="s">
        <v>31</v>
      </c>
      <c r="D96" s="377">
        <v>2</v>
      </c>
      <c r="E96" s="377">
        <v>594.28800000000001</v>
      </c>
      <c r="F96" s="377">
        <f t="shared" si="4"/>
        <v>1188.576</v>
      </c>
      <c r="G96" s="377">
        <v>5000</v>
      </c>
      <c r="H96" s="377">
        <f t="shared" si="5"/>
        <v>10000</v>
      </c>
      <c r="I96" s="378">
        <f t="shared" si="6"/>
        <v>11188.576000000001</v>
      </c>
      <c r="J96" s="502">
        <f t="shared" si="7"/>
        <v>1782.864</v>
      </c>
    </row>
    <row r="97" spans="1:10" s="6" customFormat="1" ht="45" outlineLevel="1">
      <c r="A97" s="376">
        <v>2327</v>
      </c>
      <c r="B97" s="69" t="s">
        <v>434</v>
      </c>
      <c r="C97" s="202" t="s">
        <v>31</v>
      </c>
      <c r="D97" s="377">
        <v>4</v>
      </c>
      <c r="E97" s="377">
        <v>2285.712</v>
      </c>
      <c r="F97" s="377">
        <f t="shared" si="4"/>
        <v>9142.848</v>
      </c>
      <c r="G97" s="377">
        <v>35000</v>
      </c>
      <c r="H97" s="377">
        <f t="shared" si="5"/>
        <v>140000</v>
      </c>
      <c r="I97" s="378">
        <f t="shared" si="6"/>
        <v>149142.848</v>
      </c>
      <c r="J97" s="502">
        <f t="shared" si="7"/>
        <v>13714.272000000001</v>
      </c>
    </row>
    <row r="98" spans="1:10" s="6" customFormat="1" ht="30" outlineLevel="1">
      <c r="A98" s="376">
        <v>2328</v>
      </c>
      <c r="B98" s="69" t="s">
        <v>435</v>
      </c>
      <c r="C98" s="202" t="s">
        <v>2</v>
      </c>
      <c r="D98" s="377">
        <v>50</v>
      </c>
      <c r="E98" s="377">
        <v>147.636</v>
      </c>
      <c r="F98" s="377">
        <f t="shared" si="4"/>
        <v>7381.8</v>
      </c>
      <c r="G98" s="377">
        <f>G40</f>
        <v>1507.2</v>
      </c>
      <c r="H98" s="377">
        <f t="shared" si="5"/>
        <v>75360</v>
      </c>
      <c r="I98" s="378">
        <f t="shared" si="6"/>
        <v>82741.8</v>
      </c>
      <c r="J98" s="502">
        <f t="shared" si="7"/>
        <v>11072.7</v>
      </c>
    </row>
    <row r="99" spans="1:10" s="6" customFormat="1" ht="15" outlineLevel="1">
      <c r="A99" s="376">
        <v>2329</v>
      </c>
      <c r="B99" s="69" t="s">
        <v>436</v>
      </c>
      <c r="C99" s="202" t="s">
        <v>31</v>
      </c>
      <c r="D99" s="377">
        <v>100</v>
      </c>
      <c r="E99" s="377">
        <v>33.612000000000002</v>
      </c>
      <c r="F99" s="377">
        <f t="shared" si="4"/>
        <v>3361.2000000000003</v>
      </c>
      <c r="G99" s="377">
        <v>150</v>
      </c>
      <c r="H99" s="377">
        <f t="shared" si="5"/>
        <v>15000</v>
      </c>
      <c r="I99" s="378">
        <f t="shared" si="6"/>
        <v>18361.2</v>
      </c>
      <c r="J99" s="502">
        <f t="shared" si="7"/>
        <v>5041.8</v>
      </c>
    </row>
    <row r="100" spans="1:10" s="6" customFormat="1" ht="30" outlineLevel="1">
      <c r="A100" s="376">
        <v>2330</v>
      </c>
      <c r="B100" s="69" t="s">
        <v>437</v>
      </c>
      <c r="C100" s="202" t="s">
        <v>2</v>
      </c>
      <c r="D100" s="377">
        <v>4</v>
      </c>
      <c r="E100" s="377">
        <v>457.14</v>
      </c>
      <c r="F100" s="377">
        <f t="shared" si="4"/>
        <v>1828.56</v>
      </c>
      <c r="G100" s="377">
        <v>1500</v>
      </c>
      <c r="H100" s="377">
        <f t="shared" si="5"/>
        <v>6000</v>
      </c>
      <c r="I100" s="378">
        <f t="shared" si="6"/>
        <v>7828.5599999999995</v>
      </c>
      <c r="J100" s="502">
        <f t="shared" si="7"/>
        <v>2742.84</v>
      </c>
    </row>
    <row r="101" spans="1:10" s="6" customFormat="1" ht="30" outlineLevel="1">
      <c r="A101" s="376">
        <v>2331</v>
      </c>
      <c r="B101" s="69" t="s">
        <v>438</v>
      </c>
      <c r="C101" s="202" t="s">
        <v>31</v>
      </c>
      <c r="D101" s="377">
        <v>1</v>
      </c>
      <c r="E101" s="377">
        <v>1828.5719999999999</v>
      </c>
      <c r="F101" s="377">
        <f t="shared" si="4"/>
        <v>1828.5719999999999</v>
      </c>
      <c r="G101" s="377">
        <v>1500</v>
      </c>
      <c r="H101" s="377">
        <f t="shared" si="5"/>
        <v>1500</v>
      </c>
      <c r="I101" s="378">
        <f t="shared" si="6"/>
        <v>3328.5720000000001</v>
      </c>
      <c r="J101" s="502">
        <f t="shared" si="7"/>
        <v>2742.8579999999997</v>
      </c>
    </row>
    <row r="102" spans="1:10" s="6" customFormat="1" ht="30" outlineLevel="1">
      <c r="A102" s="376">
        <v>2332</v>
      </c>
      <c r="B102" s="69" t="s">
        <v>439</v>
      </c>
      <c r="C102" s="202" t="s">
        <v>31</v>
      </c>
      <c r="D102" s="377">
        <v>1</v>
      </c>
      <c r="E102" s="377">
        <v>914.28</v>
      </c>
      <c r="F102" s="377">
        <f t="shared" si="4"/>
        <v>914.28</v>
      </c>
      <c r="G102" s="377">
        <v>1500</v>
      </c>
      <c r="H102" s="377">
        <f t="shared" si="5"/>
        <v>1500</v>
      </c>
      <c r="I102" s="378">
        <f t="shared" si="6"/>
        <v>2414.2799999999997</v>
      </c>
      <c r="J102" s="502">
        <f t="shared" si="7"/>
        <v>1371.42</v>
      </c>
    </row>
    <row r="103" spans="1:10" s="6" customFormat="1" ht="45" outlineLevel="1">
      <c r="A103" s="376">
        <v>2333</v>
      </c>
      <c r="B103" s="69" t="s">
        <v>440</v>
      </c>
      <c r="C103" s="202" t="s">
        <v>31</v>
      </c>
      <c r="D103" s="377">
        <v>2</v>
      </c>
      <c r="E103" s="377">
        <v>2742.8519999999999</v>
      </c>
      <c r="F103" s="377">
        <f t="shared" si="4"/>
        <v>5485.7039999999997</v>
      </c>
      <c r="G103" s="377">
        <v>10000</v>
      </c>
      <c r="H103" s="377">
        <f t="shared" si="5"/>
        <v>20000</v>
      </c>
      <c r="I103" s="378">
        <f t="shared" si="6"/>
        <v>25485.703999999998</v>
      </c>
      <c r="J103" s="502">
        <f t="shared" si="7"/>
        <v>8228.5560000000005</v>
      </c>
    </row>
    <row r="105" spans="1:10">
      <c r="A105" s="970" t="s">
        <v>3596</v>
      </c>
      <c r="B105" s="971"/>
      <c r="C105" s="971"/>
      <c r="D105" s="971"/>
      <c r="E105" s="1027"/>
      <c r="F105" s="506">
        <f>SUM(F20:F104)</f>
        <v>2980398.3480000007</v>
      </c>
      <c r="G105" s="505"/>
      <c r="H105" s="506">
        <f>SUM(H20:H104)</f>
        <v>9074330.6179999989</v>
      </c>
      <c r="I105" s="379">
        <f>SUM(I20:I104)</f>
        <v>12054728.965999998</v>
      </c>
      <c r="J105" s="504">
        <f>SUM(J20:J104)</f>
        <v>4470597.521999998</v>
      </c>
    </row>
    <row r="107" spans="1:10">
      <c r="J107" s="507">
        <f>F105+J105</f>
        <v>7450995.8699999992</v>
      </c>
    </row>
  </sheetData>
  <mergeCells count="24">
    <mergeCell ref="J16:J17"/>
    <mergeCell ref="A105:E105"/>
    <mergeCell ref="A13:B13"/>
    <mergeCell ref="C13:J13"/>
    <mergeCell ref="A15:J15"/>
    <mergeCell ref="A16:A17"/>
    <mergeCell ref="B16:B17"/>
    <mergeCell ref="C16:C17"/>
    <mergeCell ref="D16:D17"/>
    <mergeCell ref="E16:F16"/>
    <mergeCell ref="G16:H16"/>
    <mergeCell ref="I16:I17"/>
    <mergeCell ref="I10:J10"/>
    <mergeCell ref="D1:J1"/>
    <mergeCell ref="A2:J2"/>
    <mergeCell ref="A3:J3"/>
    <mergeCell ref="A4:J4"/>
    <mergeCell ref="A5:J5"/>
    <mergeCell ref="A6:J6"/>
    <mergeCell ref="A7:C7"/>
    <mergeCell ref="F7:J7"/>
    <mergeCell ref="A8:D8"/>
    <mergeCell ref="F8:H8"/>
    <mergeCell ref="A9:D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79492-2438-4E1F-ADBF-B8CC0FC1E4A3}">
  <sheetPr>
    <tabColor rgb="FFFFC000"/>
  </sheetPr>
  <dimension ref="A1:K89"/>
  <sheetViews>
    <sheetView topLeftCell="A79" zoomScale="85" zoomScaleNormal="85" workbookViewId="0">
      <selection activeCell="G95" sqref="G95"/>
    </sheetView>
  </sheetViews>
  <sheetFormatPr defaultColWidth="8.88671875" defaultRowHeight="14.4"/>
  <cols>
    <col min="1" max="1" width="12.5546875" customWidth="1"/>
    <col min="2" max="2" width="69.44140625" customWidth="1"/>
    <col min="3" max="3" width="13" customWidth="1"/>
    <col min="4" max="4" width="19.33203125" customWidth="1"/>
    <col min="5" max="5" width="15.6640625" customWidth="1"/>
    <col min="6" max="6" width="21.6640625" customWidth="1"/>
    <col min="7" max="7" width="17.109375" customWidth="1"/>
    <col min="8" max="8" width="21.109375" customWidth="1"/>
    <col min="9" max="9" width="19.88671875" customWidth="1"/>
    <col min="10" max="10" width="35.88671875" customWidth="1"/>
    <col min="11" max="11" width="30" customWidth="1"/>
    <col min="12" max="12" width="17.109375" customWidth="1"/>
    <col min="13" max="16" width="10.88671875" bestFit="1" customWidth="1"/>
  </cols>
  <sheetData>
    <row r="1" spans="1:11" s="6" customFormat="1" ht="17.399999999999999" collapsed="1">
      <c r="A1" s="597">
        <v>2248</v>
      </c>
      <c r="B1" s="1028" t="s">
        <v>2027</v>
      </c>
      <c r="C1" s="1029"/>
      <c r="D1" s="1029"/>
      <c r="E1" s="38"/>
      <c r="F1" s="38"/>
      <c r="G1" s="377"/>
      <c r="H1" s="377"/>
      <c r="I1" s="40"/>
      <c r="J1" s="279"/>
      <c r="K1" s="359"/>
    </row>
    <row r="2" spans="1:11" s="6" customFormat="1" ht="15">
      <c r="A2" s="597">
        <v>2249</v>
      </c>
      <c r="B2" s="69" t="s">
        <v>2028</v>
      </c>
      <c r="C2" s="203"/>
      <c r="D2" s="204"/>
      <c r="E2" s="38"/>
      <c r="F2" s="38"/>
      <c r="G2" s="377"/>
      <c r="H2" s="377"/>
      <c r="I2" s="40"/>
      <c r="J2" s="279"/>
      <c r="K2" s="359"/>
    </row>
    <row r="3" spans="1:11" s="6" customFormat="1" ht="45">
      <c r="A3" s="597">
        <v>2250</v>
      </c>
      <c r="B3" s="69" t="s">
        <v>386</v>
      </c>
      <c r="C3" s="203" t="s">
        <v>63</v>
      </c>
      <c r="D3" s="204">
        <v>477.4</v>
      </c>
      <c r="E3" s="38"/>
      <c r="F3" s="38"/>
      <c r="G3" s="377"/>
      <c r="H3" s="377"/>
      <c r="I3" s="740"/>
      <c r="J3" s="279"/>
      <c r="K3" s="359"/>
    </row>
    <row r="4" spans="1:11" s="6" customFormat="1" ht="15">
      <c r="A4" s="597">
        <v>2251</v>
      </c>
      <c r="B4" s="69" t="s">
        <v>387</v>
      </c>
      <c r="C4" s="203" t="s">
        <v>63</v>
      </c>
      <c r="D4" s="204">
        <v>218.4</v>
      </c>
      <c r="E4" s="38"/>
      <c r="F4" s="38"/>
      <c r="G4" s="377">
        <v>756</v>
      </c>
      <c r="H4" s="38">
        <f t="shared" ref="H4:H11" si="0">ROUND(G4*D4,2)</f>
        <v>165110.39999999999</v>
      </c>
      <c r="I4" s="740">
        <f t="shared" ref="I4:I66" si="1">H4+F4</f>
        <v>165110.39999999999</v>
      </c>
      <c r="J4" s="279"/>
      <c r="K4" s="359"/>
    </row>
    <row r="5" spans="1:11" s="6" customFormat="1" ht="15">
      <c r="A5" s="597">
        <v>2252</v>
      </c>
      <c r="B5" s="69" t="s">
        <v>388</v>
      </c>
      <c r="C5" s="203" t="s">
        <v>63</v>
      </c>
      <c r="D5" s="204">
        <v>94.2</v>
      </c>
      <c r="E5" s="38"/>
      <c r="F5" s="38"/>
      <c r="G5" s="377">
        <v>756</v>
      </c>
      <c r="H5" s="38">
        <f t="shared" si="0"/>
        <v>71215.199999999997</v>
      </c>
      <c r="I5" s="740">
        <f t="shared" si="1"/>
        <v>71215.199999999997</v>
      </c>
      <c r="J5" s="279"/>
      <c r="K5" s="359"/>
    </row>
    <row r="6" spans="1:11" s="6" customFormat="1" ht="15">
      <c r="A6" s="597">
        <v>2253</v>
      </c>
      <c r="B6" s="69" t="s">
        <v>389</v>
      </c>
      <c r="C6" s="203" t="s">
        <v>63</v>
      </c>
      <c r="D6" s="204">
        <v>17.3</v>
      </c>
      <c r="E6" s="38"/>
      <c r="F6" s="38"/>
      <c r="G6" s="377">
        <v>756</v>
      </c>
      <c r="H6" s="38">
        <f t="shared" si="0"/>
        <v>13078.8</v>
      </c>
      <c r="I6" s="740">
        <f t="shared" si="1"/>
        <v>13078.8</v>
      </c>
      <c r="J6" s="279"/>
      <c r="K6" s="359"/>
    </row>
    <row r="7" spans="1:11" s="6" customFormat="1" ht="15">
      <c r="A7" s="597">
        <v>2254</v>
      </c>
      <c r="B7" s="69" t="s">
        <v>390</v>
      </c>
      <c r="C7" s="203" t="s">
        <v>63</v>
      </c>
      <c r="D7" s="204">
        <v>61.1</v>
      </c>
      <c r="E7" s="38"/>
      <c r="F7" s="38"/>
      <c r="G7" s="377">
        <v>756</v>
      </c>
      <c r="H7" s="38">
        <f t="shared" si="0"/>
        <v>46191.6</v>
      </c>
      <c r="I7" s="740">
        <f t="shared" si="1"/>
        <v>46191.6</v>
      </c>
      <c r="J7" s="279"/>
      <c r="K7" s="359"/>
    </row>
    <row r="8" spans="1:11" s="6" customFormat="1" ht="29.25" customHeight="1">
      <c r="A8" s="597">
        <v>2255</v>
      </c>
      <c r="B8" s="69" t="s">
        <v>391</v>
      </c>
      <c r="C8" s="203" t="s">
        <v>63</v>
      </c>
      <c r="D8" s="204">
        <v>40</v>
      </c>
      <c r="E8" s="38"/>
      <c r="F8" s="38"/>
      <c r="G8" s="377">
        <v>756</v>
      </c>
      <c r="H8" s="38">
        <f t="shared" si="0"/>
        <v>30240</v>
      </c>
      <c r="I8" s="740">
        <f t="shared" si="1"/>
        <v>30240</v>
      </c>
      <c r="J8" s="1030" t="s">
        <v>3894</v>
      </c>
      <c r="K8" s="359"/>
    </row>
    <row r="9" spans="1:11" s="6" customFormat="1" ht="29.25" customHeight="1">
      <c r="A9" s="597">
        <v>2256</v>
      </c>
      <c r="B9" s="69" t="s">
        <v>392</v>
      </c>
      <c r="C9" s="203" t="s">
        <v>63</v>
      </c>
      <c r="D9" s="204">
        <v>24</v>
      </c>
      <c r="E9" s="38"/>
      <c r="F9" s="38"/>
      <c r="G9" s="377">
        <v>756</v>
      </c>
      <c r="H9" s="38">
        <f t="shared" si="0"/>
        <v>18144</v>
      </c>
      <c r="I9" s="740">
        <f t="shared" si="1"/>
        <v>18144</v>
      </c>
      <c r="J9" s="1031"/>
      <c r="K9" s="359"/>
    </row>
    <row r="10" spans="1:11" s="6" customFormat="1" ht="15">
      <c r="A10" s="597">
        <v>2257</v>
      </c>
      <c r="B10" s="69" t="s">
        <v>393</v>
      </c>
      <c r="C10" s="203" t="s">
        <v>63</v>
      </c>
      <c r="D10" s="204">
        <v>5.6</v>
      </c>
      <c r="E10" s="38"/>
      <c r="F10" s="38"/>
      <c r="G10" s="377">
        <v>756</v>
      </c>
      <c r="H10" s="38">
        <f t="shared" si="0"/>
        <v>4233.6000000000004</v>
      </c>
      <c r="I10" s="740">
        <f t="shared" si="1"/>
        <v>4233.6000000000004</v>
      </c>
      <c r="J10" s="279"/>
      <c r="K10" s="359"/>
    </row>
    <row r="11" spans="1:11" s="6" customFormat="1" ht="15">
      <c r="A11" s="597">
        <v>2258</v>
      </c>
      <c r="B11" s="69" t="s">
        <v>394</v>
      </c>
      <c r="C11" s="203" t="s">
        <v>63</v>
      </c>
      <c r="D11" s="204">
        <v>16.8</v>
      </c>
      <c r="E11" s="38"/>
      <c r="F11" s="38"/>
      <c r="G11" s="377">
        <v>756</v>
      </c>
      <c r="H11" s="38">
        <f t="shared" si="0"/>
        <v>12700.8</v>
      </c>
      <c r="I11" s="740">
        <f t="shared" si="1"/>
        <v>12700.8</v>
      </c>
      <c r="J11" s="279"/>
      <c r="K11" s="359"/>
    </row>
    <row r="12" spans="1:11" s="6" customFormat="1" ht="30">
      <c r="A12" s="597">
        <v>2259</v>
      </c>
      <c r="B12" s="69" t="s">
        <v>395</v>
      </c>
      <c r="C12" s="203" t="s">
        <v>63</v>
      </c>
      <c r="D12" s="204">
        <v>80.7</v>
      </c>
      <c r="E12" s="38"/>
      <c r="F12" s="67"/>
      <c r="G12" s="377"/>
      <c r="H12" s="38"/>
      <c r="I12" s="740"/>
      <c r="J12" s="639"/>
      <c r="K12" s="359"/>
    </row>
    <row r="13" spans="1:11" s="6" customFormat="1" ht="15">
      <c r="A13" s="597">
        <v>2260</v>
      </c>
      <c r="B13" s="69" t="s">
        <v>387</v>
      </c>
      <c r="C13" s="203" t="s">
        <v>63</v>
      </c>
      <c r="D13" s="204">
        <v>46.7</v>
      </c>
      <c r="E13" s="38">
        <v>1584</v>
      </c>
      <c r="F13" s="67">
        <f t="shared" ref="F13:F32" si="2">ROUND(E13*D13,2)</f>
        <v>73972.800000000003</v>
      </c>
      <c r="G13" s="377">
        <v>1572.06</v>
      </c>
      <c r="H13" s="38">
        <f t="shared" ref="H13:H41" si="3">ROUND(G13*D13,2)</f>
        <v>73415.199999999997</v>
      </c>
      <c r="I13" s="740">
        <f t="shared" si="1"/>
        <v>147388</v>
      </c>
      <c r="J13" s="279"/>
      <c r="K13" s="359"/>
    </row>
    <row r="14" spans="1:11" s="6" customFormat="1" ht="15">
      <c r="A14" s="597">
        <v>2261</v>
      </c>
      <c r="B14" s="69" t="s">
        <v>388</v>
      </c>
      <c r="C14" s="203" t="s">
        <v>63</v>
      </c>
      <c r="D14" s="204">
        <v>21</v>
      </c>
      <c r="E14" s="38">
        <v>1584</v>
      </c>
      <c r="F14" s="67">
        <f t="shared" si="2"/>
        <v>33264</v>
      </c>
      <c r="G14" s="377">
        <v>1572.06</v>
      </c>
      <c r="H14" s="38">
        <f t="shared" si="3"/>
        <v>33013.26</v>
      </c>
      <c r="I14" s="740">
        <f t="shared" si="1"/>
        <v>66277.260000000009</v>
      </c>
      <c r="J14" s="279"/>
      <c r="K14" s="359"/>
    </row>
    <row r="15" spans="1:11" s="6" customFormat="1" ht="15">
      <c r="A15" s="597">
        <v>2262</v>
      </c>
      <c r="B15" s="69" t="s">
        <v>389</v>
      </c>
      <c r="C15" s="203" t="s">
        <v>63</v>
      </c>
      <c r="D15" s="204">
        <v>1.9</v>
      </c>
      <c r="E15" s="38">
        <v>1584</v>
      </c>
      <c r="F15" s="67">
        <f t="shared" si="2"/>
        <v>3009.6</v>
      </c>
      <c r="G15" s="377">
        <v>1572.06</v>
      </c>
      <c r="H15" s="38">
        <f t="shared" si="3"/>
        <v>2986.91</v>
      </c>
      <c r="I15" s="740">
        <f t="shared" si="1"/>
        <v>5996.51</v>
      </c>
      <c r="J15" s="279"/>
      <c r="K15" s="359"/>
    </row>
    <row r="16" spans="1:11" s="6" customFormat="1" ht="15">
      <c r="A16" s="597">
        <v>2263</v>
      </c>
      <c r="B16" s="69" t="s">
        <v>390</v>
      </c>
      <c r="C16" s="203" t="s">
        <v>63</v>
      </c>
      <c r="D16" s="204">
        <v>6.7</v>
      </c>
      <c r="E16" s="38">
        <v>1584</v>
      </c>
      <c r="F16" s="67">
        <f t="shared" si="2"/>
        <v>10612.8</v>
      </c>
      <c r="G16" s="377">
        <v>1572.06</v>
      </c>
      <c r="H16" s="38">
        <f t="shared" si="3"/>
        <v>10532.8</v>
      </c>
      <c r="I16" s="740">
        <f t="shared" si="1"/>
        <v>21145.599999999999</v>
      </c>
      <c r="J16" s="279"/>
      <c r="K16" s="359"/>
    </row>
    <row r="17" spans="1:11" s="6" customFormat="1" ht="15">
      <c r="A17" s="597">
        <v>2264</v>
      </c>
      <c r="B17" s="69" t="s">
        <v>391</v>
      </c>
      <c r="C17" s="203" t="s">
        <v>63</v>
      </c>
      <c r="D17" s="204">
        <v>3.2</v>
      </c>
      <c r="E17" s="38">
        <v>1584</v>
      </c>
      <c r="F17" s="67">
        <f t="shared" si="2"/>
        <v>5068.8</v>
      </c>
      <c r="G17" s="377">
        <v>1572.06</v>
      </c>
      <c r="H17" s="38">
        <f t="shared" si="3"/>
        <v>5030.59</v>
      </c>
      <c r="I17" s="740">
        <f t="shared" si="1"/>
        <v>10099.39</v>
      </c>
      <c r="J17" s="279"/>
      <c r="K17" s="359"/>
    </row>
    <row r="18" spans="1:11" s="6" customFormat="1" ht="15">
      <c r="A18" s="597">
        <v>2265</v>
      </c>
      <c r="B18" s="69" t="s">
        <v>392</v>
      </c>
      <c r="C18" s="203" t="s">
        <v>63</v>
      </c>
      <c r="D18" s="204">
        <v>1.2</v>
      </c>
      <c r="E18" s="38">
        <v>1584</v>
      </c>
      <c r="F18" s="67">
        <f t="shared" si="2"/>
        <v>1900.8</v>
      </c>
      <c r="G18" s="377">
        <v>1572.06</v>
      </c>
      <c r="H18" s="38">
        <f t="shared" si="3"/>
        <v>1886.47</v>
      </c>
      <c r="I18" s="740">
        <f t="shared" si="1"/>
        <v>3787.27</v>
      </c>
      <c r="J18" s="279"/>
      <c r="K18" s="359"/>
    </row>
    <row r="19" spans="1:11" s="6" customFormat="1" ht="45">
      <c r="A19" s="597">
        <v>2266</v>
      </c>
      <c r="B19" s="69" t="s">
        <v>396</v>
      </c>
      <c r="C19" s="203" t="s">
        <v>31</v>
      </c>
      <c r="D19" s="204">
        <v>16</v>
      </c>
      <c r="E19" s="38">
        <v>35918.54</v>
      </c>
      <c r="F19" s="67">
        <f t="shared" si="2"/>
        <v>574696.64</v>
      </c>
      <c r="G19" s="377">
        <v>26166.18</v>
      </c>
      <c r="H19" s="38">
        <f t="shared" si="3"/>
        <v>418658.88</v>
      </c>
      <c r="I19" s="740">
        <f t="shared" si="1"/>
        <v>993355.52</v>
      </c>
      <c r="J19" s="279"/>
      <c r="K19" s="359"/>
    </row>
    <row r="20" spans="1:11" s="6" customFormat="1" ht="45">
      <c r="A20" s="597">
        <v>2267</v>
      </c>
      <c r="B20" s="69" t="s">
        <v>397</v>
      </c>
      <c r="C20" s="203" t="s">
        <v>31</v>
      </c>
      <c r="D20" s="204">
        <v>5</v>
      </c>
      <c r="E20" s="38">
        <v>40619.21</v>
      </c>
      <c r="F20" s="67">
        <f t="shared" si="2"/>
        <v>203096.05</v>
      </c>
      <c r="G20" s="377">
        <v>32707.72</v>
      </c>
      <c r="H20" s="38">
        <f t="shared" si="3"/>
        <v>163538.6</v>
      </c>
      <c r="I20" s="740">
        <f t="shared" si="1"/>
        <v>366634.65</v>
      </c>
      <c r="J20" s="279"/>
      <c r="K20" s="359"/>
    </row>
    <row r="21" spans="1:11" s="6" customFormat="1" ht="30">
      <c r="A21" s="597">
        <v>2268</v>
      </c>
      <c r="B21" s="69" t="s">
        <v>398</v>
      </c>
      <c r="C21" s="203" t="s">
        <v>31</v>
      </c>
      <c r="D21" s="204">
        <v>37</v>
      </c>
      <c r="E21" s="38">
        <v>1635.7</v>
      </c>
      <c r="F21" s="67">
        <f t="shared" si="2"/>
        <v>60520.9</v>
      </c>
      <c r="G21" s="377">
        <v>3861.82</v>
      </c>
      <c r="H21" s="38">
        <f t="shared" si="3"/>
        <v>142887.34</v>
      </c>
      <c r="I21" s="740">
        <f t="shared" si="1"/>
        <v>203408.24</v>
      </c>
      <c r="J21" s="279"/>
      <c r="K21" s="359"/>
    </row>
    <row r="22" spans="1:11" s="6" customFormat="1" ht="45">
      <c r="A22" s="597">
        <v>2269</v>
      </c>
      <c r="B22" s="69" t="s">
        <v>399</v>
      </c>
      <c r="C22" s="203" t="s">
        <v>31</v>
      </c>
      <c r="D22" s="204">
        <v>21</v>
      </c>
      <c r="E22" s="38">
        <v>55403.35</v>
      </c>
      <c r="F22" s="67">
        <f t="shared" si="2"/>
        <v>1163470.3500000001</v>
      </c>
      <c r="G22" s="377">
        <v>7392.64</v>
      </c>
      <c r="H22" s="38">
        <f t="shared" si="3"/>
        <v>155245.44</v>
      </c>
      <c r="I22" s="740">
        <f t="shared" si="1"/>
        <v>1318715.79</v>
      </c>
      <c r="J22" s="279"/>
      <c r="K22" s="359"/>
    </row>
    <row r="23" spans="1:11" s="6" customFormat="1" ht="30">
      <c r="A23" s="597">
        <v>2270</v>
      </c>
      <c r="B23" s="69" t="s">
        <v>400</v>
      </c>
      <c r="C23" s="203" t="s">
        <v>2</v>
      </c>
      <c r="D23" s="204">
        <v>2294</v>
      </c>
      <c r="E23" s="38"/>
      <c r="F23" s="38"/>
      <c r="G23" s="377"/>
      <c r="H23" s="377"/>
      <c r="I23" s="740"/>
      <c r="J23" s="279"/>
      <c r="K23" s="359"/>
    </row>
    <row r="24" spans="1:11" s="6" customFormat="1" ht="15">
      <c r="A24" s="597">
        <v>2271</v>
      </c>
      <c r="B24" s="69" t="s">
        <v>401</v>
      </c>
      <c r="C24" s="203" t="s">
        <v>2</v>
      </c>
      <c r="D24" s="204">
        <v>2190</v>
      </c>
      <c r="E24" s="38">
        <v>166.45</v>
      </c>
      <c r="F24" s="67">
        <f t="shared" si="2"/>
        <v>364525.5</v>
      </c>
      <c r="G24" s="377">
        <v>897.85</v>
      </c>
      <c r="H24" s="38">
        <f t="shared" si="3"/>
        <v>1966291.5</v>
      </c>
      <c r="I24" s="740">
        <f t="shared" si="1"/>
        <v>2330817</v>
      </c>
      <c r="J24" s="390"/>
      <c r="K24" s="359"/>
    </row>
    <row r="25" spans="1:11" s="6" customFormat="1" ht="15">
      <c r="A25" s="597">
        <v>2272</v>
      </c>
      <c r="B25" s="69" t="s">
        <v>2029</v>
      </c>
      <c r="C25" s="203" t="s">
        <v>2</v>
      </c>
      <c r="D25" s="204">
        <v>104</v>
      </c>
      <c r="E25" s="38">
        <v>140.13</v>
      </c>
      <c r="F25" s="67">
        <f t="shared" si="2"/>
        <v>14573.52</v>
      </c>
      <c r="G25" s="377">
        <v>20504.11</v>
      </c>
      <c r="H25" s="38">
        <f t="shared" si="3"/>
        <v>2132427.44</v>
      </c>
      <c r="I25" s="740">
        <f t="shared" si="1"/>
        <v>2147000.96</v>
      </c>
      <c r="J25" s="279"/>
      <c r="K25" s="359"/>
    </row>
    <row r="26" spans="1:11" s="6" customFormat="1" ht="15">
      <c r="A26" s="597">
        <v>2273</v>
      </c>
      <c r="B26" s="69" t="s">
        <v>402</v>
      </c>
      <c r="C26" s="203" t="s">
        <v>31</v>
      </c>
      <c r="D26" s="204">
        <v>6</v>
      </c>
      <c r="E26" s="38">
        <v>200.66</v>
      </c>
      <c r="F26" s="67">
        <f t="shared" si="2"/>
        <v>1203.96</v>
      </c>
      <c r="G26" s="377">
        <v>1655.14</v>
      </c>
      <c r="H26" s="38">
        <f t="shared" si="3"/>
        <v>9930.84</v>
      </c>
      <c r="I26" s="740">
        <f t="shared" si="1"/>
        <v>11134.8</v>
      </c>
      <c r="J26" s="279"/>
      <c r="K26" s="359"/>
    </row>
    <row r="27" spans="1:11" s="6" customFormat="1" ht="41.4">
      <c r="A27" s="597">
        <v>2274</v>
      </c>
      <c r="B27" s="69" t="s">
        <v>403</v>
      </c>
      <c r="C27" s="203" t="s">
        <v>31</v>
      </c>
      <c r="D27" s="204">
        <v>20</v>
      </c>
      <c r="E27" s="38">
        <v>31.45</v>
      </c>
      <c r="F27" s="67">
        <f t="shared" si="2"/>
        <v>629</v>
      </c>
      <c r="G27" s="377"/>
      <c r="H27" s="38"/>
      <c r="I27" s="740">
        <f t="shared" si="1"/>
        <v>629</v>
      </c>
      <c r="J27" s="390" t="s">
        <v>3895</v>
      </c>
      <c r="K27" s="359"/>
    </row>
    <row r="28" spans="1:11" s="6" customFormat="1" ht="30">
      <c r="A28" s="597">
        <v>2275</v>
      </c>
      <c r="B28" s="69" t="s">
        <v>404</v>
      </c>
      <c r="C28" s="203" t="s">
        <v>31</v>
      </c>
      <c r="D28" s="204">
        <v>12</v>
      </c>
      <c r="E28" s="38">
        <v>93.23</v>
      </c>
      <c r="F28" s="67">
        <f t="shared" si="2"/>
        <v>1118.76</v>
      </c>
      <c r="G28" s="377">
        <v>210</v>
      </c>
      <c r="H28" s="38">
        <f t="shared" si="3"/>
        <v>2520</v>
      </c>
      <c r="I28" s="740">
        <f t="shared" si="1"/>
        <v>3638.76</v>
      </c>
      <c r="J28" s="639" t="s">
        <v>3896</v>
      </c>
      <c r="K28" s="359"/>
    </row>
    <row r="29" spans="1:11" s="6" customFormat="1" ht="41.4">
      <c r="A29" s="597">
        <v>2276</v>
      </c>
      <c r="B29" s="69" t="s">
        <v>405</v>
      </c>
      <c r="C29" s="203" t="s">
        <v>31</v>
      </c>
      <c r="D29" s="204">
        <v>195</v>
      </c>
      <c r="E29" s="38">
        <v>378.22</v>
      </c>
      <c r="F29" s="67">
        <f t="shared" si="2"/>
        <v>73752.899999999994</v>
      </c>
      <c r="G29" s="377"/>
      <c r="H29" s="38"/>
      <c r="I29" s="740">
        <f t="shared" si="1"/>
        <v>73752.899999999994</v>
      </c>
      <c r="J29" s="390" t="s">
        <v>3895</v>
      </c>
      <c r="K29" s="359"/>
    </row>
    <row r="30" spans="1:11" s="6" customFormat="1" ht="30">
      <c r="A30" s="597">
        <v>2277</v>
      </c>
      <c r="B30" s="69" t="s">
        <v>406</v>
      </c>
      <c r="C30" s="203" t="s">
        <v>2</v>
      </c>
      <c r="D30" s="204">
        <v>800</v>
      </c>
      <c r="E30" s="38">
        <v>23.11</v>
      </c>
      <c r="F30" s="67">
        <f t="shared" si="2"/>
        <v>18488</v>
      </c>
      <c r="G30" s="377">
        <v>21.04</v>
      </c>
      <c r="H30" s="38">
        <f t="shared" si="3"/>
        <v>16832</v>
      </c>
      <c r="I30" s="740">
        <f t="shared" si="1"/>
        <v>35320</v>
      </c>
      <c r="J30" s="279"/>
      <c r="K30" s="359"/>
    </row>
    <row r="31" spans="1:11" s="6" customFormat="1" ht="30">
      <c r="A31" s="597">
        <v>2278</v>
      </c>
      <c r="B31" s="69" t="s">
        <v>2030</v>
      </c>
      <c r="C31" s="203" t="s">
        <v>31</v>
      </c>
      <c r="D31" s="204">
        <v>21</v>
      </c>
      <c r="E31" s="38">
        <v>6500.1</v>
      </c>
      <c r="F31" s="67">
        <f t="shared" si="2"/>
        <v>136502.1</v>
      </c>
      <c r="G31" s="377">
        <v>5716.02</v>
      </c>
      <c r="H31" s="38">
        <f t="shared" si="3"/>
        <v>120036.42</v>
      </c>
      <c r="I31" s="740">
        <f t="shared" si="1"/>
        <v>256538.52000000002</v>
      </c>
      <c r="J31" s="279"/>
      <c r="K31" s="359"/>
    </row>
    <row r="32" spans="1:11" s="6" customFormat="1" ht="30">
      <c r="A32" s="597">
        <v>2279</v>
      </c>
      <c r="B32" s="69" t="s">
        <v>407</v>
      </c>
      <c r="C32" s="203" t="s">
        <v>31</v>
      </c>
      <c r="D32" s="204">
        <v>15</v>
      </c>
      <c r="E32" s="38">
        <v>699.43</v>
      </c>
      <c r="F32" s="67">
        <f t="shared" si="2"/>
        <v>10491.45</v>
      </c>
      <c r="G32" s="377">
        <v>5035.54</v>
      </c>
      <c r="H32" s="38">
        <f t="shared" si="3"/>
        <v>75533.100000000006</v>
      </c>
      <c r="I32" s="740">
        <f t="shared" si="1"/>
        <v>86024.55</v>
      </c>
      <c r="J32" s="279"/>
      <c r="K32" s="359"/>
    </row>
    <row r="33" spans="1:11" s="6" customFormat="1" ht="110.4">
      <c r="A33" s="597">
        <v>2280</v>
      </c>
      <c r="B33" s="69" t="s">
        <v>408</v>
      </c>
      <c r="C33" s="203" t="s">
        <v>63</v>
      </c>
      <c r="D33" s="204">
        <v>336.2</v>
      </c>
      <c r="E33" s="38"/>
      <c r="F33" s="38"/>
      <c r="G33" s="377"/>
      <c r="H33" s="377"/>
      <c r="I33" s="740"/>
      <c r="J33" s="390" t="s">
        <v>3897</v>
      </c>
      <c r="K33" s="359"/>
    </row>
    <row r="34" spans="1:11" s="6" customFormat="1" ht="15">
      <c r="A34" s="597">
        <v>2281</v>
      </c>
      <c r="B34" s="69" t="s">
        <v>387</v>
      </c>
      <c r="C34" s="203" t="s">
        <v>63</v>
      </c>
      <c r="D34" s="204">
        <v>171.7</v>
      </c>
      <c r="E34" s="38"/>
      <c r="F34" s="38"/>
      <c r="G34" s="377">
        <v>625.5</v>
      </c>
      <c r="H34" s="38">
        <f t="shared" si="3"/>
        <v>107398.35</v>
      </c>
      <c r="I34" s="740">
        <f t="shared" si="1"/>
        <v>107398.35</v>
      </c>
      <c r="J34" s="279"/>
      <c r="K34" s="359"/>
    </row>
    <row r="35" spans="1:11" s="6" customFormat="1" ht="15">
      <c r="A35" s="597">
        <v>2282</v>
      </c>
      <c r="B35" s="69" t="s">
        <v>388</v>
      </c>
      <c r="C35" s="203" t="s">
        <v>63</v>
      </c>
      <c r="D35" s="204">
        <v>73.2</v>
      </c>
      <c r="E35" s="38"/>
      <c r="F35" s="38"/>
      <c r="G35" s="377">
        <v>625.5</v>
      </c>
      <c r="H35" s="38">
        <f t="shared" si="3"/>
        <v>45786.6</v>
      </c>
      <c r="I35" s="740">
        <f t="shared" si="1"/>
        <v>45786.6</v>
      </c>
      <c r="J35" s="279"/>
      <c r="K35" s="359"/>
    </row>
    <row r="36" spans="1:11" s="6" customFormat="1" ht="15">
      <c r="A36" s="597">
        <v>2283</v>
      </c>
      <c r="B36" s="69" t="s">
        <v>389</v>
      </c>
      <c r="C36" s="203" t="s">
        <v>63</v>
      </c>
      <c r="D36" s="204">
        <v>11.8</v>
      </c>
      <c r="E36" s="38"/>
      <c r="F36" s="38"/>
      <c r="G36" s="377">
        <v>625.5</v>
      </c>
      <c r="H36" s="38">
        <f t="shared" si="3"/>
        <v>7380.9</v>
      </c>
      <c r="I36" s="740">
        <f t="shared" si="1"/>
        <v>7380.9</v>
      </c>
      <c r="J36" s="279"/>
      <c r="K36" s="359"/>
    </row>
    <row r="37" spans="1:11" s="6" customFormat="1" ht="15">
      <c r="A37" s="597">
        <v>2284</v>
      </c>
      <c r="B37" s="69" t="s">
        <v>390</v>
      </c>
      <c r="C37" s="203" t="s">
        <v>63</v>
      </c>
      <c r="D37" s="204">
        <v>54.4</v>
      </c>
      <c r="E37" s="38"/>
      <c r="F37" s="38"/>
      <c r="G37" s="377">
        <v>625.5</v>
      </c>
      <c r="H37" s="38">
        <f t="shared" si="3"/>
        <v>34027.199999999997</v>
      </c>
      <c r="I37" s="740">
        <f t="shared" si="1"/>
        <v>34027.199999999997</v>
      </c>
      <c r="J37" s="279"/>
      <c r="K37" s="359"/>
    </row>
    <row r="38" spans="1:11" s="6" customFormat="1" ht="15">
      <c r="A38" s="597">
        <v>2285</v>
      </c>
      <c r="B38" s="69" t="s">
        <v>391</v>
      </c>
      <c r="C38" s="203" t="s">
        <v>63</v>
      </c>
      <c r="D38" s="204">
        <v>4</v>
      </c>
      <c r="E38" s="38"/>
      <c r="F38" s="38"/>
      <c r="G38" s="377">
        <v>625.5</v>
      </c>
      <c r="H38" s="38">
        <f t="shared" si="3"/>
        <v>2502</v>
      </c>
      <c r="I38" s="740">
        <f t="shared" si="1"/>
        <v>2502</v>
      </c>
      <c r="J38" s="279"/>
      <c r="K38" s="359"/>
    </row>
    <row r="39" spans="1:11" s="6" customFormat="1" ht="15">
      <c r="A39" s="597">
        <v>2286</v>
      </c>
      <c r="B39" s="69" t="s">
        <v>392</v>
      </c>
      <c r="C39" s="203" t="s">
        <v>63</v>
      </c>
      <c r="D39" s="204">
        <v>3.5</v>
      </c>
      <c r="E39" s="38"/>
      <c r="F39" s="38"/>
      <c r="G39" s="377">
        <v>625.5</v>
      </c>
      <c r="H39" s="38">
        <f t="shared" si="3"/>
        <v>2189.25</v>
      </c>
      <c r="I39" s="740">
        <f t="shared" si="1"/>
        <v>2189.25</v>
      </c>
      <c r="J39" s="279"/>
      <c r="K39" s="359"/>
    </row>
    <row r="40" spans="1:11" s="6" customFormat="1" ht="15">
      <c r="A40" s="597">
        <v>2287</v>
      </c>
      <c r="B40" s="69" t="s">
        <v>393</v>
      </c>
      <c r="C40" s="203" t="s">
        <v>63</v>
      </c>
      <c r="D40" s="204">
        <v>0.8</v>
      </c>
      <c r="E40" s="38"/>
      <c r="F40" s="38"/>
      <c r="G40" s="377">
        <v>625.5</v>
      </c>
      <c r="H40" s="38">
        <f t="shared" si="3"/>
        <v>500.4</v>
      </c>
      <c r="I40" s="740">
        <f t="shared" si="1"/>
        <v>500.4</v>
      </c>
      <c r="J40" s="279"/>
      <c r="K40" s="359"/>
    </row>
    <row r="41" spans="1:11" s="6" customFormat="1" ht="15">
      <c r="A41" s="597">
        <v>2288</v>
      </c>
      <c r="B41" s="69" t="s">
        <v>394</v>
      </c>
      <c r="C41" s="203" t="s">
        <v>63</v>
      </c>
      <c r="D41" s="204">
        <v>16.8</v>
      </c>
      <c r="E41" s="38"/>
      <c r="F41" s="38"/>
      <c r="G41" s="377">
        <v>625.5</v>
      </c>
      <c r="H41" s="38">
        <f t="shared" si="3"/>
        <v>10508.4</v>
      </c>
      <c r="I41" s="740">
        <f t="shared" si="1"/>
        <v>10508.4</v>
      </c>
      <c r="J41" s="279"/>
      <c r="K41" s="359"/>
    </row>
    <row r="42" spans="1:11" s="6" customFormat="1" ht="30">
      <c r="A42" s="597">
        <v>2289</v>
      </c>
      <c r="B42" s="69" t="s">
        <v>2032</v>
      </c>
      <c r="C42" s="203" t="s">
        <v>63</v>
      </c>
      <c r="D42" s="204">
        <v>141.19999999999999</v>
      </c>
      <c r="E42" s="38"/>
      <c r="F42" s="38"/>
      <c r="G42" s="377">
        <v>384</v>
      </c>
      <c r="H42" s="38">
        <f>ROUND(G42*D42,2)</f>
        <v>54220.800000000003</v>
      </c>
      <c r="I42" s="740">
        <f t="shared" si="1"/>
        <v>54220.800000000003</v>
      </c>
      <c r="J42" s="279"/>
      <c r="K42" s="359"/>
    </row>
    <row r="43" spans="1:11" s="6" customFormat="1" ht="15.6">
      <c r="A43" s="597">
        <v>2290</v>
      </c>
      <c r="B43" s="66" t="s">
        <v>2033</v>
      </c>
      <c r="C43" s="203"/>
      <c r="D43" s="204"/>
      <c r="E43" s="38"/>
      <c r="F43" s="38"/>
      <c r="G43" s="377"/>
      <c r="H43" s="377"/>
      <c r="I43" s="740"/>
      <c r="J43" s="279"/>
      <c r="K43" s="359"/>
    </row>
    <row r="44" spans="1:11" s="6" customFormat="1" ht="45">
      <c r="A44" s="597">
        <v>2291</v>
      </c>
      <c r="B44" s="69" t="s">
        <v>409</v>
      </c>
      <c r="C44" s="203" t="s">
        <v>31</v>
      </c>
      <c r="D44" s="204">
        <v>1</v>
      </c>
      <c r="E44" s="38">
        <v>65251.199999999997</v>
      </c>
      <c r="F44" s="67">
        <f t="shared" ref="F44:F56" si="4">ROUND(E44*D44,2)</f>
        <v>65251.199999999997</v>
      </c>
      <c r="G44" s="377">
        <v>24293.39</v>
      </c>
      <c r="H44" s="38">
        <f t="shared" ref="H44:H85" si="5">ROUND(G44*D44,2)</f>
        <v>24293.39</v>
      </c>
      <c r="I44" s="740">
        <f t="shared" si="1"/>
        <v>89544.59</v>
      </c>
      <c r="J44" s="279"/>
      <c r="K44" s="359"/>
    </row>
    <row r="45" spans="1:11" s="6" customFormat="1" ht="30">
      <c r="A45" s="597">
        <v>2292</v>
      </c>
      <c r="B45" s="69" t="s">
        <v>410</v>
      </c>
      <c r="C45" s="203" t="s">
        <v>31</v>
      </c>
      <c r="D45" s="204">
        <v>1</v>
      </c>
      <c r="E45" s="38">
        <v>912</v>
      </c>
      <c r="F45" s="67">
        <f t="shared" si="4"/>
        <v>912</v>
      </c>
      <c r="G45" s="377">
        <v>1757.56</v>
      </c>
      <c r="H45" s="38">
        <f t="shared" si="5"/>
        <v>1757.56</v>
      </c>
      <c r="I45" s="740">
        <f t="shared" si="1"/>
        <v>2669.56</v>
      </c>
      <c r="J45" s="279"/>
      <c r="K45" s="359"/>
    </row>
    <row r="46" spans="1:11" s="6" customFormat="1" ht="30">
      <c r="A46" s="597">
        <v>2293</v>
      </c>
      <c r="B46" s="69" t="s">
        <v>411</v>
      </c>
      <c r="C46" s="203" t="s">
        <v>31</v>
      </c>
      <c r="D46" s="204">
        <v>1</v>
      </c>
      <c r="E46" s="38">
        <v>4224</v>
      </c>
      <c r="F46" s="67">
        <f t="shared" si="4"/>
        <v>4224</v>
      </c>
      <c r="G46" s="377">
        <v>1503.1</v>
      </c>
      <c r="H46" s="38">
        <f t="shared" si="5"/>
        <v>1503.1</v>
      </c>
      <c r="I46" s="740">
        <f t="shared" si="1"/>
        <v>5727.1</v>
      </c>
      <c r="J46" s="279"/>
      <c r="K46" s="359"/>
    </row>
    <row r="47" spans="1:11" s="6" customFormat="1" ht="30">
      <c r="A47" s="597">
        <v>2294</v>
      </c>
      <c r="B47" s="69" t="s">
        <v>412</v>
      </c>
      <c r="C47" s="203" t="s">
        <v>31</v>
      </c>
      <c r="D47" s="204">
        <v>1</v>
      </c>
      <c r="E47" s="38">
        <v>9398.4</v>
      </c>
      <c r="F47" s="67">
        <f t="shared" si="4"/>
        <v>9398.4</v>
      </c>
      <c r="G47" s="377">
        <v>2530.88</v>
      </c>
      <c r="H47" s="38">
        <f t="shared" si="5"/>
        <v>2530.88</v>
      </c>
      <c r="I47" s="740">
        <f t="shared" si="1"/>
        <v>11929.279999999999</v>
      </c>
      <c r="J47" s="279"/>
      <c r="K47" s="359"/>
    </row>
    <row r="48" spans="1:11" s="6" customFormat="1" ht="30">
      <c r="A48" s="597">
        <v>2295</v>
      </c>
      <c r="B48" s="69" t="s">
        <v>413</v>
      </c>
      <c r="C48" s="203" t="s">
        <v>31</v>
      </c>
      <c r="D48" s="204">
        <v>1</v>
      </c>
      <c r="E48" s="38">
        <v>3494.4</v>
      </c>
      <c r="F48" s="67">
        <f t="shared" si="4"/>
        <v>3494.4</v>
      </c>
      <c r="G48" s="377">
        <v>2530.88</v>
      </c>
      <c r="H48" s="38">
        <f t="shared" si="5"/>
        <v>2530.88</v>
      </c>
      <c r="I48" s="740">
        <f t="shared" si="1"/>
        <v>6025.2800000000007</v>
      </c>
      <c r="J48" s="279"/>
      <c r="K48" s="359"/>
    </row>
    <row r="49" spans="1:11" s="6" customFormat="1" ht="30">
      <c r="A49" s="597">
        <v>2296</v>
      </c>
      <c r="B49" s="69" t="s">
        <v>414</v>
      </c>
      <c r="C49" s="203" t="s">
        <v>31</v>
      </c>
      <c r="D49" s="204">
        <v>1</v>
      </c>
      <c r="E49" s="38">
        <v>4406.3999999999996</v>
      </c>
      <c r="F49" s="67">
        <f t="shared" si="4"/>
        <v>4406.3999999999996</v>
      </c>
      <c r="G49" s="377">
        <v>2530.88</v>
      </c>
      <c r="H49" s="38">
        <f t="shared" si="5"/>
        <v>2530.88</v>
      </c>
      <c r="I49" s="740">
        <f>H49+F49</f>
        <v>6937.28</v>
      </c>
      <c r="J49" s="279"/>
      <c r="K49" s="359"/>
    </row>
    <row r="50" spans="1:11" s="6" customFormat="1" ht="45">
      <c r="A50" s="597">
        <v>2297</v>
      </c>
      <c r="B50" s="69" t="s">
        <v>415</v>
      </c>
      <c r="C50" s="203" t="s">
        <v>103</v>
      </c>
      <c r="D50" s="204">
        <v>2</v>
      </c>
      <c r="E50" s="38">
        <v>4698.37</v>
      </c>
      <c r="F50" s="67">
        <f t="shared" si="4"/>
        <v>9396.74</v>
      </c>
      <c r="G50" s="377">
        <v>15342.68</v>
      </c>
      <c r="H50" s="38">
        <f t="shared" si="5"/>
        <v>30685.360000000001</v>
      </c>
      <c r="I50" s="740">
        <f t="shared" si="1"/>
        <v>40082.1</v>
      </c>
      <c r="J50" s="639" t="s">
        <v>3877</v>
      </c>
      <c r="K50" s="359"/>
    </row>
    <row r="51" spans="1:11" s="6" customFormat="1" ht="30">
      <c r="A51" s="597">
        <v>2298</v>
      </c>
      <c r="B51" s="69" t="s">
        <v>416</v>
      </c>
      <c r="C51" s="203" t="s">
        <v>31</v>
      </c>
      <c r="D51" s="204">
        <v>2</v>
      </c>
      <c r="E51" s="38">
        <v>844.8</v>
      </c>
      <c r="F51" s="67">
        <f t="shared" si="4"/>
        <v>1689.6</v>
      </c>
      <c r="G51" s="377">
        <v>1503.1</v>
      </c>
      <c r="H51" s="38">
        <f t="shared" si="5"/>
        <v>3006.2</v>
      </c>
      <c r="I51" s="740">
        <f t="shared" si="1"/>
        <v>4695.7999999999993</v>
      </c>
      <c r="J51" s="279"/>
      <c r="K51" s="359"/>
    </row>
    <row r="52" spans="1:11" s="6" customFormat="1" ht="75">
      <c r="A52" s="597">
        <v>2299</v>
      </c>
      <c r="B52" s="69" t="s">
        <v>417</v>
      </c>
      <c r="C52" s="203" t="s">
        <v>2</v>
      </c>
      <c r="D52" s="204">
        <v>1010</v>
      </c>
      <c r="E52" s="38"/>
      <c r="F52" s="38"/>
      <c r="G52" s="377"/>
      <c r="H52" s="377"/>
      <c r="I52" s="740"/>
      <c r="J52" s="639" t="s">
        <v>3898</v>
      </c>
      <c r="K52" s="359"/>
    </row>
    <row r="53" spans="1:11" s="6" customFormat="1" ht="15">
      <c r="A53" s="597">
        <v>2300</v>
      </c>
      <c r="B53" s="69" t="s">
        <v>418</v>
      </c>
      <c r="C53" s="203" t="s">
        <v>2</v>
      </c>
      <c r="D53" s="204">
        <v>828</v>
      </c>
      <c r="E53" s="38">
        <v>162.06</v>
      </c>
      <c r="F53" s="67">
        <f t="shared" si="4"/>
        <v>134185.68</v>
      </c>
      <c r="G53" s="377">
        <v>357</v>
      </c>
      <c r="H53" s="38">
        <f t="shared" si="5"/>
        <v>295596</v>
      </c>
      <c r="I53" s="740">
        <f t="shared" si="1"/>
        <v>429781.68</v>
      </c>
      <c r="J53" s="639" t="s">
        <v>3899</v>
      </c>
      <c r="K53" s="359"/>
    </row>
    <row r="54" spans="1:11" s="6" customFormat="1" ht="15">
      <c r="A54" s="597">
        <v>2301</v>
      </c>
      <c r="B54" s="69" t="s">
        <v>419</v>
      </c>
      <c r="C54" s="203" t="s">
        <v>2</v>
      </c>
      <c r="D54" s="204">
        <v>147</v>
      </c>
      <c r="E54" s="38">
        <v>162.06</v>
      </c>
      <c r="F54" s="746">
        <f t="shared" si="4"/>
        <v>23822.82</v>
      </c>
      <c r="G54" s="377">
        <v>435.45</v>
      </c>
      <c r="H54" s="746">
        <f t="shared" si="5"/>
        <v>64011.15</v>
      </c>
      <c r="I54" s="740">
        <f t="shared" si="1"/>
        <v>87833.97</v>
      </c>
      <c r="J54" s="639" t="s">
        <v>3900</v>
      </c>
      <c r="K54" s="359"/>
    </row>
    <row r="55" spans="1:11" s="6" customFormat="1" ht="15">
      <c r="A55" s="597">
        <v>2302</v>
      </c>
      <c r="B55" s="69" t="s">
        <v>420</v>
      </c>
      <c r="C55" s="203" t="s">
        <v>2</v>
      </c>
      <c r="D55" s="204">
        <v>25</v>
      </c>
      <c r="E55" s="38">
        <v>162.06</v>
      </c>
      <c r="F55" s="746">
        <f t="shared" si="4"/>
        <v>4051.5</v>
      </c>
      <c r="G55" s="377">
        <v>435.45</v>
      </c>
      <c r="H55" s="746">
        <f t="shared" si="5"/>
        <v>10886.25</v>
      </c>
      <c r="I55" s="740">
        <f t="shared" si="1"/>
        <v>14937.75</v>
      </c>
      <c r="J55" s="639"/>
      <c r="K55" s="359"/>
    </row>
    <row r="56" spans="1:11" s="6" customFormat="1" ht="15">
      <c r="A56" s="597">
        <v>2303</v>
      </c>
      <c r="B56" s="69" t="s">
        <v>421</v>
      </c>
      <c r="C56" s="203" t="s">
        <v>2</v>
      </c>
      <c r="D56" s="204">
        <v>10</v>
      </c>
      <c r="E56" s="38">
        <v>162.06</v>
      </c>
      <c r="F56" s="67">
        <f t="shared" si="4"/>
        <v>1620.6</v>
      </c>
      <c r="G56" s="377">
        <v>357</v>
      </c>
      <c r="H56" s="38">
        <f t="shared" si="5"/>
        <v>3570</v>
      </c>
      <c r="I56" s="740">
        <f t="shared" si="1"/>
        <v>5190.6000000000004</v>
      </c>
      <c r="J56" s="279"/>
      <c r="K56" s="359"/>
    </row>
    <row r="57" spans="1:11" s="6" customFormat="1" ht="30">
      <c r="A57" s="597">
        <v>2304</v>
      </c>
      <c r="B57" s="69" t="s">
        <v>422</v>
      </c>
      <c r="C57" s="203" t="s">
        <v>31</v>
      </c>
      <c r="D57" s="204">
        <v>64</v>
      </c>
      <c r="E57" s="38"/>
      <c r="F57" s="38"/>
      <c r="G57" s="377">
        <v>380.2</v>
      </c>
      <c r="H57" s="746">
        <f t="shared" si="5"/>
        <v>24332.799999999999</v>
      </c>
      <c r="I57" s="740">
        <f t="shared" si="1"/>
        <v>24332.799999999999</v>
      </c>
      <c r="J57" s="279"/>
      <c r="K57" s="359"/>
    </row>
    <row r="58" spans="1:11" s="6" customFormat="1" ht="30">
      <c r="A58" s="597">
        <v>2305</v>
      </c>
      <c r="B58" s="69" t="s">
        <v>423</v>
      </c>
      <c r="C58" s="203" t="s">
        <v>2</v>
      </c>
      <c r="D58" s="204">
        <v>320</v>
      </c>
      <c r="E58" s="38"/>
      <c r="F58" s="38"/>
      <c r="G58" s="377"/>
      <c r="H58" s="377"/>
      <c r="I58" s="740"/>
      <c r="J58" s="390" t="s">
        <v>3901</v>
      </c>
      <c r="K58" s="359"/>
    </row>
    <row r="59" spans="1:11" s="6" customFormat="1" ht="15">
      <c r="A59" s="597">
        <v>2306</v>
      </c>
      <c r="B59" s="69" t="s">
        <v>418</v>
      </c>
      <c r="C59" s="203" t="s">
        <v>2</v>
      </c>
      <c r="D59" s="204">
        <v>159</v>
      </c>
      <c r="E59" s="38">
        <v>542.44000000000005</v>
      </c>
      <c r="F59" s="67">
        <f t="shared" ref="F59:F61" si="6">ROUND(E59*D59,2)</f>
        <v>86247.96</v>
      </c>
      <c r="G59" s="377">
        <v>357</v>
      </c>
      <c r="H59" s="38">
        <f t="shared" si="5"/>
        <v>56763</v>
      </c>
      <c r="I59" s="740">
        <f t="shared" si="1"/>
        <v>143010.96000000002</v>
      </c>
      <c r="J59" s="731"/>
      <c r="K59" s="359"/>
    </row>
    <row r="60" spans="1:11" s="6" customFormat="1" ht="15">
      <c r="A60" s="597">
        <v>2307</v>
      </c>
      <c r="B60" s="69" t="s">
        <v>419</v>
      </c>
      <c r="C60" s="203" t="s">
        <v>2</v>
      </c>
      <c r="D60" s="204">
        <v>157</v>
      </c>
      <c r="E60" s="38">
        <v>542.44000000000005</v>
      </c>
      <c r="F60" s="746">
        <f t="shared" si="6"/>
        <v>85163.08</v>
      </c>
      <c r="G60" s="377">
        <v>435.45</v>
      </c>
      <c r="H60" s="746">
        <f t="shared" si="5"/>
        <v>68365.649999999994</v>
      </c>
      <c r="I60" s="740">
        <f t="shared" si="1"/>
        <v>153528.72999999998</v>
      </c>
      <c r="J60" s="731"/>
      <c r="K60" s="713">
        <f>H60+H54</f>
        <v>132376.79999999999</v>
      </c>
    </row>
    <row r="61" spans="1:11" s="6" customFormat="1" ht="15">
      <c r="A61" s="597">
        <v>2308</v>
      </c>
      <c r="B61" s="69" t="s">
        <v>420</v>
      </c>
      <c r="C61" s="203" t="s">
        <v>2</v>
      </c>
      <c r="D61" s="204">
        <v>4</v>
      </c>
      <c r="E61" s="38">
        <v>542.44000000000005</v>
      </c>
      <c r="F61" s="746">
        <f t="shared" si="6"/>
        <v>2169.7600000000002</v>
      </c>
      <c r="G61" s="377">
        <v>435.45</v>
      </c>
      <c r="H61" s="746">
        <f t="shared" si="5"/>
        <v>1741.8</v>
      </c>
      <c r="I61" s="740">
        <f t="shared" si="1"/>
        <v>3911.5600000000004</v>
      </c>
      <c r="J61" s="731"/>
      <c r="K61" s="747">
        <f>H61+H55</f>
        <v>12628.05</v>
      </c>
    </row>
    <row r="62" spans="1:11" s="6" customFormat="1" ht="30">
      <c r="A62" s="597">
        <v>2309</v>
      </c>
      <c r="B62" s="69" t="s">
        <v>424</v>
      </c>
      <c r="C62" s="203" t="s">
        <v>2</v>
      </c>
      <c r="D62" s="204">
        <v>18</v>
      </c>
      <c r="E62" s="38"/>
      <c r="F62" s="38"/>
      <c r="G62" s="377">
        <v>314.38</v>
      </c>
      <c r="H62" s="38">
        <f t="shared" si="5"/>
        <v>5658.84</v>
      </c>
      <c r="I62" s="740">
        <f t="shared" si="1"/>
        <v>5658.84</v>
      </c>
      <c r="J62" s="279"/>
      <c r="K62" s="359"/>
    </row>
    <row r="63" spans="1:11" s="6" customFormat="1" ht="30">
      <c r="A63" s="597">
        <v>2310</v>
      </c>
      <c r="B63" s="69" t="s">
        <v>425</v>
      </c>
      <c r="C63" s="203" t="s">
        <v>2</v>
      </c>
      <c r="D63" s="204">
        <v>9</v>
      </c>
      <c r="E63" s="38"/>
      <c r="F63" s="38"/>
      <c r="G63" s="377">
        <v>314.38</v>
      </c>
      <c r="H63" s="38">
        <f t="shared" si="5"/>
        <v>2829.42</v>
      </c>
      <c r="I63" s="740">
        <f t="shared" si="1"/>
        <v>2829.42</v>
      </c>
      <c r="J63" s="279"/>
      <c r="K63" s="359"/>
    </row>
    <row r="64" spans="1:11" s="6" customFormat="1" ht="15">
      <c r="A64" s="597">
        <v>2311</v>
      </c>
      <c r="B64" s="69" t="s">
        <v>426</v>
      </c>
      <c r="C64" s="203" t="s">
        <v>2</v>
      </c>
      <c r="D64" s="204">
        <v>16</v>
      </c>
      <c r="E64" s="38"/>
      <c r="F64" s="38"/>
      <c r="G64" s="377"/>
      <c r="H64" s="38"/>
      <c r="I64" s="740"/>
      <c r="J64" s="279"/>
      <c r="K64" s="359"/>
    </row>
    <row r="65" spans="1:11" s="6" customFormat="1" ht="15">
      <c r="A65" s="597">
        <v>2312</v>
      </c>
      <c r="B65" s="69" t="s">
        <v>418</v>
      </c>
      <c r="C65" s="203" t="s">
        <v>2</v>
      </c>
      <c r="D65" s="204">
        <v>8</v>
      </c>
      <c r="E65" s="38"/>
      <c r="F65" s="67"/>
      <c r="G65" s="377">
        <v>435.44</v>
      </c>
      <c r="H65" s="746">
        <f t="shared" si="5"/>
        <v>3483.52</v>
      </c>
      <c r="I65" s="740">
        <f t="shared" si="1"/>
        <v>3483.52</v>
      </c>
      <c r="J65" s="639" t="s">
        <v>3902</v>
      </c>
      <c r="K65" s="359"/>
    </row>
    <row r="66" spans="1:11" s="6" customFormat="1" ht="15">
      <c r="A66" s="597">
        <v>2313</v>
      </c>
      <c r="B66" s="69" t="s">
        <v>427</v>
      </c>
      <c r="C66" s="203" t="s">
        <v>2</v>
      </c>
      <c r="D66" s="204">
        <v>8</v>
      </c>
      <c r="E66" s="38"/>
      <c r="F66" s="67"/>
      <c r="G66" s="377">
        <v>435.44</v>
      </c>
      <c r="H66" s="38">
        <f t="shared" si="5"/>
        <v>3483.52</v>
      </c>
      <c r="I66" s="740">
        <f t="shared" si="1"/>
        <v>3483.52</v>
      </c>
      <c r="J66" s="279"/>
      <c r="K66" s="359"/>
    </row>
    <row r="67" spans="1:11" s="6" customFormat="1" ht="15">
      <c r="A67" s="597">
        <v>2314</v>
      </c>
      <c r="B67" s="69" t="s">
        <v>428</v>
      </c>
      <c r="C67" s="203" t="s">
        <v>2</v>
      </c>
      <c r="D67" s="204">
        <v>8</v>
      </c>
      <c r="E67" s="38"/>
      <c r="F67" s="38"/>
      <c r="G67" s="377"/>
      <c r="H67" s="38"/>
      <c r="I67" s="740"/>
      <c r="J67" s="279"/>
      <c r="K67" s="359"/>
    </row>
    <row r="68" spans="1:11" s="6" customFormat="1" ht="15">
      <c r="A68" s="597">
        <v>2315</v>
      </c>
      <c r="B68" s="69" t="s">
        <v>418</v>
      </c>
      <c r="C68" s="203" t="s">
        <v>2</v>
      </c>
      <c r="D68" s="204">
        <v>4</v>
      </c>
      <c r="E68" s="38"/>
      <c r="F68" s="67"/>
      <c r="G68" s="377">
        <v>435.45</v>
      </c>
      <c r="H68" s="746">
        <f t="shared" si="5"/>
        <v>1741.8</v>
      </c>
      <c r="I68" s="740">
        <f t="shared" ref="I68:I86" si="7">H68+F68</f>
        <v>1741.8</v>
      </c>
      <c r="J68" s="639" t="s">
        <v>3902</v>
      </c>
      <c r="K68" s="359"/>
    </row>
    <row r="69" spans="1:11" s="6" customFormat="1" ht="15">
      <c r="A69" s="597">
        <v>2316</v>
      </c>
      <c r="B69" s="69" t="s">
        <v>427</v>
      </c>
      <c r="C69" s="203" t="s">
        <v>2</v>
      </c>
      <c r="D69" s="204">
        <v>4</v>
      </c>
      <c r="E69" s="38"/>
      <c r="F69" s="67"/>
      <c r="G69" s="377">
        <v>435.45</v>
      </c>
      <c r="H69" s="38">
        <f t="shared" si="5"/>
        <v>1741.8</v>
      </c>
      <c r="I69" s="740">
        <f t="shared" si="7"/>
        <v>1741.8</v>
      </c>
      <c r="J69" s="279"/>
      <c r="K69" s="359"/>
    </row>
    <row r="70" spans="1:11" s="6" customFormat="1" ht="58.5" customHeight="1">
      <c r="A70" s="597">
        <v>2317</v>
      </c>
      <c r="B70" s="69" t="s">
        <v>429</v>
      </c>
      <c r="C70" s="203" t="s">
        <v>2</v>
      </c>
      <c r="D70" s="204">
        <v>160</v>
      </c>
      <c r="E70" s="38"/>
      <c r="F70" s="38"/>
      <c r="G70" s="377"/>
      <c r="H70" s="377"/>
      <c r="I70" s="740"/>
      <c r="J70" s="279"/>
      <c r="K70" s="359"/>
    </row>
    <row r="71" spans="1:11" s="6" customFormat="1" ht="15">
      <c r="A71" s="597">
        <v>2318</v>
      </c>
      <c r="B71" s="69" t="s">
        <v>418</v>
      </c>
      <c r="C71" s="203" t="s">
        <v>2</v>
      </c>
      <c r="D71" s="204">
        <v>140</v>
      </c>
      <c r="E71" s="38">
        <v>220.46</v>
      </c>
      <c r="F71" s="746">
        <f t="shared" ref="F71:F72" si="8">ROUND(E71*D71,2)</f>
        <v>30864.400000000001</v>
      </c>
      <c r="G71" s="377">
        <v>357</v>
      </c>
      <c r="H71" s="746">
        <f t="shared" si="5"/>
        <v>49980</v>
      </c>
      <c r="I71" s="740">
        <f t="shared" si="7"/>
        <v>80844.399999999994</v>
      </c>
      <c r="J71" s="279"/>
      <c r="K71" s="359"/>
    </row>
    <row r="72" spans="1:11" s="6" customFormat="1" ht="15">
      <c r="A72" s="597">
        <v>2319</v>
      </c>
      <c r="B72" s="69" t="s">
        <v>418</v>
      </c>
      <c r="C72" s="203" t="s">
        <v>2</v>
      </c>
      <c r="D72" s="204">
        <v>20</v>
      </c>
      <c r="E72" s="38">
        <v>220.46</v>
      </c>
      <c r="F72" s="746">
        <f t="shared" si="8"/>
        <v>4409.2</v>
      </c>
      <c r="G72" s="377">
        <v>357</v>
      </c>
      <c r="H72" s="746">
        <f t="shared" si="5"/>
        <v>7140</v>
      </c>
      <c r="I72" s="740">
        <f t="shared" si="7"/>
        <v>11549.2</v>
      </c>
      <c r="J72" s="279"/>
      <c r="K72" s="359"/>
    </row>
    <row r="73" spans="1:11" s="6" customFormat="1" ht="30">
      <c r="A73" s="597">
        <v>2320</v>
      </c>
      <c r="B73" s="69" t="s">
        <v>422</v>
      </c>
      <c r="C73" s="203" t="s">
        <v>31</v>
      </c>
      <c r="D73" s="204">
        <v>128</v>
      </c>
      <c r="E73" s="38"/>
      <c r="F73" s="38"/>
      <c r="G73" s="377">
        <v>260.56</v>
      </c>
      <c r="H73" s="746">
        <f t="shared" si="5"/>
        <v>33351.68</v>
      </c>
      <c r="I73" s="740">
        <f t="shared" si="7"/>
        <v>33351.68</v>
      </c>
      <c r="J73" s="279"/>
      <c r="K73" s="359"/>
    </row>
    <row r="74" spans="1:11" s="6" customFormat="1" ht="39" customHeight="1">
      <c r="A74" s="597">
        <v>2321</v>
      </c>
      <c r="B74" s="69" t="s">
        <v>430</v>
      </c>
      <c r="C74" s="203" t="s">
        <v>2</v>
      </c>
      <c r="D74" s="204">
        <v>80</v>
      </c>
      <c r="E74" s="38"/>
      <c r="F74" s="38"/>
      <c r="G74" s="377"/>
      <c r="H74" s="377"/>
      <c r="I74" s="740"/>
      <c r="J74" s="731"/>
      <c r="K74" s="359"/>
    </row>
    <row r="75" spans="1:11" s="6" customFormat="1" ht="15">
      <c r="A75" s="597">
        <v>2322</v>
      </c>
      <c r="B75" s="69" t="s">
        <v>418</v>
      </c>
      <c r="C75" s="203" t="s">
        <v>2</v>
      </c>
      <c r="D75" s="204">
        <v>70</v>
      </c>
      <c r="E75" s="38">
        <v>32.979999999999997</v>
      </c>
      <c r="F75" s="67">
        <f t="shared" ref="F75:F86" si="9">ROUND(E75*D75,2)</f>
        <v>2308.6</v>
      </c>
      <c r="G75" s="377">
        <v>357</v>
      </c>
      <c r="H75" s="38">
        <f t="shared" si="5"/>
        <v>24990</v>
      </c>
      <c r="I75" s="740">
        <f t="shared" si="7"/>
        <v>27298.6</v>
      </c>
      <c r="J75" s="279"/>
      <c r="K75" s="359"/>
    </row>
    <row r="76" spans="1:11" s="6" customFormat="1" ht="15">
      <c r="A76" s="597">
        <v>2323</v>
      </c>
      <c r="B76" s="69" t="s">
        <v>418</v>
      </c>
      <c r="C76" s="203" t="s">
        <v>2</v>
      </c>
      <c r="D76" s="204">
        <v>10</v>
      </c>
      <c r="E76" s="38">
        <v>32.979999999999997</v>
      </c>
      <c r="F76" s="67">
        <f t="shared" si="9"/>
        <v>329.8</v>
      </c>
      <c r="G76" s="377">
        <v>357</v>
      </c>
      <c r="H76" s="38">
        <f t="shared" si="5"/>
        <v>3570</v>
      </c>
      <c r="I76" s="740">
        <f t="shared" si="7"/>
        <v>3899.8</v>
      </c>
      <c r="J76" s="279"/>
      <c r="K76" s="359"/>
    </row>
    <row r="77" spans="1:11" s="6" customFormat="1" ht="15">
      <c r="A77" s="597">
        <v>2324</v>
      </c>
      <c r="B77" s="69" t="s">
        <v>431</v>
      </c>
      <c r="C77" s="203" t="s">
        <v>2</v>
      </c>
      <c r="D77" s="204">
        <v>50</v>
      </c>
      <c r="E77" s="38">
        <v>275.39999999999998</v>
      </c>
      <c r="F77" s="746">
        <f t="shared" si="9"/>
        <v>13770</v>
      </c>
      <c r="G77" s="377">
        <v>438.78</v>
      </c>
      <c r="H77" s="748">
        <f t="shared" si="5"/>
        <v>21939</v>
      </c>
      <c r="I77" s="740">
        <f t="shared" si="7"/>
        <v>35709</v>
      </c>
      <c r="J77" s="731"/>
      <c r="K77" s="359"/>
    </row>
    <row r="78" spans="1:11" s="6" customFormat="1" ht="30">
      <c r="A78" s="597">
        <v>2325</v>
      </c>
      <c r="B78" s="69" t="s">
        <v>432</v>
      </c>
      <c r="C78" s="203" t="s">
        <v>31</v>
      </c>
      <c r="D78" s="204">
        <v>2</v>
      </c>
      <c r="E78" s="38">
        <v>4111.5200000000004</v>
      </c>
      <c r="F78" s="746">
        <f t="shared" si="9"/>
        <v>8223.0400000000009</v>
      </c>
      <c r="G78" s="377">
        <v>1405.29</v>
      </c>
      <c r="H78" s="748">
        <f t="shared" si="5"/>
        <v>2810.58</v>
      </c>
      <c r="I78" s="740">
        <f t="shared" si="7"/>
        <v>11033.62</v>
      </c>
      <c r="J78" s="279"/>
      <c r="K78" s="359"/>
    </row>
    <row r="79" spans="1:11" s="6" customFormat="1" ht="45">
      <c r="A79" s="597">
        <v>2326</v>
      </c>
      <c r="B79" s="69" t="s">
        <v>433</v>
      </c>
      <c r="C79" s="203" t="s">
        <v>31</v>
      </c>
      <c r="D79" s="204">
        <v>2</v>
      </c>
      <c r="E79" s="38">
        <v>843.67</v>
      </c>
      <c r="F79" s="746">
        <f t="shared" si="9"/>
        <v>1687.34</v>
      </c>
      <c r="G79" s="377">
        <v>9516.1</v>
      </c>
      <c r="H79" s="748">
        <f t="shared" si="5"/>
        <v>19032.2</v>
      </c>
      <c r="I79" s="740">
        <f t="shared" si="7"/>
        <v>20719.54</v>
      </c>
      <c r="J79" s="279"/>
      <c r="K79" s="359"/>
    </row>
    <row r="80" spans="1:11" s="6" customFormat="1" ht="45">
      <c r="A80" s="597">
        <v>2327</v>
      </c>
      <c r="B80" s="69" t="s">
        <v>434</v>
      </c>
      <c r="C80" s="203" t="s">
        <v>31</v>
      </c>
      <c r="D80" s="204">
        <v>4</v>
      </c>
      <c r="E80" s="38">
        <v>2145.9499999999998</v>
      </c>
      <c r="F80" s="746">
        <f t="shared" si="9"/>
        <v>8583.7999999999993</v>
      </c>
      <c r="G80" s="377">
        <v>9925.74</v>
      </c>
      <c r="H80" s="748">
        <f t="shared" si="5"/>
        <v>39702.959999999999</v>
      </c>
      <c r="I80" s="740">
        <f t="shared" si="7"/>
        <v>48286.759999999995</v>
      </c>
      <c r="J80" s="279"/>
      <c r="K80" s="359"/>
    </row>
    <row r="81" spans="1:11" s="6" customFormat="1" ht="30">
      <c r="A81" s="597">
        <v>2328</v>
      </c>
      <c r="B81" s="69" t="s">
        <v>435</v>
      </c>
      <c r="C81" s="203" t="s">
        <v>2</v>
      </c>
      <c r="D81" s="204">
        <v>50</v>
      </c>
      <c r="E81" s="38">
        <v>278.66000000000003</v>
      </c>
      <c r="F81" s="746">
        <f t="shared" si="9"/>
        <v>13933</v>
      </c>
      <c r="G81" s="377">
        <v>438.78</v>
      </c>
      <c r="H81" s="748">
        <f t="shared" si="5"/>
        <v>21939</v>
      </c>
      <c r="I81" s="740">
        <f t="shared" si="7"/>
        <v>35872</v>
      </c>
      <c r="J81" s="279"/>
      <c r="K81" s="359"/>
    </row>
    <row r="82" spans="1:11" s="6" customFormat="1" ht="15">
      <c r="A82" s="597">
        <v>2329</v>
      </c>
      <c r="B82" s="69" t="s">
        <v>436</v>
      </c>
      <c r="C82" s="203" t="s">
        <v>31</v>
      </c>
      <c r="D82" s="204">
        <v>100</v>
      </c>
      <c r="E82" s="38">
        <v>31.25</v>
      </c>
      <c r="F82" s="746">
        <f t="shared" si="9"/>
        <v>3125</v>
      </c>
      <c r="G82" s="377">
        <v>408.3</v>
      </c>
      <c r="H82" s="748">
        <f t="shared" si="5"/>
        <v>40830</v>
      </c>
      <c r="I82" s="740">
        <f t="shared" si="7"/>
        <v>43955</v>
      </c>
      <c r="J82" s="279"/>
      <c r="K82" s="359"/>
    </row>
    <row r="83" spans="1:11" s="6" customFormat="1" ht="30">
      <c r="A83" s="597">
        <v>2330</v>
      </c>
      <c r="B83" s="69" t="s">
        <v>437</v>
      </c>
      <c r="C83" s="203" t="s">
        <v>2</v>
      </c>
      <c r="D83" s="204">
        <v>4</v>
      </c>
      <c r="E83" s="38">
        <v>470.02</v>
      </c>
      <c r="F83" s="746">
        <f t="shared" si="9"/>
        <v>1880.08</v>
      </c>
      <c r="G83" s="377">
        <v>711.03</v>
      </c>
      <c r="H83" s="748">
        <f t="shared" si="5"/>
        <v>2844.12</v>
      </c>
      <c r="I83" s="740">
        <f t="shared" si="7"/>
        <v>4724.2</v>
      </c>
      <c r="J83" s="279"/>
      <c r="K83" s="359"/>
    </row>
    <row r="84" spans="1:11" s="6" customFormat="1" ht="30">
      <c r="A84" s="597">
        <v>2331</v>
      </c>
      <c r="B84" s="69" t="s">
        <v>438</v>
      </c>
      <c r="C84" s="203" t="s">
        <v>31</v>
      </c>
      <c r="D84" s="204">
        <v>1</v>
      </c>
      <c r="E84" s="38">
        <v>1755.37</v>
      </c>
      <c r="F84" s="746">
        <f t="shared" si="9"/>
        <v>1755.37</v>
      </c>
      <c r="G84" s="377">
        <v>1452</v>
      </c>
      <c r="H84" s="748">
        <f t="shared" si="5"/>
        <v>1452</v>
      </c>
      <c r="I84" s="740">
        <f t="shared" si="7"/>
        <v>3207.37</v>
      </c>
      <c r="J84" s="279"/>
      <c r="K84" s="359"/>
    </row>
    <row r="85" spans="1:11" s="6" customFormat="1" ht="30">
      <c r="A85" s="597">
        <v>2332</v>
      </c>
      <c r="B85" s="69" t="s">
        <v>439</v>
      </c>
      <c r="C85" s="203" t="s">
        <v>31</v>
      </c>
      <c r="D85" s="204">
        <v>1</v>
      </c>
      <c r="E85" s="38">
        <v>1440</v>
      </c>
      <c r="F85" s="746">
        <f t="shared" si="9"/>
        <v>1440</v>
      </c>
      <c r="G85" s="377">
        <v>996</v>
      </c>
      <c r="H85" s="748">
        <f t="shared" si="5"/>
        <v>996</v>
      </c>
      <c r="I85" s="740">
        <f t="shared" si="7"/>
        <v>2436</v>
      </c>
      <c r="J85" s="279"/>
      <c r="K85" s="359"/>
    </row>
    <row r="86" spans="1:11" s="6" customFormat="1" ht="45">
      <c r="A86" s="597">
        <v>2333</v>
      </c>
      <c r="B86" s="69" t="s">
        <v>440</v>
      </c>
      <c r="C86" s="203" t="s">
        <v>31</v>
      </c>
      <c r="D86" s="204">
        <v>2</v>
      </c>
      <c r="E86" s="38">
        <v>1986.12</v>
      </c>
      <c r="F86" s="67">
        <f t="shared" si="9"/>
        <v>3972.24</v>
      </c>
      <c r="G86" s="377"/>
      <c r="H86" s="377"/>
      <c r="I86" s="740">
        <f t="shared" si="7"/>
        <v>3972.24</v>
      </c>
      <c r="J86" s="639" t="s">
        <v>3903</v>
      </c>
      <c r="K86" s="359"/>
    </row>
    <row r="87" spans="1:11" ht="21.75" customHeight="1">
      <c r="A87" s="329"/>
      <c r="B87" s="749" t="s">
        <v>3904</v>
      </c>
      <c r="C87" s="750" t="s">
        <v>63</v>
      </c>
      <c r="D87" s="751">
        <v>141.19999999999999</v>
      </c>
      <c r="E87" s="752"/>
      <c r="F87" s="753"/>
      <c r="G87" s="377">
        <v>312</v>
      </c>
      <c r="H87" s="38">
        <f>ROUND(G87*D87,2)</f>
        <v>44054.400000000001</v>
      </c>
      <c r="I87" s="740">
        <f>H87+F87</f>
        <v>44054.400000000001</v>
      </c>
      <c r="J87" s="754" t="s">
        <v>3905</v>
      </c>
      <c r="K87" s="419">
        <f>SUM(I3:I87)</f>
        <v>10167084.77</v>
      </c>
    </row>
    <row r="89" spans="1:11" ht="15.6">
      <c r="A89" s="1032" t="s">
        <v>3596</v>
      </c>
      <c r="B89" s="1032"/>
      <c r="C89" s="1032"/>
      <c r="D89" s="1032"/>
      <c r="E89" s="1032"/>
      <c r="F89" s="755">
        <f>SUM(F2:F87)</f>
        <v>3283213.9400000004</v>
      </c>
      <c r="G89" s="756"/>
      <c r="H89" s="757">
        <f>SUM(H2:H87)</f>
        <v>6883870.8299999982</v>
      </c>
      <c r="I89" s="744">
        <f>SUM(I2:I87)</f>
        <v>10167084.77</v>
      </c>
    </row>
  </sheetData>
  <mergeCells count="3">
    <mergeCell ref="B1:D1"/>
    <mergeCell ref="J8:J9"/>
    <mergeCell ref="A89:E8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1654-5143-47B1-A49A-28A90FD1786A}">
  <sheetPr>
    <tabColor rgb="FFC00000"/>
  </sheetPr>
  <dimension ref="A1"/>
  <sheetViews>
    <sheetView workbookViewId="0">
      <selection activeCell="N23" sqref="N23"/>
    </sheetView>
  </sheetViews>
  <sheetFormatPr defaultRowHeight="14.4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98F6-5357-47B6-87C0-6C815FC33EB7}">
  <sheetPr>
    <tabColor rgb="FF92D050"/>
  </sheetPr>
  <dimension ref="A1:AA34"/>
  <sheetViews>
    <sheetView topLeftCell="A10" zoomScale="70" zoomScaleNormal="70" workbookViewId="0">
      <selection activeCell="F39" sqref="F39"/>
    </sheetView>
  </sheetViews>
  <sheetFormatPr defaultColWidth="8.88671875" defaultRowHeight="14.4" outlineLevelRow="1"/>
  <cols>
    <col min="1" max="1" width="8" customWidth="1"/>
    <col min="2" max="2" width="156" customWidth="1"/>
    <col min="3" max="3" width="12.109375" customWidth="1"/>
    <col min="4" max="4" width="15.33203125" customWidth="1"/>
    <col min="5" max="5" width="14.5546875" customWidth="1"/>
    <col min="6" max="6" width="17.88671875" customWidth="1"/>
    <col min="7" max="7" width="17.109375" customWidth="1"/>
    <col min="8" max="8" width="17.88671875" customWidth="1"/>
    <col min="9" max="9" width="19.88671875" customWidth="1"/>
    <col min="10" max="10" width="0" hidden="1" customWidth="1"/>
    <col min="11" max="11" width="2.5546875" customWidth="1"/>
    <col min="12" max="12" width="17" customWidth="1"/>
    <col min="13" max="13" width="12.5546875" customWidth="1"/>
    <col min="14" max="15" width="10.88671875" bestFit="1" customWidth="1"/>
  </cols>
  <sheetData>
    <row r="1" spans="1:27" s="64" customFormat="1" ht="15">
      <c r="A1" s="356"/>
      <c r="B1" s="356"/>
      <c r="C1" s="323"/>
      <c r="D1" s="994" t="s">
        <v>1169</v>
      </c>
      <c r="E1" s="994"/>
      <c r="F1" s="994"/>
      <c r="G1" s="994"/>
      <c r="H1" s="994"/>
      <c r="I1" s="994"/>
      <c r="J1" s="994"/>
      <c r="K1" s="404"/>
    </row>
    <row r="2" spans="1:27" s="6" customFormat="1" ht="15.6">
      <c r="A2" s="980" t="s">
        <v>3044</v>
      </c>
      <c r="B2" s="980"/>
      <c r="C2" s="980"/>
      <c r="D2" s="980"/>
      <c r="E2" s="980"/>
      <c r="F2" s="980"/>
      <c r="G2" s="980"/>
      <c r="H2" s="980"/>
      <c r="I2" s="980"/>
      <c r="J2" s="980"/>
      <c r="K2" s="405"/>
    </row>
    <row r="3" spans="1:27" s="356" customFormat="1" ht="15">
      <c r="A3" s="981"/>
      <c r="B3" s="981"/>
      <c r="C3" s="981"/>
      <c r="D3" s="981"/>
      <c r="E3" s="981"/>
      <c r="F3" s="981"/>
      <c r="G3" s="981"/>
      <c r="H3" s="981"/>
      <c r="I3" s="981"/>
      <c r="J3" s="981"/>
      <c r="K3" s="362"/>
    </row>
    <row r="4" spans="1:27" s="356" customFormat="1" ht="15.6">
      <c r="A4" s="982" t="s">
        <v>1171</v>
      </c>
      <c r="B4" s="982"/>
      <c r="C4" s="982"/>
      <c r="D4" s="982"/>
      <c r="E4" s="982"/>
      <c r="F4" s="982"/>
      <c r="G4" s="982"/>
      <c r="H4" s="982"/>
      <c r="I4" s="982"/>
      <c r="J4" s="982"/>
      <c r="K4" s="406"/>
    </row>
    <row r="5" spans="1:27" s="6" customFormat="1" ht="15">
      <c r="A5" s="981"/>
      <c r="B5" s="981"/>
      <c r="C5" s="981"/>
      <c r="D5" s="981"/>
      <c r="E5" s="981"/>
      <c r="F5" s="981"/>
      <c r="G5" s="981"/>
      <c r="H5" s="981"/>
      <c r="I5" s="981"/>
      <c r="J5" s="981"/>
      <c r="K5" s="362"/>
    </row>
    <row r="6" spans="1:27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2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  <c r="K7" s="205"/>
    </row>
    <row r="8" spans="1:27" s="63" customFormat="1" ht="15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22" t="s">
        <v>1173</v>
      </c>
      <c r="J8" s="22"/>
      <c r="K8" s="22"/>
    </row>
    <row r="9" spans="1:27" s="63" customFormat="1" ht="15">
      <c r="A9" s="946"/>
      <c r="B9" s="946"/>
      <c r="C9" s="946"/>
      <c r="D9" s="946"/>
      <c r="E9" s="208"/>
      <c r="F9" s="22"/>
      <c r="G9" s="22"/>
      <c r="H9" s="22"/>
      <c r="I9" s="22"/>
      <c r="J9" s="22"/>
      <c r="K9" s="22"/>
      <c r="T9" s="23" t="s">
        <v>22</v>
      </c>
      <c r="U9" s="23" t="s">
        <v>22</v>
      </c>
    </row>
    <row r="10" spans="1:27" s="63" customFormat="1" ht="15">
      <c r="A10" s="25"/>
      <c r="B10" s="25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  <c r="K10" s="29"/>
    </row>
    <row r="11" spans="1:27" s="63" customFormat="1" ht="15">
      <c r="A11" s="63" t="s">
        <v>3034</v>
      </c>
      <c r="B11" s="28"/>
      <c r="C11" s="48"/>
      <c r="D11" s="54"/>
      <c r="E11" s="28"/>
      <c r="F11" s="27"/>
      <c r="G11" s="27"/>
      <c r="H11" s="28"/>
      <c r="I11" s="28"/>
      <c r="J11" s="29" t="s">
        <v>23</v>
      </c>
      <c r="K11" s="29"/>
    </row>
    <row r="12" spans="1:27" s="5" customFormat="1" ht="15.6">
      <c r="A12" s="358"/>
      <c r="B12" s="4"/>
      <c r="C12" s="7"/>
      <c r="D12" s="7"/>
      <c r="E12" s="1"/>
      <c r="F12" s="1"/>
      <c r="G12" s="2"/>
      <c r="H12" s="1"/>
      <c r="I12" s="3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s="361" customFormat="1" ht="15.6">
      <c r="A13" s="945" t="s">
        <v>24</v>
      </c>
      <c r="B13" s="945"/>
      <c r="C13" s="983" t="s">
        <v>1171</v>
      </c>
      <c r="D13" s="983"/>
      <c r="E13" s="983"/>
      <c r="F13" s="983"/>
      <c r="G13" s="983"/>
      <c r="H13" s="983"/>
      <c r="I13" s="983"/>
      <c r="J13" s="983"/>
      <c r="K13" s="410"/>
    </row>
    <row r="14" spans="1:27" s="63" customFormat="1" ht="15.6">
      <c r="A14" s="64" t="s">
        <v>25</v>
      </c>
      <c r="B14" s="64"/>
      <c r="C14" s="362"/>
      <c r="D14" s="323"/>
      <c r="E14" s="64"/>
      <c r="F14" s="64"/>
      <c r="G14" s="64"/>
      <c r="H14" s="363"/>
      <c r="I14" s="364"/>
      <c r="J14" s="365" t="s">
        <v>26</v>
      </c>
      <c r="K14" s="365"/>
      <c r="L14" s="367"/>
      <c r="M14" s="367"/>
    </row>
    <row r="15" spans="1:27" s="356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  <c r="K15" s="215"/>
      <c r="L15" s="368"/>
    </row>
    <row r="16" spans="1:27" s="356" customFormat="1" ht="15.6">
      <c r="A16" s="988" t="s">
        <v>0</v>
      </c>
      <c r="B16" s="990" t="s">
        <v>19</v>
      </c>
      <c r="C16" s="990" t="s">
        <v>9</v>
      </c>
      <c r="D16" s="990" t="s">
        <v>7</v>
      </c>
      <c r="E16" s="990" t="s">
        <v>3035</v>
      </c>
      <c r="F16" s="990"/>
      <c r="G16" s="990" t="s">
        <v>3036</v>
      </c>
      <c r="H16" s="990"/>
      <c r="I16" s="990" t="s">
        <v>3039</v>
      </c>
      <c r="J16" s="992" t="s">
        <v>8</v>
      </c>
      <c r="K16" s="411"/>
      <c r="L16" s="368"/>
    </row>
    <row r="17" spans="1:12" s="356" customFormat="1" ht="82.8">
      <c r="A17" s="989"/>
      <c r="B17" s="991"/>
      <c r="C17" s="991"/>
      <c r="D17" s="991"/>
      <c r="E17" s="371" t="s">
        <v>10</v>
      </c>
      <c r="F17" s="370" t="s">
        <v>11</v>
      </c>
      <c r="G17" s="372" t="s">
        <v>3037</v>
      </c>
      <c r="H17" s="370" t="s">
        <v>3038</v>
      </c>
      <c r="I17" s="991"/>
      <c r="J17" s="993"/>
      <c r="K17" s="411"/>
      <c r="L17" s="368"/>
    </row>
    <row r="18" spans="1:12" s="356" customFormat="1" ht="15.6">
      <c r="A18" s="373" t="s">
        <v>1</v>
      </c>
      <c r="B18" s="374">
        <v>2</v>
      </c>
      <c r="C18" s="374" t="s">
        <v>4</v>
      </c>
      <c r="D18" s="374" t="s">
        <v>5</v>
      </c>
      <c r="E18" s="374" t="s">
        <v>6</v>
      </c>
      <c r="F18" s="374" t="s">
        <v>13</v>
      </c>
      <c r="G18" s="374" t="s">
        <v>14</v>
      </c>
      <c r="H18" s="374" t="s">
        <v>15</v>
      </c>
      <c r="I18" s="374" t="s">
        <v>16</v>
      </c>
      <c r="J18" s="375" t="s">
        <v>17</v>
      </c>
      <c r="K18" s="413"/>
      <c r="L18" s="368"/>
    </row>
    <row r="19" spans="1:12" s="6" customFormat="1" ht="15.6" collapsed="1">
      <c r="A19" s="376">
        <v>2433</v>
      </c>
      <c r="B19" s="1033" t="s">
        <v>2039</v>
      </c>
      <c r="C19" s="1033"/>
      <c r="D19" s="1033"/>
      <c r="E19" s="1033"/>
      <c r="F19" s="1033"/>
      <c r="G19" s="1033"/>
      <c r="H19" s="1033"/>
      <c r="I19" s="1033"/>
      <c r="J19" s="1033"/>
      <c r="K19" s="7"/>
      <c r="L19" s="414">
        <f>SUM(I20:J32)</f>
        <v>318710</v>
      </c>
    </row>
    <row r="20" spans="1:12" s="6" customFormat="1" ht="15.6" outlineLevel="1">
      <c r="A20" s="376">
        <v>2434</v>
      </c>
      <c r="B20" s="69" t="s">
        <v>3716</v>
      </c>
      <c r="C20" s="202" t="s">
        <v>31</v>
      </c>
      <c r="D20" s="202">
        <v>5</v>
      </c>
      <c r="E20" s="450">
        <v>1209.5999999999999</v>
      </c>
      <c r="F20" s="450">
        <f t="shared" ref="F20:F32" si="0">D20*E20</f>
        <v>6048</v>
      </c>
      <c r="G20" s="450">
        <v>1000</v>
      </c>
      <c r="H20" s="450">
        <f t="shared" ref="H20:H32" si="1">D20*G20</f>
        <v>5000</v>
      </c>
      <c r="I20" s="448">
        <f t="shared" ref="I20:I32" si="2">H20+F20</f>
        <v>11048</v>
      </c>
      <c r="J20" s="41"/>
      <c r="K20" s="8"/>
      <c r="L20" s="368"/>
    </row>
    <row r="21" spans="1:12" s="6" customFormat="1" ht="15.6" outlineLevel="1">
      <c r="A21" s="376">
        <v>2435</v>
      </c>
      <c r="B21" s="69" t="s">
        <v>3717</v>
      </c>
      <c r="C21" s="202" t="s">
        <v>31</v>
      </c>
      <c r="D21" s="202">
        <v>5</v>
      </c>
      <c r="E21" s="450">
        <v>250</v>
      </c>
      <c r="F21" s="450">
        <f t="shared" si="0"/>
        <v>1250</v>
      </c>
      <c r="G21" s="450">
        <v>800</v>
      </c>
      <c r="H21" s="450">
        <f t="shared" si="1"/>
        <v>4000</v>
      </c>
      <c r="I21" s="448">
        <f t="shared" si="2"/>
        <v>5250</v>
      </c>
      <c r="J21" s="41"/>
      <c r="K21" s="8"/>
      <c r="L21" s="368"/>
    </row>
    <row r="22" spans="1:12" s="6" customFormat="1" ht="15.6" outlineLevel="1">
      <c r="A22" s="376">
        <v>2436</v>
      </c>
      <c r="B22" s="69" t="s">
        <v>3718</v>
      </c>
      <c r="C22" s="202" t="s">
        <v>31</v>
      </c>
      <c r="D22" s="202">
        <v>1</v>
      </c>
      <c r="E22" s="450">
        <v>150</v>
      </c>
      <c r="F22" s="450">
        <f t="shared" si="0"/>
        <v>150</v>
      </c>
      <c r="G22" s="450">
        <v>600</v>
      </c>
      <c r="H22" s="450">
        <f t="shared" si="1"/>
        <v>600</v>
      </c>
      <c r="I22" s="448">
        <f t="shared" si="2"/>
        <v>750</v>
      </c>
      <c r="J22" s="41"/>
      <c r="K22" s="8"/>
      <c r="L22" s="368"/>
    </row>
    <row r="23" spans="1:12" s="6" customFormat="1" ht="15.6" outlineLevel="1">
      <c r="A23" s="376">
        <v>2437</v>
      </c>
      <c r="B23" s="69" t="s">
        <v>2040</v>
      </c>
      <c r="C23" s="202" t="s">
        <v>31</v>
      </c>
      <c r="D23" s="202">
        <v>10</v>
      </c>
      <c r="E23" s="450">
        <v>95</v>
      </c>
      <c r="F23" s="450">
        <f t="shared" si="0"/>
        <v>950</v>
      </c>
      <c r="G23" s="450">
        <v>150</v>
      </c>
      <c r="H23" s="450">
        <f t="shared" si="1"/>
        <v>1500</v>
      </c>
      <c r="I23" s="448">
        <f t="shared" si="2"/>
        <v>2450</v>
      </c>
      <c r="J23" s="41"/>
      <c r="K23" s="8"/>
      <c r="L23" s="368"/>
    </row>
    <row r="24" spans="1:12" s="6" customFormat="1" ht="15.6" outlineLevel="1">
      <c r="A24" s="376">
        <v>2438</v>
      </c>
      <c r="B24" s="69" t="s">
        <v>2041</v>
      </c>
      <c r="C24" s="202" t="s">
        <v>31</v>
      </c>
      <c r="D24" s="202">
        <v>10</v>
      </c>
      <c r="E24" s="450">
        <v>95</v>
      </c>
      <c r="F24" s="450">
        <f t="shared" si="0"/>
        <v>950</v>
      </c>
      <c r="G24" s="450">
        <v>150</v>
      </c>
      <c r="H24" s="450">
        <f t="shared" si="1"/>
        <v>1500</v>
      </c>
      <c r="I24" s="448">
        <f t="shared" si="2"/>
        <v>2450</v>
      </c>
      <c r="J24" s="41"/>
      <c r="K24" s="8"/>
      <c r="L24" s="368"/>
    </row>
    <row r="25" spans="1:12" s="6" customFormat="1" ht="15.6" outlineLevel="1">
      <c r="A25" s="376">
        <v>2439</v>
      </c>
      <c r="B25" s="69" t="s">
        <v>2042</v>
      </c>
      <c r="C25" s="202" t="s">
        <v>31</v>
      </c>
      <c r="D25" s="202">
        <v>2</v>
      </c>
      <c r="E25" s="450">
        <v>250</v>
      </c>
      <c r="F25" s="450">
        <f t="shared" si="0"/>
        <v>500</v>
      </c>
      <c r="G25" s="450">
        <v>150</v>
      </c>
      <c r="H25" s="450">
        <f t="shared" si="1"/>
        <v>300</v>
      </c>
      <c r="I25" s="448">
        <f t="shared" si="2"/>
        <v>800</v>
      </c>
      <c r="J25" s="41"/>
      <c r="K25" s="8"/>
      <c r="L25" s="368"/>
    </row>
    <row r="26" spans="1:12" s="6" customFormat="1" ht="15.6" outlineLevel="1">
      <c r="A26" s="376">
        <v>2440</v>
      </c>
      <c r="B26" s="69" t="s">
        <v>3719</v>
      </c>
      <c r="C26" s="202" t="s">
        <v>2</v>
      </c>
      <c r="D26" s="202">
        <v>10</v>
      </c>
      <c r="E26" s="450">
        <v>216.2</v>
      </c>
      <c r="F26" s="450">
        <f t="shared" si="0"/>
        <v>2162</v>
      </c>
      <c r="G26" s="450">
        <v>150</v>
      </c>
      <c r="H26" s="450">
        <f t="shared" si="1"/>
        <v>1500</v>
      </c>
      <c r="I26" s="448">
        <f t="shared" si="2"/>
        <v>3662</v>
      </c>
      <c r="J26" s="41"/>
      <c r="K26" s="8"/>
      <c r="L26" s="368"/>
    </row>
    <row r="27" spans="1:12" s="6" customFormat="1" ht="15.6" outlineLevel="1">
      <c r="A27" s="376">
        <v>2441</v>
      </c>
      <c r="B27" s="69" t="s">
        <v>3720</v>
      </c>
      <c r="C27" s="202" t="s">
        <v>2</v>
      </c>
      <c r="D27" s="202">
        <v>25</v>
      </c>
      <c r="E27" s="450">
        <v>486</v>
      </c>
      <c r="F27" s="450">
        <f t="shared" si="0"/>
        <v>12150</v>
      </c>
      <c r="G27" s="450">
        <v>250</v>
      </c>
      <c r="H27" s="450">
        <f t="shared" si="1"/>
        <v>6250</v>
      </c>
      <c r="I27" s="448">
        <f t="shared" si="2"/>
        <v>18400</v>
      </c>
      <c r="J27" s="41"/>
      <c r="K27" s="8"/>
      <c r="L27" s="368"/>
    </row>
    <row r="28" spans="1:12" s="6" customFormat="1" ht="15.6" outlineLevel="1">
      <c r="A28" s="376">
        <v>2442</v>
      </c>
      <c r="B28" s="69" t="s">
        <v>2043</v>
      </c>
      <c r="C28" s="202" t="s">
        <v>2</v>
      </c>
      <c r="D28" s="202">
        <v>25</v>
      </c>
      <c r="E28" s="450">
        <v>214</v>
      </c>
      <c r="F28" s="450">
        <f t="shared" si="0"/>
        <v>5350</v>
      </c>
      <c r="G28" s="448">
        <v>362</v>
      </c>
      <c r="H28" s="450">
        <f t="shared" si="1"/>
        <v>9050</v>
      </c>
      <c r="I28" s="448">
        <f t="shared" si="2"/>
        <v>14400</v>
      </c>
      <c r="J28" s="41"/>
      <c r="K28" s="8"/>
      <c r="L28" s="368"/>
    </row>
    <row r="29" spans="1:12" s="6" customFormat="1" ht="15.6" outlineLevel="1">
      <c r="A29" s="376">
        <v>2443</v>
      </c>
      <c r="B29" s="69" t="s">
        <v>2044</v>
      </c>
      <c r="C29" s="202" t="s">
        <v>2</v>
      </c>
      <c r="D29" s="202">
        <v>10</v>
      </c>
      <c r="E29" s="450">
        <v>214</v>
      </c>
      <c r="F29" s="450">
        <f t="shared" si="0"/>
        <v>2140</v>
      </c>
      <c r="G29" s="448">
        <v>362</v>
      </c>
      <c r="H29" s="450">
        <f t="shared" si="1"/>
        <v>3620</v>
      </c>
      <c r="I29" s="448">
        <f t="shared" si="2"/>
        <v>5760</v>
      </c>
      <c r="J29" s="41"/>
      <c r="K29" s="8"/>
      <c r="L29" s="368"/>
    </row>
    <row r="30" spans="1:12" s="6" customFormat="1" ht="15.6" outlineLevel="1">
      <c r="A30" s="376">
        <v>2444</v>
      </c>
      <c r="B30" s="69" t="s">
        <v>2045</v>
      </c>
      <c r="C30" s="202" t="s">
        <v>2</v>
      </c>
      <c r="D30" s="202">
        <v>20</v>
      </c>
      <c r="E30" s="450">
        <v>58</v>
      </c>
      <c r="F30" s="450">
        <f t="shared" si="0"/>
        <v>1160</v>
      </c>
      <c r="G30" s="448">
        <v>362</v>
      </c>
      <c r="H30" s="450">
        <f t="shared" si="1"/>
        <v>7240</v>
      </c>
      <c r="I30" s="448">
        <f t="shared" si="2"/>
        <v>8400</v>
      </c>
      <c r="J30" s="41"/>
      <c r="K30" s="8"/>
      <c r="L30" s="368"/>
    </row>
    <row r="31" spans="1:12" s="6" customFormat="1" ht="15.6" outlineLevel="1">
      <c r="A31" s="376">
        <v>2445</v>
      </c>
      <c r="B31" s="69" t="s">
        <v>2046</v>
      </c>
      <c r="C31" s="202" t="s">
        <v>2</v>
      </c>
      <c r="D31" s="202">
        <v>63</v>
      </c>
      <c r="E31" s="450">
        <v>58</v>
      </c>
      <c r="F31" s="450">
        <f t="shared" si="0"/>
        <v>3654</v>
      </c>
      <c r="G31" s="448">
        <v>362</v>
      </c>
      <c r="H31" s="450">
        <f t="shared" si="1"/>
        <v>22806</v>
      </c>
      <c r="I31" s="448">
        <f t="shared" si="2"/>
        <v>26460</v>
      </c>
      <c r="J31" s="41"/>
      <c r="K31" s="8"/>
      <c r="L31" s="368"/>
    </row>
    <row r="32" spans="1:12" s="6" customFormat="1" ht="15.6" outlineLevel="1">
      <c r="A32" s="376">
        <v>2446</v>
      </c>
      <c r="B32" s="69" t="s">
        <v>2047</v>
      </c>
      <c r="C32" s="202" t="s">
        <v>2</v>
      </c>
      <c r="D32" s="202">
        <v>380</v>
      </c>
      <c r="E32" s="450">
        <v>214</v>
      </c>
      <c r="F32" s="450">
        <f t="shared" si="0"/>
        <v>81320</v>
      </c>
      <c r="G32" s="448">
        <v>362</v>
      </c>
      <c r="H32" s="450">
        <f t="shared" si="1"/>
        <v>137560</v>
      </c>
      <c r="I32" s="448">
        <f t="shared" si="2"/>
        <v>218880</v>
      </c>
      <c r="J32" s="41"/>
      <c r="K32" s="8"/>
      <c r="L32" s="368"/>
    </row>
    <row r="34" spans="2:9">
      <c r="B34" s="1034" t="s">
        <v>3596</v>
      </c>
      <c r="C34" s="1034"/>
      <c r="D34" s="1034"/>
      <c r="E34" s="1034"/>
      <c r="F34" s="497">
        <f>SUM(F20:F33)</f>
        <v>117784</v>
      </c>
      <c r="G34" s="496"/>
      <c r="H34" s="497">
        <f>SUM(H20:H33)</f>
        <v>200926</v>
      </c>
      <c r="I34" s="495">
        <f>SUM(I20:I33)</f>
        <v>318710</v>
      </c>
    </row>
  </sheetData>
  <mergeCells count="25">
    <mergeCell ref="J16:J17"/>
    <mergeCell ref="B19:J19"/>
    <mergeCell ref="B34:E34"/>
    <mergeCell ref="A13:B13"/>
    <mergeCell ref="C13:J13"/>
    <mergeCell ref="A15:J15"/>
    <mergeCell ref="A16:A17"/>
    <mergeCell ref="B16:B17"/>
    <mergeCell ref="C16:C17"/>
    <mergeCell ref="D16:D17"/>
    <mergeCell ref="E16:F16"/>
    <mergeCell ref="G16:H16"/>
    <mergeCell ref="I16:I17"/>
    <mergeCell ref="I10:J10"/>
    <mergeCell ref="D1:J1"/>
    <mergeCell ref="A2:J2"/>
    <mergeCell ref="A3:J3"/>
    <mergeCell ref="A4:J4"/>
    <mergeCell ref="A5:J5"/>
    <mergeCell ref="A6:J6"/>
    <mergeCell ref="A7:C7"/>
    <mergeCell ref="F7:J7"/>
    <mergeCell ref="A8:D8"/>
    <mergeCell ref="F8:H8"/>
    <mergeCell ref="A9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E692-0427-46C9-85FE-8D6AFBE629A5}">
  <sheetPr>
    <tabColor rgb="FF92D050"/>
  </sheetPr>
  <dimension ref="A1:S41"/>
  <sheetViews>
    <sheetView zoomScale="85" zoomScaleNormal="85" workbookViewId="0">
      <selection activeCell="L43" sqref="L43"/>
    </sheetView>
  </sheetViews>
  <sheetFormatPr defaultColWidth="8.88671875" defaultRowHeight="14.4"/>
  <cols>
    <col min="1" max="1" width="12.5546875" customWidth="1"/>
    <col min="2" max="2" width="69.44140625" customWidth="1"/>
    <col min="3" max="3" width="13" style="614" customWidth="1"/>
    <col min="4" max="4" width="19.33203125" style="614" customWidth="1"/>
    <col min="5" max="5" width="15.6640625" style="614" customWidth="1"/>
    <col min="6" max="6" width="17.88671875" style="614" customWidth="1"/>
    <col min="7" max="7" width="17.109375" style="614" customWidth="1"/>
    <col min="8" max="8" width="17.88671875" style="614" customWidth="1"/>
    <col min="9" max="9" width="19.88671875" style="614" customWidth="1"/>
  </cols>
  <sheetData>
    <row r="1" spans="1:19" s="64" customFormat="1" ht="62.25" customHeight="1">
      <c r="A1" s="61"/>
      <c r="B1" s="333"/>
      <c r="C1" s="62"/>
      <c r="D1" s="920" t="s">
        <v>1169</v>
      </c>
      <c r="E1" s="920"/>
      <c r="F1" s="920"/>
      <c r="G1" s="920"/>
      <c r="H1" s="920"/>
      <c r="I1" s="920"/>
    </row>
    <row r="2" spans="1:19" s="6" customFormat="1" ht="15.6">
      <c r="A2" s="921" t="s">
        <v>3044</v>
      </c>
      <c r="B2" s="921"/>
      <c r="C2" s="921"/>
      <c r="D2" s="921"/>
      <c r="E2" s="921"/>
      <c r="F2" s="921"/>
      <c r="G2" s="921"/>
      <c r="H2" s="921"/>
      <c r="I2" s="921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s="12" customFormat="1" ht="15">
      <c r="A3" s="926"/>
      <c r="B3" s="926"/>
      <c r="C3" s="926"/>
      <c r="D3" s="926"/>
      <c r="E3" s="926"/>
      <c r="F3" s="926"/>
      <c r="G3" s="926"/>
      <c r="H3" s="926"/>
      <c r="I3" s="926"/>
    </row>
    <row r="4" spans="1:19" s="12" customFormat="1" ht="15.6">
      <c r="A4" s="927" t="s">
        <v>1171</v>
      </c>
      <c r="B4" s="927"/>
      <c r="C4" s="927"/>
      <c r="D4" s="927"/>
      <c r="E4" s="927"/>
      <c r="F4" s="927"/>
      <c r="G4" s="927"/>
      <c r="H4" s="927"/>
      <c r="I4" s="927"/>
    </row>
    <row r="5" spans="1:19" s="6" customFormat="1" ht="15">
      <c r="A5" s="929"/>
      <c r="B5" s="929"/>
      <c r="C5" s="929"/>
      <c r="D5" s="929"/>
      <c r="E5" s="929"/>
      <c r="F5" s="929"/>
      <c r="G5" s="929"/>
      <c r="H5" s="929"/>
      <c r="I5" s="929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s="63" customFormat="1" ht="15.6">
      <c r="A7" s="942" t="s">
        <v>20</v>
      </c>
      <c r="B7" s="942"/>
      <c r="C7" s="942"/>
      <c r="D7" s="52"/>
      <c r="E7" s="603"/>
      <c r="F7" s="942" t="s">
        <v>21</v>
      </c>
      <c r="G7" s="942"/>
      <c r="H7" s="942"/>
      <c r="I7" s="942"/>
    </row>
    <row r="8" spans="1:19" s="63" customFormat="1" ht="30.75" customHeight="1">
      <c r="A8" s="945" t="s">
        <v>27</v>
      </c>
      <c r="B8" s="945"/>
      <c r="C8" s="945"/>
      <c r="D8" s="945"/>
      <c r="E8" s="604"/>
      <c r="F8" s="969" t="s">
        <v>1172</v>
      </c>
      <c r="G8" s="969"/>
      <c r="H8" s="969"/>
      <c r="I8" s="321" t="s">
        <v>1173</v>
      </c>
    </row>
    <row r="9" spans="1:19" s="63" customFormat="1" ht="15">
      <c r="A9" s="946"/>
      <c r="B9" s="946"/>
      <c r="C9" s="946"/>
      <c r="D9" s="946"/>
      <c r="E9" s="605"/>
      <c r="F9" s="606"/>
      <c r="G9" s="606"/>
      <c r="H9" s="606"/>
      <c r="I9" s="321"/>
      <c r="L9" s="23" t="s">
        <v>22</v>
      </c>
      <c r="M9" s="23" t="s">
        <v>22</v>
      </c>
    </row>
    <row r="10" spans="1:19" s="63" customFormat="1" ht="15">
      <c r="A10" s="56"/>
      <c r="B10" s="342"/>
      <c r="C10" s="607" t="s">
        <v>28</v>
      </c>
      <c r="D10" s="53"/>
      <c r="E10" s="606"/>
      <c r="F10" s="608"/>
      <c r="G10" s="608"/>
      <c r="H10" s="608"/>
      <c r="I10" s="51" t="s">
        <v>28</v>
      </c>
    </row>
    <row r="11" spans="1:19" s="63" customFormat="1" ht="15">
      <c r="A11" s="57" t="s">
        <v>3034</v>
      </c>
      <c r="B11" s="343"/>
      <c r="C11" s="54"/>
      <c r="D11" s="54"/>
      <c r="E11" s="609"/>
      <c r="F11" s="610"/>
      <c r="G11" s="610"/>
      <c r="H11" s="609"/>
      <c r="I11" s="48"/>
    </row>
    <row r="12" spans="1:19" s="5" customFormat="1" ht="15.6">
      <c r="A12" s="58"/>
      <c r="B12" s="4"/>
      <c r="C12" s="7"/>
      <c r="D12" s="7"/>
      <c r="E12" s="1"/>
      <c r="F12" s="1"/>
      <c r="G12" s="2"/>
      <c r="H12" s="1"/>
      <c r="I12" s="3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s="11" customFormat="1" ht="34.5" customHeight="1">
      <c r="A13" s="943" t="s">
        <v>24</v>
      </c>
      <c r="B13" s="943"/>
      <c r="C13" s="944" t="s">
        <v>1171</v>
      </c>
      <c r="D13" s="944"/>
      <c r="E13" s="944"/>
      <c r="F13" s="944"/>
      <c r="G13" s="944"/>
      <c r="H13" s="944"/>
      <c r="I13" s="944"/>
    </row>
    <row r="14" spans="1:19" s="63" customFormat="1" ht="15.6">
      <c r="A14" s="31" t="s">
        <v>25</v>
      </c>
      <c r="B14" s="344"/>
      <c r="C14" s="55"/>
      <c r="D14" s="55"/>
      <c r="E14" s="611"/>
      <c r="F14" s="611"/>
      <c r="G14" s="611"/>
      <c r="H14" s="612"/>
      <c r="I14" s="615"/>
    </row>
    <row r="15" spans="1:19" s="12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</row>
    <row r="16" spans="1:19" s="12" customFormat="1" ht="69" customHeight="1">
      <c r="A16" s="930" t="s">
        <v>0</v>
      </c>
      <c r="B16" s="932" t="s">
        <v>19</v>
      </c>
      <c r="C16" s="922" t="s">
        <v>9</v>
      </c>
      <c r="D16" s="922" t="s">
        <v>7</v>
      </c>
      <c r="E16" s="922" t="s">
        <v>3035</v>
      </c>
      <c r="F16" s="922"/>
      <c r="G16" s="922" t="s">
        <v>3036</v>
      </c>
      <c r="H16" s="922"/>
      <c r="I16" s="922" t="s">
        <v>3039</v>
      </c>
    </row>
    <row r="17" spans="1:10" s="12" customFormat="1" ht="75.599999999999994">
      <c r="A17" s="931"/>
      <c r="B17" s="933"/>
      <c r="C17" s="923"/>
      <c r="D17" s="923"/>
      <c r="E17" s="84" t="s">
        <v>10</v>
      </c>
      <c r="F17" s="210" t="s">
        <v>11</v>
      </c>
      <c r="G17" s="86" t="s">
        <v>3037</v>
      </c>
      <c r="H17" s="210" t="s">
        <v>3038</v>
      </c>
      <c r="I17" s="923"/>
    </row>
    <row r="18" spans="1:10" s="12" customFormat="1" ht="15.6">
      <c r="A18" s="87" t="s">
        <v>1</v>
      </c>
      <c r="B18" s="334">
        <v>2</v>
      </c>
      <c r="C18" s="88" t="s">
        <v>4</v>
      </c>
      <c r="D18" s="88" t="s">
        <v>5</v>
      </c>
      <c r="E18" s="88" t="s">
        <v>6</v>
      </c>
      <c r="F18" s="88" t="s">
        <v>13</v>
      </c>
      <c r="G18" s="88" t="s">
        <v>14</v>
      </c>
      <c r="H18" s="88" t="s">
        <v>15</v>
      </c>
      <c r="I18" s="88" t="s">
        <v>16</v>
      </c>
    </row>
    <row r="19" spans="1:10" s="6" customFormat="1" ht="15.6">
      <c r="A19" s="972" t="s">
        <v>1162</v>
      </c>
      <c r="B19" s="972"/>
      <c r="C19" s="972"/>
      <c r="D19" s="973"/>
      <c r="E19" s="38"/>
      <c r="F19" s="38"/>
      <c r="G19" s="377"/>
      <c r="H19" s="377"/>
      <c r="I19" s="40"/>
    </row>
    <row r="20" spans="1:10" s="6" customFormat="1" ht="15.6">
      <c r="A20" s="597"/>
      <c r="B20" s="598" t="s">
        <v>30</v>
      </c>
      <c r="C20" s="613"/>
      <c r="D20" s="139"/>
      <c r="E20" s="38"/>
      <c r="F20" s="38"/>
      <c r="G20" s="377"/>
      <c r="H20" s="377"/>
      <c r="I20" s="40"/>
    </row>
    <row r="21" spans="1:10" s="6" customFormat="1" ht="30">
      <c r="A21" s="662">
        <v>1</v>
      </c>
      <c r="B21" s="663" t="s">
        <v>3045</v>
      </c>
      <c r="C21" s="664" t="s">
        <v>1642</v>
      </c>
      <c r="D21" s="665">
        <v>214.83500000000001</v>
      </c>
      <c r="E21" s="458"/>
      <c r="F21" s="534">
        <v>13129178</v>
      </c>
      <c r="G21" s="461"/>
      <c r="H21" s="534">
        <v>5313551</v>
      </c>
      <c r="I21" s="532">
        <f t="shared" ref="I21" si="0">H21+F21</f>
        <v>18442729</v>
      </c>
    </row>
    <row r="22" spans="1:10" s="6" customFormat="1" ht="15.6">
      <c r="A22" s="597">
        <f>A21+1</f>
        <v>2</v>
      </c>
      <c r="B22" s="598" t="s">
        <v>32</v>
      </c>
      <c r="C22" s="92"/>
      <c r="D22" s="141"/>
      <c r="E22" s="38"/>
      <c r="F22" s="38"/>
      <c r="G22" s="377"/>
      <c r="H22" s="377"/>
      <c r="I22" s="40"/>
      <c r="J22" s="279"/>
    </row>
    <row r="23" spans="1:10" s="6" customFormat="1" ht="30">
      <c r="A23" s="597">
        <f t="shared" ref="A23:A39" si="1">A22+1</f>
        <v>3</v>
      </c>
      <c r="B23" s="91" t="s">
        <v>33</v>
      </c>
      <c r="C23" s="93" t="s">
        <v>63</v>
      </c>
      <c r="D23" s="142">
        <v>874.6</v>
      </c>
      <c r="E23" s="38"/>
      <c r="F23" s="38"/>
      <c r="G23" s="599">
        <v>756</v>
      </c>
      <c r="H23" s="600">
        <f>G23*D23</f>
        <v>661197.6</v>
      </c>
      <c r="I23" s="378">
        <f>H23+F23</f>
        <v>661197.6</v>
      </c>
      <c r="J23" s="279"/>
    </row>
    <row r="24" spans="1:10" s="6" customFormat="1" ht="30">
      <c r="A24" s="597">
        <f t="shared" si="1"/>
        <v>4</v>
      </c>
      <c r="B24" s="91" t="s">
        <v>35</v>
      </c>
      <c r="C24" s="93" t="s">
        <v>63</v>
      </c>
      <c r="D24" s="142">
        <v>12.96</v>
      </c>
      <c r="E24" s="38"/>
      <c r="F24" s="38"/>
      <c r="G24" s="599">
        <v>2877</v>
      </c>
      <c r="H24" s="600">
        <v>37285.919999999998</v>
      </c>
      <c r="I24" s="378">
        <f t="shared" ref="I24:I39" si="2">H24+F24</f>
        <v>37285.919999999998</v>
      </c>
      <c r="J24" s="279"/>
    </row>
    <row r="25" spans="1:10" s="6" customFormat="1" ht="15">
      <c r="A25" s="597">
        <f t="shared" si="1"/>
        <v>5</v>
      </c>
      <c r="B25" s="94" t="s">
        <v>36</v>
      </c>
      <c r="C25" s="93" t="s">
        <v>34</v>
      </c>
      <c r="D25" s="142">
        <v>25.8</v>
      </c>
      <c r="E25" s="38"/>
      <c r="F25" s="38"/>
      <c r="G25" s="599">
        <v>2397.5</v>
      </c>
      <c r="H25" s="600">
        <f>ROUND(G25*D25,2)</f>
        <v>61855.5</v>
      </c>
      <c r="I25" s="378">
        <f t="shared" si="2"/>
        <v>61855.5</v>
      </c>
      <c r="J25" s="279" t="s">
        <v>3756</v>
      </c>
    </row>
    <row r="26" spans="1:10" s="6" customFormat="1" ht="30">
      <c r="A26" s="597">
        <f t="shared" si="1"/>
        <v>6</v>
      </c>
      <c r="B26" s="95" t="s">
        <v>37</v>
      </c>
      <c r="C26" s="93" t="s">
        <v>63</v>
      </c>
      <c r="D26" s="142">
        <v>12.96</v>
      </c>
      <c r="E26" s="38"/>
      <c r="F26" s="38"/>
      <c r="G26" s="599">
        <v>312</v>
      </c>
      <c r="H26" s="600">
        <v>4043.52</v>
      </c>
      <c r="I26" s="378">
        <f t="shared" si="2"/>
        <v>4043.52</v>
      </c>
      <c r="J26" s="279"/>
    </row>
    <row r="27" spans="1:10" s="6" customFormat="1" ht="30">
      <c r="A27" s="597">
        <f t="shared" si="1"/>
        <v>7</v>
      </c>
      <c r="B27" s="95" t="s">
        <v>38</v>
      </c>
      <c r="C27" s="93" t="s">
        <v>63</v>
      </c>
      <c r="D27" s="142">
        <v>887.6</v>
      </c>
      <c r="E27" s="38"/>
      <c r="F27" s="38"/>
      <c r="G27" s="599">
        <v>384</v>
      </c>
      <c r="H27" s="600">
        <v>340838.40000000002</v>
      </c>
      <c r="I27" s="378">
        <f t="shared" si="2"/>
        <v>340838.40000000002</v>
      </c>
      <c r="J27" s="279"/>
    </row>
    <row r="28" spans="1:10" s="6" customFormat="1" ht="15">
      <c r="A28" s="597">
        <f t="shared" si="1"/>
        <v>8</v>
      </c>
      <c r="B28" s="94" t="s">
        <v>39</v>
      </c>
      <c r="C28" s="93" t="s">
        <v>34</v>
      </c>
      <c r="D28" s="142">
        <v>887.6</v>
      </c>
      <c r="E28" s="38"/>
      <c r="F28" s="38"/>
      <c r="G28" s="599">
        <v>144</v>
      </c>
      <c r="H28" s="600">
        <v>127814.39999999999</v>
      </c>
      <c r="I28" s="378">
        <f t="shared" si="2"/>
        <v>127814.39999999999</v>
      </c>
      <c r="J28" s="279"/>
    </row>
    <row r="29" spans="1:10" s="6" customFormat="1" ht="15.6">
      <c r="A29" s="597">
        <f t="shared" si="1"/>
        <v>9</v>
      </c>
      <c r="B29" s="601" t="s">
        <v>3046</v>
      </c>
      <c r="C29" s="92" t="s">
        <v>31</v>
      </c>
      <c r="D29" s="141">
        <v>40</v>
      </c>
      <c r="E29" s="38"/>
      <c r="F29" s="38"/>
      <c r="G29" s="377"/>
      <c r="H29" s="377"/>
      <c r="I29" s="40"/>
      <c r="J29" s="279"/>
    </row>
    <row r="30" spans="1:10" s="6" customFormat="1" ht="60">
      <c r="A30" s="597">
        <f t="shared" si="1"/>
        <v>10</v>
      </c>
      <c r="B30" s="96" t="s">
        <v>3083</v>
      </c>
      <c r="C30" s="97" t="s">
        <v>40</v>
      </c>
      <c r="D30" s="141">
        <f>(0.236+0.073+0.041)*40</f>
        <v>14</v>
      </c>
      <c r="E30" s="599">
        <v>88085.84</v>
      </c>
      <c r="F30" s="600">
        <f>ROUND(E30*D30,2)</f>
        <v>1233201.76</v>
      </c>
      <c r="G30" s="600">
        <v>131115.76999999999</v>
      </c>
      <c r="H30" s="600">
        <f t="shared" ref="H30:H39" si="3">G30*D30</f>
        <v>1835620.7799999998</v>
      </c>
      <c r="I30" s="378">
        <f t="shared" si="2"/>
        <v>3068822.54</v>
      </c>
      <c r="J30" s="279" t="s">
        <v>3757</v>
      </c>
    </row>
    <row r="31" spans="1:10" s="6" customFormat="1" ht="15">
      <c r="A31" s="597">
        <f t="shared" si="1"/>
        <v>11</v>
      </c>
      <c r="B31" s="94" t="s">
        <v>3047</v>
      </c>
      <c r="C31" s="93" t="s">
        <v>34</v>
      </c>
      <c r="D31" s="142">
        <f>2.3*40</f>
        <v>92</v>
      </c>
      <c r="E31" s="599">
        <v>8161.02</v>
      </c>
      <c r="F31" s="600">
        <f t="shared" ref="F31:F39" si="4">ROUND(E31*D31,2)</f>
        <v>750813.84</v>
      </c>
      <c r="G31" s="600">
        <v>19952.400000000001</v>
      </c>
      <c r="H31" s="600">
        <f t="shared" si="3"/>
        <v>1835620.8</v>
      </c>
      <c r="I31" s="378">
        <f t="shared" si="2"/>
        <v>2586434.64</v>
      </c>
      <c r="J31" s="279"/>
    </row>
    <row r="32" spans="1:10" s="6" customFormat="1" ht="16.5" customHeight="1">
      <c r="A32" s="597">
        <f t="shared" si="1"/>
        <v>12</v>
      </c>
      <c r="B32" s="601" t="s">
        <v>41</v>
      </c>
      <c r="C32" s="92" t="s">
        <v>31</v>
      </c>
      <c r="D32" s="143" t="s">
        <v>42</v>
      </c>
      <c r="E32" s="38"/>
      <c r="F32" s="600"/>
      <c r="G32" s="602"/>
      <c r="H32" s="600"/>
      <c r="I32" s="40"/>
      <c r="J32" s="279"/>
    </row>
    <row r="33" spans="1:10" s="6" customFormat="1" ht="15">
      <c r="A33" s="597">
        <f t="shared" si="1"/>
        <v>13</v>
      </c>
      <c r="B33" s="94" t="s">
        <v>43</v>
      </c>
      <c r="C33" s="93" t="s">
        <v>12</v>
      </c>
      <c r="D33" s="144">
        <f>3.24*20</f>
        <v>64.800000000000011</v>
      </c>
      <c r="E33" s="599"/>
      <c r="F33" s="600"/>
      <c r="G33" s="600">
        <v>463.08</v>
      </c>
      <c r="H33" s="600">
        <f t="shared" si="3"/>
        <v>30007.584000000003</v>
      </c>
      <c r="I33" s="378">
        <f>H33+F33</f>
        <v>30007.584000000003</v>
      </c>
      <c r="J33" s="279"/>
    </row>
    <row r="34" spans="1:10" s="6" customFormat="1" ht="45">
      <c r="A34" s="597">
        <f t="shared" si="1"/>
        <v>14</v>
      </c>
      <c r="B34" s="95" t="s">
        <v>44</v>
      </c>
      <c r="C34" s="93" t="s">
        <v>34</v>
      </c>
      <c r="D34" s="144">
        <f>0.6*20</f>
        <v>12</v>
      </c>
      <c r="E34" s="599">
        <v>4488.2700000000004</v>
      </c>
      <c r="F34" s="600">
        <f t="shared" si="4"/>
        <v>53859.24</v>
      </c>
      <c r="G34" s="600">
        <v>2469.4699999999998</v>
      </c>
      <c r="H34" s="600">
        <f t="shared" si="3"/>
        <v>29633.64</v>
      </c>
      <c r="I34" s="378">
        <f>H34+F34</f>
        <v>83492.88</v>
      </c>
      <c r="J34" s="279"/>
    </row>
    <row r="35" spans="1:10" s="6" customFormat="1" ht="30">
      <c r="A35" s="597">
        <f t="shared" si="1"/>
        <v>15</v>
      </c>
      <c r="B35" s="95" t="s">
        <v>45</v>
      </c>
      <c r="C35" s="93" t="s">
        <v>34</v>
      </c>
      <c r="D35" s="144">
        <f>0.3*20</f>
        <v>6</v>
      </c>
      <c r="E35" s="599">
        <v>6875.82</v>
      </c>
      <c r="F35" s="600">
        <f t="shared" si="4"/>
        <v>41254.92</v>
      </c>
      <c r="G35" s="600">
        <v>8164.91</v>
      </c>
      <c r="H35" s="600">
        <f t="shared" si="3"/>
        <v>48989.46</v>
      </c>
      <c r="I35" s="378">
        <f t="shared" si="2"/>
        <v>90244.38</v>
      </c>
      <c r="J35" s="279"/>
    </row>
    <row r="36" spans="1:10" s="6" customFormat="1" ht="15">
      <c r="A36" s="597">
        <f t="shared" si="1"/>
        <v>16</v>
      </c>
      <c r="B36" s="94" t="s">
        <v>3048</v>
      </c>
      <c r="C36" s="93" t="s">
        <v>34</v>
      </c>
      <c r="D36" s="142">
        <f>1.55*20</f>
        <v>31</v>
      </c>
      <c r="E36" s="599">
        <v>9339.17</v>
      </c>
      <c r="F36" s="600">
        <f t="shared" si="4"/>
        <v>289514.27</v>
      </c>
      <c r="G36" s="600">
        <v>10318.200000000001</v>
      </c>
      <c r="H36" s="600">
        <f t="shared" si="3"/>
        <v>319864.2</v>
      </c>
      <c r="I36" s="378">
        <f t="shared" si="2"/>
        <v>609378.47</v>
      </c>
      <c r="J36" s="279"/>
    </row>
    <row r="37" spans="1:10" s="6" customFormat="1" ht="60">
      <c r="A37" s="597">
        <f t="shared" si="1"/>
        <v>17</v>
      </c>
      <c r="B37" s="95" t="s">
        <v>3049</v>
      </c>
      <c r="C37" s="97" t="s">
        <v>40</v>
      </c>
      <c r="D37" s="145">
        <f>(0.851+0.004+0.038)*20</f>
        <v>17.86</v>
      </c>
      <c r="E37" s="599">
        <v>95847.16</v>
      </c>
      <c r="F37" s="600">
        <f t="shared" si="4"/>
        <v>1711830.28</v>
      </c>
      <c r="G37" s="600">
        <v>24142.49</v>
      </c>
      <c r="H37" s="600">
        <f t="shared" si="3"/>
        <v>431184.8714</v>
      </c>
      <c r="I37" s="378">
        <f t="shared" si="2"/>
        <v>2143015.1513999999</v>
      </c>
      <c r="J37" s="279"/>
    </row>
    <row r="38" spans="1:10" s="6" customFormat="1" ht="15">
      <c r="A38" s="597">
        <f t="shared" si="1"/>
        <v>18</v>
      </c>
      <c r="B38" s="94" t="s">
        <v>46</v>
      </c>
      <c r="C38" s="93" t="s">
        <v>12</v>
      </c>
      <c r="D38" s="142">
        <f>10.23*20</f>
        <v>204.60000000000002</v>
      </c>
      <c r="E38" s="599">
        <v>1470.42</v>
      </c>
      <c r="F38" s="600">
        <f t="shared" si="4"/>
        <v>300847.93</v>
      </c>
      <c r="G38" s="600">
        <v>378</v>
      </c>
      <c r="H38" s="600">
        <f t="shared" si="3"/>
        <v>77338.8</v>
      </c>
      <c r="I38" s="378">
        <f t="shared" si="2"/>
        <v>378186.73</v>
      </c>
      <c r="J38" s="279"/>
    </row>
    <row r="39" spans="1:10" s="6" customFormat="1" ht="45">
      <c r="A39" s="597">
        <f t="shared" si="1"/>
        <v>19</v>
      </c>
      <c r="B39" s="95" t="s">
        <v>47</v>
      </c>
      <c r="C39" s="93" t="s">
        <v>34</v>
      </c>
      <c r="D39" s="142">
        <v>838.6</v>
      </c>
      <c r="E39" s="599">
        <v>1584</v>
      </c>
      <c r="F39" s="600">
        <f t="shared" si="4"/>
        <v>1328342.3999999999</v>
      </c>
      <c r="G39" s="600">
        <v>1620</v>
      </c>
      <c r="H39" s="600">
        <f t="shared" si="3"/>
        <v>1358532</v>
      </c>
      <c r="I39" s="378">
        <f t="shared" si="2"/>
        <v>2686874.4</v>
      </c>
      <c r="J39" s="279"/>
    </row>
    <row r="41" spans="1:10">
      <c r="A41" s="970" t="s">
        <v>3596</v>
      </c>
      <c r="B41" s="971"/>
      <c r="C41" s="971"/>
      <c r="D41" s="971"/>
      <c r="E41" s="971"/>
      <c r="F41" s="709">
        <f>SUM(F20:F39)</f>
        <v>18838842.639999997</v>
      </c>
      <c r="G41" s="300"/>
      <c r="H41" s="300">
        <f>SUM(H20:H39)</f>
        <v>12513378.475400003</v>
      </c>
      <c r="I41" s="300">
        <f>SUM(I20:I40)</f>
        <v>31352221.115399994</v>
      </c>
    </row>
  </sheetData>
  <mergeCells count="23">
    <mergeCell ref="A41:E41"/>
    <mergeCell ref="A16:A17"/>
    <mergeCell ref="B16:B17"/>
    <mergeCell ref="C16:C17"/>
    <mergeCell ref="D16:D17"/>
    <mergeCell ref="E16:F16"/>
    <mergeCell ref="A19:D19"/>
    <mergeCell ref="A9:D9"/>
    <mergeCell ref="A13:B13"/>
    <mergeCell ref="C13:I13"/>
    <mergeCell ref="A15:I15"/>
    <mergeCell ref="I16:I17"/>
    <mergeCell ref="G16:H16"/>
    <mergeCell ref="A6:I6"/>
    <mergeCell ref="A7:C7"/>
    <mergeCell ref="F7:I7"/>
    <mergeCell ref="A8:D8"/>
    <mergeCell ref="D1:I1"/>
    <mergeCell ref="A2:I2"/>
    <mergeCell ref="A3:I3"/>
    <mergeCell ref="A4:I4"/>
    <mergeCell ref="A5:I5"/>
    <mergeCell ref="F8:H8"/>
  </mergeCells>
  <dataValidations count="1">
    <dataValidation allowBlank="1" sqref="C21:C22 C29:C30 C32 C37" xr:uid="{0C8D337B-6C30-44B9-B3C4-503670C43F8F}">
      <formula1>0</formula1>
      <formula2>0</formula2>
    </dataValidation>
  </dataValidation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2D4D-AD47-4662-9652-D0126F61BF7F}">
  <sheetPr>
    <tabColor rgb="FF92D050"/>
  </sheetPr>
  <dimension ref="A1:AA63"/>
  <sheetViews>
    <sheetView topLeftCell="A38" zoomScale="55" zoomScaleNormal="55" workbookViewId="0">
      <selection activeCell="F68" sqref="F68"/>
    </sheetView>
  </sheetViews>
  <sheetFormatPr defaultColWidth="8.88671875" defaultRowHeight="14.4" outlineLevelRow="1"/>
  <cols>
    <col min="1" max="1" width="8" customWidth="1"/>
    <col min="2" max="2" width="156" customWidth="1"/>
    <col min="3" max="3" width="12.109375" customWidth="1"/>
    <col min="4" max="4" width="15.33203125" customWidth="1"/>
    <col min="5" max="5" width="14.5546875" customWidth="1"/>
    <col min="6" max="6" width="17.88671875" customWidth="1"/>
    <col min="7" max="7" width="17.109375" customWidth="1"/>
    <col min="8" max="8" width="17.88671875" customWidth="1"/>
    <col min="9" max="9" width="19.88671875" customWidth="1"/>
    <col min="10" max="10" width="0" hidden="1" customWidth="1"/>
    <col min="11" max="11" width="2.5546875" customWidth="1"/>
    <col min="12" max="12" width="17" customWidth="1"/>
    <col min="13" max="13" width="12.5546875" customWidth="1"/>
    <col min="14" max="15" width="10.88671875" bestFit="1" customWidth="1"/>
  </cols>
  <sheetData>
    <row r="1" spans="1:27" s="64" customFormat="1" ht="15">
      <c r="A1" s="356"/>
      <c r="B1" s="356"/>
      <c r="C1" s="323"/>
      <c r="D1" s="994" t="s">
        <v>1169</v>
      </c>
      <c r="E1" s="994"/>
      <c r="F1" s="994"/>
      <c r="G1" s="994"/>
      <c r="H1" s="994"/>
      <c r="I1" s="994"/>
      <c r="J1" s="994"/>
      <c r="K1" s="404"/>
    </row>
    <row r="2" spans="1:27" s="6" customFormat="1" ht="15.6">
      <c r="A2" s="980" t="s">
        <v>3044</v>
      </c>
      <c r="B2" s="980"/>
      <c r="C2" s="980"/>
      <c r="D2" s="980"/>
      <c r="E2" s="980"/>
      <c r="F2" s="980"/>
      <c r="G2" s="980"/>
      <c r="H2" s="980"/>
      <c r="I2" s="980"/>
      <c r="J2" s="980"/>
      <c r="K2" s="405"/>
    </row>
    <row r="3" spans="1:27" s="356" customFormat="1" ht="15">
      <c r="A3" s="981"/>
      <c r="B3" s="981"/>
      <c r="C3" s="981"/>
      <c r="D3" s="981"/>
      <c r="E3" s="981"/>
      <c r="F3" s="981"/>
      <c r="G3" s="981"/>
      <c r="H3" s="981"/>
      <c r="I3" s="981"/>
      <c r="J3" s="981"/>
      <c r="K3" s="362"/>
    </row>
    <row r="4" spans="1:27" s="356" customFormat="1" ht="15.6">
      <c r="A4" s="982" t="s">
        <v>1171</v>
      </c>
      <c r="B4" s="982"/>
      <c r="C4" s="982"/>
      <c r="D4" s="982"/>
      <c r="E4" s="982"/>
      <c r="F4" s="982"/>
      <c r="G4" s="982"/>
      <c r="H4" s="982"/>
      <c r="I4" s="982"/>
      <c r="J4" s="982"/>
      <c r="K4" s="406"/>
    </row>
    <row r="5" spans="1:27" s="6" customFormat="1" ht="15">
      <c r="A5" s="981"/>
      <c r="B5" s="981"/>
      <c r="C5" s="981"/>
      <c r="D5" s="981"/>
      <c r="E5" s="981"/>
      <c r="F5" s="981"/>
      <c r="G5" s="981"/>
      <c r="H5" s="981"/>
      <c r="I5" s="981"/>
      <c r="J5" s="981"/>
      <c r="K5" s="362"/>
    </row>
    <row r="6" spans="1:27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2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  <c r="K7" s="205"/>
    </row>
    <row r="8" spans="1:27" s="63" customFormat="1" ht="15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22" t="s">
        <v>1173</v>
      </c>
      <c r="J8" s="22"/>
      <c r="K8" s="22"/>
    </row>
    <row r="9" spans="1:27" s="63" customFormat="1" ht="15">
      <c r="A9" s="946"/>
      <c r="B9" s="946"/>
      <c r="C9" s="946"/>
      <c r="D9" s="946"/>
      <c r="E9" s="208"/>
      <c r="F9" s="22"/>
      <c r="G9" s="22"/>
      <c r="H9" s="22"/>
      <c r="I9" s="22"/>
      <c r="J9" s="22"/>
      <c r="K9" s="22"/>
      <c r="T9" s="23" t="s">
        <v>22</v>
      </c>
      <c r="U9" s="23" t="s">
        <v>22</v>
      </c>
    </row>
    <row r="10" spans="1:27" s="63" customFormat="1" ht="15">
      <c r="A10" s="25"/>
      <c r="B10" s="25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  <c r="K10" s="29"/>
    </row>
    <row r="11" spans="1:27" s="63" customFormat="1" ht="15">
      <c r="A11" s="63" t="s">
        <v>3034</v>
      </c>
      <c r="B11" s="28"/>
      <c r="C11" s="48"/>
      <c r="D11" s="54"/>
      <c r="E11" s="28"/>
      <c r="F11" s="27"/>
      <c r="G11" s="27"/>
      <c r="H11" s="28"/>
      <c r="I11" s="28"/>
      <c r="J11" s="29" t="s">
        <v>23</v>
      </c>
      <c r="K11" s="29"/>
    </row>
    <row r="12" spans="1:27" s="5" customFormat="1" ht="15.6">
      <c r="A12" s="358"/>
      <c r="B12" s="4"/>
      <c r="C12" s="7"/>
      <c r="D12" s="7"/>
      <c r="E12" s="1"/>
      <c r="F12" s="1"/>
      <c r="G12" s="2"/>
      <c r="H12" s="1"/>
      <c r="I12" s="3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s="361" customFormat="1" ht="15.6">
      <c r="A13" s="945" t="s">
        <v>24</v>
      </c>
      <c r="B13" s="945"/>
      <c r="C13" s="983" t="s">
        <v>1171</v>
      </c>
      <c r="D13" s="983"/>
      <c r="E13" s="983"/>
      <c r="F13" s="983"/>
      <c r="G13" s="983"/>
      <c r="H13" s="983"/>
      <c r="I13" s="983"/>
      <c r="J13" s="983"/>
      <c r="K13" s="410"/>
    </row>
    <row r="14" spans="1:27" s="63" customFormat="1" ht="15.6">
      <c r="A14" s="64" t="s">
        <v>25</v>
      </c>
      <c r="B14" s="64"/>
      <c r="C14" s="362"/>
      <c r="D14" s="323"/>
      <c r="E14" s="64"/>
      <c r="F14" s="64"/>
      <c r="G14" s="64"/>
      <c r="H14" s="363"/>
      <c r="I14" s="364"/>
      <c r="J14" s="365" t="s">
        <v>26</v>
      </c>
      <c r="K14" s="365"/>
      <c r="L14" s="367"/>
      <c r="M14" s="367"/>
    </row>
    <row r="15" spans="1:27" s="356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  <c r="K15" s="215"/>
      <c r="L15" s="368"/>
    </row>
    <row r="16" spans="1:27" s="356" customFormat="1" ht="15.6">
      <c r="A16" s="988" t="s">
        <v>0</v>
      </c>
      <c r="B16" s="990" t="s">
        <v>19</v>
      </c>
      <c r="C16" s="990" t="s">
        <v>9</v>
      </c>
      <c r="D16" s="990" t="s">
        <v>7</v>
      </c>
      <c r="E16" s="990" t="s">
        <v>3035</v>
      </c>
      <c r="F16" s="990"/>
      <c r="G16" s="990" t="s">
        <v>3036</v>
      </c>
      <c r="H16" s="990"/>
      <c r="I16" s="990" t="s">
        <v>3039</v>
      </c>
      <c r="J16" s="992" t="s">
        <v>8</v>
      </c>
      <c r="K16" s="411"/>
      <c r="L16" s="368"/>
    </row>
    <row r="17" spans="1:12" s="356" customFormat="1" ht="84">
      <c r="A17" s="989"/>
      <c r="B17" s="991"/>
      <c r="C17" s="991"/>
      <c r="D17" s="991"/>
      <c r="E17" s="371" t="s">
        <v>10</v>
      </c>
      <c r="F17" s="370" t="s">
        <v>11</v>
      </c>
      <c r="G17" s="372" t="s">
        <v>3037</v>
      </c>
      <c r="H17" s="370" t="s">
        <v>3038</v>
      </c>
      <c r="I17" s="991"/>
      <c r="J17" s="993"/>
      <c r="K17" s="411"/>
      <c r="L17" s="368"/>
    </row>
    <row r="18" spans="1:12" s="356" customFormat="1" ht="15.6">
      <c r="A18" s="373" t="s">
        <v>1</v>
      </c>
      <c r="B18" s="374">
        <v>2</v>
      </c>
      <c r="C18" s="374" t="s">
        <v>4</v>
      </c>
      <c r="D18" s="374" t="s">
        <v>5</v>
      </c>
      <c r="E18" s="374" t="s">
        <v>6</v>
      </c>
      <c r="F18" s="374" t="s">
        <v>13</v>
      </c>
      <c r="G18" s="374" t="s">
        <v>14</v>
      </c>
      <c r="H18" s="374" t="s">
        <v>15</v>
      </c>
      <c r="I18" s="374" t="s">
        <v>16</v>
      </c>
      <c r="J18" s="375" t="s">
        <v>17</v>
      </c>
      <c r="K18" s="413"/>
      <c r="L18" s="368"/>
    </row>
    <row r="19" spans="1:12" s="6" customFormat="1" ht="15.6" collapsed="1">
      <c r="A19" s="376">
        <v>2447</v>
      </c>
      <c r="B19" s="1033" t="s">
        <v>2048</v>
      </c>
      <c r="C19" s="1033"/>
      <c r="D19" s="1033"/>
      <c r="E19" s="1033"/>
      <c r="F19" s="1033"/>
      <c r="G19" s="1033"/>
      <c r="H19" s="1033"/>
      <c r="I19" s="1033"/>
      <c r="J19" s="1033"/>
      <c r="K19" s="7"/>
      <c r="L19" s="414">
        <f>SUM(I20:J61)</f>
        <v>9504924.5700000003</v>
      </c>
    </row>
    <row r="20" spans="1:12" s="6" customFormat="1" ht="30" outlineLevel="1">
      <c r="A20" s="376">
        <v>2448</v>
      </c>
      <c r="B20" s="69" t="s">
        <v>1067</v>
      </c>
      <c r="C20" s="202" t="s">
        <v>31</v>
      </c>
      <c r="D20" s="202">
        <v>13</v>
      </c>
      <c r="E20" s="449">
        <v>46029.47</v>
      </c>
      <c r="F20" s="449">
        <f t="shared" ref="F20:F30" si="0">D20*E20</f>
        <v>598383.11</v>
      </c>
      <c r="G20" s="449">
        <v>8000</v>
      </c>
      <c r="H20" s="449">
        <f t="shared" ref="H20:H30" si="1">D20*G20</f>
        <v>104000</v>
      </c>
      <c r="I20" s="449">
        <f t="shared" ref="I20:I40" si="2">H20+F20</f>
        <v>702383.11</v>
      </c>
      <c r="J20" s="41"/>
      <c r="K20" s="8"/>
      <c r="L20" s="368"/>
    </row>
    <row r="21" spans="1:12" s="6" customFormat="1" ht="30" outlineLevel="1">
      <c r="A21" s="376">
        <v>2449</v>
      </c>
      <c r="B21" s="69" t="s">
        <v>1068</v>
      </c>
      <c r="C21" s="202" t="s">
        <v>31</v>
      </c>
      <c r="D21" s="202">
        <v>12</v>
      </c>
      <c r="E21" s="449">
        <v>55796.21</v>
      </c>
      <c r="F21" s="449">
        <f t="shared" si="0"/>
        <v>669554.52</v>
      </c>
      <c r="G21" s="449">
        <v>8000</v>
      </c>
      <c r="H21" s="449">
        <f t="shared" si="1"/>
        <v>96000</v>
      </c>
      <c r="I21" s="449">
        <f t="shared" si="2"/>
        <v>765554.52</v>
      </c>
      <c r="J21" s="41"/>
      <c r="K21" s="8"/>
      <c r="L21" s="368"/>
    </row>
    <row r="22" spans="1:12" s="6" customFormat="1" ht="30" outlineLevel="1">
      <c r="A22" s="376">
        <v>2450</v>
      </c>
      <c r="B22" s="69" t="s">
        <v>3705</v>
      </c>
      <c r="C22" s="202" t="s">
        <v>31</v>
      </c>
      <c r="D22" s="202">
        <v>5</v>
      </c>
      <c r="E22" s="449">
        <v>311772.64</v>
      </c>
      <c r="F22" s="449">
        <f t="shared" si="0"/>
        <v>1558863.2000000002</v>
      </c>
      <c r="G22" s="449">
        <v>12000</v>
      </c>
      <c r="H22" s="449">
        <f t="shared" si="1"/>
        <v>60000</v>
      </c>
      <c r="I22" s="449">
        <f t="shared" si="2"/>
        <v>1618863.2000000002</v>
      </c>
      <c r="J22" s="69"/>
      <c r="K22" s="416"/>
      <c r="L22" s="368"/>
    </row>
    <row r="23" spans="1:12" s="6" customFormat="1" ht="30" outlineLevel="1">
      <c r="A23" s="376">
        <v>2451</v>
      </c>
      <c r="B23" s="69" t="s">
        <v>3706</v>
      </c>
      <c r="C23" s="202" t="s">
        <v>31</v>
      </c>
      <c r="D23" s="202">
        <v>2</v>
      </c>
      <c r="E23" s="449">
        <v>389834.4</v>
      </c>
      <c r="F23" s="449">
        <f t="shared" si="0"/>
        <v>779668.8</v>
      </c>
      <c r="G23" s="449">
        <v>12000</v>
      </c>
      <c r="H23" s="449">
        <f t="shared" si="1"/>
        <v>24000</v>
      </c>
      <c r="I23" s="449">
        <f t="shared" si="2"/>
        <v>803668.8</v>
      </c>
      <c r="J23" s="69"/>
      <c r="K23" s="416"/>
      <c r="L23" s="368"/>
    </row>
    <row r="24" spans="1:12" s="6" customFormat="1" ht="30" outlineLevel="1">
      <c r="A24" s="376">
        <v>2452</v>
      </c>
      <c r="B24" s="69" t="s">
        <v>1069</v>
      </c>
      <c r="C24" s="202" t="s">
        <v>31</v>
      </c>
      <c r="D24" s="202">
        <v>1</v>
      </c>
      <c r="E24" s="449">
        <v>1243745.69</v>
      </c>
      <c r="F24" s="449">
        <f t="shared" si="0"/>
        <v>1243745.69</v>
      </c>
      <c r="G24" s="449">
        <v>90000</v>
      </c>
      <c r="H24" s="449">
        <f t="shared" si="1"/>
        <v>90000</v>
      </c>
      <c r="I24" s="449">
        <f t="shared" si="2"/>
        <v>1333745.69</v>
      </c>
      <c r="J24" s="69"/>
      <c r="K24" s="416"/>
      <c r="L24" s="368"/>
    </row>
    <row r="25" spans="1:12" s="6" customFormat="1" ht="15.6" outlineLevel="1">
      <c r="A25" s="376">
        <v>2453</v>
      </c>
      <c r="B25" s="69" t="s">
        <v>1070</v>
      </c>
      <c r="C25" s="202" t="s">
        <v>31</v>
      </c>
      <c r="D25" s="202">
        <v>12</v>
      </c>
      <c r="E25" s="449">
        <v>33852.639999999999</v>
      </c>
      <c r="F25" s="449">
        <f t="shared" si="0"/>
        <v>406231.68</v>
      </c>
      <c r="G25" s="449">
        <v>1500</v>
      </c>
      <c r="H25" s="449">
        <f t="shared" si="1"/>
        <v>18000</v>
      </c>
      <c r="I25" s="449">
        <f t="shared" si="2"/>
        <v>424231.67999999999</v>
      </c>
      <c r="J25" s="69"/>
      <c r="K25" s="416"/>
      <c r="L25" s="368"/>
    </row>
    <row r="26" spans="1:12" s="6" customFormat="1" ht="30" outlineLevel="1">
      <c r="A26" s="376">
        <v>2454</v>
      </c>
      <c r="B26" s="69" t="s">
        <v>1071</v>
      </c>
      <c r="C26" s="202" t="s">
        <v>31</v>
      </c>
      <c r="D26" s="202">
        <v>1</v>
      </c>
      <c r="E26" s="449">
        <v>293178.95</v>
      </c>
      <c r="F26" s="449">
        <f t="shared" si="0"/>
        <v>293178.95</v>
      </c>
      <c r="G26" s="449">
        <v>150000</v>
      </c>
      <c r="H26" s="449">
        <f t="shared" si="1"/>
        <v>150000</v>
      </c>
      <c r="I26" s="449">
        <f t="shared" si="2"/>
        <v>443178.95</v>
      </c>
      <c r="J26" s="41"/>
      <c r="K26" s="8"/>
      <c r="L26" s="368"/>
    </row>
    <row r="27" spans="1:12" s="6" customFormat="1" ht="15.6" outlineLevel="1">
      <c r="A27" s="376">
        <v>2455</v>
      </c>
      <c r="B27" s="69" t="s">
        <v>2049</v>
      </c>
      <c r="C27" s="202" t="s">
        <v>31</v>
      </c>
      <c r="D27" s="202">
        <v>4</v>
      </c>
      <c r="E27" s="449">
        <v>59115.79</v>
      </c>
      <c r="F27" s="449">
        <f t="shared" si="0"/>
        <v>236463.16</v>
      </c>
      <c r="G27" s="449">
        <v>1800</v>
      </c>
      <c r="H27" s="449">
        <f t="shared" si="1"/>
        <v>7200</v>
      </c>
      <c r="I27" s="449">
        <f t="shared" si="2"/>
        <v>243663.16</v>
      </c>
      <c r="J27" s="41"/>
      <c r="K27" s="8"/>
      <c r="L27" s="368"/>
    </row>
    <row r="28" spans="1:12" s="6" customFormat="1" ht="30" outlineLevel="1">
      <c r="A28" s="376">
        <v>2456</v>
      </c>
      <c r="B28" s="69" t="s">
        <v>2050</v>
      </c>
      <c r="C28" s="202" t="s">
        <v>31</v>
      </c>
      <c r="D28" s="202">
        <v>3</v>
      </c>
      <c r="E28" s="449">
        <v>94332.64</v>
      </c>
      <c r="F28" s="449">
        <f t="shared" si="0"/>
        <v>282997.92</v>
      </c>
      <c r="G28" s="449">
        <v>25000</v>
      </c>
      <c r="H28" s="449">
        <f t="shared" si="1"/>
        <v>75000</v>
      </c>
      <c r="I28" s="449">
        <f t="shared" si="2"/>
        <v>357997.92</v>
      </c>
      <c r="J28" s="41"/>
      <c r="K28" s="8"/>
      <c r="L28" s="368"/>
    </row>
    <row r="29" spans="1:12" s="6" customFormat="1" ht="30" outlineLevel="1">
      <c r="A29" s="376">
        <v>2457</v>
      </c>
      <c r="B29" s="69" t="s">
        <v>1072</v>
      </c>
      <c r="C29" s="202" t="s">
        <v>31</v>
      </c>
      <c r="D29" s="202">
        <v>3</v>
      </c>
      <c r="E29" s="449">
        <v>103755.79</v>
      </c>
      <c r="F29" s="449">
        <f t="shared" si="0"/>
        <v>311267.37</v>
      </c>
      <c r="G29" s="449">
        <v>25000</v>
      </c>
      <c r="H29" s="449">
        <f t="shared" si="1"/>
        <v>75000</v>
      </c>
      <c r="I29" s="449">
        <f t="shared" si="2"/>
        <v>386267.37</v>
      </c>
      <c r="J29" s="41"/>
      <c r="K29" s="8"/>
      <c r="L29" s="368"/>
    </row>
    <row r="30" spans="1:12" s="6" customFormat="1" ht="45" outlineLevel="1">
      <c r="A30" s="376">
        <v>2458</v>
      </c>
      <c r="B30" s="69" t="s">
        <v>2051</v>
      </c>
      <c r="C30" s="202" t="s">
        <v>103</v>
      </c>
      <c r="D30" s="202">
        <v>7</v>
      </c>
      <c r="E30" s="449">
        <v>24252.639999999999</v>
      </c>
      <c r="F30" s="449">
        <f t="shared" si="0"/>
        <v>169768.47999999998</v>
      </c>
      <c r="G30" s="449">
        <v>6000</v>
      </c>
      <c r="H30" s="449">
        <f t="shared" si="1"/>
        <v>42000</v>
      </c>
      <c r="I30" s="449">
        <f t="shared" si="2"/>
        <v>211768.47999999998</v>
      </c>
      <c r="J30" s="41"/>
      <c r="K30" s="8"/>
      <c r="L30" s="368"/>
    </row>
    <row r="31" spans="1:12" s="6" customFormat="1" ht="30" outlineLevel="1">
      <c r="A31" s="376">
        <v>2459</v>
      </c>
      <c r="B31" s="69" t="s">
        <v>1073</v>
      </c>
      <c r="C31" s="202" t="s">
        <v>31</v>
      </c>
      <c r="D31" s="202">
        <v>2</v>
      </c>
      <c r="E31" s="449">
        <v>12437.05</v>
      </c>
      <c r="F31" s="449">
        <f>D31*E31</f>
        <v>24874.1</v>
      </c>
      <c r="G31" s="449">
        <v>8000</v>
      </c>
      <c r="H31" s="449">
        <f>D31*G31</f>
        <v>16000</v>
      </c>
      <c r="I31" s="449">
        <f t="shared" si="2"/>
        <v>40874.1</v>
      </c>
      <c r="J31" s="41"/>
      <c r="K31" s="8"/>
      <c r="L31" s="368"/>
    </row>
    <row r="32" spans="1:12" s="6" customFormat="1" ht="30" outlineLevel="1">
      <c r="A32" s="376">
        <v>2460</v>
      </c>
      <c r="B32" s="69" t="s">
        <v>2052</v>
      </c>
      <c r="C32" s="202" t="s">
        <v>103</v>
      </c>
      <c r="D32" s="202">
        <v>2</v>
      </c>
      <c r="E32" s="449">
        <v>71242.100000000006</v>
      </c>
      <c r="F32" s="449">
        <f>D32*E32</f>
        <v>142484.20000000001</v>
      </c>
      <c r="G32" s="449">
        <v>12000</v>
      </c>
      <c r="H32" s="449">
        <f>D32*G32</f>
        <v>24000</v>
      </c>
      <c r="I32" s="449">
        <f t="shared" si="2"/>
        <v>166484.20000000001</v>
      </c>
      <c r="J32" s="41"/>
      <c r="K32" s="8"/>
      <c r="L32" s="368"/>
    </row>
    <row r="33" spans="1:12" s="6" customFormat="1" ht="15.6" outlineLevel="1">
      <c r="A33" s="376">
        <v>2461</v>
      </c>
      <c r="B33" s="69" t="s">
        <v>1074</v>
      </c>
      <c r="C33" s="202" t="s">
        <v>31</v>
      </c>
      <c r="D33" s="202">
        <v>2</v>
      </c>
      <c r="E33" s="449">
        <v>1566.31</v>
      </c>
      <c r="F33" s="449">
        <f>D33*E33</f>
        <v>3132.62</v>
      </c>
      <c r="G33" s="449">
        <v>5000</v>
      </c>
      <c r="H33" s="449">
        <f>D33*G33</f>
        <v>10000</v>
      </c>
      <c r="I33" s="449">
        <f t="shared" si="2"/>
        <v>13132.619999999999</v>
      </c>
      <c r="J33" s="41"/>
      <c r="K33" s="8"/>
      <c r="L33" s="368"/>
    </row>
    <row r="34" spans="1:12" s="6" customFormat="1" ht="15.6" outlineLevel="1">
      <c r="A34" s="376">
        <v>2462</v>
      </c>
      <c r="B34" s="69" t="s">
        <v>1075</v>
      </c>
      <c r="C34" s="202" t="s">
        <v>31</v>
      </c>
      <c r="D34" s="202">
        <v>1</v>
      </c>
      <c r="E34" s="449">
        <v>2291.36</v>
      </c>
      <c r="F34" s="449">
        <f t="shared" ref="F34:F40" si="3">D34*E34</f>
        <v>2291.36</v>
      </c>
      <c r="G34" s="449">
        <v>1800</v>
      </c>
      <c r="H34" s="449">
        <f t="shared" ref="H34:H40" si="4">D34*G34</f>
        <v>1800</v>
      </c>
      <c r="I34" s="449">
        <f t="shared" si="2"/>
        <v>4091.36</v>
      </c>
      <c r="J34" s="41"/>
      <c r="K34" s="8"/>
      <c r="L34" s="368"/>
    </row>
    <row r="35" spans="1:12" s="6" customFormat="1" ht="15.6" outlineLevel="1">
      <c r="A35" s="376">
        <v>2463</v>
      </c>
      <c r="B35" s="69" t="s">
        <v>1076</v>
      </c>
      <c r="C35" s="202" t="s">
        <v>31</v>
      </c>
      <c r="D35" s="202">
        <v>1</v>
      </c>
      <c r="E35" s="449">
        <v>4143.16</v>
      </c>
      <c r="F35" s="449">
        <f t="shared" si="3"/>
        <v>4143.16</v>
      </c>
      <c r="G35" s="449">
        <v>2500</v>
      </c>
      <c r="H35" s="449">
        <f t="shared" si="4"/>
        <v>2500</v>
      </c>
      <c r="I35" s="449">
        <f t="shared" si="2"/>
        <v>6643.16</v>
      </c>
      <c r="J35" s="41"/>
      <c r="K35" s="8"/>
      <c r="L35" s="368"/>
    </row>
    <row r="36" spans="1:12" s="6" customFormat="1" ht="15.6" outlineLevel="1">
      <c r="A36" s="376">
        <v>2464</v>
      </c>
      <c r="B36" s="69" t="s">
        <v>1077</v>
      </c>
      <c r="C36" s="202" t="s">
        <v>31</v>
      </c>
      <c r="D36" s="202">
        <v>1</v>
      </c>
      <c r="E36" s="449">
        <v>2316.64</v>
      </c>
      <c r="F36" s="449">
        <f t="shared" si="3"/>
        <v>2316.64</v>
      </c>
      <c r="G36" s="449">
        <v>1200</v>
      </c>
      <c r="H36" s="449">
        <f t="shared" si="4"/>
        <v>1200</v>
      </c>
      <c r="I36" s="449">
        <f t="shared" si="2"/>
        <v>3516.64</v>
      </c>
      <c r="J36" s="41"/>
      <c r="K36" s="8"/>
      <c r="L36" s="368"/>
    </row>
    <row r="37" spans="1:12" s="6" customFormat="1" ht="15.6" outlineLevel="1">
      <c r="A37" s="376">
        <v>2465</v>
      </c>
      <c r="B37" s="69" t="s">
        <v>1078</v>
      </c>
      <c r="C37" s="202" t="s">
        <v>31</v>
      </c>
      <c r="D37" s="202">
        <v>1</v>
      </c>
      <c r="E37" s="417">
        <v>909.47</v>
      </c>
      <c r="F37" s="417">
        <f t="shared" si="3"/>
        <v>909.47</v>
      </c>
      <c r="G37" s="417">
        <v>1200</v>
      </c>
      <c r="H37" s="417">
        <f t="shared" si="4"/>
        <v>1200</v>
      </c>
      <c r="I37" s="449">
        <f t="shared" si="2"/>
        <v>2109.4700000000003</v>
      </c>
      <c r="J37" s="41"/>
      <c r="K37" s="8"/>
      <c r="L37" s="368"/>
    </row>
    <row r="38" spans="1:12" s="6" customFormat="1" ht="15.6" outlineLevel="1">
      <c r="A38" s="376">
        <v>2466</v>
      </c>
      <c r="B38" s="69" t="s">
        <v>1079</v>
      </c>
      <c r="C38" s="202" t="s">
        <v>1080</v>
      </c>
      <c r="D38" s="202">
        <v>1</v>
      </c>
      <c r="E38" s="492">
        <v>1707.79</v>
      </c>
      <c r="F38" s="492">
        <f t="shared" si="3"/>
        <v>1707.79</v>
      </c>
      <c r="G38" s="492">
        <v>1200</v>
      </c>
      <c r="H38" s="492">
        <f t="shared" si="4"/>
        <v>1200</v>
      </c>
      <c r="I38" s="493">
        <f t="shared" si="2"/>
        <v>2907.79</v>
      </c>
      <c r="J38" s="41"/>
      <c r="K38" s="8"/>
      <c r="L38" s="368"/>
    </row>
    <row r="39" spans="1:12" s="6" customFormat="1" ht="192.75" customHeight="1" outlineLevel="1">
      <c r="A39" s="376">
        <v>2467</v>
      </c>
      <c r="B39" s="69" t="s">
        <v>3707</v>
      </c>
      <c r="C39" s="202" t="s">
        <v>103</v>
      </c>
      <c r="D39" s="202">
        <v>1</v>
      </c>
      <c r="E39" s="492">
        <v>6083.36</v>
      </c>
      <c r="F39" s="492">
        <f t="shared" si="3"/>
        <v>6083.36</v>
      </c>
      <c r="G39" s="492">
        <v>9600</v>
      </c>
      <c r="H39" s="492">
        <f t="shared" si="4"/>
        <v>9600</v>
      </c>
      <c r="I39" s="492">
        <f t="shared" si="2"/>
        <v>15683.36</v>
      </c>
      <c r="J39" s="41"/>
      <c r="K39" s="8"/>
      <c r="L39" s="368"/>
    </row>
    <row r="40" spans="1:12" s="6" customFormat="1" ht="30" outlineLevel="1">
      <c r="A40" s="376">
        <v>2468</v>
      </c>
      <c r="B40" s="69" t="s">
        <v>2054</v>
      </c>
      <c r="C40" s="494" t="s">
        <v>103</v>
      </c>
      <c r="D40" s="494">
        <v>2</v>
      </c>
      <c r="E40" s="492">
        <v>6924.64</v>
      </c>
      <c r="F40" s="492">
        <f t="shared" si="3"/>
        <v>13849.28</v>
      </c>
      <c r="G40" s="492">
        <v>9600</v>
      </c>
      <c r="H40" s="492">
        <f t="shared" si="4"/>
        <v>19200</v>
      </c>
      <c r="I40" s="492">
        <f t="shared" si="2"/>
        <v>33049.279999999999</v>
      </c>
      <c r="J40" s="41"/>
      <c r="K40" s="8"/>
      <c r="L40" s="368"/>
    </row>
    <row r="41" spans="1:12" s="6" customFormat="1" ht="15" outlineLevel="1">
      <c r="A41" s="376">
        <v>2469</v>
      </c>
      <c r="B41" s="69" t="s">
        <v>2055</v>
      </c>
      <c r="C41" s="275"/>
      <c r="D41" s="275"/>
      <c r="E41" s="38">
        <v>0</v>
      </c>
      <c r="F41" s="38"/>
      <c r="G41" s="39">
        <v>0</v>
      </c>
      <c r="H41" s="38"/>
      <c r="I41" s="40"/>
      <c r="J41" s="41"/>
      <c r="K41" s="8"/>
      <c r="L41" s="368"/>
    </row>
    <row r="42" spans="1:12" s="6" customFormat="1" ht="15.6" outlineLevel="1">
      <c r="A42" s="376">
        <v>2470</v>
      </c>
      <c r="B42" s="69" t="s">
        <v>1063</v>
      </c>
      <c r="C42" s="275" t="s">
        <v>2</v>
      </c>
      <c r="D42" s="275">
        <v>100</v>
      </c>
      <c r="E42" s="418">
        <v>119.5</v>
      </c>
      <c r="F42" s="418">
        <f t="shared" ref="F42:F61" si="5">D42*E42</f>
        <v>11950</v>
      </c>
      <c r="G42" s="418">
        <v>60</v>
      </c>
      <c r="H42" s="418">
        <f t="shared" ref="H42:H61" si="6">D42*G42</f>
        <v>6000</v>
      </c>
      <c r="I42" s="418">
        <f t="shared" ref="I42:I61" si="7">H42+F42</f>
        <v>17950</v>
      </c>
      <c r="J42" s="41"/>
      <c r="K42" s="8"/>
      <c r="L42" s="368"/>
    </row>
    <row r="43" spans="1:12" s="6" customFormat="1" ht="15.6" outlineLevel="1">
      <c r="A43" s="376">
        <v>2471</v>
      </c>
      <c r="B43" s="69" t="s">
        <v>3708</v>
      </c>
      <c r="C43" s="202" t="s">
        <v>2</v>
      </c>
      <c r="D43" s="202">
        <v>650</v>
      </c>
      <c r="E43" s="418">
        <v>217.26</v>
      </c>
      <c r="F43" s="418">
        <f t="shared" si="5"/>
        <v>141219</v>
      </c>
      <c r="G43" s="418">
        <v>200</v>
      </c>
      <c r="H43" s="418">
        <f t="shared" si="6"/>
        <v>130000</v>
      </c>
      <c r="I43" s="418">
        <f t="shared" si="7"/>
        <v>271219</v>
      </c>
      <c r="J43" s="41"/>
      <c r="K43" s="8"/>
      <c r="L43" s="368"/>
    </row>
    <row r="44" spans="1:12" s="6" customFormat="1" ht="15.6" outlineLevel="1">
      <c r="A44" s="376">
        <v>2472</v>
      </c>
      <c r="B44" s="69" t="s">
        <v>2056</v>
      </c>
      <c r="C44" s="202" t="s">
        <v>2</v>
      </c>
      <c r="D44" s="202">
        <v>556</v>
      </c>
      <c r="E44" s="418">
        <v>99.29</v>
      </c>
      <c r="F44" s="418">
        <f t="shared" si="5"/>
        <v>55205.240000000005</v>
      </c>
      <c r="G44" s="448">
        <v>362</v>
      </c>
      <c r="H44" s="418">
        <f t="shared" si="6"/>
        <v>201272</v>
      </c>
      <c r="I44" s="418">
        <f t="shared" si="7"/>
        <v>256477.24</v>
      </c>
      <c r="J44" s="41"/>
      <c r="K44" s="8"/>
      <c r="L44" s="368"/>
    </row>
    <row r="45" spans="1:12" s="6" customFormat="1" ht="15.6" outlineLevel="1">
      <c r="A45" s="376">
        <v>2473</v>
      </c>
      <c r="B45" s="69" t="s">
        <v>1081</v>
      </c>
      <c r="C45" s="202" t="s">
        <v>2</v>
      </c>
      <c r="D45" s="202">
        <v>100</v>
      </c>
      <c r="E45" s="418">
        <v>99.29</v>
      </c>
      <c r="F45" s="418">
        <f t="shared" si="5"/>
        <v>9929</v>
      </c>
      <c r="G45" s="448">
        <v>362</v>
      </c>
      <c r="H45" s="418">
        <f t="shared" si="6"/>
        <v>36200</v>
      </c>
      <c r="I45" s="418">
        <f t="shared" si="7"/>
        <v>46129</v>
      </c>
      <c r="J45" s="41"/>
      <c r="K45" s="8"/>
      <c r="L45" s="368"/>
    </row>
    <row r="46" spans="1:12" s="6" customFormat="1" ht="15.6" outlineLevel="1">
      <c r="A46" s="376">
        <v>2474</v>
      </c>
      <c r="B46" s="69" t="s">
        <v>2057</v>
      </c>
      <c r="C46" s="202" t="s">
        <v>2</v>
      </c>
      <c r="D46" s="202">
        <v>400</v>
      </c>
      <c r="E46" s="418">
        <v>99.29</v>
      </c>
      <c r="F46" s="418">
        <f t="shared" si="5"/>
        <v>39716</v>
      </c>
      <c r="G46" s="448">
        <v>362</v>
      </c>
      <c r="H46" s="418">
        <f t="shared" si="6"/>
        <v>144800</v>
      </c>
      <c r="I46" s="418">
        <f t="shared" si="7"/>
        <v>184516</v>
      </c>
      <c r="J46" s="41"/>
      <c r="K46" s="8"/>
      <c r="L46" s="368"/>
    </row>
    <row r="47" spans="1:12" s="6" customFormat="1" ht="15.6" outlineLevel="1">
      <c r="A47" s="376">
        <v>2475</v>
      </c>
      <c r="B47" s="69" t="s">
        <v>2058</v>
      </c>
      <c r="C47" s="202" t="s">
        <v>2</v>
      </c>
      <c r="D47" s="202">
        <v>34</v>
      </c>
      <c r="E47" s="418">
        <v>99.29</v>
      </c>
      <c r="F47" s="418">
        <f t="shared" si="5"/>
        <v>3375.86</v>
      </c>
      <c r="G47" s="448">
        <v>362</v>
      </c>
      <c r="H47" s="418">
        <f t="shared" si="6"/>
        <v>12308</v>
      </c>
      <c r="I47" s="418">
        <f t="shared" si="7"/>
        <v>15683.86</v>
      </c>
      <c r="J47" s="41"/>
      <c r="K47" s="8"/>
      <c r="L47" s="368"/>
    </row>
    <row r="48" spans="1:12" s="6" customFormat="1" ht="30" outlineLevel="1">
      <c r="A48" s="376">
        <v>2476</v>
      </c>
      <c r="B48" s="69" t="s">
        <v>3709</v>
      </c>
      <c r="C48" s="202" t="s">
        <v>2</v>
      </c>
      <c r="D48" s="202">
        <v>190</v>
      </c>
      <c r="E48" s="418">
        <v>285.47000000000003</v>
      </c>
      <c r="F48" s="418">
        <f t="shared" si="5"/>
        <v>54239.3</v>
      </c>
      <c r="G48" s="418">
        <v>684</v>
      </c>
      <c r="H48" s="418">
        <f t="shared" si="6"/>
        <v>129960</v>
      </c>
      <c r="I48" s="418">
        <f t="shared" si="7"/>
        <v>184199.3</v>
      </c>
      <c r="J48" s="41"/>
      <c r="K48" s="8"/>
      <c r="L48" s="368"/>
    </row>
    <row r="49" spans="1:12" s="6" customFormat="1" ht="30" outlineLevel="1">
      <c r="A49" s="376">
        <v>2477</v>
      </c>
      <c r="B49" s="69" t="s">
        <v>3710</v>
      </c>
      <c r="C49" s="494" t="s">
        <v>2</v>
      </c>
      <c r="D49" s="494">
        <v>555</v>
      </c>
      <c r="E49" s="418">
        <v>207.16</v>
      </c>
      <c r="F49" s="418">
        <f t="shared" si="5"/>
        <v>114973.8</v>
      </c>
      <c r="G49" s="418">
        <v>684</v>
      </c>
      <c r="H49" s="418">
        <f t="shared" si="6"/>
        <v>379620</v>
      </c>
      <c r="I49" s="418">
        <f t="shared" si="7"/>
        <v>494593.8</v>
      </c>
      <c r="J49" s="41"/>
      <c r="K49" s="8"/>
      <c r="L49" s="368"/>
    </row>
    <row r="50" spans="1:12" s="6" customFormat="1" ht="30" outlineLevel="1">
      <c r="A50" s="376">
        <v>2478</v>
      </c>
      <c r="B50" s="69" t="s">
        <v>2059</v>
      </c>
      <c r="C50" s="202" t="s">
        <v>2</v>
      </c>
      <c r="D50" s="202">
        <v>250</v>
      </c>
      <c r="E50" s="418">
        <v>242.53</v>
      </c>
      <c r="F50" s="418">
        <f t="shared" si="5"/>
        <v>60632.5</v>
      </c>
      <c r="G50" s="418">
        <v>684</v>
      </c>
      <c r="H50" s="418">
        <f t="shared" si="6"/>
        <v>171000</v>
      </c>
      <c r="I50" s="418">
        <f t="shared" si="7"/>
        <v>231632.5</v>
      </c>
      <c r="J50" s="41"/>
      <c r="K50" s="8"/>
      <c r="L50" s="368"/>
    </row>
    <row r="51" spans="1:12" s="6" customFormat="1" ht="15.6" outlineLevel="1">
      <c r="A51" s="376">
        <v>2479</v>
      </c>
      <c r="B51" s="69" t="s">
        <v>1082</v>
      </c>
      <c r="C51" s="202" t="s">
        <v>31</v>
      </c>
      <c r="D51" s="202">
        <v>4</v>
      </c>
      <c r="E51" s="418">
        <v>581.04999999999995</v>
      </c>
      <c r="F51" s="418">
        <f t="shared" si="5"/>
        <v>2324.1999999999998</v>
      </c>
      <c r="G51" s="418">
        <v>300</v>
      </c>
      <c r="H51" s="418">
        <f t="shared" si="6"/>
        <v>1200</v>
      </c>
      <c r="I51" s="418">
        <f t="shared" si="7"/>
        <v>3524.2</v>
      </c>
      <c r="J51" s="41"/>
      <c r="K51" s="8"/>
      <c r="L51" s="368"/>
    </row>
    <row r="52" spans="1:12" s="6" customFormat="1" ht="15.6" outlineLevel="1">
      <c r="A52" s="376">
        <v>2480</v>
      </c>
      <c r="B52" s="69" t="s">
        <v>1083</v>
      </c>
      <c r="C52" s="202" t="s">
        <v>2</v>
      </c>
      <c r="D52" s="202">
        <v>15</v>
      </c>
      <c r="E52" s="418">
        <v>204.64</v>
      </c>
      <c r="F52" s="418">
        <f t="shared" si="5"/>
        <v>3069.6</v>
      </c>
      <c r="G52" s="418">
        <v>300</v>
      </c>
      <c r="H52" s="418">
        <f t="shared" si="6"/>
        <v>4500</v>
      </c>
      <c r="I52" s="418">
        <f t="shared" si="7"/>
        <v>7569.6</v>
      </c>
      <c r="J52" s="41"/>
      <c r="K52" s="8"/>
      <c r="L52" s="368"/>
    </row>
    <row r="53" spans="1:12" s="6" customFormat="1" ht="15.6" outlineLevel="1">
      <c r="A53" s="376">
        <v>2481</v>
      </c>
      <c r="B53" s="69" t="s">
        <v>1083</v>
      </c>
      <c r="C53" s="202" t="s">
        <v>31</v>
      </c>
      <c r="D53" s="202">
        <v>4</v>
      </c>
      <c r="E53" s="418">
        <v>204.64</v>
      </c>
      <c r="F53" s="418">
        <f t="shared" si="5"/>
        <v>818.56</v>
      </c>
      <c r="G53" s="418">
        <v>300</v>
      </c>
      <c r="H53" s="418">
        <f t="shared" si="6"/>
        <v>1200</v>
      </c>
      <c r="I53" s="418">
        <f t="shared" si="7"/>
        <v>2018.56</v>
      </c>
      <c r="J53" s="41"/>
      <c r="K53" s="8"/>
      <c r="L53" s="368"/>
    </row>
    <row r="54" spans="1:12" s="6" customFormat="1" ht="15.6" outlineLevel="1">
      <c r="A54" s="376">
        <v>2482</v>
      </c>
      <c r="B54" s="69" t="s">
        <v>3711</v>
      </c>
      <c r="C54" s="202" t="s">
        <v>31</v>
      </c>
      <c r="D54" s="202">
        <v>2</v>
      </c>
      <c r="E54" s="418">
        <v>5760</v>
      </c>
      <c r="F54" s="418">
        <f t="shared" si="5"/>
        <v>11520</v>
      </c>
      <c r="G54" s="418">
        <v>300</v>
      </c>
      <c r="H54" s="418">
        <f t="shared" si="6"/>
        <v>600</v>
      </c>
      <c r="I54" s="418">
        <f t="shared" si="7"/>
        <v>12120</v>
      </c>
      <c r="J54" s="41"/>
      <c r="K54" s="8"/>
      <c r="L54" s="368"/>
    </row>
    <row r="55" spans="1:12" s="6" customFormat="1" ht="15.6" outlineLevel="1">
      <c r="A55" s="376">
        <v>2483</v>
      </c>
      <c r="B55" s="69" t="s">
        <v>3712</v>
      </c>
      <c r="C55" s="202" t="s">
        <v>2</v>
      </c>
      <c r="D55" s="202">
        <v>5</v>
      </c>
      <c r="E55" s="418">
        <v>118.74</v>
      </c>
      <c r="F55" s="418">
        <f t="shared" si="5"/>
        <v>593.69999999999993</v>
      </c>
      <c r="G55" s="418">
        <v>362</v>
      </c>
      <c r="H55" s="418">
        <f t="shared" si="6"/>
        <v>1810</v>
      </c>
      <c r="I55" s="418">
        <f t="shared" si="7"/>
        <v>2403.6999999999998</v>
      </c>
      <c r="J55" s="41"/>
      <c r="K55" s="8"/>
      <c r="L55" s="368"/>
    </row>
    <row r="56" spans="1:12" s="6" customFormat="1" ht="15.6" outlineLevel="1">
      <c r="A56" s="376">
        <v>2484</v>
      </c>
      <c r="B56" s="69" t="s">
        <v>3713</v>
      </c>
      <c r="C56" s="202" t="s">
        <v>2</v>
      </c>
      <c r="D56" s="202">
        <v>10</v>
      </c>
      <c r="E56" s="418">
        <v>270.31</v>
      </c>
      <c r="F56" s="418">
        <f t="shared" si="5"/>
        <v>2703.1</v>
      </c>
      <c r="G56" s="418">
        <v>362</v>
      </c>
      <c r="H56" s="418">
        <f t="shared" si="6"/>
        <v>3620</v>
      </c>
      <c r="I56" s="418">
        <f t="shared" si="7"/>
        <v>6323.1</v>
      </c>
      <c r="J56" s="41"/>
      <c r="K56" s="8"/>
      <c r="L56" s="368"/>
    </row>
    <row r="57" spans="1:12" s="6" customFormat="1" ht="15.6" outlineLevel="1">
      <c r="A57" s="376">
        <v>2485</v>
      </c>
      <c r="B57" s="69" t="s">
        <v>3714</v>
      </c>
      <c r="C57" s="202" t="s">
        <v>2</v>
      </c>
      <c r="D57" s="202">
        <v>60</v>
      </c>
      <c r="E57" s="418">
        <v>116.21</v>
      </c>
      <c r="F57" s="418">
        <f t="shared" si="5"/>
        <v>6972.5999999999995</v>
      </c>
      <c r="G57" s="418">
        <v>362</v>
      </c>
      <c r="H57" s="418">
        <f t="shared" si="6"/>
        <v>21720</v>
      </c>
      <c r="I57" s="418">
        <f t="shared" si="7"/>
        <v>28692.6</v>
      </c>
      <c r="J57" s="41"/>
      <c r="K57" s="8"/>
      <c r="L57" s="368"/>
    </row>
    <row r="58" spans="1:12" s="6" customFormat="1" ht="15.6" outlineLevel="1">
      <c r="A58" s="376">
        <v>2486</v>
      </c>
      <c r="B58" s="69" t="s">
        <v>1084</v>
      </c>
      <c r="C58" s="202" t="s">
        <v>1085</v>
      </c>
      <c r="D58" s="202">
        <v>1</v>
      </c>
      <c r="E58" s="418">
        <v>2046.31</v>
      </c>
      <c r="F58" s="449">
        <f t="shared" si="5"/>
        <v>2046.31</v>
      </c>
      <c r="G58" s="418">
        <v>3600</v>
      </c>
      <c r="H58" s="418">
        <f t="shared" si="6"/>
        <v>3600</v>
      </c>
      <c r="I58" s="418">
        <f t="shared" si="7"/>
        <v>5646.3099999999995</v>
      </c>
      <c r="J58" s="41"/>
      <c r="K58" s="8"/>
      <c r="L58" s="368"/>
    </row>
    <row r="59" spans="1:12" s="6" customFormat="1" ht="15.6" outlineLevel="1">
      <c r="A59" s="376">
        <v>2487</v>
      </c>
      <c r="B59" s="69" t="s">
        <v>3715</v>
      </c>
      <c r="C59" s="202" t="s">
        <v>31</v>
      </c>
      <c r="D59" s="202">
        <v>1</v>
      </c>
      <c r="E59" s="418">
        <v>535.58000000000004</v>
      </c>
      <c r="F59" s="449">
        <f t="shared" si="5"/>
        <v>535.58000000000004</v>
      </c>
      <c r="G59" s="418">
        <v>120</v>
      </c>
      <c r="H59" s="418">
        <f t="shared" si="6"/>
        <v>120</v>
      </c>
      <c r="I59" s="418">
        <f t="shared" si="7"/>
        <v>655.58</v>
      </c>
      <c r="J59" s="41"/>
      <c r="K59" s="8"/>
      <c r="L59" s="368"/>
    </row>
    <row r="60" spans="1:12" s="6" customFormat="1" ht="15.6" outlineLevel="1">
      <c r="A60" s="376">
        <v>2488</v>
      </c>
      <c r="B60" s="69" t="s">
        <v>1086</v>
      </c>
      <c r="C60" s="202" t="s">
        <v>31</v>
      </c>
      <c r="D60" s="202">
        <v>1</v>
      </c>
      <c r="E60" s="418">
        <v>275.36</v>
      </c>
      <c r="F60" s="449">
        <f t="shared" si="5"/>
        <v>275.36</v>
      </c>
      <c r="G60" s="418">
        <v>120</v>
      </c>
      <c r="H60" s="418">
        <f t="shared" si="6"/>
        <v>120</v>
      </c>
      <c r="I60" s="418">
        <f t="shared" si="7"/>
        <v>395.36</v>
      </c>
      <c r="J60" s="41"/>
      <c r="K60" s="8"/>
      <c r="L60" s="368"/>
    </row>
    <row r="61" spans="1:12" s="6" customFormat="1" ht="15.6" outlineLevel="1">
      <c r="A61" s="376">
        <v>2489</v>
      </c>
      <c r="B61" s="69" t="s">
        <v>1087</v>
      </c>
      <c r="C61" s="202" t="s">
        <v>31</v>
      </c>
      <c r="D61" s="202">
        <v>18</v>
      </c>
      <c r="E61" s="418">
        <v>3120</v>
      </c>
      <c r="F61" s="449">
        <f t="shared" si="5"/>
        <v>56160</v>
      </c>
      <c r="G61" s="418">
        <v>5400</v>
      </c>
      <c r="H61" s="418">
        <f t="shared" si="6"/>
        <v>97200</v>
      </c>
      <c r="I61" s="418">
        <f t="shared" si="7"/>
        <v>153360</v>
      </c>
      <c r="J61" s="41"/>
      <c r="K61" s="8"/>
      <c r="L61" s="368"/>
    </row>
    <row r="63" spans="1:12">
      <c r="B63" s="985" t="s">
        <v>3596</v>
      </c>
      <c r="C63" s="986"/>
      <c r="D63" s="986"/>
      <c r="E63" s="987"/>
      <c r="F63" s="305">
        <f>SUM(F20:F62)</f>
        <v>7330174.5700000003</v>
      </c>
      <c r="G63" s="304"/>
      <c r="H63" s="305">
        <f>SUM(H20:H62)</f>
        <v>2174750</v>
      </c>
      <c r="I63" s="300">
        <f>SUM(I20:I61)</f>
        <v>9504924.5700000003</v>
      </c>
    </row>
  </sheetData>
  <mergeCells count="25">
    <mergeCell ref="J16:J17"/>
    <mergeCell ref="B19:J19"/>
    <mergeCell ref="B63:E63"/>
    <mergeCell ref="A13:B13"/>
    <mergeCell ref="C13:J13"/>
    <mergeCell ref="A15:J15"/>
    <mergeCell ref="A16:A17"/>
    <mergeCell ref="B16:B17"/>
    <mergeCell ref="C16:C17"/>
    <mergeCell ref="D16:D17"/>
    <mergeCell ref="E16:F16"/>
    <mergeCell ref="G16:H16"/>
    <mergeCell ref="I16:I17"/>
    <mergeCell ref="I10:J10"/>
    <mergeCell ref="D1:J1"/>
    <mergeCell ref="A2:J2"/>
    <mergeCell ref="A3:J3"/>
    <mergeCell ref="A4:J4"/>
    <mergeCell ref="A5:J5"/>
    <mergeCell ref="A6:J6"/>
    <mergeCell ref="A7:C7"/>
    <mergeCell ref="F7:J7"/>
    <mergeCell ref="A8:D8"/>
    <mergeCell ref="F8:H8"/>
    <mergeCell ref="A9:D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8172-ADFE-4329-8C8B-27C2515FA592}">
  <sheetPr>
    <tabColor rgb="FF92D050"/>
  </sheetPr>
  <dimension ref="A1:AA52"/>
  <sheetViews>
    <sheetView topLeftCell="A22" zoomScale="70" zoomScaleNormal="70" workbookViewId="0">
      <selection sqref="A1:XFD18"/>
    </sheetView>
  </sheetViews>
  <sheetFormatPr defaultColWidth="8.88671875" defaultRowHeight="14.4" outlineLevelRow="1"/>
  <cols>
    <col min="1" max="1" width="8" customWidth="1"/>
    <col min="2" max="2" width="156" customWidth="1"/>
    <col min="3" max="3" width="12.109375" customWidth="1"/>
    <col min="4" max="4" width="15.33203125" customWidth="1"/>
    <col min="5" max="5" width="14.5546875" customWidth="1"/>
    <col min="6" max="6" width="17.88671875" customWidth="1"/>
    <col min="7" max="7" width="17.109375" customWidth="1"/>
    <col min="8" max="8" width="17.88671875" customWidth="1"/>
    <col min="9" max="9" width="19.88671875" style="419" customWidth="1"/>
    <col min="10" max="10" width="0" hidden="1" customWidth="1"/>
    <col min="11" max="11" width="2.5546875" customWidth="1"/>
    <col min="12" max="12" width="17" customWidth="1"/>
    <col min="13" max="13" width="12.5546875" customWidth="1"/>
    <col min="14" max="15" width="10.88671875" bestFit="1" customWidth="1"/>
  </cols>
  <sheetData>
    <row r="1" spans="1:27" s="64" customFormat="1" ht="15">
      <c r="A1" s="356"/>
      <c r="B1" s="356"/>
      <c r="C1" s="323"/>
      <c r="D1" s="994" t="s">
        <v>1169</v>
      </c>
      <c r="E1" s="994"/>
      <c r="F1" s="994"/>
      <c r="G1" s="994"/>
      <c r="H1" s="994"/>
      <c r="I1" s="994"/>
      <c r="J1" s="994"/>
      <c r="K1" s="404"/>
    </row>
    <row r="2" spans="1:27" s="6" customFormat="1" ht="15.6">
      <c r="A2" s="980" t="s">
        <v>3044</v>
      </c>
      <c r="B2" s="980"/>
      <c r="C2" s="980"/>
      <c r="D2" s="980"/>
      <c r="E2" s="980"/>
      <c r="F2" s="980"/>
      <c r="G2" s="980"/>
      <c r="H2" s="980"/>
      <c r="I2" s="980"/>
      <c r="J2" s="980"/>
      <c r="K2" s="405"/>
    </row>
    <row r="3" spans="1:27" s="356" customFormat="1" ht="15">
      <c r="A3" s="981"/>
      <c r="B3" s="981"/>
      <c r="C3" s="981"/>
      <c r="D3" s="981"/>
      <c r="E3" s="981"/>
      <c r="F3" s="981"/>
      <c r="G3" s="981"/>
      <c r="H3" s="981"/>
      <c r="I3" s="981"/>
      <c r="J3" s="981"/>
      <c r="K3" s="362"/>
    </row>
    <row r="4" spans="1:27" s="356" customFormat="1" ht="15.6">
      <c r="A4" s="982" t="s">
        <v>1171</v>
      </c>
      <c r="B4" s="982"/>
      <c r="C4" s="982"/>
      <c r="D4" s="982"/>
      <c r="E4" s="982"/>
      <c r="F4" s="982"/>
      <c r="G4" s="982"/>
      <c r="H4" s="982"/>
      <c r="I4" s="982"/>
      <c r="J4" s="982"/>
      <c r="K4" s="406"/>
    </row>
    <row r="5" spans="1:27" s="6" customFormat="1" ht="15">
      <c r="A5" s="981"/>
      <c r="B5" s="981"/>
      <c r="C5" s="981"/>
      <c r="D5" s="981"/>
      <c r="E5" s="981"/>
      <c r="F5" s="981"/>
      <c r="G5" s="981"/>
      <c r="H5" s="981"/>
      <c r="I5" s="981"/>
      <c r="J5" s="981"/>
      <c r="K5" s="362"/>
    </row>
    <row r="6" spans="1:27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2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  <c r="K7" s="205"/>
    </row>
    <row r="8" spans="1:27" s="63" customFormat="1" ht="15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407" t="s">
        <v>1173</v>
      </c>
      <c r="J8" s="22"/>
      <c r="K8" s="22"/>
    </row>
    <row r="9" spans="1:27" s="63" customFormat="1" ht="15">
      <c r="A9" s="946"/>
      <c r="B9" s="946"/>
      <c r="C9" s="946"/>
      <c r="D9" s="946"/>
      <c r="E9" s="208"/>
      <c r="F9" s="22"/>
      <c r="G9" s="22"/>
      <c r="H9" s="22"/>
      <c r="I9" s="407"/>
      <c r="J9" s="22"/>
      <c r="K9" s="22"/>
      <c r="T9" s="23" t="s">
        <v>22</v>
      </c>
      <c r="U9" s="23" t="s">
        <v>22</v>
      </c>
    </row>
    <row r="10" spans="1:27" s="63" customFormat="1" ht="15">
      <c r="A10" s="25"/>
      <c r="B10" s="25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  <c r="K10" s="29"/>
    </row>
    <row r="11" spans="1:27" s="63" customFormat="1" ht="15">
      <c r="A11" s="63" t="s">
        <v>3034</v>
      </c>
      <c r="B11" s="28"/>
      <c r="C11" s="48"/>
      <c r="D11" s="54"/>
      <c r="E11" s="28"/>
      <c r="F11" s="27"/>
      <c r="G11" s="27"/>
      <c r="H11" s="28"/>
      <c r="I11" s="408"/>
      <c r="J11" s="29" t="s">
        <v>23</v>
      </c>
      <c r="K11" s="29"/>
    </row>
    <row r="12" spans="1:27" s="5" customFormat="1" ht="15.6">
      <c r="A12" s="358"/>
      <c r="B12" s="4"/>
      <c r="C12" s="7"/>
      <c r="D12" s="7"/>
      <c r="E12" s="1"/>
      <c r="F12" s="1"/>
      <c r="G12" s="2"/>
      <c r="H12" s="1"/>
      <c r="I12" s="409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s="361" customFormat="1" ht="15.6">
      <c r="A13" s="945" t="s">
        <v>24</v>
      </c>
      <c r="B13" s="945"/>
      <c r="C13" s="983" t="s">
        <v>1171</v>
      </c>
      <c r="D13" s="983"/>
      <c r="E13" s="983"/>
      <c r="F13" s="983"/>
      <c r="G13" s="983"/>
      <c r="H13" s="983"/>
      <c r="I13" s="983"/>
      <c r="J13" s="983"/>
      <c r="K13" s="410"/>
    </row>
    <row r="14" spans="1:27" s="63" customFormat="1" ht="15.6">
      <c r="A14" s="64" t="s">
        <v>25</v>
      </c>
      <c r="B14" s="64"/>
      <c r="C14" s="362"/>
      <c r="D14" s="323"/>
      <c r="E14" s="64"/>
      <c r="F14" s="64"/>
      <c r="G14" s="64"/>
      <c r="H14" s="363"/>
      <c r="I14" s="364"/>
      <c r="J14" s="365" t="s">
        <v>26</v>
      </c>
      <c r="K14" s="365"/>
      <c r="L14" s="367"/>
      <c r="M14" s="367"/>
    </row>
    <row r="15" spans="1:27" s="356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  <c r="K15" s="215"/>
      <c r="L15" s="368"/>
    </row>
    <row r="16" spans="1:27" s="356" customFormat="1" ht="15.6">
      <c r="A16" s="988" t="s">
        <v>0</v>
      </c>
      <c r="B16" s="990" t="s">
        <v>19</v>
      </c>
      <c r="C16" s="990" t="s">
        <v>9</v>
      </c>
      <c r="D16" s="990" t="s">
        <v>7</v>
      </c>
      <c r="E16" s="990" t="s">
        <v>3035</v>
      </c>
      <c r="F16" s="990"/>
      <c r="G16" s="990" t="s">
        <v>3036</v>
      </c>
      <c r="H16" s="990"/>
      <c r="I16" s="1001" t="s">
        <v>3039</v>
      </c>
      <c r="J16" s="992" t="s">
        <v>8</v>
      </c>
      <c r="K16" s="411"/>
      <c r="L16" s="368"/>
    </row>
    <row r="17" spans="1:12" s="356" customFormat="1" ht="82.8">
      <c r="A17" s="989"/>
      <c r="B17" s="991"/>
      <c r="C17" s="991"/>
      <c r="D17" s="991"/>
      <c r="E17" s="371" t="s">
        <v>10</v>
      </c>
      <c r="F17" s="370" t="s">
        <v>11</v>
      </c>
      <c r="G17" s="372" t="s">
        <v>3037</v>
      </c>
      <c r="H17" s="370" t="s">
        <v>3038</v>
      </c>
      <c r="I17" s="1002"/>
      <c r="J17" s="993"/>
      <c r="K17" s="411"/>
      <c r="L17" s="368"/>
    </row>
    <row r="18" spans="1:12" s="356" customFormat="1" ht="15.6">
      <c r="A18" s="373" t="s">
        <v>1</v>
      </c>
      <c r="B18" s="374">
        <v>2</v>
      </c>
      <c r="C18" s="374" t="s">
        <v>4</v>
      </c>
      <c r="D18" s="374" t="s">
        <v>5</v>
      </c>
      <c r="E18" s="374" t="s">
        <v>6</v>
      </c>
      <c r="F18" s="374" t="s">
        <v>13</v>
      </c>
      <c r="G18" s="374" t="s">
        <v>14</v>
      </c>
      <c r="H18" s="374" t="s">
        <v>15</v>
      </c>
      <c r="I18" s="412" t="s">
        <v>16</v>
      </c>
      <c r="J18" s="375" t="s">
        <v>17</v>
      </c>
      <c r="K18" s="413"/>
      <c r="L18" s="368"/>
    </row>
    <row r="19" spans="1:12" s="6" customFormat="1" ht="15.6" collapsed="1">
      <c r="A19" s="376">
        <v>2490</v>
      </c>
      <c r="B19" s="1033" t="s">
        <v>2060</v>
      </c>
      <c r="C19" s="1033"/>
      <c r="D19" s="1033"/>
      <c r="E19" s="1033"/>
      <c r="F19" s="1033"/>
      <c r="G19" s="1033"/>
      <c r="H19" s="1033"/>
      <c r="I19" s="1033"/>
      <c r="J19" s="1033"/>
      <c r="K19" s="7"/>
      <c r="L19" s="414">
        <f>SUM(I20:J50)</f>
        <v>1461586.9400000002</v>
      </c>
    </row>
    <row r="20" spans="1:12" s="6" customFormat="1" ht="15" outlineLevel="1">
      <c r="A20" s="376">
        <v>2491</v>
      </c>
      <c r="B20" s="69" t="s">
        <v>2061</v>
      </c>
      <c r="C20" s="202"/>
      <c r="D20" s="202"/>
      <c r="E20" s="38"/>
      <c r="F20" s="38"/>
      <c r="G20" s="39"/>
      <c r="H20" s="38"/>
      <c r="I20" s="378"/>
      <c r="J20" s="41"/>
      <c r="K20" s="8"/>
    </row>
    <row r="21" spans="1:12" s="6" customFormat="1" ht="15.6" outlineLevel="1">
      <c r="A21" s="376">
        <v>2492</v>
      </c>
      <c r="B21" s="69" t="s">
        <v>1088</v>
      </c>
      <c r="C21" s="202" t="s">
        <v>31</v>
      </c>
      <c r="D21" s="202">
        <v>1</v>
      </c>
      <c r="E21" s="449">
        <v>5350.74</v>
      </c>
      <c r="F21" s="449">
        <f t="shared" ref="F21:F32" si="0">D21*E21</f>
        <v>5350.74</v>
      </c>
      <c r="G21" s="449">
        <v>35000</v>
      </c>
      <c r="H21" s="449">
        <f t="shared" ref="H21:H32" si="1">D21*G21</f>
        <v>35000</v>
      </c>
      <c r="I21" s="449">
        <f t="shared" ref="I21:I32" si="2">H21+F21</f>
        <v>40350.74</v>
      </c>
      <c r="J21" s="41"/>
      <c r="K21" s="8"/>
      <c r="L21" s="368"/>
    </row>
    <row r="22" spans="1:12" s="6" customFormat="1" ht="15.6" outlineLevel="1">
      <c r="A22" s="376">
        <v>2493</v>
      </c>
      <c r="B22" s="69" t="s">
        <v>1089</v>
      </c>
      <c r="C22" s="202" t="s">
        <v>31</v>
      </c>
      <c r="D22" s="202">
        <v>1</v>
      </c>
      <c r="E22" s="449">
        <v>8440.42</v>
      </c>
      <c r="F22" s="449">
        <f t="shared" si="0"/>
        <v>8440.42</v>
      </c>
      <c r="G22" s="449">
        <v>50000</v>
      </c>
      <c r="H22" s="449">
        <f t="shared" si="1"/>
        <v>50000</v>
      </c>
      <c r="I22" s="449">
        <f t="shared" si="2"/>
        <v>58440.42</v>
      </c>
      <c r="J22" s="41"/>
      <c r="K22" s="8"/>
      <c r="L22" s="368"/>
    </row>
    <row r="23" spans="1:12" s="6" customFormat="1" ht="15.6" outlineLevel="1">
      <c r="A23" s="376">
        <v>2494</v>
      </c>
      <c r="B23" s="69" t="s">
        <v>1090</v>
      </c>
      <c r="C23" s="202" t="s">
        <v>31</v>
      </c>
      <c r="D23" s="202">
        <v>1</v>
      </c>
      <c r="E23" s="449">
        <v>3769.26</v>
      </c>
      <c r="F23" s="449">
        <f t="shared" si="0"/>
        <v>3769.26</v>
      </c>
      <c r="G23" s="449">
        <v>25000</v>
      </c>
      <c r="H23" s="449">
        <f t="shared" si="1"/>
        <v>25000</v>
      </c>
      <c r="I23" s="449">
        <f t="shared" si="2"/>
        <v>28769.260000000002</v>
      </c>
      <c r="J23" s="41"/>
      <c r="K23" s="8"/>
      <c r="L23" s="368"/>
    </row>
    <row r="24" spans="1:12" s="6" customFormat="1" ht="15.6" outlineLevel="1">
      <c r="A24" s="376">
        <v>2495</v>
      </c>
      <c r="B24" s="69" t="s">
        <v>1091</v>
      </c>
      <c r="C24" s="202" t="s">
        <v>31</v>
      </c>
      <c r="D24" s="202">
        <v>4</v>
      </c>
      <c r="E24" s="449">
        <v>4944</v>
      </c>
      <c r="F24" s="449">
        <f t="shared" si="0"/>
        <v>19776</v>
      </c>
      <c r="G24" s="449">
        <v>5000</v>
      </c>
      <c r="H24" s="449">
        <f t="shared" si="1"/>
        <v>20000</v>
      </c>
      <c r="I24" s="449">
        <f t="shared" si="2"/>
        <v>39776</v>
      </c>
      <c r="J24" s="41"/>
      <c r="K24" s="8"/>
      <c r="L24" s="368"/>
    </row>
    <row r="25" spans="1:12" s="6" customFormat="1" ht="15.6" outlineLevel="1">
      <c r="A25" s="376">
        <v>2496</v>
      </c>
      <c r="B25" s="69" t="s">
        <v>1092</v>
      </c>
      <c r="C25" s="202" t="s">
        <v>31</v>
      </c>
      <c r="D25" s="202">
        <v>4</v>
      </c>
      <c r="E25" s="449">
        <v>2175.16</v>
      </c>
      <c r="F25" s="449">
        <f t="shared" si="0"/>
        <v>8700.64</v>
      </c>
      <c r="G25" s="449">
        <v>500</v>
      </c>
      <c r="H25" s="449">
        <f t="shared" si="1"/>
        <v>2000</v>
      </c>
      <c r="I25" s="449">
        <f t="shared" si="2"/>
        <v>10700.64</v>
      </c>
      <c r="J25" s="41"/>
      <c r="K25" s="8"/>
      <c r="L25" s="368"/>
    </row>
    <row r="26" spans="1:12" s="6" customFormat="1" ht="15.6" outlineLevel="1">
      <c r="A26" s="376">
        <v>2497</v>
      </c>
      <c r="B26" s="69" t="s">
        <v>1093</v>
      </c>
      <c r="C26" s="202" t="s">
        <v>31</v>
      </c>
      <c r="D26" s="202">
        <v>5</v>
      </c>
      <c r="E26" s="449">
        <v>707.36</v>
      </c>
      <c r="F26" s="449">
        <f t="shared" si="0"/>
        <v>3536.8</v>
      </c>
      <c r="G26" s="449">
        <v>1500</v>
      </c>
      <c r="H26" s="449">
        <f t="shared" si="1"/>
        <v>7500</v>
      </c>
      <c r="I26" s="449">
        <f t="shared" si="2"/>
        <v>11036.8</v>
      </c>
      <c r="J26" s="41"/>
      <c r="K26" s="8"/>
      <c r="L26" s="368"/>
    </row>
    <row r="27" spans="1:12" s="6" customFormat="1" ht="15.6" outlineLevel="1">
      <c r="A27" s="376">
        <v>2498</v>
      </c>
      <c r="B27" s="69" t="s">
        <v>1094</v>
      </c>
      <c r="C27" s="202" t="s">
        <v>31</v>
      </c>
      <c r="D27" s="202">
        <v>11</v>
      </c>
      <c r="E27" s="449">
        <v>1695.16</v>
      </c>
      <c r="F27" s="449">
        <f t="shared" si="0"/>
        <v>18646.760000000002</v>
      </c>
      <c r="G27" s="449">
        <v>2000</v>
      </c>
      <c r="H27" s="449">
        <f t="shared" si="1"/>
        <v>22000</v>
      </c>
      <c r="I27" s="449">
        <f t="shared" si="2"/>
        <v>40646.76</v>
      </c>
      <c r="J27" s="41"/>
      <c r="K27" s="8"/>
      <c r="L27" s="368"/>
    </row>
    <row r="28" spans="1:12" s="6" customFormat="1" ht="15.6" outlineLevel="1">
      <c r="A28" s="376">
        <v>2499</v>
      </c>
      <c r="B28" s="69" t="s">
        <v>1095</v>
      </c>
      <c r="C28" s="202" t="s">
        <v>31</v>
      </c>
      <c r="D28" s="202">
        <v>35</v>
      </c>
      <c r="E28" s="449">
        <v>613.9</v>
      </c>
      <c r="F28" s="449">
        <f t="shared" si="0"/>
        <v>21486.5</v>
      </c>
      <c r="G28" s="449">
        <v>2000</v>
      </c>
      <c r="H28" s="449">
        <f t="shared" si="1"/>
        <v>70000</v>
      </c>
      <c r="I28" s="449">
        <f t="shared" si="2"/>
        <v>91486.5</v>
      </c>
      <c r="J28" s="41"/>
      <c r="K28" s="8"/>
      <c r="L28" s="368"/>
    </row>
    <row r="29" spans="1:12" s="6" customFormat="1" ht="15.6" outlineLevel="1">
      <c r="A29" s="376">
        <v>2500</v>
      </c>
      <c r="B29" s="69" t="s">
        <v>1096</v>
      </c>
      <c r="C29" s="202" t="s">
        <v>31</v>
      </c>
      <c r="D29" s="202">
        <v>2</v>
      </c>
      <c r="E29" s="449">
        <v>25437.47</v>
      </c>
      <c r="F29" s="449">
        <f t="shared" si="0"/>
        <v>50874.94</v>
      </c>
      <c r="G29" s="449">
        <v>4500</v>
      </c>
      <c r="H29" s="449">
        <f t="shared" si="1"/>
        <v>9000</v>
      </c>
      <c r="I29" s="449">
        <f t="shared" si="2"/>
        <v>59874.94</v>
      </c>
      <c r="J29" s="41"/>
      <c r="K29" s="8"/>
      <c r="L29" s="368"/>
    </row>
    <row r="30" spans="1:12" s="6" customFormat="1" ht="15.6" outlineLevel="1">
      <c r="A30" s="376">
        <v>2501</v>
      </c>
      <c r="B30" s="69" t="s">
        <v>1097</v>
      </c>
      <c r="C30" s="202" t="s">
        <v>31</v>
      </c>
      <c r="D30" s="202">
        <v>3</v>
      </c>
      <c r="E30" s="449">
        <v>2960.84</v>
      </c>
      <c r="F30" s="449">
        <f t="shared" si="0"/>
        <v>8882.52</v>
      </c>
      <c r="G30" s="449">
        <v>4500</v>
      </c>
      <c r="H30" s="449">
        <f t="shared" si="1"/>
        <v>13500</v>
      </c>
      <c r="I30" s="449">
        <f t="shared" si="2"/>
        <v>22382.52</v>
      </c>
      <c r="J30" s="41"/>
      <c r="K30" s="8"/>
      <c r="L30" s="368"/>
    </row>
    <row r="31" spans="1:12" s="6" customFormat="1" ht="15.6" outlineLevel="1">
      <c r="A31" s="376">
        <v>2502</v>
      </c>
      <c r="B31" s="69" t="s">
        <v>1098</v>
      </c>
      <c r="C31" s="202" t="s">
        <v>31</v>
      </c>
      <c r="D31" s="202">
        <v>35</v>
      </c>
      <c r="E31" s="450">
        <v>51.54</v>
      </c>
      <c r="F31" s="450">
        <f t="shared" si="0"/>
        <v>1803.8999999999999</v>
      </c>
      <c r="G31" s="450">
        <v>600</v>
      </c>
      <c r="H31" s="450">
        <f t="shared" si="1"/>
        <v>21000</v>
      </c>
      <c r="I31" s="449">
        <f t="shared" si="2"/>
        <v>22803.9</v>
      </c>
      <c r="J31" s="41"/>
      <c r="K31" s="8"/>
      <c r="L31" s="368"/>
    </row>
    <row r="32" spans="1:12" s="6" customFormat="1" ht="15.6" outlineLevel="1">
      <c r="A32" s="376">
        <v>2503</v>
      </c>
      <c r="B32" s="69" t="s">
        <v>1099</v>
      </c>
      <c r="C32" s="202" t="s">
        <v>31</v>
      </c>
      <c r="D32" s="202">
        <v>2</v>
      </c>
      <c r="E32" s="449">
        <v>1172.21</v>
      </c>
      <c r="F32" s="449">
        <f t="shared" si="0"/>
        <v>2344.42</v>
      </c>
      <c r="G32" s="449">
        <v>3500</v>
      </c>
      <c r="H32" s="449">
        <f t="shared" si="1"/>
        <v>7000</v>
      </c>
      <c r="I32" s="449">
        <f t="shared" si="2"/>
        <v>9344.42</v>
      </c>
      <c r="J32" s="41"/>
      <c r="K32" s="8"/>
      <c r="L32" s="368"/>
    </row>
    <row r="33" spans="1:12" s="6" customFormat="1" ht="15" outlineLevel="1">
      <c r="A33" s="376">
        <v>2504</v>
      </c>
      <c r="B33" s="69" t="s">
        <v>2055</v>
      </c>
      <c r="C33" s="202"/>
      <c r="D33" s="202"/>
      <c r="E33" s="38"/>
      <c r="F33" s="38"/>
      <c r="G33" s="39"/>
      <c r="H33" s="38"/>
      <c r="I33" s="378"/>
      <c r="J33" s="41"/>
      <c r="K33" s="8"/>
      <c r="L33" s="368"/>
    </row>
    <row r="34" spans="1:12" s="6" customFormat="1" ht="15.6" outlineLevel="1">
      <c r="A34" s="376">
        <v>2505</v>
      </c>
      <c r="B34" s="69" t="s">
        <v>1063</v>
      </c>
      <c r="C34" s="202" t="s">
        <v>2</v>
      </c>
      <c r="D34" s="202">
        <v>510</v>
      </c>
      <c r="E34" s="418">
        <v>119.5</v>
      </c>
      <c r="F34" s="449">
        <f t="shared" ref="F34:F50" si="3">D34*E34</f>
        <v>60945</v>
      </c>
      <c r="G34" s="450">
        <v>150</v>
      </c>
      <c r="H34" s="449">
        <f t="shared" ref="H34:H50" si="4">D34*G34</f>
        <v>76500</v>
      </c>
      <c r="I34" s="449">
        <f t="shared" ref="I34:I50" si="5">H34+F34</f>
        <v>137445</v>
      </c>
      <c r="J34" s="41"/>
      <c r="K34" s="8"/>
      <c r="L34" s="368"/>
    </row>
    <row r="35" spans="1:12" s="6" customFormat="1" ht="15.6" outlineLevel="1">
      <c r="A35" s="376">
        <v>2506</v>
      </c>
      <c r="B35" s="69" t="s">
        <v>1064</v>
      </c>
      <c r="C35" s="202" t="s">
        <v>31</v>
      </c>
      <c r="D35" s="202">
        <v>1122</v>
      </c>
      <c r="E35" s="418">
        <v>42.95</v>
      </c>
      <c r="F35" s="449">
        <f t="shared" si="3"/>
        <v>48189.9</v>
      </c>
      <c r="G35" s="418">
        <v>100</v>
      </c>
      <c r="H35" s="449">
        <f t="shared" si="4"/>
        <v>112200</v>
      </c>
      <c r="I35" s="449">
        <f t="shared" si="5"/>
        <v>160389.9</v>
      </c>
      <c r="J35" s="41"/>
      <c r="K35" s="8"/>
      <c r="L35" s="368"/>
    </row>
    <row r="36" spans="1:12" s="6" customFormat="1" ht="15.6" outlineLevel="1">
      <c r="A36" s="376">
        <v>2507</v>
      </c>
      <c r="B36" s="69" t="s">
        <v>1100</v>
      </c>
      <c r="C36" s="202" t="s">
        <v>2</v>
      </c>
      <c r="D36" s="202">
        <v>80</v>
      </c>
      <c r="E36" s="450">
        <v>217.26</v>
      </c>
      <c r="F36" s="450">
        <f t="shared" si="3"/>
        <v>17380.8</v>
      </c>
      <c r="G36" s="450">
        <v>150</v>
      </c>
      <c r="H36" s="449">
        <f t="shared" si="4"/>
        <v>12000</v>
      </c>
      <c r="I36" s="449">
        <f t="shared" si="5"/>
        <v>29380.799999999999</v>
      </c>
      <c r="J36" s="41"/>
      <c r="K36" s="8"/>
      <c r="L36" s="368"/>
    </row>
    <row r="37" spans="1:12" s="6" customFormat="1" ht="15.6" outlineLevel="1">
      <c r="A37" s="376">
        <v>2508</v>
      </c>
      <c r="B37" s="69" t="s">
        <v>1065</v>
      </c>
      <c r="C37" s="202" t="s">
        <v>31</v>
      </c>
      <c r="D37" s="202">
        <v>180</v>
      </c>
      <c r="E37" s="418">
        <v>174.31</v>
      </c>
      <c r="F37" s="449">
        <f t="shared" si="3"/>
        <v>31375.8</v>
      </c>
      <c r="G37" s="418">
        <v>100</v>
      </c>
      <c r="H37" s="449">
        <f t="shared" si="4"/>
        <v>18000</v>
      </c>
      <c r="I37" s="449">
        <f t="shared" si="5"/>
        <v>49375.8</v>
      </c>
      <c r="J37" s="41"/>
      <c r="K37" s="8"/>
      <c r="L37" s="368"/>
    </row>
    <row r="38" spans="1:12" s="6" customFormat="1" ht="15.6" outlineLevel="1">
      <c r="A38" s="376">
        <v>2509</v>
      </c>
      <c r="B38" s="69" t="s">
        <v>1066</v>
      </c>
      <c r="C38" s="202" t="s">
        <v>31</v>
      </c>
      <c r="D38" s="202">
        <v>8</v>
      </c>
      <c r="E38" s="450">
        <v>3769.26</v>
      </c>
      <c r="F38" s="450">
        <f t="shared" si="3"/>
        <v>30154.080000000002</v>
      </c>
      <c r="G38" s="450">
        <v>400</v>
      </c>
      <c r="H38" s="449">
        <f t="shared" si="4"/>
        <v>3200</v>
      </c>
      <c r="I38" s="449">
        <f t="shared" si="5"/>
        <v>33354.080000000002</v>
      </c>
      <c r="J38" s="41"/>
      <c r="K38" s="8"/>
      <c r="L38" s="368"/>
    </row>
    <row r="39" spans="1:12" s="6" customFormat="1" ht="15.6" outlineLevel="1">
      <c r="A39" s="376">
        <v>2510</v>
      </c>
      <c r="B39" s="69" t="s">
        <v>1101</v>
      </c>
      <c r="C39" s="202" t="s">
        <v>2</v>
      </c>
      <c r="D39" s="202">
        <v>4</v>
      </c>
      <c r="E39" s="449">
        <v>264</v>
      </c>
      <c r="F39" s="450">
        <f t="shared" si="3"/>
        <v>1056</v>
      </c>
      <c r="G39" s="449">
        <v>400</v>
      </c>
      <c r="H39" s="449">
        <f t="shared" si="4"/>
        <v>1600</v>
      </c>
      <c r="I39" s="449">
        <f t="shared" si="5"/>
        <v>2656</v>
      </c>
      <c r="J39" s="41"/>
      <c r="K39" s="8"/>
      <c r="L39" s="368"/>
    </row>
    <row r="40" spans="1:12" s="6" customFormat="1" ht="15.6" outlineLevel="1">
      <c r="A40" s="376">
        <v>2511</v>
      </c>
      <c r="B40" s="69" t="s">
        <v>1102</v>
      </c>
      <c r="C40" s="202" t="s">
        <v>31</v>
      </c>
      <c r="D40" s="202">
        <v>2</v>
      </c>
      <c r="E40" s="449">
        <v>68.459999999999994</v>
      </c>
      <c r="F40" s="450">
        <f t="shared" si="3"/>
        <v>136.91999999999999</v>
      </c>
      <c r="G40" s="449">
        <v>100</v>
      </c>
      <c r="H40" s="449">
        <f t="shared" si="4"/>
        <v>200</v>
      </c>
      <c r="I40" s="449">
        <f t="shared" si="5"/>
        <v>336.91999999999996</v>
      </c>
      <c r="J40" s="41"/>
      <c r="K40" s="8"/>
      <c r="L40" s="368"/>
    </row>
    <row r="41" spans="1:12" s="6" customFormat="1" ht="15.6" outlineLevel="1">
      <c r="A41" s="376">
        <v>2512</v>
      </c>
      <c r="B41" s="69" t="s">
        <v>1103</v>
      </c>
      <c r="C41" s="202" t="s">
        <v>31</v>
      </c>
      <c r="D41" s="202">
        <v>2</v>
      </c>
      <c r="E41" s="449">
        <v>68.459999999999994</v>
      </c>
      <c r="F41" s="449">
        <f t="shared" si="3"/>
        <v>136.91999999999999</v>
      </c>
      <c r="G41" s="449">
        <v>100</v>
      </c>
      <c r="H41" s="449">
        <f t="shared" si="4"/>
        <v>200</v>
      </c>
      <c r="I41" s="449">
        <f t="shared" si="5"/>
        <v>336.91999999999996</v>
      </c>
      <c r="J41" s="41"/>
      <c r="K41" s="8"/>
      <c r="L41" s="368"/>
    </row>
    <row r="42" spans="1:12" s="6" customFormat="1" ht="15.6" outlineLevel="1">
      <c r="A42" s="376">
        <v>2513</v>
      </c>
      <c r="B42" s="69" t="s">
        <v>1104</v>
      </c>
      <c r="C42" s="202" t="s">
        <v>31</v>
      </c>
      <c r="D42" s="202">
        <v>4</v>
      </c>
      <c r="E42" s="449">
        <v>68.459999999999994</v>
      </c>
      <c r="F42" s="449">
        <f t="shared" si="3"/>
        <v>273.83999999999997</v>
      </c>
      <c r="G42" s="449">
        <v>100</v>
      </c>
      <c r="H42" s="449">
        <f t="shared" si="4"/>
        <v>400</v>
      </c>
      <c r="I42" s="449">
        <f t="shared" si="5"/>
        <v>673.83999999999992</v>
      </c>
      <c r="J42" s="41"/>
      <c r="K42" s="8"/>
      <c r="L42" s="368"/>
    </row>
    <row r="43" spans="1:12" s="6" customFormat="1" ht="30" outlineLevel="1">
      <c r="A43" s="376">
        <v>2514</v>
      </c>
      <c r="B43" s="69" t="s">
        <v>3703</v>
      </c>
      <c r="C43" s="202" t="s">
        <v>2</v>
      </c>
      <c r="D43" s="202">
        <v>52</v>
      </c>
      <c r="E43" s="449">
        <v>376.93</v>
      </c>
      <c r="F43" s="449">
        <f t="shared" si="3"/>
        <v>19600.36</v>
      </c>
      <c r="G43" s="448">
        <v>362</v>
      </c>
      <c r="H43" s="449">
        <f t="shared" si="4"/>
        <v>18824</v>
      </c>
      <c r="I43" s="449">
        <f t="shared" si="5"/>
        <v>38424.36</v>
      </c>
      <c r="J43" s="41"/>
      <c r="K43" s="8"/>
      <c r="L43" s="368"/>
    </row>
    <row r="44" spans="1:12" s="6" customFormat="1" ht="30" outlineLevel="1">
      <c r="A44" s="376">
        <v>2515</v>
      </c>
      <c r="B44" s="69" t="s">
        <v>1105</v>
      </c>
      <c r="C44" s="202" t="s">
        <v>2</v>
      </c>
      <c r="D44" s="202">
        <v>40</v>
      </c>
      <c r="E44" s="449">
        <v>376.93</v>
      </c>
      <c r="F44" s="449">
        <f t="shared" si="3"/>
        <v>15077.2</v>
      </c>
      <c r="G44" s="448">
        <v>362</v>
      </c>
      <c r="H44" s="449">
        <f t="shared" si="4"/>
        <v>14480</v>
      </c>
      <c r="I44" s="449">
        <f t="shared" si="5"/>
        <v>29557.200000000001</v>
      </c>
      <c r="J44" s="41"/>
      <c r="K44" s="8"/>
      <c r="L44" s="368"/>
    </row>
    <row r="45" spans="1:12" s="6" customFormat="1" ht="30" outlineLevel="1">
      <c r="A45" s="376">
        <v>2516</v>
      </c>
      <c r="B45" s="69" t="s">
        <v>2062</v>
      </c>
      <c r="C45" s="202" t="s">
        <v>2</v>
      </c>
      <c r="D45" s="202">
        <v>438</v>
      </c>
      <c r="E45" s="449">
        <v>106.86</v>
      </c>
      <c r="F45" s="449">
        <f t="shared" si="3"/>
        <v>46804.68</v>
      </c>
      <c r="G45" s="448">
        <v>362</v>
      </c>
      <c r="H45" s="449">
        <f t="shared" si="4"/>
        <v>158556</v>
      </c>
      <c r="I45" s="449">
        <f t="shared" si="5"/>
        <v>205360.68</v>
      </c>
      <c r="J45" s="41"/>
      <c r="K45" s="8"/>
      <c r="L45" s="368"/>
    </row>
    <row r="46" spans="1:12" s="6" customFormat="1" ht="30" outlineLevel="1">
      <c r="A46" s="376">
        <v>2517</v>
      </c>
      <c r="B46" s="69" t="s">
        <v>2063</v>
      </c>
      <c r="C46" s="202" t="s">
        <v>2</v>
      </c>
      <c r="D46" s="202">
        <v>564</v>
      </c>
      <c r="E46" s="449">
        <v>106.86</v>
      </c>
      <c r="F46" s="449">
        <f t="shared" si="3"/>
        <v>60269.04</v>
      </c>
      <c r="G46" s="448">
        <v>362</v>
      </c>
      <c r="H46" s="449">
        <f t="shared" si="4"/>
        <v>204168</v>
      </c>
      <c r="I46" s="449">
        <f t="shared" si="5"/>
        <v>264437.03999999998</v>
      </c>
      <c r="J46" s="41"/>
      <c r="K46" s="8"/>
      <c r="L46" s="368"/>
    </row>
    <row r="47" spans="1:12" s="6" customFormat="1" ht="30" outlineLevel="1">
      <c r="A47" s="376">
        <v>2518</v>
      </c>
      <c r="B47" s="69" t="s">
        <v>1106</v>
      </c>
      <c r="C47" s="202" t="s">
        <v>2</v>
      </c>
      <c r="D47" s="202">
        <v>7</v>
      </c>
      <c r="E47" s="449">
        <v>106.86</v>
      </c>
      <c r="F47" s="449">
        <f t="shared" si="3"/>
        <v>748.02</v>
      </c>
      <c r="G47" s="448">
        <v>362</v>
      </c>
      <c r="H47" s="449">
        <f t="shared" si="4"/>
        <v>2534</v>
      </c>
      <c r="I47" s="449">
        <f t="shared" si="5"/>
        <v>3282.02</v>
      </c>
      <c r="J47" s="41"/>
      <c r="K47" s="8"/>
      <c r="L47" s="368"/>
    </row>
    <row r="48" spans="1:12" s="6" customFormat="1" ht="15.6" outlineLevel="1">
      <c r="A48" s="376">
        <v>2519</v>
      </c>
      <c r="B48" s="69" t="s">
        <v>1107</v>
      </c>
      <c r="C48" s="202" t="s">
        <v>2</v>
      </c>
      <c r="D48" s="202">
        <v>4</v>
      </c>
      <c r="E48" s="449">
        <v>50.27</v>
      </c>
      <c r="F48" s="449">
        <f t="shared" si="3"/>
        <v>201.08</v>
      </c>
      <c r="G48" s="448">
        <v>362</v>
      </c>
      <c r="H48" s="449">
        <f t="shared" si="4"/>
        <v>1448</v>
      </c>
      <c r="I48" s="449">
        <f t="shared" si="5"/>
        <v>1649.08</v>
      </c>
      <c r="J48" s="41"/>
      <c r="K48" s="8"/>
      <c r="L48" s="368"/>
    </row>
    <row r="49" spans="1:12" s="6" customFormat="1" ht="15.6" outlineLevel="1">
      <c r="A49" s="376">
        <v>2520</v>
      </c>
      <c r="B49" s="69" t="s">
        <v>2064</v>
      </c>
      <c r="C49" s="202" t="s">
        <v>31</v>
      </c>
      <c r="D49" s="202">
        <v>1</v>
      </c>
      <c r="E49" s="450">
        <v>854.4</v>
      </c>
      <c r="F49" s="449">
        <f t="shared" si="3"/>
        <v>854.4</v>
      </c>
      <c r="G49" s="450">
        <v>300</v>
      </c>
      <c r="H49" s="450">
        <f t="shared" si="4"/>
        <v>300</v>
      </c>
      <c r="I49" s="450">
        <f t="shared" si="5"/>
        <v>1154.4000000000001</v>
      </c>
      <c r="J49" s="41"/>
      <c r="K49" s="8"/>
      <c r="L49" s="368"/>
    </row>
    <row r="50" spans="1:12" s="6" customFormat="1" ht="15.6" outlineLevel="1">
      <c r="A50" s="376">
        <v>2521</v>
      </c>
      <c r="B50" s="69" t="s">
        <v>3704</v>
      </c>
      <c r="C50" s="202" t="s">
        <v>31</v>
      </c>
      <c r="D50" s="452" t="s">
        <v>15</v>
      </c>
      <c r="E50" s="418">
        <v>3120</v>
      </c>
      <c r="F50" s="449">
        <f t="shared" si="3"/>
        <v>24960</v>
      </c>
      <c r="G50" s="418">
        <v>5400</v>
      </c>
      <c r="H50" s="449">
        <f t="shared" si="4"/>
        <v>43200</v>
      </c>
      <c r="I50" s="449">
        <f t="shared" si="5"/>
        <v>68160</v>
      </c>
      <c r="J50" s="41"/>
      <c r="K50" s="8"/>
      <c r="L50" s="368"/>
    </row>
    <row r="52" spans="1:12">
      <c r="B52" s="985" t="s">
        <v>3596</v>
      </c>
      <c r="C52" s="986"/>
      <c r="D52" s="986"/>
      <c r="E52" s="987"/>
      <c r="F52" s="447">
        <f>SUM(F20:F51)</f>
        <v>511776.94</v>
      </c>
      <c r="G52" s="304"/>
      <c r="H52" s="447">
        <f>SUM(H20:H51)</f>
        <v>949810</v>
      </c>
      <c r="I52" s="379">
        <f>SUM(I20:I50)</f>
        <v>1461586.9400000002</v>
      </c>
    </row>
  </sheetData>
  <mergeCells count="25">
    <mergeCell ref="J16:J17"/>
    <mergeCell ref="B19:J19"/>
    <mergeCell ref="B52:E52"/>
    <mergeCell ref="A13:B13"/>
    <mergeCell ref="C13:J13"/>
    <mergeCell ref="A15:J15"/>
    <mergeCell ref="A16:A17"/>
    <mergeCell ref="B16:B17"/>
    <mergeCell ref="C16:C17"/>
    <mergeCell ref="D16:D17"/>
    <mergeCell ref="E16:F16"/>
    <mergeCell ref="G16:H16"/>
    <mergeCell ref="I16:I17"/>
    <mergeCell ref="I10:J10"/>
    <mergeCell ref="D1:J1"/>
    <mergeCell ref="A2:J2"/>
    <mergeCell ref="A3:J3"/>
    <mergeCell ref="A4:J4"/>
    <mergeCell ref="A5:J5"/>
    <mergeCell ref="A6:J6"/>
    <mergeCell ref="A7:C7"/>
    <mergeCell ref="F7:J7"/>
    <mergeCell ref="A8:D8"/>
    <mergeCell ref="F8:H8"/>
    <mergeCell ref="A9:D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F3F6-BD9A-4D73-8542-F5024F4CA763}">
  <sheetPr>
    <tabColor rgb="FF92D050"/>
  </sheetPr>
  <dimension ref="A1:AA153"/>
  <sheetViews>
    <sheetView topLeftCell="A34" zoomScale="85" zoomScaleNormal="85" workbookViewId="0">
      <selection activeCell="F51" sqref="F51"/>
    </sheetView>
  </sheetViews>
  <sheetFormatPr defaultColWidth="8.88671875" defaultRowHeight="14.4"/>
  <cols>
    <col min="1" max="1" width="12.5546875" customWidth="1"/>
    <col min="2" max="2" width="69.44140625" customWidth="1"/>
    <col min="3" max="3" width="13" customWidth="1"/>
    <col min="4" max="4" width="19.33203125" customWidth="1"/>
    <col min="5" max="5" width="15.6640625" customWidth="1"/>
    <col min="6" max="6" width="21.6640625" customWidth="1"/>
    <col min="7" max="7" width="17.109375" customWidth="1"/>
    <col min="8" max="8" width="21.109375" customWidth="1"/>
    <col min="9" max="9" width="19.88671875" customWidth="1"/>
    <col min="10" max="10" width="35.88671875" customWidth="1"/>
    <col min="11" max="11" width="30" customWidth="1"/>
    <col min="12" max="12" width="17.109375" customWidth="1"/>
    <col min="13" max="16" width="10.88671875" bestFit="1" customWidth="1"/>
  </cols>
  <sheetData>
    <row r="1" spans="1:27" s="64" customFormat="1" ht="15">
      <c r="A1" s="356"/>
      <c r="B1" s="356"/>
      <c r="C1" s="323"/>
      <c r="D1" s="994" t="s">
        <v>1169</v>
      </c>
      <c r="E1" s="994"/>
      <c r="F1" s="994"/>
      <c r="G1" s="994"/>
      <c r="H1" s="994"/>
      <c r="I1" s="994"/>
      <c r="J1" s="994"/>
      <c r="K1" s="404"/>
    </row>
    <row r="2" spans="1:27" s="6" customFormat="1" ht="15.6">
      <c r="A2" s="980" t="s">
        <v>3044</v>
      </c>
      <c r="B2" s="980"/>
      <c r="C2" s="980"/>
      <c r="D2" s="980"/>
      <c r="E2" s="980"/>
      <c r="F2" s="980"/>
      <c r="G2" s="980"/>
      <c r="H2" s="980"/>
      <c r="I2" s="980"/>
      <c r="J2" s="980"/>
      <c r="K2" s="405"/>
    </row>
    <row r="3" spans="1:27" s="356" customFormat="1" ht="15">
      <c r="A3" s="981"/>
      <c r="B3" s="981"/>
      <c r="C3" s="981"/>
      <c r="D3" s="981"/>
      <c r="E3" s="981"/>
      <c r="F3" s="981"/>
      <c r="G3" s="981"/>
      <c r="H3" s="981"/>
      <c r="I3" s="981"/>
      <c r="J3" s="981"/>
      <c r="K3" s="362"/>
    </row>
    <row r="4" spans="1:27" s="356" customFormat="1" ht="15.6">
      <c r="A4" s="982" t="s">
        <v>1171</v>
      </c>
      <c r="B4" s="982"/>
      <c r="C4" s="982"/>
      <c r="D4" s="982"/>
      <c r="E4" s="982"/>
      <c r="F4" s="982"/>
      <c r="G4" s="982"/>
      <c r="H4" s="982"/>
      <c r="I4" s="982"/>
      <c r="J4" s="982"/>
      <c r="K4" s="406"/>
    </row>
    <row r="5" spans="1:27" s="6" customFormat="1" ht="15">
      <c r="A5" s="981"/>
      <c r="B5" s="981"/>
      <c r="C5" s="981"/>
      <c r="D5" s="981"/>
      <c r="E5" s="981"/>
      <c r="F5" s="981"/>
      <c r="G5" s="981"/>
      <c r="H5" s="981"/>
      <c r="I5" s="981"/>
      <c r="J5" s="981"/>
      <c r="K5" s="362"/>
    </row>
    <row r="6" spans="1:27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2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  <c r="K7" s="205"/>
    </row>
    <row r="8" spans="1:27" s="63" customFormat="1" ht="15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407" t="s">
        <v>1173</v>
      </c>
      <c r="J8" s="22"/>
      <c r="K8" s="22"/>
    </row>
    <row r="9" spans="1:27" s="63" customFormat="1" ht="15">
      <c r="A9" s="946"/>
      <c r="B9" s="946"/>
      <c r="C9" s="946"/>
      <c r="D9" s="946"/>
      <c r="E9" s="208"/>
      <c r="F9" s="22"/>
      <c r="G9" s="22"/>
      <c r="H9" s="22"/>
      <c r="I9" s="407"/>
      <c r="J9" s="22"/>
      <c r="K9" s="22"/>
      <c r="T9" s="23" t="s">
        <v>22</v>
      </c>
      <c r="U9" s="23" t="s">
        <v>22</v>
      </c>
    </row>
    <row r="10" spans="1:27" s="63" customFormat="1" ht="15">
      <c r="A10" s="25"/>
      <c r="B10" s="25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  <c r="K10" s="29"/>
    </row>
    <row r="11" spans="1:27" s="63" customFormat="1" ht="15">
      <c r="A11" s="63" t="s">
        <v>3034</v>
      </c>
      <c r="B11" s="28"/>
      <c r="C11" s="48"/>
      <c r="D11" s="54"/>
      <c r="E11" s="28"/>
      <c r="F11" s="27"/>
      <c r="G11" s="27"/>
      <c r="H11" s="28"/>
      <c r="I11" s="408"/>
      <c r="J11" s="29" t="s">
        <v>23</v>
      </c>
      <c r="K11" s="29"/>
    </row>
    <row r="12" spans="1:27" s="5" customFormat="1" ht="15.6">
      <c r="A12" s="358"/>
      <c r="B12" s="4"/>
      <c r="C12" s="7"/>
      <c r="D12" s="7"/>
      <c r="E12" s="1"/>
      <c r="F12" s="1"/>
      <c r="G12" s="2"/>
      <c r="H12" s="1"/>
      <c r="I12" s="409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s="361" customFormat="1" ht="15.6">
      <c r="A13" s="945" t="s">
        <v>24</v>
      </c>
      <c r="B13" s="945"/>
      <c r="C13" s="983" t="s">
        <v>1171</v>
      </c>
      <c r="D13" s="983"/>
      <c r="E13" s="983"/>
      <c r="F13" s="983"/>
      <c r="G13" s="983"/>
      <c r="H13" s="983"/>
      <c r="I13" s="983"/>
      <c r="J13" s="983"/>
      <c r="K13" s="410"/>
    </row>
    <row r="14" spans="1:27" s="63" customFormat="1" ht="15.6">
      <c r="A14" s="64" t="s">
        <v>25</v>
      </c>
      <c r="B14" s="64"/>
      <c r="C14" s="362"/>
      <c r="D14" s="323"/>
      <c r="E14" s="64"/>
      <c r="F14" s="64"/>
      <c r="G14" s="64"/>
      <c r="H14" s="363"/>
      <c r="I14" s="364"/>
      <c r="J14" s="365" t="s">
        <v>26</v>
      </c>
      <c r="K14" s="365"/>
      <c r="L14" s="367"/>
      <c r="M14" s="367"/>
    </row>
    <row r="15" spans="1:27" s="356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  <c r="K15" s="215"/>
      <c r="L15" s="368"/>
    </row>
    <row r="16" spans="1:27" s="356" customFormat="1" ht="15.6">
      <c r="A16" s="988" t="s">
        <v>0</v>
      </c>
      <c r="B16" s="990" t="s">
        <v>19</v>
      </c>
      <c r="C16" s="990" t="s">
        <v>9</v>
      </c>
      <c r="D16" s="990" t="s">
        <v>7</v>
      </c>
      <c r="E16" s="990" t="s">
        <v>3035</v>
      </c>
      <c r="F16" s="990"/>
      <c r="G16" s="990" t="s">
        <v>3036</v>
      </c>
      <c r="H16" s="990"/>
      <c r="I16" s="1001" t="s">
        <v>3039</v>
      </c>
      <c r="J16" s="992" t="s">
        <v>8</v>
      </c>
      <c r="K16" s="411"/>
      <c r="L16" s="368"/>
    </row>
    <row r="17" spans="1:12" s="356" customFormat="1" ht="75.599999999999994">
      <c r="A17" s="989"/>
      <c r="B17" s="991"/>
      <c r="C17" s="991"/>
      <c r="D17" s="991"/>
      <c r="E17" s="371" t="s">
        <v>10</v>
      </c>
      <c r="F17" s="370" t="s">
        <v>11</v>
      </c>
      <c r="G17" s="372" t="s">
        <v>3037</v>
      </c>
      <c r="H17" s="370" t="s">
        <v>3038</v>
      </c>
      <c r="I17" s="1002"/>
      <c r="J17" s="993"/>
      <c r="K17" s="411"/>
      <c r="L17" s="368"/>
    </row>
    <row r="18" spans="1:12" s="356" customFormat="1" ht="15.6">
      <c r="A18" s="373" t="s">
        <v>1</v>
      </c>
      <c r="B18" s="374">
        <v>2</v>
      </c>
      <c r="C18" s="374" t="s">
        <v>4</v>
      </c>
      <c r="D18" s="374" t="s">
        <v>5</v>
      </c>
      <c r="E18" s="374" t="s">
        <v>6</v>
      </c>
      <c r="F18" s="374" t="s">
        <v>13</v>
      </c>
      <c r="G18" s="374" t="s">
        <v>14</v>
      </c>
      <c r="H18" s="374" t="s">
        <v>15</v>
      </c>
      <c r="I18" s="412" t="s">
        <v>16</v>
      </c>
      <c r="J18" s="375" t="s">
        <v>17</v>
      </c>
      <c r="K18" s="413"/>
      <c r="L18" s="368"/>
    </row>
    <row r="19" spans="1:12" s="6" customFormat="1" ht="17.399999999999999" collapsed="1">
      <c r="A19" s="597">
        <v>2522</v>
      </c>
      <c r="B19" s="1028" t="s">
        <v>2066</v>
      </c>
      <c r="C19" s="1029"/>
      <c r="D19" s="1029"/>
      <c r="E19" s="38"/>
      <c r="F19" s="38"/>
      <c r="G19" s="377"/>
      <c r="H19" s="377"/>
      <c r="I19" s="40"/>
      <c r="J19" s="279"/>
      <c r="K19" s="359"/>
    </row>
    <row r="20" spans="1:12" s="6" customFormat="1" ht="15">
      <c r="A20" s="597">
        <v>2523</v>
      </c>
      <c r="B20" s="69" t="s">
        <v>2067</v>
      </c>
      <c r="C20" s="203"/>
      <c r="D20" s="204"/>
      <c r="E20" s="38"/>
      <c r="F20" s="38"/>
      <c r="G20" s="377"/>
      <c r="H20" s="377"/>
      <c r="I20" s="40"/>
      <c r="J20" s="279"/>
      <c r="K20" s="359"/>
    </row>
    <row r="21" spans="1:12" s="6" customFormat="1" ht="30">
      <c r="A21" s="597">
        <v>2524</v>
      </c>
      <c r="B21" s="69" t="s">
        <v>2068</v>
      </c>
      <c r="C21" s="203" t="s">
        <v>103</v>
      </c>
      <c r="D21" s="204">
        <v>2</v>
      </c>
      <c r="E21" s="602">
        <v>33153.120000000003</v>
      </c>
      <c r="F21" s="67">
        <f t="shared" ref="F21:F84" si="0">ROUND(E21*D21,2)</f>
        <v>66306.240000000005</v>
      </c>
      <c r="G21" s="602">
        <v>11827.78</v>
      </c>
      <c r="H21" s="38">
        <f>ROUND(G21*D21,2)</f>
        <v>23655.56</v>
      </c>
      <c r="I21" s="740">
        <f>H21+F21</f>
        <v>89961.8</v>
      </c>
      <c r="J21" s="279"/>
      <c r="K21" s="359"/>
    </row>
    <row r="22" spans="1:12" s="6" customFormat="1" ht="30">
      <c r="A22" s="597">
        <v>2525</v>
      </c>
      <c r="B22" s="69" t="s">
        <v>2069</v>
      </c>
      <c r="C22" s="203"/>
      <c r="D22" s="204"/>
      <c r="E22" s="38"/>
      <c r="F22" s="38"/>
      <c r="G22" s="377"/>
      <c r="H22" s="377"/>
      <c r="I22" s="40"/>
      <c r="J22" s="279"/>
      <c r="K22" s="359"/>
    </row>
    <row r="23" spans="1:12" s="6" customFormat="1" ht="45">
      <c r="A23" s="597">
        <v>2526</v>
      </c>
      <c r="B23" s="69" t="s">
        <v>2070</v>
      </c>
      <c r="C23" s="203" t="s">
        <v>103</v>
      </c>
      <c r="D23" s="204">
        <v>2</v>
      </c>
      <c r="E23" s="602">
        <v>37066.870000000003</v>
      </c>
      <c r="F23" s="67">
        <f t="shared" si="0"/>
        <v>74133.740000000005</v>
      </c>
      <c r="G23" s="602">
        <v>11827.78</v>
      </c>
      <c r="H23" s="38">
        <f>ROUND(G23*D23,2)</f>
        <v>23655.56</v>
      </c>
      <c r="I23" s="740">
        <f>H23+F23</f>
        <v>97789.3</v>
      </c>
      <c r="J23" s="279"/>
      <c r="K23" s="359"/>
    </row>
    <row r="24" spans="1:12" s="6" customFormat="1" ht="15">
      <c r="A24" s="597">
        <v>2527</v>
      </c>
      <c r="B24" s="69" t="s">
        <v>2071</v>
      </c>
      <c r="C24" s="203" t="s">
        <v>103</v>
      </c>
      <c r="D24" s="204">
        <v>2</v>
      </c>
      <c r="E24" s="602">
        <v>14313.22</v>
      </c>
      <c r="F24" s="67">
        <f t="shared" si="0"/>
        <v>28626.44</v>
      </c>
      <c r="G24" s="602">
        <v>7096.67</v>
      </c>
      <c r="H24" s="38">
        <f t="shared" ref="H24:H83" si="1">ROUND(G24*D24,2)</f>
        <v>14193.34</v>
      </c>
      <c r="I24" s="740">
        <f>H24+F24</f>
        <v>42819.78</v>
      </c>
      <c r="J24" s="279"/>
      <c r="K24" s="359"/>
    </row>
    <row r="25" spans="1:12" s="6" customFormat="1" ht="30">
      <c r="A25" s="597">
        <v>2528</v>
      </c>
      <c r="B25" s="69" t="s">
        <v>2072</v>
      </c>
      <c r="C25" s="203"/>
      <c r="D25" s="204"/>
      <c r="E25" s="38"/>
      <c r="F25" s="67"/>
      <c r="G25" s="377"/>
      <c r="H25" s="38"/>
      <c r="I25" s="40"/>
      <c r="J25" s="279"/>
      <c r="K25" s="359"/>
    </row>
    <row r="26" spans="1:12" s="6" customFormat="1" ht="41.4">
      <c r="A26" s="597">
        <v>2529</v>
      </c>
      <c r="B26" s="69" t="s">
        <v>2073</v>
      </c>
      <c r="C26" s="203" t="s">
        <v>2</v>
      </c>
      <c r="D26" s="204">
        <v>136.6</v>
      </c>
      <c r="E26" s="602">
        <v>3189.9</v>
      </c>
      <c r="F26" s="67">
        <f t="shared" si="0"/>
        <v>435740.34</v>
      </c>
      <c r="G26" s="602">
        <v>1955.89</v>
      </c>
      <c r="H26" s="38">
        <f t="shared" si="1"/>
        <v>267174.57</v>
      </c>
      <c r="I26" s="740">
        <f t="shared" ref="I26:I54" si="2">H26+F26</f>
        <v>702914.91</v>
      </c>
      <c r="J26" s="779" t="s">
        <v>3906</v>
      </c>
      <c r="K26" s="359"/>
    </row>
    <row r="27" spans="1:12" s="6" customFormat="1" ht="55.2">
      <c r="A27" s="597">
        <v>2530</v>
      </c>
      <c r="B27" s="69" t="s">
        <v>2074</v>
      </c>
      <c r="C27" s="203" t="s">
        <v>2</v>
      </c>
      <c r="D27" s="204">
        <v>24.1</v>
      </c>
      <c r="E27" s="602">
        <v>3725.61</v>
      </c>
      <c r="F27" s="67">
        <f t="shared" si="0"/>
        <v>89787.199999999997</v>
      </c>
      <c r="G27" s="602">
        <v>4953.63</v>
      </c>
      <c r="H27" s="38">
        <f t="shared" si="1"/>
        <v>119382.48</v>
      </c>
      <c r="I27" s="740">
        <f t="shared" si="2"/>
        <v>209169.68</v>
      </c>
      <c r="J27" s="779" t="s">
        <v>3907</v>
      </c>
      <c r="K27" s="359"/>
    </row>
    <row r="28" spans="1:12" s="6" customFormat="1" ht="30">
      <c r="A28" s="597">
        <v>2531</v>
      </c>
      <c r="B28" s="69" t="s">
        <v>2075</v>
      </c>
      <c r="C28" s="203" t="s">
        <v>2</v>
      </c>
      <c r="D28" s="204">
        <v>25.4</v>
      </c>
      <c r="E28" s="602">
        <v>1374.23</v>
      </c>
      <c r="F28" s="67">
        <f t="shared" si="0"/>
        <v>34905.440000000002</v>
      </c>
      <c r="G28" s="602">
        <v>1134.27</v>
      </c>
      <c r="H28" s="38">
        <f t="shared" si="1"/>
        <v>28810.46</v>
      </c>
      <c r="I28" s="740">
        <f t="shared" si="2"/>
        <v>63715.9</v>
      </c>
      <c r="J28" s="279"/>
      <c r="K28" s="359"/>
    </row>
    <row r="29" spans="1:12" s="6" customFormat="1" ht="30">
      <c r="A29" s="597">
        <v>2532</v>
      </c>
      <c r="B29" s="69" t="s">
        <v>2076</v>
      </c>
      <c r="C29" s="203" t="s">
        <v>2</v>
      </c>
      <c r="D29" s="204">
        <v>4</v>
      </c>
      <c r="E29" s="602">
        <v>8248.61</v>
      </c>
      <c r="F29" s="67">
        <f t="shared" si="0"/>
        <v>32994.44</v>
      </c>
      <c r="G29" s="602">
        <v>4748.38</v>
      </c>
      <c r="H29" s="38">
        <f t="shared" si="1"/>
        <v>18993.52</v>
      </c>
      <c r="I29" s="740">
        <f t="shared" si="2"/>
        <v>51987.960000000006</v>
      </c>
      <c r="J29" s="390"/>
      <c r="K29" s="359"/>
    </row>
    <row r="30" spans="1:12" s="6" customFormat="1" ht="30">
      <c r="A30" s="597">
        <v>2533</v>
      </c>
      <c r="B30" s="69" t="s">
        <v>2077</v>
      </c>
      <c r="C30" s="203" t="s">
        <v>2</v>
      </c>
      <c r="D30" s="204">
        <v>1.5</v>
      </c>
      <c r="E30" s="602">
        <v>3074.2</v>
      </c>
      <c r="F30" s="67">
        <f t="shared" si="0"/>
        <v>4611.3</v>
      </c>
      <c r="G30" s="602">
        <v>3561.28</v>
      </c>
      <c r="H30" s="38">
        <f t="shared" si="1"/>
        <v>5341.92</v>
      </c>
      <c r="I30" s="740">
        <f t="shared" si="2"/>
        <v>9953.2200000000012</v>
      </c>
      <c r="J30" s="390"/>
      <c r="K30" s="359"/>
    </row>
    <row r="31" spans="1:12" s="6" customFormat="1" ht="15">
      <c r="A31" s="597">
        <v>2534</v>
      </c>
      <c r="B31" s="69" t="s">
        <v>2078</v>
      </c>
      <c r="C31" s="203" t="s">
        <v>31</v>
      </c>
      <c r="D31" s="204">
        <v>4</v>
      </c>
      <c r="E31" s="602">
        <v>15389.83</v>
      </c>
      <c r="F31" s="67">
        <f t="shared" si="0"/>
        <v>61559.32</v>
      </c>
      <c r="G31" s="602">
        <v>4257.49</v>
      </c>
      <c r="H31" s="38">
        <f t="shared" si="1"/>
        <v>17029.96</v>
      </c>
      <c r="I31" s="740">
        <f t="shared" si="2"/>
        <v>78589.279999999999</v>
      </c>
      <c r="J31" s="390"/>
      <c r="K31" s="359"/>
    </row>
    <row r="32" spans="1:12" s="6" customFormat="1" ht="15">
      <c r="A32" s="597">
        <v>2535</v>
      </c>
      <c r="B32" s="69" t="s">
        <v>2079</v>
      </c>
      <c r="C32" s="203" t="s">
        <v>31</v>
      </c>
      <c r="D32" s="204">
        <v>4</v>
      </c>
      <c r="E32" s="602">
        <v>16551.93</v>
      </c>
      <c r="F32" s="67">
        <f t="shared" si="0"/>
        <v>66207.72</v>
      </c>
      <c r="G32" s="602">
        <v>4257.49</v>
      </c>
      <c r="H32" s="38">
        <f t="shared" si="1"/>
        <v>17029.96</v>
      </c>
      <c r="I32" s="740">
        <f t="shared" si="2"/>
        <v>83237.679999999993</v>
      </c>
      <c r="J32" s="390"/>
      <c r="K32" s="359"/>
    </row>
    <row r="33" spans="1:11" s="6" customFormat="1" ht="15">
      <c r="A33" s="597">
        <v>2536</v>
      </c>
      <c r="B33" s="69" t="s">
        <v>2080</v>
      </c>
      <c r="C33" s="203" t="s">
        <v>31</v>
      </c>
      <c r="D33" s="204">
        <v>2</v>
      </c>
      <c r="E33" s="602">
        <v>8296.98</v>
      </c>
      <c r="F33" s="67">
        <f t="shared" si="0"/>
        <v>16593.96</v>
      </c>
      <c r="G33" s="602">
        <v>1703</v>
      </c>
      <c r="H33" s="38">
        <f t="shared" si="1"/>
        <v>3406</v>
      </c>
      <c r="I33" s="740">
        <f t="shared" si="2"/>
        <v>19999.96</v>
      </c>
      <c r="J33" s="390"/>
      <c r="K33" s="359"/>
    </row>
    <row r="34" spans="1:11" s="6" customFormat="1" ht="15">
      <c r="A34" s="597">
        <v>2537</v>
      </c>
      <c r="B34" s="69" t="s">
        <v>2081</v>
      </c>
      <c r="C34" s="203" t="s">
        <v>31</v>
      </c>
      <c r="D34" s="204">
        <v>8</v>
      </c>
      <c r="E34" s="602">
        <v>372.39</v>
      </c>
      <c r="F34" s="67">
        <f t="shared" si="0"/>
        <v>2979.12</v>
      </c>
      <c r="G34" s="602">
        <v>1703</v>
      </c>
      <c r="H34" s="38">
        <f t="shared" si="1"/>
        <v>13624</v>
      </c>
      <c r="I34" s="740">
        <f t="shared" si="2"/>
        <v>16603.12</v>
      </c>
      <c r="J34" s="639"/>
      <c r="K34" s="359"/>
    </row>
    <row r="35" spans="1:11" s="6" customFormat="1" ht="27.6">
      <c r="A35" s="597">
        <v>2538</v>
      </c>
      <c r="B35" s="69" t="s">
        <v>2082</v>
      </c>
      <c r="C35" s="203" t="s">
        <v>31</v>
      </c>
      <c r="D35" s="204">
        <v>2</v>
      </c>
      <c r="E35" s="602">
        <v>3692.05</v>
      </c>
      <c r="F35" s="67">
        <f t="shared" si="0"/>
        <v>7384.1</v>
      </c>
      <c r="G35" s="602">
        <v>5321.86</v>
      </c>
      <c r="H35" s="38">
        <f t="shared" si="1"/>
        <v>10643.72</v>
      </c>
      <c r="I35" s="740">
        <f t="shared" si="2"/>
        <v>18027.82</v>
      </c>
      <c r="J35" s="621" t="s">
        <v>3908</v>
      </c>
      <c r="K35" s="359"/>
    </row>
    <row r="36" spans="1:11" s="6" customFormat="1" ht="15">
      <c r="A36" s="597">
        <v>2539</v>
      </c>
      <c r="B36" s="69" t="s">
        <v>2083</v>
      </c>
      <c r="C36" s="203" t="s">
        <v>31</v>
      </c>
      <c r="D36" s="204">
        <v>2</v>
      </c>
      <c r="E36" s="602">
        <v>559.32000000000005</v>
      </c>
      <c r="F36" s="67">
        <f t="shared" si="0"/>
        <v>1118.6400000000001</v>
      </c>
      <c r="G36" s="602">
        <v>3193.12</v>
      </c>
      <c r="H36" s="38">
        <f t="shared" si="1"/>
        <v>6386.24</v>
      </c>
      <c r="I36" s="740">
        <f t="shared" si="2"/>
        <v>7504.88</v>
      </c>
      <c r="J36" s="279"/>
      <c r="K36" s="359"/>
    </row>
    <row r="37" spans="1:11" s="6" customFormat="1" ht="30">
      <c r="A37" s="597">
        <v>2540</v>
      </c>
      <c r="B37" s="69" t="s">
        <v>2084</v>
      </c>
      <c r="C37" s="203" t="s">
        <v>31</v>
      </c>
      <c r="D37" s="204">
        <v>2</v>
      </c>
      <c r="E37" s="602">
        <v>118383.3</v>
      </c>
      <c r="F37" s="67">
        <f t="shared" si="0"/>
        <v>236766.6</v>
      </c>
      <c r="G37" s="602">
        <v>13263.09</v>
      </c>
      <c r="H37" s="38">
        <f t="shared" si="1"/>
        <v>26526.18</v>
      </c>
      <c r="I37" s="740">
        <f t="shared" si="2"/>
        <v>263292.78000000003</v>
      </c>
      <c r="J37" s="279"/>
      <c r="K37" s="359"/>
    </row>
    <row r="38" spans="1:11" s="6" customFormat="1" ht="30">
      <c r="A38" s="597">
        <v>2541</v>
      </c>
      <c r="B38" s="69" t="s">
        <v>2085</v>
      </c>
      <c r="C38" s="203" t="s">
        <v>31</v>
      </c>
      <c r="D38" s="204">
        <v>4</v>
      </c>
      <c r="E38" s="602">
        <v>108935.26</v>
      </c>
      <c r="F38" s="67">
        <f t="shared" si="0"/>
        <v>435741.04</v>
      </c>
      <c r="G38" s="602"/>
      <c r="H38" s="38"/>
      <c r="I38" s="740">
        <f t="shared" si="2"/>
        <v>435741.04</v>
      </c>
      <c r="J38" s="621" t="s">
        <v>3909</v>
      </c>
      <c r="K38" s="359"/>
    </row>
    <row r="39" spans="1:11" s="6" customFormat="1" ht="27.6">
      <c r="A39" s="597">
        <v>2542</v>
      </c>
      <c r="B39" s="69" t="s">
        <v>2086</v>
      </c>
      <c r="C39" s="203" t="s">
        <v>31</v>
      </c>
      <c r="D39" s="204">
        <v>4</v>
      </c>
      <c r="E39" s="602">
        <v>1199.77</v>
      </c>
      <c r="F39" s="67">
        <f t="shared" si="0"/>
        <v>4799.08</v>
      </c>
      <c r="G39" s="602"/>
      <c r="H39" s="38"/>
      <c r="I39" s="740">
        <f t="shared" si="2"/>
        <v>4799.08</v>
      </c>
      <c r="J39" s="621" t="s">
        <v>3910</v>
      </c>
      <c r="K39" s="359"/>
    </row>
    <row r="40" spans="1:11" s="6" customFormat="1" ht="27.6">
      <c r="A40" s="597">
        <v>2543</v>
      </c>
      <c r="B40" s="80" t="s">
        <v>3549</v>
      </c>
      <c r="C40" s="203" t="s">
        <v>31</v>
      </c>
      <c r="D40" s="204">
        <v>4</v>
      </c>
      <c r="E40" s="602">
        <v>799.85</v>
      </c>
      <c r="F40" s="67">
        <f t="shared" si="0"/>
        <v>3199.4</v>
      </c>
      <c r="G40" s="602"/>
      <c r="H40" s="38"/>
      <c r="I40" s="740">
        <f t="shared" si="2"/>
        <v>3199.4</v>
      </c>
      <c r="J40" s="621" t="s">
        <v>3910</v>
      </c>
      <c r="K40" s="359"/>
    </row>
    <row r="41" spans="1:11" s="6" customFormat="1" ht="27.6">
      <c r="A41" s="597">
        <v>2544</v>
      </c>
      <c r="B41" s="69" t="s">
        <v>2087</v>
      </c>
      <c r="C41" s="203" t="s">
        <v>31</v>
      </c>
      <c r="D41" s="204">
        <v>2</v>
      </c>
      <c r="E41" s="602">
        <v>50764.27</v>
      </c>
      <c r="F41" s="67">
        <f t="shared" si="0"/>
        <v>101528.54</v>
      </c>
      <c r="G41" s="602"/>
      <c r="H41" s="38"/>
      <c r="I41" s="740">
        <f t="shared" si="2"/>
        <v>101528.54</v>
      </c>
      <c r="J41" s="621" t="s">
        <v>3911</v>
      </c>
      <c r="K41" s="359"/>
    </row>
    <row r="42" spans="1:11" s="6" customFormat="1" ht="30">
      <c r="A42" s="597">
        <v>2545</v>
      </c>
      <c r="B42" s="69" t="s">
        <v>2088</v>
      </c>
      <c r="C42" s="203" t="s">
        <v>31</v>
      </c>
      <c r="D42" s="204">
        <v>2</v>
      </c>
      <c r="E42" s="602">
        <v>1325.83</v>
      </c>
      <c r="F42" s="67">
        <f t="shared" si="0"/>
        <v>2651.66</v>
      </c>
      <c r="G42" s="602">
        <v>642.48</v>
      </c>
      <c r="H42" s="38">
        <f t="shared" si="1"/>
        <v>1284.96</v>
      </c>
      <c r="I42" s="740">
        <f t="shared" si="2"/>
        <v>3936.62</v>
      </c>
      <c r="J42" s="621"/>
      <c r="K42" s="359"/>
    </row>
    <row r="43" spans="1:11" s="6" customFormat="1" ht="30">
      <c r="A43" s="597">
        <v>2546</v>
      </c>
      <c r="B43" s="69" t="s">
        <v>1108</v>
      </c>
      <c r="C43" s="203" t="s">
        <v>31</v>
      </c>
      <c r="D43" s="204">
        <v>24</v>
      </c>
      <c r="E43" s="602">
        <v>1074.68</v>
      </c>
      <c r="F43" s="67">
        <f t="shared" si="0"/>
        <v>25792.32</v>
      </c>
      <c r="G43" s="602">
        <v>1179.33</v>
      </c>
      <c r="H43" s="38">
        <f t="shared" si="1"/>
        <v>28303.919999999998</v>
      </c>
      <c r="I43" s="740">
        <f t="shared" si="2"/>
        <v>54096.24</v>
      </c>
      <c r="J43" s="621" t="s">
        <v>3912</v>
      </c>
      <c r="K43" s="359"/>
    </row>
    <row r="44" spans="1:11" s="6" customFormat="1" ht="15">
      <c r="A44" s="597">
        <v>2547</v>
      </c>
      <c r="B44" s="69" t="s">
        <v>2089</v>
      </c>
      <c r="C44" s="203" t="s">
        <v>31</v>
      </c>
      <c r="D44" s="204">
        <v>8</v>
      </c>
      <c r="E44" s="602">
        <v>3176.21</v>
      </c>
      <c r="F44" s="67">
        <f t="shared" si="0"/>
        <v>25409.68</v>
      </c>
      <c r="G44" s="602">
        <v>4262.18</v>
      </c>
      <c r="H44" s="38">
        <f t="shared" si="1"/>
        <v>34097.440000000002</v>
      </c>
      <c r="I44" s="740">
        <f t="shared" si="2"/>
        <v>59507.12</v>
      </c>
      <c r="J44" s="621" t="s">
        <v>3913</v>
      </c>
      <c r="K44" s="359"/>
    </row>
    <row r="45" spans="1:11" s="6" customFormat="1" ht="15">
      <c r="A45" s="597">
        <v>2548</v>
      </c>
      <c r="B45" s="69" t="s">
        <v>2090</v>
      </c>
      <c r="C45" s="203" t="s">
        <v>31</v>
      </c>
      <c r="D45" s="204">
        <v>24</v>
      </c>
      <c r="E45" s="602">
        <v>166.64</v>
      </c>
      <c r="F45" s="67">
        <f t="shared" si="0"/>
        <v>3999.36</v>
      </c>
      <c r="G45" s="602">
        <v>317.43</v>
      </c>
      <c r="H45" s="38">
        <f t="shared" si="1"/>
        <v>7618.32</v>
      </c>
      <c r="I45" s="740">
        <f t="shared" si="2"/>
        <v>11617.68</v>
      </c>
      <c r="J45" s="621" t="s">
        <v>3912</v>
      </c>
      <c r="K45" s="359"/>
    </row>
    <row r="46" spans="1:11" s="6" customFormat="1" ht="15">
      <c r="A46" s="597">
        <v>2549</v>
      </c>
      <c r="B46" s="69" t="s">
        <v>2091</v>
      </c>
      <c r="C46" s="203" t="s">
        <v>31</v>
      </c>
      <c r="D46" s="204">
        <v>8</v>
      </c>
      <c r="E46" s="602">
        <v>592.28</v>
      </c>
      <c r="F46" s="67">
        <f t="shared" si="0"/>
        <v>4738.24</v>
      </c>
      <c r="G46" s="602">
        <v>1785.55</v>
      </c>
      <c r="H46" s="38">
        <f t="shared" si="1"/>
        <v>14284.4</v>
      </c>
      <c r="I46" s="740">
        <f t="shared" si="2"/>
        <v>19022.64</v>
      </c>
      <c r="J46" s="639"/>
      <c r="K46" s="359"/>
    </row>
    <row r="47" spans="1:11" s="6" customFormat="1" ht="30">
      <c r="A47" s="597">
        <v>2550</v>
      </c>
      <c r="B47" s="69" t="s">
        <v>2092</v>
      </c>
      <c r="C47" s="203" t="s">
        <v>63</v>
      </c>
      <c r="D47" s="204">
        <v>1.03</v>
      </c>
      <c r="E47" s="602">
        <v>5994.51</v>
      </c>
      <c r="F47" s="67">
        <f t="shared" si="0"/>
        <v>6174.35</v>
      </c>
      <c r="G47" s="602">
        <v>96640.2</v>
      </c>
      <c r="H47" s="38">
        <f t="shared" si="1"/>
        <v>99539.41</v>
      </c>
      <c r="I47" s="740">
        <f t="shared" si="2"/>
        <v>105713.76000000001</v>
      </c>
      <c r="J47" s="621"/>
      <c r="K47" s="359"/>
    </row>
    <row r="48" spans="1:11" s="6" customFormat="1" ht="41.4">
      <c r="A48" s="597">
        <v>2551</v>
      </c>
      <c r="B48" s="128" t="s">
        <v>2093</v>
      </c>
      <c r="C48" s="203" t="s">
        <v>63</v>
      </c>
      <c r="D48" s="204">
        <v>0.6</v>
      </c>
      <c r="E48" s="602">
        <v>43771.88</v>
      </c>
      <c r="F48" s="67">
        <f t="shared" si="0"/>
        <v>26263.13</v>
      </c>
      <c r="G48" s="602">
        <v>96640.2</v>
      </c>
      <c r="H48" s="38">
        <f t="shared" si="1"/>
        <v>57984.12</v>
      </c>
      <c r="I48" s="740">
        <f t="shared" si="2"/>
        <v>84247.25</v>
      </c>
      <c r="J48" s="621" t="s">
        <v>3914</v>
      </c>
      <c r="K48" s="359"/>
    </row>
    <row r="49" spans="1:11" s="6" customFormat="1" ht="30">
      <c r="A49" s="597">
        <v>2552</v>
      </c>
      <c r="B49" s="69" t="s">
        <v>2094</v>
      </c>
      <c r="C49" s="203" t="s">
        <v>65</v>
      </c>
      <c r="D49" s="204">
        <v>19.5</v>
      </c>
      <c r="E49" s="602">
        <v>1346.83</v>
      </c>
      <c r="F49" s="67">
        <f t="shared" si="0"/>
        <v>26263.19</v>
      </c>
      <c r="G49" s="377"/>
      <c r="H49" s="38"/>
      <c r="I49" s="740">
        <f t="shared" si="2"/>
        <v>26263.19</v>
      </c>
      <c r="J49" s="621" t="s">
        <v>3915</v>
      </c>
      <c r="K49" s="359"/>
    </row>
    <row r="50" spans="1:11" s="6" customFormat="1" ht="15">
      <c r="A50" s="597">
        <v>2553</v>
      </c>
      <c r="B50" s="69" t="s">
        <v>2095</v>
      </c>
      <c r="C50" s="203" t="s">
        <v>266</v>
      </c>
      <c r="D50" s="204">
        <v>9.5</v>
      </c>
      <c r="E50" s="602">
        <v>82.59</v>
      </c>
      <c r="F50" s="67">
        <f t="shared" si="0"/>
        <v>784.61</v>
      </c>
      <c r="G50" s="377"/>
      <c r="H50" s="38"/>
      <c r="I50" s="740">
        <f t="shared" si="2"/>
        <v>784.61</v>
      </c>
      <c r="J50" s="279" t="s">
        <v>3916</v>
      </c>
      <c r="K50" s="359"/>
    </row>
    <row r="51" spans="1:11" s="6" customFormat="1" ht="15">
      <c r="A51" s="597">
        <v>2554</v>
      </c>
      <c r="B51" s="69" t="s">
        <v>2096</v>
      </c>
      <c r="C51" s="203" t="s">
        <v>31</v>
      </c>
      <c r="D51" s="204">
        <v>67</v>
      </c>
      <c r="E51" s="602">
        <v>42.02</v>
      </c>
      <c r="F51" s="67">
        <f t="shared" si="0"/>
        <v>2815.34</v>
      </c>
      <c r="G51" s="377"/>
      <c r="H51" s="38"/>
      <c r="I51" s="740">
        <f t="shared" si="2"/>
        <v>2815.34</v>
      </c>
      <c r="J51" s="279" t="s">
        <v>3916</v>
      </c>
      <c r="K51" s="359"/>
    </row>
    <row r="52" spans="1:11" s="6" customFormat="1" ht="15">
      <c r="A52" s="597">
        <v>2555</v>
      </c>
      <c r="B52" s="69" t="s">
        <v>2097</v>
      </c>
      <c r="C52" s="203" t="s">
        <v>65</v>
      </c>
      <c r="D52" s="204">
        <v>17.2</v>
      </c>
      <c r="E52" s="602">
        <v>26.49</v>
      </c>
      <c r="F52" s="67">
        <f t="shared" si="0"/>
        <v>455.63</v>
      </c>
      <c r="G52" s="377"/>
      <c r="H52" s="38"/>
      <c r="I52" s="740">
        <f t="shared" si="2"/>
        <v>455.63</v>
      </c>
      <c r="J52" s="279" t="s">
        <v>3916</v>
      </c>
      <c r="K52" s="359"/>
    </row>
    <row r="53" spans="1:11" s="6" customFormat="1" ht="30">
      <c r="A53" s="597">
        <v>2556</v>
      </c>
      <c r="B53" s="69" t="s">
        <v>2098</v>
      </c>
      <c r="C53" s="203" t="s">
        <v>65</v>
      </c>
      <c r="D53" s="204">
        <v>17.2</v>
      </c>
      <c r="E53" s="602">
        <v>268.83</v>
      </c>
      <c r="F53" s="67">
        <f t="shared" si="0"/>
        <v>4623.88</v>
      </c>
      <c r="G53" s="602">
        <v>144.4</v>
      </c>
      <c r="H53" s="38">
        <f t="shared" si="1"/>
        <v>2483.6799999999998</v>
      </c>
      <c r="I53" s="740">
        <f t="shared" si="2"/>
        <v>7107.5599999999995</v>
      </c>
      <c r="J53" s="279" t="s">
        <v>3917</v>
      </c>
      <c r="K53" s="359"/>
    </row>
    <row r="54" spans="1:11" s="6" customFormat="1" ht="15">
      <c r="A54" s="597">
        <v>2557</v>
      </c>
      <c r="B54" s="69" t="s">
        <v>2099</v>
      </c>
      <c r="C54" s="203" t="s">
        <v>65</v>
      </c>
      <c r="D54" s="204">
        <v>17.2</v>
      </c>
      <c r="E54" s="602">
        <v>32.25</v>
      </c>
      <c r="F54" s="67">
        <f t="shared" si="0"/>
        <v>554.70000000000005</v>
      </c>
      <c r="G54" s="602">
        <v>288.8</v>
      </c>
      <c r="H54" s="38">
        <f t="shared" si="1"/>
        <v>4967.3599999999997</v>
      </c>
      <c r="I54" s="740">
        <f t="shared" si="2"/>
        <v>5522.0599999999995</v>
      </c>
      <c r="J54" s="279" t="s">
        <v>3918</v>
      </c>
      <c r="K54" s="359"/>
    </row>
    <row r="55" spans="1:11" s="6" customFormat="1" ht="15">
      <c r="A55" s="597">
        <v>2558</v>
      </c>
      <c r="B55" s="69" t="s">
        <v>2100</v>
      </c>
      <c r="C55" s="203"/>
      <c r="D55" s="204"/>
      <c r="E55" s="38"/>
      <c r="F55" s="67"/>
      <c r="G55" s="377"/>
      <c r="H55" s="38"/>
      <c r="I55" s="40"/>
      <c r="J55" s="279"/>
      <c r="K55" s="359"/>
    </row>
    <row r="56" spans="1:11" s="6" customFormat="1" ht="30">
      <c r="A56" s="597">
        <v>2559</v>
      </c>
      <c r="B56" s="69" t="s">
        <v>2073</v>
      </c>
      <c r="C56" s="203" t="s">
        <v>2</v>
      </c>
      <c r="D56" s="204">
        <v>68.5</v>
      </c>
      <c r="E56" s="602">
        <v>3212.72</v>
      </c>
      <c r="F56" s="67">
        <f t="shared" si="0"/>
        <v>220071.32</v>
      </c>
      <c r="G56" s="602">
        <v>1972.05</v>
      </c>
      <c r="H56" s="38">
        <f t="shared" si="1"/>
        <v>135085.43</v>
      </c>
      <c r="I56" s="740">
        <f t="shared" ref="I56:I73" si="3">H56+F56</f>
        <v>355156.75</v>
      </c>
      <c r="J56" s="279"/>
      <c r="K56" s="359"/>
    </row>
    <row r="57" spans="1:11" s="6" customFormat="1" ht="30">
      <c r="A57" s="597">
        <v>2560</v>
      </c>
      <c r="B57" s="69" t="s">
        <v>2101</v>
      </c>
      <c r="C57" s="203" t="s">
        <v>2</v>
      </c>
      <c r="D57" s="204">
        <v>68.5</v>
      </c>
      <c r="E57" s="602">
        <v>2318.38</v>
      </c>
      <c r="F57" s="67">
        <f t="shared" si="0"/>
        <v>158809.03</v>
      </c>
      <c r="G57" s="602">
        <v>1480.13</v>
      </c>
      <c r="H57" s="38">
        <f t="shared" si="1"/>
        <v>101388.91</v>
      </c>
      <c r="I57" s="740">
        <f t="shared" si="3"/>
        <v>260197.94</v>
      </c>
      <c r="J57" s="279"/>
      <c r="K57" s="359"/>
    </row>
    <row r="58" spans="1:11" s="6" customFormat="1" ht="30">
      <c r="A58" s="597">
        <v>2561</v>
      </c>
      <c r="B58" s="69" t="s">
        <v>2074</v>
      </c>
      <c r="C58" s="203" t="s">
        <v>2</v>
      </c>
      <c r="D58" s="204">
        <v>12.05</v>
      </c>
      <c r="E58" s="602">
        <v>5409.83</v>
      </c>
      <c r="F58" s="67">
        <f t="shared" si="0"/>
        <v>65188.45</v>
      </c>
      <c r="G58" s="602">
        <v>3430.34</v>
      </c>
      <c r="H58" s="38">
        <f t="shared" si="1"/>
        <v>41335.599999999999</v>
      </c>
      <c r="I58" s="740">
        <f t="shared" si="3"/>
        <v>106524.04999999999</v>
      </c>
      <c r="J58" s="279"/>
      <c r="K58" s="359"/>
    </row>
    <row r="59" spans="1:11" s="6" customFormat="1" ht="30">
      <c r="A59" s="597">
        <v>2562</v>
      </c>
      <c r="B59" s="69" t="s">
        <v>2102</v>
      </c>
      <c r="C59" s="203" t="s">
        <v>2</v>
      </c>
      <c r="D59" s="204">
        <v>12.05</v>
      </c>
      <c r="E59" s="602">
        <v>2686.22</v>
      </c>
      <c r="F59" s="67">
        <f t="shared" si="0"/>
        <v>32368.95</v>
      </c>
      <c r="G59" s="602">
        <v>2709.42</v>
      </c>
      <c r="H59" s="38">
        <f t="shared" si="1"/>
        <v>32648.51</v>
      </c>
      <c r="I59" s="740">
        <f t="shared" si="3"/>
        <v>65017.46</v>
      </c>
      <c r="J59" s="279"/>
      <c r="K59" s="359"/>
    </row>
    <row r="60" spans="1:11" s="6" customFormat="1" ht="30">
      <c r="A60" s="597">
        <v>2563</v>
      </c>
      <c r="B60" s="69" t="s">
        <v>2103</v>
      </c>
      <c r="C60" s="203" t="s">
        <v>2</v>
      </c>
      <c r="D60" s="204">
        <v>15.7</v>
      </c>
      <c r="E60" s="602">
        <v>1398.15</v>
      </c>
      <c r="F60" s="67">
        <f t="shared" si="0"/>
        <v>21950.959999999999</v>
      </c>
      <c r="G60" s="602">
        <v>2994.04</v>
      </c>
      <c r="H60" s="38">
        <f t="shared" si="1"/>
        <v>47006.43</v>
      </c>
      <c r="I60" s="740">
        <f t="shared" si="3"/>
        <v>68957.39</v>
      </c>
      <c r="J60" s="279"/>
      <c r="K60" s="359"/>
    </row>
    <row r="61" spans="1:11" s="6" customFormat="1" ht="30">
      <c r="A61" s="597">
        <v>2564</v>
      </c>
      <c r="B61" s="780" t="s">
        <v>2104</v>
      </c>
      <c r="C61" s="203" t="s">
        <v>2</v>
      </c>
      <c r="D61" s="204">
        <v>15.7</v>
      </c>
      <c r="E61" s="38">
        <v>1048.6099999999999</v>
      </c>
      <c r="F61" s="67">
        <f t="shared" si="0"/>
        <v>16463.18</v>
      </c>
      <c r="G61" s="377">
        <v>2994.04</v>
      </c>
      <c r="H61" s="38">
        <f t="shared" si="1"/>
        <v>47006.43</v>
      </c>
      <c r="I61" s="40">
        <f t="shared" si="3"/>
        <v>63469.61</v>
      </c>
      <c r="J61" s="390" t="s">
        <v>3919</v>
      </c>
      <c r="K61" s="359"/>
    </row>
    <row r="62" spans="1:11" s="6" customFormat="1" ht="27.6">
      <c r="A62" s="597">
        <v>2565</v>
      </c>
      <c r="B62" s="69" t="s">
        <v>2105</v>
      </c>
      <c r="C62" s="203" t="s">
        <v>31</v>
      </c>
      <c r="D62" s="204">
        <v>2</v>
      </c>
      <c r="E62" s="602">
        <v>15389.83</v>
      </c>
      <c r="F62" s="67">
        <f t="shared" si="0"/>
        <v>30779.66</v>
      </c>
      <c r="G62" s="602">
        <v>4257.49</v>
      </c>
      <c r="H62" s="38">
        <f t="shared" si="1"/>
        <v>8514.98</v>
      </c>
      <c r="I62" s="740">
        <f t="shared" si="3"/>
        <v>39294.639999999999</v>
      </c>
      <c r="J62" s="621" t="s">
        <v>3920</v>
      </c>
      <c r="K62" s="359"/>
    </row>
    <row r="63" spans="1:11" s="6" customFormat="1" ht="15">
      <c r="A63" s="597">
        <v>2566</v>
      </c>
      <c r="B63" s="69" t="s">
        <v>2106</v>
      </c>
      <c r="C63" s="203" t="s">
        <v>31</v>
      </c>
      <c r="D63" s="204">
        <v>2</v>
      </c>
      <c r="E63" s="602">
        <v>13374.27</v>
      </c>
      <c r="F63" s="67">
        <f t="shared" si="0"/>
        <v>26748.54</v>
      </c>
      <c r="G63" s="602">
        <v>3193.12</v>
      </c>
      <c r="H63" s="38">
        <f t="shared" si="1"/>
        <v>6386.24</v>
      </c>
      <c r="I63" s="740">
        <f t="shared" si="3"/>
        <v>33134.78</v>
      </c>
      <c r="J63" s="621"/>
      <c r="K63" s="359"/>
    </row>
    <row r="64" spans="1:11" s="6" customFormat="1" ht="15">
      <c r="A64" s="597">
        <v>2567</v>
      </c>
      <c r="B64" s="69" t="s">
        <v>2107</v>
      </c>
      <c r="C64" s="203" t="s">
        <v>31</v>
      </c>
      <c r="D64" s="204">
        <v>2</v>
      </c>
      <c r="E64" s="602">
        <v>16551.93</v>
      </c>
      <c r="F64" s="67">
        <f t="shared" si="0"/>
        <v>33103.86</v>
      </c>
      <c r="G64" s="602">
        <v>4257.49</v>
      </c>
      <c r="H64" s="38">
        <f t="shared" si="1"/>
        <v>8514.98</v>
      </c>
      <c r="I64" s="740">
        <f t="shared" si="3"/>
        <v>41618.839999999997</v>
      </c>
      <c r="J64" s="621" t="s">
        <v>3921</v>
      </c>
      <c r="K64" s="359"/>
    </row>
    <row r="65" spans="1:11" s="6" customFormat="1" ht="15">
      <c r="A65" s="597">
        <v>2568</v>
      </c>
      <c r="B65" s="69" t="s">
        <v>2108</v>
      </c>
      <c r="C65" s="203" t="s">
        <v>31</v>
      </c>
      <c r="D65" s="204">
        <v>2</v>
      </c>
      <c r="E65" s="602">
        <v>13251.42</v>
      </c>
      <c r="F65" s="67">
        <f t="shared" si="0"/>
        <v>26502.84</v>
      </c>
      <c r="G65" s="602">
        <v>3193.12</v>
      </c>
      <c r="H65" s="38">
        <f t="shared" si="1"/>
        <v>6386.24</v>
      </c>
      <c r="I65" s="740">
        <f t="shared" si="3"/>
        <v>32889.08</v>
      </c>
      <c r="J65" s="279"/>
      <c r="K65" s="359"/>
    </row>
    <row r="66" spans="1:11" s="6" customFormat="1" ht="15">
      <c r="A66" s="597">
        <v>2569</v>
      </c>
      <c r="B66" s="69" t="s">
        <v>2109</v>
      </c>
      <c r="C66" s="203" t="s">
        <v>31</v>
      </c>
      <c r="D66" s="204">
        <v>6</v>
      </c>
      <c r="E66" s="602">
        <v>1627.92</v>
      </c>
      <c r="F66" s="67">
        <f t="shared" si="0"/>
        <v>9767.52</v>
      </c>
      <c r="G66" s="602">
        <v>4257.49</v>
      </c>
      <c r="H66" s="38">
        <f t="shared" si="1"/>
        <v>25544.94</v>
      </c>
      <c r="I66" s="740">
        <f t="shared" si="3"/>
        <v>35312.46</v>
      </c>
      <c r="J66" s="621" t="s">
        <v>3922</v>
      </c>
      <c r="K66" s="359"/>
    </row>
    <row r="67" spans="1:11" s="6" customFormat="1" ht="15">
      <c r="A67" s="597">
        <v>2570</v>
      </c>
      <c r="B67" s="69" t="s">
        <v>2110</v>
      </c>
      <c r="C67" s="203" t="s">
        <v>31</v>
      </c>
      <c r="D67" s="204">
        <v>6</v>
      </c>
      <c r="E67" s="602">
        <v>1215.71</v>
      </c>
      <c r="F67" s="67">
        <f t="shared" si="0"/>
        <v>7294.26</v>
      </c>
      <c r="G67" s="602">
        <v>4257.49</v>
      </c>
      <c r="H67" s="38">
        <f t="shared" si="1"/>
        <v>25544.94</v>
      </c>
      <c r="I67" s="740">
        <f t="shared" si="3"/>
        <v>32839.199999999997</v>
      </c>
      <c r="J67" s="639"/>
      <c r="K67" s="359"/>
    </row>
    <row r="68" spans="1:11" s="6" customFormat="1" ht="15">
      <c r="A68" s="597">
        <v>2571</v>
      </c>
      <c r="B68" s="69" t="s">
        <v>2111</v>
      </c>
      <c r="C68" s="203" t="s">
        <v>31</v>
      </c>
      <c r="D68" s="204">
        <v>19</v>
      </c>
      <c r="E68" s="602">
        <v>381.09</v>
      </c>
      <c r="F68" s="67">
        <f t="shared" si="0"/>
        <v>7240.71</v>
      </c>
      <c r="G68" s="602">
        <v>1703</v>
      </c>
      <c r="H68" s="38">
        <f t="shared" si="1"/>
        <v>32357</v>
      </c>
      <c r="I68" s="740">
        <f t="shared" si="3"/>
        <v>39597.71</v>
      </c>
      <c r="J68" s="639"/>
      <c r="K68" s="359"/>
    </row>
    <row r="69" spans="1:11" s="6" customFormat="1" ht="15">
      <c r="A69" s="597">
        <v>2572</v>
      </c>
      <c r="B69" s="780" t="s">
        <v>2112</v>
      </c>
      <c r="C69" s="203" t="s">
        <v>31</v>
      </c>
      <c r="D69" s="204">
        <v>1</v>
      </c>
      <c r="E69" s="38">
        <v>350</v>
      </c>
      <c r="F69" s="67">
        <f t="shared" si="0"/>
        <v>350</v>
      </c>
      <c r="G69" s="377">
        <v>1703</v>
      </c>
      <c r="H69" s="38">
        <f t="shared" si="1"/>
        <v>1703</v>
      </c>
      <c r="I69" s="40">
        <f t="shared" si="3"/>
        <v>2053</v>
      </c>
      <c r="J69" s="390" t="s">
        <v>3919</v>
      </c>
      <c r="K69" s="359"/>
    </row>
    <row r="70" spans="1:11" s="6" customFormat="1" ht="15">
      <c r="A70" s="597">
        <v>2573</v>
      </c>
      <c r="B70" s="69" t="s">
        <v>2082</v>
      </c>
      <c r="C70" s="203" t="s">
        <v>31</v>
      </c>
      <c r="D70" s="204">
        <v>1</v>
      </c>
      <c r="E70" s="602">
        <v>3692.05</v>
      </c>
      <c r="F70" s="67">
        <f t="shared" si="0"/>
        <v>3692.05</v>
      </c>
      <c r="G70" s="602">
        <v>5321.87</v>
      </c>
      <c r="H70" s="38">
        <f t="shared" si="1"/>
        <v>5321.87</v>
      </c>
      <c r="I70" s="740">
        <f t="shared" si="3"/>
        <v>9013.92</v>
      </c>
      <c r="J70" s="279"/>
      <c r="K70" s="359"/>
    </row>
    <row r="71" spans="1:11" s="6" customFormat="1" ht="27.6">
      <c r="A71" s="597">
        <v>2574</v>
      </c>
      <c r="B71" s="781" t="s">
        <v>2113</v>
      </c>
      <c r="C71" s="203" t="s">
        <v>31</v>
      </c>
      <c r="D71" s="204">
        <v>1</v>
      </c>
      <c r="E71" s="602">
        <v>6185.78</v>
      </c>
      <c r="F71" s="67">
        <f t="shared" si="0"/>
        <v>6185.78</v>
      </c>
      <c r="G71" s="602">
        <v>5321.87</v>
      </c>
      <c r="H71" s="38">
        <f t="shared" si="1"/>
        <v>5321.87</v>
      </c>
      <c r="I71" s="740">
        <f t="shared" si="3"/>
        <v>11507.65</v>
      </c>
      <c r="J71" s="782" t="s">
        <v>3923</v>
      </c>
      <c r="K71" s="359"/>
    </row>
    <row r="72" spans="1:11" s="6" customFormat="1" ht="15">
      <c r="A72" s="597">
        <v>2575</v>
      </c>
      <c r="B72" s="69" t="s">
        <v>2114</v>
      </c>
      <c r="C72" s="203" t="s">
        <v>31</v>
      </c>
      <c r="D72" s="204">
        <v>1</v>
      </c>
      <c r="E72" s="602">
        <v>1118.6300000000001</v>
      </c>
      <c r="F72" s="67">
        <f t="shared" si="0"/>
        <v>1118.6300000000001</v>
      </c>
      <c r="G72" s="602">
        <v>6386.23</v>
      </c>
      <c r="H72" s="38">
        <f t="shared" si="1"/>
        <v>6386.23</v>
      </c>
      <c r="I72" s="740">
        <f t="shared" si="3"/>
        <v>7504.86</v>
      </c>
      <c r="J72" s="279"/>
      <c r="K72" s="359"/>
    </row>
    <row r="73" spans="1:11" s="6" customFormat="1" ht="30">
      <c r="A73" s="597">
        <v>2576</v>
      </c>
      <c r="B73" s="69" t="s">
        <v>2068</v>
      </c>
      <c r="C73" s="203" t="s">
        <v>103</v>
      </c>
      <c r="D73" s="204">
        <v>1</v>
      </c>
      <c r="E73" s="602">
        <v>33086.47</v>
      </c>
      <c r="F73" s="67">
        <f t="shared" si="0"/>
        <v>33086.47</v>
      </c>
      <c r="G73" s="602">
        <v>11827.78</v>
      </c>
      <c r="H73" s="38">
        <f t="shared" si="1"/>
        <v>11827.78</v>
      </c>
      <c r="I73" s="740">
        <f t="shared" si="3"/>
        <v>44914.25</v>
      </c>
      <c r="J73" s="279"/>
      <c r="K73" s="359"/>
    </row>
    <row r="74" spans="1:11" s="6" customFormat="1" ht="30">
      <c r="A74" s="597">
        <v>2577</v>
      </c>
      <c r="B74" s="69" t="s">
        <v>2115</v>
      </c>
      <c r="C74" s="203"/>
      <c r="D74" s="204"/>
      <c r="E74" s="38"/>
      <c r="F74" s="67"/>
      <c r="G74" s="377"/>
      <c r="H74" s="38"/>
      <c r="I74" s="40"/>
      <c r="J74" s="279"/>
      <c r="K74" s="359"/>
    </row>
    <row r="75" spans="1:11" s="6" customFormat="1" ht="30">
      <c r="A75" s="597">
        <v>2578</v>
      </c>
      <c r="B75" s="69" t="s">
        <v>2068</v>
      </c>
      <c r="C75" s="203" t="s">
        <v>103</v>
      </c>
      <c r="D75" s="204">
        <v>1</v>
      </c>
      <c r="E75" s="602">
        <v>14849.35</v>
      </c>
      <c r="F75" s="67">
        <f t="shared" si="0"/>
        <v>14849.35</v>
      </c>
      <c r="G75" s="602">
        <v>10053.61</v>
      </c>
      <c r="H75" s="38">
        <f t="shared" si="1"/>
        <v>10053.61</v>
      </c>
      <c r="I75" s="740">
        <f t="shared" ref="I75" si="4">H75+F75</f>
        <v>24902.959999999999</v>
      </c>
      <c r="J75" s="279"/>
      <c r="K75" s="359"/>
    </row>
    <row r="76" spans="1:11" s="6" customFormat="1" ht="30">
      <c r="A76" s="597">
        <v>2579</v>
      </c>
      <c r="B76" s="69" t="s">
        <v>2116</v>
      </c>
      <c r="C76" s="203"/>
      <c r="D76" s="204"/>
      <c r="E76" s="38"/>
      <c r="F76" s="67"/>
      <c r="G76" s="377"/>
      <c r="H76" s="38"/>
      <c r="I76" s="40"/>
      <c r="J76" s="279"/>
      <c r="K76" s="359"/>
    </row>
    <row r="77" spans="1:11" s="6" customFormat="1" ht="45">
      <c r="A77" s="597">
        <v>2580</v>
      </c>
      <c r="B77" s="69" t="s">
        <v>2117</v>
      </c>
      <c r="C77" s="203" t="s">
        <v>103</v>
      </c>
      <c r="D77" s="204">
        <v>2</v>
      </c>
      <c r="E77" s="602">
        <v>6774.08</v>
      </c>
      <c r="F77" s="67">
        <f t="shared" si="0"/>
        <v>13548.16</v>
      </c>
      <c r="G77" s="602">
        <v>7096.67</v>
      </c>
      <c r="H77" s="38">
        <f t="shared" si="1"/>
        <v>14193.34</v>
      </c>
      <c r="I77" s="740">
        <f t="shared" ref="I77:I96" si="5">H77+F77</f>
        <v>27741.5</v>
      </c>
      <c r="J77" s="279"/>
      <c r="K77" s="359"/>
    </row>
    <row r="78" spans="1:11" s="6" customFormat="1" ht="45">
      <c r="A78" s="597">
        <v>2581</v>
      </c>
      <c r="B78" s="69" t="s">
        <v>2118</v>
      </c>
      <c r="C78" s="203" t="s">
        <v>103</v>
      </c>
      <c r="D78" s="204">
        <v>1</v>
      </c>
      <c r="E78" s="602">
        <v>37066.870000000003</v>
      </c>
      <c r="F78" s="67">
        <f t="shared" si="0"/>
        <v>37066.870000000003</v>
      </c>
      <c r="G78" s="602">
        <v>11827.78</v>
      </c>
      <c r="H78" s="38">
        <f t="shared" si="1"/>
        <v>11827.78</v>
      </c>
      <c r="I78" s="740">
        <f t="shared" si="5"/>
        <v>48894.65</v>
      </c>
      <c r="J78" s="279"/>
      <c r="K78" s="359"/>
    </row>
    <row r="79" spans="1:11" s="6" customFormat="1" ht="45">
      <c r="A79" s="597">
        <v>2582</v>
      </c>
      <c r="B79" s="69" t="s">
        <v>2119</v>
      </c>
      <c r="C79" s="203" t="s">
        <v>103</v>
      </c>
      <c r="D79" s="204">
        <v>1</v>
      </c>
      <c r="E79" s="602">
        <v>29627.7</v>
      </c>
      <c r="F79" s="67">
        <f t="shared" si="0"/>
        <v>29627.7</v>
      </c>
      <c r="G79" s="602">
        <v>10053.61</v>
      </c>
      <c r="H79" s="38">
        <f t="shared" si="1"/>
        <v>10053.61</v>
      </c>
      <c r="I79" s="740">
        <f t="shared" si="5"/>
        <v>39681.31</v>
      </c>
      <c r="J79" s="279"/>
      <c r="K79" s="359"/>
    </row>
    <row r="80" spans="1:11" s="6" customFormat="1" ht="30">
      <c r="A80" s="597">
        <v>2583</v>
      </c>
      <c r="B80" s="69" t="s">
        <v>2120</v>
      </c>
      <c r="C80" s="203" t="s">
        <v>2</v>
      </c>
      <c r="D80" s="204">
        <v>2</v>
      </c>
      <c r="E80" s="602">
        <v>8248.61</v>
      </c>
      <c r="F80" s="67">
        <f t="shared" si="0"/>
        <v>16497.22</v>
      </c>
      <c r="G80" s="602">
        <v>4748.38</v>
      </c>
      <c r="H80" s="38">
        <f t="shared" si="1"/>
        <v>9496.76</v>
      </c>
      <c r="I80" s="740">
        <f t="shared" si="5"/>
        <v>25993.980000000003</v>
      </c>
      <c r="J80" s="279"/>
      <c r="K80" s="359"/>
    </row>
    <row r="81" spans="1:11" s="6" customFormat="1" ht="30">
      <c r="A81" s="597">
        <v>2584</v>
      </c>
      <c r="B81" s="69" t="s">
        <v>2121</v>
      </c>
      <c r="C81" s="203" t="s">
        <v>2</v>
      </c>
      <c r="D81" s="204">
        <v>2</v>
      </c>
      <c r="E81" s="602">
        <v>5121.2</v>
      </c>
      <c r="F81" s="67">
        <f t="shared" si="0"/>
        <v>10242.4</v>
      </c>
      <c r="G81" s="602">
        <v>3928.59</v>
      </c>
      <c r="H81" s="38">
        <f t="shared" si="1"/>
        <v>7857.18</v>
      </c>
      <c r="I81" s="740">
        <f t="shared" si="5"/>
        <v>18099.580000000002</v>
      </c>
      <c r="J81" s="279"/>
      <c r="K81" s="359"/>
    </row>
    <row r="82" spans="1:11" s="6" customFormat="1" ht="30">
      <c r="A82" s="597">
        <v>2585</v>
      </c>
      <c r="B82" s="69" t="s">
        <v>2084</v>
      </c>
      <c r="C82" s="203" t="s">
        <v>31</v>
      </c>
      <c r="D82" s="204">
        <v>1</v>
      </c>
      <c r="E82" s="602">
        <v>118383.3</v>
      </c>
      <c r="F82" s="67">
        <f t="shared" si="0"/>
        <v>118383.3</v>
      </c>
      <c r="G82" s="602">
        <v>13263.08</v>
      </c>
      <c r="H82" s="38">
        <f t="shared" si="1"/>
        <v>13263.08</v>
      </c>
      <c r="I82" s="740">
        <f t="shared" si="5"/>
        <v>131646.38</v>
      </c>
      <c r="J82" s="279"/>
      <c r="K82" s="359"/>
    </row>
    <row r="83" spans="1:11" s="6" customFormat="1" ht="30">
      <c r="A83" s="597">
        <v>2586</v>
      </c>
      <c r="B83" s="69" t="s">
        <v>2122</v>
      </c>
      <c r="C83" s="203" t="s">
        <v>31</v>
      </c>
      <c r="D83" s="204">
        <v>1</v>
      </c>
      <c r="E83" s="602">
        <v>131519.94</v>
      </c>
      <c r="F83" s="67">
        <f t="shared" si="0"/>
        <v>131519.94</v>
      </c>
      <c r="G83" s="602">
        <v>7647.02</v>
      </c>
      <c r="H83" s="38">
        <f t="shared" si="1"/>
        <v>7647.02</v>
      </c>
      <c r="I83" s="740">
        <f t="shared" si="5"/>
        <v>139166.96</v>
      </c>
      <c r="J83" s="279"/>
      <c r="K83" s="359"/>
    </row>
    <row r="84" spans="1:11" s="6" customFormat="1" ht="30">
      <c r="A84" s="597">
        <v>2587</v>
      </c>
      <c r="B84" s="69" t="s">
        <v>2085</v>
      </c>
      <c r="C84" s="203" t="s">
        <v>31</v>
      </c>
      <c r="D84" s="204">
        <v>2</v>
      </c>
      <c r="E84" s="602">
        <v>32021.46</v>
      </c>
      <c r="F84" s="67">
        <f t="shared" si="0"/>
        <v>64042.92</v>
      </c>
      <c r="G84" s="602"/>
      <c r="H84" s="38"/>
      <c r="I84" s="740">
        <f t="shared" si="5"/>
        <v>64042.92</v>
      </c>
      <c r="J84" s="279" t="s">
        <v>3909</v>
      </c>
      <c r="K84" s="359"/>
    </row>
    <row r="85" spans="1:11" s="6" customFormat="1" ht="30">
      <c r="A85" s="597">
        <v>2588</v>
      </c>
      <c r="B85" s="69" t="s">
        <v>2123</v>
      </c>
      <c r="C85" s="203" t="s">
        <v>31</v>
      </c>
      <c r="D85" s="204">
        <v>2</v>
      </c>
      <c r="E85" s="602">
        <v>19010.88</v>
      </c>
      <c r="F85" s="67">
        <f t="shared" ref="F85:F146" si="6">ROUND(E85*D85,2)</f>
        <v>38021.760000000002</v>
      </c>
      <c r="G85" s="602"/>
      <c r="H85" s="38"/>
      <c r="I85" s="740">
        <f t="shared" si="5"/>
        <v>38021.760000000002</v>
      </c>
      <c r="J85" s="279" t="s">
        <v>3909</v>
      </c>
      <c r="K85" s="359"/>
    </row>
    <row r="86" spans="1:11" s="6" customFormat="1" ht="15">
      <c r="A86" s="597">
        <v>2589</v>
      </c>
      <c r="B86" s="69" t="s">
        <v>2087</v>
      </c>
      <c r="C86" s="203" t="s">
        <v>31</v>
      </c>
      <c r="D86" s="204">
        <v>2</v>
      </c>
      <c r="E86" s="602">
        <v>63455.34</v>
      </c>
      <c r="F86" s="67">
        <f t="shared" si="6"/>
        <v>126910.68</v>
      </c>
      <c r="G86" s="377"/>
      <c r="H86" s="38"/>
      <c r="I86" s="740">
        <f t="shared" si="5"/>
        <v>126910.68</v>
      </c>
      <c r="J86" s="279" t="s">
        <v>3909</v>
      </c>
      <c r="K86" s="359"/>
    </row>
    <row r="87" spans="1:11" s="6" customFormat="1" ht="15">
      <c r="A87" s="597">
        <v>2590</v>
      </c>
      <c r="B87" s="69" t="s">
        <v>2124</v>
      </c>
      <c r="C87" s="203" t="s">
        <v>31</v>
      </c>
      <c r="D87" s="204">
        <v>2</v>
      </c>
      <c r="E87" s="602">
        <v>48997.94</v>
      </c>
      <c r="F87" s="67">
        <f t="shared" si="6"/>
        <v>97995.88</v>
      </c>
      <c r="G87" s="377"/>
      <c r="H87" s="38"/>
      <c r="I87" s="740">
        <f t="shared" si="5"/>
        <v>97995.88</v>
      </c>
      <c r="J87" s="279" t="s">
        <v>3909</v>
      </c>
      <c r="K87" s="359"/>
    </row>
    <row r="88" spans="1:11" s="6" customFormat="1" ht="30">
      <c r="A88" s="597">
        <v>2591</v>
      </c>
      <c r="B88" s="69" t="s">
        <v>2088</v>
      </c>
      <c r="C88" s="203" t="s">
        <v>31</v>
      </c>
      <c r="D88" s="204">
        <v>8</v>
      </c>
      <c r="E88" s="783">
        <v>2651.67</v>
      </c>
      <c r="F88" s="67">
        <f t="shared" si="6"/>
        <v>21213.360000000001</v>
      </c>
      <c r="G88" s="783">
        <v>1284.96</v>
      </c>
      <c r="H88" s="38">
        <f t="shared" ref="H88:H151" si="7">ROUND(G88*D88,2)</f>
        <v>10279.68</v>
      </c>
      <c r="I88" s="740">
        <f t="shared" si="5"/>
        <v>31493.040000000001</v>
      </c>
      <c r="J88" s="279" t="s">
        <v>3924</v>
      </c>
      <c r="K88" s="359"/>
    </row>
    <row r="89" spans="1:11" s="6" customFormat="1" ht="30">
      <c r="A89" s="597">
        <v>2592</v>
      </c>
      <c r="B89" s="69" t="s">
        <v>2125</v>
      </c>
      <c r="C89" s="203" t="s">
        <v>31</v>
      </c>
      <c r="D89" s="204">
        <v>18</v>
      </c>
      <c r="E89" s="602">
        <v>2579.2199999999998</v>
      </c>
      <c r="F89" s="67">
        <f t="shared" si="6"/>
        <v>46425.96</v>
      </c>
      <c r="G89" s="602">
        <v>2830.38</v>
      </c>
      <c r="H89" s="38">
        <f t="shared" si="7"/>
        <v>50946.84</v>
      </c>
      <c r="I89" s="740">
        <f t="shared" si="5"/>
        <v>97372.799999999988</v>
      </c>
      <c r="J89" s="639"/>
      <c r="K89" s="359"/>
    </row>
    <row r="90" spans="1:11" s="6" customFormat="1" ht="30">
      <c r="A90" s="597">
        <v>2593</v>
      </c>
      <c r="B90" s="69" t="s">
        <v>2126</v>
      </c>
      <c r="C90" s="203" t="s">
        <v>31</v>
      </c>
      <c r="D90" s="204">
        <v>18</v>
      </c>
      <c r="E90" s="602">
        <v>2028</v>
      </c>
      <c r="F90" s="67">
        <f t="shared" si="6"/>
        <v>36504</v>
      </c>
      <c r="G90" s="602">
        <v>2522.4</v>
      </c>
      <c r="H90" s="38">
        <f t="shared" si="7"/>
        <v>45403.199999999997</v>
      </c>
      <c r="I90" s="740">
        <f t="shared" si="5"/>
        <v>81907.199999999997</v>
      </c>
      <c r="J90" s="639"/>
      <c r="K90" s="359"/>
    </row>
    <row r="91" spans="1:11" s="6" customFormat="1" ht="15">
      <c r="A91" s="597">
        <v>2594</v>
      </c>
      <c r="B91" s="69" t="s">
        <v>2090</v>
      </c>
      <c r="C91" s="203" t="s">
        <v>31</v>
      </c>
      <c r="D91" s="204">
        <v>18</v>
      </c>
      <c r="E91" s="602">
        <v>999.81</v>
      </c>
      <c r="F91" s="67">
        <f t="shared" si="6"/>
        <v>17996.580000000002</v>
      </c>
      <c r="G91" s="602">
        <v>1904.58</v>
      </c>
      <c r="H91" s="38">
        <f t="shared" si="7"/>
        <v>34282.44</v>
      </c>
      <c r="I91" s="740">
        <f t="shared" si="5"/>
        <v>52279.020000000004</v>
      </c>
      <c r="J91" s="639"/>
      <c r="K91" s="359"/>
    </row>
    <row r="92" spans="1:11" s="6" customFormat="1" ht="27.6">
      <c r="A92" s="597">
        <v>2595</v>
      </c>
      <c r="B92" s="69" t="s">
        <v>2127</v>
      </c>
      <c r="C92" s="203" t="s">
        <v>31</v>
      </c>
      <c r="D92" s="204">
        <v>18</v>
      </c>
      <c r="E92" s="602">
        <v>631.89</v>
      </c>
      <c r="F92" s="67">
        <f t="shared" si="6"/>
        <v>11374.02</v>
      </c>
      <c r="G92" s="602">
        <v>1428.44</v>
      </c>
      <c r="H92" s="38">
        <f t="shared" si="7"/>
        <v>25711.919999999998</v>
      </c>
      <c r="I92" s="740">
        <f t="shared" si="5"/>
        <v>37085.94</v>
      </c>
      <c r="J92" s="621" t="s">
        <v>3925</v>
      </c>
      <c r="K92" s="359"/>
    </row>
    <row r="93" spans="1:11" s="6" customFormat="1" ht="55.2">
      <c r="A93" s="597">
        <v>2596</v>
      </c>
      <c r="B93" s="69" t="s">
        <v>2128</v>
      </c>
      <c r="C93" s="203" t="s">
        <v>63</v>
      </c>
      <c r="D93" s="204">
        <v>0.51</v>
      </c>
      <c r="E93" s="602">
        <v>9713.73</v>
      </c>
      <c r="F93" s="67">
        <f t="shared" si="6"/>
        <v>4954</v>
      </c>
      <c r="G93" s="602">
        <v>205977.65</v>
      </c>
      <c r="H93" s="38">
        <f t="shared" si="7"/>
        <v>105048.6</v>
      </c>
      <c r="I93" s="740">
        <f t="shared" si="5"/>
        <v>110002.6</v>
      </c>
      <c r="J93" s="621" t="s">
        <v>3926</v>
      </c>
      <c r="K93" s="359"/>
    </row>
    <row r="94" spans="1:11" s="6" customFormat="1" ht="69">
      <c r="A94" s="597">
        <v>2597</v>
      </c>
      <c r="B94" s="69" t="s">
        <v>2129</v>
      </c>
      <c r="C94" s="203" t="s">
        <v>63</v>
      </c>
      <c r="D94" s="204">
        <v>0.17499999999999999</v>
      </c>
      <c r="E94" s="602">
        <v>3125.09</v>
      </c>
      <c r="F94" s="67">
        <f t="shared" si="6"/>
        <v>546.89</v>
      </c>
      <c r="G94" s="602">
        <v>205977.66</v>
      </c>
      <c r="H94" s="38">
        <f t="shared" si="7"/>
        <v>36046.089999999997</v>
      </c>
      <c r="I94" s="740">
        <f t="shared" si="5"/>
        <v>36592.979999999996</v>
      </c>
      <c r="J94" s="621" t="s">
        <v>3927</v>
      </c>
      <c r="K94" s="359"/>
    </row>
    <row r="95" spans="1:11" s="6" customFormat="1" ht="30">
      <c r="A95" s="597">
        <v>2598</v>
      </c>
      <c r="B95" s="69" t="s">
        <v>2130</v>
      </c>
      <c r="C95" s="203" t="s">
        <v>65</v>
      </c>
      <c r="D95" s="204">
        <v>30.2</v>
      </c>
      <c r="E95" s="602">
        <v>1252.28</v>
      </c>
      <c r="F95" s="67">
        <f t="shared" si="6"/>
        <v>37818.86</v>
      </c>
      <c r="G95" s="377"/>
      <c r="H95" s="38"/>
      <c r="I95" s="740">
        <f t="shared" si="5"/>
        <v>37818.86</v>
      </c>
      <c r="J95" s="621" t="s">
        <v>3928</v>
      </c>
      <c r="K95" s="359"/>
    </row>
    <row r="96" spans="1:11" s="6" customFormat="1" ht="15">
      <c r="A96" s="597">
        <v>2599</v>
      </c>
      <c r="B96" s="69" t="s">
        <v>2131</v>
      </c>
      <c r="C96" s="203" t="s">
        <v>266</v>
      </c>
      <c r="D96" s="204">
        <v>10.5</v>
      </c>
      <c r="E96" s="602">
        <v>82.59</v>
      </c>
      <c r="F96" s="67">
        <f t="shared" si="6"/>
        <v>867.2</v>
      </c>
      <c r="G96" s="377"/>
      <c r="H96" s="38"/>
      <c r="I96" s="740">
        <f t="shared" si="5"/>
        <v>867.2</v>
      </c>
      <c r="J96" s="279" t="s">
        <v>3916</v>
      </c>
      <c r="K96" s="359"/>
    </row>
    <row r="97" spans="1:11" s="6" customFormat="1" ht="15">
      <c r="A97" s="597">
        <v>2600</v>
      </c>
      <c r="B97" s="69"/>
      <c r="C97" s="203"/>
      <c r="D97" s="204"/>
      <c r="E97" s="38"/>
      <c r="F97" s="67"/>
      <c r="G97" s="377"/>
      <c r="H97" s="38"/>
      <c r="I97" s="40"/>
      <c r="J97" s="279"/>
      <c r="K97" s="359"/>
    </row>
    <row r="98" spans="1:11" s="6" customFormat="1" ht="15">
      <c r="A98" s="597">
        <v>2601</v>
      </c>
      <c r="B98" s="69" t="s">
        <v>2132</v>
      </c>
      <c r="C98" s="203" t="s">
        <v>31</v>
      </c>
      <c r="D98" s="204">
        <v>73</v>
      </c>
      <c r="E98" s="602">
        <v>42.02</v>
      </c>
      <c r="F98" s="67">
        <f t="shared" si="6"/>
        <v>3067.46</v>
      </c>
      <c r="G98" s="377"/>
      <c r="H98" s="38"/>
      <c r="I98" s="740">
        <f t="shared" ref="I98:I101" si="8">H98+F98</f>
        <v>3067.46</v>
      </c>
      <c r="J98" s="279" t="s">
        <v>3916</v>
      </c>
      <c r="K98" s="359"/>
    </row>
    <row r="99" spans="1:11" s="6" customFormat="1" ht="15">
      <c r="A99" s="597">
        <v>2602</v>
      </c>
      <c r="B99" s="69" t="s">
        <v>2133</v>
      </c>
      <c r="C99" s="203" t="s">
        <v>65</v>
      </c>
      <c r="D99" s="204">
        <v>17.760000000000002</v>
      </c>
      <c r="E99" s="602">
        <v>52.83</v>
      </c>
      <c r="F99" s="67">
        <f t="shared" si="6"/>
        <v>938.26</v>
      </c>
      <c r="G99" s="602">
        <v>119.56</v>
      </c>
      <c r="H99" s="38">
        <f t="shared" si="7"/>
        <v>2123.39</v>
      </c>
      <c r="I99" s="740">
        <f t="shared" si="8"/>
        <v>3061.6499999999996</v>
      </c>
      <c r="J99" s="639"/>
      <c r="K99" s="359"/>
    </row>
    <row r="100" spans="1:11" s="6" customFormat="1" ht="30">
      <c r="A100" s="597">
        <v>2603</v>
      </c>
      <c r="B100" s="69" t="s">
        <v>2134</v>
      </c>
      <c r="C100" s="203" t="s">
        <v>65</v>
      </c>
      <c r="D100" s="204">
        <v>17.760000000000002</v>
      </c>
      <c r="E100" s="602">
        <v>536.49</v>
      </c>
      <c r="F100" s="67">
        <f t="shared" si="6"/>
        <v>9528.06</v>
      </c>
      <c r="G100" s="602">
        <v>172.8</v>
      </c>
      <c r="H100" s="38">
        <f t="shared" si="7"/>
        <v>3068.93</v>
      </c>
      <c r="I100" s="740">
        <f t="shared" si="8"/>
        <v>12596.99</v>
      </c>
      <c r="J100" s="639"/>
      <c r="K100" s="359"/>
    </row>
    <row r="101" spans="1:11" s="6" customFormat="1" ht="15">
      <c r="A101" s="597">
        <v>2604</v>
      </c>
      <c r="B101" s="69" t="s">
        <v>2099</v>
      </c>
      <c r="C101" s="203" t="s">
        <v>65</v>
      </c>
      <c r="D101" s="204">
        <v>17.760000000000002</v>
      </c>
      <c r="E101" s="602">
        <v>64.83</v>
      </c>
      <c r="F101" s="67">
        <f t="shared" si="6"/>
        <v>1151.3800000000001</v>
      </c>
      <c r="G101" s="602">
        <v>346.56</v>
      </c>
      <c r="H101" s="38">
        <f t="shared" si="7"/>
        <v>6154.91</v>
      </c>
      <c r="I101" s="740">
        <f t="shared" si="8"/>
        <v>7306.29</v>
      </c>
      <c r="J101" s="639"/>
      <c r="K101" s="359"/>
    </row>
    <row r="102" spans="1:11" s="6" customFormat="1" ht="15">
      <c r="A102" s="597">
        <v>2605</v>
      </c>
      <c r="B102" s="69" t="s">
        <v>2135</v>
      </c>
      <c r="C102" s="203"/>
      <c r="D102" s="204"/>
      <c r="E102" s="38"/>
      <c r="F102" s="67"/>
      <c r="G102" s="377"/>
      <c r="H102" s="38"/>
      <c r="I102" s="40"/>
      <c r="J102" s="279"/>
      <c r="K102" s="359"/>
    </row>
    <row r="103" spans="1:11" s="6" customFormat="1" ht="45">
      <c r="A103" s="597">
        <v>2606</v>
      </c>
      <c r="B103" s="69" t="s">
        <v>2136</v>
      </c>
      <c r="C103" s="203" t="s">
        <v>31</v>
      </c>
      <c r="D103" s="204">
        <v>2</v>
      </c>
      <c r="E103" s="602">
        <v>5462.73</v>
      </c>
      <c r="F103" s="67">
        <f t="shared" si="6"/>
        <v>10925.46</v>
      </c>
      <c r="G103" s="602">
        <v>7096.67</v>
      </c>
      <c r="H103" s="38">
        <f t="shared" si="7"/>
        <v>14193.34</v>
      </c>
      <c r="I103" s="740">
        <f t="shared" ref="I103:I136" si="9">H103+F103</f>
        <v>25118.799999999999</v>
      </c>
      <c r="J103" s="279"/>
      <c r="K103" s="359"/>
    </row>
    <row r="104" spans="1:11" s="6" customFormat="1" ht="45">
      <c r="A104" s="597">
        <v>2607</v>
      </c>
      <c r="B104" s="69" t="s">
        <v>2137</v>
      </c>
      <c r="C104" s="203" t="s">
        <v>103</v>
      </c>
      <c r="D104" s="204">
        <v>2</v>
      </c>
      <c r="E104" s="602">
        <v>14313.22</v>
      </c>
      <c r="F104" s="67">
        <f t="shared" si="6"/>
        <v>28626.44</v>
      </c>
      <c r="G104" s="602">
        <v>7096.67</v>
      </c>
      <c r="H104" s="38">
        <f t="shared" si="7"/>
        <v>14193.34</v>
      </c>
      <c r="I104" s="740">
        <f t="shared" si="9"/>
        <v>42819.78</v>
      </c>
      <c r="J104" s="279"/>
      <c r="K104" s="359"/>
    </row>
    <row r="105" spans="1:11" s="6" customFormat="1" ht="45">
      <c r="A105" s="597">
        <v>2608</v>
      </c>
      <c r="B105" s="69" t="s">
        <v>2138</v>
      </c>
      <c r="C105" s="203" t="s">
        <v>103</v>
      </c>
      <c r="D105" s="204">
        <v>2</v>
      </c>
      <c r="E105" s="602">
        <v>8111.5</v>
      </c>
      <c r="F105" s="67">
        <f t="shared" si="6"/>
        <v>16223</v>
      </c>
      <c r="G105" s="602">
        <v>5322.5</v>
      </c>
      <c r="H105" s="38">
        <f t="shared" si="7"/>
        <v>10645</v>
      </c>
      <c r="I105" s="740">
        <f t="shared" si="9"/>
        <v>26868</v>
      </c>
      <c r="J105" s="279"/>
      <c r="K105" s="359"/>
    </row>
    <row r="106" spans="1:11" s="6" customFormat="1" ht="45">
      <c r="A106" s="597">
        <v>2609</v>
      </c>
      <c r="B106" s="69" t="s">
        <v>2139</v>
      </c>
      <c r="C106" s="203" t="s">
        <v>31</v>
      </c>
      <c r="D106" s="204">
        <v>2</v>
      </c>
      <c r="E106" s="602">
        <v>5274.36</v>
      </c>
      <c r="F106" s="67">
        <f t="shared" si="6"/>
        <v>10548.72</v>
      </c>
      <c r="G106" s="602">
        <v>3991.88</v>
      </c>
      <c r="H106" s="38">
        <f t="shared" si="7"/>
        <v>7983.76</v>
      </c>
      <c r="I106" s="740">
        <f t="shared" si="9"/>
        <v>18532.48</v>
      </c>
      <c r="J106" s="279"/>
      <c r="K106" s="359"/>
    </row>
    <row r="107" spans="1:11" s="6" customFormat="1" ht="45">
      <c r="A107" s="597">
        <v>2610</v>
      </c>
      <c r="B107" s="69" t="s">
        <v>2140</v>
      </c>
      <c r="C107" s="203" t="s">
        <v>31</v>
      </c>
      <c r="D107" s="204">
        <v>1</v>
      </c>
      <c r="E107" s="602">
        <v>4552.76</v>
      </c>
      <c r="F107" s="67">
        <f t="shared" si="6"/>
        <v>4552.76</v>
      </c>
      <c r="G107" s="602">
        <v>7096.67</v>
      </c>
      <c r="H107" s="38">
        <f t="shared" si="7"/>
        <v>7096.67</v>
      </c>
      <c r="I107" s="740">
        <f t="shared" si="9"/>
        <v>11649.43</v>
      </c>
      <c r="J107" s="279"/>
      <c r="K107" s="359"/>
    </row>
    <row r="108" spans="1:11" s="6" customFormat="1" ht="45">
      <c r="A108" s="597">
        <v>2611</v>
      </c>
      <c r="B108" s="69" t="s">
        <v>2141</v>
      </c>
      <c r="C108" s="203" t="s">
        <v>31</v>
      </c>
      <c r="D108" s="204">
        <v>1</v>
      </c>
      <c r="E108" s="602">
        <v>4138.34</v>
      </c>
      <c r="F108" s="67">
        <f t="shared" si="6"/>
        <v>4138.34</v>
      </c>
      <c r="G108" s="602">
        <v>6032.17</v>
      </c>
      <c r="H108" s="38">
        <f t="shared" si="7"/>
        <v>6032.17</v>
      </c>
      <c r="I108" s="740">
        <f t="shared" si="9"/>
        <v>10170.51</v>
      </c>
      <c r="J108" s="279"/>
      <c r="K108" s="359"/>
    </row>
    <row r="109" spans="1:11" s="6" customFormat="1" ht="45">
      <c r="A109" s="597">
        <v>2612</v>
      </c>
      <c r="B109" s="69" t="s">
        <v>2142</v>
      </c>
      <c r="C109" s="203" t="s">
        <v>103</v>
      </c>
      <c r="D109" s="204">
        <v>1</v>
      </c>
      <c r="E109" s="602">
        <v>6774.07</v>
      </c>
      <c r="F109" s="67">
        <f t="shared" si="6"/>
        <v>6774.07</v>
      </c>
      <c r="G109" s="602">
        <v>7096.67</v>
      </c>
      <c r="H109" s="38">
        <f t="shared" si="7"/>
        <v>7096.67</v>
      </c>
      <c r="I109" s="740">
        <f t="shared" si="9"/>
        <v>13870.74</v>
      </c>
      <c r="J109" s="279"/>
      <c r="K109" s="359"/>
    </row>
    <row r="110" spans="1:11" s="6" customFormat="1" ht="45">
      <c r="A110" s="597">
        <v>2613</v>
      </c>
      <c r="B110" s="69" t="s">
        <v>2143</v>
      </c>
      <c r="C110" s="203" t="s">
        <v>103</v>
      </c>
      <c r="D110" s="204">
        <v>1</v>
      </c>
      <c r="E110" s="602">
        <v>9732.94</v>
      </c>
      <c r="F110" s="67">
        <f t="shared" si="6"/>
        <v>9732.94</v>
      </c>
      <c r="G110" s="602">
        <v>6032.17</v>
      </c>
      <c r="H110" s="38">
        <f t="shared" si="7"/>
        <v>6032.17</v>
      </c>
      <c r="I110" s="740">
        <f t="shared" si="9"/>
        <v>15765.11</v>
      </c>
      <c r="J110" s="279"/>
      <c r="K110" s="359"/>
    </row>
    <row r="111" spans="1:11" s="6" customFormat="1" ht="45">
      <c r="A111" s="597">
        <v>2614</v>
      </c>
      <c r="B111" s="69" t="s">
        <v>2144</v>
      </c>
      <c r="C111" s="203" t="s">
        <v>31</v>
      </c>
      <c r="D111" s="204">
        <v>2</v>
      </c>
      <c r="E111" s="602">
        <v>3761.61</v>
      </c>
      <c r="F111" s="67">
        <f t="shared" si="6"/>
        <v>7523.22</v>
      </c>
      <c r="G111" s="602">
        <v>5322.5</v>
      </c>
      <c r="H111" s="38">
        <f t="shared" si="7"/>
        <v>10645</v>
      </c>
      <c r="I111" s="740">
        <f t="shared" si="9"/>
        <v>18168.22</v>
      </c>
      <c r="J111" s="279"/>
      <c r="K111" s="359"/>
    </row>
    <row r="112" spans="1:11" s="6" customFormat="1" ht="15">
      <c r="A112" s="597">
        <v>2615</v>
      </c>
      <c r="B112" s="69" t="s">
        <v>2145</v>
      </c>
      <c r="C112" s="203" t="s">
        <v>31</v>
      </c>
      <c r="D112" s="204">
        <v>1</v>
      </c>
      <c r="E112" s="602">
        <v>8546.2099999999991</v>
      </c>
      <c r="F112" s="67">
        <f t="shared" si="6"/>
        <v>8546.2099999999991</v>
      </c>
      <c r="G112" s="602">
        <v>7096.67</v>
      </c>
      <c r="H112" s="38">
        <f t="shared" si="7"/>
        <v>7096.67</v>
      </c>
      <c r="I112" s="740">
        <f t="shared" si="9"/>
        <v>15642.88</v>
      </c>
      <c r="J112" s="639"/>
      <c r="K112" s="359"/>
    </row>
    <row r="113" spans="1:11" s="6" customFormat="1" ht="15">
      <c r="A113" s="597">
        <v>2616</v>
      </c>
      <c r="B113" s="69" t="s">
        <v>2146</v>
      </c>
      <c r="C113" s="203" t="s">
        <v>31</v>
      </c>
      <c r="D113" s="204">
        <v>1</v>
      </c>
      <c r="E113" s="602">
        <v>10082.15</v>
      </c>
      <c r="F113" s="67">
        <f t="shared" si="6"/>
        <v>10082.15</v>
      </c>
      <c r="G113" s="602">
        <v>9935.34</v>
      </c>
      <c r="H113" s="38">
        <f t="shared" si="7"/>
        <v>9935.34</v>
      </c>
      <c r="I113" s="740">
        <f t="shared" si="9"/>
        <v>20017.489999999998</v>
      </c>
      <c r="J113" s="639"/>
      <c r="K113" s="359"/>
    </row>
    <row r="114" spans="1:11" s="6" customFormat="1" ht="15">
      <c r="A114" s="597">
        <v>2617</v>
      </c>
      <c r="B114" s="69" t="s">
        <v>2147</v>
      </c>
      <c r="C114" s="203" t="s">
        <v>2</v>
      </c>
      <c r="D114" s="204">
        <v>3.6</v>
      </c>
      <c r="E114" s="602">
        <v>1480.44</v>
      </c>
      <c r="F114" s="67">
        <f t="shared" si="6"/>
        <v>5329.58</v>
      </c>
      <c r="G114" s="602">
        <v>1263.6099999999999</v>
      </c>
      <c r="H114" s="38">
        <f t="shared" si="7"/>
        <v>4549</v>
      </c>
      <c r="I114" s="740">
        <f t="shared" si="9"/>
        <v>9878.58</v>
      </c>
      <c r="J114" s="621" t="s">
        <v>3929</v>
      </c>
      <c r="K114" s="359"/>
    </row>
    <row r="115" spans="1:11" s="6" customFormat="1" ht="15">
      <c r="A115" s="597">
        <v>2618</v>
      </c>
      <c r="B115" s="69" t="s">
        <v>2148</v>
      </c>
      <c r="C115" s="203" t="s">
        <v>2</v>
      </c>
      <c r="D115" s="204">
        <v>1</v>
      </c>
      <c r="E115" s="602">
        <v>280.81</v>
      </c>
      <c r="F115" s="67">
        <f t="shared" si="6"/>
        <v>280.81</v>
      </c>
      <c r="G115" s="602">
        <v>1364.7</v>
      </c>
      <c r="H115" s="38">
        <f t="shared" si="7"/>
        <v>1364.7</v>
      </c>
      <c r="I115" s="740">
        <f t="shared" si="9"/>
        <v>1645.51</v>
      </c>
      <c r="J115" s="279"/>
      <c r="K115" s="359"/>
    </row>
    <row r="116" spans="1:11" s="6" customFormat="1" ht="15">
      <c r="A116" s="597">
        <v>2619</v>
      </c>
      <c r="B116" s="69" t="s">
        <v>2149</v>
      </c>
      <c r="C116" s="203" t="s">
        <v>2</v>
      </c>
      <c r="D116" s="204">
        <v>7</v>
      </c>
      <c r="E116" s="602">
        <v>233.52</v>
      </c>
      <c r="F116" s="67">
        <f t="shared" si="6"/>
        <v>1634.64</v>
      </c>
      <c r="G116" s="602">
        <v>1160</v>
      </c>
      <c r="H116" s="38">
        <f t="shared" si="7"/>
        <v>8120</v>
      </c>
      <c r="I116" s="740">
        <f t="shared" si="9"/>
        <v>9754.64</v>
      </c>
      <c r="J116" s="279"/>
      <c r="K116" s="359"/>
    </row>
    <row r="117" spans="1:11" s="6" customFormat="1" ht="15">
      <c r="A117" s="597">
        <v>2620</v>
      </c>
      <c r="B117" s="69" t="s">
        <v>2150</v>
      </c>
      <c r="C117" s="203" t="s">
        <v>2</v>
      </c>
      <c r="D117" s="204">
        <v>0.5</v>
      </c>
      <c r="E117" s="602">
        <v>144.84</v>
      </c>
      <c r="F117" s="67">
        <f t="shared" si="6"/>
        <v>72.42</v>
      </c>
      <c r="G117" s="602">
        <v>986</v>
      </c>
      <c r="H117" s="38">
        <f t="shared" si="7"/>
        <v>493</v>
      </c>
      <c r="I117" s="740">
        <f t="shared" si="9"/>
        <v>565.41999999999996</v>
      </c>
      <c r="J117" s="279"/>
      <c r="K117" s="359"/>
    </row>
    <row r="118" spans="1:11" s="6" customFormat="1" ht="15">
      <c r="A118" s="597">
        <v>2621</v>
      </c>
      <c r="B118" s="69" t="s">
        <v>2151</v>
      </c>
      <c r="C118" s="203" t="s">
        <v>2</v>
      </c>
      <c r="D118" s="204">
        <v>0.8</v>
      </c>
      <c r="E118" s="602">
        <v>3074.2</v>
      </c>
      <c r="F118" s="67">
        <f t="shared" si="6"/>
        <v>2459.36</v>
      </c>
      <c r="G118" s="602">
        <v>3561.29</v>
      </c>
      <c r="H118" s="38">
        <f t="shared" si="7"/>
        <v>2849.03</v>
      </c>
      <c r="I118" s="740">
        <f t="shared" si="9"/>
        <v>5308.39</v>
      </c>
      <c r="J118" s="279"/>
      <c r="K118" s="359"/>
    </row>
    <row r="119" spans="1:11" s="6" customFormat="1" ht="15">
      <c r="A119" s="597">
        <v>2622</v>
      </c>
      <c r="B119" s="69" t="s">
        <v>2152</v>
      </c>
      <c r="C119" s="203" t="s">
        <v>31</v>
      </c>
      <c r="D119" s="204">
        <v>6</v>
      </c>
      <c r="E119" s="602">
        <v>485.73</v>
      </c>
      <c r="F119" s="67">
        <f t="shared" si="6"/>
        <v>2914.38</v>
      </c>
      <c r="G119" s="602">
        <v>1703</v>
      </c>
      <c r="H119" s="38">
        <f t="shared" si="7"/>
        <v>10218</v>
      </c>
      <c r="I119" s="740">
        <f t="shared" si="9"/>
        <v>13132.380000000001</v>
      </c>
      <c r="J119" s="279"/>
      <c r="K119" s="359"/>
    </row>
    <row r="120" spans="1:11" s="6" customFormat="1" ht="15">
      <c r="A120" s="597">
        <v>2623</v>
      </c>
      <c r="B120" s="69" t="s">
        <v>2153</v>
      </c>
      <c r="C120" s="203" t="s">
        <v>31</v>
      </c>
      <c r="D120" s="204">
        <v>1</v>
      </c>
      <c r="E120" s="602">
        <v>273.86</v>
      </c>
      <c r="F120" s="67">
        <f t="shared" si="6"/>
        <v>273.86</v>
      </c>
      <c r="G120" s="602">
        <v>1277.24</v>
      </c>
      <c r="H120" s="38">
        <f t="shared" si="7"/>
        <v>1277.24</v>
      </c>
      <c r="I120" s="740">
        <f t="shared" si="9"/>
        <v>1551.1</v>
      </c>
      <c r="J120" s="279"/>
      <c r="K120" s="359"/>
    </row>
    <row r="121" spans="1:11" s="6" customFormat="1" ht="15">
      <c r="A121" s="597">
        <v>2624</v>
      </c>
      <c r="B121" s="69" t="s">
        <v>2154</v>
      </c>
      <c r="C121" s="203" t="s">
        <v>31</v>
      </c>
      <c r="D121" s="204">
        <v>7</v>
      </c>
      <c r="E121" s="602">
        <v>165.19</v>
      </c>
      <c r="F121" s="67">
        <f t="shared" si="6"/>
        <v>1156.33</v>
      </c>
      <c r="G121" s="602">
        <v>957.94</v>
      </c>
      <c r="H121" s="38">
        <f t="shared" si="7"/>
        <v>6705.58</v>
      </c>
      <c r="I121" s="740">
        <f t="shared" si="9"/>
        <v>7861.91</v>
      </c>
      <c r="J121" s="279"/>
      <c r="K121" s="359"/>
    </row>
    <row r="122" spans="1:11" s="6" customFormat="1" ht="15">
      <c r="A122" s="597">
        <v>2625</v>
      </c>
      <c r="B122" s="69" t="s">
        <v>2155</v>
      </c>
      <c r="C122" s="203" t="s">
        <v>31</v>
      </c>
      <c r="D122" s="204">
        <v>3</v>
      </c>
      <c r="E122" s="602">
        <v>773.77</v>
      </c>
      <c r="F122" s="67">
        <f t="shared" si="6"/>
        <v>2321.31</v>
      </c>
      <c r="G122" s="602">
        <v>2394.84</v>
      </c>
      <c r="H122" s="38">
        <f t="shared" si="7"/>
        <v>7184.52</v>
      </c>
      <c r="I122" s="740">
        <f t="shared" si="9"/>
        <v>9505.83</v>
      </c>
      <c r="J122" s="279"/>
      <c r="K122" s="359"/>
    </row>
    <row r="123" spans="1:11" s="6" customFormat="1" ht="15">
      <c r="A123" s="597">
        <v>2626</v>
      </c>
      <c r="B123" s="69" t="s">
        <v>2097</v>
      </c>
      <c r="C123" s="203" t="s">
        <v>65</v>
      </c>
      <c r="D123" s="204">
        <v>1.06</v>
      </c>
      <c r="E123" s="602">
        <v>455.21</v>
      </c>
      <c r="F123" s="67">
        <f t="shared" si="6"/>
        <v>482.52</v>
      </c>
      <c r="G123" s="602">
        <v>119.56</v>
      </c>
      <c r="H123" s="38">
        <f t="shared" si="7"/>
        <v>126.73</v>
      </c>
      <c r="I123" s="740">
        <f t="shared" si="9"/>
        <v>609.25</v>
      </c>
      <c r="J123" s="279"/>
      <c r="K123" s="359"/>
    </row>
    <row r="124" spans="1:11" s="6" customFormat="1" ht="30">
      <c r="A124" s="597">
        <v>2627</v>
      </c>
      <c r="B124" s="69" t="s">
        <v>2134</v>
      </c>
      <c r="C124" s="203" t="s">
        <v>65</v>
      </c>
      <c r="D124" s="204">
        <v>1.06</v>
      </c>
      <c r="E124" s="602">
        <v>1321.87</v>
      </c>
      <c r="F124" s="67">
        <f t="shared" si="6"/>
        <v>1401.18</v>
      </c>
      <c r="G124" s="602">
        <v>173.28</v>
      </c>
      <c r="H124" s="38">
        <f t="shared" si="7"/>
        <v>183.68</v>
      </c>
      <c r="I124" s="740">
        <f t="shared" si="9"/>
        <v>1584.8600000000001</v>
      </c>
      <c r="J124" s="279"/>
      <c r="K124" s="359"/>
    </row>
    <row r="125" spans="1:11" s="6" customFormat="1" ht="15">
      <c r="A125" s="597">
        <v>2628</v>
      </c>
      <c r="B125" s="69" t="s">
        <v>2099</v>
      </c>
      <c r="C125" s="203" t="s">
        <v>65</v>
      </c>
      <c r="D125" s="204">
        <v>1.06</v>
      </c>
      <c r="E125" s="602">
        <v>150.63999999999999</v>
      </c>
      <c r="F125" s="67">
        <f t="shared" si="6"/>
        <v>159.68</v>
      </c>
      <c r="G125" s="602">
        <v>346.56</v>
      </c>
      <c r="H125" s="38">
        <f t="shared" si="7"/>
        <v>367.35</v>
      </c>
      <c r="I125" s="740">
        <f t="shared" si="9"/>
        <v>527.03</v>
      </c>
      <c r="J125" s="279"/>
      <c r="K125" s="359"/>
    </row>
    <row r="126" spans="1:11" s="6" customFormat="1" ht="30">
      <c r="A126" s="597">
        <v>2629</v>
      </c>
      <c r="B126" s="69" t="s">
        <v>2156</v>
      </c>
      <c r="C126" s="203" t="s">
        <v>31</v>
      </c>
      <c r="D126" s="204">
        <v>1</v>
      </c>
      <c r="E126" s="602">
        <v>2086.56</v>
      </c>
      <c r="F126" s="67">
        <f t="shared" si="6"/>
        <v>2086.56</v>
      </c>
      <c r="G126" s="602">
        <v>100863.28</v>
      </c>
      <c r="H126" s="38">
        <f t="shared" si="7"/>
        <v>100863.28</v>
      </c>
      <c r="I126" s="740">
        <f t="shared" si="9"/>
        <v>102949.84</v>
      </c>
      <c r="J126" s="621" t="s">
        <v>3930</v>
      </c>
      <c r="K126" s="359"/>
    </row>
    <row r="127" spans="1:11" s="6" customFormat="1" ht="15">
      <c r="A127" s="597">
        <v>2630</v>
      </c>
      <c r="B127" s="69" t="s">
        <v>1167</v>
      </c>
      <c r="C127" s="203" t="s">
        <v>3</v>
      </c>
      <c r="D127" s="204">
        <v>1</v>
      </c>
      <c r="E127" s="602">
        <v>17146.5</v>
      </c>
      <c r="F127" s="67">
        <f t="shared" si="6"/>
        <v>17146.5</v>
      </c>
      <c r="G127" s="377"/>
      <c r="H127" s="38"/>
      <c r="I127" s="740">
        <f t="shared" si="9"/>
        <v>17146.5</v>
      </c>
      <c r="J127" s="639"/>
      <c r="K127" s="359"/>
    </row>
    <row r="128" spans="1:11" s="6" customFormat="1" ht="30">
      <c r="A128" s="597">
        <v>2631</v>
      </c>
      <c r="B128" s="69" t="s">
        <v>2157</v>
      </c>
      <c r="C128" s="203" t="s">
        <v>3</v>
      </c>
      <c r="D128" s="204">
        <v>1</v>
      </c>
      <c r="E128" s="602">
        <v>1177.31</v>
      </c>
      <c r="F128" s="67">
        <f t="shared" si="6"/>
        <v>1177.31</v>
      </c>
      <c r="G128" s="377"/>
      <c r="H128" s="38"/>
      <c r="I128" s="740">
        <f t="shared" si="9"/>
        <v>1177.31</v>
      </c>
      <c r="J128" s="639"/>
      <c r="K128" s="359"/>
    </row>
    <row r="129" spans="1:11" s="6" customFormat="1" ht="30">
      <c r="A129" s="597">
        <v>2632</v>
      </c>
      <c r="B129" s="69" t="s">
        <v>2158</v>
      </c>
      <c r="C129" s="203" t="s">
        <v>3</v>
      </c>
      <c r="D129" s="204">
        <v>1</v>
      </c>
      <c r="E129" s="602">
        <v>10384.5</v>
      </c>
      <c r="F129" s="67">
        <f t="shared" si="6"/>
        <v>10384.5</v>
      </c>
      <c r="G129" s="377"/>
      <c r="H129" s="38"/>
      <c r="I129" s="740">
        <f t="shared" si="9"/>
        <v>10384.5</v>
      </c>
      <c r="J129" s="639"/>
      <c r="K129" s="359"/>
    </row>
    <row r="130" spans="1:11" s="6" customFormat="1" ht="30">
      <c r="A130" s="597">
        <v>2633</v>
      </c>
      <c r="B130" s="69" t="s">
        <v>2159</v>
      </c>
      <c r="C130" s="203" t="s">
        <v>3</v>
      </c>
      <c r="D130" s="204">
        <v>2</v>
      </c>
      <c r="E130" s="602">
        <v>14852.25</v>
      </c>
      <c r="F130" s="67">
        <f t="shared" si="6"/>
        <v>29704.5</v>
      </c>
      <c r="G130" s="377"/>
      <c r="H130" s="38"/>
      <c r="I130" s="740">
        <f t="shared" si="9"/>
        <v>29704.5</v>
      </c>
      <c r="J130" s="639"/>
      <c r="K130" s="359"/>
    </row>
    <row r="131" spans="1:11" s="6" customFormat="1" ht="30">
      <c r="A131" s="597">
        <v>2634</v>
      </c>
      <c r="B131" s="69" t="s">
        <v>2160</v>
      </c>
      <c r="C131" s="203" t="s">
        <v>3</v>
      </c>
      <c r="D131" s="204">
        <v>1</v>
      </c>
      <c r="E131" s="602">
        <v>22978.46</v>
      </c>
      <c r="F131" s="67">
        <f t="shared" si="6"/>
        <v>22978.46</v>
      </c>
      <c r="G131" s="377"/>
      <c r="H131" s="38"/>
      <c r="I131" s="740">
        <f t="shared" si="9"/>
        <v>22978.46</v>
      </c>
      <c r="J131" s="639"/>
      <c r="K131" s="359"/>
    </row>
    <row r="132" spans="1:11" s="6" customFormat="1" ht="30">
      <c r="A132" s="597">
        <v>2635</v>
      </c>
      <c r="B132" s="69" t="s">
        <v>1168</v>
      </c>
      <c r="C132" s="203" t="s">
        <v>3</v>
      </c>
      <c r="D132" s="204">
        <v>1</v>
      </c>
      <c r="E132" s="602">
        <v>12920.26</v>
      </c>
      <c r="F132" s="67">
        <f t="shared" si="6"/>
        <v>12920.26</v>
      </c>
      <c r="G132" s="377"/>
      <c r="H132" s="38"/>
      <c r="I132" s="740">
        <f t="shared" si="9"/>
        <v>12920.26</v>
      </c>
      <c r="J132" s="639"/>
      <c r="K132" s="359"/>
    </row>
    <row r="133" spans="1:11" s="6" customFormat="1" ht="30">
      <c r="A133" s="597">
        <v>2636</v>
      </c>
      <c r="B133" s="69" t="s">
        <v>2161</v>
      </c>
      <c r="C133" s="203" t="s">
        <v>3</v>
      </c>
      <c r="D133" s="204">
        <v>1</v>
      </c>
      <c r="E133" s="602">
        <v>1328.26</v>
      </c>
      <c r="F133" s="67">
        <f t="shared" si="6"/>
        <v>1328.26</v>
      </c>
      <c r="G133" s="377"/>
      <c r="H133" s="38"/>
      <c r="I133" s="740">
        <f t="shared" si="9"/>
        <v>1328.26</v>
      </c>
      <c r="J133" s="639"/>
      <c r="K133" s="359"/>
    </row>
    <row r="134" spans="1:11" s="6" customFormat="1" ht="30">
      <c r="A134" s="597">
        <v>2637</v>
      </c>
      <c r="B134" s="69" t="s">
        <v>1109</v>
      </c>
      <c r="C134" s="203" t="s">
        <v>103</v>
      </c>
      <c r="D134" s="204">
        <v>1</v>
      </c>
      <c r="E134" s="602">
        <v>21252</v>
      </c>
      <c r="F134" s="67">
        <f t="shared" si="6"/>
        <v>21252</v>
      </c>
      <c r="G134" s="377"/>
      <c r="H134" s="38"/>
      <c r="I134" s="740">
        <f t="shared" si="9"/>
        <v>21252</v>
      </c>
      <c r="J134" s="639"/>
      <c r="K134" s="359"/>
    </row>
    <row r="135" spans="1:11" s="6" customFormat="1" ht="45">
      <c r="A135" s="597">
        <v>2638</v>
      </c>
      <c r="B135" s="69" t="s">
        <v>2162</v>
      </c>
      <c r="C135" s="203" t="s">
        <v>65</v>
      </c>
      <c r="D135" s="204">
        <v>28.04</v>
      </c>
      <c r="E135" s="38"/>
      <c r="F135" s="67"/>
      <c r="G135" s="602">
        <v>412.51</v>
      </c>
      <c r="H135" s="38">
        <f t="shared" si="7"/>
        <v>11566.78</v>
      </c>
      <c r="I135" s="740">
        <f t="shared" si="9"/>
        <v>11566.78</v>
      </c>
      <c r="J135" s="279" t="s">
        <v>3931</v>
      </c>
      <c r="K135" s="359"/>
    </row>
    <row r="136" spans="1:11" s="6" customFormat="1" ht="27.6">
      <c r="A136" s="597">
        <v>2639</v>
      </c>
      <c r="B136" s="69" t="s">
        <v>1110</v>
      </c>
      <c r="C136" s="387" t="s">
        <v>266</v>
      </c>
      <c r="D136" s="387">
        <f>67.3+12.2</f>
        <v>79.5</v>
      </c>
      <c r="E136" s="602">
        <v>381.29</v>
      </c>
      <c r="F136" s="67">
        <f t="shared" si="6"/>
        <v>30312.560000000001</v>
      </c>
      <c r="G136" s="377"/>
      <c r="H136" s="38"/>
      <c r="I136" s="740">
        <f t="shared" si="9"/>
        <v>30312.560000000001</v>
      </c>
      <c r="J136" s="621" t="s">
        <v>3932</v>
      </c>
      <c r="K136" s="359"/>
    </row>
    <row r="137" spans="1:11" s="6" customFormat="1" ht="15">
      <c r="A137" s="597">
        <v>2640</v>
      </c>
      <c r="B137" s="69" t="s">
        <v>2163</v>
      </c>
      <c r="C137" s="203"/>
      <c r="D137" s="204"/>
      <c r="E137" s="38"/>
      <c r="F137" s="67"/>
      <c r="G137" s="377"/>
      <c r="H137" s="38"/>
      <c r="I137" s="40"/>
      <c r="J137" s="279"/>
      <c r="K137" s="359"/>
    </row>
    <row r="138" spans="1:11" s="6" customFormat="1" ht="45">
      <c r="A138" s="597">
        <v>2641</v>
      </c>
      <c r="B138" s="69" t="s">
        <v>2164</v>
      </c>
      <c r="C138" s="203" t="s">
        <v>63</v>
      </c>
      <c r="D138" s="204">
        <v>305.14999999999998</v>
      </c>
      <c r="E138" s="38"/>
      <c r="F138" s="67"/>
      <c r="G138" s="602">
        <v>917.32</v>
      </c>
      <c r="H138" s="38">
        <f t="shared" si="7"/>
        <v>279920.2</v>
      </c>
      <c r="I138" s="740">
        <f t="shared" ref="I138:I151" si="10">H138+F138</f>
        <v>279920.2</v>
      </c>
      <c r="J138" s="639"/>
      <c r="K138" s="359"/>
    </row>
    <row r="139" spans="1:11" s="6" customFormat="1" ht="15">
      <c r="A139" s="597">
        <v>2642</v>
      </c>
      <c r="B139" s="69" t="s">
        <v>326</v>
      </c>
      <c r="C139" s="203" t="s">
        <v>63</v>
      </c>
      <c r="D139" s="204">
        <v>33.9</v>
      </c>
      <c r="E139" s="38"/>
      <c r="F139" s="67"/>
      <c r="G139" s="602">
        <v>2877</v>
      </c>
      <c r="H139" s="38">
        <f t="shared" si="7"/>
        <v>97530.3</v>
      </c>
      <c r="I139" s="740">
        <f t="shared" si="10"/>
        <v>97530.3</v>
      </c>
      <c r="J139" s="639"/>
      <c r="K139" s="359"/>
    </row>
    <row r="140" spans="1:11" s="6" customFormat="1" ht="45">
      <c r="A140" s="597">
        <v>2643</v>
      </c>
      <c r="B140" s="69" t="s">
        <v>1111</v>
      </c>
      <c r="C140" s="203" t="s">
        <v>63</v>
      </c>
      <c r="D140" s="204">
        <v>12.6</v>
      </c>
      <c r="E140" s="602">
        <v>1584</v>
      </c>
      <c r="F140" s="67">
        <f t="shared" si="6"/>
        <v>19958.400000000001</v>
      </c>
      <c r="G140" s="377">
        <v>2157.75</v>
      </c>
      <c r="H140" s="38">
        <f t="shared" si="7"/>
        <v>27187.65</v>
      </c>
      <c r="I140" s="740">
        <f t="shared" si="10"/>
        <v>47146.05</v>
      </c>
      <c r="J140" s="390"/>
      <c r="K140" s="359"/>
    </row>
    <row r="141" spans="1:11" s="6" customFormat="1" ht="45">
      <c r="A141" s="597">
        <v>2644</v>
      </c>
      <c r="B141" s="69" t="s">
        <v>1112</v>
      </c>
      <c r="C141" s="203" t="s">
        <v>63</v>
      </c>
      <c r="D141" s="204">
        <v>23.48</v>
      </c>
      <c r="E141" s="602">
        <v>1584</v>
      </c>
      <c r="F141" s="67">
        <f t="shared" si="6"/>
        <v>37192.32</v>
      </c>
      <c r="G141" s="377">
        <v>2157.75</v>
      </c>
      <c r="H141" s="38">
        <f t="shared" si="7"/>
        <v>50663.97</v>
      </c>
      <c r="I141" s="740">
        <f t="shared" si="10"/>
        <v>87856.290000000008</v>
      </c>
      <c r="J141" s="390"/>
      <c r="K141" s="359"/>
    </row>
    <row r="142" spans="1:11" s="6" customFormat="1" ht="60">
      <c r="A142" s="597">
        <v>2645</v>
      </c>
      <c r="B142" s="69" t="s">
        <v>1113</v>
      </c>
      <c r="C142" s="203" t="s">
        <v>63</v>
      </c>
      <c r="D142" s="204">
        <v>16.82</v>
      </c>
      <c r="E142" s="602">
        <v>1584</v>
      </c>
      <c r="F142" s="67">
        <f t="shared" si="6"/>
        <v>26642.880000000001</v>
      </c>
      <c r="G142" s="377">
        <v>2157.75</v>
      </c>
      <c r="H142" s="38">
        <f t="shared" si="7"/>
        <v>36293.360000000001</v>
      </c>
      <c r="I142" s="740">
        <f t="shared" si="10"/>
        <v>62936.240000000005</v>
      </c>
      <c r="J142" s="390"/>
      <c r="K142" s="359"/>
    </row>
    <row r="143" spans="1:11" s="6" customFormat="1" ht="45">
      <c r="A143" s="597">
        <v>2646</v>
      </c>
      <c r="B143" s="69" t="s">
        <v>1114</v>
      </c>
      <c r="C143" s="203" t="s">
        <v>63</v>
      </c>
      <c r="D143" s="204">
        <v>225.1</v>
      </c>
      <c r="E143" s="602">
        <v>1584</v>
      </c>
      <c r="F143" s="67">
        <f t="shared" si="6"/>
        <v>356558.4</v>
      </c>
      <c r="G143" s="377">
        <v>2013.9</v>
      </c>
      <c r="H143" s="38">
        <f t="shared" si="7"/>
        <v>453328.89</v>
      </c>
      <c r="I143" s="740">
        <f t="shared" si="10"/>
        <v>809887.29</v>
      </c>
      <c r="J143" s="390"/>
      <c r="K143" s="359"/>
    </row>
    <row r="144" spans="1:11" s="6" customFormat="1" ht="15">
      <c r="A144" s="597">
        <v>2647</v>
      </c>
      <c r="B144" s="69" t="s">
        <v>372</v>
      </c>
      <c r="C144" s="203" t="s">
        <v>63</v>
      </c>
      <c r="D144" s="204">
        <v>113.95</v>
      </c>
      <c r="E144" s="69"/>
      <c r="F144" s="67">
        <f t="shared" si="6"/>
        <v>0</v>
      </c>
      <c r="G144" s="602">
        <v>4200</v>
      </c>
      <c r="H144" s="38">
        <f t="shared" si="7"/>
        <v>478590</v>
      </c>
      <c r="I144" s="740">
        <f t="shared" si="10"/>
        <v>478590</v>
      </c>
      <c r="J144" s="79" t="s">
        <v>3933</v>
      </c>
      <c r="K144" s="359"/>
    </row>
    <row r="145" spans="1:11" s="6" customFormat="1" ht="32.25" customHeight="1">
      <c r="A145" s="597"/>
      <c r="B145" s="784" t="s">
        <v>3934</v>
      </c>
      <c r="C145" s="329" t="s">
        <v>2</v>
      </c>
      <c r="D145" s="329">
        <v>50</v>
      </c>
      <c r="E145" s="602">
        <v>3176.18</v>
      </c>
      <c r="F145" s="67">
        <f t="shared" si="6"/>
        <v>158809</v>
      </c>
      <c r="G145" s="602">
        <v>2021.78</v>
      </c>
      <c r="H145" s="38">
        <f t="shared" si="7"/>
        <v>101089</v>
      </c>
      <c r="I145" s="740">
        <f t="shared" si="10"/>
        <v>259898</v>
      </c>
      <c r="J145" s="785" t="s">
        <v>3935</v>
      </c>
      <c r="K145" s="359" t="s">
        <v>3936</v>
      </c>
    </row>
    <row r="146" spans="1:11" s="6" customFormat="1" ht="30" customHeight="1">
      <c r="A146" s="597"/>
      <c r="B146" s="784" t="s">
        <v>3937</v>
      </c>
      <c r="C146" s="329" t="s">
        <v>2</v>
      </c>
      <c r="D146" s="329">
        <v>7</v>
      </c>
      <c r="E146" s="602">
        <v>431.57</v>
      </c>
      <c r="F146" s="67">
        <f t="shared" si="6"/>
        <v>3020.99</v>
      </c>
      <c r="G146" s="602">
        <v>1516.34</v>
      </c>
      <c r="H146" s="38">
        <f t="shared" si="7"/>
        <v>10614.38</v>
      </c>
      <c r="I146" s="740">
        <f t="shared" si="10"/>
        <v>13635.369999999999</v>
      </c>
      <c r="J146" s="785" t="s">
        <v>3935</v>
      </c>
      <c r="K146" s="359" t="s">
        <v>3936</v>
      </c>
    </row>
    <row r="147" spans="1:11" s="6" customFormat="1" ht="55.2">
      <c r="A147" s="597"/>
      <c r="B147" s="784" t="s">
        <v>3938</v>
      </c>
      <c r="C147" s="329" t="s">
        <v>31</v>
      </c>
      <c r="D147" s="329">
        <v>26</v>
      </c>
      <c r="E147" s="602"/>
      <c r="F147" s="67"/>
      <c r="G147" s="602">
        <v>9600</v>
      </c>
      <c r="H147" s="38">
        <f t="shared" si="7"/>
        <v>249600</v>
      </c>
      <c r="I147" s="740">
        <f t="shared" si="10"/>
        <v>249600</v>
      </c>
      <c r="J147" s="785" t="s">
        <v>3939</v>
      </c>
      <c r="K147" s="359" t="s">
        <v>3936</v>
      </c>
    </row>
    <row r="148" spans="1:11" s="6" customFormat="1" ht="37.5" customHeight="1">
      <c r="A148" s="597"/>
      <c r="B148" s="784" t="s">
        <v>3940</v>
      </c>
      <c r="C148" s="117" t="s">
        <v>2</v>
      </c>
      <c r="D148" s="117">
        <v>1.5</v>
      </c>
      <c r="E148" s="602">
        <v>215.79</v>
      </c>
      <c r="F148" s="67">
        <f t="shared" ref="F148:F151" si="11">ROUND(E148*D148,2)</f>
        <v>323.69</v>
      </c>
      <c r="G148" s="602">
        <v>1288.8900000000001</v>
      </c>
      <c r="H148" s="38">
        <f t="shared" si="7"/>
        <v>1933.34</v>
      </c>
      <c r="I148" s="740">
        <f t="shared" si="10"/>
        <v>2257.0299999999997</v>
      </c>
      <c r="J148" s="782" t="s">
        <v>3935</v>
      </c>
      <c r="K148" s="359" t="s">
        <v>3936</v>
      </c>
    </row>
    <row r="149" spans="1:11" s="6" customFormat="1" ht="28.5" customHeight="1">
      <c r="A149" s="597"/>
      <c r="B149" s="784" t="s">
        <v>3941</v>
      </c>
      <c r="C149" s="117" t="s">
        <v>31</v>
      </c>
      <c r="D149" s="117">
        <v>16</v>
      </c>
      <c r="E149" s="783">
        <v>912.87</v>
      </c>
      <c r="F149" s="67">
        <f t="shared" si="11"/>
        <v>14605.92</v>
      </c>
      <c r="G149" s="783">
        <v>642.48</v>
      </c>
      <c r="H149" s="38">
        <f t="shared" si="7"/>
        <v>10279.68</v>
      </c>
      <c r="I149" s="740">
        <f t="shared" si="10"/>
        <v>24885.599999999999</v>
      </c>
      <c r="J149" s="782" t="s">
        <v>3935</v>
      </c>
      <c r="K149" s="359" t="s">
        <v>3936</v>
      </c>
    </row>
    <row r="150" spans="1:11" s="6" customFormat="1" ht="26.25" customHeight="1">
      <c r="A150" s="723"/>
      <c r="B150" s="784" t="s">
        <v>3938</v>
      </c>
      <c r="C150" s="117" t="s">
        <v>31</v>
      </c>
      <c r="D150" s="117">
        <v>36</v>
      </c>
      <c r="E150" s="786"/>
      <c r="F150" s="67"/>
      <c r="G150" s="602">
        <v>9600</v>
      </c>
      <c r="H150" s="38">
        <f t="shared" si="7"/>
        <v>345600</v>
      </c>
      <c r="I150" s="740">
        <f t="shared" si="10"/>
        <v>345600</v>
      </c>
      <c r="J150" s="782" t="s">
        <v>3935</v>
      </c>
      <c r="K150" s="359" t="s">
        <v>3936</v>
      </c>
    </row>
    <row r="151" spans="1:11" s="6" customFormat="1" ht="15">
      <c r="A151" s="597"/>
      <c r="B151" s="784" t="s">
        <v>3942</v>
      </c>
      <c r="C151" s="117" t="s">
        <v>2</v>
      </c>
      <c r="D151" s="117">
        <v>1</v>
      </c>
      <c r="E151" s="602">
        <v>5121.2</v>
      </c>
      <c r="F151" s="67">
        <f t="shared" si="11"/>
        <v>5121.2</v>
      </c>
      <c r="G151" s="602">
        <v>3928.58</v>
      </c>
      <c r="H151" s="38">
        <f t="shared" si="7"/>
        <v>3928.58</v>
      </c>
      <c r="I151" s="740">
        <f t="shared" si="10"/>
        <v>9049.7799999999988</v>
      </c>
      <c r="J151" s="782" t="s">
        <v>3935</v>
      </c>
      <c r="K151" s="713">
        <f>SUM(I21:I151)</f>
        <v>8536541.4699999969</v>
      </c>
    </row>
    <row r="153" spans="1:11" ht="15.6">
      <c r="A153" s="1035" t="s">
        <v>3596</v>
      </c>
      <c r="B153" s="1035"/>
      <c r="C153" s="1035"/>
      <c r="D153" s="1035"/>
      <c r="E153" s="1035"/>
      <c r="F153" s="787">
        <f>SUM(F20:F151)</f>
        <v>4335006.26</v>
      </c>
      <c r="G153" s="788"/>
      <c r="H153" s="789">
        <f>SUM(H20:H151)</f>
        <v>4201535.21</v>
      </c>
      <c r="I153" s="744">
        <f>SUM(I20:I151)</f>
        <v>8536541.4699999969</v>
      </c>
    </row>
  </sheetData>
  <mergeCells count="25">
    <mergeCell ref="A153:E153"/>
    <mergeCell ref="A15:J15"/>
    <mergeCell ref="A16:A17"/>
    <mergeCell ref="B16:B17"/>
    <mergeCell ref="C16:C17"/>
    <mergeCell ref="D16:D17"/>
    <mergeCell ref="E16:F16"/>
    <mergeCell ref="G16:H16"/>
    <mergeCell ref="I16:I17"/>
    <mergeCell ref="J16:J17"/>
    <mergeCell ref="A13:B13"/>
    <mergeCell ref="C13:J13"/>
    <mergeCell ref="B19:D19"/>
    <mergeCell ref="D1:J1"/>
    <mergeCell ref="A2:J2"/>
    <mergeCell ref="A3:J3"/>
    <mergeCell ref="A4:J4"/>
    <mergeCell ref="A5:J5"/>
    <mergeCell ref="A6:J6"/>
    <mergeCell ref="A7:C7"/>
    <mergeCell ref="F7:J7"/>
    <mergeCell ref="A8:D8"/>
    <mergeCell ref="F8:H8"/>
    <mergeCell ref="A9:D9"/>
    <mergeCell ref="I10:J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3E4C-9A39-4CFD-B57D-585CA5F2F073}">
  <sheetPr>
    <tabColor rgb="FF92D050"/>
  </sheetPr>
  <dimension ref="A1:AA78"/>
  <sheetViews>
    <sheetView topLeftCell="A8" zoomScale="70" zoomScaleNormal="70" workbookViewId="0">
      <selection activeCell="B81" sqref="B81"/>
    </sheetView>
  </sheetViews>
  <sheetFormatPr defaultColWidth="8.88671875" defaultRowHeight="14.4" outlineLevelRow="1"/>
  <cols>
    <col min="1" max="1" width="8" customWidth="1"/>
    <col min="2" max="2" width="156" customWidth="1"/>
    <col min="3" max="3" width="12.109375" customWidth="1"/>
    <col min="4" max="4" width="15.33203125" customWidth="1"/>
    <col min="5" max="5" width="14.5546875" customWidth="1"/>
    <col min="6" max="6" width="17.88671875" customWidth="1"/>
    <col min="7" max="7" width="17.109375" customWidth="1"/>
    <col min="8" max="8" width="17.88671875" customWidth="1"/>
    <col min="9" max="9" width="19.88671875" customWidth="1"/>
    <col min="10" max="10" width="0" hidden="1" customWidth="1"/>
    <col min="11" max="11" width="2.5546875" customWidth="1"/>
    <col min="12" max="12" width="17" customWidth="1"/>
    <col min="13" max="13" width="12.5546875" customWidth="1"/>
    <col min="14" max="15" width="10.88671875" bestFit="1" customWidth="1"/>
  </cols>
  <sheetData>
    <row r="1" spans="1:27" s="64" customFormat="1" ht="15">
      <c r="A1" s="356"/>
      <c r="B1" s="356"/>
      <c r="C1" s="323"/>
      <c r="D1" s="994" t="s">
        <v>1169</v>
      </c>
      <c r="E1" s="994"/>
      <c r="F1" s="994"/>
      <c r="G1" s="994"/>
      <c r="H1" s="994"/>
      <c r="I1" s="994"/>
      <c r="J1" s="994"/>
      <c r="K1" s="404"/>
    </row>
    <row r="2" spans="1:27" s="6" customFormat="1" ht="15.6">
      <c r="A2" s="980" t="s">
        <v>3044</v>
      </c>
      <c r="B2" s="980"/>
      <c r="C2" s="980"/>
      <c r="D2" s="980"/>
      <c r="E2" s="980"/>
      <c r="F2" s="980"/>
      <c r="G2" s="980"/>
      <c r="H2" s="980"/>
      <c r="I2" s="980"/>
      <c r="J2" s="980"/>
      <c r="K2" s="405"/>
    </row>
    <row r="3" spans="1:27" s="356" customFormat="1" ht="15">
      <c r="A3" s="981"/>
      <c r="B3" s="981"/>
      <c r="C3" s="981"/>
      <c r="D3" s="981"/>
      <c r="E3" s="981"/>
      <c r="F3" s="981"/>
      <c r="G3" s="981"/>
      <c r="H3" s="981"/>
      <c r="I3" s="981"/>
      <c r="J3" s="981"/>
      <c r="K3" s="362"/>
    </row>
    <row r="4" spans="1:27" s="356" customFormat="1" ht="15.6">
      <c r="A4" s="982" t="s">
        <v>1171</v>
      </c>
      <c r="B4" s="982"/>
      <c r="C4" s="982"/>
      <c r="D4" s="982"/>
      <c r="E4" s="982"/>
      <c r="F4" s="982"/>
      <c r="G4" s="982"/>
      <c r="H4" s="982"/>
      <c r="I4" s="982"/>
      <c r="J4" s="982"/>
      <c r="K4" s="406"/>
    </row>
    <row r="5" spans="1:27" s="6" customFormat="1" ht="15">
      <c r="A5" s="981"/>
      <c r="B5" s="981"/>
      <c r="C5" s="981"/>
      <c r="D5" s="981"/>
      <c r="E5" s="981"/>
      <c r="F5" s="981"/>
      <c r="G5" s="981"/>
      <c r="H5" s="981"/>
      <c r="I5" s="981"/>
      <c r="J5" s="981"/>
      <c r="K5" s="362"/>
    </row>
    <row r="6" spans="1:27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2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  <c r="K7" s="205"/>
    </row>
    <row r="8" spans="1:27" s="63" customFormat="1" ht="15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22" t="s">
        <v>1173</v>
      </c>
      <c r="J8" s="22"/>
      <c r="K8" s="22"/>
    </row>
    <row r="9" spans="1:27" s="63" customFormat="1" ht="15">
      <c r="A9" s="946"/>
      <c r="B9" s="946"/>
      <c r="C9" s="946"/>
      <c r="D9" s="946"/>
      <c r="E9" s="208"/>
      <c r="F9" s="22"/>
      <c r="G9" s="22"/>
      <c r="H9" s="22"/>
      <c r="I9" s="22"/>
      <c r="J9" s="22"/>
      <c r="K9" s="22"/>
      <c r="T9" s="23" t="s">
        <v>22</v>
      </c>
      <c r="U9" s="23" t="s">
        <v>22</v>
      </c>
    </row>
    <row r="10" spans="1:27" s="63" customFormat="1" ht="15">
      <c r="A10" s="25"/>
      <c r="B10" s="25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  <c r="K10" s="29"/>
    </row>
    <row r="11" spans="1:27" s="63" customFormat="1" ht="15">
      <c r="A11" s="63" t="s">
        <v>3034</v>
      </c>
      <c r="B11" s="28"/>
      <c r="C11" s="48"/>
      <c r="D11" s="54"/>
      <c r="E11" s="28"/>
      <c r="F11" s="27"/>
      <c r="G11" s="27"/>
      <c r="H11" s="28"/>
      <c r="I11" s="28"/>
      <c r="J11" s="29" t="s">
        <v>23</v>
      </c>
      <c r="K11" s="29"/>
    </row>
    <row r="12" spans="1:27" s="5" customFormat="1" ht="15.6">
      <c r="A12" s="358"/>
      <c r="B12" s="4"/>
      <c r="C12" s="7"/>
      <c r="D12" s="7"/>
      <c r="E12" s="1"/>
      <c r="F12" s="1"/>
      <c r="G12" s="2"/>
      <c r="H12" s="1"/>
      <c r="I12" s="3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s="361" customFormat="1" ht="15.6">
      <c r="A13" s="945" t="s">
        <v>24</v>
      </c>
      <c r="B13" s="945"/>
      <c r="C13" s="983" t="s">
        <v>1171</v>
      </c>
      <c r="D13" s="983"/>
      <c r="E13" s="983"/>
      <c r="F13" s="983"/>
      <c r="G13" s="983"/>
      <c r="H13" s="983"/>
      <c r="I13" s="983"/>
      <c r="J13" s="983"/>
      <c r="K13" s="410"/>
    </row>
    <row r="14" spans="1:27" s="63" customFormat="1" ht="15.6">
      <c r="A14" s="64" t="s">
        <v>25</v>
      </c>
      <c r="B14" s="64"/>
      <c r="C14" s="362"/>
      <c r="D14" s="323"/>
      <c r="E14" s="64"/>
      <c r="F14" s="64"/>
      <c r="G14" s="64"/>
      <c r="H14" s="363"/>
      <c r="I14" s="364"/>
      <c r="J14" s="365" t="s">
        <v>26</v>
      </c>
      <c r="K14" s="365"/>
      <c r="L14" s="367"/>
      <c r="M14" s="367"/>
    </row>
    <row r="15" spans="1:27" s="356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  <c r="K15" s="215"/>
      <c r="L15" s="368"/>
    </row>
    <row r="16" spans="1:27" s="356" customFormat="1" ht="15.6">
      <c r="A16" s="988" t="s">
        <v>0</v>
      </c>
      <c r="B16" s="990" t="s">
        <v>19</v>
      </c>
      <c r="C16" s="990" t="s">
        <v>9</v>
      </c>
      <c r="D16" s="990" t="s">
        <v>7</v>
      </c>
      <c r="E16" s="990" t="s">
        <v>3035</v>
      </c>
      <c r="F16" s="990"/>
      <c r="G16" s="990" t="s">
        <v>3036</v>
      </c>
      <c r="H16" s="990"/>
      <c r="I16" s="990" t="s">
        <v>3039</v>
      </c>
      <c r="J16" s="992" t="s">
        <v>8</v>
      </c>
      <c r="K16" s="411"/>
      <c r="L16" s="368"/>
    </row>
    <row r="17" spans="1:12" s="356" customFormat="1" ht="82.8">
      <c r="A17" s="989"/>
      <c r="B17" s="991"/>
      <c r="C17" s="991"/>
      <c r="D17" s="991"/>
      <c r="E17" s="371" t="s">
        <v>10</v>
      </c>
      <c r="F17" s="370" t="s">
        <v>11</v>
      </c>
      <c r="G17" s="372" t="s">
        <v>3037</v>
      </c>
      <c r="H17" s="370" t="s">
        <v>3038</v>
      </c>
      <c r="I17" s="991"/>
      <c r="J17" s="993"/>
      <c r="K17" s="411"/>
      <c r="L17" s="368"/>
    </row>
    <row r="18" spans="1:12" s="356" customFormat="1" ht="15.6">
      <c r="A18" s="373" t="s">
        <v>1</v>
      </c>
      <c r="B18" s="374">
        <v>2</v>
      </c>
      <c r="C18" s="374" t="s">
        <v>4</v>
      </c>
      <c r="D18" s="374" t="s">
        <v>5</v>
      </c>
      <c r="E18" s="374" t="s">
        <v>6</v>
      </c>
      <c r="F18" s="374" t="s">
        <v>13</v>
      </c>
      <c r="G18" s="374" t="s">
        <v>14</v>
      </c>
      <c r="H18" s="374" t="s">
        <v>15</v>
      </c>
      <c r="I18" s="374" t="s">
        <v>16</v>
      </c>
      <c r="J18" s="375" t="s">
        <v>17</v>
      </c>
      <c r="K18" s="413"/>
      <c r="L18" s="368"/>
    </row>
    <row r="19" spans="1:12" s="6" customFormat="1" ht="15.6" collapsed="1">
      <c r="A19" s="376">
        <v>2648</v>
      </c>
      <c r="B19" s="1033" t="s">
        <v>2165</v>
      </c>
      <c r="C19" s="1033"/>
      <c r="D19" s="1033"/>
      <c r="E19" s="1033"/>
      <c r="F19" s="1033"/>
      <c r="G19" s="1033"/>
      <c r="H19" s="1033"/>
      <c r="I19" s="1033"/>
      <c r="J19" s="1033"/>
      <c r="K19" s="7"/>
      <c r="L19" s="414">
        <f>SUM(I20:I76)</f>
        <v>9921713.1999999993</v>
      </c>
    </row>
    <row r="20" spans="1:12" s="6" customFormat="1" ht="15" outlineLevel="1">
      <c r="A20" s="376">
        <v>2649</v>
      </c>
      <c r="B20" s="69" t="s">
        <v>2166</v>
      </c>
      <c r="C20" s="202"/>
      <c r="D20" s="202"/>
      <c r="E20" s="69"/>
      <c r="F20" s="69"/>
      <c r="G20" s="69"/>
      <c r="H20" s="69"/>
      <c r="I20" s="69"/>
      <c r="J20" s="69"/>
      <c r="K20" s="416"/>
    </row>
    <row r="21" spans="1:12" s="6" customFormat="1" ht="30" outlineLevel="1">
      <c r="A21" s="376">
        <v>2650</v>
      </c>
      <c r="B21" s="69" t="s">
        <v>2167</v>
      </c>
      <c r="C21" s="202" t="s">
        <v>31</v>
      </c>
      <c r="D21" s="202">
        <v>1</v>
      </c>
      <c r="E21" s="449">
        <v>72040</v>
      </c>
      <c r="F21" s="449">
        <f t="shared" ref="F21:F51" si="0">D21*E21</f>
        <v>72040</v>
      </c>
      <c r="G21" s="449">
        <v>30000</v>
      </c>
      <c r="H21" s="449">
        <f t="shared" ref="H21:H51" si="1">D21*G21</f>
        <v>30000</v>
      </c>
      <c r="I21" s="449">
        <f t="shared" ref="I21:I51" si="2">H21+F21</f>
        <v>102040</v>
      </c>
      <c r="J21" s="69"/>
      <c r="K21" s="416"/>
      <c r="L21" s="368"/>
    </row>
    <row r="22" spans="1:12" s="6" customFormat="1" ht="15.6" outlineLevel="1">
      <c r="A22" s="376">
        <v>2651</v>
      </c>
      <c r="B22" s="69" t="s">
        <v>1078</v>
      </c>
      <c r="C22" s="202" t="s">
        <v>31</v>
      </c>
      <c r="D22" s="202">
        <v>5</v>
      </c>
      <c r="E22" s="449">
        <v>864</v>
      </c>
      <c r="F22" s="449">
        <f t="shared" si="0"/>
        <v>4320</v>
      </c>
      <c r="G22" s="449">
        <v>2400</v>
      </c>
      <c r="H22" s="449">
        <f t="shared" si="1"/>
        <v>12000</v>
      </c>
      <c r="I22" s="449">
        <f t="shared" si="2"/>
        <v>16320</v>
      </c>
      <c r="J22" s="41"/>
      <c r="K22" s="8"/>
      <c r="L22" s="368"/>
    </row>
    <row r="23" spans="1:12" s="6" customFormat="1" ht="15.6" outlineLevel="1">
      <c r="A23" s="376">
        <v>2652</v>
      </c>
      <c r="B23" s="69" t="s">
        <v>1115</v>
      </c>
      <c r="C23" s="202" t="s">
        <v>31</v>
      </c>
      <c r="D23" s="202">
        <v>1</v>
      </c>
      <c r="E23" s="449">
        <v>2200.8000000000002</v>
      </c>
      <c r="F23" s="449">
        <f t="shared" si="0"/>
        <v>2200.8000000000002</v>
      </c>
      <c r="G23" s="449">
        <v>2400</v>
      </c>
      <c r="H23" s="449">
        <f t="shared" si="1"/>
        <v>2400</v>
      </c>
      <c r="I23" s="449">
        <f t="shared" si="2"/>
        <v>4600.8</v>
      </c>
      <c r="J23" s="41"/>
      <c r="K23" s="8"/>
      <c r="L23" s="368"/>
    </row>
    <row r="24" spans="1:12" s="6" customFormat="1" ht="15.6" outlineLevel="1">
      <c r="A24" s="376">
        <v>2653</v>
      </c>
      <c r="B24" s="69" t="s">
        <v>1116</v>
      </c>
      <c r="C24" s="202" t="s">
        <v>31</v>
      </c>
      <c r="D24" s="202">
        <v>1</v>
      </c>
      <c r="E24" s="449">
        <v>10118.4</v>
      </c>
      <c r="F24" s="449">
        <f t="shared" si="0"/>
        <v>10118.4</v>
      </c>
      <c r="G24" s="449">
        <v>3600</v>
      </c>
      <c r="H24" s="449">
        <f t="shared" si="1"/>
        <v>3600</v>
      </c>
      <c r="I24" s="449">
        <f t="shared" si="2"/>
        <v>13718.4</v>
      </c>
      <c r="J24" s="41"/>
      <c r="K24" s="8"/>
      <c r="L24" s="368"/>
    </row>
    <row r="25" spans="1:12" s="6" customFormat="1" ht="15.6" outlineLevel="1">
      <c r="A25" s="376">
        <v>2654</v>
      </c>
      <c r="B25" s="69" t="s">
        <v>1117</v>
      </c>
      <c r="C25" s="202" t="s">
        <v>31</v>
      </c>
      <c r="D25" s="202">
        <v>2</v>
      </c>
      <c r="E25" s="449">
        <v>3576</v>
      </c>
      <c r="F25" s="449">
        <f t="shared" si="0"/>
        <v>7152</v>
      </c>
      <c r="G25" s="449">
        <v>2400</v>
      </c>
      <c r="H25" s="449">
        <f t="shared" si="1"/>
        <v>4800</v>
      </c>
      <c r="I25" s="449">
        <f t="shared" si="2"/>
        <v>11952</v>
      </c>
      <c r="J25" s="41"/>
      <c r="K25" s="8"/>
      <c r="L25" s="368"/>
    </row>
    <row r="26" spans="1:12" s="6" customFormat="1" ht="15.6" outlineLevel="1">
      <c r="A26" s="376">
        <v>2655</v>
      </c>
      <c r="B26" s="69" t="s">
        <v>1075</v>
      </c>
      <c r="C26" s="202" t="s">
        <v>31</v>
      </c>
      <c r="D26" s="202">
        <v>1</v>
      </c>
      <c r="E26" s="417">
        <v>2176.8000000000002</v>
      </c>
      <c r="F26" s="417">
        <f t="shared" si="0"/>
        <v>2176.8000000000002</v>
      </c>
      <c r="G26" s="417">
        <v>1800</v>
      </c>
      <c r="H26" s="449">
        <f t="shared" si="1"/>
        <v>1800</v>
      </c>
      <c r="I26" s="449">
        <f t="shared" si="2"/>
        <v>3976.8</v>
      </c>
      <c r="J26" s="41"/>
      <c r="K26" s="8"/>
      <c r="L26" s="368"/>
    </row>
    <row r="27" spans="1:12" s="6" customFormat="1" ht="30" outlineLevel="1">
      <c r="A27" s="376">
        <v>2656</v>
      </c>
      <c r="B27" s="69" t="s">
        <v>1118</v>
      </c>
      <c r="C27" s="202" t="s">
        <v>31</v>
      </c>
      <c r="D27" s="202">
        <v>3</v>
      </c>
      <c r="E27" s="449">
        <v>26224.799999999999</v>
      </c>
      <c r="F27" s="449">
        <f t="shared" si="0"/>
        <v>78674.399999999994</v>
      </c>
      <c r="G27" s="449">
        <v>30000</v>
      </c>
      <c r="H27" s="449">
        <f t="shared" si="1"/>
        <v>90000</v>
      </c>
      <c r="I27" s="449">
        <f t="shared" si="2"/>
        <v>168674.4</v>
      </c>
      <c r="J27" s="41"/>
      <c r="K27" s="8"/>
      <c r="L27" s="368"/>
    </row>
    <row r="28" spans="1:12" s="6" customFormat="1" ht="15.6" outlineLevel="1">
      <c r="A28" s="376">
        <v>2657</v>
      </c>
      <c r="B28" s="69" t="s">
        <v>1119</v>
      </c>
      <c r="C28" s="202" t="s">
        <v>31</v>
      </c>
      <c r="D28" s="202">
        <v>3</v>
      </c>
      <c r="E28" s="449">
        <v>10118.4</v>
      </c>
      <c r="F28" s="449">
        <f t="shared" si="0"/>
        <v>30355.199999999997</v>
      </c>
      <c r="G28" s="449">
        <v>3600</v>
      </c>
      <c r="H28" s="449">
        <f t="shared" si="1"/>
        <v>10800</v>
      </c>
      <c r="I28" s="449">
        <f t="shared" si="2"/>
        <v>41155.199999999997</v>
      </c>
      <c r="J28" s="41"/>
      <c r="K28" s="8"/>
      <c r="L28" s="368"/>
    </row>
    <row r="29" spans="1:12" s="6" customFormat="1" ht="15.6" outlineLevel="1">
      <c r="A29" s="376">
        <v>2658</v>
      </c>
      <c r="B29" s="69" t="s">
        <v>1077</v>
      </c>
      <c r="C29" s="202" t="s">
        <v>31</v>
      </c>
      <c r="D29" s="202">
        <v>3</v>
      </c>
      <c r="E29" s="449">
        <v>2200.8000000000002</v>
      </c>
      <c r="F29" s="449">
        <f t="shared" si="0"/>
        <v>6602.4000000000005</v>
      </c>
      <c r="G29" s="449">
        <v>1200</v>
      </c>
      <c r="H29" s="449">
        <f t="shared" si="1"/>
        <v>3600</v>
      </c>
      <c r="I29" s="449">
        <f t="shared" si="2"/>
        <v>10202.400000000001</v>
      </c>
      <c r="J29" s="41"/>
      <c r="K29" s="8"/>
      <c r="L29" s="368"/>
    </row>
    <row r="30" spans="1:12" s="6" customFormat="1" ht="15.6" outlineLevel="1">
      <c r="A30" s="376">
        <v>2659</v>
      </c>
      <c r="B30" s="69" t="s">
        <v>1120</v>
      </c>
      <c r="C30" s="202" t="s">
        <v>31</v>
      </c>
      <c r="D30" s="202">
        <v>4</v>
      </c>
      <c r="E30" s="449">
        <v>3936</v>
      </c>
      <c r="F30" s="449">
        <f t="shared" si="0"/>
        <v>15744</v>
      </c>
      <c r="G30" s="449">
        <v>2400</v>
      </c>
      <c r="H30" s="449">
        <f t="shared" si="1"/>
        <v>9600</v>
      </c>
      <c r="I30" s="449">
        <f t="shared" si="2"/>
        <v>25344</v>
      </c>
      <c r="J30" s="41"/>
      <c r="K30" s="8"/>
      <c r="L30" s="368"/>
    </row>
    <row r="31" spans="1:12" s="6" customFormat="1" ht="15.6" outlineLevel="1">
      <c r="A31" s="376">
        <v>2660</v>
      </c>
      <c r="B31" s="69" t="s">
        <v>1079</v>
      </c>
      <c r="C31" s="202" t="s">
        <v>31</v>
      </c>
      <c r="D31" s="202">
        <v>5</v>
      </c>
      <c r="E31" s="449">
        <v>1622.4</v>
      </c>
      <c r="F31" s="449">
        <f t="shared" si="0"/>
        <v>8112</v>
      </c>
      <c r="G31" s="449">
        <v>1200</v>
      </c>
      <c r="H31" s="449">
        <f t="shared" si="1"/>
        <v>6000</v>
      </c>
      <c r="I31" s="449">
        <f t="shared" si="2"/>
        <v>14112</v>
      </c>
      <c r="J31" s="41"/>
      <c r="K31" s="8"/>
      <c r="L31" s="368"/>
    </row>
    <row r="32" spans="1:12" s="6" customFormat="1" ht="45" outlineLevel="1">
      <c r="A32" s="376">
        <v>2661</v>
      </c>
      <c r="B32" s="69" t="s">
        <v>2168</v>
      </c>
      <c r="C32" s="202" t="s">
        <v>31</v>
      </c>
      <c r="D32" s="202">
        <v>4</v>
      </c>
      <c r="E32" s="492">
        <v>5779.2</v>
      </c>
      <c r="F32" s="492">
        <f t="shared" si="0"/>
        <v>23116.799999999999</v>
      </c>
      <c r="G32" s="492">
        <v>12000</v>
      </c>
      <c r="H32" s="492">
        <f t="shared" si="1"/>
        <v>48000</v>
      </c>
      <c r="I32" s="492">
        <f t="shared" si="2"/>
        <v>71116.800000000003</v>
      </c>
      <c r="J32" s="41"/>
      <c r="K32" s="8"/>
      <c r="L32" s="368"/>
    </row>
    <row r="33" spans="1:12" s="6" customFormat="1" ht="15.6" outlineLevel="1">
      <c r="A33" s="376">
        <v>2662</v>
      </c>
      <c r="B33" s="69" t="s">
        <v>1121</v>
      </c>
      <c r="C33" s="202" t="s">
        <v>31</v>
      </c>
      <c r="D33" s="202">
        <v>7</v>
      </c>
      <c r="E33" s="449">
        <v>4384.8</v>
      </c>
      <c r="F33" s="449">
        <f t="shared" si="0"/>
        <v>30693.600000000002</v>
      </c>
      <c r="G33" s="449">
        <v>7200</v>
      </c>
      <c r="H33" s="449">
        <f t="shared" si="1"/>
        <v>50400</v>
      </c>
      <c r="I33" s="449">
        <f t="shared" si="2"/>
        <v>81093.600000000006</v>
      </c>
      <c r="J33" s="41"/>
      <c r="K33" s="8"/>
      <c r="L33" s="368"/>
    </row>
    <row r="34" spans="1:12" s="6" customFormat="1" ht="15.6" outlineLevel="1">
      <c r="A34" s="376">
        <v>2663</v>
      </c>
      <c r="B34" s="69" t="s">
        <v>1122</v>
      </c>
      <c r="C34" s="202" t="s">
        <v>31</v>
      </c>
      <c r="D34" s="202">
        <v>1</v>
      </c>
      <c r="E34" s="449">
        <v>4384.8</v>
      </c>
      <c r="F34" s="449">
        <f t="shared" si="0"/>
        <v>4384.8</v>
      </c>
      <c r="G34" s="449">
        <v>7200</v>
      </c>
      <c r="H34" s="449">
        <f t="shared" si="1"/>
        <v>7200</v>
      </c>
      <c r="I34" s="449">
        <f t="shared" si="2"/>
        <v>11584.8</v>
      </c>
      <c r="J34" s="41"/>
      <c r="K34" s="8"/>
      <c r="L34" s="368"/>
    </row>
    <row r="35" spans="1:12" s="6" customFormat="1" ht="15.6" outlineLevel="1">
      <c r="A35" s="376">
        <v>2664</v>
      </c>
      <c r="B35" s="69" t="s">
        <v>1123</v>
      </c>
      <c r="C35" s="202" t="s">
        <v>31</v>
      </c>
      <c r="D35" s="202">
        <v>1</v>
      </c>
      <c r="E35" s="449">
        <v>984</v>
      </c>
      <c r="F35" s="449">
        <f t="shared" si="0"/>
        <v>984</v>
      </c>
      <c r="G35" s="449">
        <v>2500</v>
      </c>
      <c r="H35" s="449">
        <f t="shared" si="1"/>
        <v>2500</v>
      </c>
      <c r="I35" s="449">
        <f t="shared" si="2"/>
        <v>3484</v>
      </c>
      <c r="J35" s="41"/>
      <c r="K35" s="8"/>
      <c r="L35" s="368"/>
    </row>
    <row r="36" spans="1:12" s="6" customFormat="1" ht="15.6" outlineLevel="1">
      <c r="A36" s="376">
        <v>2665</v>
      </c>
      <c r="B36" s="69" t="s">
        <v>1124</v>
      </c>
      <c r="C36" s="202" t="s">
        <v>31</v>
      </c>
      <c r="D36" s="202">
        <v>10</v>
      </c>
      <c r="E36" s="449">
        <v>196.8</v>
      </c>
      <c r="F36" s="449">
        <f t="shared" si="0"/>
        <v>1968</v>
      </c>
      <c r="G36" s="449">
        <v>980</v>
      </c>
      <c r="H36" s="449">
        <f t="shared" si="1"/>
        <v>9800</v>
      </c>
      <c r="I36" s="449">
        <f t="shared" si="2"/>
        <v>11768</v>
      </c>
      <c r="J36" s="41"/>
      <c r="K36" s="8"/>
      <c r="L36" s="368"/>
    </row>
    <row r="37" spans="1:12" s="6" customFormat="1" ht="15.6" outlineLevel="1">
      <c r="A37" s="376">
        <v>2666</v>
      </c>
      <c r="B37" s="69" t="s">
        <v>1125</v>
      </c>
      <c r="C37" s="202" t="s">
        <v>31</v>
      </c>
      <c r="D37" s="202">
        <v>5</v>
      </c>
      <c r="E37" s="449">
        <v>1497.6</v>
      </c>
      <c r="F37" s="449">
        <f t="shared" si="0"/>
        <v>7488</v>
      </c>
      <c r="G37" s="449">
        <v>1800</v>
      </c>
      <c r="H37" s="449">
        <f t="shared" si="1"/>
        <v>9000</v>
      </c>
      <c r="I37" s="449">
        <f t="shared" si="2"/>
        <v>16488</v>
      </c>
      <c r="J37" s="41"/>
      <c r="K37" s="8"/>
      <c r="L37" s="368"/>
    </row>
    <row r="38" spans="1:12" s="6" customFormat="1" ht="15.6" outlineLevel="1">
      <c r="A38" s="376">
        <v>2667</v>
      </c>
      <c r="B38" s="69" t="s">
        <v>1126</v>
      </c>
      <c r="C38" s="202" t="s">
        <v>31</v>
      </c>
      <c r="D38" s="202">
        <v>5</v>
      </c>
      <c r="E38" s="449">
        <v>148.80000000000001</v>
      </c>
      <c r="F38" s="449">
        <f t="shared" si="0"/>
        <v>744</v>
      </c>
      <c r="G38" s="449">
        <v>120</v>
      </c>
      <c r="H38" s="449">
        <f t="shared" si="1"/>
        <v>600</v>
      </c>
      <c r="I38" s="449">
        <f t="shared" si="2"/>
        <v>1344</v>
      </c>
      <c r="J38" s="41"/>
      <c r="K38" s="8"/>
      <c r="L38" s="368"/>
    </row>
    <row r="39" spans="1:12" s="6" customFormat="1" ht="15.6" outlineLevel="1">
      <c r="A39" s="376">
        <v>2668</v>
      </c>
      <c r="B39" s="69" t="s">
        <v>1127</v>
      </c>
      <c r="C39" s="202" t="s">
        <v>31</v>
      </c>
      <c r="D39" s="202">
        <v>50</v>
      </c>
      <c r="E39" s="449">
        <v>136.80000000000001</v>
      </c>
      <c r="F39" s="449">
        <f t="shared" si="0"/>
        <v>6840.0000000000009</v>
      </c>
      <c r="G39" s="449">
        <v>120</v>
      </c>
      <c r="H39" s="449">
        <f t="shared" si="1"/>
        <v>6000</v>
      </c>
      <c r="I39" s="449">
        <f t="shared" si="2"/>
        <v>12840</v>
      </c>
      <c r="J39" s="41"/>
      <c r="K39" s="8"/>
      <c r="L39" s="368"/>
    </row>
    <row r="40" spans="1:12" s="6" customFormat="1" ht="15.6" outlineLevel="1">
      <c r="A40" s="376">
        <v>2669</v>
      </c>
      <c r="B40" s="69" t="s">
        <v>1128</v>
      </c>
      <c r="C40" s="202" t="s">
        <v>31</v>
      </c>
      <c r="D40" s="202">
        <v>1</v>
      </c>
      <c r="E40" s="449">
        <v>103.2</v>
      </c>
      <c r="F40" s="449">
        <f t="shared" si="0"/>
        <v>103.2</v>
      </c>
      <c r="G40" s="449">
        <v>120</v>
      </c>
      <c r="H40" s="449">
        <f t="shared" si="1"/>
        <v>120</v>
      </c>
      <c r="I40" s="449">
        <f t="shared" si="2"/>
        <v>223.2</v>
      </c>
      <c r="J40" s="41"/>
      <c r="K40" s="8"/>
      <c r="L40" s="368"/>
    </row>
    <row r="41" spans="1:12" s="6" customFormat="1" ht="15.6" outlineLevel="1">
      <c r="A41" s="376">
        <v>2670</v>
      </c>
      <c r="B41" s="69" t="s">
        <v>1129</v>
      </c>
      <c r="C41" s="202" t="s">
        <v>31</v>
      </c>
      <c r="D41" s="202">
        <v>8</v>
      </c>
      <c r="E41" s="449">
        <v>777.6</v>
      </c>
      <c r="F41" s="449">
        <f t="shared" si="0"/>
        <v>6220.8</v>
      </c>
      <c r="G41" s="449">
        <v>2400</v>
      </c>
      <c r="H41" s="449">
        <f t="shared" si="1"/>
        <v>19200</v>
      </c>
      <c r="I41" s="449">
        <f t="shared" si="2"/>
        <v>25420.799999999999</v>
      </c>
      <c r="J41" s="41"/>
      <c r="K41" s="8"/>
      <c r="L41" s="368"/>
    </row>
    <row r="42" spans="1:12" s="6" customFormat="1" ht="30" outlineLevel="1">
      <c r="A42" s="376">
        <v>2671</v>
      </c>
      <c r="B42" s="69" t="s">
        <v>1130</v>
      </c>
      <c r="C42" s="202" t="s">
        <v>31</v>
      </c>
      <c r="D42" s="202">
        <v>1</v>
      </c>
      <c r="E42" s="449">
        <v>941114.4</v>
      </c>
      <c r="F42" s="449">
        <f t="shared" si="0"/>
        <v>941114.4</v>
      </c>
      <c r="G42" s="449">
        <v>3600</v>
      </c>
      <c r="H42" s="449">
        <f t="shared" si="1"/>
        <v>3600</v>
      </c>
      <c r="I42" s="449">
        <f t="shared" si="2"/>
        <v>944714.4</v>
      </c>
      <c r="J42" s="41"/>
      <c r="K42" s="8"/>
      <c r="L42" s="368"/>
    </row>
    <row r="43" spans="1:12" s="6" customFormat="1" ht="30" outlineLevel="1">
      <c r="A43" s="376">
        <v>2672</v>
      </c>
      <c r="B43" s="69" t="s">
        <v>1131</v>
      </c>
      <c r="C43" s="202" t="s">
        <v>31</v>
      </c>
      <c r="D43" s="202">
        <v>4</v>
      </c>
      <c r="E43" s="449">
        <v>514332</v>
      </c>
      <c r="F43" s="449">
        <f t="shared" si="0"/>
        <v>2057328</v>
      </c>
      <c r="G43" s="449">
        <v>3600</v>
      </c>
      <c r="H43" s="449">
        <f t="shared" si="1"/>
        <v>14400</v>
      </c>
      <c r="I43" s="449">
        <f t="shared" si="2"/>
        <v>2071728</v>
      </c>
      <c r="J43" s="41"/>
      <c r="K43" s="8"/>
      <c r="L43" s="368"/>
    </row>
    <row r="44" spans="1:12" s="6" customFormat="1" ht="15.6" outlineLevel="1">
      <c r="A44" s="376">
        <v>2673</v>
      </c>
      <c r="B44" s="69" t="s">
        <v>1132</v>
      </c>
      <c r="C44" s="202" t="s">
        <v>31</v>
      </c>
      <c r="D44" s="202">
        <v>5</v>
      </c>
      <c r="E44" s="449">
        <v>86940</v>
      </c>
      <c r="F44" s="449">
        <f t="shared" si="0"/>
        <v>434700</v>
      </c>
      <c r="G44" s="449">
        <v>2400</v>
      </c>
      <c r="H44" s="449">
        <f t="shared" si="1"/>
        <v>12000</v>
      </c>
      <c r="I44" s="449">
        <f t="shared" si="2"/>
        <v>446700</v>
      </c>
      <c r="J44" s="41"/>
      <c r="K44" s="8"/>
      <c r="L44" s="368"/>
    </row>
    <row r="45" spans="1:12" s="6" customFormat="1" ht="15.6" outlineLevel="1">
      <c r="A45" s="376">
        <v>2674</v>
      </c>
      <c r="B45" s="69" t="s">
        <v>1133</v>
      </c>
      <c r="C45" s="202" t="s">
        <v>31</v>
      </c>
      <c r="D45" s="202">
        <v>10</v>
      </c>
      <c r="E45" s="449">
        <v>23352</v>
      </c>
      <c r="F45" s="449">
        <f t="shared" si="0"/>
        <v>233520</v>
      </c>
      <c r="G45" s="449">
        <v>2400</v>
      </c>
      <c r="H45" s="449">
        <f t="shared" si="1"/>
        <v>24000</v>
      </c>
      <c r="I45" s="449">
        <f t="shared" si="2"/>
        <v>257520</v>
      </c>
      <c r="J45" s="41"/>
      <c r="K45" s="8"/>
      <c r="L45" s="368"/>
    </row>
    <row r="46" spans="1:12" s="6" customFormat="1" ht="15.6" outlineLevel="1">
      <c r="A46" s="376">
        <v>2675</v>
      </c>
      <c r="B46" s="69" t="s">
        <v>1134</v>
      </c>
      <c r="C46" s="202" t="s">
        <v>31</v>
      </c>
      <c r="D46" s="202">
        <v>1</v>
      </c>
      <c r="E46" s="449">
        <v>113820</v>
      </c>
      <c r="F46" s="449">
        <f t="shared" si="0"/>
        <v>113820</v>
      </c>
      <c r="G46" s="449">
        <v>6000</v>
      </c>
      <c r="H46" s="449">
        <f t="shared" si="1"/>
        <v>6000</v>
      </c>
      <c r="I46" s="449">
        <f t="shared" si="2"/>
        <v>119820</v>
      </c>
      <c r="J46" s="41"/>
      <c r="K46" s="8"/>
      <c r="L46" s="368"/>
    </row>
    <row r="47" spans="1:12" s="6" customFormat="1" ht="30" outlineLevel="1">
      <c r="A47" s="376">
        <v>2676</v>
      </c>
      <c r="B47" s="69" t="s">
        <v>1135</v>
      </c>
      <c r="C47" s="202" t="s">
        <v>31</v>
      </c>
      <c r="D47" s="202">
        <v>1</v>
      </c>
      <c r="E47" s="449">
        <v>127180.8</v>
      </c>
      <c r="F47" s="449">
        <f t="shared" si="0"/>
        <v>127180.8</v>
      </c>
      <c r="G47" s="449">
        <v>5400</v>
      </c>
      <c r="H47" s="449">
        <f t="shared" si="1"/>
        <v>5400</v>
      </c>
      <c r="I47" s="449">
        <f t="shared" si="2"/>
        <v>132580.79999999999</v>
      </c>
      <c r="J47" s="69"/>
      <c r="K47" s="416"/>
      <c r="L47" s="368"/>
    </row>
    <row r="48" spans="1:12" s="6" customFormat="1" ht="15.6" outlineLevel="1">
      <c r="A48" s="376">
        <v>2677</v>
      </c>
      <c r="B48" s="69" t="s">
        <v>1136</v>
      </c>
      <c r="C48" s="202" t="s">
        <v>31</v>
      </c>
      <c r="D48" s="202">
        <v>1</v>
      </c>
      <c r="E48" s="449">
        <v>100910.39999999999</v>
      </c>
      <c r="F48" s="449">
        <f t="shared" si="0"/>
        <v>100910.39999999999</v>
      </c>
      <c r="G48" s="449">
        <v>5400</v>
      </c>
      <c r="H48" s="449">
        <f t="shared" si="1"/>
        <v>5400</v>
      </c>
      <c r="I48" s="449">
        <f t="shared" si="2"/>
        <v>106310.39999999999</v>
      </c>
      <c r="J48" s="69"/>
      <c r="K48" s="416"/>
      <c r="L48" s="368"/>
    </row>
    <row r="49" spans="1:12" s="6" customFormat="1" ht="30" outlineLevel="1">
      <c r="A49" s="376">
        <v>2678</v>
      </c>
      <c r="B49" s="69" t="s">
        <v>1137</v>
      </c>
      <c r="C49" s="202" t="s">
        <v>31</v>
      </c>
      <c r="D49" s="202">
        <v>3</v>
      </c>
      <c r="E49" s="449">
        <v>53474.400000000001</v>
      </c>
      <c r="F49" s="449">
        <f t="shared" si="0"/>
        <v>160423.20000000001</v>
      </c>
      <c r="G49" s="449">
        <v>4200</v>
      </c>
      <c r="H49" s="449">
        <f t="shared" si="1"/>
        <v>12600</v>
      </c>
      <c r="I49" s="449">
        <f t="shared" si="2"/>
        <v>173023.2</v>
      </c>
      <c r="J49" s="69"/>
      <c r="K49" s="416"/>
      <c r="L49" s="368"/>
    </row>
    <row r="50" spans="1:12" s="6" customFormat="1" ht="15.6" outlineLevel="1">
      <c r="A50" s="376">
        <v>2679</v>
      </c>
      <c r="B50" s="69" t="s">
        <v>2169</v>
      </c>
      <c r="C50" s="202" t="s">
        <v>1138</v>
      </c>
      <c r="D50" s="202">
        <v>4</v>
      </c>
      <c r="E50" s="449">
        <v>26018.400000000001</v>
      </c>
      <c r="F50" s="449">
        <f t="shared" si="0"/>
        <v>104073.60000000001</v>
      </c>
      <c r="G50" s="449">
        <v>2400</v>
      </c>
      <c r="H50" s="449">
        <f t="shared" si="1"/>
        <v>9600</v>
      </c>
      <c r="I50" s="449">
        <f t="shared" si="2"/>
        <v>113673.60000000001</v>
      </c>
      <c r="J50" s="69"/>
      <c r="K50" s="416"/>
      <c r="L50" s="368"/>
    </row>
    <row r="51" spans="1:12" s="6" customFormat="1" ht="15.6" outlineLevel="1">
      <c r="A51" s="376">
        <v>2680</v>
      </c>
      <c r="B51" s="69" t="s">
        <v>1139</v>
      </c>
      <c r="C51" s="202" t="s">
        <v>1138</v>
      </c>
      <c r="D51" s="202">
        <v>5</v>
      </c>
      <c r="E51" s="449">
        <v>5138.3999999999996</v>
      </c>
      <c r="F51" s="449">
        <f t="shared" si="0"/>
        <v>25692</v>
      </c>
      <c r="G51" s="449">
        <v>2400</v>
      </c>
      <c r="H51" s="449">
        <f t="shared" si="1"/>
        <v>12000</v>
      </c>
      <c r="I51" s="449">
        <f t="shared" si="2"/>
        <v>37692</v>
      </c>
      <c r="J51" s="69"/>
      <c r="K51" s="416"/>
      <c r="L51" s="368"/>
    </row>
    <row r="52" spans="1:12" s="6" customFormat="1" ht="15" outlineLevel="1">
      <c r="A52" s="376">
        <v>2681</v>
      </c>
      <c r="B52" s="69" t="s">
        <v>2055</v>
      </c>
      <c r="C52" s="202"/>
      <c r="D52" s="202"/>
      <c r="E52" s="69"/>
      <c r="F52" s="69"/>
      <c r="G52" s="69"/>
      <c r="H52" s="69"/>
      <c r="I52" s="69"/>
      <c r="J52" s="69"/>
      <c r="K52" s="416"/>
      <c r="L52" s="368"/>
    </row>
    <row r="53" spans="1:12" s="6" customFormat="1" ht="15.6" outlineLevel="1">
      <c r="A53" s="376">
        <v>2682</v>
      </c>
      <c r="B53" s="69" t="s">
        <v>3653</v>
      </c>
      <c r="C53" s="202" t="s">
        <v>2</v>
      </c>
      <c r="D53" s="202">
        <v>30</v>
      </c>
      <c r="E53" s="449">
        <v>1036.8</v>
      </c>
      <c r="F53" s="449">
        <f t="shared" ref="F53:F76" si="3">D53*E53</f>
        <v>31104</v>
      </c>
      <c r="G53" s="449">
        <v>720</v>
      </c>
      <c r="H53" s="449">
        <f t="shared" ref="H53:H76" si="4">D53*G53</f>
        <v>21600</v>
      </c>
      <c r="I53" s="449">
        <f t="shared" ref="I53:I76" si="5">H53+F53</f>
        <v>52704</v>
      </c>
      <c r="J53" s="69"/>
      <c r="K53" s="416"/>
      <c r="L53" s="368"/>
    </row>
    <row r="54" spans="1:12" s="6" customFormat="1" ht="15.6" outlineLevel="1">
      <c r="A54" s="376">
        <v>2683</v>
      </c>
      <c r="B54" s="69" t="s">
        <v>1140</v>
      </c>
      <c r="C54" s="202" t="s">
        <v>31</v>
      </c>
      <c r="D54" s="202">
        <v>17</v>
      </c>
      <c r="E54" s="418">
        <v>434.4</v>
      </c>
      <c r="F54" s="449">
        <f t="shared" si="3"/>
        <v>7384.7999999999993</v>
      </c>
      <c r="G54" s="418">
        <v>240</v>
      </c>
      <c r="H54" s="449">
        <f t="shared" si="4"/>
        <v>4080</v>
      </c>
      <c r="I54" s="449">
        <f t="shared" si="5"/>
        <v>11464.8</v>
      </c>
      <c r="J54" s="69"/>
      <c r="K54" s="416"/>
      <c r="L54" s="368"/>
    </row>
    <row r="55" spans="1:12" s="6" customFormat="1" ht="15.6" outlineLevel="1">
      <c r="A55" s="376">
        <v>2684</v>
      </c>
      <c r="B55" s="69" t="s">
        <v>1141</v>
      </c>
      <c r="C55" s="202" t="s">
        <v>31</v>
      </c>
      <c r="D55" s="202">
        <v>64</v>
      </c>
      <c r="E55" s="418">
        <v>583.20000000000005</v>
      </c>
      <c r="F55" s="449">
        <f t="shared" si="3"/>
        <v>37324.800000000003</v>
      </c>
      <c r="G55" s="418">
        <v>480</v>
      </c>
      <c r="H55" s="449">
        <f t="shared" si="4"/>
        <v>30720</v>
      </c>
      <c r="I55" s="449">
        <f t="shared" si="5"/>
        <v>68044.800000000003</v>
      </c>
      <c r="J55" s="41"/>
      <c r="K55" s="8"/>
      <c r="L55" s="368"/>
    </row>
    <row r="56" spans="1:12" s="6" customFormat="1" ht="15.6" outlineLevel="1">
      <c r="A56" s="376">
        <v>2685</v>
      </c>
      <c r="B56" s="69" t="s">
        <v>1142</v>
      </c>
      <c r="C56" s="202" t="s">
        <v>31</v>
      </c>
      <c r="D56" s="202">
        <v>6</v>
      </c>
      <c r="E56" s="449">
        <v>192</v>
      </c>
      <c r="F56" s="449">
        <f t="shared" si="3"/>
        <v>1152</v>
      </c>
      <c r="G56" s="449">
        <v>120</v>
      </c>
      <c r="H56" s="449">
        <f t="shared" si="4"/>
        <v>720</v>
      </c>
      <c r="I56" s="449">
        <f t="shared" si="5"/>
        <v>1872</v>
      </c>
      <c r="J56" s="41"/>
      <c r="K56" s="8"/>
      <c r="L56" s="368"/>
    </row>
    <row r="57" spans="1:12" s="6" customFormat="1" ht="15.6" outlineLevel="1">
      <c r="A57" s="376">
        <v>2686</v>
      </c>
      <c r="B57" s="69" t="s">
        <v>1143</v>
      </c>
      <c r="C57" s="202" t="s">
        <v>31</v>
      </c>
      <c r="D57" s="202">
        <v>7</v>
      </c>
      <c r="E57" s="449">
        <v>29870.400000000001</v>
      </c>
      <c r="F57" s="449">
        <f t="shared" si="3"/>
        <v>209092.80000000002</v>
      </c>
      <c r="G57" s="449">
        <v>7200</v>
      </c>
      <c r="H57" s="449">
        <f t="shared" si="4"/>
        <v>50400</v>
      </c>
      <c r="I57" s="449">
        <f t="shared" si="5"/>
        <v>259492.80000000002</v>
      </c>
      <c r="J57" s="41"/>
      <c r="K57" s="8"/>
      <c r="L57" s="368"/>
    </row>
    <row r="58" spans="1:12" s="6" customFormat="1" ht="15.6" outlineLevel="1">
      <c r="A58" s="376">
        <v>2687</v>
      </c>
      <c r="B58" s="69" t="s">
        <v>1144</v>
      </c>
      <c r="C58" s="202" t="s">
        <v>31</v>
      </c>
      <c r="D58" s="202">
        <v>13</v>
      </c>
      <c r="E58" s="449">
        <v>6472.8</v>
      </c>
      <c r="F58" s="449">
        <f t="shared" si="3"/>
        <v>84146.400000000009</v>
      </c>
      <c r="G58" s="449">
        <v>1800</v>
      </c>
      <c r="H58" s="449">
        <f t="shared" si="4"/>
        <v>23400</v>
      </c>
      <c r="I58" s="449">
        <f t="shared" si="5"/>
        <v>107546.40000000001</v>
      </c>
      <c r="J58" s="41"/>
      <c r="K58" s="8"/>
      <c r="L58" s="368"/>
    </row>
    <row r="59" spans="1:12" s="6" customFormat="1" ht="15.6" outlineLevel="1">
      <c r="A59" s="376">
        <v>2688</v>
      </c>
      <c r="B59" s="69" t="s">
        <v>1145</v>
      </c>
      <c r="C59" s="202" t="s">
        <v>31</v>
      </c>
      <c r="D59" s="202">
        <v>26</v>
      </c>
      <c r="E59" s="449">
        <v>1348.8</v>
      </c>
      <c r="F59" s="449">
        <f t="shared" si="3"/>
        <v>35068.799999999996</v>
      </c>
      <c r="G59" s="449">
        <v>1800</v>
      </c>
      <c r="H59" s="449">
        <f t="shared" si="4"/>
        <v>46800</v>
      </c>
      <c r="I59" s="449">
        <f t="shared" si="5"/>
        <v>81868.799999999988</v>
      </c>
      <c r="J59" s="41"/>
      <c r="K59" s="8"/>
      <c r="L59" s="368"/>
    </row>
    <row r="60" spans="1:12" s="6" customFormat="1" ht="15.6" outlineLevel="1">
      <c r="A60" s="376">
        <v>2689</v>
      </c>
      <c r="B60" s="69" t="s">
        <v>3654</v>
      </c>
      <c r="C60" s="202" t="s">
        <v>2</v>
      </c>
      <c r="D60" s="202">
        <v>50</v>
      </c>
      <c r="E60" s="418">
        <v>113.52</v>
      </c>
      <c r="F60" s="449">
        <f t="shared" si="3"/>
        <v>5676</v>
      </c>
      <c r="G60" s="450">
        <v>120</v>
      </c>
      <c r="H60" s="449">
        <f t="shared" si="4"/>
        <v>6000</v>
      </c>
      <c r="I60" s="449">
        <f t="shared" si="5"/>
        <v>11676</v>
      </c>
      <c r="J60" s="41"/>
      <c r="K60" s="8"/>
      <c r="L60" s="368"/>
    </row>
    <row r="61" spans="1:12" s="6" customFormat="1" ht="15.6" outlineLevel="1">
      <c r="A61" s="376">
        <v>2690</v>
      </c>
      <c r="B61" s="69" t="s">
        <v>1146</v>
      </c>
      <c r="C61" s="202" t="s">
        <v>2</v>
      </c>
      <c r="D61" s="202">
        <v>50</v>
      </c>
      <c r="E61" s="449">
        <v>54.24</v>
      </c>
      <c r="F61" s="449">
        <f t="shared" si="3"/>
        <v>2712</v>
      </c>
      <c r="G61" s="449">
        <v>120</v>
      </c>
      <c r="H61" s="449">
        <f t="shared" si="4"/>
        <v>6000</v>
      </c>
      <c r="I61" s="449">
        <f t="shared" si="5"/>
        <v>8712</v>
      </c>
      <c r="J61" s="41"/>
      <c r="K61" s="8"/>
      <c r="L61" s="368"/>
    </row>
    <row r="62" spans="1:12" s="6" customFormat="1" ht="15.6" outlineLevel="1">
      <c r="A62" s="376">
        <v>2691</v>
      </c>
      <c r="B62" s="69" t="s">
        <v>3655</v>
      </c>
      <c r="C62" s="202" t="s">
        <v>2</v>
      </c>
      <c r="D62" s="202">
        <v>150</v>
      </c>
      <c r="E62" s="449">
        <v>748.8</v>
      </c>
      <c r="F62" s="449">
        <f t="shared" si="3"/>
        <v>112320</v>
      </c>
      <c r="G62" s="449">
        <v>960</v>
      </c>
      <c r="H62" s="449">
        <f t="shared" si="4"/>
        <v>144000</v>
      </c>
      <c r="I62" s="449">
        <f t="shared" si="5"/>
        <v>256320</v>
      </c>
      <c r="J62" s="41"/>
      <c r="K62" s="8"/>
      <c r="L62" s="368"/>
    </row>
    <row r="63" spans="1:12" s="6" customFormat="1" ht="30" outlineLevel="1">
      <c r="A63" s="376">
        <v>2692</v>
      </c>
      <c r="B63" s="69" t="s">
        <v>3656</v>
      </c>
      <c r="C63" s="202" t="s">
        <v>2</v>
      </c>
      <c r="D63" s="202">
        <v>354</v>
      </c>
      <c r="E63" s="449">
        <v>1348.8</v>
      </c>
      <c r="F63" s="449">
        <f t="shared" si="3"/>
        <v>477475.2</v>
      </c>
      <c r="G63" s="449">
        <v>1800</v>
      </c>
      <c r="H63" s="449">
        <f t="shared" si="4"/>
        <v>637200</v>
      </c>
      <c r="I63" s="449">
        <f t="shared" si="5"/>
        <v>1114675.2</v>
      </c>
      <c r="J63" s="41"/>
      <c r="K63" s="8"/>
      <c r="L63" s="368"/>
    </row>
    <row r="64" spans="1:12" s="6" customFormat="1" ht="30" outlineLevel="1">
      <c r="A64" s="376">
        <v>2693</v>
      </c>
      <c r="B64" s="69" t="s">
        <v>3657</v>
      </c>
      <c r="C64" s="202" t="s">
        <v>2</v>
      </c>
      <c r="D64" s="202">
        <v>100</v>
      </c>
      <c r="E64" s="449">
        <v>1348.8</v>
      </c>
      <c r="F64" s="449">
        <f t="shared" si="3"/>
        <v>134880</v>
      </c>
      <c r="G64" s="449">
        <v>1800</v>
      </c>
      <c r="H64" s="449">
        <f t="shared" si="4"/>
        <v>180000</v>
      </c>
      <c r="I64" s="449">
        <f t="shared" si="5"/>
        <v>314880</v>
      </c>
      <c r="J64" s="41"/>
      <c r="K64" s="8"/>
      <c r="L64" s="368"/>
    </row>
    <row r="65" spans="1:12" s="6" customFormat="1" ht="15.6" outlineLevel="1">
      <c r="A65" s="376">
        <v>2694</v>
      </c>
      <c r="B65" s="70" t="s">
        <v>3658</v>
      </c>
      <c r="C65" s="202" t="s">
        <v>2</v>
      </c>
      <c r="D65" s="202">
        <v>84</v>
      </c>
      <c r="E65" s="449">
        <v>1075.2</v>
      </c>
      <c r="F65" s="449">
        <f t="shared" si="3"/>
        <v>90316.800000000003</v>
      </c>
      <c r="G65" s="449">
        <v>1800</v>
      </c>
      <c r="H65" s="449">
        <f t="shared" si="4"/>
        <v>151200</v>
      </c>
      <c r="I65" s="449">
        <f t="shared" si="5"/>
        <v>241516.79999999999</v>
      </c>
      <c r="J65" s="41"/>
      <c r="K65" s="8"/>
      <c r="L65" s="368"/>
    </row>
    <row r="66" spans="1:12" s="6" customFormat="1" ht="15.6" outlineLevel="1">
      <c r="A66" s="376">
        <v>2695</v>
      </c>
      <c r="B66" s="69" t="s">
        <v>2170</v>
      </c>
      <c r="C66" s="202" t="s">
        <v>2</v>
      </c>
      <c r="D66" s="202">
        <v>3155</v>
      </c>
      <c r="E66" s="449">
        <v>94.32</v>
      </c>
      <c r="F66" s="449">
        <f t="shared" si="3"/>
        <v>297579.59999999998</v>
      </c>
      <c r="G66" s="448">
        <v>434.4</v>
      </c>
      <c r="H66" s="449">
        <f t="shared" si="4"/>
        <v>1370532</v>
      </c>
      <c r="I66" s="449">
        <f t="shared" si="5"/>
        <v>1668111.6</v>
      </c>
      <c r="J66" s="41"/>
      <c r="K66" s="8"/>
      <c r="L66" s="368"/>
    </row>
    <row r="67" spans="1:12" s="6" customFormat="1" ht="15.6" outlineLevel="1">
      <c r="A67" s="376">
        <v>2696</v>
      </c>
      <c r="B67" s="69" t="s">
        <v>2171</v>
      </c>
      <c r="C67" s="202" t="s">
        <v>2</v>
      </c>
      <c r="D67" s="202">
        <v>30</v>
      </c>
      <c r="E67" s="449">
        <v>94.32</v>
      </c>
      <c r="F67" s="449">
        <f t="shared" si="3"/>
        <v>2829.6</v>
      </c>
      <c r="G67" s="448">
        <v>434.4</v>
      </c>
      <c r="H67" s="449">
        <f t="shared" si="4"/>
        <v>13032</v>
      </c>
      <c r="I67" s="449">
        <f t="shared" si="5"/>
        <v>15861.6</v>
      </c>
      <c r="J67" s="41"/>
      <c r="K67" s="8"/>
      <c r="L67" s="368"/>
    </row>
    <row r="68" spans="1:12" s="6" customFormat="1" ht="15.6" outlineLevel="1">
      <c r="A68" s="376">
        <v>2697</v>
      </c>
      <c r="B68" s="69" t="s">
        <v>2172</v>
      </c>
      <c r="C68" s="202" t="s">
        <v>2</v>
      </c>
      <c r="D68" s="202">
        <v>200</v>
      </c>
      <c r="E68" s="449">
        <v>94.32</v>
      </c>
      <c r="F68" s="449">
        <f t="shared" si="3"/>
        <v>18864</v>
      </c>
      <c r="G68" s="448">
        <v>434.4</v>
      </c>
      <c r="H68" s="449">
        <f t="shared" si="4"/>
        <v>86880</v>
      </c>
      <c r="I68" s="449">
        <f t="shared" si="5"/>
        <v>105744</v>
      </c>
      <c r="J68" s="41"/>
      <c r="K68" s="8"/>
      <c r="L68" s="368"/>
    </row>
    <row r="69" spans="1:12" s="6" customFormat="1" ht="30" outlineLevel="1">
      <c r="A69" s="376">
        <v>2698</v>
      </c>
      <c r="B69" s="69" t="s">
        <v>2173</v>
      </c>
      <c r="C69" s="202" t="s">
        <v>2</v>
      </c>
      <c r="D69" s="202">
        <v>50</v>
      </c>
      <c r="E69" s="449">
        <v>94.32</v>
      </c>
      <c r="F69" s="449">
        <f t="shared" si="3"/>
        <v>4716</v>
      </c>
      <c r="G69" s="448">
        <v>434.4</v>
      </c>
      <c r="H69" s="450">
        <f t="shared" si="4"/>
        <v>21720</v>
      </c>
      <c r="I69" s="450">
        <f t="shared" si="5"/>
        <v>26436</v>
      </c>
      <c r="J69" s="41"/>
      <c r="K69" s="8"/>
      <c r="L69" s="368"/>
    </row>
    <row r="70" spans="1:12" s="6" customFormat="1" ht="30" outlineLevel="1">
      <c r="A70" s="376">
        <v>2699</v>
      </c>
      <c r="B70" s="69" t="s">
        <v>1147</v>
      </c>
      <c r="C70" s="202" t="s">
        <v>2</v>
      </c>
      <c r="D70" s="202">
        <v>368</v>
      </c>
      <c r="E70" s="418">
        <v>271.2</v>
      </c>
      <c r="F70" s="449">
        <f t="shared" si="3"/>
        <v>99801.599999999991</v>
      </c>
      <c r="G70" s="449">
        <v>578.4</v>
      </c>
      <c r="H70" s="450">
        <f t="shared" si="4"/>
        <v>212851.19999999998</v>
      </c>
      <c r="I70" s="450">
        <f t="shared" si="5"/>
        <v>312652.79999999999</v>
      </c>
      <c r="J70" s="41"/>
      <c r="K70" s="8"/>
      <c r="L70" s="368"/>
    </row>
    <row r="71" spans="1:12" s="6" customFormat="1" ht="15.6" outlineLevel="1">
      <c r="A71" s="376">
        <v>2700</v>
      </c>
      <c r="B71" s="69" t="s">
        <v>1148</v>
      </c>
      <c r="C71" s="202" t="s">
        <v>31</v>
      </c>
      <c r="D71" s="202">
        <v>90</v>
      </c>
      <c r="E71" s="450">
        <v>468</v>
      </c>
      <c r="F71" s="449">
        <f t="shared" si="3"/>
        <v>42120</v>
      </c>
      <c r="G71" s="450">
        <v>300</v>
      </c>
      <c r="H71" s="450">
        <f t="shared" si="4"/>
        <v>27000</v>
      </c>
      <c r="I71" s="450">
        <f t="shared" si="5"/>
        <v>69120</v>
      </c>
      <c r="J71" s="41"/>
      <c r="K71" s="8"/>
      <c r="L71" s="368"/>
    </row>
    <row r="72" spans="1:12" s="6" customFormat="1" ht="15.6" outlineLevel="1">
      <c r="A72" s="376">
        <v>2701</v>
      </c>
      <c r="B72" s="69" t="s">
        <v>1082</v>
      </c>
      <c r="C72" s="202" t="s">
        <v>31</v>
      </c>
      <c r="D72" s="202">
        <v>68</v>
      </c>
      <c r="E72" s="418">
        <v>552</v>
      </c>
      <c r="F72" s="449">
        <f t="shared" si="3"/>
        <v>37536</v>
      </c>
      <c r="G72" s="450">
        <v>300</v>
      </c>
      <c r="H72" s="450">
        <f t="shared" si="4"/>
        <v>20400</v>
      </c>
      <c r="I72" s="450">
        <f t="shared" si="5"/>
        <v>57936</v>
      </c>
      <c r="J72" s="41"/>
      <c r="K72" s="8"/>
      <c r="L72" s="368"/>
    </row>
    <row r="73" spans="1:12" s="6" customFormat="1" ht="15.6" outlineLevel="1">
      <c r="A73" s="376">
        <v>2702</v>
      </c>
      <c r="B73" s="69" t="s">
        <v>1149</v>
      </c>
      <c r="C73" s="202" t="s">
        <v>31</v>
      </c>
      <c r="D73" s="202">
        <v>26</v>
      </c>
      <c r="E73" s="450">
        <v>648</v>
      </c>
      <c r="F73" s="449">
        <f t="shared" si="3"/>
        <v>16848</v>
      </c>
      <c r="G73" s="450">
        <v>300</v>
      </c>
      <c r="H73" s="450">
        <f t="shared" si="4"/>
        <v>7800</v>
      </c>
      <c r="I73" s="450">
        <f t="shared" si="5"/>
        <v>24648</v>
      </c>
      <c r="J73" s="41"/>
      <c r="K73" s="8"/>
      <c r="L73" s="368"/>
    </row>
    <row r="74" spans="1:12" s="6" customFormat="1" ht="15.6" outlineLevel="1">
      <c r="A74" s="376">
        <v>2703</v>
      </c>
      <c r="B74" s="70" t="s">
        <v>1150</v>
      </c>
      <c r="C74" s="202" t="s">
        <v>31</v>
      </c>
      <c r="D74" s="202">
        <v>10</v>
      </c>
      <c r="E74" s="450">
        <v>220.8</v>
      </c>
      <c r="F74" s="449">
        <f t="shared" si="3"/>
        <v>2208</v>
      </c>
      <c r="G74" s="450">
        <v>300</v>
      </c>
      <c r="H74" s="450">
        <f t="shared" si="4"/>
        <v>3000</v>
      </c>
      <c r="I74" s="450">
        <f t="shared" si="5"/>
        <v>5208</v>
      </c>
      <c r="J74" s="41"/>
      <c r="K74" s="8"/>
      <c r="L74" s="368"/>
    </row>
    <row r="75" spans="1:12" s="6" customFormat="1" ht="15.6" outlineLevel="1">
      <c r="A75" s="376">
        <v>2704</v>
      </c>
      <c r="B75" s="70" t="s">
        <v>1151</v>
      </c>
      <c r="C75" s="202" t="s">
        <v>31</v>
      </c>
      <c r="D75" s="202">
        <v>2</v>
      </c>
      <c r="E75" s="418">
        <v>3120</v>
      </c>
      <c r="F75" s="449">
        <f t="shared" si="3"/>
        <v>6240</v>
      </c>
      <c r="G75" s="418">
        <v>5400</v>
      </c>
      <c r="H75" s="450">
        <f t="shared" si="4"/>
        <v>10800</v>
      </c>
      <c r="I75" s="450">
        <f t="shared" si="5"/>
        <v>17040</v>
      </c>
      <c r="J75" s="41"/>
      <c r="K75" s="8"/>
      <c r="L75" s="368"/>
    </row>
    <row r="76" spans="1:12" s="6" customFormat="1" ht="15.6" outlineLevel="1">
      <c r="A76" s="376">
        <v>2705</v>
      </c>
      <c r="B76" s="69" t="s">
        <v>3659</v>
      </c>
      <c r="C76" s="202" t="s">
        <v>31</v>
      </c>
      <c r="D76" s="202">
        <v>4</v>
      </c>
      <c r="E76" s="418">
        <v>3840</v>
      </c>
      <c r="F76" s="449">
        <f t="shared" si="3"/>
        <v>15360</v>
      </c>
      <c r="G76" s="418">
        <v>5400</v>
      </c>
      <c r="H76" s="450">
        <f t="shared" si="4"/>
        <v>21600</v>
      </c>
      <c r="I76" s="450">
        <f t="shared" si="5"/>
        <v>36960</v>
      </c>
      <c r="J76" s="41"/>
      <c r="K76" s="8"/>
      <c r="L76" s="368"/>
    </row>
    <row r="78" spans="1:12">
      <c r="B78" s="985" t="s">
        <v>3596</v>
      </c>
      <c r="C78" s="986"/>
      <c r="D78" s="986"/>
      <c r="E78" s="987"/>
      <c r="F78" s="305">
        <f>SUM(F21:F77)</f>
        <v>6391557.9999999991</v>
      </c>
      <c r="G78" s="305"/>
      <c r="H78" s="305">
        <f>SUM(H20:H77)</f>
        <v>3530155.2</v>
      </c>
      <c r="I78" s="379">
        <f>SUM(I21:I76)</f>
        <v>9921713.1999999993</v>
      </c>
    </row>
  </sheetData>
  <mergeCells count="25">
    <mergeCell ref="J16:J17"/>
    <mergeCell ref="B19:J19"/>
    <mergeCell ref="B78:E78"/>
    <mergeCell ref="A13:B13"/>
    <mergeCell ref="C13:J13"/>
    <mergeCell ref="A15:J15"/>
    <mergeCell ref="A16:A17"/>
    <mergeCell ref="B16:B17"/>
    <mergeCell ref="C16:C17"/>
    <mergeCell ref="D16:D17"/>
    <mergeCell ref="E16:F16"/>
    <mergeCell ref="G16:H16"/>
    <mergeCell ref="I16:I17"/>
    <mergeCell ref="I10:J10"/>
    <mergeCell ref="D1:J1"/>
    <mergeCell ref="A2:J2"/>
    <mergeCell ref="A3:J3"/>
    <mergeCell ref="A4:J4"/>
    <mergeCell ref="A5:J5"/>
    <mergeCell ref="A6:J6"/>
    <mergeCell ref="A7:C7"/>
    <mergeCell ref="F7:J7"/>
    <mergeCell ref="A8:D8"/>
    <mergeCell ref="F8:H8"/>
    <mergeCell ref="A9:D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972A3-4228-4260-9B69-45A6DD65E707}">
  <sheetPr>
    <tabColor rgb="FF92D050"/>
  </sheetPr>
  <dimension ref="A1:AB2127"/>
  <sheetViews>
    <sheetView topLeftCell="A133" zoomScale="55" zoomScaleNormal="55" workbookViewId="0">
      <selection activeCell="J1398" sqref="J1398"/>
    </sheetView>
  </sheetViews>
  <sheetFormatPr defaultColWidth="8.88671875" defaultRowHeight="15.6" outlineLevelRow="1"/>
  <cols>
    <col min="1" max="1" width="12.5546875" style="358" customWidth="1"/>
    <col min="2" max="2" width="69.44140625" style="4" customWidth="1"/>
    <col min="3" max="3" width="13" style="7" customWidth="1"/>
    <col min="4" max="4" width="19.33203125" style="7" customWidth="1"/>
    <col min="5" max="5" width="19.33203125" style="1" customWidth="1"/>
    <col min="6" max="6" width="17.88671875" style="1" customWidth="1"/>
    <col min="7" max="7" width="17.109375" style="2" customWidth="1"/>
    <col min="8" max="8" width="17.88671875" style="1" customWidth="1"/>
    <col min="9" max="9" width="19.88671875" style="3" customWidth="1"/>
    <col min="10" max="10" width="31.88671875" style="8" customWidth="1"/>
    <col min="11" max="11" width="16.6640625" style="359" customWidth="1"/>
    <col min="12" max="12" width="17.109375" style="6" customWidth="1"/>
    <col min="13" max="16" width="10.88671875" style="6" bestFit="1" customWidth="1"/>
    <col min="17" max="16384" width="8.88671875" style="6"/>
  </cols>
  <sheetData>
    <row r="1" spans="1:28" s="64" customFormat="1" ht="62.25" customHeight="1">
      <c r="A1" s="356"/>
      <c r="B1" s="356"/>
      <c r="C1" s="323"/>
      <c r="D1" s="994" t="s">
        <v>1169</v>
      </c>
      <c r="E1" s="994"/>
      <c r="F1" s="994"/>
      <c r="G1" s="994"/>
      <c r="H1" s="994"/>
      <c r="I1" s="994"/>
      <c r="J1" s="994"/>
    </row>
    <row r="2" spans="1:28">
      <c r="A2" s="980" t="s">
        <v>3044</v>
      </c>
      <c r="B2" s="980"/>
      <c r="C2" s="980"/>
      <c r="D2" s="980"/>
      <c r="E2" s="980"/>
      <c r="F2" s="980"/>
      <c r="G2" s="980"/>
      <c r="H2" s="980"/>
      <c r="I2" s="980"/>
      <c r="J2" s="980"/>
      <c r="K2" s="357"/>
    </row>
    <row r="3" spans="1:28" s="356" customFormat="1" ht="15">
      <c r="A3" s="981"/>
      <c r="B3" s="981"/>
      <c r="C3" s="981"/>
      <c r="D3" s="981"/>
      <c r="E3" s="981"/>
      <c r="F3" s="981"/>
      <c r="G3" s="981"/>
      <c r="H3" s="981"/>
      <c r="I3" s="981"/>
      <c r="J3" s="981"/>
      <c r="K3" s="64"/>
    </row>
    <row r="4" spans="1:28" s="356" customFormat="1">
      <c r="A4" s="982" t="s">
        <v>1171</v>
      </c>
      <c r="B4" s="982"/>
      <c r="C4" s="982"/>
      <c r="D4" s="982"/>
      <c r="E4" s="982"/>
      <c r="F4" s="982"/>
      <c r="G4" s="982"/>
      <c r="H4" s="982"/>
      <c r="I4" s="982"/>
      <c r="J4" s="982"/>
      <c r="K4" s="64"/>
    </row>
    <row r="5" spans="1:28" ht="15">
      <c r="A5" s="981"/>
      <c r="B5" s="981"/>
      <c r="C5" s="981"/>
      <c r="D5" s="981"/>
      <c r="E5" s="981"/>
      <c r="F5" s="981"/>
      <c r="G5" s="981"/>
      <c r="H5" s="981"/>
      <c r="I5" s="981"/>
      <c r="J5" s="981"/>
      <c r="K5" s="64"/>
    </row>
    <row r="6" spans="1:28" s="451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1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s="63" customFormat="1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</row>
    <row r="8" spans="1:28" s="63" customFormat="1" ht="30.75" customHeight="1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22" t="s">
        <v>1173</v>
      </c>
      <c r="J8" s="22"/>
    </row>
    <row r="9" spans="1:28" s="63" customFormat="1" ht="15">
      <c r="A9" s="946"/>
      <c r="B9" s="946"/>
      <c r="C9" s="946"/>
      <c r="D9" s="946"/>
      <c r="E9" s="208"/>
      <c r="F9" s="22"/>
      <c r="G9" s="22"/>
      <c r="H9" s="22"/>
      <c r="I9" s="22"/>
      <c r="J9" s="22"/>
      <c r="U9" s="23" t="s">
        <v>22</v>
      </c>
      <c r="V9" s="23" t="s">
        <v>22</v>
      </c>
    </row>
    <row r="10" spans="1:28" s="63" customFormat="1" ht="15">
      <c r="A10" s="25"/>
      <c r="B10" s="25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</row>
    <row r="11" spans="1:28" s="63" customFormat="1" ht="15">
      <c r="A11" s="63" t="s">
        <v>3034</v>
      </c>
      <c r="B11" s="28"/>
      <c r="C11" s="48"/>
      <c r="D11" s="54"/>
      <c r="E11" s="28"/>
      <c r="F11" s="27"/>
      <c r="G11" s="27"/>
      <c r="H11" s="28"/>
      <c r="I11" s="28"/>
      <c r="J11" s="29" t="s">
        <v>23</v>
      </c>
    </row>
    <row r="12" spans="1:28" s="451" customFormat="1">
      <c r="A12" s="358"/>
      <c r="B12" s="4"/>
      <c r="C12" s="7"/>
      <c r="D12" s="7"/>
      <c r="E12" s="1"/>
      <c r="F12" s="1"/>
      <c r="G12" s="2"/>
      <c r="H12" s="1"/>
      <c r="I12" s="3"/>
      <c r="J12" s="8"/>
      <c r="K12" s="35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361" customFormat="1" ht="34.5" customHeight="1">
      <c r="A13" s="945" t="s">
        <v>24</v>
      </c>
      <c r="B13" s="945"/>
      <c r="C13" s="983" t="s">
        <v>1171</v>
      </c>
      <c r="D13" s="983"/>
      <c r="E13" s="983"/>
      <c r="F13" s="983"/>
      <c r="G13" s="983"/>
      <c r="H13" s="983"/>
      <c r="I13" s="983"/>
      <c r="J13" s="983"/>
      <c r="K13" s="360"/>
    </row>
    <row r="14" spans="1:28" s="63" customFormat="1">
      <c r="A14" s="64" t="s">
        <v>25</v>
      </c>
      <c r="B14" s="64"/>
      <c r="C14" s="362"/>
      <c r="D14" s="323"/>
      <c r="E14" s="64"/>
      <c r="F14" s="64"/>
      <c r="G14" s="64"/>
      <c r="H14" s="363"/>
      <c r="I14" s="364"/>
      <c r="J14" s="365" t="s">
        <v>26</v>
      </c>
      <c r="K14" s="366"/>
      <c r="L14" s="367"/>
      <c r="M14" s="367"/>
      <c r="N14" s="367"/>
    </row>
    <row r="15" spans="1:28" s="356" customFormat="1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  <c r="K15" s="359"/>
      <c r="L15" s="368"/>
      <c r="M15" s="368"/>
    </row>
    <row r="16" spans="1:28" s="356" customFormat="1" ht="40.799999999999997" customHeight="1">
      <c r="A16" s="988" t="s">
        <v>0</v>
      </c>
      <c r="B16" s="990" t="s">
        <v>19</v>
      </c>
      <c r="C16" s="990" t="s">
        <v>9</v>
      </c>
      <c r="D16" s="990" t="s">
        <v>7</v>
      </c>
      <c r="E16" s="990" t="s">
        <v>3035</v>
      </c>
      <c r="F16" s="990"/>
      <c r="G16" s="990" t="s">
        <v>3036</v>
      </c>
      <c r="H16" s="990"/>
      <c r="I16" s="990" t="s">
        <v>3039</v>
      </c>
      <c r="J16" s="992" t="s">
        <v>8</v>
      </c>
      <c r="K16" s="359"/>
      <c r="L16" s="368"/>
      <c r="M16" s="368"/>
    </row>
    <row r="17" spans="1:13" s="356" customFormat="1" ht="62.4">
      <c r="A17" s="989"/>
      <c r="B17" s="991"/>
      <c r="C17" s="991"/>
      <c r="D17" s="991"/>
      <c r="E17" s="371" t="s">
        <v>10</v>
      </c>
      <c r="F17" s="370" t="s">
        <v>11</v>
      </c>
      <c r="G17" s="372" t="s">
        <v>3037</v>
      </c>
      <c r="H17" s="370" t="s">
        <v>3038</v>
      </c>
      <c r="I17" s="991"/>
      <c r="J17" s="993"/>
      <c r="K17" s="359"/>
      <c r="L17" s="368"/>
      <c r="M17" s="368"/>
    </row>
    <row r="18" spans="1:13" s="356" customFormat="1">
      <c r="A18" s="373" t="s">
        <v>1</v>
      </c>
      <c r="B18" s="374">
        <v>2</v>
      </c>
      <c r="C18" s="374" t="s">
        <v>4</v>
      </c>
      <c r="D18" s="374" t="s">
        <v>5</v>
      </c>
      <c r="E18" s="374" t="s">
        <v>6</v>
      </c>
      <c r="F18" s="374" t="s">
        <v>13</v>
      </c>
      <c r="G18" s="374" t="s">
        <v>14</v>
      </c>
      <c r="H18" s="374" t="s">
        <v>15</v>
      </c>
      <c r="I18" s="374" t="s">
        <v>16</v>
      </c>
      <c r="J18" s="375" t="s">
        <v>17</v>
      </c>
      <c r="K18" s="359"/>
      <c r="L18" s="368"/>
      <c r="M18" s="368"/>
    </row>
    <row r="19" spans="1:13" ht="15" hidden="1" outlineLevel="1">
      <c r="A19" s="40" t="e">
        <f>#REF!+1</f>
        <v>#REF!</v>
      </c>
      <c r="B19" s="69" t="s">
        <v>2166</v>
      </c>
      <c r="C19" s="202"/>
      <c r="D19" s="202"/>
      <c r="E19" s="69"/>
      <c r="F19" s="69"/>
      <c r="G19" s="69"/>
      <c r="H19" s="69"/>
      <c r="I19" s="69"/>
      <c r="J19" s="69"/>
    </row>
    <row r="20" spans="1:13" ht="45" hidden="1" outlineLevel="1">
      <c r="A20" s="40" t="e">
        <f t="shared" ref="A20:A83" si="0">A19+1</f>
        <v>#REF!</v>
      </c>
      <c r="B20" s="69" t="s">
        <v>2167</v>
      </c>
      <c r="C20" s="202" t="s">
        <v>31</v>
      </c>
      <c r="D20" s="202">
        <v>1</v>
      </c>
      <c r="E20" s="69"/>
      <c r="F20" s="69"/>
      <c r="G20" s="69"/>
      <c r="H20" s="69"/>
      <c r="I20" s="69"/>
      <c r="J20" s="69"/>
    </row>
    <row r="21" spans="1:13" ht="30" hidden="1" outlineLevel="1">
      <c r="A21" s="40" t="e">
        <f t="shared" si="0"/>
        <v>#REF!</v>
      </c>
      <c r="B21" s="69" t="s">
        <v>1078</v>
      </c>
      <c r="C21" s="202" t="s">
        <v>31</v>
      </c>
      <c r="D21" s="202">
        <v>5</v>
      </c>
      <c r="E21" s="38"/>
      <c r="F21" s="38"/>
      <c r="G21" s="39"/>
      <c r="H21" s="38"/>
      <c r="I21" s="40"/>
      <c r="J21" s="41"/>
    </row>
    <row r="22" spans="1:13" ht="30" hidden="1" outlineLevel="1">
      <c r="A22" s="40" t="e">
        <f t="shared" si="0"/>
        <v>#REF!</v>
      </c>
      <c r="B22" s="69" t="s">
        <v>1115</v>
      </c>
      <c r="C22" s="202" t="s">
        <v>31</v>
      </c>
      <c r="D22" s="202">
        <v>1</v>
      </c>
      <c r="E22" s="38"/>
      <c r="F22" s="38"/>
      <c r="G22" s="39"/>
      <c r="H22" s="38"/>
      <c r="I22" s="40"/>
      <c r="J22" s="41"/>
    </row>
    <row r="23" spans="1:13" ht="30" hidden="1" outlineLevel="1">
      <c r="A23" s="40" t="e">
        <f t="shared" si="0"/>
        <v>#REF!</v>
      </c>
      <c r="B23" s="69" t="s">
        <v>1116</v>
      </c>
      <c r="C23" s="202" t="s">
        <v>31</v>
      </c>
      <c r="D23" s="202">
        <v>1</v>
      </c>
      <c r="E23" s="38"/>
      <c r="F23" s="38"/>
      <c r="G23" s="39"/>
      <c r="H23" s="38"/>
      <c r="I23" s="40"/>
      <c r="J23" s="41"/>
    </row>
    <row r="24" spans="1:13" ht="30" hidden="1" outlineLevel="1">
      <c r="A24" s="40" t="e">
        <f t="shared" si="0"/>
        <v>#REF!</v>
      </c>
      <c r="B24" s="69" t="s">
        <v>1117</v>
      </c>
      <c r="C24" s="202" t="s">
        <v>31</v>
      </c>
      <c r="D24" s="202">
        <v>2</v>
      </c>
      <c r="E24" s="38"/>
      <c r="F24" s="38"/>
      <c r="G24" s="39"/>
      <c r="H24" s="38"/>
      <c r="I24" s="40"/>
      <c r="J24" s="41"/>
    </row>
    <row r="25" spans="1:13" ht="30" hidden="1" outlineLevel="1">
      <c r="A25" s="40" t="e">
        <f t="shared" si="0"/>
        <v>#REF!</v>
      </c>
      <c r="B25" s="69" t="s">
        <v>1075</v>
      </c>
      <c r="C25" s="202" t="s">
        <v>31</v>
      </c>
      <c r="D25" s="202">
        <v>1</v>
      </c>
      <c r="E25" s="38"/>
      <c r="F25" s="38"/>
      <c r="G25" s="39"/>
      <c r="H25" s="38"/>
      <c r="I25" s="40"/>
      <c r="J25" s="41"/>
    </row>
    <row r="26" spans="1:13" ht="45" hidden="1" outlineLevel="1">
      <c r="A26" s="40" t="e">
        <f t="shared" si="0"/>
        <v>#REF!</v>
      </c>
      <c r="B26" s="69" t="s">
        <v>1118</v>
      </c>
      <c r="C26" s="202" t="s">
        <v>31</v>
      </c>
      <c r="D26" s="202">
        <v>3</v>
      </c>
      <c r="E26" s="38"/>
      <c r="F26" s="38"/>
      <c r="G26" s="39"/>
      <c r="H26" s="38"/>
      <c r="I26" s="40"/>
      <c r="J26" s="41"/>
    </row>
    <row r="27" spans="1:13" ht="30" hidden="1" outlineLevel="1">
      <c r="A27" s="40" t="e">
        <f t="shared" si="0"/>
        <v>#REF!</v>
      </c>
      <c r="B27" s="69" t="s">
        <v>1119</v>
      </c>
      <c r="C27" s="202" t="s">
        <v>31</v>
      </c>
      <c r="D27" s="202">
        <v>3</v>
      </c>
      <c r="E27" s="38"/>
      <c r="F27" s="38"/>
      <c r="G27" s="39"/>
      <c r="H27" s="38"/>
      <c r="I27" s="40"/>
      <c r="J27" s="41"/>
    </row>
    <row r="28" spans="1:13" ht="30" hidden="1" outlineLevel="1">
      <c r="A28" s="40" t="e">
        <f t="shared" si="0"/>
        <v>#REF!</v>
      </c>
      <c r="B28" s="69" t="s">
        <v>1077</v>
      </c>
      <c r="C28" s="202" t="s">
        <v>31</v>
      </c>
      <c r="D28" s="202">
        <v>3</v>
      </c>
      <c r="E28" s="38"/>
      <c r="F28" s="38"/>
      <c r="G28" s="39"/>
      <c r="H28" s="38"/>
      <c r="I28" s="40"/>
      <c r="J28" s="41"/>
    </row>
    <row r="29" spans="1:13" ht="30" hidden="1" outlineLevel="1">
      <c r="A29" s="40" t="e">
        <f t="shared" si="0"/>
        <v>#REF!</v>
      </c>
      <c r="B29" s="69" t="s">
        <v>1120</v>
      </c>
      <c r="C29" s="202" t="s">
        <v>31</v>
      </c>
      <c r="D29" s="202">
        <v>4</v>
      </c>
      <c r="E29" s="38"/>
      <c r="F29" s="38"/>
      <c r="G29" s="39"/>
      <c r="H29" s="38"/>
      <c r="I29" s="40"/>
      <c r="J29" s="41"/>
    </row>
    <row r="30" spans="1:13" ht="30" hidden="1" outlineLevel="1">
      <c r="A30" s="40" t="e">
        <f t="shared" si="0"/>
        <v>#REF!</v>
      </c>
      <c r="B30" s="69" t="s">
        <v>1079</v>
      </c>
      <c r="C30" s="202" t="s">
        <v>31</v>
      </c>
      <c r="D30" s="202">
        <v>5</v>
      </c>
      <c r="E30" s="38"/>
      <c r="F30" s="38"/>
      <c r="G30" s="39"/>
      <c r="H30" s="38"/>
      <c r="I30" s="40"/>
      <c r="J30" s="41"/>
    </row>
    <row r="31" spans="1:13" ht="105" hidden="1" outlineLevel="1">
      <c r="A31" s="40" t="e">
        <f t="shared" si="0"/>
        <v>#REF!</v>
      </c>
      <c r="B31" s="69" t="s">
        <v>2168</v>
      </c>
      <c r="C31" s="202" t="s">
        <v>31</v>
      </c>
      <c r="D31" s="202">
        <v>4</v>
      </c>
      <c r="E31" s="38"/>
      <c r="F31" s="38"/>
      <c r="G31" s="39"/>
      <c r="H31" s="38"/>
      <c r="I31" s="40"/>
      <c r="J31" s="41"/>
    </row>
    <row r="32" spans="1:13" ht="30" hidden="1" outlineLevel="1">
      <c r="A32" s="40" t="e">
        <f t="shared" si="0"/>
        <v>#REF!</v>
      </c>
      <c r="B32" s="69" t="s">
        <v>1121</v>
      </c>
      <c r="C32" s="202" t="s">
        <v>31</v>
      </c>
      <c r="D32" s="202">
        <v>7</v>
      </c>
      <c r="E32" s="38"/>
      <c r="F32" s="38"/>
      <c r="G32" s="39"/>
      <c r="H32" s="38"/>
      <c r="I32" s="40"/>
      <c r="J32" s="41"/>
    </row>
    <row r="33" spans="1:10" ht="30" hidden="1" outlineLevel="1">
      <c r="A33" s="40" t="e">
        <f t="shared" si="0"/>
        <v>#REF!</v>
      </c>
      <c r="B33" s="69" t="s">
        <v>1122</v>
      </c>
      <c r="C33" s="202" t="s">
        <v>31</v>
      </c>
      <c r="D33" s="202">
        <v>1</v>
      </c>
      <c r="E33" s="38"/>
      <c r="F33" s="38"/>
      <c r="G33" s="39"/>
      <c r="H33" s="38"/>
      <c r="I33" s="40"/>
      <c r="J33" s="41"/>
    </row>
    <row r="34" spans="1:10" ht="30" hidden="1" outlineLevel="1">
      <c r="A34" s="40" t="e">
        <f t="shared" si="0"/>
        <v>#REF!</v>
      </c>
      <c r="B34" s="69" t="s">
        <v>1123</v>
      </c>
      <c r="C34" s="202" t="s">
        <v>31</v>
      </c>
      <c r="D34" s="202">
        <v>1</v>
      </c>
      <c r="E34" s="38"/>
      <c r="F34" s="38"/>
      <c r="G34" s="39"/>
      <c r="H34" s="38"/>
      <c r="I34" s="40"/>
      <c r="J34" s="41"/>
    </row>
    <row r="35" spans="1:10" ht="30" hidden="1" outlineLevel="1">
      <c r="A35" s="40" t="e">
        <f t="shared" si="0"/>
        <v>#REF!</v>
      </c>
      <c r="B35" s="69" t="s">
        <v>1124</v>
      </c>
      <c r="C35" s="202" t="s">
        <v>31</v>
      </c>
      <c r="D35" s="202">
        <v>10</v>
      </c>
      <c r="E35" s="38"/>
      <c r="F35" s="38"/>
      <c r="G35" s="39"/>
      <c r="H35" s="38"/>
      <c r="I35" s="40"/>
      <c r="J35" s="41"/>
    </row>
    <row r="36" spans="1:10" ht="30" hidden="1" outlineLevel="1">
      <c r="A36" s="40" t="e">
        <f t="shared" si="0"/>
        <v>#REF!</v>
      </c>
      <c r="B36" s="69" t="s">
        <v>1125</v>
      </c>
      <c r="C36" s="202" t="s">
        <v>31</v>
      </c>
      <c r="D36" s="202">
        <v>5</v>
      </c>
      <c r="E36" s="38"/>
      <c r="F36" s="38"/>
      <c r="G36" s="39"/>
      <c r="H36" s="38"/>
      <c r="I36" s="40"/>
      <c r="J36" s="41"/>
    </row>
    <row r="37" spans="1:10" ht="15" hidden="1" outlineLevel="1">
      <c r="A37" s="40" t="e">
        <f t="shared" si="0"/>
        <v>#REF!</v>
      </c>
      <c r="B37" s="69" t="s">
        <v>1126</v>
      </c>
      <c r="C37" s="202" t="s">
        <v>31</v>
      </c>
      <c r="D37" s="202">
        <v>5</v>
      </c>
      <c r="E37" s="38"/>
      <c r="F37" s="38"/>
      <c r="G37" s="39"/>
      <c r="H37" s="38"/>
      <c r="I37" s="40"/>
      <c r="J37" s="41"/>
    </row>
    <row r="38" spans="1:10" ht="15" hidden="1" outlineLevel="1">
      <c r="A38" s="40" t="e">
        <f t="shared" si="0"/>
        <v>#REF!</v>
      </c>
      <c r="B38" s="69" t="s">
        <v>1127</v>
      </c>
      <c r="C38" s="202" t="s">
        <v>31</v>
      </c>
      <c r="D38" s="202">
        <v>50</v>
      </c>
      <c r="E38" s="38"/>
      <c r="F38" s="38"/>
      <c r="G38" s="39"/>
      <c r="H38" s="38"/>
      <c r="I38" s="40"/>
      <c r="J38" s="41"/>
    </row>
    <row r="39" spans="1:10" ht="15" hidden="1" outlineLevel="1">
      <c r="A39" s="40" t="e">
        <f t="shared" si="0"/>
        <v>#REF!</v>
      </c>
      <c r="B39" s="69" t="s">
        <v>1128</v>
      </c>
      <c r="C39" s="202" t="s">
        <v>31</v>
      </c>
      <c r="D39" s="202">
        <v>1</v>
      </c>
      <c r="E39" s="38"/>
      <c r="F39" s="38"/>
      <c r="G39" s="39"/>
      <c r="H39" s="38"/>
      <c r="I39" s="40"/>
      <c r="J39" s="41"/>
    </row>
    <row r="40" spans="1:10" ht="30" hidden="1" outlineLevel="1">
      <c r="A40" s="40" t="e">
        <f t="shared" si="0"/>
        <v>#REF!</v>
      </c>
      <c r="B40" s="69" t="s">
        <v>1129</v>
      </c>
      <c r="C40" s="202" t="s">
        <v>31</v>
      </c>
      <c r="D40" s="202">
        <v>8</v>
      </c>
      <c r="E40" s="38"/>
      <c r="F40" s="38"/>
      <c r="G40" s="39"/>
      <c r="H40" s="38"/>
      <c r="I40" s="40"/>
      <c r="J40" s="41"/>
    </row>
    <row r="41" spans="1:10" ht="45" hidden="1" outlineLevel="1">
      <c r="A41" s="40" t="e">
        <f t="shared" si="0"/>
        <v>#REF!</v>
      </c>
      <c r="B41" s="69" t="s">
        <v>1130</v>
      </c>
      <c r="C41" s="202" t="s">
        <v>31</v>
      </c>
      <c r="D41" s="202">
        <v>1</v>
      </c>
      <c r="E41" s="38"/>
      <c r="F41" s="38"/>
      <c r="G41" s="39"/>
      <c r="H41" s="38"/>
      <c r="I41" s="40"/>
      <c r="J41" s="41"/>
    </row>
    <row r="42" spans="1:10" ht="45" hidden="1" outlineLevel="1">
      <c r="A42" s="40" t="e">
        <f t="shared" si="0"/>
        <v>#REF!</v>
      </c>
      <c r="B42" s="69" t="s">
        <v>1131</v>
      </c>
      <c r="C42" s="202" t="s">
        <v>31</v>
      </c>
      <c r="D42" s="202">
        <v>4</v>
      </c>
      <c r="E42" s="38"/>
      <c r="F42" s="38"/>
      <c r="G42" s="39"/>
      <c r="H42" s="38"/>
      <c r="I42" s="40"/>
      <c r="J42" s="41"/>
    </row>
    <row r="43" spans="1:10" ht="30" hidden="1" outlineLevel="1">
      <c r="A43" s="40" t="e">
        <f t="shared" si="0"/>
        <v>#REF!</v>
      </c>
      <c r="B43" s="69" t="s">
        <v>1132</v>
      </c>
      <c r="C43" s="202" t="s">
        <v>31</v>
      </c>
      <c r="D43" s="202">
        <v>5</v>
      </c>
      <c r="E43" s="38"/>
      <c r="F43" s="38"/>
      <c r="G43" s="39"/>
      <c r="H43" s="38"/>
      <c r="I43" s="40"/>
      <c r="J43" s="41"/>
    </row>
    <row r="44" spans="1:10" ht="45" hidden="1" outlineLevel="1">
      <c r="A44" s="40" t="e">
        <f t="shared" si="0"/>
        <v>#REF!</v>
      </c>
      <c r="B44" s="69" t="s">
        <v>1133</v>
      </c>
      <c r="C44" s="202" t="s">
        <v>31</v>
      </c>
      <c r="D44" s="202">
        <v>10</v>
      </c>
      <c r="E44" s="38"/>
      <c r="F44" s="38"/>
      <c r="G44" s="39"/>
      <c r="H44" s="38"/>
      <c r="I44" s="40"/>
      <c r="J44" s="41"/>
    </row>
    <row r="45" spans="1:10" ht="30" hidden="1" outlineLevel="1">
      <c r="A45" s="40" t="e">
        <f t="shared" si="0"/>
        <v>#REF!</v>
      </c>
      <c r="B45" s="69" t="s">
        <v>1134</v>
      </c>
      <c r="C45" s="202" t="s">
        <v>31</v>
      </c>
      <c r="D45" s="202">
        <v>1</v>
      </c>
      <c r="E45" s="38"/>
      <c r="F45" s="38"/>
      <c r="G45" s="39"/>
      <c r="H45" s="38"/>
      <c r="I45" s="40"/>
      <c r="J45" s="41"/>
    </row>
    <row r="46" spans="1:10" ht="60" hidden="1" outlineLevel="1">
      <c r="A46" s="40" t="e">
        <f t="shared" si="0"/>
        <v>#REF!</v>
      </c>
      <c r="B46" s="69" t="s">
        <v>1135</v>
      </c>
      <c r="C46" s="202" t="s">
        <v>31</v>
      </c>
      <c r="D46" s="202">
        <v>1</v>
      </c>
      <c r="E46" s="69"/>
      <c r="F46" s="69"/>
      <c r="G46" s="69"/>
      <c r="H46" s="69"/>
      <c r="I46" s="69"/>
      <c r="J46" s="69"/>
    </row>
    <row r="47" spans="1:10" ht="30" hidden="1" outlineLevel="1">
      <c r="A47" s="40" t="e">
        <f t="shared" si="0"/>
        <v>#REF!</v>
      </c>
      <c r="B47" s="69" t="s">
        <v>1136</v>
      </c>
      <c r="C47" s="202" t="s">
        <v>31</v>
      </c>
      <c r="D47" s="202">
        <v>1</v>
      </c>
      <c r="E47" s="69"/>
      <c r="F47" s="69"/>
      <c r="G47" s="69"/>
      <c r="H47" s="69"/>
      <c r="I47" s="69"/>
      <c r="J47" s="69"/>
    </row>
    <row r="48" spans="1:10" ht="45" hidden="1" outlineLevel="1">
      <c r="A48" s="40" t="e">
        <f t="shared" si="0"/>
        <v>#REF!</v>
      </c>
      <c r="B48" s="69" t="s">
        <v>1137</v>
      </c>
      <c r="C48" s="202" t="s">
        <v>31</v>
      </c>
      <c r="D48" s="202">
        <v>3</v>
      </c>
      <c r="E48" s="69"/>
      <c r="F48" s="69"/>
      <c r="G48" s="69"/>
      <c r="H48" s="69"/>
      <c r="I48" s="69"/>
      <c r="J48" s="69"/>
    </row>
    <row r="49" spans="1:10" ht="15" hidden="1" outlineLevel="1">
      <c r="A49" s="40" t="e">
        <f t="shared" si="0"/>
        <v>#REF!</v>
      </c>
      <c r="B49" s="69" t="s">
        <v>2169</v>
      </c>
      <c r="C49" s="202" t="s">
        <v>1138</v>
      </c>
      <c r="D49" s="202">
        <v>4</v>
      </c>
      <c r="E49" s="69"/>
      <c r="F49" s="69"/>
      <c r="G49" s="69"/>
      <c r="H49" s="69"/>
      <c r="I49" s="69"/>
      <c r="J49" s="69"/>
    </row>
    <row r="50" spans="1:10" ht="45" hidden="1" outlineLevel="1">
      <c r="A50" s="40" t="e">
        <f t="shared" si="0"/>
        <v>#REF!</v>
      </c>
      <c r="B50" s="69" t="s">
        <v>1139</v>
      </c>
      <c r="C50" s="202" t="s">
        <v>1138</v>
      </c>
      <c r="D50" s="202">
        <v>5</v>
      </c>
      <c r="E50" s="69"/>
      <c r="F50" s="69"/>
      <c r="G50" s="69"/>
      <c r="H50" s="69"/>
      <c r="I50" s="69"/>
      <c r="J50" s="69"/>
    </row>
    <row r="51" spans="1:10" ht="15" hidden="1" outlineLevel="1">
      <c r="A51" s="40" t="e">
        <f t="shared" si="0"/>
        <v>#REF!</v>
      </c>
      <c r="B51" s="69" t="s">
        <v>2055</v>
      </c>
      <c r="C51" s="202"/>
      <c r="D51" s="202"/>
      <c r="E51" s="69"/>
      <c r="F51" s="69"/>
      <c r="G51" s="69"/>
      <c r="H51" s="69"/>
      <c r="I51" s="69"/>
      <c r="J51" s="69"/>
    </row>
    <row r="52" spans="1:10" ht="15" hidden="1" outlineLevel="1">
      <c r="A52" s="40" t="e">
        <f t="shared" si="0"/>
        <v>#REF!</v>
      </c>
      <c r="B52" s="69" t="s">
        <v>3653</v>
      </c>
      <c r="C52" s="202" t="s">
        <v>2</v>
      </c>
      <c r="D52" s="202">
        <v>30</v>
      </c>
      <c r="E52" s="69"/>
      <c r="F52" s="69"/>
      <c r="G52" s="69"/>
      <c r="H52" s="69"/>
      <c r="I52" s="69"/>
      <c r="J52" s="69"/>
    </row>
    <row r="53" spans="1:10" ht="30" hidden="1" outlineLevel="1">
      <c r="A53" s="40" t="e">
        <f t="shared" si="0"/>
        <v>#REF!</v>
      </c>
      <c r="B53" s="69" t="s">
        <v>1140</v>
      </c>
      <c r="C53" s="202" t="s">
        <v>31</v>
      </c>
      <c r="D53" s="202">
        <v>17</v>
      </c>
      <c r="E53" s="69"/>
      <c r="F53" s="69"/>
      <c r="G53" s="69"/>
      <c r="H53" s="69"/>
      <c r="I53" s="69"/>
      <c r="J53" s="69"/>
    </row>
    <row r="54" spans="1:10" ht="15" hidden="1" outlineLevel="1">
      <c r="A54" s="40" t="e">
        <f t="shared" si="0"/>
        <v>#REF!</v>
      </c>
      <c r="B54" s="69" t="s">
        <v>1141</v>
      </c>
      <c r="C54" s="202" t="s">
        <v>31</v>
      </c>
      <c r="D54" s="202">
        <v>64</v>
      </c>
      <c r="E54" s="38"/>
      <c r="F54" s="38"/>
      <c r="G54" s="39"/>
      <c r="H54" s="38"/>
      <c r="I54" s="40"/>
      <c r="J54" s="41"/>
    </row>
    <row r="55" spans="1:10" ht="15" hidden="1" outlineLevel="1">
      <c r="A55" s="40" t="e">
        <f t="shared" si="0"/>
        <v>#REF!</v>
      </c>
      <c r="B55" s="69" t="s">
        <v>1142</v>
      </c>
      <c r="C55" s="202" t="s">
        <v>31</v>
      </c>
      <c r="D55" s="202">
        <v>6</v>
      </c>
      <c r="E55" s="38"/>
      <c r="F55" s="38"/>
      <c r="G55" s="39"/>
      <c r="H55" s="38"/>
      <c r="I55" s="40"/>
      <c r="J55" s="41"/>
    </row>
    <row r="56" spans="1:10" ht="30" hidden="1" outlineLevel="1">
      <c r="A56" s="40" t="e">
        <f t="shared" si="0"/>
        <v>#REF!</v>
      </c>
      <c r="B56" s="69" t="s">
        <v>1143</v>
      </c>
      <c r="C56" s="202" t="s">
        <v>31</v>
      </c>
      <c r="D56" s="202">
        <v>7</v>
      </c>
      <c r="E56" s="38"/>
      <c r="F56" s="38"/>
      <c r="G56" s="39"/>
      <c r="H56" s="38"/>
      <c r="I56" s="40"/>
      <c r="J56" s="41"/>
    </row>
    <row r="57" spans="1:10" ht="15" hidden="1" outlineLevel="1">
      <c r="A57" s="40" t="e">
        <f t="shared" si="0"/>
        <v>#REF!</v>
      </c>
      <c r="B57" s="69" t="s">
        <v>1144</v>
      </c>
      <c r="C57" s="202" t="s">
        <v>31</v>
      </c>
      <c r="D57" s="202">
        <v>13</v>
      </c>
      <c r="E57" s="38"/>
      <c r="F57" s="38"/>
      <c r="G57" s="39"/>
      <c r="H57" s="38"/>
      <c r="I57" s="40"/>
      <c r="J57" s="41"/>
    </row>
    <row r="58" spans="1:10" ht="30" hidden="1" outlineLevel="1">
      <c r="A58" s="40" t="e">
        <f t="shared" si="0"/>
        <v>#REF!</v>
      </c>
      <c r="B58" s="69" t="s">
        <v>1145</v>
      </c>
      <c r="C58" s="202" t="s">
        <v>31</v>
      </c>
      <c r="D58" s="202">
        <v>26</v>
      </c>
      <c r="E58" s="38"/>
      <c r="F58" s="38"/>
      <c r="G58" s="39"/>
      <c r="H58" s="38"/>
      <c r="I58" s="40"/>
      <c r="J58" s="41"/>
    </row>
    <row r="59" spans="1:10" ht="30" hidden="1" outlineLevel="1">
      <c r="A59" s="40" t="e">
        <f t="shared" si="0"/>
        <v>#REF!</v>
      </c>
      <c r="B59" s="69" t="s">
        <v>3654</v>
      </c>
      <c r="C59" s="202" t="s">
        <v>2</v>
      </c>
      <c r="D59" s="202">
        <v>50</v>
      </c>
      <c r="E59" s="38"/>
      <c r="F59" s="38"/>
      <c r="G59" s="39"/>
      <c r="H59" s="38"/>
      <c r="I59" s="40"/>
      <c r="J59" s="41"/>
    </row>
    <row r="60" spans="1:10" ht="30" hidden="1" outlineLevel="1">
      <c r="A60" s="40" t="e">
        <f t="shared" si="0"/>
        <v>#REF!</v>
      </c>
      <c r="B60" s="69" t="s">
        <v>1146</v>
      </c>
      <c r="C60" s="202" t="s">
        <v>2</v>
      </c>
      <c r="D60" s="202">
        <v>50</v>
      </c>
      <c r="E60" s="38"/>
      <c r="F60" s="38"/>
      <c r="G60" s="39"/>
      <c r="H60" s="38"/>
      <c r="I60" s="40"/>
      <c r="J60" s="41"/>
    </row>
    <row r="61" spans="1:10" ht="30" hidden="1" outlineLevel="1">
      <c r="A61" s="40" t="e">
        <f t="shared" si="0"/>
        <v>#REF!</v>
      </c>
      <c r="B61" s="69" t="s">
        <v>3655</v>
      </c>
      <c r="C61" s="202" t="s">
        <v>2</v>
      </c>
      <c r="D61" s="202">
        <v>150</v>
      </c>
      <c r="E61" s="38"/>
      <c r="F61" s="38"/>
      <c r="G61" s="39"/>
      <c r="H61" s="38"/>
      <c r="I61" s="40"/>
      <c r="J61" s="41"/>
    </row>
    <row r="62" spans="1:10" ht="60" hidden="1" outlineLevel="1">
      <c r="A62" s="40" t="e">
        <f t="shared" si="0"/>
        <v>#REF!</v>
      </c>
      <c r="B62" s="69" t="s">
        <v>3656</v>
      </c>
      <c r="C62" s="202" t="s">
        <v>2</v>
      </c>
      <c r="D62" s="202">
        <v>354</v>
      </c>
      <c r="E62" s="38"/>
      <c r="F62" s="38"/>
      <c r="G62" s="39"/>
      <c r="H62" s="38"/>
      <c r="I62" s="40"/>
      <c r="J62" s="41"/>
    </row>
    <row r="63" spans="1:10" ht="60" hidden="1" outlineLevel="1">
      <c r="A63" s="40" t="e">
        <f t="shared" si="0"/>
        <v>#REF!</v>
      </c>
      <c r="B63" s="69" t="s">
        <v>3657</v>
      </c>
      <c r="C63" s="202" t="s">
        <v>2</v>
      </c>
      <c r="D63" s="202">
        <v>100</v>
      </c>
      <c r="E63" s="38"/>
      <c r="F63" s="38"/>
      <c r="G63" s="39"/>
      <c r="H63" s="38"/>
      <c r="I63" s="40"/>
      <c r="J63" s="41"/>
    </row>
    <row r="64" spans="1:10" ht="45" hidden="1" outlineLevel="1">
      <c r="A64" s="40" t="e">
        <f t="shared" si="0"/>
        <v>#REF!</v>
      </c>
      <c r="B64" s="70" t="s">
        <v>3658</v>
      </c>
      <c r="C64" s="202" t="s">
        <v>2</v>
      </c>
      <c r="D64" s="202">
        <v>84</v>
      </c>
      <c r="E64" s="38"/>
      <c r="F64" s="38"/>
      <c r="G64" s="39"/>
      <c r="H64" s="38"/>
      <c r="I64" s="40"/>
      <c r="J64" s="41"/>
    </row>
    <row r="65" spans="1:11" ht="45" hidden="1" outlineLevel="1">
      <c r="A65" s="40" t="e">
        <f t="shared" si="0"/>
        <v>#REF!</v>
      </c>
      <c r="B65" s="69" t="s">
        <v>2170</v>
      </c>
      <c r="C65" s="202" t="s">
        <v>2</v>
      </c>
      <c r="D65" s="202">
        <v>3155</v>
      </c>
      <c r="E65" s="38"/>
      <c r="F65" s="38"/>
      <c r="G65" s="39"/>
      <c r="H65" s="38"/>
      <c r="I65" s="40"/>
      <c r="J65" s="41"/>
    </row>
    <row r="66" spans="1:11" ht="45" hidden="1" outlineLevel="1">
      <c r="A66" s="40" t="e">
        <f t="shared" si="0"/>
        <v>#REF!</v>
      </c>
      <c r="B66" s="69" t="s">
        <v>2171</v>
      </c>
      <c r="C66" s="202" t="s">
        <v>2</v>
      </c>
      <c r="D66" s="202">
        <v>30</v>
      </c>
      <c r="E66" s="38"/>
      <c r="F66" s="38"/>
      <c r="G66" s="39"/>
      <c r="H66" s="38"/>
      <c r="I66" s="40"/>
      <c r="J66" s="41"/>
    </row>
    <row r="67" spans="1:11" ht="45" hidden="1" outlineLevel="1">
      <c r="A67" s="40" t="e">
        <f t="shared" si="0"/>
        <v>#REF!</v>
      </c>
      <c r="B67" s="69" t="s">
        <v>2172</v>
      </c>
      <c r="C67" s="202" t="s">
        <v>2</v>
      </c>
      <c r="D67" s="202">
        <v>200</v>
      </c>
      <c r="E67" s="38"/>
      <c r="F67" s="38"/>
      <c r="G67" s="39"/>
      <c r="H67" s="38"/>
      <c r="I67" s="40"/>
      <c r="J67" s="41"/>
    </row>
    <row r="68" spans="1:11" ht="45" hidden="1" outlineLevel="1">
      <c r="A68" s="40" t="e">
        <f t="shared" si="0"/>
        <v>#REF!</v>
      </c>
      <c r="B68" s="69" t="s">
        <v>2173</v>
      </c>
      <c r="C68" s="202" t="s">
        <v>2</v>
      </c>
      <c r="D68" s="202">
        <v>50</v>
      </c>
      <c r="E68" s="38"/>
      <c r="F68" s="38"/>
      <c r="G68" s="39"/>
      <c r="H68" s="38"/>
      <c r="I68" s="40"/>
      <c r="J68" s="41"/>
    </row>
    <row r="69" spans="1:11" ht="75" hidden="1" outlineLevel="1">
      <c r="A69" s="40" t="e">
        <f t="shared" si="0"/>
        <v>#REF!</v>
      </c>
      <c r="B69" s="69" t="s">
        <v>1147</v>
      </c>
      <c r="C69" s="202" t="s">
        <v>2</v>
      </c>
      <c r="D69" s="202">
        <v>368</v>
      </c>
      <c r="E69" s="38"/>
      <c r="F69" s="38"/>
      <c r="G69" s="39"/>
      <c r="H69" s="38"/>
      <c r="I69" s="40"/>
      <c r="J69" s="41"/>
    </row>
    <row r="70" spans="1:11" ht="30" hidden="1" outlineLevel="1">
      <c r="A70" s="40" t="e">
        <f t="shared" si="0"/>
        <v>#REF!</v>
      </c>
      <c r="B70" s="69" t="s">
        <v>1148</v>
      </c>
      <c r="C70" s="202" t="s">
        <v>31</v>
      </c>
      <c r="D70" s="202">
        <v>90</v>
      </c>
      <c r="E70" s="38"/>
      <c r="F70" s="38"/>
      <c r="G70" s="39"/>
      <c r="H70" s="38"/>
      <c r="I70" s="40"/>
      <c r="J70" s="41"/>
    </row>
    <row r="71" spans="1:11" ht="30" hidden="1" outlineLevel="1">
      <c r="A71" s="40" t="e">
        <f t="shared" si="0"/>
        <v>#REF!</v>
      </c>
      <c r="B71" s="69" t="s">
        <v>1082</v>
      </c>
      <c r="C71" s="202" t="s">
        <v>31</v>
      </c>
      <c r="D71" s="202">
        <v>68</v>
      </c>
      <c r="E71" s="38"/>
      <c r="F71" s="38"/>
      <c r="G71" s="39"/>
      <c r="H71" s="38"/>
      <c r="I71" s="40"/>
      <c r="J71" s="41"/>
    </row>
    <row r="72" spans="1:11" ht="30" hidden="1" outlineLevel="1">
      <c r="A72" s="40" t="e">
        <f t="shared" si="0"/>
        <v>#REF!</v>
      </c>
      <c r="B72" s="69" t="s">
        <v>1149</v>
      </c>
      <c r="C72" s="202" t="s">
        <v>31</v>
      </c>
      <c r="D72" s="202">
        <v>26</v>
      </c>
      <c r="E72" s="38"/>
      <c r="F72" s="38"/>
      <c r="G72" s="39"/>
      <c r="H72" s="38"/>
      <c r="I72" s="40"/>
      <c r="J72" s="41"/>
    </row>
    <row r="73" spans="1:11" ht="45" hidden="1" outlineLevel="1">
      <c r="A73" s="40" t="e">
        <f t="shared" si="0"/>
        <v>#REF!</v>
      </c>
      <c r="B73" s="70" t="s">
        <v>1150</v>
      </c>
      <c r="C73" s="202" t="s">
        <v>31</v>
      </c>
      <c r="D73" s="202">
        <v>10</v>
      </c>
      <c r="E73" s="38"/>
      <c r="F73" s="38"/>
      <c r="G73" s="39"/>
      <c r="H73" s="38"/>
      <c r="I73" s="40"/>
      <c r="J73" s="41"/>
    </row>
    <row r="74" spans="1:11" ht="30" hidden="1" outlineLevel="1">
      <c r="A74" s="40" t="e">
        <f t="shared" si="0"/>
        <v>#REF!</v>
      </c>
      <c r="B74" s="70" t="s">
        <v>1151</v>
      </c>
      <c r="C74" s="202" t="s">
        <v>1678</v>
      </c>
      <c r="D74" s="452" t="s">
        <v>2174</v>
      </c>
      <c r="E74" s="38"/>
      <c r="F74" s="38"/>
      <c r="G74" s="39"/>
      <c r="H74" s="38"/>
      <c r="I74" s="40"/>
      <c r="J74" s="41"/>
    </row>
    <row r="75" spans="1:11" ht="30" hidden="1" outlineLevel="1">
      <c r="A75" s="40" t="e">
        <f t="shared" si="0"/>
        <v>#REF!</v>
      </c>
      <c r="B75" s="69" t="s">
        <v>3659</v>
      </c>
      <c r="C75" s="202" t="s">
        <v>31</v>
      </c>
      <c r="D75" s="202">
        <v>4</v>
      </c>
      <c r="E75" s="38"/>
      <c r="F75" s="38"/>
      <c r="G75" s="39"/>
      <c r="H75" s="38"/>
      <c r="I75" s="40"/>
      <c r="J75" s="41"/>
    </row>
    <row r="76" spans="1:11" collapsed="1">
      <c r="A76" s="40">
        <v>2706</v>
      </c>
      <c r="B76" s="998" t="s">
        <v>2175</v>
      </c>
      <c r="C76" s="999"/>
      <c r="D76" s="999"/>
      <c r="E76" s="999"/>
      <c r="F76" s="999"/>
      <c r="G76" s="999"/>
      <c r="H76" s="999"/>
      <c r="I76" s="999"/>
      <c r="J76" s="1000"/>
    </row>
    <row r="77" spans="1:11" ht="45" outlineLevel="1">
      <c r="A77" s="40">
        <f>A76+1</f>
        <v>2707</v>
      </c>
      <c r="B77" s="453" t="s">
        <v>2176</v>
      </c>
      <c r="C77" s="202" t="s">
        <v>31</v>
      </c>
      <c r="D77" s="202">
        <v>1</v>
      </c>
      <c r="E77" s="38">
        <v>110000</v>
      </c>
      <c r="F77" s="38">
        <f>E77*D77</f>
        <v>110000</v>
      </c>
      <c r="G77" s="39">
        <f>E77*0.1</f>
        <v>11000</v>
      </c>
      <c r="H77" s="38">
        <f>D77*G77</f>
        <v>11000</v>
      </c>
      <c r="I77" s="378">
        <f>F77+H77</f>
        <v>121000</v>
      </c>
      <c r="J77" s="41"/>
    </row>
    <row r="78" spans="1:11" ht="30" outlineLevel="1">
      <c r="A78" s="40">
        <f t="shared" si="0"/>
        <v>2708</v>
      </c>
      <c r="B78" s="454" t="s">
        <v>2177</v>
      </c>
      <c r="C78" s="202" t="s">
        <v>31</v>
      </c>
      <c r="D78" s="202">
        <v>3</v>
      </c>
      <c r="E78" s="38">
        <v>7000</v>
      </c>
      <c r="F78" s="38">
        <f t="shared" ref="F78:F141" si="1">E78*D78</f>
        <v>21000</v>
      </c>
      <c r="G78" s="39">
        <f t="shared" ref="G78:G141" si="2">E78*0.1</f>
        <v>700</v>
      </c>
      <c r="H78" s="38">
        <f t="shared" ref="H78:H141" si="3">D78*G78</f>
        <v>2100</v>
      </c>
      <c r="I78" s="378">
        <f t="shared" ref="I78:I141" si="4">F78+H78</f>
        <v>23100</v>
      </c>
      <c r="J78" s="41"/>
    </row>
    <row r="79" spans="1:11" s="461" customFormat="1" ht="105" outlineLevel="1">
      <c r="A79" s="455">
        <f t="shared" si="0"/>
        <v>2709</v>
      </c>
      <c r="B79" s="456" t="s">
        <v>3660</v>
      </c>
      <c r="C79" s="457" t="s">
        <v>31</v>
      </c>
      <c r="D79" s="457">
        <v>0</v>
      </c>
      <c r="E79" s="458">
        <v>360000</v>
      </c>
      <c r="F79" s="458">
        <f t="shared" si="1"/>
        <v>0</v>
      </c>
      <c r="G79" s="465">
        <f t="shared" si="2"/>
        <v>36000</v>
      </c>
      <c r="H79" s="458">
        <f t="shared" si="3"/>
        <v>0</v>
      </c>
      <c r="I79" s="378">
        <f t="shared" si="4"/>
        <v>0</v>
      </c>
      <c r="J79" s="459"/>
      <c r="K79" s="460" t="s">
        <v>3661</v>
      </c>
    </row>
    <row r="80" spans="1:11" ht="75" outlineLevel="1">
      <c r="A80" s="40">
        <f t="shared" si="0"/>
        <v>2710</v>
      </c>
      <c r="B80" s="454" t="s">
        <v>2180</v>
      </c>
      <c r="C80" s="202" t="s">
        <v>31</v>
      </c>
      <c r="D80" s="202">
        <v>2</v>
      </c>
      <c r="E80" s="38">
        <v>650000</v>
      </c>
      <c r="F80" s="38">
        <f t="shared" si="1"/>
        <v>1300000</v>
      </c>
      <c r="G80" s="39">
        <f t="shared" si="2"/>
        <v>65000</v>
      </c>
      <c r="H80" s="38">
        <f t="shared" si="3"/>
        <v>130000</v>
      </c>
      <c r="I80" s="378">
        <f t="shared" si="4"/>
        <v>1430000</v>
      </c>
      <c r="J80" s="69"/>
      <c r="K80" s="359" t="s">
        <v>3661</v>
      </c>
    </row>
    <row r="81" spans="1:11" ht="45" outlineLevel="1">
      <c r="A81" s="40">
        <f t="shared" si="0"/>
        <v>2711</v>
      </c>
      <c r="B81" s="454" t="s">
        <v>2178</v>
      </c>
      <c r="C81" s="202" t="s">
        <v>31</v>
      </c>
      <c r="D81" s="202">
        <v>5</v>
      </c>
      <c r="E81" s="38">
        <v>60000</v>
      </c>
      <c r="F81" s="38">
        <f t="shared" si="1"/>
        <v>300000</v>
      </c>
      <c r="G81" s="39">
        <f t="shared" si="2"/>
        <v>6000</v>
      </c>
      <c r="H81" s="38">
        <f t="shared" si="3"/>
        <v>30000</v>
      </c>
      <c r="I81" s="378">
        <f t="shared" si="4"/>
        <v>330000</v>
      </c>
      <c r="J81" s="69"/>
    </row>
    <row r="82" spans="1:11" ht="45" outlineLevel="1">
      <c r="A82" s="40">
        <f t="shared" si="0"/>
        <v>2712</v>
      </c>
      <c r="B82" s="454" t="s">
        <v>2179</v>
      </c>
      <c r="C82" s="202" t="s">
        <v>31</v>
      </c>
      <c r="D82" s="202">
        <v>6</v>
      </c>
      <c r="E82" s="1">
        <v>16000</v>
      </c>
      <c r="F82" s="38">
        <f t="shared" si="1"/>
        <v>96000</v>
      </c>
      <c r="G82" s="39">
        <f t="shared" si="2"/>
        <v>1600</v>
      </c>
      <c r="H82" s="38">
        <f t="shared" si="3"/>
        <v>9600</v>
      </c>
      <c r="I82" s="378">
        <f t="shared" si="4"/>
        <v>105600</v>
      </c>
      <c r="J82" s="69"/>
    </row>
    <row r="83" spans="1:11" s="461" customFormat="1" ht="60" outlineLevel="1">
      <c r="A83" s="455">
        <f t="shared" si="0"/>
        <v>2713</v>
      </c>
      <c r="B83" s="462" t="s">
        <v>3662</v>
      </c>
      <c r="C83" s="457" t="s">
        <v>31</v>
      </c>
      <c r="D83" s="457">
        <v>0</v>
      </c>
      <c r="E83" s="458">
        <v>7500000</v>
      </c>
      <c r="F83" s="458">
        <f t="shared" si="1"/>
        <v>0</v>
      </c>
      <c r="G83" s="465">
        <f t="shared" si="2"/>
        <v>750000</v>
      </c>
      <c r="H83" s="458">
        <f t="shared" si="3"/>
        <v>0</v>
      </c>
      <c r="I83" s="378">
        <f t="shared" si="4"/>
        <v>0</v>
      </c>
      <c r="J83" s="459"/>
      <c r="K83" s="460" t="s">
        <v>3663</v>
      </c>
    </row>
    <row r="84" spans="1:11" s="461" customFormat="1" ht="60" outlineLevel="1">
      <c r="A84" s="455">
        <f t="shared" ref="A84:A145" si="5">A83+1</f>
        <v>2714</v>
      </c>
      <c r="B84" s="462" t="s">
        <v>3664</v>
      </c>
      <c r="C84" s="457" t="s">
        <v>31</v>
      </c>
      <c r="D84" s="457">
        <v>0</v>
      </c>
      <c r="E84" s="458">
        <v>9100000</v>
      </c>
      <c r="F84" s="458">
        <f t="shared" si="1"/>
        <v>0</v>
      </c>
      <c r="G84" s="465">
        <f t="shared" si="2"/>
        <v>910000</v>
      </c>
      <c r="H84" s="458">
        <f t="shared" si="3"/>
        <v>0</v>
      </c>
      <c r="I84" s="378">
        <f t="shared" si="4"/>
        <v>0</v>
      </c>
      <c r="J84" s="459"/>
      <c r="K84" s="460" t="s">
        <v>3663</v>
      </c>
    </row>
    <row r="85" spans="1:11" ht="30" outlineLevel="1">
      <c r="A85" s="40">
        <f t="shared" si="5"/>
        <v>2715</v>
      </c>
      <c r="B85" s="454" t="s">
        <v>2181</v>
      </c>
      <c r="C85" s="202" t="s">
        <v>31</v>
      </c>
      <c r="D85" s="202">
        <v>1</v>
      </c>
      <c r="E85" s="38">
        <v>150000</v>
      </c>
      <c r="F85" s="38">
        <f t="shared" si="1"/>
        <v>150000</v>
      </c>
      <c r="G85" s="39">
        <f t="shared" si="2"/>
        <v>15000</v>
      </c>
      <c r="H85" s="38">
        <f t="shared" si="3"/>
        <v>15000</v>
      </c>
      <c r="I85" s="378">
        <f t="shared" si="4"/>
        <v>165000</v>
      </c>
      <c r="J85" s="69"/>
    </row>
    <row r="86" spans="1:11" ht="45" outlineLevel="1">
      <c r="A86" s="40">
        <f t="shared" si="5"/>
        <v>2716</v>
      </c>
      <c r="B86" s="453" t="s">
        <v>2182</v>
      </c>
      <c r="C86" s="202" t="s">
        <v>31</v>
      </c>
      <c r="D86" s="202">
        <v>8</v>
      </c>
      <c r="E86" s="38">
        <v>62000</v>
      </c>
      <c r="F86" s="38">
        <f t="shared" si="1"/>
        <v>496000</v>
      </c>
      <c r="G86" s="39">
        <f t="shared" si="2"/>
        <v>6200</v>
      </c>
      <c r="H86" s="38">
        <f t="shared" si="3"/>
        <v>49600</v>
      </c>
      <c r="I86" s="378">
        <f t="shared" si="4"/>
        <v>545600</v>
      </c>
      <c r="J86" s="69"/>
    </row>
    <row r="87" spans="1:11" ht="45" outlineLevel="1">
      <c r="A87" s="40">
        <f t="shared" si="5"/>
        <v>2717</v>
      </c>
      <c r="B87" s="453" t="s">
        <v>2183</v>
      </c>
      <c r="C87" s="202" t="s">
        <v>31</v>
      </c>
      <c r="D87" s="202">
        <v>8</v>
      </c>
      <c r="E87" s="38">
        <v>27000</v>
      </c>
      <c r="F87" s="38">
        <f t="shared" si="1"/>
        <v>216000</v>
      </c>
      <c r="G87" s="39">
        <f t="shared" si="2"/>
        <v>2700</v>
      </c>
      <c r="H87" s="38">
        <f t="shared" si="3"/>
        <v>21600</v>
      </c>
      <c r="I87" s="378">
        <f t="shared" si="4"/>
        <v>237600</v>
      </c>
      <c r="J87" s="41"/>
    </row>
    <row r="88" spans="1:11" ht="45" outlineLevel="1">
      <c r="A88" s="40">
        <f t="shared" si="5"/>
        <v>2718</v>
      </c>
      <c r="B88" s="453" t="s">
        <v>2184</v>
      </c>
      <c r="C88" s="202" t="s">
        <v>31</v>
      </c>
      <c r="D88" s="202">
        <v>1</v>
      </c>
      <c r="E88" s="38">
        <v>47500</v>
      </c>
      <c r="F88" s="38">
        <f t="shared" si="1"/>
        <v>47500</v>
      </c>
      <c r="G88" s="39">
        <f t="shared" si="2"/>
        <v>4750</v>
      </c>
      <c r="H88" s="38">
        <f t="shared" si="3"/>
        <v>4750</v>
      </c>
      <c r="I88" s="378">
        <f t="shared" si="4"/>
        <v>52250</v>
      </c>
      <c r="J88" s="41"/>
    </row>
    <row r="89" spans="1:11" ht="45" outlineLevel="1">
      <c r="A89" s="40">
        <f t="shared" si="5"/>
        <v>2719</v>
      </c>
      <c r="B89" s="453" t="s">
        <v>2185</v>
      </c>
      <c r="C89" s="202" t="s">
        <v>31</v>
      </c>
      <c r="D89" s="202">
        <v>1</v>
      </c>
      <c r="E89" s="38">
        <v>38000</v>
      </c>
      <c r="F89" s="38">
        <f t="shared" si="1"/>
        <v>38000</v>
      </c>
      <c r="G89" s="39">
        <f t="shared" si="2"/>
        <v>3800</v>
      </c>
      <c r="H89" s="38">
        <f t="shared" si="3"/>
        <v>3800</v>
      </c>
      <c r="I89" s="378">
        <f t="shared" si="4"/>
        <v>41800</v>
      </c>
      <c r="J89" s="41"/>
    </row>
    <row r="90" spans="1:11" s="461" customFormat="1" ht="75" outlineLevel="1">
      <c r="A90" s="455">
        <f t="shared" si="5"/>
        <v>2720</v>
      </c>
      <c r="B90" s="463" t="s">
        <v>3665</v>
      </c>
      <c r="C90" s="457" t="s">
        <v>31</v>
      </c>
      <c r="D90" s="464">
        <v>0</v>
      </c>
      <c r="E90" s="458">
        <v>10000000</v>
      </c>
      <c r="F90" s="458">
        <f t="shared" si="1"/>
        <v>0</v>
      </c>
      <c r="G90" s="465">
        <f t="shared" si="2"/>
        <v>1000000</v>
      </c>
      <c r="H90" s="458">
        <f t="shared" si="3"/>
        <v>0</v>
      </c>
      <c r="I90" s="378">
        <f t="shared" si="4"/>
        <v>0</v>
      </c>
      <c r="J90" s="466"/>
      <c r="K90" s="460" t="s">
        <v>3666</v>
      </c>
    </row>
    <row r="91" spans="1:11" ht="105" outlineLevel="1">
      <c r="A91" s="40">
        <f t="shared" si="5"/>
        <v>2721</v>
      </c>
      <c r="B91" s="454" t="s">
        <v>2186</v>
      </c>
      <c r="C91" s="202" t="s">
        <v>31</v>
      </c>
      <c r="D91" s="202">
        <v>1</v>
      </c>
      <c r="E91" s="38">
        <v>203000</v>
      </c>
      <c r="F91" s="38">
        <f t="shared" si="1"/>
        <v>203000</v>
      </c>
      <c r="G91" s="39">
        <f t="shared" si="2"/>
        <v>20300</v>
      </c>
      <c r="H91" s="38">
        <f t="shared" si="3"/>
        <v>20300</v>
      </c>
      <c r="I91" s="378">
        <f t="shared" si="4"/>
        <v>223300</v>
      </c>
      <c r="J91" s="41"/>
      <c r="K91" s="359" t="s">
        <v>3667</v>
      </c>
    </row>
    <row r="92" spans="1:11" ht="105" outlineLevel="1">
      <c r="A92" s="40">
        <f t="shared" si="5"/>
        <v>2722</v>
      </c>
      <c r="B92" s="453" t="s">
        <v>2187</v>
      </c>
      <c r="C92" s="202" t="s">
        <v>31</v>
      </c>
      <c r="D92" s="202">
        <v>1</v>
      </c>
      <c r="E92" s="38">
        <v>9000</v>
      </c>
      <c r="F92" s="38">
        <f t="shared" si="1"/>
        <v>9000</v>
      </c>
      <c r="G92" s="39">
        <f t="shared" si="2"/>
        <v>900</v>
      </c>
      <c r="H92" s="38">
        <f t="shared" si="3"/>
        <v>900</v>
      </c>
      <c r="I92" s="378">
        <f t="shared" si="4"/>
        <v>9900</v>
      </c>
      <c r="J92" s="41"/>
      <c r="K92" s="359" t="s">
        <v>3668</v>
      </c>
    </row>
    <row r="93" spans="1:11" s="461" customFormat="1" ht="180" outlineLevel="1">
      <c r="A93" s="455">
        <f t="shared" si="5"/>
        <v>2723</v>
      </c>
      <c r="B93" s="456" t="s">
        <v>3669</v>
      </c>
      <c r="C93" s="457" t="s">
        <v>31</v>
      </c>
      <c r="D93" s="457">
        <v>0</v>
      </c>
      <c r="E93" s="458">
        <v>78000</v>
      </c>
      <c r="F93" s="458">
        <f t="shared" si="1"/>
        <v>0</v>
      </c>
      <c r="G93" s="465">
        <f t="shared" si="2"/>
        <v>7800</v>
      </c>
      <c r="H93" s="458">
        <f t="shared" si="3"/>
        <v>0</v>
      </c>
      <c r="I93" s="378">
        <f t="shared" si="4"/>
        <v>0</v>
      </c>
      <c r="J93" s="466"/>
      <c r="K93" s="460" t="s">
        <v>3670</v>
      </c>
    </row>
    <row r="94" spans="1:11" s="461" customFormat="1" ht="105" outlineLevel="1">
      <c r="A94" s="455">
        <f t="shared" si="5"/>
        <v>2724</v>
      </c>
      <c r="B94" s="456" t="s">
        <v>3671</v>
      </c>
      <c r="C94" s="457" t="s">
        <v>31</v>
      </c>
      <c r="D94" s="457">
        <v>0</v>
      </c>
      <c r="E94" s="458">
        <v>165000</v>
      </c>
      <c r="F94" s="458">
        <f t="shared" si="1"/>
        <v>0</v>
      </c>
      <c r="G94" s="465">
        <f t="shared" si="2"/>
        <v>16500</v>
      </c>
      <c r="H94" s="458">
        <f t="shared" si="3"/>
        <v>0</v>
      </c>
      <c r="I94" s="378">
        <f t="shared" si="4"/>
        <v>0</v>
      </c>
      <c r="J94" s="466"/>
      <c r="K94" s="460" t="s">
        <v>3672</v>
      </c>
    </row>
    <row r="95" spans="1:11" s="461" customFormat="1" ht="30" outlineLevel="1">
      <c r="A95" s="455">
        <f t="shared" si="5"/>
        <v>2725</v>
      </c>
      <c r="B95" s="456" t="s">
        <v>3673</v>
      </c>
      <c r="C95" s="457" t="s">
        <v>31</v>
      </c>
      <c r="D95" s="457">
        <v>0</v>
      </c>
      <c r="E95" s="458">
        <v>12000</v>
      </c>
      <c r="F95" s="458">
        <f t="shared" si="1"/>
        <v>0</v>
      </c>
      <c r="G95" s="465">
        <f t="shared" si="2"/>
        <v>1200</v>
      </c>
      <c r="H95" s="458">
        <f t="shared" si="3"/>
        <v>0</v>
      </c>
      <c r="I95" s="378">
        <f t="shared" si="4"/>
        <v>0</v>
      </c>
      <c r="J95" s="466"/>
      <c r="K95" s="460"/>
    </row>
    <row r="96" spans="1:11" ht="30" outlineLevel="1">
      <c r="A96" s="40">
        <f t="shared" si="5"/>
        <v>2726</v>
      </c>
      <c r="B96" s="454" t="s">
        <v>2188</v>
      </c>
      <c r="C96" s="202" t="s">
        <v>31</v>
      </c>
      <c r="D96" s="202">
        <v>21</v>
      </c>
      <c r="E96" s="38">
        <v>2500</v>
      </c>
      <c r="F96" s="38">
        <f t="shared" si="1"/>
        <v>52500</v>
      </c>
      <c r="G96" s="39">
        <f t="shared" si="2"/>
        <v>250</v>
      </c>
      <c r="H96" s="38">
        <f t="shared" si="3"/>
        <v>5250</v>
      </c>
      <c r="I96" s="378">
        <f t="shared" si="4"/>
        <v>57750</v>
      </c>
      <c r="J96" s="41"/>
    </row>
    <row r="97" spans="1:11" s="461" customFormat="1" ht="120" outlineLevel="1">
      <c r="A97" s="455">
        <f t="shared" si="5"/>
        <v>2727</v>
      </c>
      <c r="B97" s="462" t="s">
        <v>3674</v>
      </c>
      <c r="C97" s="457" t="s">
        <v>31</v>
      </c>
      <c r="D97" s="457">
        <v>0</v>
      </c>
      <c r="E97" s="458">
        <v>280000</v>
      </c>
      <c r="F97" s="458">
        <f t="shared" si="1"/>
        <v>0</v>
      </c>
      <c r="G97" s="465">
        <f t="shared" si="2"/>
        <v>28000</v>
      </c>
      <c r="H97" s="458">
        <f t="shared" si="3"/>
        <v>0</v>
      </c>
      <c r="I97" s="378">
        <f t="shared" si="4"/>
        <v>0</v>
      </c>
      <c r="J97" s="466"/>
      <c r="K97" s="467" t="s">
        <v>3675</v>
      </c>
    </row>
    <row r="98" spans="1:11" s="461" customFormat="1" ht="75" outlineLevel="1">
      <c r="A98" s="455">
        <f t="shared" si="5"/>
        <v>2728</v>
      </c>
      <c r="B98" s="462" t="s">
        <v>3676</v>
      </c>
      <c r="C98" s="457" t="s">
        <v>31</v>
      </c>
      <c r="D98" s="457">
        <v>0</v>
      </c>
      <c r="E98" s="458">
        <v>250000</v>
      </c>
      <c r="F98" s="458">
        <f t="shared" si="1"/>
        <v>0</v>
      </c>
      <c r="G98" s="465">
        <f t="shared" si="2"/>
        <v>25000</v>
      </c>
      <c r="H98" s="458">
        <f t="shared" si="3"/>
        <v>0</v>
      </c>
      <c r="I98" s="378">
        <f t="shared" si="4"/>
        <v>0</v>
      </c>
      <c r="J98" s="466"/>
      <c r="K98" s="460"/>
    </row>
    <row r="99" spans="1:11" s="461" customFormat="1" ht="15" outlineLevel="1">
      <c r="A99" s="455">
        <f t="shared" si="5"/>
        <v>2729</v>
      </c>
      <c r="B99" s="462" t="s">
        <v>3677</v>
      </c>
      <c r="C99" s="457" t="s">
        <v>31</v>
      </c>
      <c r="D99" s="457">
        <v>0</v>
      </c>
      <c r="E99" s="458">
        <v>28000</v>
      </c>
      <c r="F99" s="458">
        <f t="shared" si="1"/>
        <v>0</v>
      </c>
      <c r="G99" s="465">
        <f t="shared" si="2"/>
        <v>2800</v>
      </c>
      <c r="H99" s="458">
        <f t="shared" si="3"/>
        <v>0</v>
      </c>
      <c r="I99" s="378">
        <f t="shared" si="4"/>
        <v>0</v>
      </c>
      <c r="J99" s="466"/>
      <c r="K99" s="460"/>
    </row>
    <row r="100" spans="1:11" s="461" customFormat="1" ht="180" outlineLevel="1">
      <c r="A100" s="455">
        <f t="shared" si="5"/>
        <v>2730</v>
      </c>
      <c r="B100" s="462" t="s">
        <v>3678</v>
      </c>
      <c r="C100" s="457" t="s">
        <v>31</v>
      </c>
      <c r="D100" s="457">
        <v>0</v>
      </c>
      <c r="E100" s="458">
        <v>65000</v>
      </c>
      <c r="F100" s="458">
        <f t="shared" si="1"/>
        <v>0</v>
      </c>
      <c r="G100" s="465">
        <f t="shared" si="2"/>
        <v>6500</v>
      </c>
      <c r="H100" s="458">
        <f t="shared" si="3"/>
        <v>0</v>
      </c>
      <c r="I100" s="378">
        <f t="shared" si="4"/>
        <v>0</v>
      </c>
      <c r="J100" s="466"/>
      <c r="K100" s="460" t="s">
        <v>3679</v>
      </c>
    </row>
    <row r="101" spans="1:11" ht="150" outlineLevel="1">
      <c r="A101" s="40">
        <f t="shared" si="5"/>
        <v>2731</v>
      </c>
      <c r="B101" s="454" t="s">
        <v>2189</v>
      </c>
      <c r="C101" s="202" t="s">
        <v>31</v>
      </c>
      <c r="D101" s="202">
        <v>2</v>
      </c>
      <c r="E101" s="38">
        <v>62000</v>
      </c>
      <c r="F101" s="38">
        <f t="shared" si="1"/>
        <v>124000</v>
      </c>
      <c r="G101" s="39">
        <f t="shared" si="2"/>
        <v>6200</v>
      </c>
      <c r="H101" s="38">
        <f t="shared" si="3"/>
        <v>12400</v>
      </c>
      <c r="I101" s="378">
        <f t="shared" si="4"/>
        <v>136400</v>
      </c>
      <c r="J101" s="41"/>
      <c r="K101" s="359" t="s">
        <v>3680</v>
      </c>
    </row>
    <row r="102" spans="1:11" s="461" customFormat="1" ht="15" outlineLevel="1">
      <c r="A102" s="455">
        <f t="shared" si="5"/>
        <v>2732</v>
      </c>
      <c r="B102" s="462" t="s">
        <v>3681</v>
      </c>
      <c r="C102" s="457" t="s">
        <v>31</v>
      </c>
      <c r="D102" s="457">
        <v>0</v>
      </c>
      <c r="E102" s="458">
        <v>25000</v>
      </c>
      <c r="F102" s="458">
        <f t="shared" si="1"/>
        <v>0</v>
      </c>
      <c r="G102" s="465">
        <f t="shared" si="2"/>
        <v>2500</v>
      </c>
      <c r="H102" s="458">
        <f t="shared" si="3"/>
        <v>0</v>
      </c>
      <c r="I102" s="378">
        <f t="shared" si="4"/>
        <v>0</v>
      </c>
      <c r="J102" s="466"/>
      <c r="K102" s="460"/>
    </row>
    <row r="103" spans="1:11" s="461" customFormat="1" ht="15" outlineLevel="1">
      <c r="A103" s="455">
        <f t="shared" si="5"/>
        <v>2733</v>
      </c>
      <c r="B103" s="462" t="s">
        <v>3682</v>
      </c>
      <c r="C103" s="457" t="s">
        <v>31</v>
      </c>
      <c r="D103" s="457">
        <v>0</v>
      </c>
      <c r="E103" s="458">
        <v>29000</v>
      </c>
      <c r="F103" s="458">
        <f t="shared" si="1"/>
        <v>0</v>
      </c>
      <c r="G103" s="465">
        <f t="shared" si="2"/>
        <v>2900</v>
      </c>
      <c r="H103" s="458">
        <f t="shared" si="3"/>
        <v>0</v>
      </c>
      <c r="I103" s="378">
        <f t="shared" si="4"/>
        <v>0</v>
      </c>
      <c r="J103" s="466"/>
      <c r="K103" s="460"/>
    </row>
    <row r="104" spans="1:11" ht="15" outlineLevel="1">
      <c r="A104" s="40">
        <f t="shared" si="5"/>
        <v>2734</v>
      </c>
      <c r="B104" s="454" t="s">
        <v>2190</v>
      </c>
      <c r="C104" s="202" t="s">
        <v>31</v>
      </c>
      <c r="D104" s="202">
        <v>1</v>
      </c>
      <c r="E104" s="38">
        <v>15000</v>
      </c>
      <c r="F104" s="38">
        <f t="shared" si="1"/>
        <v>15000</v>
      </c>
      <c r="G104" s="39">
        <f t="shared" si="2"/>
        <v>1500</v>
      </c>
      <c r="H104" s="38">
        <f t="shared" si="3"/>
        <v>1500</v>
      </c>
      <c r="I104" s="378">
        <f t="shared" si="4"/>
        <v>16500</v>
      </c>
      <c r="J104" s="41"/>
    </row>
    <row r="105" spans="1:11" s="461" customFormat="1" ht="75" outlineLevel="1">
      <c r="A105" s="455">
        <f t="shared" si="5"/>
        <v>2735</v>
      </c>
      <c r="B105" s="462" t="s">
        <v>3683</v>
      </c>
      <c r="C105" s="457" t="s">
        <v>31</v>
      </c>
      <c r="D105" s="457">
        <v>0</v>
      </c>
      <c r="E105" s="458">
        <v>1700000</v>
      </c>
      <c r="F105" s="458">
        <f t="shared" si="1"/>
        <v>0</v>
      </c>
      <c r="G105" s="465">
        <f t="shared" si="2"/>
        <v>170000</v>
      </c>
      <c r="H105" s="458">
        <f t="shared" si="3"/>
        <v>0</v>
      </c>
      <c r="I105" s="378">
        <f t="shared" si="4"/>
        <v>0</v>
      </c>
      <c r="J105" s="466"/>
      <c r="K105" s="460" t="s">
        <v>3684</v>
      </c>
    </row>
    <row r="106" spans="1:11" s="461" customFormat="1" ht="60" outlineLevel="1">
      <c r="A106" s="455">
        <f t="shared" si="5"/>
        <v>2736</v>
      </c>
      <c r="B106" s="462" t="s">
        <v>3685</v>
      </c>
      <c r="C106" s="457" t="s">
        <v>31</v>
      </c>
      <c r="D106" s="457">
        <v>0</v>
      </c>
      <c r="E106" s="458">
        <v>55000</v>
      </c>
      <c r="F106" s="458">
        <f t="shared" si="1"/>
        <v>0</v>
      </c>
      <c r="G106" s="465">
        <f t="shared" si="2"/>
        <v>5500</v>
      </c>
      <c r="H106" s="458">
        <f t="shared" si="3"/>
        <v>0</v>
      </c>
      <c r="I106" s="378">
        <f t="shared" si="4"/>
        <v>0</v>
      </c>
      <c r="J106" s="466"/>
      <c r="K106" s="460"/>
    </row>
    <row r="107" spans="1:11" s="461" customFormat="1" ht="120" outlineLevel="1">
      <c r="A107" s="455">
        <f t="shared" si="5"/>
        <v>2737</v>
      </c>
      <c r="B107" s="462" t="s">
        <v>3686</v>
      </c>
      <c r="C107" s="457" t="s">
        <v>31</v>
      </c>
      <c r="D107" s="457">
        <v>0</v>
      </c>
      <c r="E107" s="458">
        <v>45000</v>
      </c>
      <c r="F107" s="458">
        <f t="shared" si="1"/>
        <v>0</v>
      </c>
      <c r="G107" s="465">
        <f t="shared" si="2"/>
        <v>4500</v>
      </c>
      <c r="H107" s="458">
        <f t="shared" si="3"/>
        <v>0</v>
      </c>
      <c r="I107" s="378">
        <f t="shared" si="4"/>
        <v>0</v>
      </c>
      <c r="J107" s="466"/>
      <c r="K107" s="460" t="s">
        <v>3687</v>
      </c>
    </row>
    <row r="108" spans="1:11" s="461" customFormat="1" ht="165" outlineLevel="1">
      <c r="A108" s="455">
        <f t="shared" si="5"/>
        <v>2738</v>
      </c>
      <c r="B108" s="462" t="s">
        <v>3688</v>
      </c>
      <c r="C108" s="457" t="s">
        <v>31</v>
      </c>
      <c r="D108" s="457">
        <v>0</v>
      </c>
      <c r="E108" s="458">
        <v>30000</v>
      </c>
      <c r="F108" s="458">
        <f t="shared" si="1"/>
        <v>0</v>
      </c>
      <c r="G108" s="465">
        <f t="shared" si="2"/>
        <v>3000</v>
      </c>
      <c r="H108" s="458">
        <f t="shared" si="3"/>
        <v>0</v>
      </c>
      <c r="I108" s="378">
        <f t="shared" si="4"/>
        <v>0</v>
      </c>
      <c r="J108" s="466"/>
      <c r="K108" s="460" t="s">
        <v>3689</v>
      </c>
    </row>
    <row r="109" spans="1:11" s="461" customFormat="1" ht="165" outlineLevel="1">
      <c r="A109" s="455">
        <f t="shared" si="5"/>
        <v>2739</v>
      </c>
      <c r="B109" s="462" t="s">
        <v>3690</v>
      </c>
      <c r="C109" s="457" t="s">
        <v>31</v>
      </c>
      <c r="D109" s="457">
        <v>0</v>
      </c>
      <c r="E109" s="458">
        <v>160000</v>
      </c>
      <c r="F109" s="458">
        <f t="shared" si="1"/>
        <v>0</v>
      </c>
      <c r="G109" s="465">
        <f t="shared" si="2"/>
        <v>16000</v>
      </c>
      <c r="H109" s="458">
        <f t="shared" si="3"/>
        <v>0</v>
      </c>
      <c r="I109" s="378">
        <f t="shared" si="4"/>
        <v>0</v>
      </c>
      <c r="J109" s="466"/>
      <c r="K109" s="460" t="s">
        <v>3691</v>
      </c>
    </row>
    <row r="110" spans="1:11" s="461" customFormat="1" ht="45" outlineLevel="1">
      <c r="A110" s="455">
        <f t="shared" si="5"/>
        <v>2740</v>
      </c>
      <c r="B110" s="462" t="s">
        <v>3692</v>
      </c>
      <c r="C110" s="457" t="s">
        <v>31</v>
      </c>
      <c r="D110" s="457">
        <v>0</v>
      </c>
      <c r="E110" s="458">
        <v>35000</v>
      </c>
      <c r="F110" s="458">
        <f t="shared" si="1"/>
        <v>0</v>
      </c>
      <c r="G110" s="465">
        <f t="shared" si="2"/>
        <v>3500</v>
      </c>
      <c r="H110" s="458">
        <f t="shared" si="3"/>
        <v>0</v>
      </c>
      <c r="I110" s="378">
        <f t="shared" si="4"/>
        <v>0</v>
      </c>
      <c r="J110" s="459"/>
      <c r="K110" s="460"/>
    </row>
    <row r="111" spans="1:11" s="461" customFormat="1" ht="45" outlineLevel="1">
      <c r="A111" s="455">
        <f t="shared" si="5"/>
        <v>2741</v>
      </c>
      <c r="B111" s="462" t="s">
        <v>3693</v>
      </c>
      <c r="C111" s="457" t="s">
        <v>31</v>
      </c>
      <c r="D111" s="457">
        <v>0</v>
      </c>
      <c r="E111" s="458">
        <v>30500</v>
      </c>
      <c r="F111" s="458">
        <f t="shared" si="1"/>
        <v>0</v>
      </c>
      <c r="G111" s="465">
        <f t="shared" si="2"/>
        <v>3050</v>
      </c>
      <c r="H111" s="458">
        <f t="shared" si="3"/>
        <v>0</v>
      </c>
      <c r="I111" s="378">
        <f t="shared" si="4"/>
        <v>0</v>
      </c>
      <c r="J111" s="459"/>
      <c r="K111" s="460"/>
    </row>
    <row r="112" spans="1:11" s="461" customFormat="1" ht="45" outlineLevel="1">
      <c r="A112" s="455">
        <f t="shared" si="5"/>
        <v>2742</v>
      </c>
      <c r="B112" s="456" t="s">
        <v>3694</v>
      </c>
      <c r="C112" s="457" t="s">
        <v>31</v>
      </c>
      <c r="D112" s="457">
        <v>0</v>
      </c>
      <c r="E112" s="458">
        <v>32000</v>
      </c>
      <c r="F112" s="458">
        <f t="shared" si="1"/>
        <v>0</v>
      </c>
      <c r="G112" s="465">
        <f t="shared" si="2"/>
        <v>3200</v>
      </c>
      <c r="H112" s="458">
        <f t="shared" si="3"/>
        <v>0</v>
      </c>
      <c r="I112" s="378">
        <f t="shared" si="4"/>
        <v>0</v>
      </c>
      <c r="J112" s="459"/>
      <c r="K112" s="460"/>
    </row>
    <row r="113" spans="1:11" s="461" customFormat="1" ht="45" outlineLevel="1">
      <c r="A113" s="455">
        <f t="shared" si="5"/>
        <v>2743</v>
      </c>
      <c r="B113" s="462" t="s">
        <v>3695</v>
      </c>
      <c r="C113" s="457" t="s">
        <v>31</v>
      </c>
      <c r="D113" s="457">
        <v>0</v>
      </c>
      <c r="E113" s="458">
        <v>43000</v>
      </c>
      <c r="F113" s="458">
        <f t="shared" si="1"/>
        <v>0</v>
      </c>
      <c r="G113" s="465">
        <f t="shared" si="2"/>
        <v>4300</v>
      </c>
      <c r="H113" s="458">
        <f t="shared" si="3"/>
        <v>0</v>
      </c>
      <c r="I113" s="378">
        <f t="shared" si="4"/>
        <v>0</v>
      </c>
      <c r="J113" s="459"/>
      <c r="K113" s="460"/>
    </row>
    <row r="114" spans="1:11" s="461" customFormat="1" ht="15" outlineLevel="1">
      <c r="A114" s="455">
        <f t="shared" si="5"/>
        <v>2744</v>
      </c>
      <c r="B114" s="462" t="s">
        <v>3696</v>
      </c>
      <c r="C114" s="457" t="s">
        <v>31</v>
      </c>
      <c r="D114" s="457">
        <v>0</v>
      </c>
      <c r="E114" s="458">
        <v>20000</v>
      </c>
      <c r="F114" s="458">
        <f t="shared" si="1"/>
        <v>0</v>
      </c>
      <c r="G114" s="465">
        <f t="shared" si="2"/>
        <v>2000</v>
      </c>
      <c r="H114" s="458">
        <f t="shared" si="3"/>
        <v>0</v>
      </c>
      <c r="I114" s="378">
        <f t="shared" si="4"/>
        <v>0</v>
      </c>
      <c r="J114" s="459"/>
      <c r="K114" s="460"/>
    </row>
    <row r="115" spans="1:11" ht="30" outlineLevel="1">
      <c r="A115" s="40">
        <f t="shared" si="5"/>
        <v>2745</v>
      </c>
      <c r="B115" s="453" t="s">
        <v>2191</v>
      </c>
      <c r="C115" s="202" t="s">
        <v>31</v>
      </c>
      <c r="D115" s="202">
        <v>1</v>
      </c>
      <c r="E115" s="38">
        <v>26000</v>
      </c>
      <c r="F115" s="38">
        <f t="shared" si="1"/>
        <v>26000</v>
      </c>
      <c r="G115" s="39">
        <f t="shared" si="2"/>
        <v>2600</v>
      </c>
      <c r="H115" s="38">
        <f t="shared" si="3"/>
        <v>2600</v>
      </c>
      <c r="I115" s="378">
        <f t="shared" si="4"/>
        <v>28600</v>
      </c>
      <c r="J115" s="69"/>
    </row>
    <row r="116" spans="1:11" ht="15" outlineLevel="1">
      <c r="A116" s="40">
        <f t="shared" si="5"/>
        <v>2746</v>
      </c>
      <c r="B116" s="453" t="s">
        <v>2192</v>
      </c>
      <c r="C116" s="202" t="s">
        <v>31</v>
      </c>
      <c r="D116" s="202">
        <v>1</v>
      </c>
      <c r="E116" s="38">
        <v>23000</v>
      </c>
      <c r="F116" s="38">
        <f t="shared" si="1"/>
        <v>23000</v>
      </c>
      <c r="G116" s="39">
        <f t="shared" si="2"/>
        <v>2300</v>
      </c>
      <c r="H116" s="38">
        <f t="shared" si="3"/>
        <v>2300</v>
      </c>
      <c r="I116" s="378">
        <f t="shared" si="4"/>
        <v>25300</v>
      </c>
      <c r="J116" s="69"/>
    </row>
    <row r="117" spans="1:11" ht="45" outlineLevel="1">
      <c r="A117" s="40">
        <f t="shared" si="5"/>
        <v>2747</v>
      </c>
      <c r="B117" s="454" t="s">
        <v>2193</v>
      </c>
      <c r="C117" s="202" t="s">
        <v>31</v>
      </c>
      <c r="D117" s="202">
        <v>1</v>
      </c>
      <c r="E117" s="38">
        <v>11000</v>
      </c>
      <c r="F117" s="38">
        <f t="shared" si="1"/>
        <v>11000</v>
      </c>
      <c r="G117" s="39">
        <f t="shared" si="2"/>
        <v>1100</v>
      </c>
      <c r="H117" s="38">
        <f t="shared" si="3"/>
        <v>1100</v>
      </c>
      <c r="I117" s="378">
        <f t="shared" si="4"/>
        <v>12100</v>
      </c>
      <c r="J117" s="69"/>
    </row>
    <row r="118" spans="1:11" ht="30" outlineLevel="1">
      <c r="A118" s="40">
        <f t="shared" si="5"/>
        <v>2748</v>
      </c>
      <c r="B118" s="454" t="s">
        <v>2194</v>
      </c>
      <c r="C118" s="202" t="s">
        <v>31</v>
      </c>
      <c r="D118" s="202">
        <v>16</v>
      </c>
      <c r="E118" s="38">
        <v>150000</v>
      </c>
      <c r="F118" s="38">
        <f t="shared" si="1"/>
        <v>2400000</v>
      </c>
      <c r="G118" s="39">
        <f t="shared" si="2"/>
        <v>15000</v>
      </c>
      <c r="H118" s="38">
        <f t="shared" si="3"/>
        <v>240000</v>
      </c>
      <c r="I118" s="378">
        <f t="shared" si="4"/>
        <v>2640000</v>
      </c>
      <c r="J118" s="41"/>
    </row>
    <row r="119" spans="1:11" ht="60" outlineLevel="1">
      <c r="A119" s="40">
        <f t="shared" si="5"/>
        <v>2749</v>
      </c>
      <c r="B119" s="454" t="s">
        <v>2195</v>
      </c>
      <c r="C119" s="202"/>
      <c r="D119" s="202"/>
      <c r="E119" s="38"/>
      <c r="F119" s="38">
        <f t="shared" si="1"/>
        <v>0</v>
      </c>
      <c r="G119" s="39">
        <f t="shared" si="2"/>
        <v>0</v>
      </c>
      <c r="H119" s="38">
        <f t="shared" si="3"/>
        <v>0</v>
      </c>
      <c r="I119" s="378">
        <f t="shared" si="4"/>
        <v>0</v>
      </c>
      <c r="J119" s="41"/>
    </row>
    <row r="120" spans="1:11" ht="15" outlineLevel="1">
      <c r="A120" s="40">
        <f t="shared" si="5"/>
        <v>2750</v>
      </c>
      <c r="B120" s="454" t="s">
        <v>2196</v>
      </c>
      <c r="C120" s="202"/>
      <c r="D120" s="202"/>
      <c r="E120" s="38"/>
      <c r="F120" s="38">
        <f t="shared" si="1"/>
        <v>0</v>
      </c>
      <c r="G120" s="39">
        <f t="shared" si="2"/>
        <v>0</v>
      </c>
      <c r="H120" s="38">
        <f t="shared" si="3"/>
        <v>0</v>
      </c>
      <c r="I120" s="378">
        <f t="shared" si="4"/>
        <v>0</v>
      </c>
      <c r="J120" s="41"/>
    </row>
    <row r="121" spans="1:11" ht="54.6" customHeight="1" outlineLevel="1">
      <c r="A121" s="40">
        <f t="shared" si="5"/>
        <v>2751</v>
      </c>
      <c r="B121" s="454" t="s">
        <v>2197</v>
      </c>
      <c r="C121" s="202" t="s">
        <v>31</v>
      </c>
      <c r="D121" s="202">
        <v>5</v>
      </c>
      <c r="E121" s="38">
        <v>80000</v>
      </c>
      <c r="F121" s="38">
        <f t="shared" si="1"/>
        <v>400000</v>
      </c>
      <c r="G121" s="39">
        <f t="shared" si="2"/>
        <v>8000</v>
      </c>
      <c r="H121" s="38">
        <f t="shared" si="3"/>
        <v>40000</v>
      </c>
      <c r="I121" s="378">
        <f t="shared" si="4"/>
        <v>440000</v>
      </c>
      <c r="J121" s="41"/>
      <c r="K121" s="359" t="s">
        <v>3697</v>
      </c>
    </row>
    <row r="122" spans="1:11" ht="15" outlineLevel="1">
      <c r="A122" s="40">
        <f t="shared" si="5"/>
        <v>2752</v>
      </c>
      <c r="B122" s="454" t="s">
        <v>2198</v>
      </c>
      <c r="C122" s="202" t="s">
        <v>31</v>
      </c>
      <c r="D122" s="202">
        <v>5</v>
      </c>
      <c r="E122" s="38">
        <v>15000</v>
      </c>
      <c r="F122" s="38">
        <f t="shared" si="1"/>
        <v>75000</v>
      </c>
      <c r="G122" s="39">
        <f t="shared" si="2"/>
        <v>1500</v>
      </c>
      <c r="H122" s="38">
        <f t="shared" si="3"/>
        <v>7500</v>
      </c>
      <c r="I122" s="378">
        <f t="shared" si="4"/>
        <v>82500</v>
      </c>
      <c r="J122" s="41"/>
    </row>
    <row r="123" spans="1:11" ht="30" outlineLevel="1">
      <c r="A123" s="40">
        <f t="shared" si="5"/>
        <v>2753</v>
      </c>
      <c r="B123" s="454" t="s">
        <v>2199</v>
      </c>
      <c r="C123" s="202" t="s">
        <v>31</v>
      </c>
      <c r="D123" s="202">
        <v>1</v>
      </c>
      <c r="E123" s="38">
        <v>15000</v>
      </c>
      <c r="F123" s="38">
        <f t="shared" si="1"/>
        <v>15000</v>
      </c>
      <c r="G123" s="39">
        <f t="shared" si="2"/>
        <v>1500</v>
      </c>
      <c r="H123" s="38">
        <f t="shared" si="3"/>
        <v>1500</v>
      </c>
      <c r="I123" s="378">
        <f t="shared" si="4"/>
        <v>16500</v>
      </c>
      <c r="J123" s="41"/>
    </row>
    <row r="124" spans="1:11" ht="90" outlineLevel="1">
      <c r="A124" s="40">
        <f t="shared" si="5"/>
        <v>2754</v>
      </c>
      <c r="B124" s="454" t="s">
        <v>2200</v>
      </c>
      <c r="C124" s="202" t="s">
        <v>31</v>
      </c>
      <c r="D124" s="202">
        <v>12</v>
      </c>
      <c r="E124" s="38">
        <v>5000</v>
      </c>
      <c r="F124" s="38">
        <f t="shared" si="1"/>
        <v>60000</v>
      </c>
      <c r="G124" s="39">
        <f t="shared" si="2"/>
        <v>500</v>
      </c>
      <c r="H124" s="38">
        <f t="shared" si="3"/>
        <v>6000</v>
      </c>
      <c r="I124" s="378">
        <f t="shared" si="4"/>
        <v>66000</v>
      </c>
      <c r="J124" s="41"/>
      <c r="K124" s="359" t="s">
        <v>3698</v>
      </c>
    </row>
    <row r="125" spans="1:11" ht="45" outlineLevel="1">
      <c r="A125" s="40">
        <f t="shared" si="5"/>
        <v>2755</v>
      </c>
      <c r="B125" s="454" t="s">
        <v>2201</v>
      </c>
      <c r="C125" s="202" t="s">
        <v>31</v>
      </c>
      <c r="D125" s="202">
        <v>14</v>
      </c>
      <c r="E125" s="38">
        <v>7000</v>
      </c>
      <c r="F125" s="38">
        <f t="shared" si="1"/>
        <v>98000</v>
      </c>
      <c r="G125" s="39">
        <f t="shared" si="2"/>
        <v>700</v>
      </c>
      <c r="H125" s="38">
        <f t="shared" si="3"/>
        <v>9800</v>
      </c>
      <c r="I125" s="378">
        <f t="shared" si="4"/>
        <v>107800</v>
      </c>
      <c r="J125" s="41"/>
    </row>
    <row r="126" spans="1:11" ht="45" outlineLevel="1">
      <c r="A126" s="40">
        <f t="shared" si="5"/>
        <v>2756</v>
      </c>
      <c r="B126" s="454" t="s">
        <v>2202</v>
      </c>
      <c r="C126" s="202" t="s">
        <v>31</v>
      </c>
      <c r="D126" s="202">
        <v>1</v>
      </c>
      <c r="E126" s="38">
        <v>15000</v>
      </c>
      <c r="F126" s="38">
        <f t="shared" si="1"/>
        <v>15000</v>
      </c>
      <c r="G126" s="39">
        <f t="shared" si="2"/>
        <v>1500</v>
      </c>
      <c r="H126" s="38">
        <f t="shared" si="3"/>
        <v>1500</v>
      </c>
      <c r="I126" s="378">
        <f t="shared" si="4"/>
        <v>16500</v>
      </c>
      <c r="J126" s="41"/>
    </row>
    <row r="127" spans="1:11" ht="15" outlineLevel="1">
      <c r="A127" s="40">
        <f t="shared" si="5"/>
        <v>2757</v>
      </c>
      <c r="B127" s="454" t="s">
        <v>2203</v>
      </c>
      <c r="C127" s="202" t="s">
        <v>31</v>
      </c>
      <c r="D127" s="202">
        <v>1</v>
      </c>
      <c r="E127" s="38">
        <v>12000</v>
      </c>
      <c r="F127" s="38">
        <f t="shared" si="1"/>
        <v>12000</v>
      </c>
      <c r="G127" s="39">
        <f t="shared" si="2"/>
        <v>1200</v>
      </c>
      <c r="H127" s="38">
        <f t="shared" si="3"/>
        <v>1200</v>
      </c>
      <c r="I127" s="378">
        <f t="shared" si="4"/>
        <v>13200</v>
      </c>
      <c r="J127" s="41"/>
    </row>
    <row r="128" spans="1:11" ht="30" outlineLevel="1">
      <c r="A128" s="40">
        <f t="shared" si="5"/>
        <v>2758</v>
      </c>
      <c r="B128" s="454" t="s">
        <v>2204</v>
      </c>
      <c r="C128" s="202" t="s">
        <v>31</v>
      </c>
      <c r="D128" s="202">
        <v>14</v>
      </c>
      <c r="E128" s="38">
        <v>10000</v>
      </c>
      <c r="F128" s="38">
        <f t="shared" si="1"/>
        <v>140000</v>
      </c>
      <c r="G128" s="39">
        <f t="shared" si="2"/>
        <v>1000</v>
      </c>
      <c r="H128" s="38">
        <f t="shared" si="3"/>
        <v>14000</v>
      </c>
      <c r="I128" s="378">
        <f t="shared" si="4"/>
        <v>154000</v>
      </c>
      <c r="J128" s="41"/>
    </row>
    <row r="129" spans="1:11" ht="135" outlineLevel="1">
      <c r="A129" s="40">
        <f t="shared" si="5"/>
        <v>2759</v>
      </c>
      <c r="B129" s="454" t="s">
        <v>2205</v>
      </c>
      <c r="C129" s="202" t="s">
        <v>31</v>
      </c>
      <c r="D129" s="202">
        <v>4</v>
      </c>
      <c r="E129" s="38">
        <v>160000</v>
      </c>
      <c r="F129" s="38">
        <f t="shared" si="1"/>
        <v>640000</v>
      </c>
      <c r="G129" s="39">
        <f t="shared" si="2"/>
        <v>16000</v>
      </c>
      <c r="H129" s="38">
        <f t="shared" si="3"/>
        <v>64000</v>
      </c>
      <c r="I129" s="378">
        <f t="shared" si="4"/>
        <v>704000</v>
      </c>
      <c r="J129" s="41"/>
      <c r="K129" s="359" t="s">
        <v>3699</v>
      </c>
    </row>
    <row r="130" spans="1:11" ht="105" outlineLevel="1">
      <c r="A130" s="40">
        <f t="shared" si="5"/>
        <v>2760</v>
      </c>
      <c r="B130" s="454" t="s">
        <v>2206</v>
      </c>
      <c r="C130" s="202" t="s">
        <v>31</v>
      </c>
      <c r="D130" s="202">
        <v>2</v>
      </c>
      <c r="E130" s="38">
        <v>15000</v>
      </c>
      <c r="F130" s="38">
        <f t="shared" si="1"/>
        <v>30000</v>
      </c>
      <c r="G130" s="39">
        <f t="shared" si="2"/>
        <v>1500</v>
      </c>
      <c r="H130" s="38">
        <f t="shared" si="3"/>
        <v>3000</v>
      </c>
      <c r="I130" s="378">
        <f t="shared" si="4"/>
        <v>33000</v>
      </c>
      <c r="J130" s="41"/>
      <c r="K130" s="359" t="s">
        <v>3700</v>
      </c>
    </row>
    <row r="131" spans="1:11" ht="15" outlineLevel="1">
      <c r="A131" s="40">
        <f t="shared" si="5"/>
        <v>2761</v>
      </c>
      <c r="B131" s="454" t="s">
        <v>2207</v>
      </c>
      <c r="C131" s="202" t="s">
        <v>31</v>
      </c>
      <c r="D131" s="202">
        <v>1</v>
      </c>
      <c r="E131" s="38">
        <v>10000</v>
      </c>
      <c r="F131" s="38">
        <f t="shared" si="1"/>
        <v>10000</v>
      </c>
      <c r="G131" s="39">
        <f t="shared" si="2"/>
        <v>1000</v>
      </c>
      <c r="H131" s="38">
        <f t="shared" si="3"/>
        <v>1000</v>
      </c>
      <c r="I131" s="378">
        <f t="shared" si="4"/>
        <v>11000</v>
      </c>
      <c r="J131" s="41"/>
    </row>
    <row r="132" spans="1:11" ht="15" outlineLevel="1">
      <c r="A132" s="40">
        <f t="shared" si="5"/>
        <v>2762</v>
      </c>
      <c r="B132" s="454" t="s">
        <v>2208</v>
      </c>
      <c r="C132" s="202" t="s">
        <v>31</v>
      </c>
      <c r="D132" s="202">
        <v>1</v>
      </c>
      <c r="E132" s="38">
        <v>10000</v>
      </c>
      <c r="F132" s="38">
        <f t="shared" si="1"/>
        <v>10000</v>
      </c>
      <c r="G132" s="39">
        <f t="shared" si="2"/>
        <v>1000</v>
      </c>
      <c r="H132" s="38">
        <f t="shared" si="3"/>
        <v>1000</v>
      </c>
      <c r="I132" s="378">
        <f t="shared" si="4"/>
        <v>11000</v>
      </c>
      <c r="J132" s="41"/>
    </row>
    <row r="133" spans="1:11" ht="45" outlineLevel="1">
      <c r="A133" s="40">
        <f t="shared" si="5"/>
        <v>2763</v>
      </c>
      <c r="B133" s="454" t="s">
        <v>2209</v>
      </c>
      <c r="C133" s="202" t="s">
        <v>31</v>
      </c>
      <c r="D133" s="202">
        <v>49</v>
      </c>
      <c r="E133" s="38">
        <v>56000</v>
      </c>
      <c r="F133" s="38">
        <f t="shared" si="1"/>
        <v>2744000</v>
      </c>
      <c r="G133" s="39">
        <f t="shared" si="2"/>
        <v>5600</v>
      </c>
      <c r="H133" s="38">
        <f t="shared" si="3"/>
        <v>274400</v>
      </c>
      <c r="I133" s="378">
        <f t="shared" si="4"/>
        <v>3018400</v>
      </c>
      <c r="J133" s="41"/>
    </row>
    <row r="134" spans="1:11" ht="30" outlineLevel="1">
      <c r="A134" s="40">
        <f t="shared" si="5"/>
        <v>2764</v>
      </c>
      <c r="B134" s="454" t="s">
        <v>2210</v>
      </c>
      <c r="C134" s="202" t="s">
        <v>31</v>
      </c>
      <c r="D134" s="202">
        <v>5</v>
      </c>
      <c r="E134" s="38">
        <v>10000</v>
      </c>
      <c r="F134" s="38">
        <f t="shared" si="1"/>
        <v>50000</v>
      </c>
      <c r="G134" s="39">
        <f t="shared" si="2"/>
        <v>1000</v>
      </c>
      <c r="H134" s="38">
        <f t="shared" si="3"/>
        <v>5000</v>
      </c>
      <c r="I134" s="378">
        <f t="shared" si="4"/>
        <v>55000</v>
      </c>
      <c r="J134" s="41"/>
    </row>
    <row r="135" spans="1:11" ht="30" outlineLevel="1">
      <c r="A135" s="40">
        <f t="shared" si="5"/>
        <v>2765</v>
      </c>
      <c r="B135" s="454" t="s">
        <v>2211</v>
      </c>
      <c r="C135" s="202" t="s">
        <v>31</v>
      </c>
      <c r="D135" s="202">
        <v>7</v>
      </c>
      <c r="E135" s="38">
        <v>2500</v>
      </c>
      <c r="F135" s="38">
        <f t="shared" si="1"/>
        <v>17500</v>
      </c>
      <c r="G135" s="39">
        <f t="shared" si="2"/>
        <v>250</v>
      </c>
      <c r="H135" s="38">
        <f t="shared" si="3"/>
        <v>1750</v>
      </c>
      <c r="I135" s="378">
        <f t="shared" si="4"/>
        <v>19250</v>
      </c>
      <c r="J135" s="41"/>
    </row>
    <row r="136" spans="1:11" ht="15" outlineLevel="1">
      <c r="A136" s="40">
        <f t="shared" si="5"/>
        <v>2766</v>
      </c>
      <c r="B136" s="454" t="s">
        <v>2212</v>
      </c>
      <c r="C136" s="202" t="s">
        <v>31</v>
      </c>
      <c r="D136" s="202">
        <v>6</v>
      </c>
      <c r="E136" s="38">
        <v>4500</v>
      </c>
      <c r="F136" s="38">
        <f t="shared" si="1"/>
        <v>27000</v>
      </c>
      <c r="G136" s="39">
        <f t="shared" si="2"/>
        <v>450</v>
      </c>
      <c r="H136" s="38">
        <f t="shared" si="3"/>
        <v>2700</v>
      </c>
      <c r="I136" s="378">
        <f t="shared" si="4"/>
        <v>29700</v>
      </c>
      <c r="J136" s="41"/>
    </row>
    <row r="137" spans="1:11" ht="45" outlineLevel="1">
      <c r="A137" s="40">
        <f t="shared" si="5"/>
        <v>2767</v>
      </c>
      <c r="B137" s="454" t="s">
        <v>2213</v>
      </c>
      <c r="C137" s="202" t="s">
        <v>31</v>
      </c>
      <c r="D137" s="202">
        <v>23</v>
      </c>
      <c r="E137" s="38">
        <v>52000</v>
      </c>
      <c r="F137" s="38">
        <f t="shared" si="1"/>
        <v>1196000</v>
      </c>
      <c r="G137" s="39">
        <f t="shared" si="2"/>
        <v>5200</v>
      </c>
      <c r="H137" s="38">
        <f t="shared" si="3"/>
        <v>119600</v>
      </c>
      <c r="I137" s="378">
        <f t="shared" si="4"/>
        <v>1315600</v>
      </c>
      <c r="J137" s="41"/>
    </row>
    <row r="138" spans="1:11" ht="15" outlineLevel="1">
      <c r="A138" s="40">
        <f t="shared" si="5"/>
        <v>2768</v>
      </c>
      <c r="B138" s="454" t="s">
        <v>2214</v>
      </c>
      <c r="C138" s="202" t="s">
        <v>31</v>
      </c>
      <c r="D138" s="202">
        <v>15</v>
      </c>
      <c r="E138" s="38">
        <v>5000</v>
      </c>
      <c r="F138" s="38">
        <f t="shared" si="1"/>
        <v>75000</v>
      </c>
      <c r="G138" s="39">
        <f t="shared" si="2"/>
        <v>500</v>
      </c>
      <c r="H138" s="38">
        <f t="shared" si="3"/>
        <v>7500</v>
      </c>
      <c r="I138" s="378">
        <f t="shared" si="4"/>
        <v>82500</v>
      </c>
      <c r="J138" s="41"/>
    </row>
    <row r="139" spans="1:11" ht="120" outlineLevel="1">
      <c r="A139" s="40">
        <f t="shared" si="5"/>
        <v>2769</v>
      </c>
      <c r="B139" s="454" t="s">
        <v>2215</v>
      </c>
      <c r="C139" s="202" t="s">
        <v>31</v>
      </c>
      <c r="D139" s="202">
        <v>1</v>
      </c>
      <c r="E139" s="38">
        <v>15000</v>
      </c>
      <c r="F139" s="38">
        <f t="shared" si="1"/>
        <v>15000</v>
      </c>
      <c r="G139" s="39">
        <f t="shared" si="2"/>
        <v>1500</v>
      </c>
      <c r="H139" s="38">
        <f t="shared" si="3"/>
        <v>1500</v>
      </c>
      <c r="I139" s="378">
        <f t="shared" si="4"/>
        <v>16500</v>
      </c>
      <c r="J139" s="41"/>
      <c r="K139" s="359" t="s">
        <v>3701</v>
      </c>
    </row>
    <row r="140" spans="1:11" ht="15" outlineLevel="1">
      <c r="A140" s="40">
        <f t="shared" si="5"/>
        <v>2770</v>
      </c>
      <c r="B140" s="453" t="s">
        <v>2216</v>
      </c>
      <c r="C140" s="202" t="s">
        <v>31</v>
      </c>
      <c r="D140" s="202">
        <v>2</v>
      </c>
      <c r="E140" s="38">
        <v>43000</v>
      </c>
      <c r="F140" s="38">
        <f t="shared" si="1"/>
        <v>86000</v>
      </c>
      <c r="G140" s="39">
        <f t="shared" si="2"/>
        <v>4300</v>
      </c>
      <c r="H140" s="38">
        <f t="shared" si="3"/>
        <v>8600</v>
      </c>
      <c r="I140" s="378">
        <f t="shared" si="4"/>
        <v>94600</v>
      </c>
      <c r="J140" s="41"/>
    </row>
    <row r="141" spans="1:11" ht="15" outlineLevel="1">
      <c r="A141" s="40">
        <f t="shared" si="5"/>
        <v>2771</v>
      </c>
      <c r="B141" s="454" t="s">
        <v>2217</v>
      </c>
      <c r="C141" s="202" t="s">
        <v>31</v>
      </c>
      <c r="D141" s="202">
        <v>6</v>
      </c>
      <c r="E141" s="38">
        <v>46000</v>
      </c>
      <c r="F141" s="38">
        <f t="shared" si="1"/>
        <v>276000</v>
      </c>
      <c r="G141" s="39">
        <f t="shared" si="2"/>
        <v>4600</v>
      </c>
      <c r="H141" s="38">
        <f t="shared" si="3"/>
        <v>27600</v>
      </c>
      <c r="I141" s="378">
        <f t="shared" si="4"/>
        <v>303600</v>
      </c>
      <c r="J141" s="41"/>
    </row>
    <row r="142" spans="1:11" ht="135" outlineLevel="1">
      <c r="A142" s="40">
        <f t="shared" si="5"/>
        <v>2772</v>
      </c>
      <c r="B142" s="454" t="s">
        <v>2218</v>
      </c>
      <c r="C142" s="202" t="s">
        <v>31</v>
      </c>
      <c r="D142" s="202">
        <v>5</v>
      </c>
      <c r="E142" s="38">
        <v>8500</v>
      </c>
      <c r="F142" s="38">
        <f t="shared" ref="F142:F145" si="6">E142*D142</f>
        <v>42500</v>
      </c>
      <c r="G142" s="39">
        <f t="shared" ref="G142:G145" si="7">E142*0.1</f>
        <v>850</v>
      </c>
      <c r="H142" s="38">
        <f t="shared" ref="H142:H145" si="8">D142*G142</f>
        <v>4250</v>
      </c>
      <c r="I142" s="378">
        <f t="shared" ref="I142:I145" si="9">F142+H142</f>
        <v>46750</v>
      </c>
      <c r="J142" s="41"/>
      <c r="K142" s="359" t="s">
        <v>3702</v>
      </c>
    </row>
    <row r="143" spans="1:11" ht="15" outlineLevel="1">
      <c r="A143" s="40">
        <f t="shared" si="5"/>
        <v>2773</v>
      </c>
      <c r="B143" s="454" t="s">
        <v>2219</v>
      </c>
      <c r="C143" s="202" t="s">
        <v>31</v>
      </c>
      <c r="D143" s="202">
        <v>2</v>
      </c>
      <c r="E143" s="38">
        <v>58000</v>
      </c>
      <c r="F143" s="38">
        <f t="shared" si="6"/>
        <v>116000</v>
      </c>
      <c r="G143" s="39">
        <f t="shared" si="7"/>
        <v>5800</v>
      </c>
      <c r="H143" s="38">
        <f t="shared" si="8"/>
        <v>11600</v>
      </c>
      <c r="I143" s="378">
        <f t="shared" si="9"/>
        <v>127600</v>
      </c>
      <c r="J143" s="41"/>
    </row>
    <row r="144" spans="1:11" ht="15" outlineLevel="1">
      <c r="A144" s="40">
        <f t="shared" si="5"/>
        <v>2774</v>
      </c>
      <c r="B144" s="454" t="s">
        <v>2220</v>
      </c>
      <c r="C144" s="202" t="s">
        <v>31</v>
      </c>
      <c r="D144" s="202">
        <v>1</v>
      </c>
      <c r="E144" s="38">
        <v>45000</v>
      </c>
      <c r="F144" s="38">
        <f t="shared" si="6"/>
        <v>45000</v>
      </c>
      <c r="G144" s="39">
        <f t="shared" si="7"/>
        <v>4500</v>
      </c>
      <c r="H144" s="38">
        <f t="shared" si="8"/>
        <v>4500</v>
      </c>
      <c r="I144" s="378">
        <f t="shared" si="9"/>
        <v>49500</v>
      </c>
      <c r="J144" s="41"/>
    </row>
    <row r="145" spans="1:10" ht="30" outlineLevel="1">
      <c r="A145" s="40">
        <f t="shared" si="5"/>
        <v>2775</v>
      </c>
      <c r="B145" s="454" t="s">
        <v>2221</v>
      </c>
      <c r="C145" s="202" t="s">
        <v>31</v>
      </c>
      <c r="D145" s="202">
        <v>42</v>
      </c>
      <c r="E145" s="38">
        <v>48000</v>
      </c>
      <c r="F145" s="38">
        <f t="shared" si="6"/>
        <v>2016000</v>
      </c>
      <c r="G145" s="39">
        <f t="shared" si="7"/>
        <v>4800</v>
      </c>
      <c r="H145" s="38">
        <f t="shared" si="8"/>
        <v>201600</v>
      </c>
      <c r="I145" s="378">
        <f t="shared" si="9"/>
        <v>2217600</v>
      </c>
      <c r="J145" s="69"/>
    </row>
    <row r="146" spans="1:10" ht="15" hidden="1" outlineLevel="1">
      <c r="A146" s="40" t="e">
        <f>#REF!+1</f>
        <v>#REF!</v>
      </c>
      <c r="B146" s="69" t="s">
        <v>2460</v>
      </c>
      <c r="C146" s="202"/>
      <c r="D146" s="202"/>
      <c r="E146" s="38"/>
      <c r="F146" s="38"/>
      <c r="G146" s="39"/>
      <c r="H146" s="38"/>
      <c r="I146" s="40"/>
      <c r="J146" s="41"/>
    </row>
    <row r="147" spans="1:10" ht="105" hidden="1" outlineLevel="1">
      <c r="A147" s="40" t="e">
        <f t="shared" ref="A147:A210" si="10">A146+1</f>
        <v>#REF!</v>
      </c>
      <c r="B147" s="69" t="s">
        <v>2467</v>
      </c>
      <c r="C147" s="202" t="s">
        <v>31</v>
      </c>
      <c r="D147" s="202">
        <v>1</v>
      </c>
      <c r="E147" s="38"/>
      <c r="F147" s="38"/>
      <c r="G147" s="39"/>
      <c r="H147" s="38"/>
      <c r="I147" s="40"/>
      <c r="J147" s="41"/>
    </row>
    <row r="148" spans="1:10" ht="105" hidden="1" outlineLevel="1">
      <c r="A148" s="40" t="e">
        <f t="shared" si="10"/>
        <v>#REF!</v>
      </c>
      <c r="B148" s="454" t="s">
        <v>2468</v>
      </c>
      <c r="C148" s="468" t="s">
        <v>31</v>
      </c>
      <c r="D148" s="468">
        <v>1</v>
      </c>
      <c r="E148" s="38"/>
      <c r="F148" s="38"/>
      <c r="G148" s="39"/>
      <c r="H148" s="38"/>
      <c r="I148" s="40"/>
      <c r="J148" s="41"/>
    </row>
    <row r="149" spans="1:10" ht="30" hidden="1" outlineLevel="1">
      <c r="A149" s="40" t="e">
        <f t="shared" si="10"/>
        <v>#REF!</v>
      </c>
      <c r="B149" s="69" t="s">
        <v>533</v>
      </c>
      <c r="C149" s="202" t="s">
        <v>31</v>
      </c>
      <c r="D149" s="202">
        <v>1</v>
      </c>
      <c r="E149" s="38"/>
      <c r="F149" s="38"/>
      <c r="G149" s="39"/>
      <c r="H149" s="38"/>
      <c r="I149" s="40"/>
      <c r="J149" s="41"/>
    </row>
    <row r="150" spans="1:10" ht="30" hidden="1" outlineLevel="1">
      <c r="A150" s="40" t="e">
        <f t="shared" si="10"/>
        <v>#REF!</v>
      </c>
      <c r="B150" s="69" t="s">
        <v>534</v>
      </c>
      <c r="C150" s="202" t="s">
        <v>31</v>
      </c>
      <c r="D150" s="202">
        <v>2</v>
      </c>
      <c r="E150" s="469"/>
      <c r="F150" s="469"/>
      <c r="G150" s="470"/>
      <c r="H150" s="469"/>
      <c r="I150" s="471"/>
      <c r="J150" s="472"/>
    </row>
    <row r="151" spans="1:10" ht="45" hidden="1" outlineLevel="1">
      <c r="A151" s="40" t="e">
        <f t="shared" si="10"/>
        <v>#REF!</v>
      </c>
      <c r="B151" s="69" t="s">
        <v>535</v>
      </c>
      <c r="C151" s="202" t="s">
        <v>2461</v>
      </c>
      <c r="D151" s="202" t="s">
        <v>2462</v>
      </c>
      <c r="E151" s="454"/>
      <c r="F151" s="454"/>
      <c r="G151" s="454"/>
      <c r="H151" s="454"/>
      <c r="I151" s="454"/>
      <c r="J151" s="454"/>
    </row>
    <row r="152" spans="1:10" ht="45" hidden="1" outlineLevel="1">
      <c r="A152" s="40" t="e">
        <f t="shared" si="10"/>
        <v>#REF!</v>
      </c>
      <c r="B152" s="69" t="s">
        <v>536</v>
      </c>
      <c r="C152" s="202" t="s">
        <v>2031</v>
      </c>
      <c r="D152" s="202" t="s">
        <v>2463</v>
      </c>
      <c r="E152" s="38"/>
      <c r="F152" s="38"/>
      <c r="G152" s="39"/>
      <c r="H152" s="38"/>
      <c r="I152" s="40"/>
      <c r="J152" s="41"/>
    </row>
    <row r="153" spans="1:10" ht="45" hidden="1" outlineLevel="1">
      <c r="A153" s="40" t="e">
        <f t="shared" si="10"/>
        <v>#REF!</v>
      </c>
      <c r="B153" s="69" t="s">
        <v>537</v>
      </c>
      <c r="C153" s="202" t="s">
        <v>2031</v>
      </c>
      <c r="D153" s="202" t="s">
        <v>2464</v>
      </c>
      <c r="E153" s="38"/>
      <c r="F153" s="38"/>
      <c r="G153" s="39"/>
      <c r="H153" s="38"/>
      <c r="I153" s="40"/>
      <c r="J153" s="41"/>
    </row>
    <row r="154" spans="1:10" ht="45" hidden="1" outlineLevel="1">
      <c r="A154" s="40" t="e">
        <f t="shared" si="10"/>
        <v>#REF!</v>
      </c>
      <c r="B154" s="69" t="s">
        <v>538</v>
      </c>
      <c r="C154" s="202" t="s">
        <v>2031</v>
      </c>
      <c r="D154" s="202" t="s">
        <v>2465</v>
      </c>
      <c r="E154" s="38"/>
      <c r="F154" s="38"/>
      <c r="G154" s="39"/>
      <c r="H154" s="38"/>
      <c r="I154" s="40"/>
      <c r="J154" s="41"/>
    </row>
    <row r="155" spans="1:10" ht="45" hidden="1" outlineLevel="1">
      <c r="A155" s="40" t="e">
        <f t="shared" si="10"/>
        <v>#REF!</v>
      </c>
      <c r="B155" s="69" t="s">
        <v>539</v>
      </c>
      <c r="C155" s="202" t="s">
        <v>2031</v>
      </c>
      <c r="D155" s="202" t="s">
        <v>2466</v>
      </c>
      <c r="E155" s="38"/>
      <c r="F155" s="38"/>
      <c r="G155" s="39"/>
      <c r="H155" s="38"/>
      <c r="I155" s="40"/>
      <c r="J155" s="41"/>
    </row>
    <row r="156" spans="1:10" ht="45" hidden="1" outlineLevel="1">
      <c r="A156" s="40" t="e">
        <f t="shared" si="10"/>
        <v>#REF!</v>
      </c>
      <c r="B156" s="70" t="s">
        <v>540</v>
      </c>
      <c r="C156" s="202" t="s">
        <v>2031</v>
      </c>
      <c r="D156" s="202" t="s">
        <v>2469</v>
      </c>
      <c r="E156" s="38"/>
      <c r="F156" s="38"/>
      <c r="G156" s="39"/>
      <c r="H156" s="38"/>
      <c r="I156" s="40"/>
      <c r="J156" s="41"/>
    </row>
    <row r="157" spans="1:10" ht="45" hidden="1" outlineLevel="1">
      <c r="A157" s="40" t="e">
        <f t="shared" si="10"/>
        <v>#REF!</v>
      </c>
      <c r="B157" s="70" t="s">
        <v>541</v>
      </c>
      <c r="C157" s="202" t="s">
        <v>2470</v>
      </c>
      <c r="D157" s="202" t="s">
        <v>2471</v>
      </c>
      <c r="E157" s="38"/>
      <c r="F157" s="38"/>
      <c r="G157" s="39"/>
      <c r="H157" s="38"/>
      <c r="I157" s="40"/>
      <c r="J157" s="41"/>
    </row>
    <row r="158" spans="1:10" ht="15" hidden="1" outlineLevel="1">
      <c r="A158" s="40" t="e">
        <f t="shared" si="10"/>
        <v>#REF!</v>
      </c>
      <c r="B158" s="70" t="s">
        <v>2472</v>
      </c>
      <c r="C158" s="202"/>
      <c r="D158" s="202"/>
      <c r="E158" s="38"/>
      <c r="F158" s="38"/>
      <c r="G158" s="39"/>
      <c r="H158" s="38"/>
      <c r="I158" s="40"/>
      <c r="J158" s="41"/>
    </row>
    <row r="159" spans="1:10" ht="30" hidden="1" outlineLevel="1">
      <c r="A159" s="40" t="e">
        <f t="shared" si="10"/>
        <v>#REF!</v>
      </c>
      <c r="B159" s="70" t="s">
        <v>543</v>
      </c>
      <c r="C159" s="202" t="s">
        <v>31</v>
      </c>
      <c r="D159" s="202">
        <v>1</v>
      </c>
      <c r="E159" s="38"/>
      <c r="F159" s="38"/>
      <c r="G159" s="39"/>
      <c r="H159" s="38"/>
      <c r="I159" s="40"/>
      <c r="J159" s="41"/>
    </row>
    <row r="160" spans="1:10" ht="30" hidden="1" outlineLevel="1">
      <c r="A160" s="40" t="e">
        <f t="shared" si="10"/>
        <v>#REF!</v>
      </c>
      <c r="B160" s="70" t="s">
        <v>544</v>
      </c>
      <c r="C160" s="202" t="s">
        <v>31</v>
      </c>
      <c r="D160" s="202">
        <v>5</v>
      </c>
      <c r="E160" s="38"/>
      <c r="F160" s="38"/>
      <c r="G160" s="39"/>
      <c r="H160" s="38"/>
      <c r="I160" s="40"/>
      <c r="J160" s="41"/>
    </row>
    <row r="161" spans="1:10" ht="30" hidden="1" outlineLevel="1">
      <c r="A161" s="40" t="e">
        <f t="shared" si="10"/>
        <v>#REF!</v>
      </c>
      <c r="B161" s="70" t="s">
        <v>545</v>
      </c>
      <c r="C161" s="202" t="s">
        <v>31</v>
      </c>
      <c r="D161" s="202">
        <v>1</v>
      </c>
      <c r="E161" s="38"/>
      <c r="F161" s="38"/>
      <c r="G161" s="39"/>
      <c r="H161" s="38"/>
      <c r="I161" s="40"/>
      <c r="J161" s="41"/>
    </row>
    <row r="162" spans="1:10" ht="30" hidden="1" outlineLevel="1">
      <c r="A162" s="40" t="e">
        <f t="shared" si="10"/>
        <v>#REF!</v>
      </c>
      <c r="B162" s="69" t="s">
        <v>546</v>
      </c>
      <c r="C162" s="202" t="s">
        <v>31</v>
      </c>
      <c r="D162" s="202">
        <v>5</v>
      </c>
      <c r="E162" s="38"/>
      <c r="F162" s="38"/>
      <c r="G162" s="39"/>
      <c r="H162" s="38"/>
      <c r="I162" s="40"/>
      <c r="J162" s="41"/>
    </row>
    <row r="163" spans="1:10" ht="30" hidden="1" outlineLevel="1">
      <c r="A163" s="40" t="e">
        <f t="shared" si="10"/>
        <v>#REF!</v>
      </c>
      <c r="B163" s="69" t="s">
        <v>547</v>
      </c>
      <c r="C163" s="202" t="s">
        <v>31</v>
      </c>
      <c r="D163" s="202">
        <v>1</v>
      </c>
      <c r="E163" s="38"/>
      <c r="F163" s="38"/>
      <c r="G163" s="39"/>
      <c r="H163" s="38"/>
      <c r="I163" s="40"/>
      <c r="J163" s="41"/>
    </row>
    <row r="164" spans="1:10" ht="45" hidden="1" outlineLevel="1">
      <c r="A164" s="40" t="e">
        <f t="shared" si="10"/>
        <v>#REF!</v>
      </c>
      <c r="B164" s="69" t="s">
        <v>548</v>
      </c>
      <c r="C164" s="202" t="s">
        <v>2461</v>
      </c>
      <c r="D164" s="202" t="s">
        <v>2473</v>
      </c>
      <c r="E164" s="69"/>
      <c r="F164" s="69"/>
      <c r="G164" s="69"/>
      <c r="H164" s="69"/>
      <c r="I164" s="69"/>
      <c r="J164" s="69"/>
    </row>
    <row r="165" spans="1:10" ht="45" hidden="1" outlineLevel="1">
      <c r="A165" s="40" t="e">
        <f t="shared" si="10"/>
        <v>#REF!</v>
      </c>
      <c r="B165" s="69" t="s">
        <v>549</v>
      </c>
      <c r="C165" s="202" t="s">
        <v>2461</v>
      </c>
      <c r="D165" s="202" t="s">
        <v>2474</v>
      </c>
      <c r="E165" s="69"/>
      <c r="F165" s="69"/>
      <c r="G165" s="69"/>
      <c r="H165" s="69"/>
      <c r="I165" s="69"/>
      <c r="J165" s="69"/>
    </row>
    <row r="166" spans="1:10" ht="45" hidden="1" outlineLevel="1">
      <c r="A166" s="40" t="e">
        <f t="shared" si="10"/>
        <v>#REF!</v>
      </c>
      <c r="B166" s="69" t="s">
        <v>550</v>
      </c>
      <c r="C166" s="202" t="s">
        <v>2461</v>
      </c>
      <c r="D166" s="202" t="s">
        <v>2475</v>
      </c>
      <c r="E166" s="69"/>
      <c r="F166" s="69"/>
      <c r="G166" s="69"/>
      <c r="H166" s="69"/>
      <c r="I166" s="69"/>
      <c r="J166" s="69"/>
    </row>
    <row r="167" spans="1:10" ht="45" hidden="1" outlineLevel="1">
      <c r="A167" s="40" t="e">
        <f t="shared" si="10"/>
        <v>#REF!</v>
      </c>
      <c r="B167" s="69" t="s">
        <v>551</v>
      </c>
      <c r="C167" s="202" t="s">
        <v>2031</v>
      </c>
      <c r="D167" s="202" t="s">
        <v>2476</v>
      </c>
      <c r="E167" s="202"/>
      <c r="F167" s="202"/>
      <c r="G167" s="202"/>
      <c r="H167" s="202"/>
      <c r="I167" s="202"/>
      <c r="J167" s="202"/>
    </row>
    <row r="168" spans="1:10" ht="45" hidden="1" outlineLevel="1">
      <c r="A168" s="40" t="e">
        <f t="shared" si="10"/>
        <v>#REF!</v>
      </c>
      <c r="B168" s="69" t="s">
        <v>552</v>
      </c>
      <c r="C168" s="202" t="s">
        <v>2031</v>
      </c>
      <c r="D168" s="202" t="s">
        <v>2477</v>
      </c>
      <c r="E168" s="69"/>
      <c r="F168" s="69"/>
      <c r="G168" s="69"/>
      <c r="H168" s="69"/>
      <c r="I168" s="69"/>
      <c r="J168" s="69"/>
    </row>
    <row r="169" spans="1:10" ht="45" hidden="1" outlineLevel="1">
      <c r="A169" s="40" t="e">
        <f t="shared" si="10"/>
        <v>#REF!</v>
      </c>
      <c r="B169" s="69" t="s">
        <v>553</v>
      </c>
      <c r="C169" s="202" t="s">
        <v>2031</v>
      </c>
      <c r="D169" s="202" t="s">
        <v>2478</v>
      </c>
      <c r="E169" s="69"/>
      <c r="F169" s="69"/>
      <c r="G169" s="69"/>
      <c r="H169" s="69"/>
      <c r="I169" s="69"/>
      <c r="J169" s="69"/>
    </row>
    <row r="170" spans="1:10" ht="30" hidden="1" outlineLevel="1">
      <c r="A170" s="40" t="e">
        <f t="shared" si="10"/>
        <v>#REF!</v>
      </c>
      <c r="B170" s="69" t="s">
        <v>554</v>
      </c>
      <c r="C170" s="202" t="s">
        <v>2031</v>
      </c>
      <c r="D170" s="202" t="s">
        <v>2479</v>
      </c>
      <c r="E170" s="69"/>
      <c r="F170" s="69"/>
      <c r="G170" s="69"/>
      <c r="H170" s="69"/>
      <c r="I170" s="69"/>
      <c r="J170" s="69"/>
    </row>
    <row r="171" spans="1:10" ht="30" hidden="1" outlineLevel="1">
      <c r="A171" s="40" t="e">
        <f t="shared" si="10"/>
        <v>#REF!</v>
      </c>
      <c r="B171" s="69" t="s">
        <v>555</v>
      </c>
      <c r="C171" s="202" t="s">
        <v>2031</v>
      </c>
      <c r="D171" s="202" t="s">
        <v>2480</v>
      </c>
      <c r="E171" s="69"/>
      <c r="F171" s="69"/>
      <c r="G171" s="69"/>
      <c r="H171" s="69"/>
      <c r="I171" s="69"/>
      <c r="J171" s="69"/>
    </row>
    <row r="172" spans="1:10" ht="45" hidden="1" outlineLevel="1">
      <c r="A172" s="40" t="e">
        <f t="shared" si="10"/>
        <v>#REF!</v>
      </c>
      <c r="B172" s="69" t="s">
        <v>556</v>
      </c>
      <c r="C172" s="202" t="s">
        <v>2031</v>
      </c>
      <c r="D172" s="202" t="s">
        <v>2481</v>
      </c>
      <c r="E172" s="69"/>
      <c r="F172" s="69"/>
      <c r="G172" s="69"/>
      <c r="H172" s="69"/>
      <c r="I172" s="69"/>
      <c r="J172" s="69"/>
    </row>
    <row r="173" spans="1:10" ht="45" hidden="1" outlineLevel="1">
      <c r="A173" s="40" t="e">
        <f t="shared" si="10"/>
        <v>#REF!</v>
      </c>
      <c r="B173" s="69" t="s">
        <v>557</v>
      </c>
      <c r="C173" s="202" t="s">
        <v>2031</v>
      </c>
      <c r="D173" s="202" t="s">
        <v>2482</v>
      </c>
      <c r="E173" s="69"/>
      <c r="F173" s="69"/>
      <c r="G173" s="69"/>
      <c r="H173" s="69"/>
      <c r="I173" s="69"/>
      <c r="J173" s="69"/>
    </row>
    <row r="174" spans="1:10" ht="30" hidden="1" outlineLevel="1">
      <c r="A174" s="40" t="e">
        <f t="shared" si="10"/>
        <v>#REF!</v>
      </c>
      <c r="B174" s="69" t="s">
        <v>558</v>
      </c>
      <c r="C174" s="202" t="s">
        <v>2483</v>
      </c>
      <c r="D174" s="202" t="s">
        <v>2484</v>
      </c>
      <c r="E174" s="69"/>
      <c r="F174" s="69"/>
      <c r="G174" s="69"/>
      <c r="H174" s="69"/>
      <c r="I174" s="69"/>
      <c r="J174" s="69"/>
    </row>
    <row r="175" spans="1:10" ht="15" hidden="1" outlineLevel="1">
      <c r="A175" s="40" t="e">
        <f t="shared" si="10"/>
        <v>#REF!</v>
      </c>
      <c r="B175" s="69" t="s">
        <v>2485</v>
      </c>
      <c r="C175" s="202"/>
      <c r="D175" s="202"/>
      <c r="E175" s="69"/>
      <c r="F175" s="69"/>
      <c r="G175" s="69"/>
      <c r="H175" s="69"/>
      <c r="I175" s="69"/>
      <c r="J175" s="69"/>
    </row>
    <row r="176" spans="1:10" ht="75" hidden="1" outlineLevel="1">
      <c r="A176" s="40" t="e">
        <f t="shared" si="10"/>
        <v>#REF!</v>
      </c>
      <c r="B176" s="69" t="s">
        <v>2486</v>
      </c>
      <c r="C176" s="202" t="s">
        <v>31</v>
      </c>
      <c r="D176" s="202">
        <v>1</v>
      </c>
      <c r="E176" s="202"/>
      <c r="F176" s="202"/>
      <c r="G176" s="202"/>
      <c r="H176" s="202"/>
      <c r="I176" s="202"/>
      <c r="J176" s="202"/>
    </row>
    <row r="177" spans="1:10" ht="30" hidden="1" outlineLevel="1">
      <c r="A177" s="40" t="e">
        <f t="shared" si="10"/>
        <v>#REF!</v>
      </c>
      <c r="B177" s="69" t="s">
        <v>543</v>
      </c>
      <c r="C177" s="202" t="s">
        <v>31</v>
      </c>
      <c r="D177" s="202">
        <v>6</v>
      </c>
      <c r="E177" s="202"/>
      <c r="F177" s="202"/>
      <c r="G177" s="202"/>
      <c r="H177" s="202"/>
      <c r="I177" s="202"/>
      <c r="J177" s="202"/>
    </row>
    <row r="178" spans="1:10" ht="30" hidden="1" outlineLevel="1">
      <c r="A178" s="40" t="e">
        <f t="shared" si="10"/>
        <v>#REF!</v>
      </c>
      <c r="B178" s="69" t="s">
        <v>560</v>
      </c>
      <c r="C178" s="202" t="s">
        <v>31</v>
      </c>
      <c r="D178" s="202">
        <v>2</v>
      </c>
      <c r="E178" s="202"/>
      <c r="F178" s="202"/>
      <c r="G178" s="202"/>
      <c r="H178" s="202"/>
      <c r="I178" s="202"/>
      <c r="J178" s="202"/>
    </row>
    <row r="179" spans="1:10" ht="30" hidden="1" outlineLevel="1">
      <c r="A179" s="40" t="e">
        <f t="shared" si="10"/>
        <v>#REF!</v>
      </c>
      <c r="B179" s="69" t="s">
        <v>561</v>
      </c>
      <c r="C179" s="202" t="s">
        <v>31</v>
      </c>
      <c r="D179" s="202">
        <v>2</v>
      </c>
      <c r="E179" s="202"/>
      <c r="F179" s="202"/>
      <c r="G179" s="202"/>
      <c r="H179" s="202"/>
      <c r="I179" s="202"/>
      <c r="J179" s="202"/>
    </row>
    <row r="180" spans="1:10" ht="30" hidden="1" outlineLevel="1">
      <c r="A180" s="40" t="e">
        <f t="shared" si="10"/>
        <v>#REF!</v>
      </c>
      <c r="B180" s="69" t="s">
        <v>562</v>
      </c>
      <c r="C180" s="202" t="s">
        <v>31</v>
      </c>
      <c r="D180" s="202">
        <v>1</v>
      </c>
      <c r="E180" s="202"/>
      <c r="F180" s="202"/>
      <c r="G180" s="202"/>
      <c r="H180" s="202"/>
      <c r="I180" s="202"/>
      <c r="J180" s="202"/>
    </row>
    <row r="181" spans="1:10" ht="30" hidden="1" outlineLevel="1">
      <c r="A181" s="40" t="e">
        <f t="shared" si="10"/>
        <v>#REF!</v>
      </c>
      <c r="B181" s="69" t="s">
        <v>545</v>
      </c>
      <c r="C181" s="202" t="s">
        <v>31</v>
      </c>
      <c r="D181" s="202">
        <v>6</v>
      </c>
      <c r="E181" s="202"/>
      <c r="F181" s="202"/>
      <c r="G181" s="202"/>
      <c r="H181" s="202"/>
      <c r="I181" s="202"/>
      <c r="J181" s="202"/>
    </row>
    <row r="182" spans="1:10" ht="30" hidden="1" outlineLevel="1">
      <c r="A182" s="40" t="e">
        <f t="shared" si="10"/>
        <v>#REF!</v>
      </c>
      <c r="B182" s="69" t="s">
        <v>563</v>
      </c>
      <c r="C182" s="202" t="s">
        <v>31</v>
      </c>
      <c r="D182" s="202">
        <v>2</v>
      </c>
      <c r="E182" s="69"/>
      <c r="F182" s="69"/>
      <c r="G182" s="69"/>
      <c r="H182" s="69"/>
      <c r="I182" s="69"/>
      <c r="J182" s="69"/>
    </row>
    <row r="183" spans="1:10" ht="30" hidden="1" outlineLevel="1">
      <c r="A183" s="40" t="e">
        <f t="shared" si="10"/>
        <v>#REF!</v>
      </c>
      <c r="B183" s="69" t="s">
        <v>564</v>
      </c>
      <c r="C183" s="202" t="s">
        <v>31</v>
      </c>
      <c r="D183" s="202">
        <v>2</v>
      </c>
      <c r="E183" s="69"/>
      <c r="F183" s="69"/>
      <c r="G183" s="69"/>
      <c r="H183" s="69"/>
      <c r="I183" s="69"/>
      <c r="J183" s="69"/>
    </row>
    <row r="184" spans="1:10" ht="30" hidden="1" outlineLevel="1">
      <c r="A184" s="40" t="e">
        <f t="shared" si="10"/>
        <v>#REF!</v>
      </c>
      <c r="B184" s="69" t="s">
        <v>565</v>
      </c>
      <c r="C184" s="202" t="s">
        <v>31</v>
      </c>
      <c r="D184" s="202">
        <v>1</v>
      </c>
      <c r="E184" s="69"/>
      <c r="F184" s="69"/>
      <c r="G184" s="69"/>
      <c r="H184" s="69"/>
      <c r="I184" s="69"/>
      <c r="J184" s="69"/>
    </row>
    <row r="185" spans="1:10" ht="45" hidden="1" outlineLevel="1">
      <c r="A185" s="40" t="e">
        <f t="shared" si="10"/>
        <v>#REF!</v>
      </c>
      <c r="B185" s="69" t="s">
        <v>548</v>
      </c>
      <c r="C185" s="202" t="s">
        <v>2461</v>
      </c>
      <c r="D185" s="202" t="s">
        <v>2487</v>
      </c>
      <c r="E185" s="69"/>
      <c r="F185" s="69"/>
      <c r="G185" s="69"/>
      <c r="H185" s="69"/>
      <c r="I185" s="69"/>
      <c r="J185" s="69"/>
    </row>
    <row r="186" spans="1:10" ht="45" hidden="1" outlineLevel="1">
      <c r="A186" s="40" t="e">
        <f t="shared" si="10"/>
        <v>#REF!</v>
      </c>
      <c r="B186" s="69" t="s">
        <v>566</v>
      </c>
      <c r="C186" s="202" t="s">
        <v>2461</v>
      </c>
      <c r="D186" s="202" t="s">
        <v>2488</v>
      </c>
      <c r="E186" s="69"/>
      <c r="F186" s="69"/>
      <c r="G186" s="69"/>
      <c r="H186" s="69"/>
      <c r="I186" s="69"/>
      <c r="J186" s="69"/>
    </row>
    <row r="187" spans="1:10" ht="45" hidden="1" outlineLevel="1">
      <c r="A187" s="40" t="e">
        <f t="shared" si="10"/>
        <v>#REF!</v>
      </c>
      <c r="B187" s="69" t="s">
        <v>567</v>
      </c>
      <c r="C187" s="202" t="s">
        <v>2461</v>
      </c>
      <c r="D187" s="202" t="s">
        <v>2489</v>
      </c>
      <c r="E187" s="69"/>
      <c r="F187" s="69"/>
      <c r="G187" s="69"/>
      <c r="H187" s="69"/>
      <c r="I187" s="69"/>
      <c r="J187" s="69"/>
    </row>
    <row r="188" spans="1:10" ht="45" hidden="1" outlineLevel="1">
      <c r="A188" s="40" t="e">
        <f t="shared" si="10"/>
        <v>#REF!</v>
      </c>
      <c r="B188" s="69" t="s">
        <v>549</v>
      </c>
      <c r="C188" s="202" t="s">
        <v>2461</v>
      </c>
      <c r="D188" s="202" t="s">
        <v>2490</v>
      </c>
      <c r="E188" s="69"/>
      <c r="F188" s="69"/>
      <c r="G188" s="69"/>
      <c r="H188" s="69"/>
      <c r="I188" s="69"/>
      <c r="J188" s="69"/>
    </row>
    <row r="189" spans="1:10" ht="45" hidden="1" outlineLevel="1">
      <c r="A189" s="40" t="e">
        <f t="shared" si="10"/>
        <v>#REF!</v>
      </c>
      <c r="B189" s="69" t="s">
        <v>568</v>
      </c>
      <c r="C189" s="202" t="s">
        <v>2461</v>
      </c>
      <c r="D189" s="202" t="s">
        <v>2491</v>
      </c>
      <c r="E189" s="69"/>
      <c r="F189" s="69"/>
      <c r="G189" s="69"/>
      <c r="H189" s="69"/>
      <c r="I189" s="69"/>
      <c r="J189" s="69"/>
    </row>
    <row r="190" spans="1:10" ht="45" hidden="1" outlineLevel="1">
      <c r="A190" s="40" t="e">
        <f t="shared" si="10"/>
        <v>#REF!</v>
      </c>
      <c r="B190" s="69" t="s">
        <v>569</v>
      </c>
      <c r="C190" s="202" t="s">
        <v>2031</v>
      </c>
      <c r="D190" s="202" t="s">
        <v>2492</v>
      </c>
      <c r="E190" s="69"/>
      <c r="F190" s="69"/>
      <c r="G190" s="69"/>
      <c r="H190" s="69"/>
      <c r="I190" s="69"/>
      <c r="J190" s="69"/>
    </row>
    <row r="191" spans="1:10" ht="45" hidden="1" outlineLevel="1">
      <c r="A191" s="40" t="e">
        <f t="shared" si="10"/>
        <v>#REF!</v>
      </c>
      <c r="B191" s="69" t="s">
        <v>570</v>
      </c>
      <c r="C191" s="202" t="s">
        <v>2031</v>
      </c>
      <c r="D191" s="202" t="s">
        <v>2493</v>
      </c>
      <c r="E191" s="69"/>
      <c r="F191" s="69"/>
      <c r="G191" s="69"/>
      <c r="H191" s="69"/>
      <c r="I191" s="69"/>
      <c r="J191" s="69"/>
    </row>
    <row r="192" spans="1:10" ht="45" hidden="1" outlineLevel="1">
      <c r="A192" s="40" t="e">
        <f t="shared" si="10"/>
        <v>#REF!</v>
      </c>
      <c r="B192" s="69" t="s">
        <v>551</v>
      </c>
      <c r="C192" s="202" t="s">
        <v>2031</v>
      </c>
      <c r="D192" s="202" t="s">
        <v>2494</v>
      </c>
      <c r="E192" s="69"/>
      <c r="F192" s="69"/>
      <c r="G192" s="69"/>
      <c r="H192" s="69"/>
      <c r="I192" s="69"/>
      <c r="J192" s="69"/>
    </row>
    <row r="193" spans="1:10" ht="15" hidden="1" outlineLevel="1">
      <c r="A193" s="40" t="e">
        <f t="shared" si="10"/>
        <v>#REF!</v>
      </c>
      <c r="B193" s="69"/>
      <c r="C193" s="202"/>
      <c r="D193" s="202"/>
      <c r="E193" s="69"/>
      <c r="F193" s="69"/>
      <c r="G193" s="69"/>
      <c r="H193" s="69"/>
      <c r="I193" s="69"/>
      <c r="J193" s="69"/>
    </row>
    <row r="194" spans="1:10" ht="45" hidden="1" outlineLevel="1">
      <c r="A194" s="40" t="e">
        <f t="shared" si="10"/>
        <v>#REF!</v>
      </c>
      <c r="B194" s="69" t="s">
        <v>571</v>
      </c>
      <c r="C194" s="202" t="s">
        <v>2031</v>
      </c>
      <c r="D194" s="202" t="s">
        <v>2495</v>
      </c>
      <c r="E194" s="69"/>
      <c r="F194" s="69"/>
      <c r="G194" s="69"/>
      <c r="H194" s="69"/>
      <c r="I194" s="69"/>
      <c r="J194" s="69"/>
    </row>
    <row r="195" spans="1:10" ht="45" hidden="1" outlineLevel="1">
      <c r="A195" s="40" t="e">
        <f t="shared" si="10"/>
        <v>#REF!</v>
      </c>
      <c r="B195" s="69" t="s">
        <v>572</v>
      </c>
      <c r="C195" s="202" t="s">
        <v>2031</v>
      </c>
      <c r="D195" s="202" t="s">
        <v>2496</v>
      </c>
      <c r="E195" s="69"/>
      <c r="F195" s="69"/>
      <c r="G195" s="69"/>
      <c r="H195" s="69"/>
      <c r="I195" s="69"/>
      <c r="J195" s="69"/>
    </row>
    <row r="196" spans="1:10" ht="30" hidden="1" outlineLevel="1">
      <c r="A196" s="40" t="e">
        <f t="shared" si="10"/>
        <v>#REF!</v>
      </c>
      <c r="B196" s="69" t="s">
        <v>573</v>
      </c>
      <c r="C196" s="202" t="s">
        <v>2031</v>
      </c>
      <c r="D196" s="202" t="s">
        <v>2497</v>
      </c>
      <c r="E196" s="69"/>
      <c r="F196" s="69"/>
      <c r="G196" s="69"/>
      <c r="H196" s="69"/>
      <c r="I196" s="69"/>
      <c r="J196" s="69"/>
    </row>
    <row r="197" spans="1:10" ht="30" hidden="1" outlineLevel="1">
      <c r="A197" s="40" t="e">
        <f t="shared" si="10"/>
        <v>#REF!</v>
      </c>
      <c r="B197" s="69" t="s">
        <v>574</v>
      </c>
      <c r="C197" s="202" t="s">
        <v>2031</v>
      </c>
      <c r="D197" s="202" t="s">
        <v>2498</v>
      </c>
      <c r="E197" s="69"/>
      <c r="F197" s="69"/>
      <c r="G197" s="69"/>
      <c r="H197" s="69"/>
      <c r="I197" s="69"/>
      <c r="J197" s="69"/>
    </row>
    <row r="198" spans="1:10" ht="30" hidden="1" outlineLevel="1">
      <c r="A198" s="40" t="e">
        <f t="shared" si="10"/>
        <v>#REF!</v>
      </c>
      <c r="B198" s="69" t="s">
        <v>575</v>
      </c>
      <c r="C198" s="202" t="s">
        <v>2031</v>
      </c>
      <c r="D198" s="202" t="s">
        <v>2499</v>
      </c>
      <c r="E198" s="69"/>
      <c r="F198" s="69"/>
      <c r="G198" s="69"/>
      <c r="H198" s="69"/>
      <c r="I198" s="69"/>
      <c r="J198" s="69"/>
    </row>
    <row r="199" spans="1:10" ht="30" hidden="1" outlineLevel="1">
      <c r="A199" s="40" t="e">
        <f t="shared" si="10"/>
        <v>#REF!</v>
      </c>
      <c r="B199" s="69" t="s">
        <v>554</v>
      </c>
      <c r="C199" s="202" t="s">
        <v>2031</v>
      </c>
      <c r="D199" s="202" t="s">
        <v>2479</v>
      </c>
      <c r="E199" s="69"/>
      <c r="F199" s="69"/>
      <c r="G199" s="69"/>
      <c r="H199" s="69"/>
      <c r="I199" s="69"/>
      <c r="J199" s="69"/>
    </row>
    <row r="200" spans="1:10" ht="30" hidden="1" outlineLevel="1">
      <c r="A200" s="40" t="e">
        <f t="shared" si="10"/>
        <v>#REF!</v>
      </c>
      <c r="B200" s="69" t="s">
        <v>576</v>
      </c>
      <c r="C200" s="202" t="s">
        <v>2031</v>
      </c>
      <c r="D200" s="202" t="s">
        <v>2500</v>
      </c>
      <c r="E200" s="69"/>
      <c r="F200" s="69"/>
      <c r="G200" s="69"/>
      <c r="H200" s="69"/>
      <c r="I200" s="69"/>
      <c r="J200" s="69"/>
    </row>
    <row r="201" spans="1:10" ht="30" hidden="1" outlineLevel="1">
      <c r="A201" s="40" t="e">
        <f t="shared" si="10"/>
        <v>#REF!</v>
      </c>
      <c r="B201" s="69" t="s">
        <v>577</v>
      </c>
      <c r="C201" s="202" t="s">
        <v>2031</v>
      </c>
      <c r="D201" s="202" t="s">
        <v>2501</v>
      </c>
      <c r="E201" s="69"/>
      <c r="F201" s="69"/>
      <c r="G201" s="69"/>
      <c r="H201" s="69"/>
      <c r="I201" s="69"/>
      <c r="J201" s="69"/>
    </row>
    <row r="202" spans="1:10" ht="45" hidden="1" outlineLevel="1">
      <c r="A202" s="40" t="e">
        <f t="shared" si="10"/>
        <v>#REF!</v>
      </c>
      <c r="B202" s="69" t="s">
        <v>578</v>
      </c>
      <c r="C202" s="202" t="s">
        <v>2031</v>
      </c>
      <c r="D202" s="202" t="s">
        <v>2502</v>
      </c>
      <c r="E202" s="69"/>
      <c r="F202" s="69"/>
      <c r="G202" s="69"/>
      <c r="H202" s="69"/>
      <c r="I202" s="69"/>
      <c r="J202" s="69"/>
    </row>
    <row r="203" spans="1:10" ht="45" hidden="1" outlineLevel="1">
      <c r="A203" s="40" t="e">
        <f t="shared" si="10"/>
        <v>#REF!</v>
      </c>
      <c r="B203" s="69" t="s">
        <v>579</v>
      </c>
      <c r="C203" s="202" t="s">
        <v>2031</v>
      </c>
      <c r="D203" s="202" t="s">
        <v>2503</v>
      </c>
      <c r="E203" s="69"/>
      <c r="F203" s="69"/>
      <c r="G203" s="69"/>
      <c r="H203" s="69"/>
      <c r="I203" s="69"/>
      <c r="J203" s="69"/>
    </row>
    <row r="204" spans="1:10" ht="45" hidden="1" outlineLevel="1">
      <c r="A204" s="40" t="e">
        <f t="shared" si="10"/>
        <v>#REF!</v>
      </c>
      <c r="B204" s="69" t="s">
        <v>580</v>
      </c>
      <c r="C204" s="202" t="s">
        <v>2031</v>
      </c>
      <c r="D204" s="202" t="s">
        <v>2504</v>
      </c>
      <c r="E204" s="69"/>
      <c r="F204" s="69"/>
      <c r="G204" s="69"/>
      <c r="H204" s="69"/>
      <c r="I204" s="69"/>
      <c r="J204" s="69"/>
    </row>
    <row r="205" spans="1:10" ht="45" hidden="1" outlineLevel="1">
      <c r="A205" s="40" t="e">
        <f t="shared" si="10"/>
        <v>#REF!</v>
      </c>
      <c r="B205" s="69" t="s">
        <v>581</v>
      </c>
      <c r="C205" s="202" t="s">
        <v>2031</v>
      </c>
      <c r="D205" s="202" t="s">
        <v>2505</v>
      </c>
      <c r="E205" s="38"/>
      <c r="F205" s="38"/>
      <c r="G205" s="39"/>
      <c r="H205" s="38"/>
      <c r="I205" s="40"/>
      <c r="J205" s="41"/>
    </row>
    <row r="206" spans="1:10" ht="45" hidden="1" outlineLevel="1">
      <c r="A206" s="40" t="e">
        <f t="shared" si="10"/>
        <v>#REF!</v>
      </c>
      <c r="B206" s="69" t="s">
        <v>582</v>
      </c>
      <c r="C206" s="202" t="s">
        <v>2031</v>
      </c>
      <c r="D206" s="202" t="s">
        <v>2506</v>
      </c>
      <c r="E206" s="38"/>
      <c r="F206" s="38"/>
      <c r="G206" s="39"/>
      <c r="H206" s="38"/>
      <c r="I206" s="40"/>
      <c r="J206" s="41"/>
    </row>
    <row r="207" spans="1:10" ht="45" hidden="1" outlineLevel="1">
      <c r="A207" s="40" t="e">
        <f t="shared" si="10"/>
        <v>#REF!</v>
      </c>
      <c r="B207" s="69" t="s">
        <v>556</v>
      </c>
      <c r="C207" s="202" t="s">
        <v>2031</v>
      </c>
      <c r="D207" s="202" t="s">
        <v>2507</v>
      </c>
      <c r="E207" s="38"/>
      <c r="F207" s="38"/>
      <c r="G207" s="39"/>
      <c r="H207" s="38"/>
      <c r="I207" s="40"/>
      <c r="J207" s="41"/>
    </row>
    <row r="208" spans="1:10" ht="45" hidden="1" outlineLevel="1">
      <c r="A208" s="40" t="e">
        <f t="shared" si="10"/>
        <v>#REF!</v>
      </c>
      <c r="B208" s="69" t="s">
        <v>583</v>
      </c>
      <c r="C208" s="202" t="s">
        <v>2031</v>
      </c>
      <c r="D208" s="202" t="s">
        <v>2508</v>
      </c>
      <c r="E208" s="38"/>
      <c r="F208" s="38"/>
      <c r="G208" s="39"/>
      <c r="H208" s="38"/>
      <c r="I208" s="40"/>
      <c r="J208" s="41"/>
    </row>
    <row r="209" spans="1:10" ht="45" hidden="1" outlineLevel="1">
      <c r="A209" s="40" t="e">
        <f t="shared" si="10"/>
        <v>#REF!</v>
      </c>
      <c r="B209" s="69" t="s">
        <v>541</v>
      </c>
      <c r="C209" s="202" t="s">
        <v>542</v>
      </c>
      <c r="D209" s="202">
        <v>0.3</v>
      </c>
      <c r="E209" s="38"/>
      <c r="F209" s="38"/>
      <c r="G209" s="39"/>
      <c r="H209" s="38"/>
      <c r="I209" s="40"/>
      <c r="J209" s="41"/>
    </row>
    <row r="210" spans="1:10" ht="30" hidden="1" outlineLevel="1">
      <c r="A210" s="40" t="e">
        <f t="shared" si="10"/>
        <v>#REF!</v>
      </c>
      <c r="B210" s="69" t="s">
        <v>558</v>
      </c>
      <c r="C210" s="202" t="s">
        <v>542</v>
      </c>
      <c r="D210" s="202">
        <v>4.2300000000000004</v>
      </c>
      <c r="E210" s="38"/>
      <c r="F210" s="38"/>
      <c r="G210" s="39"/>
      <c r="H210" s="38"/>
      <c r="I210" s="40"/>
      <c r="J210" s="41"/>
    </row>
    <row r="211" spans="1:10" ht="15" hidden="1" outlineLevel="1">
      <c r="A211" s="40" t="e">
        <f t="shared" ref="A211:A274" si="11">A210+1</f>
        <v>#REF!</v>
      </c>
      <c r="B211" s="69" t="s">
        <v>2509</v>
      </c>
      <c r="C211" s="202"/>
      <c r="D211" s="202"/>
      <c r="E211" s="38"/>
      <c r="F211" s="38"/>
      <c r="G211" s="39"/>
      <c r="H211" s="38"/>
      <c r="I211" s="40"/>
      <c r="J211" s="41"/>
    </row>
    <row r="212" spans="1:10" ht="30" hidden="1" outlineLevel="1">
      <c r="A212" s="40" t="e">
        <f t="shared" si="11"/>
        <v>#REF!</v>
      </c>
      <c r="B212" s="69" t="s">
        <v>559</v>
      </c>
      <c r="C212" s="202" t="s">
        <v>31</v>
      </c>
      <c r="D212" s="202">
        <v>1</v>
      </c>
      <c r="E212" s="38"/>
      <c r="F212" s="38"/>
      <c r="G212" s="39"/>
      <c r="H212" s="38"/>
      <c r="I212" s="40"/>
      <c r="J212" s="41"/>
    </row>
    <row r="213" spans="1:10" ht="15" hidden="1" outlineLevel="1">
      <c r="A213" s="40" t="e">
        <f t="shared" si="11"/>
        <v>#REF!</v>
      </c>
      <c r="B213" s="69" t="s">
        <v>584</v>
      </c>
      <c r="C213" s="202"/>
      <c r="D213" s="202"/>
      <c r="E213" s="38"/>
      <c r="F213" s="38"/>
      <c r="G213" s="39"/>
      <c r="H213" s="38"/>
      <c r="I213" s="40"/>
      <c r="J213" s="41"/>
    </row>
    <row r="214" spans="1:10" ht="15" hidden="1" outlineLevel="1">
      <c r="A214" s="40" t="e">
        <f t="shared" si="11"/>
        <v>#REF!</v>
      </c>
      <c r="B214" s="69" t="s">
        <v>585</v>
      </c>
      <c r="C214" s="202"/>
      <c r="D214" s="202"/>
      <c r="E214" s="38"/>
      <c r="F214" s="38"/>
      <c r="G214" s="39"/>
      <c r="H214" s="38"/>
      <c r="I214" s="40"/>
      <c r="J214" s="41"/>
    </row>
    <row r="215" spans="1:10" ht="15" hidden="1" outlineLevel="1">
      <c r="A215" s="40" t="e">
        <f t="shared" si="11"/>
        <v>#REF!</v>
      </c>
      <c r="B215" s="69" t="s">
        <v>586</v>
      </c>
      <c r="C215" s="202"/>
      <c r="D215" s="202"/>
      <c r="E215" s="38"/>
      <c r="F215" s="38"/>
      <c r="G215" s="39"/>
      <c r="H215" s="38"/>
      <c r="I215" s="40"/>
      <c r="J215" s="41"/>
    </row>
    <row r="216" spans="1:10" ht="15" hidden="1" outlineLevel="1">
      <c r="A216" s="40" t="e">
        <f t="shared" si="11"/>
        <v>#REF!</v>
      </c>
      <c r="B216" s="69" t="s">
        <v>587</v>
      </c>
      <c r="C216" s="202"/>
      <c r="D216" s="202"/>
      <c r="E216" s="38"/>
      <c r="F216" s="38"/>
      <c r="G216" s="39"/>
      <c r="H216" s="38"/>
      <c r="I216" s="40"/>
      <c r="J216" s="41"/>
    </row>
    <row r="217" spans="1:10" ht="15" hidden="1" outlineLevel="1">
      <c r="A217" s="40" t="e">
        <f t="shared" si="11"/>
        <v>#REF!</v>
      </c>
      <c r="B217" s="69" t="s">
        <v>588</v>
      </c>
      <c r="C217" s="202"/>
      <c r="D217" s="202"/>
      <c r="E217" s="38"/>
      <c r="F217" s="38"/>
      <c r="G217" s="39"/>
      <c r="H217" s="38"/>
      <c r="I217" s="40"/>
      <c r="J217" s="41"/>
    </row>
    <row r="218" spans="1:10" ht="30" hidden="1" outlineLevel="1">
      <c r="A218" s="40" t="e">
        <f t="shared" si="11"/>
        <v>#REF!</v>
      </c>
      <c r="B218" s="69" t="s">
        <v>543</v>
      </c>
      <c r="C218" s="202" t="s">
        <v>31</v>
      </c>
      <c r="D218" s="202">
        <v>8</v>
      </c>
      <c r="E218" s="38"/>
      <c r="F218" s="38"/>
      <c r="G218" s="39"/>
      <c r="H218" s="38"/>
      <c r="I218" s="40"/>
      <c r="J218" s="41"/>
    </row>
    <row r="219" spans="1:10" ht="30" hidden="1" outlineLevel="1">
      <c r="A219" s="40" t="e">
        <f t="shared" si="11"/>
        <v>#REF!</v>
      </c>
      <c r="B219" s="69" t="s">
        <v>589</v>
      </c>
      <c r="C219" s="202" t="s">
        <v>31</v>
      </c>
      <c r="D219" s="202">
        <v>1</v>
      </c>
      <c r="E219" s="38"/>
      <c r="F219" s="38"/>
      <c r="G219" s="39"/>
      <c r="H219" s="38"/>
      <c r="I219" s="40"/>
      <c r="J219" s="41"/>
    </row>
    <row r="220" spans="1:10" ht="30" hidden="1" outlineLevel="1">
      <c r="A220" s="40" t="e">
        <f t="shared" si="11"/>
        <v>#REF!</v>
      </c>
      <c r="B220" s="69" t="s">
        <v>545</v>
      </c>
      <c r="C220" s="202" t="s">
        <v>31</v>
      </c>
      <c r="D220" s="202">
        <v>8</v>
      </c>
      <c r="E220" s="38"/>
      <c r="F220" s="38"/>
      <c r="G220" s="39"/>
      <c r="H220" s="38"/>
      <c r="I220" s="40"/>
      <c r="J220" s="41"/>
    </row>
    <row r="221" spans="1:10" ht="30" hidden="1" outlineLevel="1">
      <c r="A221" s="40" t="e">
        <f t="shared" si="11"/>
        <v>#REF!</v>
      </c>
      <c r="B221" s="69" t="s">
        <v>590</v>
      </c>
      <c r="C221" s="202" t="s">
        <v>31</v>
      </c>
      <c r="D221" s="202">
        <v>1</v>
      </c>
      <c r="E221" s="38"/>
      <c r="F221" s="38"/>
      <c r="G221" s="39"/>
      <c r="H221" s="38"/>
      <c r="I221" s="40"/>
      <c r="J221" s="41"/>
    </row>
    <row r="222" spans="1:10" ht="45" hidden="1" outlineLevel="1">
      <c r="A222" s="40" t="e">
        <f t="shared" si="11"/>
        <v>#REF!</v>
      </c>
      <c r="B222" s="69" t="s">
        <v>548</v>
      </c>
      <c r="C222" s="202" t="s">
        <v>2461</v>
      </c>
      <c r="D222" s="202" t="s">
        <v>2510</v>
      </c>
      <c r="E222" s="38"/>
      <c r="F222" s="38"/>
      <c r="G222" s="39"/>
      <c r="H222" s="38"/>
      <c r="I222" s="40"/>
      <c r="J222" s="41"/>
    </row>
    <row r="223" spans="1:10" ht="45" hidden="1" outlineLevel="1">
      <c r="A223" s="40" t="e">
        <f t="shared" si="11"/>
        <v>#REF!</v>
      </c>
      <c r="B223" s="69" t="s">
        <v>566</v>
      </c>
      <c r="C223" s="202" t="s">
        <v>2461</v>
      </c>
      <c r="D223" s="202" t="s">
        <v>2511</v>
      </c>
      <c r="E223" s="38"/>
      <c r="F223" s="38"/>
      <c r="G223" s="39"/>
      <c r="H223" s="38"/>
      <c r="I223" s="40"/>
      <c r="J223" s="41"/>
    </row>
    <row r="224" spans="1:10" ht="45" hidden="1" outlineLevel="1">
      <c r="A224" s="40" t="e">
        <f t="shared" si="11"/>
        <v>#REF!</v>
      </c>
      <c r="B224" s="69" t="s">
        <v>567</v>
      </c>
      <c r="C224" s="202" t="s">
        <v>2461</v>
      </c>
      <c r="D224" s="202" t="s">
        <v>2512</v>
      </c>
      <c r="E224" s="38"/>
      <c r="F224" s="38"/>
      <c r="G224" s="39"/>
      <c r="H224" s="38"/>
      <c r="I224" s="40"/>
      <c r="J224" s="41"/>
    </row>
    <row r="225" spans="1:10" ht="45" hidden="1" outlineLevel="1">
      <c r="A225" s="40" t="e">
        <f t="shared" si="11"/>
        <v>#REF!</v>
      </c>
      <c r="B225" s="69" t="s">
        <v>549</v>
      </c>
      <c r="C225" s="202" t="s">
        <v>2461</v>
      </c>
      <c r="D225" s="202" t="s">
        <v>2513</v>
      </c>
      <c r="E225" s="38"/>
      <c r="F225" s="38"/>
      <c r="G225" s="39"/>
      <c r="H225" s="38"/>
      <c r="I225" s="40"/>
      <c r="J225" s="41"/>
    </row>
    <row r="226" spans="1:10" ht="45" hidden="1" outlineLevel="1">
      <c r="A226" s="40" t="e">
        <f t="shared" si="11"/>
        <v>#REF!</v>
      </c>
      <c r="B226" s="69" t="s">
        <v>551</v>
      </c>
      <c r="C226" s="202" t="s">
        <v>2031</v>
      </c>
      <c r="D226" s="202" t="s">
        <v>2514</v>
      </c>
      <c r="E226" s="38"/>
      <c r="F226" s="38"/>
      <c r="G226" s="39"/>
      <c r="H226" s="38"/>
      <c r="I226" s="40"/>
      <c r="J226" s="41"/>
    </row>
    <row r="227" spans="1:10" ht="45" hidden="1" outlineLevel="1">
      <c r="A227" s="40" t="e">
        <f t="shared" si="11"/>
        <v>#REF!</v>
      </c>
      <c r="B227" s="69" t="s">
        <v>552</v>
      </c>
      <c r="C227" s="202" t="s">
        <v>2031</v>
      </c>
      <c r="D227" s="202" t="s">
        <v>2515</v>
      </c>
      <c r="E227" s="38"/>
      <c r="F227" s="38"/>
      <c r="G227" s="39"/>
      <c r="H227" s="38"/>
      <c r="I227" s="40"/>
      <c r="J227" s="41"/>
    </row>
    <row r="228" spans="1:10" ht="30" hidden="1" outlineLevel="1">
      <c r="A228" s="40" t="e">
        <f t="shared" si="11"/>
        <v>#REF!</v>
      </c>
      <c r="B228" s="69" t="s">
        <v>573</v>
      </c>
      <c r="C228" s="202" t="s">
        <v>2031</v>
      </c>
      <c r="D228" s="202" t="s">
        <v>2516</v>
      </c>
      <c r="E228" s="38"/>
      <c r="F228" s="38"/>
      <c r="G228" s="39"/>
      <c r="H228" s="38"/>
      <c r="I228" s="40"/>
      <c r="J228" s="41"/>
    </row>
    <row r="229" spans="1:10" ht="30" hidden="1" outlineLevel="1">
      <c r="A229" s="40" t="e">
        <f t="shared" si="11"/>
        <v>#REF!</v>
      </c>
      <c r="B229" s="69" t="s">
        <v>575</v>
      </c>
      <c r="C229" s="202" t="s">
        <v>2031</v>
      </c>
      <c r="D229" s="202" t="s">
        <v>2499</v>
      </c>
      <c r="E229" s="38"/>
      <c r="F229" s="38"/>
      <c r="G229" s="39"/>
      <c r="H229" s="38"/>
      <c r="I229" s="40"/>
      <c r="J229" s="41"/>
    </row>
    <row r="230" spans="1:10" ht="30" hidden="1" outlineLevel="1">
      <c r="A230" s="40" t="e">
        <f t="shared" si="11"/>
        <v>#REF!</v>
      </c>
      <c r="B230" s="473" t="s">
        <v>576</v>
      </c>
      <c r="C230" s="474" t="s">
        <v>2031</v>
      </c>
      <c r="D230" s="474" t="s">
        <v>2500</v>
      </c>
      <c r="E230" s="473"/>
      <c r="F230" s="473"/>
      <c r="G230" s="473"/>
      <c r="H230" s="473"/>
      <c r="I230" s="473"/>
      <c r="J230" s="473"/>
    </row>
    <row r="231" spans="1:10" ht="45" hidden="1" outlineLevel="1">
      <c r="A231" s="40" t="e">
        <f t="shared" si="11"/>
        <v>#REF!</v>
      </c>
      <c r="B231" s="69" t="s">
        <v>591</v>
      </c>
      <c r="C231" s="202" t="s">
        <v>2031</v>
      </c>
      <c r="D231" s="202" t="s">
        <v>2517</v>
      </c>
      <c r="E231" s="38"/>
      <c r="F231" s="38"/>
      <c r="G231" s="39"/>
      <c r="H231" s="38"/>
      <c r="I231" s="40"/>
      <c r="J231" s="41"/>
    </row>
    <row r="232" spans="1:10" ht="45" hidden="1" outlineLevel="1">
      <c r="A232" s="40" t="e">
        <f t="shared" si="11"/>
        <v>#REF!</v>
      </c>
      <c r="B232" s="69" t="s">
        <v>592</v>
      </c>
      <c r="C232" s="202" t="s">
        <v>2031</v>
      </c>
      <c r="D232" s="202" t="s">
        <v>2518</v>
      </c>
      <c r="E232" s="38"/>
      <c r="F232" s="38"/>
      <c r="G232" s="39"/>
      <c r="H232" s="38"/>
      <c r="I232" s="40"/>
      <c r="J232" s="41"/>
    </row>
    <row r="233" spans="1:10" ht="45" hidden="1" outlineLevel="1">
      <c r="A233" s="40" t="e">
        <f t="shared" si="11"/>
        <v>#REF!</v>
      </c>
      <c r="B233" s="69" t="s">
        <v>578</v>
      </c>
      <c r="C233" s="202" t="s">
        <v>2031</v>
      </c>
      <c r="D233" s="202" t="s">
        <v>2502</v>
      </c>
      <c r="E233" s="38"/>
      <c r="F233" s="38"/>
      <c r="G233" s="39"/>
      <c r="H233" s="38"/>
      <c r="I233" s="40"/>
      <c r="J233" s="41"/>
    </row>
    <row r="234" spans="1:10" ht="45" hidden="1" outlineLevel="1">
      <c r="A234" s="40" t="e">
        <f t="shared" si="11"/>
        <v>#REF!</v>
      </c>
      <c r="B234" s="69" t="s">
        <v>579</v>
      </c>
      <c r="C234" s="202" t="s">
        <v>2031</v>
      </c>
      <c r="D234" s="202" t="s">
        <v>2503</v>
      </c>
      <c r="E234" s="38"/>
      <c r="F234" s="38"/>
      <c r="G234" s="39"/>
      <c r="H234" s="38"/>
      <c r="I234" s="40"/>
      <c r="J234" s="41"/>
    </row>
    <row r="235" spans="1:10" ht="45" hidden="1" outlineLevel="1">
      <c r="A235" s="40" t="e">
        <f t="shared" si="11"/>
        <v>#REF!</v>
      </c>
      <c r="B235" s="69" t="s">
        <v>582</v>
      </c>
      <c r="C235" s="202" t="s">
        <v>2031</v>
      </c>
      <c r="D235" s="202" t="s">
        <v>2519</v>
      </c>
      <c r="E235" s="38"/>
      <c r="F235" s="38"/>
      <c r="G235" s="39"/>
      <c r="H235" s="38"/>
      <c r="I235" s="40"/>
      <c r="J235" s="41"/>
    </row>
    <row r="236" spans="1:10" ht="30" hidden="1" outlineLevel="1">
      <c r="A236" s="40" t="e">
        <f t="shared" si="11"/>
        <v>#REF!</v>
      </c>
      <c r="B236" s="69" t="s">
        <v>558</v>
      </c>
      <c r="C236" s="202" t="s">
        <v>542</v>
      </c>
      <c r="D236" s="202">
        <v>2.59</v>
      </c>
      <c r="E236" s="38"/>
      <c r="F236" s="38"/>
      <c r="G236" s="39"/>
      <c r="H236" s="38"/>
      <c r="I236" s="40"/>
      <c r="J236" s="41"/>
    </row>
    <row r="237" spans="1:10" ht="15" hidden="1" outlineLevel="1">
      <c r="A237" s="40" t="e">
        <f t="shared" si="11"/>
        <v>#REF!</v>
      </c>
      <c r="B237" s="69" t="s">
        <v>2520</v>
      </c>
      <c r="C237" s="202"/>
      <c r="D237" s="202"/>
      <c r="E237" s="38"/>
      <c r="F237" s="38"/>
      <c r="G237" s="39"/>
      <c r="H237" s="38"/>
      <c r="I237" s="40"/>
      <c r="J237" s="41"/>
    </row>
    <row r="238" spans="1:10" ht="30" hidden="1" outlineLevel="1">
      <c r="A238" s="40" t="e">
        <f t="shared" si="11"/>
        <v>#REF!</v>
      </c>
      <c r="B238" s="69" t="s">
        <v>531</v>
      </c>
      <c r="C238" s="202" t="s">
        <v>31</v>
      </c>
      <c r="D238" s="202">
        <v>1</v>
      </c>
      <c r="E238" s="38"/>
      <c r="F238" s="38"/>
      <c r="G238" s="39"/>
      <c r="H238" s="38"/>
      <c r="I238" s="40"/>
      <c r="J238" s="41"/>
    </row>
    <row r="239" spans="1:10" ht="15" hidden="1" outlineLevel="1">
      <c r="A239" s="40" t="e">
        <f t="shared" si="11"/>
        <v>#REF!</v>
      </c>
      <c r="B239" s="69" t="s">
        <v>593</v>
      </c>
      <c r="C239" s="202"/>
      <c r="D239" s="202"/>
      <c r="E239" s="38"/>
      <c r="F239" s="38"/>
      <c r="G239" s="39"/>
      <c r="H239" s="38"/>
      <c r="I239" s="40"/>
      <c r="J239" s="41"/>
    </row>
    <row r="240" spans="1:10" ht="30" hidden="1" outlineLevel="1">
      <c r="A240" s="40" t="e">
        <f t="shared" si="11"/>
        <v>#REF!</v>
      </c>
      <c r="B240" s="69" t="s">
        <v>594</v>
      </c>
      <c r="C240" s="202"/>
      <c r="D240" s="202"/>
      <c r="E240" s="38"/>
      <c r="F240" s="38"/>
      <c r="G240" s="39"/>
      <c r="H240" s="38"/>
      <c r="I240" s="40"/>
      <c r="J240" s="41"/>
    </row>
    <row r="241" spans="1:10" ht="30" hidden="1" outlineLevel="1">
      <c r="A241" s="40" t="e">
        <f t="shared" si="11"/>
        <v>#REF!</v>
      </c>
      <c r="B241" s="69" t="s">
        <v>532</v>
      </c>
      <c r="C241" s="202" t="s">
        <v>31</v>
      </c>
      <c r="D241" s="202">
        <v>1</v>
      </c>
      <c r="E241" s="38"/>
      <c r="F241" s="38"/>
      <c r="G241" s="39"/>
      <c r="H241" s="38"/>
      <c r="I241" s="40"/>
      <c r="J241" s="41"/>
    </row>
    <row r="242" spans="1:10" ht="15" hidden="1" outlineLevel="1">
      <c r="A242" s="40" t="e">
        <f t="shared" si="11"/>
        <v>#REF!</v>
      </c>
      <c r="B242" s="69" t="s">
        <v>593</v>
      </c>
      <c r="C242" s="202"/>
      <c r="D242" s="202"/>
      <c r="E242" s="38"/>
      <c r="F242" s="38"/>
      <c r="G242" s="39"/>
      <c r="H242" s="38"/>
      <c r="I242" s="40"/>
      <c r="J242" s="41"/>
    </row>
    <row r="243" spans="1:10" ht="30" hidden="1" outlineLevel="1">
      <c r="A243" s="40" t="e">
        <f t="shared" si="11"/>
        <v>#REF!</v>
      </c>
      <c r="B243" s="69" t="s">
        <v>594</v>
      </c>
      <c r="C243" s="202"/>
      <c r="D243" s="202"/>
      <c r="E243" s="38"/>
      <c r="F243" s="38"/>
      <c r="G243" s="39"/>
      <c r="H243" s="38"/>
      <c r="I243" s="40"/>
      <c r="J243" s="41"/>
    </row>
    <row r="244" spans="1:10" ht="30" hidden="1" outlineLevel="1">
      <c r="A244" s="40" t="e">
        <f t="shared" si="11"/>
        <v>#REF!</v>
      </c>
      <c r="B244" s="69" t="s">
        <v>595</v>
      </c>
      <c r="C244" s="202" t="s">
        <v>31</v>
      </c>
      <c r="D244" s="202">
        <v>1</v>
      </c>
      <c r="E244" s="38"/>
      <c r="F244" s="38"/>
      <c r="G244" s="39"/>
      <c r="H244" s="38"/>
      <c r="I244" s="40"/>
      <c r="J244" s="41"/>
    </row>
    <row r="245" spans="1:10" ht="30" hidden="1" outlineLevel="1">
      <c r="A245" s="40" t="e">
        <f t="shared" si="11"/>
        <v>#REF!</v>
      </c>
      <c r="B245" s="69" t="s">
        <v>596</v>
      </c>
      <c r="C245" s="202" t="s">
        <v>31</v>
      </c>
      <c r="D245" s="202">
        <v>1</v>
      </c>
      <c r="E245" s="38"/>
      <c r="F245" s="38"/>
      <c r="G245" s="39"/>
      <c r="H245" s="38"/>
      <c r="I245" s="40"/>
      <c r="J245" s="41"/>
    </row>
    <row r="246" spans="1:10" ht="30" hidden="1" outlineLevel="1">
      <c r="A246" s="40" t="e">
        <f t="shared" si="11"/>
        <v>#REF!</v>
      </c>
      <c r="B246" s="69" t="s">
        <v>597</v>
      </c>
      <c r="C246" s="202" t="s">
        <v>31</v>
      </c>
      <c r="D246" s="202">
        <v>2</v>
      </c>
      <c r="E246" s="38"/>
      <c r="F246" s="38"/>
      <c r="G246" s="39"/>
      <c r="H246" s="38"/>
      <c r="I246" s="40"/>
      <c r="J246" s="41"/>
    </row>
    <row r="247" spans="1:10" ht="45" hidden="1" outlineLevel="1">
      <c r="A247" s="40" t="e">
        <f t="shared" si="11"/>
        <v>#REF!</v>
      </c>
      <c r="B247" s="69" t="s">
        <v>598</v>
      </c>
      <c r="C247" s="202" t="s">
        <v>2461</v>
      </c>
      <c r="D247" s="202" t="s">
        <v>2521</v>
      </c>
      <c r="E247" s="38"/>
      <c r="F247" s="38"/>
      <c r="G247" s="39"/>
      <c r="H247" s="38"/>
      <c r="I247" s="40"/>
      <c r="J247" s="41"/>
    </row>
    <row r="248" spans="1:10" ht="45" hidden="1" outlineLevel="1">
      <c r="A248" s="40" t="e">
        <f t="shared" si="11"/>
        <v>#REF!</v>
      </c>
      <c r="B248" s="69" t="s">
        <v>599</v>
      </c>
      <c r="C248" s="202" t="s">
        <v>2461</v>
      </c>
      <c r="D248" s="202" t="s">
        <v>2522</v>
      </c>
      <c r="E248" s="38"/>
      <c r="F248" s="38"/>
      <c r="G248" s="39"/>
      <c r="H248" s="38"/>
      <c r="I248" s="40"/>
      <c r="J248" s="41"/>
    </row>
    <row r="249" spans="1:10" ht="45" hidden="1" outlineLevel="1">
      <c r="A249" s="40" t="e">
        <f t="shared" si="11"/>
        <v>#REF!</v>
      </c>
      <c r="B249" s="69" t="s">
        <v>600</v>
      </c>
      <c r="C249" s="202" t="s">
        <v>2461</v>
      </c>
      <c r="D249" s="202" t="s">
        <v>2523</v>
      </c>
      <c r="E249" s="38"/>
      <c r="F249" s="38"/>
      <c r="G249" s="39"/>
      <c r="H249" s="38"/>
      <c r="I249" s="40"/>
      <c r="J249" s="41"/>
    </row>
    <row r="250" spans="1:10" ht="45" hidden="1" outlineLevel="1">
      <c r="A250" s="40" t="e">
        <f t="shared" si="11"/>
        <v>#REF!</v>
      </c>
      <c r="B250" s="69" t="s">
        <v>601</v>
      </c>
      <c r="C250" s="202" t="s">
        <v>2031</v>
      </c>
      <c r="D250" s="202" t="s">
        <v>2524</v>
      </c>
      <c r="E250" s="38"/>
      <c r="F250" s="38"/>
      <c r="G250" s="39"/>
      <c r="H250" s="38"/>
      <c r="I250" s="40"/>
      <c r="J250" s="41"/>
    </row>
    <row r="251" spans="1:10" ht="45" hidden="1" outlineLevel="1">
      <c r="A251" s="40" t="e">
        <f t="shared" si="11"/>
        <v>#REF!</v>
      </c>
      <c r="B251" s="69" t="s">
        <v>602</v>
      </c>
      <c r="C251" s="202" t="s">
        <v>2031</v>
      </c>
      <c r="D251" s="202" t="s">
        <v>2493</v>
      </c>
      <c r="E251" s="38"/>
      <c r="F251" s="38"/>
      <c r="G251" s="39"/>
      <c r="H251" s="38"/>
      <c r="I251" s="40"/>
      <c r="J251" s="41"/>
    </row>
    <row r="252" spans="1:10" ht="45" hidden="1" outlineLevel="1">
      <c r="A252" s="40" t="e">
        <f t="shared" si="11"/>
        <v>#REF!</v>
      </c>
      <c r="B252" s="69" t="s">
        <v>603</v>
      </c>
      <c r="C252" s="202" t="s">
        <v>2031</v>
      </c>
      <c r="D252" s="202" t="s">
        <v>2525</v>
      </c>
      <c r="E252" s="38"/>
      <c r="F252" s="38"/>
      <c r="G252" s="39"/>
      <c r="H252" s="38"/>
      <c r="I252" s="40"/>
      <c r="J252" s="41"/>
    </row>
    <row r="253" spans="1:10" ht="45" hidden="1" outlineLevel="1">
      <c r="A253" s="40" t="e">
        <f t="shared" si="11"/>
        <v>#REF!</v>
      </c>
      <c r="B253" s="69" t="s">
        <v>604</v>
      </c>
      <c r="C253" s="202" t="s">
        <v>2031</v>
      </c>
      <c r="D253" s="202" t="s">
        <v>2526</v>
      </c>
      <c r="E253" s="38"/>
      <c r="F253" s="38"/>
      <c r="G253" s="39"/>
      <c r="H253" s="38"/>
      <c r="I253" s="40"/>
      <c r="J253" s="41"/>
    </row>
    <row r="254" spans="1:10" ht="45" hidden="1" outlineLevel="1">
      <c r="A254" s="40" t="e">
        <f t="shared" si="11"/>
        <v>#REF!</v>
      </c>
      <c r="B254" s="69" t="s">
        <v>605</v>
      </c>
      <c r="C254" s="202" t="s">
        <v>2031</v>
      </c>
      <c r="D254" s="202" t="s">
        <v>2527</v>
      </c>
      <c r="E254" s="38"/>
      <c r="F254" s="38"/>
      <c r="G254" s="39"/>
      <c r="H254" s="38"/>
      <c r="I254" s="40"/>
      <c r="J254" s="41"/>
    </row>
    <row r="255" spans="1:10" ht="45" hidden="1" outlineLevel="1">
      <c r="A255" s="40" t="e">
        <f t="shared" si="11"/>
        <v>#REF!</v>
      </c>
      <c r="B255" s="69" t="s">
        <v>606</v>
      </c>
      <c r="C255" s="202" t="s">
        <v>2031</v>
      </c>
      <c r="D255" s="202" t="s">
        <v>2528</v>
      </c>
      <c r="E255" s="38"/>
      <c r="F255" s="38"/>
      <c r="G255" s="39"/>
      <c r="H255" s="38"/>
      <c r="I255" s="40"/>
      <c r="J255" s="41"/>
    </row>
    <row r="256" spans="1:10" ht="45" hidden="1" outlineLevel="1">
      <c r="A256" s="40" t="e">
        <f t="shared" si="11"/>
        <v>#REF!</v>
      </c>
      <c r="B256" s="69" t="s">
        <v>607</v>
      </c>
      <c r="C256" s="202" t="s">
        <v>2031</v>
      </c>
      <c r="D256" s="202" t="s">
        <v>2529</v>
      </c>
      <c r="E256" s="38"/>
      <c r="F256" s="38"/>
      <c r="G256" s="39"/>
      <c r="H256" s="38"/>
      <c r="I256" s="40"/>
      <c r="J256" s="41"/>
    </row>
    <row r="257" spans="1:10" ht="45" hidden="1" outlineLevel="1">
      <c r="A257" s="40" t="e">
        <f t="shared" si="11"/>
        <v>#REF!</v>
      </c>
      <c r="B257" s="69" t="s">
        <v>608</v>
      </c>
      <c r="C257" s="202" t="s">
        <v>2031</v>
      </c>
      <c r="D257" s="202" t="s">
        <v>2530</v>
      </c>
      <c r="E257" s="38"/>
      <c r="F257" s="38"/>
      <c r="G257" s="39"/>
      <c r="H257" s="38"/>
      <c r="I257" s="40"/>
      <c r="J257" s="41"/>
    </row>
    <row r="258" spans="1:10" ht="45" hidden="1" outlineLevel="1">
      <c r="A258" s="40" t="e">
        <f t="shared" si="11"/>
        <v>#REF!</v>
      </c>
      <c r="B258" s="69" t="s">
        <v>609</v>
      </c>
      <c r="C258" s="202" t="s">
        <v>2031</v>
      </c>
      <c r="D258" s="202" t="s">
        <v>2531</v>
      </c>
      <c r="E258" s="38"/>
      <c r="F258" s="38"/>
      <c r="G258" s="39"/>
      <c r="H258" s="38"/>
      <c r="I258" s="40"/>
      <c r="J258" s="41"/>
    </row>
    <row r="259" spans="1:10" ht="45" hidden="1" outlineLevel="1">
      <c r="A259" s="40" t="e">
        <f t="shared" si="11"/>
        <v>#REF!</v>
      </c>
      <c r="B259" s="69" t="s">
        <v>541</v>
      </c>
      <c r="C259" s="202" t="s">
        <v>2532</v>
      </c>
      <c r="D259" s="202" t="s">
        <v>2533</v>
      </c>
      <c r="E259" s="38"/>
      <c r="F259" s="38"/>
      <c r="G259" s="39"/>
      <c r="H259" s="38"/>
      <c r="I259" s="40"/>
      <c r="J259" s="41"/>
    </row>
    <row r="260" spans="1:10" ht="15" hidden="1" outlineLevel="1">
      <c r="A260" s="40" t="e">
        <f t="shared" si="11"/>
        <v>#REF!</v>
      </c>
      <c r="B260" s="473" t="s">
        <v>2534</v>
      </c>
      <c r="C260" s="474"/>
      <c r="D260" s="474"/>
      <c r="E260" s="473"/>
      <c r="F260" s="473"/>
      <c r="G260" s="473"/>
      <c r="H260" s="473"/>
      <c r="I260" s="473"/>
      <c r="J260" s="473"/>
    </row>
    <row r="261" spans="1:10" ht="75" hidden="1" outlineLevel="1">
      <c r="A261" s="40" t="e">
        <f t="shared" si="11"/>
        <v>#REF!</v>
      </c>
      <c r="B261" s="44" t="s">
        <v>2535</v>
      </c>
      <c r="C261" s="202" t="s">
        <v>31</v>
      </c>
      <c r="D261" s="202">
        <v>1</v>
      </c>
      <c r="E261" s="69"/>
      <c r="F261" s="69"/>
      <c r="G261" s="69"/>
      <c r="H261" s="69"/>
      <c r="I261" s="69"/>
      <c r="J261" s="69"/>
    </row>
    <row r="262" spans="1:10" ht="75" hidden="1" outlineLevel="1">
      <c r="A262" s="40" t="e">
        <f t="shared" si="11"/>
        <v>#REF!</v>
      </c>
      <c r="B262" s="69" t="s">
        <v>2536</v>
      </c>
      <c r="C262" s="202" t="s">
        <v>31</v>
      </c>
      <c r="D262" s="202">
        <v>1</v>
      </c>
      <c r="E262" s="69"/>
      <c r="F262" s="69"/>
      <c r="G262" s="69"/>
      <c r="H262" s="69"/>
      <c r="I262" s="69"/>
      <c r="J262" s="69"/>
    </row>
    <row r="263" spans="1:10" ht="30" hidden="1" outlineLevel="1">
      <c r="A263" s="40" t="e">
        <f t="shared" si="11"/>
        <v>#REF!</v>
      </c>
      <c r="B263" s="69" t="s">
        <v>610</v>
      </c>
      <c r="C263" s="202" t="s">
        <v>31</v>
      </c>
      <c r="D263" s="202">
        <v>1</v>
      </c>
      <c r="E263" s="202"/>
      <c r="F263" s="202"/>
      <c r="G263" s="202"/>
      <c r="H263" s="202"/>
      <c r="I263" s="202"/>
      <c r="J263" s="202"/>
    </row>
    <row r="264" spans="1:10" ht="30" hidden="1" outlineLevel="1">
      <c r="A264" s="40" t="e">
        <f t="shared" si="11"/>
        <v>#REF!</v>
      </c>
      <c r="B264" s="44" t="s">
        <v>611</v>
      </c>
      <c r="C264" s="202" t="s">
        <v>31</v>
      </c>
      <c r="D264" s="202">
        <v>1</v>
      </c>
      <c r="E264" s="69"/>
      <c r="F264" s="69"/>
      <c r="G264" s="69"/>
      <c r="H264" s="69"/>
      <c r="I264" s="69"/>
      <c r="J264" s="69"/>
    </row>
    <row r="265" spans="1:10" ht="30" hidden="1" outlineLevel="1">
      <c r="A265" s="40" t="e">
        <f t="shared" si="11"/>
        <v>#REF!</v>
      </c>
      <c r="B265" s="69" t="s">
        <v>612</v>
      </c>
      <c r="C265" s="202" t="s">
        <v>31</v>
      </c>
      <c r="D265" s="202">
        <v>2</v>
      </c>
      <c r="E265" s="69"/>
      <c r="F265" s="69"/>
      <c r="G265" s="69"/>
      <c r="H265" s="69"/>
      <c r="I265" s="69"/>
      <c r="J265" s="69"/>
    </row>
    <row r="266" spans="1:10" ht="45" hidden="1" outlineLevel="1">
      <c r="A266" s="40" t="e">
        <f t="shared" si="11"/>
        <v>#REF!</v>
      </c>
      <c r="B266" s="69" t="s">
        <v>613</v>
      </c>
      <c r="C266" s="202" t="s">
        <v>2461</v>
      </c>
      <c r="D266" s="202" t="s">
        <v>2537</v>
      </c>
      <c r="E266" s="38"/>
      <c r="F266" s="38"/>
      <c r="G266" s="39"/>
      <c r="H266" s="38"/>
      <c r="I266" s="40"/>
      <c r="J266" s="41"/>
    </row>
    <row r="267" spans="1:10" ht="45" hidden="1" outlineLevel="1">
      <c r="A267" s="40" t="e">
        <f t="shared" si="11"/>
        <v>#REF!</v>
      </c>
      <c r="B267" s="69" t="s">
        <v>614</v>
      </c>
      <c r="C267" s="202" t="s">
        <v>2461</v>
      </c>
      <c r="D267" s="202" t="s">
        <v>2538</v>
      </c>
      <c r="E267" s="38"/>
      <c r="F267" s="38"/>
      <c r="G267" s="39"/>
      <c r="H267" s="38"/>
      <c r="I267" s="40"/>
      <c r="J267" s="41"/>
    </row>
    <row r="268" spans="1:10" ht="45" hidden="1" outlineLevel="1">
      <c r="A268" s="40" t="e">
        <f t="shared" si="11"/>
        <v>#REF!</v>
      </c>
      <c r="B268" s="69" t="s">
        <v>615</v>
      </c>
      <c r="C268" s="202" t="s">
        <v>2031</v>
      </c>
      <c r="D268" s="202" t="s">
        <v>2539</v>
      </c>
      <c r="E268" s="38"/>
      <c r="F268" s="38"/>
      <c r="G268" s="39"/>
      <c r="H268" s="38"/>
      <c r="I268" s="40"/>
      <c r="J268" s="41"/>
    </row>
    <row r="269" spans="1:10" ht="45" hidden="1" outlineLevel="1">
      <c r="A269" s="40" t="e">
        <f t="shared" si="11"/>
        <v>#REF!</v>
      </c>
      <c r="B269" s="69" t="s">
        <v>616</v>
      </c>
      <c r="C269" s="202" t="s">
        <v>2031</v>
      </c>
      <c r="D269" s="202" t="s">
        <v>2540</v>
      </c>
      <c r="E269" s="38"/>
      <c r="F269" s="38"/>
      <c r="G269" s="39"/>
      <c r="H269" s="38"/>
      <c r="I269" s="40"/>
      <c r="J269" s="41"/>
    </row>
    <row r="270" spans="1:10" ht="45" hidden="1" outlineLevel="1">
      <c r="A270" s="40" t="e">
        <f t="shared" si="11"/>
        <v>#REF!</v>
      </c>
      <c r="B270" s="69" t="s">
        <v>617</v>
      </c>
      <c r="C270" s="202" t="s">
        <v>2031</v>
      </c>
      <c r="D270" s="202" t="s">
        <v>2541</v>
      </c>
      <c r="E270" s="38"/>
      <c r="F270" s="38"/>
      <c r="G270" s="39"/>
      <c r="H270" s="38"/>
      <c r="I270" s="40"/>
      <c r="J270" s="41"/>
    </row>
    <row r="271" spans="1:10" ht="45" hidden="1" outlineLevel="1">
      <c r="A271" s="40" t="e">
        <f t="shared" si="11"/>
        <v>#REF!</v>
      </c>
      <c r="B271" s="69" t="s">
        <v>618</v>
      </c>
      <c r="C271" s="202" t="s">
        <v>2031</v>
      </c>
      <c r="D271" s="202" t="s">
        <v>2542</v>
      </c>
      <c r="E271" s="38"/>
      <c r="F271" s="38"/>
      <c r="G271" s="39"/>
      <c r="H271" s="38"/>
      <c r="I271" s="40"/>
      <c r="J271" s="41"/>
    </row>
    <row r="272" spans="1:10" ht="45" hidden="1" outlineLevel="1">
      <c r="A272" s="40" t="e">
        <f t="shared" si="11"/>
        <v>#REF!</v>
      </c>
      <c r="B272" s="69" t="s">
        <v>619</v>
      </c>
      <c r="C272" s="202" t="s">
        <v>2031</v>
      </c>
      <c r="D272" s="202" t="s">
        <v>2543</v>
      </c>
      <c r="E272" s="38"/>
      <c r="F272" s="38"/>
      <c r="G272" s="39"/>
      <c r="H272" s="38"/>
      <c r="I272" s="40"/>
      <c r="J272" s="41"/>
    </row>
    <row r="273" spans="1:10" ht="45" hidden="1" outlineLevel="1">
      <c r="A273" s="40" t="e">
        <f t="shared" si="11"/>
        <v>#REF!</v>
      </c>
      <c r="B273" s="69" t="s">
        <v>620</v>
      </c>
      <c r="C273" s="202" t="s">
        <v>2031</v>
      </c>
      <c r="D273" s="202" t="s">
        <v>2544</v>
      </c>
      <c r="E273" s="38"/>
      <c r="F273" s="38"/>
      <c r="G273" s="39"/>
      <c r="H273" s="38"/>
      <c r="I273" s="40"/>
      <c r="J273" s="41"/>
    </row>
    <row r="274" spans="1:10" ht="45" hidden="1" outlineLevel="1">
      <c r="A274" s="40" t="e">
        <f t="shared" si="11"/>
        <v>#REF!</v>
      </c>
      <c r="B274" s="69" t="s">
        <v>621</v>
      </c>
      <c r="C274" s="202" t="s">
        <v>2031</v>
      </c>
      <c r="D274" s="202" t="s">
        <v>2545</v>
      </c>
      <c r="E274" s="38"/>
      <c r="F274" s="38"/>
      <c r="G274" s="39"/>
      <c r="H274" s="38"/>
      <c r="I274" s="40"/>
      <c r="J274" s="41"/>
    </row>
    <row r="275" spans="1:10" ht="45" hidden="1" outlineLevel="1">
      <c r="A275" s="40" t="e">
        <f t="shared" ref="A275:A338" si="12">A274+1</f>
        <v>#REF!</v>
      </c>
      <c r="B275" s="69" t="s">
        <v>541</v>
      </c>
      <c r="C275" s="202" t="s">
        <v>2532</v>
      </c>
      <c r="D275" s="202" t="s">
        <v>2546</v>
      </c>
      <c r="E275" s="38"/>
      <c r="F275" s="38"/>
      <c r="G275" s="39"/>
      <c r="H275" s="38"/>
      <c r="I275" s="40"/>
      <c r="J275" s="41"/>
    </row>
    <row r="276" spans="1:10" ht="15" hidden="1" outlineLevel="1">
      <c r="A276" s="40" t="e">
        <f t="shared" si="12"/>
        <v>#REF!</v>
      </c>
      <c r="B276" s="69" t="s">
        <v>2547</v>
      </c>
      <c r="C276" s="202"/>
      <c r="D276" s="202"/>
      <c r="E276" s="38"/>
      <c r="F276" s="38"/>
      <c r="G276" s="39"/>
      <c r="H276" s="38"/>
      <c r="I276" s="40"/>
      <c r="J276" s="41"/>
    </row>
    <row r="277" spans="1:10" ht="75" hidden="1" outlineLevel="1">
      <c r="A277" s="40" t="e">
        <f t="shared" si="12"/>
        <v>#REF!</v>
      </c>
      <c r="B277" s="69" t="s">
        <v>2548</v>
      </c>
      <c r="C277" s="202" t="s">
        <v>31</v>
      </c>
      <c r="D277" s="202">
        <v>1</v>
      </c>
      <c r="E277" s="38"/>
      <c r="F277" s="38"/>
      <c r="G277" s="39"/>
      <c r="H277" s="38"/>
      <c r="I277" s="40"/>
      <c r="J277" s="41"/>
    </row>
    <row r="278" spans="1:10" ht="75" hidden="1" outlineLevel="1">
      <c r="A278" s="40" t="e">
        <f t="shared" si="12"/>
        <v>#REF!</v>
      </c>
      <c r="B278" s="69" t="s">
        <v>2548</v>
      </c>
      <c r="C278" s="202" t="s">
        <v>31</v>
      </c>
      <c r="D278" s="202">
        <v>1</v>
      </c>
      <c r="E278" s="38"/>
      <c r="F278" s="38"/>
      <c r="G278" s="39"/>
      <c r="H278" s="38"/>
      <c r="I278" s="40"/>
      <c r="J278" s="41"/>
    </row>
    <row r="279" spans="1:10" ht="30" hidden="1" outlineLevel="1">
      <c r="A279" s="40" t="e">
        <f t="shared" si="12"/>
        <v>#REF!</v>
      </c>
      <c r="B279" s="69" t="s">
        <v>622</v>
      </c>
      <c r="C279" s="202" t="s">
        <v>31</v>
      </c>
      <c r="D279" s="202">
        <v>1</v>
      </c>
      <c r="E279" s="38"/>
      <c r="F279" s="38"/>
      <c r="G279" s="39"/>
      <c r="H279" s="38"/>
      <c r="I279" s="40"/>
      <c r="J279" s="41"/>
    </row>
    <row r="280" spans="1:10" ht="30" hidden="1" outlineLevel="1">
      <c r="A280" s="40" t="e">
        <f t="shared" si="12"/>
        <v>#REF!</v>
      </c>
      <c r="B280" s="69" t="s">
        <v>596</v>
      </c>
      <c r="C280" s="202" t="s">
        <v>31</v>
      </c>
      <c r="D280" s="202">
        <v>1</v>
      </c>
      <c r="E280" s="38"/>
      <c r="F280" s="38"/>
      <c r="G280" s="39"/>
      <c r="H280" s="38"/>
      <c r="I280" s="40"/>
      <c r="J280" s="41"/>
    </row>
    <row r="281" spans="1:10" ht="30" hidden="1" outlineLevel="1">
      <c r="A281" s="40" t="e">
        <f t="shared" si="12"/>
        <v>#REF!</v>
      </c>
      <c r="B281" s="69" t="s">
        <v>623</v>
      </c>
      <c r="C281" s="202" t="s">
        <v>31</v>
      </c>
      <c r="D281" s="202">
        <v>2</v>
      </c>
      <c r="E281" s="38"/>
      <c r="F281" s="38"/>
      <c r="G281" s="39"/>
      <c r="H281" s="38"/>
      <c r="I281" s="40"/>
      <c r="J281" s="41"/>
    </row>
    <row r="282" spans="1:10" ht="45" hidden="1" outlineLevel="1">
      <c r="A282" s="40" t="e">
        <f t="shared" si="12"/>
        <v>#REF!</v>
      </c>
      <c r="B282" s="69" t="s">
        <v>600</v>
      </c>
      <c r="C282" s="202" t="s">
        <v>2461</v>
      </c>
      <c r="D282" s="202" t="s">
        <v>2549</v>
      </c>
      <c r="E282" s="38"/>
      <c r="F282" s="38"/>
      <c r="G282" s="39"/>
      <c r="H282" s="38"/>
      <c r="I282" s="40"/>
      <c r="J282" s="41"/>
    </row>
    <row r="283" spans="1:10" ht="45" hidden="1" outlineLevel="1">
      <c r="A283" s="40" t="e">
        <f t="shared" si="12"/>
        <v>#REF!</v>
      </c>
      <c r="B283" s="69" t="s">
        <v>624</v>
      </c>
      <c r="C283" s="202" t="s">
        <v>2461</v>
      </c>
      <c r="D283" s="202" t="s">
        <v>2550</v>
      </c>
      <c r="E283" s="38"/>
      <c r="F283" s="38"/>
      <c r="G283" s="39"/>
      <c r="H283" s="38"/>
      <c r="I283" s="40"/>
      <c r="J283" s="41"/>
    </row>
    <row r="284" spans="1:10" ht="45" hidden="1" outlineLevel="1">
      <c r="A284" s="40" t="e">
        <f t="shared" si="12"/>
        <v>#REF!</v>
      </c>
      <c r="B284" s="69" t="s">
        <v>625</v>
      </c>
      <c r="C284" s="202" t="s">
        <v>2031</v>
      </c>
      <c r="D284" s="202" t="s">
        <v>2551</v>
      </c>
      <c r="E284" s="38"/>
      <c r="F284" s="38"/>
      <c r="G284" s="39"/>
      <c r="H284" s="38"/>
      <c r="I284" s="40"/>
      <c r="J284" s="41"/>
    </row>
    <row r="285" spans="1:10" ht="45" hidden="1" outlineLevel="1">
      <c r="A285" s="40" t="e">
        <f t="shared" si="12"/>
        <v>#REF!</v>
      </c>
      <c r="B285" s="69" t="s">
        <v>626</v>
      </c>
      <c r="C285" s="202" t="s">
        <v>2031</v>
      </c>
      <c r="D285" s="202" t="s">
        <v>2552</v>
      </c>
      <c r="E285" s="38"/>
      <c r="F285" s="38"/>
      <c r="G285" s="39"/>
      <c r="H285" s="38"/>
      <c r="I285" s="40"/>
      <c r="J285" s="41"/>
    </row>
    <row r="286" spans="1:10" ht="45" hidden="1" outlineLevel="1">
      <c r="A286" s="40" t="e">
        <f t="shared" si="12"/>
        <v>#REF!</v>
      </c>
      <c r="B286" s="69" t="s">
        <v>627</v>
      </c>
      <c r="C286" s="202" t="s">
        <v>2031</v>
      </c>
      <c r="D286" s="202" t="s">
        <v>2553</v>
      </c>
      <c r="E286" s="38"/>
      <c r="F286" s="38"/>
      <c r="G286" s="39"/>
      <c r="H286" s="38"/>
      <c r="I286" s="40"/>
      <c r="J286" s="41"/>
    </row>
    <row r="287" spans="1:10" ht="45" hidden="1" outlineLevel="1">
      <c r="A287" s="40" t="e">
        <f t="shared" si="12"/>
        <v>#REF!</v>
      </c>
      <c r="B287" s="69" t="s">
        <v>628</v>
      </c>
      <c r="C287" s="202" t="s">
        <v>2031</v>
      </c>
      <c r="D287" s="202" t="s">
        <v>2554</v>
      </c>
      <c r="E287" s="38"/>
      <c r="F287" s="38"/>
      <c r="G287" s="39"/>
      <c r="H287" s="38"/>
      <c r="I287" s="40"/>
      <c r="J287" s="41"/>
    </row>
    <row r="288" spans="1:10" ht="45" hidden="1" outlineLevel="1">
      <c r="A288" s="40" t="e">
        <f t="shared" si="12"/>
        <v>#REF!</v>
      </c>
      <c r="B288" s="69" t="s">
        <v>629</v>
      </c>
      <c r="C288" s="202" t="s">
        <v>2031</v>
      </c>
      <c r="D288" s="202" t="s">
        <v>2555</v>
      </c>
      <c r="E288" s="38"/>
      <c r="F288" s="38"/>
      <c r="G288" s="39"/>
      <c r="H288" s="38"/>
      <c r="I288" s="40"/>
      <c r="J288" s="41"/>
    </row>
    <row r="289" spans="1:10" ht="45" hidden="1" outlineLevel="1">
      <c r="A289" s="40" t="e">
        <f t="shared" si="12"/>
        <v>#REF!</v>
      </c>
      <c r="B289" s="69" t="s">
        <v>630</v>
      </c>
      <c r="C289" s="202" t="s">
        <v>2031</v>
      </c>
      <c r="D289" s="202" t="s">
        <v>2556</v>
      </c>
      <c r="E289" s="38"/>
      <c r="F289" s="38"/>
      <c r="G289" s="39"/>
      <c r="H289" s="38"/>
      <c r="I289" s="40"/>
      <c r="J289" s="41"/>
    </row>
    <row r="290" spans="1:10" ht="45" hidden="1" outlineLevel="1">
      <c r="A290" s="40" t="e">
        <f t="shared" si="12"/>
        <v>#REF!</v>
      </c>
      <c r="B290" s="69" t="s">
        <v>631</v>
      </c>
      <c r="C290" s="202" t="s">
        <v>2031</v>
      </c>
      <c r="D290" s="202" t="s">
        <v>2557</v>
      </c>
      <c r="E290" s="38"/>
      <c r="F290" s="38"/>
      <c r="G290" s="39"/>
      <c r="H290" s="38"/>
      <c r="I290" s="40"/>
      <c r="J290" s="41"/>
    </row>
    <row r="291" spans="1:10" ht="45" hidden="1" outlineLevel="1">
      <c r="A291" s="40" t="e">
        <f t="shared" si="12"/>
        <v>#REF!</v>
      </c>
      <c r="B291" s="69" t="s">
        <v>632</v>
      </c>
      <c r="C291" s="202" t="s">
        <v>2031</v>
      </c>
      <c r="D291" s="202" t="s">
        <v>2556</v>
      </c>
      <c r="E291" s="38"/>
      <c r="F291" s="38"/>
      <c r="G291" s="39"/>
      <c r="H291" s="38"/>
      <c r="I291" s="40"/>
      <c r="J291" s="41"/>
    </row>
    <row r="292" spans="1:10" ht="45" hidden="1" outlineLevel="1">
      <c r="A292" s="40" t="e">
        <f t="shared" si="12"/>
        <v>#REF!</v>
      </c>
      <c r="B292" s="69" t="s">
        <v>541</v>
      </c>
      <c r="C292" s="202" t="s">
        <v>2532</v>
      </c>
      <c r="D292" s="202" t="s">
        <v>2558</v>
      </c>
      <c r="E292" s="38"/>
      <c r="F292" s="38"/>
      <c r="G292" s="39"/>
      <c r="H292" s="38"/>
      <c r="I292" s="40"/>
      <c r="J292" s="41"/>
    </row>
    <row r="293" spans="1:10" ht="15" hidden="1" outlineLevel="1">
      <c r="A293" s="40" t="e">
        <f t="shared" si="12"/>
        <v>#REF!</v>
      </c>
      <c r="B293" s="69" t="s">
        <v>2559</v>
      </c>
      <c r="C293" s="202"/>
      <c r="D293" s="202"/>
      <c r="E293" s="38"/>
      <c r="F293" s="38"/>
      <c r="G293" s="39"/>
      <c r="H293" s="38"/>
      <c r="I293" s="40"/>
      <c r="J293" s="41"/>
    </row>
    <row r="294" spans="1:10" ht="60" hidden="1" outlineLevel="1">
      <c r="A294" s="40" t="e">
        <f t="shared" si="12"/>
        <v>#REF!</v>
      </c>
      <c r="B294" s="69" t="s">
        <v>2560</v>
      </c>
      <c r="C294" s="202" t="s">
        <v>31</v>
      </c>
      <c r="D294" s="202">
        <v>1</v>
      </c>
      <c r="E294" s="38"/>
      <c r="F294" s="38"/>
      <c r="G294" s="39"/>
      <c r="H294" s="38"/>
      <c r="I294" s="40"/>
      <c r="J294" s="41"/>
    </row>
    <row r="295" spans="1:10" ht="30" hidden="1" outlineLevel="1">
      <c r="A295" s="40" t="e">
        <f t="shared" si="12"/>
        <v>#REF!</v>
      </c>
      <c r="B295" s="69" t="s">
        <v>543</v>
      </c>
      <c r="C295" s="202" t="s">
        <v>31</v>
      </c>
      <c r="D295" s="202">
        <v>3</v>
      </c>
      <c r="E295" s="38"/>
      <c r="F295" s="38"/>
      <c r="G295" s="39"/>
      <c r="H295" s="38"/>
      <c r="I295" s="40"/>
      <c r="J295" s="41"/>
    </row>
    <row r="296" spans="1:10" ht="30" hidden="1" outlineLevel="1">
      <c r="A296" s="40" t="e">
        <f t="shared" si="12"/>
        <v>#REF!</v>
      </c>
      <c r="B296" s="44" t="s">
        <v>633</v>
      </c>
      <c r="C296" s="202" t="s">
        <v>31</v>
      </c>
      <c r="D296" s="202">
        <v>1</v>
      </c>
      <c r="E296" s="38"/>
      <c r="F296" s="38"/>
      <c r="G296" s="39"/>
      <c r="H296" s="38"/>
      <c r="I296" s="40"/>
      <c r="J296" s="41"/>
    </row>
    <row r="297" spans="1:10" ht="30" hidden="1" outlineLevel="1">
      <c r="A297" s="40" t="e">
        <f t="shared" si="12"/>
        <v>#REF!</v>
      </c>
      <c r="B297" s="69" t="s">
        <v>589</v>
      </c>
      <c r="C297" s="202" t="s">
        <v>31</v>
      </c>
      <c r="D297" s="202">
        <v>1</v>
      </c>
      <c r="E297" s="38"/>
      <c r="F297" s="38"/>
      <c r="G297" s="39"/>
      <c r="H297" s="38"/>
      <c r="I297" s="40"/>
      <c r="J297" s="41"/>
    </row>
    <row r="298" spans="1:10" ht="30" hidden="1" outlineLevel="1">
      <c r="A298" s="40" t="e">
        <f t="shared" si="12"/>
        <v>#REF!</v>
      </c>
      <c r="B298" s="44" t="s">
        <v>545</v>
      </c>
      <c r="C298" s="202" t="s">
        <v>31</v>
      </c>
      <c r="D298" s="202">
        <v>3</v>
      </c>
      <c r="E298" s="69"/>
      <c r="F298" s="69"/>
      <c r="G298" s="69"/>
      <c r="H298" s="69"/>
      <c r="I298" s="69"/>
      <c r="J298" s="69"/>
    </row>
    <row r="299" spans="1:10" ht="15" hidden="1" outlineLevel="1">
      <c r="A299" s="40" t="e">
        <f t="shared" si="12"/>
        <v>#REF!</v>
      </c>
      <c r="B299" s="69" t="s">
        <v>634</v>
      </c>
      <c r="C299" s="202" t="s">
        <v>31</v>
      </c>
      <c r="D299" s="202">
        <v>1</v>
      </c>
      <c r="E299" s="69"/>
      <c r="F299" s="69"/>
      <c r="G299" s="69"/>
      <c r="H299" s="69"/>
      <c r="I299" s="69"/>
      <c r="J299" s="69"/>
    </row>
    <row r="300" spans="1:10" ht="45" hidden="1" outlineLevel="1">
      <c r="A300" s="40" t="e">
        <f t="shared" si="12"/>
        <v>#REF!</v>
      </c>
      <c r="B300" s="44" t="s">
        <v>548</v>
      </c>
      <c r="C300" s="202" t="s">
        <v>2461</v>
      </c>
      <c r="D300" s="202" t="s">
        <v>2561</v>
      </c>
      <c r="E300" s="69"/>
      <c r="F300" s="69"/>
      <c r="G300" s="69"/>
      <c r="H300" s="69"/>
      <c r="I300" s="69"/>
      <c r="J300" s="69"/>
    </row>
    <row r="301" spans="1:10" ht="45" hidden="1" outlineLevel="1">
      <c r="A301" s="40" t="e">
        <f t="shared" si="12"/>
        <v>#REF!</v>
      </c>
      <c r="B301" s="69" t="s">
        <v>566</v>
      </c>
      <c r="C301" s="202" t="s">
        <v>2461</v>
      </c>
      <c r="D301" s="202" t="s">
        <v>2562</v>
      </c>
      <c r="E301" s="69"/>
      <c r="F301" s="69"/>
      <c r="G301" s="69"/>
      <c r="H301" s="69"/>
      <c r="I301" s="69"/>
      <c r="J301" s="69"/>
    </row>
    <row r="302" spans="1:10" ht="45" hidden="1" outlineLevel="1">
      <c r="A302" s="40" t="e">
        <f t="shared" si="12"/>
        <v>#REF!</v>
      </c>
      <c r="B302" s="44" t="s">
        <v>567</v>
      </c>
      <c r="C302" s="202" t="s">
        <v>2461</v>
      </c>
      <c r="D302" s="202" t="s">
        <v>2563</v>
      </c>
      <c r="E302" s="69"/>
      <c r="F302" s="69"/>
      <c r="G302" s="69"/>
      <c r="H302" s="69"/>
      <c r="I302" s="69"/>
      <c r="J302" s="69"/>
    </row>
    <row r="303" spans="1:10" ht="45" hidden="1" outlineLevel="1">
      <c r="A303" s="40" t="e">
        <f t="shared" si="12"/>
        <v>#REF!</v>
      </c>
      <c r="B303" s="69" t="s">
        <v>635</v>
      </c>
      <c r="C303" s="202" t="s">
        <v>2461</v>
      </c>
      <c r="D303" s="202" t="s">
        <v>2564</v>
      </c>
      <c r="E303" s="69"/>
      <c r="F303" s="69"/>
      <c r="G303" s="69"/>
      <c r="H303" s="69"/>
      <c r="I303" s="69"/>
      <c r="J303" s="69"/>
    </row>
    <row r="304" spans="1:10" ht="45" hidden="1" outlineLevel="1">
      <c r="A304" s="40" t="e">
        <f t="shared" si="12"/>
        <v>#REF!</v>
      </c>
      <c r="B304" s="69" t="s">
        <v>636</v>
      </c>
      <c r="C304" s="202" t="s">
        <v>2031</v>
      </c>
      <c r="D304" s="202" t="s">
        <v>2565</v>
      </c>
      <c r="E304" s="202"/>
      <c r="F304" s="202"/>
      <c r="G304" s="202"/>
      <c r="H304" s="202"/>
      <c r="I304" s="202"/>
      <c r="J304" s="202"/>
    </row>
    <row r="305" spans="1:10" ht="45" hidden="1" outlineLevel="1">
      <c r="A305" s="40" t="e">
        <f t="shared" si="12"/>
        <v>#REF!</v>
      </c>
      <c r="B305" s="69" t="s">
        <v>551</v>
      </c>
      <c r="C305" s="202" t="s">
        <v>2031</v>
      </c>
      <c r="D305" s="202" t="s">
        <v>2494</v>
      </c>
      <c r="E305" s="202"/>
      <c r="F305" s="202"/>
      <c r="G305" s="202"/>
      <c r="H305" s="202"/>
      <c r="I305" s="202"/>
      <c r="J305" s="202"/>
    </row>
    <row r="306" spans="1:10" ht="45" hidden="1" outlineLevel="1">
      <c r="A306" s="40" t="e">
        <f t="shared" si="12"/>
        <v>#REF!</v>
      </c>
      <c r="B306" s="69" t="s">
        <v>637</v>
      </c>
      <c r="C306" s="202" t="s">
        <v>2031</v>
      </c>
      <c r="D306" s="202" t="s">
        <v>2566</v>
      </c>
      <c r="E306" s="38"/>
      <c r="F306" s="38"/>
      <c r="G306" s="39"/>
      <c r="H306" s="38"/>
      <c r="I306" s="40"/>
      <c r="J306" s="41"/>
    </row>
    <row r="307" spans="1:10" ht="45" hidden="1" outlineLevel="1">
      <c r="A307" s="40" t="e">
        <f t="shared" si="12"/>
        <v>#REF!</v>
      </c>
      <c r="B307" s="69" t="s">
        <v>571</v>
      </c>
      <c r="C307" s="202" t="s">
        <v>2031</v>
      </c>
      <c r="D307" s="202" t="s">
        <v>2495</v>
      </c>
      <c r="E307" s="38"/>
      <c r="F307" s="38"/>
      <c r="G307" s="39"/>
      <c r="H307" s="38"/>
      <c r="I307" s="40"/>
      <c r="J307" s="41"/>
    </row>
    <row r="308" spans="1:10" ht="45" hidden="1" outlineLevel="1">
      <c r="A308" s="40" t="e">
        <f t="shared" si="12"/>
        <v>#REF!</v>
      </c>
      <c r="B308" s="69" t="s">
        <v>638</v>
      </c>
      <c r="C308" s="202" t="s">
        <v>2031</v>
      </c>
      <c r="D308" s="202" t="s">
        <v>2567</v>
      </c>
      <c r="E308" s="38"/>
      <c r="F308" s="38"/>
      <c r="G308" s="39"/>
      <c r="H308" s="38"/>
      <c r="I308" s="40"/>
      <c r="J308" s="41"/>
    </row>
    <row r="309" spans="1:10" ht="30" hidden="1" outlineLevel="1">
      <c r="A309" s="40" t="e">
        <f t="shared" si="12"/>
        <v>#REF!</v>
      </c>
      <c r="B309" s="69" t="s">
        <v>573</v>
      </c>
      <c r="C309" s="202" t="s">
        <v>2031</v>
      </c>
      <c r="D309" s="202" t="s">
        <v>2497</v>
      </c>
      <c r="E309" s="38"/>
      <c r="F309" s="38"/>
      <c r="G309" s="39"/>
      <c r="H309" s="38"/>
      <c r="I309" s="40"/>
      <c r="J309" s="41"/>
    </row>
    <row r="310" spans="1:10" ht="30" hidden="1" outlineLevel="1">
      <c r="A310" s="40" t="e">
        <f t="shared" si="12"/>
        <v>#REF!</v>
      </c>
      <c r="B310" s="69" t="s">
        <v>575</v>
      </c>
      <c r="C310" s="202" t="s">
        <v>2031</v>
      </c>
      <c r="D310" s="202" t="s">
        <v>2499</v>
      </c>
      <c r="E310" s="38"/>
      <c r="F310" s="38"/>
      <c r="G310" s="39"/>
      <c r="H310" s="38"/>
      <c r="I310" s="40"/>
      <c r="J310" s="41"/>
    </row>
    <row r="311" spans="1:10" ht="45" hidden="1" outlineLevel="1">
      <c r="A311" s="40" t="e">
        <f t="shared" si="12"/>
        <v>#REF!</v>
      </c>
      <c r="B311" s="69" t="s">
        <v>639</v>
      </c>
      <c r="C311" s="202" t="s">
        <v>2031</v>
      </c>
      <c r="D311" s="202" t="s">
        <v>2568</v>
      </c>
      <c r="E311" s="38"/>
      <c r="F311" s="38"/>
      <c r="G311" s="39"/>
      <c r="H311" s="38"/>
      <c r="I311" s="40"/>
      <c r="J311" s="41"/>
    </row>
    <row r="312" spans="1:10" ht="45" hidden="1" outlineLevel="1">
      <c r="A312" s="40" t="e">
        <f t="shared" si="12"/>
        <v>#REF!</v>
      </c>
      <c r="B312" s="69" t="s">
        <v>591</v>
      </c>
      <c r="C312" s="202" t="s">
        <v>2031</v>
      </c>
      <c r="D312" s="202" t="s">
        <v>2569</v>
      </c>
      <c r="E312" s="38"/>
      <c r="F312" s="38"/>
      <c r="G312" s="39"/>
      <c r="H312" s="38"/>
      <c r="I312" s="40"/>
      <c r="J312" s="41"/>
    </row>
    <row r="313" spans="1:10" ht="45" hidden="1" outlineLevel="1">
      <c r="A313" s="40" t="e">
        <f t="shared" si="12"/>
        <v>#REF!</v>
      </c>
      <c r="B313" s="69" t="s">
        <v>592</v>
      </c>
      <c r="C313" s="202" t="s">
        <v>2031</v>
      </c>
      <c r="D313" s="202" t="s">
        <v>2518</v>
      </c>
      <c r="E313" s="38"/>
      <c r="F313" s="38"/>
      <c r="G313" s="39"/>
      <c r="H313" s="38"/>
      <c r="I313" s="40"/>
      <c r="J313" s="41"/>
    </row>
    <row r="314" spans="1:10" ht="45" hidden="1" outlineLevel="1">
      <c r="A314" s="40" t="e">
        <f t="shared" si="12"/>
        <v>#REF!</v>
      </c>
      <c r="B314" s="69" t="s">
        <v>640</v>
      </c>
      <c r="C314" s="202" t="s">
        <v>2570</v>
      </c>
      <c r="D314" s="202" t="s">
        <v>2571</v>
      </c>
      <c r="E314" s="38"/>
      <c r="F314" s="38"/>
      <c r="G314" s="39"/>
      <c r="H314" s="38"/>
      <c r="I314" s="40"/>
      <c r="J314" s="41"/>
    </row>
    <row r="315" spans="1:10" ht="15" hidden="1" outlineLevel="1">
      <c r="A315" s="40" t="e">
        <f t="shared" si="12"/>
        <v>#REF!</v>
      </c>
      <c r="B315" s="69" t="s">
        <v>2572</v>
      </c>
      <c r="C315" s="202"/>
      <c r="D315" s="202"/>
      <c r="E315" s="38"/>
      <c r="F315" s="38"/>
      <c r="G315" s="39"/>
      <c r="H315" s="38"/>
      <c r="I315" s="40"/>
      <c r="J315" s="41"/>
    </row>
    <row r="316" spans="1:10" ht="90" hidden="1" outlineLevel="1">
      <c r="A316" s="40" t="e">
        <f t="shared" si="12"/>
        <v>#REF!</v>
      </c>
      <c r="B316" s="69" t="s">
        <v>2573</v>
      </c>
      <c r="C316" s="202" t="s">
        <v>31</v>
      </c>
      <c r="D316" s="202">
        <v>1</v>
      </c>
      <c r="E316" s="38"/>
      <c r="F316" s="38"/>
      <c r="G316" s="39"/>
      <c r="H316" s="38"/>
      <c r="I316" s="40"/>
      <c r="J316" s="41"/>
    </row>
    <row r="317" spans="1:10" ht="90" hidden="1" outlineLevel="1">
      <c r="A317" s="40" t="e">
        <f t="shared" si="12"/>
        <v>#REF!</v>
      </c>
      <c r="B317" s="69" t="s">
        <v>2573</v>
      </c>
      <c r="C317" s="202" t="s">
        <v>31</v>
      </c>
      <c r="D317" s="202">
        <v>1</v>
      </c>
      <c r="E317" s="38"/>
      <c r="F317" s="38"/>
      <c r="G317" s="39"/>
      <c r="H317" s="38"/>
      <c r="I317" s="40"/>
      <c r="J317" s="41"/>
    </row>
    <row r="318" spans="1:10" ht="30" hidden="1" outlineLevel="1">
      <c r="A318" s="40" t="e">
        <f t="shared" si="12"/>
        <v>#REF!</v>
      </c>
      <c r="B318" s="69" t="s">
        <v>641</v>
      </c>
      <c r="C318" s="202" t="s">
        <v>31</v>
      </c>
      <c r="D318" s="202">
        <v>1</v>
      </c>
      <c r="E318" s="38"/>
      <c r="F318" s="38"/>
      <c r="G318" s="39"/>
      <c r="H318" s="38"/>
      <c r="I318" s="40"/>
      <c r="J318" s="41"/>
    </row>
    <row r="319" spans="1:10" ht="30" hidden="1" outlineLevel="1">
      <c r="A319" s="40" t="e">
        <f t="shared" si="12"/>
        <v>#REF!</v>
      </c>
      <c r="B319" s="69" t="s">
        <v>642</v>
      </c>
      <c r="C319" s="202" t="s">
        <v>31</v>
      </c>
      <c r="D319" s="202">
        <v>10</v>
      </c>
      <c r="E319" s="38"/>
      <c r="F319" s="38"/>
      <c r="G319" s="39"/>
      <c r="H319" s="38"/>
      <c r="I319" s="40"/>
      <c r="J319" s="41"/>
    </row>
    <row r="320" spans="1:10" ht="30" hidden="1" outlineLevel="1">
      <c r="A320" s="40" t="e">
        <f t="shared" si="12"/>
        <v>#REF!</v>
      </c>
      <c r="B320" s="69" t="s">
        <v>643</v>
      </c>
      <c r="C320" s="202" t="s">
        <v>31</v>
      </c>
      <c r="D320" s="202">
        <v>10</v>
      </c>
      <c r="E320" s="38"/>
      <c r="F320" s="38"/>
      <c r="G320" s="39"/>
      <c r="H320" s="38"/>
      <c r="I320" s="40"/>
      <c r="J320" s="41"/>
    </row>
    <row r="321" spans="1:10" ht="30" hidden="1" outlineLevel="1">
      <c r="A321" s="40" t="e">
        <f t="shared" si="12"/>
        <v>#REF!</v>
      </c>
      <c r="B321" s="69" t="s">
        <v>644</v>
      </c>
      <c r="C321" s="202" t="s">
        <v>31</v>
      </c>
      <c r="D321" s="202">
        <v>1</v>
      </c>
      <c r="E321" s="38"/>
      <c r="F321" s="38"/>
      <c r="G321" s="39"/>
      <c r="H321" s="38"/>
      <c r="I321" s="40"/>
      <c r="J321" s="41"/>
    </row>
    <row r="322" spans="1:10" ht="45" hidden="1" outlineLevel="1">
      <c r="A322" s="40" t="e">
        <f t="shared" si="12"/>
        <v>#REF!</v>
      </c>
      <c r="B322" s="69" t="s">
        <v>645</v>
      </c>
      <c r="C322" s="202" t="s">
        <v>31</v>
      </c>
      <c r="D322" s="202">
        <v>1</v>
      </c>
      <c r="E322" s="38"/>
      <c r="F322" s="38"/>
      <c r="G322" s="39"/>
      <c r="H322" s="38"/>
      <c r="I322" s="40"/>
      <c r="J322" s="41"/>
    </row>
    <row r="323" spans="1:10" ht="30" hidden="1" outlineLevel="1">
      <c r="A323" s="40" t="e">
        <f t="shared" si="12"/>
        <v>#REF!</v>
      </c>
      <c r="B323" s="69" t="s">
        <v>646</v>
      </c>
      <c r="C323" s="202" t="s">
        <v>31</v>
      </c>
      <c r="D323" s="202">
        <v>2</v>
      </c>
      <c r="E323" s="38"/>
      <c r="F323" s="38"/>
      <c r="G323" s="39"/>
      <c r="H323" s="38"/>
      <c r="I323" s="40"/>
      <c r="J323" s="41"/>
    </row>
    <row r="324" spans="1:10" ht="30" hidden="1" outlineLevel="1">
      <c r="A324" s="40" t="e">
        <f t="shared" si="12"/>
        <v>#REF!</v>
      </c>
      <c r="B324" s="69" t="s">
        <v>647</v>
      </c>
      <c r="C324" s="202" t="s">
        <v>31</v>
      </c>
      <c r="D324" s="202">
        <v>1</v>
      </c>
      <c r="E324" s="38"/>
      <c r="F324" s="38"/>
      <c r="G324" s="39"/>
      <c r="H324" s="38"/>
      <c r="I324" s="40"/>
      <c r="J324" s="41"/>
    </row>
    <row r="325" spans="1:10" ht="30" hidden="1" outlineLevel="1">
      <c r="A325" s="40" t="e">
        <f t="shared" si="12"/>
        <v>#REF!</v>
      </c>
      <c r="B325" s="69" t="s">
        <v>648</v>
      </c>
      <c r="C325" s="202" t="s">
        <v>31</v>
      </c>
      <c r="D325" s="202">
        <v>10</v>
      </c>
      <c r="E325" s="38"/>
      <c r="F325" s="38"/>
      <c r="G325" s="39"/>
      <c r="H325" s="38"/>
      <c r="I325" s="40"/>
      <c r="J325" s="41"/>
    </row>
    <row r="326" spans="1:10" ht="30" hidden="1" outlineLevel="1">
      <c r="A326" s="40" t="e">
        <f t="shared" si="12"/>
        <v>#REF!</v>
      </c>
      <c r="B326" s="69" t="s">
        <v>649</v>
      </c>
      <c r="C326" s="202" t="s">
        <v>31</v>
      </c>
      <c r="D326" s="202">
        <v>10</v>
      </c>
      <c r="E326" s="38"/>
      <c r="F326" s="38"/>
      <c r="G326" s="39"/>
      <c r="H326" s="38"/>
      <c r="I326" s="40"/>
      <c r="J326" s="41"/>
    </row>
    <row r="327" spans="1:10" ht="45" hidden="1" outlineLevel="1">
      <c r="A327" s="40" t="e">
        <f t="shared" si="12"/>
        <v>#REF!</v>
      </c>
      <c r="B327" s="69" t="s">
        <v>650</v>
      </c>
      <c r="C327" s="202" t="s">
        <v>2461</v>
      </c>
      <c r="D327" s="202" t="s">
        <v>2574</v>
      </c>
      <c r="E327" s="38"/>
      <c r="F327" s="38"/>
      <c r="G327" s="39"/>
      <c r="H327" s="38"/>
      <c r="I327" s="40"/>
      <c r="J327" s="41"/>
    </row>
    <row r="328" spans="1:10" ht="45" hidden="1" outlineLevel="1">
      <c r="A328" s="40" t="e">
        <f t="shared" si="12"/>
        <v>#REF!</v>
      </c>
      <c r="B328" s="69" t="s">
        <v>651</v>
      </c>
      <c r="C328" s="202" t="s">
        <v>2461</v>
      </c>
      <c r="D328" s="202" t="s">
        <v>2575</v>
      </c>
      <c r="E328" s="38"/>
      <c r="F328" s="38"/>
      <c r="G328" s="39"/>
      <c r="H328" s="38"/>
      <c r="I328" s="40"/>
      <c r="J328" s="41"/>
    </row>
    <row r="329" spans="1:10" ht="45" hidden="1" outlineLevel="1">
      <c r="A329" s="40" t="e">
        <f t="shared" si="12"/>
        <v>#REF!</v>
      </c>
      <c r="B329" s="69" t="s">
        <v>614</v>
      </c>
      <c r="C329" s="202" t="s">
        <v>2461</v>
      </c>
      <c r="D329" s="202" t="s">
        <v>2576</v>
      </c>
      <c r="E329" s="38"/>
      <c r="F329" s="38"/>
      <c r="G329" s="39"/>
      <c r="H329" s="38"/>
      <c r="I329" s="40"/>
      <c r="J329" s="41"/>
    </row>
    <row r="330" spans="1:10" ht="45" hidden="1" outlineLevel="1">
      <c r="A330" s="40" t="e">
        <f t="shared" si="12"/>
        <v>#REF!</v>
      </c>
      <c r="B330" s="69" t="s">
        <v>535</v>
      </c>
      <c r="C330" s="202" t="s">
        <v>2461</v>
      </c>
      <c r="D330" s="202" t="s">
        <v>2577</v>
      </c>
      <c r="E330" s="38"/>
      <c r="F330" s="38"/>
      <c r="G330" s="39"/>
      <c r="H330" s="38"/>
      <c r="I330" s="40"/>
      <c r="J330" s="41"/>
    </row>
    <row r="331" spans="1:10" ht="45" hidden="1" outlineLevel="1">
      <c r="A331" s="40" t="e">
        <f t="shared" si="12"/>
        <v>#REF!</v>
      </c>
      <c r="B331" s="69" t="s">
        <v>652</v>
      </c>
      <c r="C331" s="202" t="s">
        <v>2461</v>
      </c>
      <c r="D331" s="202" t="s">
        <v>2578</v>
      </c>
      <c r="E331" s="38"/>
      <c r="F331" s="38"/>
      <c r="G331" s="39"/>
      <c r="H331" s="38"/>
      <c r="I331" s="40"/>
      <c r="J331" s="41"/>
    </row>
    <row r="332" spans="1:10" ht="45" hidden="1" outlineLevel="1">
      <c r="A332" s="40" t="e">
        <f t="shared" si="12"/>
        <v>#REF!</v>
      </c>
      <c r="B332" s="69" t="s">
        <v>653</v>
      </c>
      <c r="C332" s="202" t="s">
        <v>2461</v>
      </c>
      <c r="D332" s="202" t="s">
        <v>2579</v>
      </c>
      <c r="E332" s="38"/>
      <c r="F332" s="38"/>
      <c r="G332" s="39"/>
      <c r="H332" s="38"/>
      <c r="I332" s="40"/>
      <c r="J332" s="41"/>
    </row>
    <row r="333" spans="1:10" ht="45" hidden="1" outlineLevel="1">
      <c r="A333" s="40" t="e">
        <f t="shared" si="12"/>
        <v>#REF!</v>
      </c>
      <c r="B333" s="69" t="s">
        <v>654</v>
      </c>
      <c r="C333" s="202" t="s">
        <v>2461</v>
      </c>
      <c r="D333" s="202" t="s">
        <v>2580</v>
      </c>
      <c r="E333" s="38"/>
      <c r="F333" s="38"/>
      <c r="G333" s="39"/>
      <c r="H333" s="38"/>
      <c r="I333" s="40"/>
      <c r="J333" s="41"/>
    </row>
    <row r="334" spans="1:10" ht="45" hidden="1" outlineLevel="1">
      <c r="A334" s="40" t="e">
        <f t="shared" si="12"/>
        <v>#REF!</v>
      </c>
      <c r="B334" s="69" t="s">
        <v>655</v>
      </c>
      <c r="C334" s="202" t="s">
        <v>2461</v>
      </c>
      <c r="D334" s="202" t="s">
        <v>2581</v>
      </c>
      <c r="E334" s="38"/>
      <c r="F334" s="38"/>
      <c r="G334" s="39"/>
      <c r="H334" s="38"/>
      <c r="I334" s="40"/>
      <c r="J334" s="41"/>
    </row>
    <row r="335" spans="1:10" ht="41.4" hidden="1" outlineLevel="1">
      <c r="A335" s="40" t="e">
        <f t="shared" si="12"/>
        <v>#REF!</v>
      </c>
      <c r="B335" s="288" t="s">
        <v>656</v>
      </c>
      <c r="C335" s="289" t="s">
        <v>2461</v>
      </c>
      <c r="D335" s="289" t="s">
        <v>2582</v>
      </c>
      <c r="E335" s="38"/>
      <c r="F335" s="38"/>
      <c r="G335" s="39"/>
      <c r="H335" s="38"/>
      <c r="I335" s="40"/>
      <c r="J335" s="41"/>
    </row>
    <row r="336" spans="1:10" ht="41.4" hidden="1" outlineLevel="1">
      <c r="A336" s="40" t="e">
        <f t="shared" si="12"/>
        <v>#REF!</v>
      </c>
      <c r="B336" s="288" t="s">
        <v>657</v>
      </c>
      <c r="C336" s="289" t="s">
        <v>2461</v>
      </c>
      <c r="D336" s="289" t="s">
        <v>2583</v>
      </c>
      <c r="E336" s="38"/>
      <c r="F336" s="38"/>
      <c r="G336" s="39"/>
      <c r="H336" s="38"/>
      <c r="I336" s="40"/>
      <c r="J336" s="41"/>
    </row>
    <row r="337" spans="1:10" ht="41.4" hidden="1" outlineLevel="1">
      <c r="A337" s="40" t="e">
        <f t="shared" si="12"/>
        <v>#REF!</v>
      </c>
      <c r="B337" s="288" t="s">
        <v>658</v>
      </c>
      <c r="C337" s="289" t="s">
        <v>2461</v>
      </c>
      <c r="D337" s="289" t="s">
        <v>2584</v>
      </c>
      <c r="E337" s="38"/>
      <c r="F337" s="38"/>
      <c r="G337" s="39"/>
      <c r="H337" s="38"/>
      <c r="I337" s="40"/>
      <c r="J337" s="41"/>
    </row>
    <row r="338" spans="1:10" ht="41.4" hidden="1" outlineLevel="1">
      <c r="A338" s="40" t="e">
        <f t="shared" si="12"/>
        <v>#REF!</v>
      </c>
      <c r="B338" s="288" t="s">
        <v>659</v>
      </c>
      <c r="C338" s="289" t="s">
        <v>2461</v>
      </c>
      <c r="D338" s="289" t="s">
        <v>2585</v>
      </c>
      <c r="E338" s="38"/>
      <c r="F338" s="38"/>
      <c r="G338" s="39"/>
      <c r="H338" s="38"/>
      <c r="I338" s="40"/>
      <c r="J338" s="41"/>
    </row>
    <row r="339" spans="1:10" ht="41.4" hidden="1" outlineLevel="1">
      <c r="A339" s="40" t="e">
        <f t="shared" ref="A339:A402" si="13">A338+1</f>
        <v>#REF!</v>
      </c>
      <c r="B339" s="288" t="s">
        <v>660</v>
      </c>
      <c r="C339" s="289" t="s">
        <v>2461</v>
      </c>
      <c r="D339" s="289" t="s">
        <v>2586</v>
      </c>
      <c r="E339" s="38"/>
      <c r="F339" s="38"/>
      <c r="G339" s="39"/>
      <c r="H339" s="38"/>
      <c r="I339" s="40"/>
      <c r="J339" s="41"/>
    </row>
    <row r="340" spans="1:10" ht="41.4" hidden="1" outlineLevel="1">
      <c r="A340" s="40" t="e">
        <f t="shared" si="13"/>
        <v>#REF!</v>
      </c>
      <c r="B340" s="288" t="s">
        <v>661</v>
      </c>
      <c r="C340" s="289" t="s">
        <v>2461</v>
      </c>
      <c r="D340" s="289" t="s">
        <v>2587</v>
      </c>
      <c r="E340" s="38"/>
      <c r="F340" s="38"/>
      <c r="G340" s="39"/>
      <c r="H340" s="38"/>
      <c r="I340" s="40"/>
      <c r="J340" s="41"/>
    </row>
    <row r="341" spans="1:10" ht="41.4" hidden="1" outlineLevel="1">
      <c r="A341" s="40" t="e">
        <f t="shared" si="13"/>
        <v>#REF!</v>
      </c>
      <c r="B341" s="288" t="s">
        <v>662</v>
      </c>
      <c r="C341" s="289" t="s">
        <v>2461</v>
      </c>
      <c r="D341" s="289" t="s">
        <v>2588</v>
      </c>
      <c r="E341" s="38"/>
      <c r="F341" s="38"/>
      <c r="G341" s="39"/>
      <c r="H341" s="38"/>
      <c r="I341" s="40"/>
      <c r="J341" s="41"/>
    </row>
    <row r="342" spans="1:10" ht="41.4" hidden="1" outlineLevel="1">
      <c r="A342" s="40" t="e">
        <f t="shared" si="13"/>
        <v>#REF!</v>
      </c>
      <c r="B342" s="288" t="s">
        <v>663</v>
      </c>
      <c r="C342" s="289" t="s">
        <v>2461</v>
      </c>
      <c r="D342" s="289" t="s">
        <v>2589</v>
      </c>
      <c r="E342" s="38"/>
      <c r="F342" s="38"/>
      <c r="G342" s="39"/>
      <c r="H342" s="38"/>
      <c r="I342" s="40"/>
      <c r="J342" s="41"/>
    </row>
    <row r="343" spans="1:10" ht="41.4" hidden="1" outlineLevel="1">
      <c r="A343" s="40" t="e">
        <f t="shared" si="13"/>
        <v>#REF!</v>
      </c>
      <c r="B343" s="288" t="s">
        <v>664</v>
      </c>
      <c r="C343" s="289" t="s">
        <v>2461</v>
      </c>
      <c r="D343" s="289" t="s">
        <v>2590</v>
      </c>
      <c r="E343" s="38"/>
      <c r="F343" s="38"/>
      <c r="G343" s="39"/>
      <c r="H343" s="38"/>
      <c r="I343" s="40"/>
      <c r="J343" s="41"/>
    </row>
    <row r="344" spans="1:10" ht="27.6" hidden="1" outlineLevel="1">
      <c r="A344" s="40" t="e">
        <f t="shared" si="13"/>
        <v>#REF!</v>
      </c>
      <c r="B344" s="288" t="s">
        <v>665</v>
      </c>
      <c r="C344" s="289" t="s">
        <v>2031</v>
      </c>
      <c r="D344" s="289" t="s">
        <v>2591</v>
      </c>
      <c r="E344" s="38"/>
      <c r="F344" s="38"/>
      <c r="G344" s="39"/>
      <c r="H344" s="38"/>
      <c r="I344" s="40"/>
      <c r="J344" s="41"/>
    </row>
    <row r="345" spans="1:10" ht="41.4" hidden="1" outlineLevel="1">
      <c r="A345" s="40" t="e">
        <f t="shared" si="13"/>
        <v>#REF!</v>
      </c>
      <c r="B345" s="288" t="s">
        <v>666</v>
      </c>
      <c r="C345" s="289" t="s">
        <v>2031</v>
      </c>
      <c r="D345" s="289" t="s">
        <v>2592</v>
      </c>
      <c r="E345" s="38"/>
      <c r="F345" s="38"/>
      <c r="G345" s="39"/>
      <c r="H345" s="38"/>
      <c r="I345" s="40"/>
      <c r="J345" s="41"/>
    </row>
    <row r="346" spans="1:10" ht="45" hidden="1" outlineLevel="1">
      <c r="A346" s="40" t="e">
        <f t="shared" si="13"/>
        <v>#REF!</v>
      </c>
      <c r="B346" s="69" t="s">
        <v>536</v>
      </c>
      <c r="C346" s="202" t="s">
        <v>2031</v>
      </c>
      <c r="D346" s="202" t="s">
        <v>2593</v>
      </c>
      <c r="E346" s="38"/>
      <c r="F346" s="38"/>
      <c r="G346" s="39"/>
      <c r="H346" s="38"/>
      <c r="I346" s="40"/>
      <c r="J346" s="41"/>
    </row>
    <row r="347" spans="1:10" ht="45" hidden="1" outlineLevel="1">
      <c r="A347" s="40" t="e">
        <f t="shared" si="13"/>
        <v>#REF!</v>
      </c>
      <c r="B347" s="69" t="s">
        <v>667</v>
      </c>
      <c r="C347" s="202" t="s">
        <v>2031</v>
      </c>
      <c r="D347" s="202" t="s">
        <v>2531</v>
      </c>
      <c r="E347" s="38"/>
      <c r="F347" s="38"/>
      <c r="G347" s="39"/>
      <c r="H347" s="38"/>
      <c r="I347" s="40"/>
      <c r="J347" s="41"/>
    </row>
    <row r="348" spans="1:10" ht="45" hidden="1" outlineLevel="1">
      <c r="A348" s="40" t="e">
        <f t="shared" si="13"/>
        <v>#REF!</v>
      </c>
      <c r="B348" s="69" t="s">
        <v>668</v>
      </c>
      <c r="C348" s="202" t="s">
        <v>2031</v>
      </c>
      <c r="D348" s="202" t="s">
        <v>2594</v>
      </c>
      <c r="E348" s="38"/>
      <c r="F348" s="38"/>
      <c r="G348" s="39"/>
      <c r="H348" s="38"/>
      <c r="I348" s="40"/>
      <c r="J348" s="41"/>
    </row>
    <row r="349" spans="1:10" ht="45" hidden="1" outlineLevel="1">
      <c r="A349" s="40" t="e">
        <f t="shared" si="13"/>
        <v>#REF!</v>
      </c>
      <c r="B349" s="69" t="s">
        <v>669</v>
      </c>
      <c r="C349" s="202" t="s">
        <v>2031</v>
      </c>
      <c r="D349" s="202" t="s">
        <v>2595</v>
      </c>
      <c r="E349" s="38"/>
      <c r="F349" s="38"/>
      <c r="G349" s="39"/>
      <c r="H349" s="38"/>
      <c r="I349" s="40"/>
      <c r="J349" s="41"/>
    </row>
    <row r="350" spans="1:10" ht="45" hidden="1" outlineLevel="1">
      <c r="A350" s="40" t="e">
        <f t="shared" si="13"/>
        <v>#REF!</v>
      </c>
      <c r="B350" s="44" t="s">
        <v>670</v>
      </c>
      <c r="C350" s="202" t="s">
        <v>2031</v>
      </c>
      <c r="D350" s="202" t="s">
        <v>2596</v>
      </c>
      <c r="E350" s="38"/>
      <c r="F350" s="38"/>
      <c r="G350" s="39"/>
      <c r="H350" s="38"/>
      <c r="I350" s="40"/>
      <c r="J350" s="41"/>
    </row>
    <row r="351" spans="1:10" ht="45" hidden="1" outlineLevel="1">
      <c r="A351" s="40" t="e">
        <f t="shared" si="13"/>
        <v>#REF!</v>
      </c>
      <c r="B351" s="69" t="s">
        <v>671</v>
      </c>
      <c r="C351" s="202" t="s">
        <v>2031</v>
      </c>
      <c r="D351" s="202" t="s">
        <v>2597</v>
      </c>
      <c r="E351" s="38"/>
      <c r="F351" s="38"/>
      <c r="G351" s="39"/>
      <c r="H351" s="38"/>
      <c r="I351" s="40"/>
      <c r="J351" s="41"/>
    </row>
    <row r="352" spans="1:10" ht="45" hidden="1" outlineLevel="1">
      <c r="A352" s="40" t="e">
        <f t="shared" si="13"/>
        <v>#REF!</v>
      </c>
      <c r="B352" s="44" t="s">
        <v>672</v>
      </c>
      <c r="C352" s="202" t="s">
        <v>2031</v>
      </c>
      <c r="D352" s="202" t="s">
        <v>2598</v>
      </c>
      <c r="E352" s="38"/>
      <c r="F352" s="38"/>
      <c r="G352" s="39"/>
      <c r="H352" s="38"/>
      <c r="I352" s="40"/>
      <c r="J352" s="41"/>
    </row>
    <row r="353" spans="1:10" ht="45" hidden="1" outlineLevel="1">
      <c r="A353" s="40" t="e">
        <f t="shared" si="13"/>
        <v>#REF!</v>
      </c>
      <c r="B353" s="44" t="s">
        <v>537</v>
      </c>
      <c r="C353" s="202" t="s">
        <v>2031</v>
      </c>
      <c r="D353" s="202" t="s">
        <v>2599</v>
      </c>
      <c r="E353" s="38"/>
      <c r="F353" s="38"/>
      <c r="G353" s="39"/>
      <c r="H353" s="38"/>
      <c r="I353" s="40"/>
      <c r="J353" s="41"/>
    </row>
    <row r="354" spans="1:10" ht="45" hidden="1" outlineLevel="1">
      <c r="A354" s="40" t="e">
        <f t="shared" si="13"/>
        <v>#REF!</v>
      </c>
      <c r="B354" s="44" t="s">
        <v>673</v>
      </c>
      <c r="C354" s="202" t="s">
        <v>2031</v>
      </c>
      <c r="D354" s="202" t="s">
        <v>2600</v>
      </c>
      <c r="E354" s="38"/>
      <c r="F354" s="38"/>
      <c r="G354" s="39"/>
      <c r="H354" s="38"/>
      <c r="I354" s="40"/>
      <c r="J354" s="41"/>
    </row>
    <row r="355" spans="1:10" ht="45" hidden="1" outlineLevel="1">
      <c r="A355" s="40" t="e">
        <f t="shared" si="13"/>
        <v>#REF!</v>
      </c>
      <c r="B355" s="70" t="s">
        <v>674</v>
      </c>
      <c r="C355" s="202" t="s">
        <v>2031</v>
      </c>
      <c r="D355" s="202" t="s">
        <v>2601</v>
      </c>
      <c r="E355" s="38"/>
      <c r="F355" s="38"/>
      <c r="G355" s="39"/>
      <c r="H355" s="38"/>
      <c r="I355" s="40"/>
      <c r="J355" s="41"/>
    </row>
    <row r="356" spans="1:10" ht="45" hidden="1" outlineLevel="1">
      <c r="A356" s="40" t="e">
        <f t="shared" si="13"/>
        <v>#REF!</v>
      </c>
      <c r="B356" s="44" t="s">
        <v>675</v>
      </c>
      <c r="C356" s="202" t="s">
        <v>2031</v>
      </c>
      <c r="D356" s="202" t="s">
        <v>2602</v>
      </c>
      <c r="E356" s="38"/>
      <c r="F356" s="38"/>
      <c r="G356" s="39"/>
      <c r="H356" s="38"/>
      <c r="I356" s="40"/>
      <c r="J356" s="41"/>
    </row>
    <row r="357" spans="1:10" ht="45" hidden="1" outlineLevel="1">
      <c r="A357" s="40" t="e">
        <f t="shared" si="13"/>
        <v>#REF!</v>
      </c>
      <c r="B357" s="44" t="s">
        <v>676</v>
      </c>
      <c r="C357" s="202" t="s">
        <v>2031</v>
      </c>
      <c r="D357" s="202" t="s">
        <v>2603</v>
      </c>
      <c r="E357" s="38"/>
      <c r="F357" s="38"/>
      <c r="G357" s="39"/>
      <c r="H357" s="38"/>
      <c r="I357" s="40"/>
      <c r="J357" s="41"/>
    </row>
    <row r="358" spans="1:10" ht="45" hidden="1" outlineLevel="1">
      <c r="A358" s="40" t="e">
        <f t="shared" si="13"/>
        <v>#REF!</v>
      </c>
      <c r="B358" s="44" t="s">
        <v>677</v>
      </c>
      <c r="C358" s="202" t="s">
        <v>2031</v>
      </c>
      <c r="D358" s="202" t="s">
        <v>2598</v>
      </c>
      <c r="E358" s="38"/>
      <c r="F358" s="38"/>
      <c r="G358" s="39"/>
      <c r="H358" s="38"/>
      <c r="I358" s="40"/>
      <c r="J358" s="41"/>
    </row>
    <row r="359" spans="1:10" ht="45" hidden="1" outlineLevel="1">
      <c r="A359" s="40" t="e">
        <f t="shared" si="13"/>
        <v>#REF!</v>
      </c>
      <c r="B359" s="44" t="s">
        <v>678</v>
      </c>
      <c r="C359" s="202" t="s">
        <v>2031</v>
      </c>
      <c r="D359" s="202" t="s">
        <v>2604</v>
      </c>
      <c r="E359" s="38"/>
      <c r="F359" s="38"/>
      <c r="G359" s="39"/>
      <c r="H359" s="38"/>
      <c r="I359" s="40"/>
      <c r="J359" s="41"/>
    </row>
    <row r="360" spans="1:10" ht="45" hidden="1" outlineLevel="1">
      <c r="A360" s="40" t="e">
        <f t="shared" si="13"/>
        <v>#REF!</v>
      </c>
      <c r="B360" s="44" t="s">
        <v>679</v>
      </c>
      <c r="C360" s="202" t="s">
        <v>2031</v>
      </c>
      <c r="D360" s="202" t="s">
        <v>2605</v>
      </c>
      <c r="E360" s="38"/>
      <c r="F360" s="38"/>
      <c r="G360" s="39"/>
      <c r="H360" s="38"/>
      <c r="I360" s="40"/>
      <c r="J360" s="41"/>
    </row>
    <row r="361" spans="1:10" ht="45" hidden="1" outlineLevel="1">
      <c r="A361" s="40" t="e">
        <f t="shared" si="13"/>
        <v>#REF!</v>
      </c>
      <c r="B361" s="69" t="s">
        <v>680</v>
      </c>
      <c r="C361" s="202" t="s">
        <v>2031</v>
      </c>
      <c r="D361" s="202" t="s">
        <v>2606</v>
      </c>
      <c r="E361" s="38"/>
      <c r="F361" s="38"/>
      <c r="G361" s="39"/>
      <c r="H361" s="38"/>
      <c r="I361" s="40"/>
      <c r="J361" s="41"/>
    </row>
    <row r="362" spans="1:10" ht="45" hidden="1" outlineLevel="1">
      <c r="A362" s="40" t="e">
        <f t="shared" si="13"/>
        <v>#REF!</v>
      </c>
      <c r="B362" s="69" t="s">
        <v>681</v>
      </c>
      <c r="C362" s="202" t="s">
        <v>2031</v>
      </c>
      <c r="D362" s="202" t="s">
        <v>2607</v>
      </c>
      <c r="E362" s="38"/>
      <c r="F362" s="38"/>
      <c r="G362" s="39"/>
      <c r="H362" s="38"/>
      <c r="I362" s="40"/>
      <c r="J362" s="41"/>
    </row>
    <row r="363" spans="1:10" ht="45" hidden="1" outlineLevel="1">
      <c r="A363" s="40" t="e">
        <f t="shared" si="13"/>
        <v>#REF!</v>
      </c>
      <c r="B363" s="69" t="s">
        <v>682</v>
      </c>
      <c r="C363" s="202" t="s">
        <v>2031</v>
      </c>
      <c r="D363" s="202" t="s">
        <v>2608</v>
      </c>
      <c r="E363" s="38"/>
      <c r="F363" s="38"/>
      <c r="G363" s="39"/>
      <c r="H363" s="38"/>
      <c r="I363" s="40"/>
      <c r="J363" s="41"/>
    </row>
    <row r="364" spans="1:10" ht="45" hidden="1" outlineLevel="1">
      <c r="A364" s="40" t="e">
        <f t="shared" si="13"/>
        <v>#REF!</v>
      </c>
      <c r="B364" s="69" t="s">
        <v>683</v>
      </c>
      <c r="C364" s="202" t="s">
        <v>2031</v>
      </c>
      <c r="D364" s="202" t="s">
        <v>2609</v>
      </c>
      <c r="E364" s="38"/>
      <c r="F364" s="38"/>
      <c r="G364" s="39"/>
      <c r="H364" s="38"/>
      <c r="I364" s="40"/>
      <c r="J364" s="41"/>
    </row>
    <row r="365" spans="1:10" ht="45" hidden="1" outlineLevel="1">
      <c r="A365" s="40" t="e">
        <f t="shared" si="13"/>
        <v>#REF!</v>
      </c>
      <c r="B365" s="69" t="s">
        <v>684</v>
      </c>
      <c r="C365" s="202" t="s">
        <v>2031</v>
      </c>
      <c r="D365" s="202" t="s">
        <v>2610</v>
      </c>
      <c r="E365" s="38"/>
      <c r="F365" s="38"/>
      <c r="G365" s="39"/>
      <c r="H365" s="38"/>
      <c r="I365" s="40"/>
      <c r="J365" s="41"/>
    </row>
    <row r="366" spans="1:10" ht="45" hidden="1" outlineLevel="1">
      <c r="A366" s="40" t="e">
        <f t="shared" si="13"/>
        <v>#REF!</v>
      </c>
      <c r="B366" s="69" t="s">
        <v>685</v>
      </c>
      <c r="C366" s="202" t="s">
        <v>2031</v>
      </c>
      <c r="D366" s="202" t="s">
        <v>2611</v>
      </c>
      <c r="E366" s="38"/>
      <c r="F366" s="38"/>
      <c r="G366" s="39"/>
      <c r="H366" s="38"/>
      <c r="I366" s="40"/>
      <c r="J366" s="41"/>
    </row>
    <row r="367" spans="1:10" ht="45" hidden="1" outlineLevel="1">
      <c r="A367" s="40" t="e">
        <f t="shared" si="13"/>
        <v>#REF!</v>
      </c>
      <c r="B367" s="69" t="s">
        <v>686</v>
      </c>
      <c r="C367" s="202" t="s">
        <v>2031</v>
      </c>
      <c r="D367" s="202" t="s">
        <v>2612</v>
      </c>
      <c r="E367" s="38"/>
      <c r="F367" s="38"/>
      <c r="G367" s="39"/>
      <c r="H367" s="38"/>
      <c r="I367" s="40"/>
      <c r="J367" s="41"/>
    </row>
    <row r="368" spans="1:10" ht="45" hidden="1" outlineLevel="1">
      <c r="A368" s="40" t="e">
        <f t="shared" si="13"/>
        <v>#REF!</v>
      </c>
      <c r="B368" s="69" t="s">
        <v>687</v>
      </c>
      <c r="C368" s="202" t="s">
        <v>2031</v>
      </c>
      <c r="D368" s="202" t="s">
        <v>2613</v>
      </c>
      <c r="E368" s="38"/>
      <c r="F368" s="38"/>
      <c r="G368" s="39"/>
      <c r="H368" s="38"/>
      <c r="I368" s="40"/>
      <c r="J368" s="41"/>
    </row>
    <row r="369" spans="1:10" ht="45" hidden="1" outlineLevel="1">
      <c r="A369" s="40" t="e">
        <f t="shared" si="13"/>
        <v>#REF!</v>
      </c>
      <c r="B369" s="69" t="s">
        <v>688</v>
      </c>
      <c r="C369" s="202" t="s">
        <v>2031</v>
      </c>
      <c r="D369" s="202" t="s">
        <v>2614</v>
      </c>
      <c r="E369" s="38"/>
      <c r="F369" s="38"/>
      <c r="G369" s="39"/>
      <c r="H369" s="38"/>
      <c r="I369" s="40"/>
      <c r="J369" s="41"/>
    </row>
    <row r="370" spans="1:10" ht="45" hidden="1" outlineLevel="1">
      <c r="A370" s="40" t="e">
        <f t="shared" si="13"/>
        <v>#REF!</v>
      </c>
      <c r="B370" s="69" t="s">
        <v>689</v>
      </c>
      <c r="C370" s="202" t="s">
        <v>2031</v>
      </c>
      <c r="D370" s="202" t="s">
        <v>2615</v>
      </c>
      <c r="E370" s="38"/>
      <c r="F370" s="38"/>
      <c r="G370" s="39"/>
      <c r="H370" s="38"/>
      <c r="I370" s="40"/>
      <c r="J370" s="41"/>
    </row>
    <row r="371" spans="1:10" ht="45" hidden="1" outlineLevel="1">
      <c r="A371" s="40" t="e">
        <f t="shared" si="13"/>
        <v>#REF!</v>
      </c>
      <c r="B371" s="69" t="s">
        <v>690</v>
      </c>
      <c r="C371" s="202" t="s">
        <v>2031</v>
      </c>
      <c r="D371" s="202" t="s">
        <v>2615</v>
      </c>
      <c r="E371" s="38"/>
      <c r="F371" s="38"/>
      <c r="G371" s="39"/>
      <c r="H371" s="38"/>
      <c r="I371" s="40"/>
      <c r="J371" s="41"/>
    </row>
    <row r="372" spans="1:10" ht="45" hidden="1" outlineLevel="1">
      <c r="A372" s="40" t="e">
        <f t="shared" si="13"/>
        <v>#REF!</v>
      </c>
      <c r="B372" s="69" t="s">
        <v>691</v>
      </c>
      <c r="C372" s="202" t="s">
        <v>2031</v>
      </c>
      <c r="D372" s="475">
        <v>45818</v>
      </c>
      <c r="E372" s="38"/>
      <c r="F372" s="38"/>
      <c r="G372" s="39"/>
      <c r="H372" s="38"/>
      <c r="I372" s="40"/>
      <c r="J372" s="41"/>
    </row>
    <row r="373" spans="1:10" ht="45" hidden="1" outlineLevel="1">
      <c r="A373" s="40" t="e">
        <f t="shared" si="13"/>
        <v>#REF!</v>
      </c>
      <c r="B373" s="69" t="s">
        <v>692</v>
      </c>
      <c r="C373" s="202" t="s">
        <v>2031</v>
      </c>
      <c r="D373" s="202" t="s">
        <v>2616</v>
      </c>
      <c r="E373" s="38"/>
      <c r="F373" s="38"/>
      <c r="G373" s="39"/>
      <c r="H373" s="38"/>
      <c r="I373" s="40"/>
      <c r="J373" s="41"/>
    </row>
    <row r="374" spans="1:10" ht="45" hidden="1" outlineLevel="1">
      <c r="A374" s="40" t="e">
        <f t="shared" si="13"/>
        <v>#REF!</v>
      </c>
      <c r="B374" s="69" t="s">
        <v>693</v>
      </c>
      <c r="C374" s="202" t="s">
        <v>2031</v>
      </c>
      <c r="D374" s="202" t="s">
        <v>2617</v>
      </c>
      <c r="E374" s="38"/>
      <c r="F374" s="38"/>
      <c r="G374" s="39"/>
      <c r="H374" s="38"/>
      <c r="I374" s="40"/>
      <c r="J374" s="41"/>
    </row>
    <row r="375" spans="1:10" ht="45" hidden="1" outlineLevel="1">
      <c r="A375" s="40" t="e">
        <f t="shared" si="13"/>
        <v>#REF!</v>
      </c>
      <c r="B375" s="44" t="s">
        <v>694</v>
      </c>
      <c r="C375" s="202" t="s">
        <v>2031</v>
      </c>
      <c r="D375" s="202" t="s">
        <v>2618</v>
      </c>
      <c r="E375" s="38"/>
      <c r="F375" s="38"/>
      <c r="G375" s="39"/>
      <c r="H375" s="38"/>
      <c r="I375" s="40"/>
      <c r="J375" s="41"/>
    </row>
    <row r="376" spans="1:10" ht="45" hidden="1" outlineLevel="1">
      <c r="A376" s="40" t="e">
        <f t="shared" si="13"/>
        <v>#REF!</v>
      </c>
      <c r="B376" s="69" t="s">
        <v>695</v>
      </c>
      <c r="C376" s="202" t="s">
        <v>2031</v>
      </c>
      <c r="D376" s="202" t="s">
        <v>2619</v>
      </c>
      <c r="E376" s="38"/>
      <c r="F376" s="38"/>
      <c r="G376" s="39"/>
      <c r="H376" s="38"/>
      <c r="I376" s="40"/>
      <c r="J376" s="41"/>
    </row>
    <row r="377" spans="1:10" ht="45" hidden="1" outlineLevel="1">
      <c r="A377" s="40" t="e">
        <f t="shared" si="13"/>
        <v>#REF!</v>
      </c>
      <c r="B377" s="69" t="s">
        <v>696</v>
      </c>
      <c r="C377" s="202" t="s">
        <v>2031</v>
      </c>
      <c r="D377" s="202" t="s">
        <v>2620</v>
      </c>
      <c r="E377" s="38"/>
      <c r="F377" s="38"/>
      <c r="G377" s="39"/>
      <c r="H377" s="38"/>
      <c r="I377" s="40"/>
      <c r="J377" s="41"/>
    </row>
    <row r="378" spans="1:10" ht="45" hidden="1" outlineLevel="1">
      <c r="A378" s="40" t="e">
        <f t="shared" si="13"/>
        <v>#REF!</v>
      </c>
      <c r="B378" s="69" t="s">
        <v>697</v>
      </c>
      <c r="C378" s="202" t="s">
        <v>2031</v>
      </c>
      <c r="D378" s="202" t="s">
        <v>2621</v>
      </c>
      <c r="E378" s="38"/>
      <c r="F378" s="38"/>
      <c r="G378" s="39"/>
      <c r="H378" s="38"/>
      <c r="I378" s="40"/>
      <c r="J378" s="41"/>
    </row>
    <row r="379" spans="1:10" ht="45" hidden="1" outlineLevel="1">
      <c r="A379" s="40" t="e">
        <f t="shared" si="13"/>
        <v>#REF!</v>
      </c>
      <c r="B379" s="69" t="s">
        <v>698</v>
      </c>
      <c r="C379" s="202" t="s">
        <v>2031</v>
      </c>
      <c r="D379" s="202" t="s">
        <v>2622</v>
      </c>
      <c r="E379" s="38"/>
      <c r="F379" s="38"/>
      <c r="G379" s="39"/>
      <c r="H379" s="38"/>
      <c r="I379" s="40"/>
      <c r="J379" s="41"/>
    </row>
    <row r="380" spans="1:10" ht="45" hidden="1" outlineLevel="1">
      <c r="A380" s="40" t="e">
        <f t="shared" si="13"/>
        <v>#REF!</v>
      </c>
      <c r="B380" s="69" t="s">
        <v>699</v>
      </c>
      <c r="C380" s="202" t="s">
        <v>2031</v>
      </c>
      <c r="D380" s="202" t="s">
        <v>2623</v>
      </c>
      <c r="E380" s="38"/>
      <c r="F380" s="38"/>
      <c r="G380" s="39"/>
      <c r="H380" s="38"/>
      <c r="I380" s="40"/>
      <c r="J380" s="41"/>
    </row>
    <row r="381" spans="1:10" ht="45" hidden="1" outlineLevel="1">
      <c r="A381" s="40" t="e">
        <f t="shared" si="13"/>
        <v>#REF!</v>
      </c>
      <c r="B381" s="69" t="s">
        <v>700</v>
      </c>
      <c r="C381" s="202" t="s">
        <v>2031</v>
      </c>
      <c r="D381" s="202" t="s">
        <v>2624</v>
      </c>
      <c r="E381" s="38"/>
      <c r="F381" s="38"/>
      <c r="G381" s="39"/>
      <c r="H381" s="38"/>
      <c r="I381" s="40"/>
      <c r="J381" s="41"/>
    </row>
    <row r="382" spans="1:10" ht="45" hidden="1" outlineLevel="1">
      <c r="A382" s="40" t="e">
        <f t="shared" si="13"/>
        <v>#REF!</v>
      </c>
      <c r="B382" s="69" t="s">
        <v>701</v>
      </c>
      <c r="C382" s="202" t="s">
        <v>2031</v>
      </c>
      <c r="D382" s="202" t="s">
        <v>2625</v>
      </c>
      <c r="E382" s="38"/>
      <c r="F382" s="38"/>
      <c r="G382" s="39"/>
      <c r="H382" s="38"/>
      <c r="I382" s="40"/>
      <c r="J382" s="41"/>
    </row>
    <row r="383" spans="1:10" ht="45" hidden="1" outlineLevel="1">
      <c r="A383" s="40" t="e">
        <f t="shared" si="13"/>
        <v>#REF!</v>
      </c>
      <c r="B383" s="69" t="s">
        <v>702</v>
      </c>
      <c r="C383" s="202" t="s">
        <v>2031</v>
      </c>
      <c r="D383" s="202" t="s">
        <v>2626</v>
      </c>
      <c r="E383" s="38"/>
      <c r="F383" s="38"/>
      <c r="G383" s="39"/>
      <c r="H383" s="38"/>
      <c r="I383" s="40"/>
      <c r="J383" s="41"/>
    </row>
    <row r="384" spans="1:10" ht="45" hidden="1" outlineLevel="1">
      <c r="A384" s="40" t="e">
        <f t="shared" si="13"/>
        <v>#REF!</v>
      </c>
      <c r="B384" s="69" t="s">
        <v>703</v>
      </c>
      <c r="C384" s="202" t="s">
        <v>2031</v>
      </c>
      <c r="D384" s="202" t="s">
        <v>2627</v>
      </c>
      <c r="E384" s="38"/>
      <c r="F384" s="38"/>
      <c r="G384" s="39"/>
      <c r="H384" s="38"/>
      <c r="I384" s="40"/>
      <c r="J384" s="41"/>
    </row>
    <row r="385" spans="1:10" ht="45" hidden="1" outlineLevel="1">
      <c r="A385" s="40" t="e">
        <f t="shared" si="13"/>
        <v>#REF!</v>
      </c>
      <c r="B385" s="69" t="s">
        <v>704</v>
      </c>
      <c r="C385" s="202" t="s">
        <v>2031</v>
      </c>
      <c r="D385" s="202" t="s">
        <v>2628</v>
      </c>
      <c r="E385" s="38"/>
      <c r="F385" s="38"/>
      <c r="G385" s="39"/>
      <c r="H385" s="38"/>
      <c r="I385" s="40"/>
      <c r="J385" s="41"/>
    </row>
    <row r="386" spans="1:10" ht="45" hidden="1" outlineLevel="1">
      <c r="A386" s="40" t="e">
        <f t="shared" si="13"/>
        <v>#REF!</v>
      </c>
      <c r="B386" s="69" t="s">
        <v>705</v>
      </c>
      <c r="C386" s="202" t="s">
        <v>2031</v>
      </c>
      <c r="D386" s="202" t="s">
        <v>2629</v>
      </c>
      <c r="E386" s="38"/>
      <c r="F386" s="38"/>
      <c r="G386" s="39"/>
      <c r="H386" s="38"/>
      <c r="I386" s="40"/>
      <c r="J386" s="41"/>
    </row>
    <row r="387" spans="1:10" ht="45" hidden="1" outlineLevel="1">
      <c r="A387" s="40" t="e">
        <f t="shared" si="13"/>
        <v>#REF!</v>
      </c>
      <c r="B387" s="69" t="s">
        <v>706</v>
      </c>
      <c r="C387" s="202" t="s">
        <v>2031</v>
      </c>
      <c r="D387" s="202" t="s">
        <v>2630</v>
      </c>
      <c r="E387" s="38"/>
      <c r="F387" s="38"/>
      <c r="G387" s="39"/>
      <c r="H387" s="38"/>
      <c r="I387" s="40"/>
      <c r="J387" s="41"/>
    </row>
    <row r="388" spans="1:10" ht="45" hidden="1" outlineLevel="1">
      <c r="A388" s="40" t="e">
        <f t="shared" si="13"/>
        <v>#REF!</v>
      </c>
      <c r="B388" s="70" t="s">
        <v>707</v>
      </c>
      <c r="C388" s="202" t="s">
        <v>2031</v>
      </c>
      <c r="D388" s="202" t="s">
        <v>2631</v>
      </c>
      <c r="E388" s="69"/>
      <c r="F388" s="69"/>
      <c r="G388" s="69"/>
      <c r="H388" s="69"/>
      <c r="I388" s="69"/>
      <c r="J388" s="69"/>
    </row>
    <row r="389" spans="1:10" ht="45" hidden="1" outlineLevel="1">
      <c r="A389" s="40" t="e">
        <f t="shared" si="13"/>
        <v>#REF!</v>
      </c>
      <c r="B389" s="69" t="s">
        <v>708</v>
      </c>
      <c r="C389" s="202" t="s">
        <v>2031</v>
      </c>
      <c r="D389" s="202" t="s">
        <v>2632</v>
      </c>
      <c r="E389" s="69"/>
      <c r="F389" s="69"/>
      <c r="G389" s="69"/>
      <c r="H389" s="69"/>
      <c r="I389" s="69"/>
      <c r="J389" s="69"/>
    </row>
    <row r="390" spans="1:10" ht="45" hidden="1" outlineLevel="1">
      <c r="A390" s="40" t="e">
        <f t="shared" si="13"/>
        <v>#REF!</v>
      </c>
      <c r="B390" s="70" t="s">
        <v>709</v>
      </c>
      <c r="C390" s="202" t="s">
        <v>2031</v>
      </c>
      <c r="D390" s="202" t="s">
        <v>2633</v>
      </c>
      <c r="E390" s="38"/>
      <c r="F390" s="38"/>
      <c r="G390" s="39"/>
      <c r="H390" s="38"/>
      <c r="I390" s="40"/>
      <c r="J390" s="41"/>
    </row>
    <row r="391" spans="1:10" ht="45" hidden="1" outlineLevel="1">
      <c r="A391" s="40" t="e">
        <f t="shared" si="13"/>
        <v>#REF!</v>
      </c>
      <c r="B391" s="69" t="s">
        <v>541</v>
      </c>
      <c r="C391" s="202" t="s">
        <v>2532</v>
      </c>
      <c r="D391" s="202" t="s">
        <v>2634</v>
      </c>
      <c r="E391" s="38"/>
      <c r="F391" s="38"/>
      <c r="G391" s="39"/>
      <c r="H391" s="38"/>
      <c r="I391" s="40"/>
      <c r="J391" s="41"/>
    </row>
    <row r="392" spans="1:10" ht="30" hidden="1" outlineLevel="1">
      <c r="A392" s="40" t="e">
        <f t="shared" si="13"/>
        <v>#REF!</v>
      </c>
      <c r="B392" s="69" t="s">
        <v>558</v>
      </c>
      <c r="C392" s="202" t="s">
        <v>2532</v>
      </c>
      <c r="D392" s="202" t="s">
        <v>2635</v>
      </c>
      <c r="E392" s="38"/>
      <c r="F392" s="38"/>
      <c r="G392" s="39"/>
      <c r="H392" s="38"/>
      <c r="I392" s="40"/>
      <c r="J392" s="41"/>
    </row>
    <row r="393" spans="1:10" ht="15" hidden="1" outlineLevel="1">
      <c r="A393" s="40" t="e">
        <f t="shared" si="13"/>
        <v>#REF!</v>
      </c>
      <c r="B393" s="69" t="s">
        <v>2636</v>
      </c>
      <c r="C393" s="202"/>
      <c r="D393" s="202"/>
      <c r="E393" s="38"/>
      <c r="F393" s="38"/>
      <c r="G393" s="39"/>
      <c r="H393" s="38"/>
      <c r="I393" s="40"/>
      <c r="J393" s="41"/>
    </row>
    <row r="394" spans="1:10" ht="90" hidden="1" outlineLevel="1">
      <c r="A394" s="40" t="e">
        <f t="shared" si="13"/>
        <v>#REF!</v>
      </c>
      <c r="B394" s="69" t="s">
        <v>2573</v>
      </c>
      <c r="C394" s="202" t="s">
        <v>31</v>
      </c>
      <c r="D394" s="202">
        <v>1</v>
      </c>
      <c r="E394" s="38"/>
      <c r="F394" s="38"/>
      <c r="G394" s="39"/>
      <c r="H394" s="38"/>
      <c r="I394" s="40"/>
      <c r="J394" s="41"/>
    </row>
    <row r="395" spans="1:10" ht="90" hidden="1" outlineLevel="1">
      <c r="A395" s="40" t="e">
        <f t="shared" si="13"/>
        <v>#REF!</v>
      </c>
      <c r="B395" s="69" t="s">
        <v>2573</v>
      </c>
      <c r="C395" s="202" t="s">
        <v>31</v>
      </c>
      <c r="D395" s="202">
        <v>1</v>
      </c>
      <c r="E395" s="38"/>
      <c r="F395" s="38"/>
      <c r="G395" s="39"/>
      <c r="H395" s="38"/>
      <c r="I395" s="40"/>
      <c r="J395" s="41"/>
    </row>
    <row r="396" spans="1:10" ht="30" hidden="1" outlineLevel="1">
      <c r="A396" s="40" t="e">
        <f t="shared" si="13"/>
        <v>#REF!</v>
      </c>
      <c r="B396" s="69" t="s">
        <v>642</v>
      </c>
      <c r="C396" s="202" t="s">
        <v>31</v>
      </c>
      <c r="D396" s="202">
        <v>10</v>
      </c>
      <c r="E396" s="38"/>
      <c r="F396" s="38"/>
      <c r="G396" s="39"/>
      <c r="H396" s="38"/>
      <c r="I396" s="40"/>
      <c r="J396" s="41"/>
    </row>
    <row r="397" spans="1:10" ht="30" hidden="1" outlineLevel="1">
      <c r="A397" s="40" t="e">
        <f t="shared" si="13"/>
        <v>#REF!</v>
      </c>
      <c r="B397" s="454" t="s">
        <v>643</v>
      </c>
      <c r="C397" s="468" t="s">
        <v>31</v>
      </c>
      <c r="D397" s="468">
        <v>10</v>
      </c>
      <c r="E397" s="469"/>
      <c r="F397" s="469"/>
      <c r="G397" s="470"/>
      <c r="H397" s="469"/>
      <c r="I397" s="471"/>
      <c r="J397" s="472"/>
    </row>
    <row r="398" spans="1:10" ht="30" hidden="1" outlineLevel="1">
      <c r="A398" s="40" t="e">
        <f t="shared" si="13"/>
        <v>#REF!</v>
      </c>
      <c r="B398" s="454" t="s">
        <v>644</v>
      </c>
      <c r="C398" s="468" t="s">
        <v>31</v>
      </c>
      <c r="D398" s="468">
        <v>1</v>
      </c>
      <c r="E398" s="454"/>
      <c r="F398" s="454"/>
      <c r="G398" s="454"/>
      <c r="H398" s="454"/>
      <c r="I398" s="454"/>
      <c r="J398" s="454"/>
    </row>
    <row r="399" spans="1:10" ht="45" hidden="1" outlineLevel="1">
      <c r="A399" s="40" t="e">
        <f t="shared" si="13"/>
        <v>#REF!</v>
      </c>
      <c r="B399" s="454" t="s">
        <v>645</v>
      </c>
      <c r="C399" s="468" t="s">
        <v>31</v>
      </c>
      <c r="D399" s="468">
        <v>1</v>
      </c>
      <c r="E399" s="469"/>
      <c r="F399" s="469"/>
      <c r="G399" s="470"/>
      <c r="H399" s="469"/>
      <c r="I399" s="471"/>
      <c r="J399" s="472"/>
    </row>
    <row r="400" spans="1:10" ht="30" hidden="1" outlineLevel="1">
      <c r="A400" s="40" t="e">
        <f t="shared" si="13"/>
        <v>#REF!</v>
      </c>
      <c r="B400" s="70" t="s">
        <v>646</v>
      </c>
      <c r="C400" s="202" t="s">
        <v>31</v>
      </c>
      <c r="D400" s="202">
        <v>2</v>
      </c>
      <c r="E400" s="38"/>
      <c r="F400" s="38"/>
      <c r="G400" s="39"/>
      <c r="H400" s="38"/>
      <c r="I400" s="40"/>
      <c r="J400" s="41"/>
    </row>
    <row r="401" spans="1:10" ht="30" hidden="1" outlineLevel="1">
      <c r="A401" s="40" t="e">
        <f t="shared" si="13"/>
        <v>#REF!</v>
      </c>
      <c r="B401" s="69" t="s">
        <v>648</v>
      </c>
      <c r="C401" s="202" t="s">
        <v>31</v>
      </c>
      <c r="D401" s="202">
        <v>10</v>
      </c>
      <c r="E401" s="38"/>
      <c r="F401" s="38"/>
      <c r="G401" s="39"/>
      <c r="H401" s="38"/>
      <c r="I401" s="40"/>
      <c r="J401" s="41"/>
    </row>
    <row r="402" spans="1:10" ht="30" hidden="1" outlineLevel="1">
      <c r="A402" s="40" t="e">
        <f t="shared" si="13"/>
        <v>#REF!</v>
      </c>
      <c r="B402" s="69" t="s">
        <v>649</v>
      </c>
      <c r="C402" s="202" t="s">
        <v>31</v>
      </c>
      <c r="D402" s="202">
        <v>10</v>
      </c>
      <c r="E402" s="38"/>
      <c r="F402" s="38"/>
      <c r="G402" s="39"/>
      <c r="H402" s="38"/>
      <c r="I402" s="40"/>
      <c r="J402" s="41"/>
    </row>
    <row r="403" spans="1:10" ht="45" hidden="1" outlineLevel="1">
      <c r="A403" s="40" t="e">
        <f t="shared" ref="A403:A466" si="14">A402+1</f>
        <v>#REF!</v>
      </c>
      <c r="B403" s="69" t="s">
        <v>650</v>
      </c>
      <c r="C403" s="202" t="s">
        <v>2461</v>
      </c>
      <c r="D403" s="202" t="s">
        <v>2574</v>
      </c>
      <c r="E403" s="38"/>
      <c r="F403" s="38"/>
      <c r="G403" s="39"/>
      <c r="H403" s="38"/>
      <c r="I403" s="40"/>
      <c r="J403" s="41"/>
    </row>
    <row r="404" spans="1:10" ht="45" hidden="1" outlineLevel="1">
      <c r="A404" s="40" t="e">
        <f t="shared" si="14"/>
        <v>#REF!</v>
      </c>
      <c r="B404" s="69" t="s">
        <v>651</v>
      </c>
      <c r="C404" s="202" t="s">
        <v>2461</v>
      </c>
      <c r="D404" s="202" t="s">
        <v>2637</v>
      </c>
      <c r="E404" s="38"/>
      <c r="F404" s="38"/>
      <c r="G404" s="39"/>
      <c r="H404" s="38"/>
      <c r="I404" s="40"/>
      <c r="J404" s="41"/>
    </row>
    <row r="405" spans="1:10" ht="45" hidden="1" outlineLevel="1">
      <c r="A405" s="40" t="e">
        <f t="shared" si="14"/>
        <v>#REF!</v>
      </c>
      <c r="B405" s="69" t="s">
        <v>535</v>
      </c>
      <c r="C405" s="202" t="s">
        <v>2461</v>
      </c>
      <c r="D405" s="202" t="s">
        <v>2638</v>
      </c>
      <c r="E405" s="38"/>
      <c r="F405" s="38"/>
      <c r="G405" s="39"/>
      <c r="H405" s="38"/>
      <c r="I405" s="40"/>
      <c r="J405" s="41"/>
    </row>
    <row r="406" spans="1:10" ht="45" hidden="1" outlineLevel="1">
      <c r="A406" s="40" t="e">
        <f t="shared" si="14"/>
        <v>#REF!</v>
      </c>
      <c r="B406" s="69" t="s">
        <v>652</v>
      </c>
      <c r="C406" s="202" t="s">
        <v>2461</v>
      </c>
      <c r="D406" s="202" t="s">
        <v>2639</v>
      </c>
      <c r="E406" s="38"/>
      <c r="F406" s="38"/>
      <c r="G406" s="39"/>
      <c r="H406" s="38"/>
      <c r="I406" s="40"/>
      <c r="J406" s="41"/>
    </row>
    <row r="407" spans="1:10" ht="45" hidden="1" outlineLevel="1">
      <c r="A407" s="40" t="e">
        <f t="shared" si="14"/>
        <v>#REF!</v>
      </c>
      <c r="B407" s="69" t="s">
        <v>653</v>
      </c>
      <c r="C407" s="202" t="s">
        <v>2461</v>
      </c>
      <c r="D407" s="202" t="s">
        <v>2640</v>
      </c>
      <c r="E407" s="38"/>
      <c r="F407" s="38"/>
      <c r="G407" s="39"/>
      <c r="H407" s="38"/>
      <c r="I407" s="40"/>
      <c r="J407" s="41"/>
    </row>
    <row r="408" spans="1:10" ht="45" hidden="1" outlineLevel="1">
      <c r="A408" s="40" t="e">
        <f t="shared" si="14"/>
        <v>#REF!</v>
      </c>
      <c r="B408" s="69" t="s">
        <v>654</v>
      </c>
      <c r="C408" s="202" t="s">
        <v>2461</v>
      </c>
      <c r="D408" s="202" t="s">
        <v>2641</v>
      </c>
      <c r="E408" s="38"/>
      <c r="F408" s="38"/>
      <c r="G408" s="39"/>
      <c r="H408" s="38"/>
      <c r="I408" s="40"/>
      <c r="J408" s="41"/>
    </row>
    <row r="409" spans="1:10" ht="45" hidden="1" outlineLevel="1">
      <c r="A409" s="40" t="e">
        <f t="shared" si="14"/>
        <v>#REF!</v>
      </c>
      <c r="B409" s="69" t="s">
        <v>655</v>
      </c>
      <c r="C409" s="202" t="s">
        <v>2461</v>
      </c>
      <c r="D409" s="202" t="s">
        <v>2642</v>
      </c>
      <c r="E409" s="38"/>
      <c r="F409" s="38"/>
      <c r="G409" s="39"/>
      <c r="H409" s="38"/>
      <c r="I409" s="40"/>
      <c r="J409" s="41"/>
    </row>
    <row r="410" spans="1:10" ht="45" hidden="1" outlineLevel="1">
      <c r="A410" s="40" t="e">
        <f t="shared" si="14"/>
        <v>#REF!</v>
      </c>
      <c r="B410" s="70" t="s">
        <v>656</v>
      </c>
      <c r="C410" s="202" t="s">
        <v>2461</v>
      </c>
      <c r="D410" s="202" t="s">
        <v>2643</v>
      </c>
      <c r="E410" s="69"/>
      <c r="F410" s="69"/>
      <c r="G410" s="69"/>
      <c r="H410" s="69"/>
      <c r="I410" s="69"/>
      <c r="J410" s="69"/>
    </row>
    <row r="411" spans="1:10" ht="15" hidden="1" outlineLevel="1">
      <c r="A411" s="40" t="e">
        <f t="shared" si="14"/>
        <v>#REF!</v>
      </c>
      <c r="B411" s="71" t="s">
        <v>657</v>
      </c>
      <c r="C411" s="202" t="s">
        <v>2461</v>
      </c>
      <c r="D411" s="202" t="s">
        <v>2644</v>
      </c>
      <c r="E411" s="69"/>
      <c r="F411" s="69"/>
      <c r="G411" s="69"/>
      <c r="H411" s="69"/>
      <c r="I411" s="69"/>
      <c r="J411" s="69"/>
    </row>
    <row r="412" spans="1:10" ht="15" hidden="1" outlineLevel="1">
      <c r="A412" s="40" t="e">
        <f t="shared" si="14"/>
        <v>#REF!</v>
      </c>
      <c r="B412" s="71" t="s">
        <v>658</v>
      </c>
      <c r="C412" s="202" t="s">
        <v>2461</v>
      </c>
      <c r="D412" s="202" t="s">
        <v>2645</v>
      </c>
      <c r="E412" s="69"/>
      <c r="F412" s="69"/>
      <c r="G412" s="69"/>
      <c r="H412" s="69"/>
      <c r="I412" s="69"/>
      <c r="J412" s="69"/>
    </row>
    <row r="413" spans="1:10" ht="15" hidden="1" outlineLevel="1">
      <c r="A413" s="40" t="e">
        <f t="shared" si="14"/>
        <v>#REF!</v>
      </c>
      <c r="B413" s="71" t="s">
        <v>659</v>
      </c>
      <c r="C413" s="202" t="s">
        <v>2461</v>
      </c>
      <c r="D413" s="202" t="s">
        <v>2646</v>
      </c>
      <c r="E413" s="69"/>
      <c r="F413" s="69"/>
      <c r="G413" s="69"/>
      <c r="H413" s="69"/>
      <c r="I413" s="69"/>
      <c r="J413" s="69"/>
    </row>
    <row r="414" spans="1:10" ht="15" hidden="1" outlineLevel="1">
      <c r="A414" s="40" t="e">
        <f t="shared" si="14"/>
        <v>#REF!</v>
      </c>
      <c r="B414" s="71" t="s">
        <v>660</v>
      </c>
      <c r="C414" s="202" t="s">
        <v>2461</v>
      </c>
      <c r="D414" s="476">
        <v>42856</v>
      </c>
      <c r="E414" s="69"/>
      <c r="F414" s="69"/>
      <c r="G414" s="69"/>
      <c r="H414" s="69"/>
      <c r="I414" s="69"/>
      <c r="J414" s="69"/>
    </row>
    <row r="415" spans="1:10" ht="15" hidden="1" outlineLevel="1">
      <c r="A415" s="40" t="e">
        <f t="shared" si="14"/>
        <v>#REF!</v>
      </c>
      <c r="B415" s="71" t="s">
        <v>661</v>
      </c>
      <c r="C415" s="202" t="s">
        <v>2461</v>
      </c>
      <c r="D415" s="202" t="s">
        <v>2647</v>
      </c>
      <c r="E415" s="69"/>
      <c r="F415" s="69"/>
      <c r="G415" s="69"/>
      <c r="H415" s="69"/>
      <c r="I415" s="69"/>
      <c r="J415" s="69"/>
    </row>
    <row r="416" spans="1:10" ht="15" hidden="1" outlineLevel="1">
      <c r="A416" s="40" t="e">
        <f t="shared" si="14"/>
        <v>#REF!</v>
      </c>
      <c r="B416" s="71" t="s">
        <v>663</v>
      </c>
      <c r="C416" s="202" t="s">
        <v>2461</v>
      </c>
      <c r="D416" s="202" t="s">
        <v>2648</v>
      </c>
      <c r="E416" s="69"/>
      <c r="F416" s="69"/>
      <c r="G416" s="69"/>
      <c r="H416" s="69"/>
      <c r="I416" s="69"/>
      <c r="J416" s="69"/>
    </row>
    <row r="417" spans="1:10" ht="15" hidden="1" outlineLevel="1">
      <c r="A417" s="40" t="e">
        <f t="shared" si="14"/>
        <v>#REF!</v>
      </c>
      <c r="B417" s="71" t="s">
        <v>664</v>
      </c>
      <c r="C417" s="202" t="s">
        <v>2461</v>
      </c>
      <c r="D417" s="202" t="s">
        <v>2649</v>
      </c>
      <c r="E417" s="69"/>
      <c r="F417" s="69"/>
      <c r="G417" s="69"/>
      <c r="H417" s="69"/>
      <c r="I417" s="69"/>
      <c r="J417" s="69"/>
    </row>
    <row r="418" spans="1:10" ht="15" hidden="1" outlineLevel="1">
      <c r="A418" s="40" t="e">
        <f t="shared" si="14"/>
        <v>#REF!</v>
      </c>
      <c r="B418" s="71" t="s">
        <v>665</v>
      </c>
      <c r="C418" s="202" t="s">
        <v>2031</v>
      </c>
      <c r="D418" s="202" t="s">
        <v>2591</v>
      </c>
      <c r="E418" s="69"/>
      <c r="F418" s="69"/>
      <c r="G418" s="69"/>
      <c r="H418" s="69"/>
      <c r="I418" s="69"/>
      <c r="J418" s="69"/>
    </row>
    <row r="419" spans="1:10" ht="15" hidden="1" outlineLevel="1">
      <c r="A419" s="40" t="e">
        <f t="shared" si="14"/>
        <v>#REF!</v>
      </c>
      <c r="B419" s="71" t="s">
        <v>536</v>
      </c>
      <c r="C419" s="202" t="s">
        <v>2031</v>
      </c>
      <c r="D419" s="202" t="s">
        <v>2593</v>
      </c>
      <c r="E419" s="69"/>
      <c r="F419" s="69"/>
      <c r="G419" s="69"/>
      <c r="H419" s="69"/>
      <c r="I419" s="69"/>
      <c r="J419" s="69"/>
    </row>
    <row r="420" spans="1:10" ht="15" hidden="1" outlineLevel="1">
      <c r="A420" s="40" t="e">
        <f t="shared" si="14"/>
        <v>#REF!</v>
      </c>
      <c r="B420" s="71" t="s">
        <v>667</v>
      </c>
      <c r="C420" s="202" t="s">
        <v>2031</v>
      </c>
      <c r="D420" s="202" t="s">
        <v>2531</v>
      </c>
      <c r="E420" s="69"/>
      <c r="F420" s="69"/>
      <c r="G420" s="69"/>
      <c r="H420" s="69"/>
      <c r="I420" s="69"/>
      <c r="J420" s="69"/>
    </row>
    <row r="421" spans="1:10" ht="15" hidden="1" outlineLevel="1">
      <c r="A421" s="40" t="e">
        <f t="shared" si="14"/>
        <v>#REF!</v>
      </c>
      <c r="B421" s="71" t="s">
        <v>668</v>
      </c>
      <c r="C421" s="202" t="s">
        <v>2031</v>
      </c>
      <c r="D421" s="202" t="s">
        <v>2594</v>
      </c>
      <c r="E421" s="69"/>
      <c r="F421" s="69"/>
      <c r="G421" s="69"/>
      <c r="H421" s="69"/>
      <c r="I421" s="69"/>
      <c r="J421" s="69"/>
    </row>
    <row r="422" spans="1:10" ht="15" hidden="1" outlineLevel="1">
      <c r="A422" s="40" t="e">
        <f t="shared" si="14"/>
        <v>#REF!</v>
      </c>
      <c r="B422" s="71" t="s">
        <v>670</v>
      </c>
      <c r="C422" s="202" t="s">
        <v>2031</v>
      </c>
      <c r="D422" s="202" t="s">
        <v>2596</v>
      </c>
      <c r="E422" s="69"/>
      <c r="F422" s="69"/>
      <c r="G422" s="69"/>
      <c r="H422" s="69"/>
      <c r="I422" s="69"/>
      <c r="J422" s="69"/>
    </row>
    <row r="423" spans="1:10" ht="45" hidden="1" outlineLevel="1">
      <c r="A423" s="40" t="e">
        <f t="shared" si="14"/>
        <v>#REF!</v>
      </c>
      <c r="B423" s="69" t="s">
        <v>537</v>
      </c>
      <c r="C423" s="202" t="s">
        <v>2031</v>
      </c>
      <c r="D423" s="202" t="s">
        <v>2650</v>
      </c>
      <c r="E423" s="38"/>
      <c r="F423" s="38"/>
      <c r="G423" s="39"/>
      <c r="H423" s="38"/>
      <c r="I423" s="40"/>
      <c r="J423" s="41"/>
    </row>
    <row r="424" spans="1:10" ht="45" hidden="1" outlineLevel="1">
      <c r="A424" s="40" t="e">
        <f t="shared" si="14"/>
        <v>#REF!</v>
      </c>
      <c r="B424" s="69" t="s">
        <v>674</v>
      </c>
      <c r="C424" s="202" t="s">
        <v>2031</v>
      </c>
      <c r="D424" s="202" t="s">
        <v>2601</v>
      </c>
      <c r="E424" s="38"/>
      <c r="F424" s="38"/>
      <c r="G424" s="39"/>
      <c r="H424" s="38"/>
      <c r="I424" s="40"/>
      <c r="J424" s="41"/>
    </row>
    <row r="425" spans="1:10" ht="45" hidden="1" outlineLevel="1">
      <c r="A425" s="40" t="e">
        <f t="shared" si="14"/>
        <v>#REF!</v>
      </c>
      <c r="B425" s="69" t="s">
        <v>676</v>
      </c>
      <c r="C425" s="202" t="s">
        <v>2031</v>
      </c>
      <c r="D425" s="202" t="s">
        <v>2603</v>
      </c>
      <c r="E425" s="38"/>
      <c r="F425" s="38"/>
      <c r="G425" s="39"/>
      <c r="H425" s="38"/>
      <c r="I425" s="40"/>
      <c r="J425" s="41"/>
    </row>
    <row r="426" spans="1:10" ht="45" hidden="1" outlineLevel="1">
      <c r="A426" s="40" t="e">
        <f t="shared" si="14"/>
        <v>#REF!</v>
      </c>
      <c r="B426" s="69" t="s">
        <v>677</v>
      </c>
      <c r="C426" s="202" t="s">
        <v>2031</v>
      </c>
      <c r="D426" s="202" t="s">
        <v>2598</v>
      </c>
      <c r="E426" s="38"/>
      <c r="F426" s="38"/>
      <c r="G426" s="39"/>
      <c r="H426" s="38"/>
      <c r="I426" s="40"/>
      <c r="J426" s="41"/>
    </row>
    <row r="427" spans="1:10" ht="45" hidden="1" outlineLevel="1">
      <c r="A427" s="40" t="e">
        <f t="shared" si="14"/>
        <v>#REF!</v>
      </c>
      <c r="B427" s="69" t="s">
        <v>678</v>
      </c>
      <c r="C427" s="202" t="s">
        <v>2031</v>
      </c>
      <c r="D427" s="202" t="s">
        <v>2604</v>
      </c>
      <c r="E427" s="38"/>
      <c r="F427" s="38"/>
      <c r="G427" s="39"/>
      <c r="H427" s="38"/>
      <c r="I427" s="40"/>
      <c r="J427" s="41"/>
    </row>
    <row r="428" spans="1:10" ht="45" hidden="1" outlineLevel="1">
      <c r="A428" s="40" t="e">
        <f t="shared" si="14"/>
        <v>#REF!</v>
      </c>
      <c r="B428" s="69" t="s">
        <v>679</v>
      </c>
      <c r="C428" s="202" t="s">
        <v>2031</v>
      </c>
      <c r="D428" s="202" t="s">
        <v>2605</v>
      </c>
      <c r="E428" s="38"/>
      <c r="F428" s="38"/>
      <c r="G428" s="39"/>
      <c r="H428" s="38"/>
      <c r="I428" s="40"/>
      <c r="J428" s="41"/>
    </row>
    <row r="429" spans="1:10" ht="45" hidden="1" outlineLevel="1">
      <c r="A429" s="40" t="e">
        <f t="shared" si="14"/>
        <v>#REF!</v>
      </c>
      <c r="B429" s="69" t="s">
        <v>680</v>
      </c>
      <c r="C429" s="202" t="s">
        <v>2031</v>
      </c>
      <c r="D429" s="202" t="s">
        <v>2606</v>
      </c>
      <c r="E429" s="38"/>
      <c r="F429" s="38"/>
      <c r="G429" s="39"/>
      <c r="H429" s="38"/>
      <c r="I429" s="40"/>
      <c r="J429" s="41"/>
    </row>
    <row r="430" spans="1:10" ht="45" hidden="1" outlineLevel="1">
      <c r="A430" s="40" t="e">
        <f t="shared" si="14"/>
        <v>#REF!</v>
      </c>
      <c r="B430" s="69" t="s">
        <v>681</v>
      </c>
      <c r="C430" s="202" t="s">
        <v>2031</v>
      </c>
      <c r="D430" s="202" t="s">
        <v>2607</v>
      </c>
      <c r="E430" s="38"/>
      <c r="F430" s="38"/>
      <c r="G430" s="39"/>
      <c r="H430" s="38"/>
      <c r="I430" s="40"/>
      <c r="J430" s="41"/>
    </row>
    <row r="431" spans="1:10" ht="45" hidden="1" outlineLevel="1">
      <c r="A431" s="40" t="e">
        <f t="shared" si="14"/>
        <v>#REF!</v>
      </c>
      <c r="B431" s="69" t="s">
        <v>682</v>
      </c>
      <c r="C431" s="202" t="s">
        <v>2031</v>
      </c>
      <c r="D431" s="202" t="s">
        <v>2608</v>
      </c>
      <c r="E431" s="38"/>
      <c r="F431" s="38"/>
      <c r="G431" s="39"/>
      <c r="H431" s="38"/>
      <c r="I431" s="40"/>
      <c r="J431" s="41"/>
    </row>
    <row r="432" spans="1:10" ht="45" hidden="1" outlineLevel="1">
      <c r="A432" s="40" t="e">
        <f t="shared" si="14"/>
        <v>#REF!</v>
      </c>
      <c r="B432" s="69" t="s">
        <v>683</v>
      </c>
      <c r="C432" s="202" t="s">
        <v>2031</v>
      </c>
      <c r="D432" s="202" t="s">
        <v>2609</v>
      </c>
      <c r="E432" s="38"/>
      <c r="F432" s="38"/>
      <c r="G432" s="39"/>
      <c r="H432" s="38"/>
      <c r="I432" s="40"/>
      <c r="J432" s="41"/>
    </row>
    <row r="433" spans="1:10" ht="41.4" hidden="1" outlineLevel="1">
      <c r="A433" s="40" t="e">
        <f t="shared" si="14"/>
        <v>#REF!</v>
      </c>
      <c r="B433" s="288" t="s">
        <v>684</v>
      </c>
      <c r="C433" s="289" t="s">
        <v>2031</v>
      </c>
      <c r="D433" s="289" t="s">
        <v>2651</v>
      </c>
      <c r="E433" s="38"/>
      <c r="F433" s="38"/>
      <c r="G433" s="39"/>
      <c r="H433" s="38"/>
      <c r="I433" s="40"/>
      <c r="J433" s="41"/>
    </row>
    <row r="434" spans="1:10" ht="41.4" hidden="1" outlineLevel="1">
      <c r="A434" s="40" t="e">
        <f t="shared" si="14"/>
        <v>#REF!</v>
      </c>
      <c r="B434" s="288" t="s">
        <v>710</v>
      </c>
      <c r="C434" s="289" t="s">
        <v>2031</v>
      </c>
      <c r="D434" s="289" t="s">
        <v>2652</v>
      </c>
      <c r="E434" s="38"/>
      <c r="F434" s="38"/>
      <c r="G434" s="39"/>
      <c r="H434" s="38"/>
      <c r="I434" s="40"/>
      <c r="J434" s="41"/>
    </row>
    <row r="435" spans="1:10" ht="41.4" hidden="1" outlineLevel="1">
      <c r="A435" s="40" t="e">
        <f t="shared" si="14"/>
        <v>#REF!</v>
      </c>
      <c r="B435" s="288" t="s">
        <v>685</v>
      </c>
      <c r="C435" s="289" t="s">
        <v>2031</v>
      </c>
      <c r="D435" s="289" t="s">
        <v>2653</v>
      </c>
      <c r="E435" s="38"/>
      <c r="F435" s="38"/>
      <c r="G435" s="39"/>
      <c r="H435" s="38"/>
      <c r="I435" s="40"/>
      <c r="J435" s="41"/>
    </row>
    <row r="436" spans="1:10" ht="41.4" hidden="1" outlineLevel="1">
      <c r="A436" s="40" t="e">
        <f t="shared" si="14"/>
        <v>#REF!</v>
      </c>
      <c r="B436" s="288" t="s">
        <v>687</v>
      </c>
      <c r="C436" s="289" t="s">
        <v>2031</v>
      </c>
      <c r="D436" s="289" t="s">
        <v>2613</v>
      </c>
      <c r="E436" s="38"/>
      <c r="F436" s="38"/>
      <c r="G436" s="39"/>
      <c r="H436" s="38"/>
      <c r="I436" s="40"/>
      <c r="J436" s="41"/>
    </row>
    <row r="437" spans="1:10" ht="41.4" hidden="1" outlineLevel="1">
      <c r="A437" s="40" t="e">
        <f t="shared" si="14"/>
        <v>#REF!</v>
      </c>
      <c r="B437" s="288" t="s">
        <v>711</v>
      </c>
      <c r="C437" s="289" t="s">
        <v>2031</v>
      </c>
      <c r="D437" s="289" t="s">
        <v>2654</v>
      </c>
      <c r="E437" s="38"/>
      <c r="F437" s="38"/>
      <c r="G437" s="39"/>
      <c r="H437" s="38"/>
      <c r="I437" s="40"/>
      <c r="J437" s="41"/>
    </row>
    <row r="438" spans="1:10" ht="41.4" hidden="1" outlineLevel="1">
      <c r="A438" s="40" t="e">
        <f t="shared" si="14"/>
        <v>#REF!</v>
      </c>
      <c r="B438" s="288" t="s">
        <v>688</v>
      </c>
      <c r="C438" s="289" t="s">
        <v>2031</v>
      </c>
      <c r="D438" s="289" t="s">
        <v>2614</v>
      </c>
      <c r="E438" s="38"/>
      <c r="F438" s="38"/>
      <c r="G438" s="39"/>
      <c r="H438" s="38"/>
      <c r="I438" s="40"/>
      <c r="J438" s="41"/>
    </row>
    <row r="439" spans="1:10" ht="41.4" hidden="1" outlineLevel="1">
      <c r="A439" s="40" t="e">
        <f t="shared" si="14"/>
        <v>#REF!</v>
      </c>
      <c r="B439" s="288" t="s">
        <v>689</v>
      </c>
      <c r="C439" s="289" t="s">
        <v>2031</v>
      </c>
      <c r="D439" s="289" t="s">
        <v>2615</v>
      </c>
      <c r="E439" s="38"/>
      <c r="F439" s="38"/>
      <c r="G439" s="39"/>
      <c r="H439" s="38"/>
      <c r="I439" s="40"/>
      <c r="J439" s="41"/>
    </row>
    <row r="440" spans="1:10" ht="41.4" hidden="1" outlineLevel="1">
      <c r="A440" s="40" t="e">
        <f t="shared" si="14"/>
        <v>#REF!</v>
      </c>
      <c r="B440" s="288" t="s">
        <v>690</v>
      </c>
      <c r="C440" s="289" t="s">
        <v>2031</v>
      </c>
      <c r="D440" s="289" t="s">
        <v>2615</v>
      </c>
      <c r="E440" s="38"/>
      <c r="F440" s="38"/>
      <c r="G440" s="39"/>
      <c r="H440" s="38"/>
      <c r="I440" s="40"/>
      <c r="J440" s="41"/>
    </row>
    <row r="441" spans="1:10" ht="41.4" hidden="1" outlineLevel="1">
      <c r="A441" s="40" t="e">
        <f t="shared" si="14"/>
        <v>#REF!</v>
      </c>
      <c r="B441" s="288" t="s">
        <v>691</v>
      </c>
      <c r="C441" s="289" t="s">
        <v>2031</v>
      </c>
      <c r="D441" s="477">
        <v>45818</v>
      </c>
      <c r="E441" s="38"/>
      <c r="F441" s="38"/>
      <c r="G441" s="39"/>
      <c r="H441" s="38"/>
      <c r="I441" s="40"/>
      <c r="J441" s="41"/>
    </row>
    <row r="442" spans="1:10" ht="41.4" hidden="1" outlineLevel="1">
      <c r="A442" s="40" t="e">
        <f t="shared" si="14"/>
        <v>#REF!</v>
      </c>
      <c r="B442" s="288" t="s">
        <v>692</v>
      </c>
      <c r="C442" s="289" t="s">
        <v>2031</v>
      </c>
      <c r="D442" s="289" t="s">
        <v>2616</v>
      </c>
      <c r="E442" s="38"/>
      <c r="F442" s="38"/>
      <c r="G442" s="39"/>
      <c r="H442" s="38"/>
      <c r="I442" s="40"/>
      <c r="J442" s="41"/>
    </row>
    <row r="443" spans="1:10" ht="41.4" hidden="1" outlineLevel="1">
      <c r="A443" s="40" t="e">
        <f t="shared" si="14"/>
        <v>#REF!</v>
      </c>
      <c r="B443" s="288" t="s">
        <v>693</v>
      </c>
      <c r="C443" s="289" t="s">
        <v>2031</v>
      </c>
      <c r="D443" s="289" t="s">
        <v>2617</v>
      </c>
      <c r="E443" s="38"/>
      <c r="F443" s="38"/>
      <c r="G443" s="39"/>
      <c r="H443" s="38"/>
      <c r="I443" s="40"/>
      <c r="J443" s="41"/>
    </row>
    <row r="444" spans="1:10" ht="41.4" hidden="1" outlineLevel="1">
      <c r="A444" s="40" t="e">
        <f t="shared" si="14"/>
        <v>#REF!</v>
      </c>
      <c r="B444" s="288" t="s">
        <v>694</v>
      </c>
      <c r="C444" s="289" t="s">
        <v>2031</v>
      </c>
      <c r="D444" s="289" t="s">
        <v>2618</v>
      </c>
      <c r="E444" s="38"/>
      <c r="F444" s="38"/>
      <c r="G444" s="39"/>
      <c r="H444" s="38"/>
      <c r="I444" s="40"/>
      <c r="J444" s="41"/>
    </row>
    <row r="445" spans="1:10" ht="41.4" hidden="1" outlineLevel="1">
      <c r="A445" s="40" t="e">
        <f t="shared" si="14"/>
        <v>#REF!</v>
      </c>
      <c r="B445" s="288" t="s">
        <v>695</v>
      </c>
      <c r="C445" s="289" t="s">
        <v>2031</v>
      </c>
      <c r="D445" s="289" t="s">
        <v>2619</v>
      </c>
      <c r="E445" s="38"/>
      <c r="F445" s="38"/>
      <c r="G445" s="39"/>
      <c r="H445" s="38"/>
      <c r="I445" s="40"/>
      <c r="J445" s="41"/>
    </row>
    <row r="446" spans="1:10" ht="45" hidden="1" outlineLevel="1">
      <c r="A446" s="40" t="e">
        <f t="shared" si="14"/>
        <v>#REF!</v>
      </c>
      <c r="B446" s="69" t="s">
        <v>696</v>
      </c>
      <c r="C446" s="202" t="s">
        <v>2031</v>
      </c>
      <c r="D446" s="202" t="s">
        <v>2620</v>
      </c>
      <c r="E446" s="38"/>
      <c r="F446" s="38"/>
      <c r="G446" s="39"/>
      <c r="H446" s="38"/>
      <c r="I446" s="40"/>
      <c r="J446" s="41"/>
    </row>
    <row r="447" spans="1:10" ht="45" hidden="1" outlineLevel="1">
      <c r="A447" s="40" t="e">
        <f t="shared" si="14"/>
        <v>#REF!</v>
      </c>
      <c r="B447" s="69" t="s">
        <v>697</v>
      </c>
      <c r="C447" s="202" t="s">
        <v>2031</v>
      </c>
      <c r="D447" s="202" t="s">
        <v>2621</v>
      </c>
      <c r="E447" s="38"/>
      <c r="F447" s="38"/>
      <c r="G447" s="39"/>
      <c r="H447" s="38"/>
      <c r="I447" s="40"/>
      <c r="J447" s="41"/>
    </row>
    <row r="448" spans="1:10" ht="45" hidden="1" outlineLevel="1">
      <c r="A448" s="40" t="e">
        <f t="shared" si="14"/>
        <v>#REF!</v>
      </c>
      <c r="B448" s="69" t="s">
        <v>698</v>
      </c>
      <c r="C448" s="202" t="s">
        <v>2031</v>
      </c>
      <c r="D448" s="202" t="s">
        <v>2622</v>
      </c>
      <c r="E448" s="38"/>
      <c r="F448" s="38"/>
      <c r="G448" s="39"/>
      <c r="H448" s="38"/>
      <c r="I448" s="40"/>
      <c r="J448" s="41"/>
    </row>
    <row r="449" spans="1:10" ht="45" hidden="1" outlineLevel="1">
      <c r="A449" s="40" t="e">
        <f t="shared" si="14"/>
        <v>#REF!</v>
      </c>
      <c r="B449" s="69" t="s">
        <v>699</v>
      </c>
      <c r="C449" s="202" t="s">
        <v>2031</v>
      </c>
      <c r="D449" s="202" t="s">
        <v>2623</v>
      </c>
      <c r="E449" s="38"/>
      <c r="F449" s="38"/>
      <c r="G449" s="39"/>
      <c r="H449" s="38"/>
      <c r="I449" s="40"/>
      <c r="J449" s="41"/>
    </row>
    <row r="450" spans="1:10" ht="45" hidden="1" outlineLevel="1">
      <c r="A450" s="40" t="e">
        <f t="shared" si="14"/>
        <v>#REF!</v>
      </c>
      <c r="B450" s="69" t="s">
        <v>700</v>
      </c>
      <c r="C450" s="202" t="s">
        <v>2031</v>
      </c>
      <c r="D450" s="202" t="s">
        <v>2655</v>
      </c>
      <c r="E450" s="38"/>
      <c r="F450" s="38"/>
      <c r="G450" s="39"/>
      <c r="H450" s="38"/>
      <c r="I450" s="40"/>
      <c r="J450" s="41"/>
    </row>
    <row r="451" spans="1:10" ht="45" hidden="1" outlineLevel="1">
      <c r="A451" s="40" t="e">
        <f t="shared" si="14"/>
        <v>#REF!</v>
      </c>
      <c r="B451" s="69" t="s">
        <v>701</v>
      </c>
      <c r="C451" s="202" t="s">
        <v>2031</v>
      </c>
      <c r="D451" s="202" t="s">
        <v>2625</v>
      </c>
      <c r="E451" s="38"/>
      <c r="F451" s="38"/>
      <c r="G451" s="39"/>
      <c r="H451" s="38"/>
      <c r="I451" s="40"/>
      <c r="J451" s="41"/>
    </row>
    <row r="452" spans="1:10" ht="45" hidden="1" outlineLevel="1">
      <c r="A452" s="40" t="e">
        <f t="shared" si="14"/>
        <v>#REF!</v>
      </c>
      <c r="B452" s="69" t="s">
        <v>712</v>
      </c>
      <c r="C452" s="202" t="s">
        <v>2031</v>
      </c>
      <c r="D452" s="202" t="s">
        <v>2656</v>
      </c>
      <c r="E452" s="38"/>
      <c r="F452" s="38"/>
      <c r="G452" s="39"/>
      <c r="H452" s="38"/>
      <c r="I452" s="40"/>
      <c r="J452" s="41"/>
    </row>
    <row r="453" spans="1:10" ht="45" hidden="1" outlineLevel="1">
      <c r="A453" s="40" t="e">
        <f t="shared" si="14"/>
        <v>#REF!</v>
      </c>
      <c r="B453" s="69" t="s">
        <v>702</v>
      </c>
      <c r="C453" s="202" t="s">
        <v>2031</v>
      </c>
      <c r="D453" s="202" t="s">
        <v>2626</v>
      </c>
      <c r="E453" s="38"/>
      <c r="F453" s="38"/>
      <c r="G453" s="39"/>
      <c r="H453" s="38"/>
      <c r="I453" s="40"/>
      <c r="J453" s="41"/>
    </row>
    <row r="454" spans="1:10" ht="45" hidden="1" outlineLevel="1">
      <c r="A454" s="40" t="e">
        <f t="shared" si="14"/>
        <v>#REF!</v>
      </c>
      <c r="B454" s="69" t="s">
        <v>703</v>
      </c>
      <c r="C454" s="202" t="s">
        <v>2031</v>
      </c>
      <c r="D454" s="202" t="s">
        <v>2627</v>
      </c>
      <c r="E454" s="38"/>
      <c r="F454" s="38"/>
      <c r="G454" s="39"/>
      <c r="H454" s="38"/>
      <c r="I454" s="40"/>
      <c r="J454" s="41"/>
    </row>
    <row r="455" spans="1:10" ht="45" hidden="1" outlineLevel="1">
      <c r="A455" s="40" t="e">
        <f t="shared" si="14"/>
        <v>#REF!</v>
      </c>
      <c r="B455" s="69" t="s">
        <v>704</v>
      </c>
      <c r="C455" s="202" t="s">
        <v>2031</v>
      </c>
      <c r="D455" s="202" t="s">
        <v>2628</v>
      </c>
      <c r="E455" s="38"/>
      <c r="F455" s="38"/>
      <c r="G455" s="39"/>
      <c r="H455" s="38"/>
      <c r="I455" s="40"/>
      <c r="J455" s="41"/>
    </row>
    <row r="456" spans="1:10" ht="45" hidden="1" outlineLevel="1">
      <c r="A456" s="40" t="e">
        <f t="shared" si="14"/>
        <v>#REF!</v>
      </c>
      <c r="B456" s="69" t="s">
        <v>706</v>
      </c>
      <c r="C456" s="202" t="s">
        <v>2031</v>
      </c>
      <c r="D456" s="202" t="s">
        <v>2630</v>
      </c>
      <c r="E456" s="38"/>
      <c r="F456" s="38"/>
      <c r="G456" s="39"/>
      <c r="H456" s="38"/>
      <c r="I456" s="40"/>
      <c r="J456" s="41"/>
    </row>
    <row r="457" spans="1:10" ht="45" hidden="1" outlineLevel="1">
      <c r="A457" s="40" t="e">
        <f t="shared" si="14"/>
        <v>#REF!</v>
      </c>
      <c r="B457" s="69" t="s">
        <v>707</v>
      </c>
      <c r="C457" s="202" t="s">
        <v>2031</v>
      </c>
      <c r="D457" s="202" t="s">
        <v>2657</v>
      </c>
      <c r="E457" s="38"/>
      <c r="F457" s="38"/>
      <c r="G457" s="39"/>
      <c r="H457" s="38"/>
      <c r="I457" s="40"/>
      <c r="J457" s="41"/>
    </row>
    <row r="458" spans="1:10" ht="45" hidden="1" outlineLevel="1">
      <c r="A458" s="40" t="e">
        <f t="shared" si="14"/>
        <v>#REF!</v>
      </c>
      <c r="B458" s="69" t="s">
        <v>708</v>
      </c>
      <c r="C458" s="202" t="s">
        <v>2031</v>
      </c>
      <c r="D458" s="202" t="s">
        <v>2632</v>
      </c>
      <c r="E458" s="38"/>
      <c r="F458" s="38"/>
      <c r="G458" s="39"/>
      <c r="H458" s="38"/>
      <c r="I458" s="40"/>
      <c r="J458" s="41"/>
    </row>
    <row r="459" spans="1:10" ht="45" hidden="1" outlineLevel="1">
      <c r="A459" s="40" t="e">
        <f t="shared" si="14"/>
        <v>#REF!</v>
      </c>
      <c r="B459" s="69" t="s">
        <v>713</v>
      </c>
      <c r="C459" s="202" t="s">
        <v>2031</v>
      </c>
      <c r="D459" s="202" t="s">
        <v>2658</v>
      </c>
      <c r="E459" s="38"/>
      <c r="F459" s="38"/>
      <c r="G459" s="39"/>
      <c r="H459" s="38"/>
      <c r="I459" s="40"/>
      <c r="J459" s="41"/>
    </row>
    <row r="460" spans="1:10" ht="45" hidden="1" outlineLevel="1">
      <c r="A460" s="40" t="e">
        <f t="shared" si="14"/>
        <v>#REF!</v>
      </c>
      <c r="B460" s="69" t="s">
        <v>709</v>
      </c>
      <c r="C460" s="202" t="s">
        <v>2031</v>
      </c>
      <c r="D460" s="202" t="s">
        <v>2469</v>
      </c>
      <c r="E460" s="38"/>
      <c r="F460" s="38"/>
      <c r="G460" s="39"/>
      <c r="H460" s="38"/>
      <c r="I460" s="40"/>
      <c r="J460" s="41"/>
    </row>
    <row r="461" spans="1:10" ht="45" hidden="1" outlineLevel="1">
      <c r="A461" s="40" t="e">
        <f t="shared" si="14"/>
        <v>#REF!</v>
      </c>
      <c r="B461" s="69" t="s">
        <v>541</v>
      </c>
      <c r="C461" s="202" t="s">
        <v>2532</v>
      </c>
      <c r="D461" s="202" t="s">
        <v>2659</v>
      </c>
      <c r="E461" s="38"/>
      <c r="F461" s="38"/>
      <c r="G461" s="39"/>
      <c r="H461" s="38"/>
      <c r="I461" s="40"/>
      <c r="J461" s="41"/>
    </row>
    <row r="462" spans="1:10" ht="30" hidden="1" outlineLevel="1">
      <c r="A462" s="40" t="e">
        <f t="shared" si="14"/>
        <v>#REF!</v>
      </c>
      <c r="B462" s="69" t="s">
        <v>558</v>
      </c>
      <c r="C462" s="202" t="s">
        <v>2532</v>
      </c>
      <c r="D462" s="202" t="s">
        <v>2635</v>
      </c>
      <c r="E462" s="38"/>
      <c r="F462" s="38"/>
      <c r="G462" s="39"/>
      <c r="H462" s="38"/>
      <c r="I462" s="40"/>
      <c r="J462" s="41"/>
    </row>
    <row r="463" spans="1:10" ht="15" hidden="1" outlineLevel="1">
      <c r="A463" s="40" t="e">
        <f t="shared" si="14"/>
        <v>#REF!</v>
      </c>
      <c r="B463" s="69" t="s">
        <v>2660</v>
      </c>
      <c r="C463" s="202"/>
      <c r="D463" s="202"/>
      <c r="E463" s="38"/>
      <c r="F463" s="38"/>
      <c r="G463" s="39"/>
      <c r="H463" s="38"/>
      <c r="I463" s="40"/>
      <c r="J463" s="41"/>
    </row>
    <row r="464" spans="1:10" ht="75" hidden="1" outlineLevel="1">
      <c r="A464" s="40" t="e">
        <f t="shared" si="14"/>
        <v>#REF!</v>
      </c>
      <c r="B464" s="69" t="s">
        <v>2661</v>
      </c>
      <c r="C464" s="202" t="s">
        <v>31</v>
      </c>
      <c r="D464" s="202">
        <v>1</v>
      </c>
      <c r="E464" s="38"/>
      <c r="F464" s="38"/>
      <c r="G464" s="39"/>
      <c r="H464" s="38"/>
      <c r="I464" s="40"/>
      <c r="J464" s="41"/>
    </row>
    <row r="465" spans="1:10" ht="75" hidden="1" outlineLevel="1">
      <c r="A465" s="40" t="e">
        <f t="shared" si="14"/>
        <v>#REF!</v>
      </c>
      <c r="B465" s="69" t="s">
        <v>2661</v>
      </c>
      <c r="C465" s="202" t="s">
        <v>31</v>
      </c>
      <c r="D465" s="202">
        <v>1</v>
      </c>
      <c r="E465" s="38"/>
      <c r="F465" s="38"/>
      <c r="G465" s="39"/>
      <c r="H465" s="38"/>
      <c r="I465" s="40"/>
      <c r="J465" s="41"/>
    </row>
    <row r="466" spans="1:10" ht="30" hidden="1" outlineLevel="1">
      <c r="A466" s="40" t="e">
        <f t="shared" si="14"/>
        <v>#REF!</v>
      </c>
      <c r="B466" s="69" t="s">
        <v>642</v>
      </c>
      <c r="C466" s="202" t="s">
        <v>31</v>
      </c>
      <c r="D466" s="202">
        <v>10</v>
      </c>
      <c r="E466" s="38"/>
      <c r="F466" s="38"/>
      <c r="G466" s="39"/>
      <c r="H466" s="38"/>
      <c r="I466" s="40"/>
      <c r="J466" s="41"/>
    </row>
    <row r="467" spans="1:10" ht="30" hidden="1" outlineLevel="1">
      <c r="A467" s="40" t="e">
        <f t="shared" ref="A467:A530" si="15">A466+1</f>
        <v>#REF!</v>
      </c>
      <c r="B467" s="69" t="s">
        <v>643</v>
      </c>
      <c r="C467" s="202" t="s">
        <v>31</v>
      </c>
      <c r="D467" s="202">
        <v>10</v>
      </c>
      <c r="E467" s="38"/>
      <c r="F467" s="38"/>
      <c r="G467" s="39"/>
      <c r="H467" s="38"/>
      <c r="I467" s="40"/>
      <c r="J467" s="41"/>
    </row>
    <row r="468" spans="1:10" ht="45" hidden="1" outlineLevel="1">
      <c r="A468" s="40" t="e">
        <f t="shared" si="15"/>
        <v>#REF!</v>
      </c>
      <c r="B468" s="69" t="s">
        <v>645</v>
      </c>
      <c r="C468" s="202" t="s">
        <v>31</v>
      </c>
      <c r="D468" s="202">
        <v>2</v>
      </c>
      <c r="E468" s="38"/>
      <c r="F468" s="38"/>
      <c r="G468" s="39"/>
      <c r="H468" s="38"/>
      <c r="I468" s="40"/>
      <c r="J468" s="41"/>
    </row>
    <row r="469" spans="1:10" ht="30" hidden="1" outlineLevel="1">
      <c r="A469" s="40" t="e">
        <f t="shared" si="15"/>
        <v>#REF!</v>
      </c>
      <c r="B469" s="69" t="s">
        <v>648</v>
      </c>
      <c r="C469" s="202" t="s">
        <v>31</v>
      </c>
      <c r="D469" s="202">
        <v>10</v>
      </c>
      <c r="E469" s="38"/>
      <c r="F469" s="38"/>
      <c r="G469" s="39"/>
      <c r="H469" s="38"/>
      <c r="I469" s="40"/>
      <c r="J469" s="41"/>
    </row>
    <row r="470" spans="1:10" ht="30" hidden="1" outlineLevel="1">
      <c r="A470" s="40" t="e">
        <f t="shared" si="15"/>
        <v>#REF!</v>
      </c>
      <c r="B470" s="69" t="s">
        <v>649</v>
      </c>
      <c r="C470" s="202" t="s">
        <v>31</v>
      </c>
      <c r="D470" s="202">
        <v>10</v>
      </c>
      <c r="E470" s="38"/>
      <c r="F470" s="38"/>
      <c r="G470" s="39"/>
      <c r="H470" s="38"/>
      <c r="I470" s="40"/>
      <c r="J470" s="41"/>
    </row>
    <row r="471" spans="1:10" ht="45" hidden="1" outlineLevel="1">
      <c r="A471" s="40" t="e">
        <f t="shared" si="15"/>
        <v>#REF!</v>
      </c>
      <c r="B471" s="69" t="s">
        <v>535</v>
      </c>
      <c r="C471" s="202" t="s">
        <v>2461</v>
      </c>
      <c r="D471" s="202" t="s">
        <v>2662</v>
      </c>
      <c r="E471" s="38"/>
      <c r="F471" s="38"/>
      <c r="G471" s="39"/>
      <c r="H471" s="38"/>
      <c r="I471" s="40"/>
      <c r="J471" s="41"/>
    </row>
    <row r="472" spans="1:10" ht="45" hidden="1" outlineLevel="1">
      <c r="A472" s="40" t="e">
        <f t="shared" si="15"/>
        <v>#REF!</v>
      </c>
      <c r="B472" s="69" t="s">
        <v>652</v>
      </c>
      <c r="C472" s="202" t="s">
        <v>2461</v>
      </c>
      <c r="D472" s="202" t="s">
        <v>2663</v>
      </c>
      <c r="E472" s="38"/>
      <c r="F472" s="38"/>
      <c r="G472" s="39"/>
      <c r="H472" s="38"/>
      <c r="I472" s="40"/>
      <c r="J472" s="41"/>
    </row>
    <row r="473" spans="1:10" ht="45" hidden="1" outlineLevel="1">
      <c r="A473" s="40" t="e">
        <f t="shared" si="15"/>
        <v>#REF!</v>
      </c>
      <c r="B473" s="69" t="s">
        <v>653</v>
      </c>
      <c r="C473" s="202" t="s">
        <v>2461</v>
      </c>
      <c r="D473" s="202" t="s">
        <v>2664</v>
      </c>
      <c r="E473" s="38"/>
      <c r="F473" s="38"/>
      <c r="G473" s="39"/>
      <c r="H473" s="38"/>
      <c r="I473" s="40"/>
      <c r="J473" s="41"/>
    </row>
    <row r="474" spans="1:10" ht="45" hidden="1" outlineLevel="1">
      <c r="A474" s="40" t="e">
        <f t="shared" si="15"/>
        <v>#REF!</v>
      </c>
      <c r="B474" s="69" t="s">
        <v>654</v>
      </c>
      <c r="C474" s="202" t="s">
        <v>2461</v>
      </c>
      <c r="D474" s="202" t="s">
        <v>2641</v>
      </c>
      <c r="E474" s="38"/>
      <c r="F474" s="38"/>
      <c r="G474" s="39"/>
      <c r="H474" s="38"/>
      <c r="I474" s="40"/>
      <c r="J474" s="41"/>
    </row>
    <row r="475" spans="1:10" ht="45" hidden="1" outlineLevel="1">
      <c r="A475" s="40" t="e">
        <f t="shared" si="15"/>
        <v>#REF!</v>
      </c>
      <c r="B475" s="454" t="s">
        <v>655</v>
      </c>
      <c r="C475" s="468" t="s">
        <v>2461</v>
      </c>
      <c r="D475" s="468" t="s">
        <v>2642</v>
      </c>
      <c r="E475" s="38"/>
      <c r="F475" s="38"/>
      <c r="G475" s="39"/>
      <c r="H475" s="38"/>
      <c r="I475" s="40"/>
      <c r="J475" s="41"/>
    </row>
    <row r="476" spans="1:10" ht="45" hidden="1" outlineLevel="1">
      <c r="A476" s="40" t="e">
        <f t="shared" si="15"/>
        <v>#REF!</v>
      </c>
      <c r="B476" s="69" t="s">
        <v>656</v>
      </c>
      <c r="C476" s="202" t="s">
        <v>2461</v>
      </c>
      <c r="D476" s="202" t="s">
        <v>2643</v>
      </c>
      <c r="E476" s="454"/>
      <c r="F476" s="454"/>
      <c r="G476" s="454"/>
      <c r="H476" s="454"/>
      <c r="I476" s="454"/>
      <c r="J476" s="454"/>
    </row>
    <row r="477" spans="1:10" ht="45" hidden="1" outlineLevel="1">
      <c r="A477" s="40" t="e">
        <f t="shared" si="15"/>
        <v>#REF!</v>
      </c>
      <c r="B477" s="69" t="s">
        <v>657</v>
      </c>
      <c r="C477" s="202" t="s">
        <v>2461</v>
      </c>
      <c r="D477" s="202" t="s">
        <v>2665</v>
      </c>
      <c r="E477" s="38"/>
      <c r="F477" s="38"/>
      <c r="G477" s="39"/>
      <c r="H477" s="38"/>
      <c r="I477" s="40"/>
      <c r="J477" s="41"/>
    </row>
    <row r="478" spans="1:10" ht="45" hidden="1" outlineLevel="1">
      <c r="A478" s="40" t="e">
        <f t="shared" si="15"/>
        <v>#REF!</v>
      </c>
      <c r="B478" s="69" t="s">
        <v>658</v>
      </c>
      <c r="C478" s="202" t="s">
        <v>2461</v>
      </c>
      <c r="D478" s="202" t="s">
        <v>2666</v>
      </c>
      <c r="E478" s="38"/>
      <c r="F478" s="38"/>
      <c r="G478" s="39"/>
      <c r="H478" s="38"/>
      <c r="I478" s="40"/>
      <c r="J478" s="41"/>
    </row>
    <row r="479" spans="1:10" ht="45" hidden="1" outlineLevel="1">
      <c r="A479" s="40" t="e">
        <f t="shared" si="15"/>
        <v>#REF!</v>
      </c>
      <c r="B479" s="69" t="s">
        <v>659</v>
      </c>
      <c r="C479" s="202" t="s">
        <v>2461</v>
      </c>
      <c r="D479" s="202" t="s">
        <v>2667</v>
      </c>
      <c r="E479" s="38"/>
      <c r="F479" s="38"/>
      <c r="G479" s="39"/>
      <c r="H479" s="38"/>
      <c r="I479" s="40"/>
      <c r="J479" s="41"/>
    </row>
    <row r="480" spans="1:10" ht="45" hidden="1" outlineLevel="1">
      <c r="A480" s="40" t="e">
        <f t="shared" si="15"/>
        <v>#REF!</v>
      </c>
      <c r="B480" s="69" t="s">
        <v>660</v>
      </c>
      <c r="C480" s="202" t="s">
        <v>2461</v>
      </c>
      <c r="D480" s="202" t="s">
        <v>2586</v>
      </c>
      <c r="E480" s="38"/>
      <c r="F480" s="38"/>
      <c r="G480" s="39"/>
      <c r="H480" s="38"/>
      <c r="I480" s="40"/>
      <c r="J480" s="41"/>
    </row>
    <row r="481" spans="1:10" ht="45" hidden="1" outlineLevel="1">
      <c r="A481" s="40" t="e">
        <f t="shared" si="15"/>
        <v>#REF!</v>
      </c>
      <c r="B481" s="69" t="s">
        <v>661</v>
      </c>
      <c r="C481" s="202" t="s">
        <v>2461</v>
      </c>
      <c r="D481" s="202" t="s">
        <v>2668</v>
      </c>
      <c r="E481" s="38"/>
      <c r="F481" s="38"/>
      <c r="G481" s="39"/>
      <c r="H481" s="38"/>
      <c r="I481" s="40"/>
      <c r="J481" s="41"/>
    </row>
    <row r="482" spans="1:10" ht="45" hidden="1" outlineLevel="1">
      <c r="A482" s="40" t="e">
        <f t="shared" si="15"/>
        <v>#REF!</v>
      </c>
      <c r="B482" s="70" t="s">
        <v>663</v>
      </c>
      <c r="C482" s="202" t="s">
        <v>2461</v>
      </c>
      <c r="D482" s="202" t="s">
        <v>2669</v>
      </c>
      <c r="E482" s="38"/>
      <c r="F482" s="38"/>
      <c r="G482" s="39"/>
      <c r="H482" s="38"/>
      <c r="I482" s="40"/>
      <c r="J482" s="41"/>
    </row>
    <row r="483" spans="1:10" ht="45" hidden="1" outlineLevel="1">
      <c r="A483" s="40" t="e">
        <f t="shared" si="15"/>
        <v>#REF!</v>
      </c>
      <c r="B483" s="69" t="s">
        <v>664</v>
      </c>
      <c r="C483" s="202" t="s">
        <v>2461</v>
      </c>
      <c r="D483" s="202" t="s">
        <v>2670</v>
      </c>
      <c r="E483" s="38"/>
      <c r="F483" s="38"/>
      <c r="G483" s="39"/>
      <c r="H483" s="38"/>
      <c r="I483" s="40"/>
      <c r="J483" s="41"/>
    </row>
    <row r="484" spans="1:10" ht="45" hidden="1" outlineLevel="1">
      <c r="A484" s="40" t="e">
        <f t="shared" si="15"/>
        <v>#REF!</v>
      </c>
      <c r="B484" s="69" t="s">
        <v>536</v>
      </c>
      <c r="C484" s="202" t="s">
        <v>2031</v>
      </c>
      <c r="D484" s="202" t="s">
        <v>2593</v>
      </c>
      <c r="E484" s="38"/>
      <c r="F484" s="38"/>
      <c r="G484" s="39"/>
      <c r="H484" s="38"/>
      <c r="I484" s="40"/>
      <c r="J484" s="41"/>
    </row>
    <row r="485" spans="1:10" ht="45" hidden="1" outlineLevel="1">
      <c r="A485" s="40" t="e">
        <f t="shared" si="15"/>
        <v>#REF!</v>
      </c>
      <c r="B485" s="69" t="s">
        <v>667</v>
      </c>
      <c r="C485" s="202" t="s">
        <v>2031</v>
      </c>
      <c r="D485" s="202" t="s">
        <v>2531</v>
      </c>
      <c r="E485" s="38"/>
      <c r="F485" s="38"/>
      <c r="G485" s="39"/>
      <c r="H485" s="38"/>
      <c r="I485" s="40"/>
      <c r="J485" s="41"/>
    </row>
    <row r="486" spans="1:10" ht="45" hidden="1" outlineLevel="1">
      <c r="A486" s="40" t="e">
        <f t="shared" si="15"/>
        <v>#REF!</v>
      </c>
      <c r="B486" s="69" t="s">
        <v>714</v>
      </c>
      <c r="C486" s="202" t="s">
        <v>2031</v>
      </c>
      <c r="D486" s="202" t="s">
        <v>2671</v>
      </c>
      <c r="E486" s="38"/>
      <c r="F486" s="38"/>
      <c r="G486" s="39"/>
      <c r="H486" s="38"/>
      <c r="I486" s="40"/>
      <c r="J486" s="41"/>
    </row>
    <row r="487" spans="1:10" ht="45" hidden="1" outlineLevel="1">
      <c r="A487" s="40" t="e">
        <f t="shared" si="15"/>
        <v>#REF!</v>
      </c>
      <c r="B487" s="69" t="s">
        <v>670</v>
      </c>
      <c r="C487" s="202" t="s">
        <v>2031</v>
      </c>
      <c r="D487" s="202" t="s">
        <v>2596</v>
      </c>
      <c r="E487" s="38"/>
      <c r="F487" s="38"/>
      <c r="G487" s="39"/>
      <c r="H487" s="38"/>
      <c r="I487" s="40"/>
      <c r="J487" s="41"/>
    </row>
    <row r="488" spans="1:10" ht="45" hidden="1" outlineLevel="1">
      <c r="A488" s="40" t="e">
        <f t="shared" si="15"/>
        <v>#REF!</v>
      </c>
      <c r="B488" s="69" t="s">
        <v>537</v>
      </c>
      <c r="C488" s="202" t="s">
        <v>2031</v>
      </c>
      <c r="D488" s="202" t="s">
        <v>2599</v>
      </c>
      <c r="E488" s="38"/>
      <c r="F488" s="38"/>
      <c r="G488" s="39"/>
      <c r="H488" s="38"/>
      <c r="I488" s="40"/>
      <c r="J488" s="41"/>
    </row>
    <row r="489" spans="1:10" ht="45" hidden="1" outlineLevel="1">
      <c r="A489" s="40" t="e">
        <f t="shared" si="15"/>
        <v>#REF!</v>
      </c>
      <c r="B489" s="69" t="s">
        <v>674</v>
      </c>
      <c r="C489" s="202" t="s">
        <v>2031</v>
      </c>
      <c r="D489" s="202" t="s">
        <v>2672</v>
      </c>
      <c r="E489" s="38"/>
      <c r="F489" s="38"/>
      <c r="G489" s="39"/>
      <c r="H489" s="38"/>
      <c r="I489" s="40"/>
      <c r="J489" s="41"/>
    </row>
    <row r="490" spans="1:10" ht="45" hidden="1" outlineLevel="1">
      <c r="A490" s="40" t="e">
        <f t="shared" si="15"/>
        <v>#REF!</v>
      </c>
      <c r="B490" s="69" t="s">
        <v>676</v>
      </c>
      <c r="C490" s="202" t="s">
        <v>2031</v>
      </c>
      <c r="D490" s="202" t="s">
        <v>2603</v>
      </c>
      <c r="E490" s="38"/>
      <c r="F490" s="38"/>
      <c r="G490" s="39"/>
      <c r="H490" s="38"/>
      <c r="I490" s="40"/>
      <c r="J490" s="41"/>
    </row>
    <row r="491" spans="1:10" ht="45" hidden="1" outlineLevel="1">
      <c r="A491" s="40" t="e">
        <f t="shared" si="15"/>
        <v>#REF!</v>
      </c>
      <c r="B491" s="69" t="s">
        <v>677</v>
      </c>
      <c r="C491" s="202" t="s">
        <v>2031</v>
      </c>
      <c r="D491" s="202" t="s">
        <v>2673</v>
      </c>
      <c r="E491" s="38"/>
      <c r="F491" s="38"/>
      <c r="G491" s="39"/>
      <c r="H491" s="38"/>
      <c r="I491" s="40"/>
      <c r="J491" s="41"/>
    </row>
    <row r="492" spans="1:10" ht="45" hidden="1" outlineLevel="1">
      <c r="A492" s="40" t="e">
        <f t="shared" si="15"/>
        <v>#REF!</v>
      </c>
      <c r="B492" s="69" t="s">
        <v>678</v>
      </c>
      <c r="C492" s="202" t="s">
        <v>2031</v>
      </c>
      <c r="D492" s="202" t="s">
        <v>2604</v>
      </c>
      <c r="E492" s="38"/>
      <c r="F492" s="38"/>
      <c r="G492" s="39"/>
      <c r="H492" s="38"/>
      <c r="I492" s="40"/>
      <c r="J492" s="41"/>
    </row>
    <row r="493" spans="1:10" ht="45" hidden="1" outlineLevel="1">
      <c r="A493" s="40" t="e">
        <f t="shared" si="15"/>
        <v>#REF!</v>
      </c>
      <c r="B493" s="69" t="s">
        <v>679</v>
      </c>
      <c r="C493" s="202" t="s">
        <v>2031</v>
      </c>
      <c r="D493" s="202" t="s">
        <v>2605</v>
      </c>
      <c r="E493" s="38"/>
      <c r="F493" s="38"/>
      <c r="G493" s="39"/>
      <c r="H493" s="38"/>
      <c r="I493" s="40"/>
      <c r="J493" s="41"/>
    </row>
    <row r="494" spans="1:10" ht="45" hidden="1" outlineLevel="1">
      <c r="A494" s="40" t="e">
        <f t="shared" si="15"/>
        <v>#REF!</v>
      </c>
      <c r="B494" s="69" t="s">
        <v>680</v>
      </c>
      <c r="C494" s="202" t="s">
        <v>2031</v>
      </c>
      <c r="D494" s="202" t="s">
        <v>2606</v>
      </c>
      <c r="E494" s="38"/>
      <c r="F494" s="38"/>
      <c r="G494" s="39"/>
      <c r="H494" s="38"/>
      <c r="I494" s="40"/>
      <c r="J494" s="41"/>
    </row>
    <row r="495" spans="1:10" ht="45" hidden="1" outlineLevel="1">
      <c r="A495" s="40" t="e">
        <f t="shared" si="15"/>
        <v>#REF!</v>
      </c>
      <c r="B495" s="69" t="s">
        <v>681</v>
      </c>
      <c r="C495" s="202" t="s">
        <v>2031</v>
      </c>
      <c r="D495" s="202" t="s">
        <v>2607</v>
      </c>
      <c r="E495" s="38"/>
      <c r="F495" s="38"/>
      <c r="G495" s="39"/>
      <c r="H495" s="38"/>
      <c r="I495" s="40"/>
      <c r="J495" s="41"/>
    </row>
    <row r="496" spans="1:10" ht="45" hidden="1" outlineLevel="1">
      <c r="A496" s="40" t="e">
        <f t="shared" si="15"/>
        <v>#REF!</v>
      </c>
      <c r="B496" s="69" t="s">
        <v>682</v>
      </c>
      <c r="C496" s="202" t="s">
        <v>2031</v>
      </c>
      <c r="D496" s="202" t="s">
        <v>2608</v>
      </c>
      <c r="E496" s="38"/>
      <c r="F496" s="38"/>
      <c r="G496" s="39"/>
      <c r="H496" s="38"/>
      <c r="I496" s="40"/>
      <c r="J496" s="41"/>
    </row>
    <row r="497" spans="1:10" ht="45" hidden="1" outlineLevel="1">
      <c r="A497" s="40" t="e">
        <f t="shared" si="15"/>
        <v>#REF!</v>
      </c>
      <c r="B497" s="69" t="s">
        <v>683</v>
      </c>
      <c r="C497" s="202" t="s">
        <v>2031</v>
      </c>
      <c r="D497" s="202" t="s">
        <v>2609</v>
      </c>
      <c r="E497" s="38"/>
      <c r="F497" s="38"/>
      <c r="G497" s="39"/>
      <c r="H497" s="38"/>
      <c r="I497" s="40"/>
      <c r="J497" s="41"/>
    </row>
    <row r="498" spans="1:10" ht="45" hidden="1" outlineLevel="1">
      <c r="A498" s="40" t="e">
        <f t="shared" si="15"/>
        <v>#REF!</v>
      </c>
      <c r="B498" s="454" t="s">
        <v>684</v>
      </c>
      <c r="C498" s="468" t="s">
        <v>2031</v>
      </c>
      <c r="D498" s="468" t="s">
        <v>2610</v>
      </c>
      <c r="E498" s="454"/>
      <c r="F498" s="454"/>
      <c r="G498" s="454"/>
      <c r="H498" s="454"/>
      <c r="I498" s="454"/>
      <c r="J498" s="454"/>
    </row>
    <row r="499" spans="1:10" ht="45" hidden="1" outlineLevel="1">
      <c r="A499" s="40" t="e">
        <f t="shared" si="15"/>
        <v>#REF!</v>
      </c>
      <c r="B499" s="69" t="s">
        <v>685</v>
      </c>
      <c r="C499" s="202" t="s">
        <v>2031</v>
      </c>
      <c r="D499" s="202" t="s">
        <v>2611</v>
      </c>
      <c r="E499" s="38"/>
      <c r="F499" s="38"/>
      <c r="G499" s="39"/>
      <c r="H499" s="38"/>
      <c r="I499" s="40"/>
      <c r="J499" s="41"/>
    </row>
    <row r="500" spans="1:10" ht="45" hidden="1" outlineLevel="1">
      <c r="A500" s="40" t="e">
        <f t="shared" si="15"/>
        <v>#REF!</v>
      </c>
      <c r="B500" s="69" t="s">
        <v>688</v>
      </c>
      <c r="C500" s="202" t="s">
        <v>2031</v>
      </c>
      <c r="D500" s="202" t="s">
        <v>2674</v>
      </c>
      <c r="E500" s="38"/>
      <c r="F500" s="38"/>
      <c r="G500" s="39"/>
      <c r="H500" s="38"/>
      <c r="I500" s="40"/>
      <c r="J500" s="41"/>
    </row>
    <row r="501" spans="1:10" ht="45" hidden="1" outlineLevel="1">
      <c r="A501" s="40" t="e">
        <f t="shared" si="15"/>
        <v>#REF!</v>
      </c>
      <c r="B501" s="69" t="s">
        <v>715</v>
      </c>
      <c r="C501" s="202" t="s">
        <v>2031</v>
      </c>
      <c r="D501" s="202" t="s">
        <v>2675</v>
      </c>
      <c r="E501" s="38"/>
      <c r="F501" s="38"/>
      <c r="G501" s="39"/>
      <c r="H501" s="38"/>
      <c r="I501" s="40"/>
      <c r="J501" s="41"/>
    </row>
    <row r="502" spans="1:10" ht="45" hidden="1" outlineLevel="1">
      <c r="A502" s="40" t="e">
        <f t="shared" si="15"/>
        <v>#REF!</v>
      </c>
      <c r="B502" s="69" t="s">
        <v>691</v>
      </c>
      <c r="C502" s="202" t="s">
        <v>2031</v>
      </c>
      <c r="D502" s="475">
        <v>45818</v>
      </c>
      <c r="E502" s="38"/>
      <c r="F502" s="38"/>
      <c r="G502" s="39"/>
      <c r="H502" s="38"/>
      <c r="I502" s="40"/>
      <c r="J502" s="41"/>
    </row>
    <row r="503" spans="1:10" ht="45" hidden="1" outlineLevel="1">
      <c r="A503" s="40" t="e">
        <f t="shared" si="15"/>
        <v>#REF!</v>
      </c>
      <c r="B503" s="69" t="s">
        <v>692</v>
      </c>
      <c r="C503" s="202" t="s">
        <v>2031</v>
      </c>
      <c r="D503" s="202" t="s">
        <v>2616</v>
      </c>
      <c r="E503" s="38"/>
      <c r="F503" s="38"/>
      <c r="G503" s="39"/>
      <c r="H503" s="38"/>
      <c r="I503" s="40"/>
      <c r="J503" s="41"/>
    </row>
    <row r="504" spans="1:10" ht="45" hidden="1" outlineLevel="1">
      <c r="A504" s="40" t="e">
        <f t="shared" si="15"/>
        <v>#REF!</v>
      </c>
      <c r="B504" s="69" t="s">
        <v>693</v>
      </c>
      <c r="C504" s="202" t="s">
        <v>2031</v>
      </c>
      <c r="D504" s="202" t="s">
        <v>2617</v>
      </c>
      <c r="E504" s="38"/>
      <c r="F504" s="38"/>
      <c r="G504" s="39"/>
      <c r="H504" s="38"/>
      <c r="I504" s="40"/>
      <c r="J504" s="41"/>
    </row>
    <row r="505" spans="1:10" ht="45" hidden="1" outlineLevel="1">
      <c r="A505" s="40" t="e">
        <f t="shared" si="15"/>
        <v>#REF!</v>
      </c>
      <c r="B505" s="69" t="s">
        <v>694</v>
      </c>
      <c r="C505" s="202" t="s">
        <v>2031</v>
      </c>
      <c r="D505" s="202" t="s">
        <v>2618</v>
      </c>
      <c r="E505" s="38"/>
      <c r="F505" s="38"/>
      <c r="G505" s="39"/>
      <c r="H505" s="38"/>
      <c r="I505" s="40"/>
      <c r="J505" s="41"/>
    </row>
    <row r="506" spans="1:10" ht="45" hidden="1" outlineLevel="1">
      <c r="A506" s="40" t="e">
        <f t="shared" si="15"/>
        <v>#REF!</v>
      </c>
      <c r="B506" s="69" t="s">
        <v>695</v>
      </c>
      <c r="C506" s="202" t="s">
        <v>2031</v>
      </c>
      <c r="D506" s="202" t="s">
        <v>2619</v>
      </c>
      <c r="E506" s="38"/>
      <c r="F506" s="38"/>
      <c r="G506" s="39"/>
      <c r="H506" s="38"/>
      <c r="I506" s="40"/>
      <c r="J506" s="41"/>
    </row>
    <row r="507" spans="1:10" ht="45" hidden="1" outlineLevel="1">
      <c r="A507" s="40" t="e">
        <f t="shared" si="15"/>
        <v>#REF!</v>
      </c>
      <c r="B507" s="69" t="s">
        <v>696</v>
      </c>
      <c r="C507" s="202" t="s">
        <v>2031</v>
      </c>
      <c r="D507" s="202" t="s">
        <v>2620</v>
      </c>
      <c r="E507" s="38"/>
      <c r="F507" s="38"/>
      <c r="G507" s="39"/>
      <c r="H507" s="38"/>
      <c r="I507" s="40"/>
      <c r="J507" s="41"/>
    </row>
    <row r="508" spans="1:10" ht="45" hidden="1" outlineLevel="1">
      <c r="A508" s="40" t="e">
        <f t="shared" si="15"/>
        <v>#REF!</v>
      </c>
      <c r="B508" s="69" t="s">
        <v>697</v>
      </c>
      <c r="C508" s="202" t="s">
        <v>2031</v>
      </c>
      <c r="D508" s="202" t="s">
        <v>2621</v>
      </c>
      <c r="E508" s="38"/>
      <c r="F508" s="38"/>
      <c r="G508" s="39"/>
      <c r="H508" s="38"/>
      <c r="I508" s="40"/>
      <c r="J508" s="41"/>
    </row>
    <row r="509" spans="1:10" ht="45" hidden="1" outlineLevel="1">
      <c r="A509" s="40" t="e">
        <f t="shared" si="15"/>
        <v>#REF!</v>
      </c>
      <c r="B509" s="69" t="s">
        <v>698</v>
      </c>
      <c r="C509" s="202" t="s">
        <v>2031</v>
      </c>
      <c r="D509" s="202" t="s">
        <v>2622</v>
      </c>
      <c r="E509" s="38"/>
      <c r="F509" s="38"/>
      <c r="G509" s="39"/>
      <c r="H509" s="38"/>
      <c r="I509" s="40"/>
      <c r="J509" s="41"/>
    </row>
    <row r="510" spans="1:10" ht="45" hidden="1" outlineLevel="1">
      <c r="A510" s="40" t="e">
        <f t="shared" si="15"/>
        <v>#REF!</v>
      </c>
      <c r="B510" s="69" t="s">
        <v>699</v>
      </c>
      <c r="C510" s="202" t="s">
        <v>2031</v>
      </c>
      <c r="D510" s="202" t="s">
        <v>2623</v>
      </c>
      <c r="E510" s="38"/>
      <c r="F510" s="38"/>
      <c r="G510" s="39"/>
      <c r="H510" s="38"/>
      <c r="I510" s="40"/>
      <c r="J510" s="41"/>
    </row>
    <row r="511" spans="1:10" ht="45" hidden="1" outlineLevel="1">
      <c r="A511" s="40" t="e">
        <f t="shared" si="15"/>
        <v>#REF!</v>
      </c>
      <c r="B511" s="69" t="s">
        <v>700</v>
      </c>
      <c r="C511" s="202" t="s">
        <v>2031</v>
      </c>
      <c r="D511" s="202" t="s">
        <v>2655</v>
      </c>
      <c r="E511" s="38"/>
      <c r="F511" s="38"/>
      <c r="G511" s="39"/>
      <c r="H511" s="38"/>
      <c r="I511" s="40"/>
      <c r="J511" s="41"/>
    </row>
    <row r="512" spans="1:10" ht="45" hidden="1" outlineLevel="1">
      <c r="A512" s="40" t="e">
        <f t="shared" si="15"/>
        <v>#REF!</v>
      </c>
      <c r="B512" s="69" t="s">
        <v>701</v>
      </c>
      <c r="C512" s="202" t="s">
        <v>2031</v>
      </c>
      <c r="D512" s="202" t="s">
        <v>2625</v>
      </c>
      <c r="E512" s="38"/>
      <c r="F512" s="38"/>
      <c r="G512" s="39"/>
      <c r="H512" s="38"/>
      <c r="I512" s="40"/>
      <c r="J512" s="41"/>
    </row>
    <row r="513" spans="1:10" ht="45" hidden="1" outlineLevel="1">
      <c r="A513" s="40" t="e">
        <f t="shared" si="15"/>
        <v>#REF!</v>
      </c>
      <c r="B513" s="69" t="s">
        <v>712</v>
      </c>
      <c r="C513" s="202" t="s">
        <v>2031</v>
      </c>
      <c r="D513" s="202" t="s">
        <v>2676</v>
      </c>
      <c r="E513" s="38"/>
      <c r="F513" s="38"/>
      <c r="G513" s="39"/>
      <c r="H513" s="38"/>
      <c r="I513" s="40"/>
      <c r="J513" s="41"/>
    </row>
    <row r="514" spans="1:10" ht="45" hidden="1" outlineLevel="1">
      <c r="A514" s="40" t="e">
        <f t="shared" si="15"/>
        <v>#REF!</v>
      </c>
      <c r="B514" s="69" t="s">
        <v>702</v>
      </c>
      <c r="C514" s="202" t="s">
        <v>2031</v>
      </c>
      <c r="D514" s="202" t="s">
        <v>2626</v>
      </c>
      <c r="E514" s="38"/>
      <c r="F514" s="38"/>
      <c r="G514" s="39"/>
      <c r="H514" s="38"/>
      <c r="I514" s="40"/>
      <c r="J514" s="41"/>
    </row>
    <row r="515" spans="1:10" ht="45" hidden="1" outlineLevel="1">
      <c r="A515" s="40" t="e">
        <f t="shared" si="15"/>
        <v>#REF!</v>
      </c>
      <c r="B515" s="69" t="s">
        <v>704</v>
      </c>
      <c r="C515" s="202" t="s">
        <v>2031</v>
      </c>
      <c r="D515" s="202" t="s">
        <v>2628</v>
      </c>
      <c r="E515" s="38"/>
      <c r="F515" s="38"/>
      <c r="G515" s="39"/>
      <c r="H515" s="38"/>
      <c r="I515" s="40"/>
      <c r="J515" s="41"/>
    </row>
    <row r="516" spans="1:10" ht="45" hidden="1" outlineLevel="1">
      <c r="A516" s="40" t="e">
        <f t="shared" si="15"/>
        <v>#REF!</v>
      </c>
      <c r="B516" s="69" t="s">
        <v>705</v>
      </c>
      <c r="C516" s="202" t="s">
        <v>2031</v>
      </c>
      <c r="D516" s="202" t="s">
        <v>2629</v>
      </c>
      <c r="E516" s="38"/>
      <c r="F516" s="38"/>
      <c r="G516" s="39"/>
      <c r="H516" s="38"/>
      <c r="I516" s="40"/>
      <c r="J516" s="41"/>
    </row>
    <row r="517" spans="1:10" ht="45" hidden="1" outlineLevel="1">
      <c r="A517" s="40" t="e">
        <f t="shared" si="15"/>
        <v>#REF!</v>
      </c>
      <c r="B517" s="69" t="s">
        <v>706</v>
      </c>
      <c r="C517" s="202" t="s">
        <v>2031</v>
      </c>
      <c r="D517" s="202" t="s">
        <v>2630</v>
      </c>
      <c r="E517" s="38"/>
      <c r="F517" s="38"/>
      <c r="G517" s="39"/>
      <c r="H517" s="38"/>
      <c r="I517" s="40"/>
      <c r="J517" s="41"/>
    </row>
    <row r="518" spans="1:10" ht="45" hidden="1" outlineLevel="1">
      <c r="A518" s="40" t="e">
        <f t="shared" si="15"/>
        <v>#REF!</v>
      </c>
      <c r="B518" s="69" t="s">
        <v>707</v>
      </c>
      <c r="C518" s="202" t="s">
        <v>2031</v>
      </c>
      <c r="D518" s="202" t="s">
        <v>2631</v>
      </c>
      <c r="E518" s="38"/>
      <c r="F518" s="38"/>
      <c r="G518" s="39"/>
      <c r="H518" s="38"/>
      <c r="I518" s="40"/>
      <c r="J518" s="41"/>
    </row>
    <row r="519" spans="1:10" ht="45" hidden="1" outlineLevel="1">
      <c r="A519" s="40" t="e">
        <f t="shared" si="15"/>
        <v>#REF!</v>
      </c>
      <c r="B519" s="70" t="s">
        <v>708</v>
      </c>
      <c r="C519" s="202" t="s">
        <v>2031</v>
      </c>
      <c r="D519" s="202" t="s">
        <v>2632</v>
      </c>
      <c r="E519" s="38"/>
      <c r="F519" s="38"/>
      <c r="G519" s="39"/>
      <c r="H519" s="38"/>
      <c r="I519" s="40"/>
      <c r="J519" s="41"/>
    </row>
    <row r="520" spans="1:10" ht="45" hidden="1" outlineLevel="1">
      <c r="A520" s="40" t="e">
        <f t="shared" si="15"/>
        <v>#REF!</v>
      </c>
      <c r="B520" s="69" t="s">
        <v>716</v>
      </c>
      <c r="C520" s="202" t="s">
        <v>2031</v>
      </c>
      <c r="D520" s="202" t="s">
        <v>2657</v>
      </c>
      <c r="E520" s="38"/>
      <c r="F520" s="38"/>
      <c r="G520" s="39"/>
      <c r="H520" s="38"/>
      <c r="I520" s="40"/>
      <c r="J520" s="41"/>
    </row>
    <row r="521" spans="1:10" ht="45" hidden="1" outlineLevel="1">
      <c r="A521" s="40" t="e">
        <f t="shared" si="15"/>
        <v>#REF!</v>
      </c>
      <c r="B521" s="69" t="s">
        <v>709</v>
      </c>
      <c r="C521" s="202" t="s">
        <v>2031</v>
      </c>
      <c r="D521" s="202" t="s">
        <v>2677</v>
      </c>
      <c r="E521" s="38"/>
      <c r="F521" s="38"/>
      <c r="G521" s="39"/>
      <c r="H521" s="38"/>
      <c r="I521" s="40"/>
      <c r="J521" s="41"/>
    </row>
    <row r="522" spans="1:10" ht="15" hidden="1" outlineLevel="1">
      <c r="A522" s="40" t="e">
        <f t="shared" si="15"/>
        <v>#REF!</v>
      </c>
      <c r="B522" s="69" t="s">
        <v>2678</v>
      </c>
      <c r="C522" s="202"/>
      <c r="D522" s="202"/>
      <c r="E522" s="38"/>
      <c r="F522" s="38"/>
      <c r="G522" s="39"/>
      <c r="H522" s="38"/>
      <c r="I522" s="40"/>
      <c r="J522" s="41"/>
    </row>
    <row r="523" spans="1:10" ht="75" hidden="1" outlineLevel="1">
      <c r="A523" s="40" t="e">
        <f t="shared" si="15"/>
        <v>#REF!</v>
      </c>
      <c r="B523" s="69" t="s">
        <v>2661</v>
      </c>
      <c r="C523" s="202" t="s">
        <v>31</v>
      </c>
      <c r="D523" s="202">
        <v>1</v>
      </c>
      <c r="E523" s="38"/>
      <c r="F523" s="38"/>
      <c r="G523" s="39"/>
      <c r="H523" s="38"/>
      <c r="I523" s="40"/>
      <c r="J523" s="41"/>
    </row>
    <row r="524" spans="1:10" ht="75" hidden="1" outlineLevel="1">
      <c r="A524" s="40" t="e">
        <f t="shared" si="15"/>
        <v>#REF!</v>
      </c>
      <c r="B524" s="69" t="s">
        <v>2661</v>
      </c>
      <c r="C524" s="202" t="s">
        <v>31</v>
      </c>
      <c r="D524" s="202">
        <v>1</v>
      </c>
      <c r="E524" s="38"/>
      <c r="F524" s="38"/>
      <c r="G524" s="39"/>
      <c r="H524" s="38"/>
      <c r="I524" s="40"/>
      <c r="J524" s="41"/>
    </row>
    <row r="525" spans="1:10" ht="30" hidden="1" outlineLevel="1">
      <c r="A525" s="40" t="e">
        <f t="shared" si="15"/>
        <v>#REF!</v>
      </c>
      <c r="B525" s="69" t="s">
        <v>642</v>
      </c>
      <c r="C525" s="202" t="s">
        <v>31</v>
      </c>
      <c r="D525" s="202">
        <v>10</v>
      </c>
      <c r="E525" s="38"/>
      <c r="F525" s="38"/>
      <c r="G525" s="39"/>
      <c r="H525" s="38"/>
      <c r="I525" s="40"/>
      <c r="J525" s="41"/>
    </row>
    <row r="526" spans="1:10" ht="30" hidden="1" outlineLevel="1">
      <c r="A526" s="40" t="e">
        <f t="shared" si="15"/>
        <v>#REF!</v>
      </c>
      <c r="B526" s="69" t="s">
        <v>643</v>
      </c>
      <c r="C526" s="202" t="s">
        <v>31</v>
      </c>
      <c r="D526" s="202">
        <v>10</v>
      </c>
      <c r="E526" s="38"/>
      <c r="F526" s="38"/>
      <c r="G526" s="39"/>
      <c r="H526" s="38"/>
      <c r="I526" s="40"/>
      <c r="J526" s="41"/>
    </row>
    <row r="527" spans="1:10" ht="45" hidden="1" outlineLevel="1">
      <c r="A527" s="40" t="e">
        <f t="shared" si="15"/>
        <v>#REF!</v>
      </c>
      <c r="B527" s="69" t="s">
        <v>645</v>
      </c>
      <c r="C527" s="202" t="s">
        <v>31</v>
      </c>
      <c r="D527" s="202">
        <v>2</v>
      </c>
      <c r="E527" s="38"/>
      <c r="F527" s="38"/>
      <c r="G527" s="39"/>
      <c r="H527" s="38"/>
      <c r="I527" s="40"/>
      <c r="J527" s="41"/>
    </row>
    <row r="528" spans="1:10" ht="30" hidden="1" outlineLevel="1">
      <c r="A528" s="40" t="e">
        <f t="shared" si="15"/>
        <v>#REF!</v>
      </c>
      <c r="B528" s="69" t="s">
        <v>648</v>
      </c>
      <c r="C528" s="202" t="s">
        <v>31</v>
      </c>
      <c r="D528" s="202">
        <v>10</v>
      </c>
      <c r="E528" s="38"/>
      <c r="F528" s="38"/>
      <c r="G528" s="39"/>
      <c r="H528" s="38"/>
      <c r="I528" s="40"/>
      <c r="J528" s="41"/>
    </row>
    <row r="529" spans="1:10" ht="30" hidden="1" outlineLevel="1">
      <c r="A529" s="40" t="e">
        <f t="shared" si="15"/>
        <v>#REF!</v>
      </c>
      <c r="B529" s="69" t="s">
        <v>649</v>
      </c>
      <c r="C529" s="202" t="s">
        <v>31</v>
      </c>
      <c r="D529" s="202">
        <v>10</v>
      </c>
      <c r="E529" s="38"/>
      <c r="F529" s="38"/>
      <c r="G529" s="39"/>
      <c r="H529" s="38"/>
      <c r="I529" s="40"/>
      <c r="J529" s="41"/>
    </row>
    <row r="530" spans="1:10" ht="45" hidden="1" outlineLevel="1">
      <c r="A530" s="40" t="e">
        <f t="shared" si="15"/>
        <v>#REF!</v>
      </c>
      <c r="B530" s="69" t="s">
        <v>535</v>
      </c>
      <c r="C530" s="202" t="s">
        <v>2461</v>
      </c>
      <c r="D530" s="202" t="s">
        <v>2679</v>
      </c>
      <c r="E530" s="38"/>
      <c r="F530" s="38"/>
      <c r="G530" s="39"/>
      <c r="H530" s="38"/>
      <c r="I530" s="40"/>
      <c r="J530" s="41"/>
    </row>
    <row r="531" spans="1:10" ht="45" hidden="1" outlineLevel="1">
      <c r="A531" s="40" t="e">
        <f t="shared" ref="A531:A594" si="16">A530+1</f>
        <v>#REF!</v>
      </c>
      <c r="B531" s="69" t="s">
        <v>652</v>
      </c>
      <c r="C531" s="202" t="s">
        <v>2461</v>
      </c>
      <c r="D531" s="202" t="s">
        <v>2680</v>
      </c>
      <c r="E531" s="38"/>
      <c r="F531" s="38"/>
      <c r="G531" s="39"/>
      <c r="H531" s="38"/>
      <c r="I531" s="40"/>
      <c r="J531" s="41"/>
    </row>
    <row r="532" spans="1:10" ht="45" hidden="1" outlineLevel="1">
      <c r="A532" s="40" t="e">
        <f t="shared" si="16"/>
        <v>#REF!</v>
      </c>
      <c r="B532" s="69" t="s">
        <v>653</v>
      </c>
      <c r="C532" s="202" t="s">
        <v>2461</v>
      </c>
      <c r="D532" s="202" t="s">
        <v>2681</v>
      </c>
      <c r="E532" s="38"/>
      <c r="F532" s="38"/>
      <c r="G532" s="39"/>
      <c r="H532" s="38"/>
      <c r="I532" s="40"/>
      <c r="J532" s="41"/>
    </row>
    <row r="533" spans="1:10" ht="45" hidden="1" outlineLevel="1">
      <c r="A533" s="40" t="e">
        <f t="shared" si="16"/>
        <v>#REF!</v>
      </c>
      <c r="B533" s="69" t="s">
        <v>654</v>
      </c>
      <c r="C533" s="202" t="s">
        <v>2461</v>
      </c>
      <c r="D533" s="202" t="s">
        <v>2641</v>
      </c>
      <c r="E533" s="38"/>
      <c r="F533" s="38"/>
      <c r="G533" s="39"/>
      <c r="H533" s="38"/>
      <c r="I533" s="40"/>
      <c r="J533" s="41"/>
    </row>
    <row r="534" spans="1:10" ht="45" hidden="1" outlineLevel="1">
      <c r="A534" s="40" t="e">
        <f t="shared" si="16"/>
        <v>#REF!</v>
      </c>
      <c r="B534" s="69" t="s">
        <v>655</v>
      </c>
      <c r="C534" s="202" t="s">
        <v>2461</v>
      </c>
      <c r="D534" s="202" t="s">
        <v>2642</v>
      </c>
      <c r="E534" s="38"/>
      <c r="F534" s="38"/>
      <c r="G534" s="39"/>
      <c r="H534" s="38"/>
      <c r="I534" s="40"/>
      <c r="J534" s="41"/>
    </row>
    <row r="535" spans="1:10" ht="45" hidden="1" outlineLevel="1">
      <c r="A535" s="40" t="e">
        <f t="shared" si="16"/>
        <v>#REF!</v>
      </c>
      <c r="B535" s="69" t="s">
        <v>656</v>
      </c>
      <c r="C535" s="202" t="s">
        <v>2461</v>
      </c>
      <c r="D535" s="202" t="s">
        <v>2643</v>
      </c>
      <c r="E535" s="38"/>
      <c r="F535" s="38"/>
      <c r="G535" s="39"/>
      <c r="H535" s="38"/>
      <c r="I535" s="40"/>
      <c r="J535" s="41"/>
    </row>
    <row r="536" spans="1:10" ht="45" hidden="1" outlineLevel="1">
      <c r="A536" s="40" t="e">
        <f t="shared" si="16"/>
        <v>#REF!</v>
      </c>
      <c r="B536" s="69" t="s">
        <v>657</v>
      </c>
      <c r="C536" s="202" t="s">
        <v>2461</v>
      </c>
      <c r="D536" s="202" t="s">
        <v>2644</v>
      </c>
      <c r="E536" s="38"/>
      <c r="F536" s="38"/>
      <c r="G536" s="39"/>
      <c r="H536" s="38"/>
      <c r="I536" s="40"/>
      <c r="J536" s="41"/>
    </row>
    <row r="537" spans="1:10" ht="45" hidden="1" outlineLevel="1">
      <c r="A537" s="40" t="e">
        <f t="shared" si="16"/>
        <v>#REF!</v>
      </c>
      <c r="B537" s="69" t="s">
        <v>658</v>
      </c>
      <c r="C537" s="202" t="s">
        <v>2461</v>
      </c>
      <c r="D537" s="202" t="s">
        <v>2645</v>
      </c>
      <c r="E537" s="38"/>
      <c r="F537" s="38"/>
      <c r="G537" s="39"/>
      <c r="H537" s="38"/>
      <c r="I537" s="40"/>
      <c r="J537" s="41"/>
    </row>
    <row r="538" spans="1:10" ht="45" hidden="1" outlineLevel="1">
      <c r="A538" s="40" t="e">
        <f t="shared" si="16"/>
        <v>#REF!</v>
      </c>
      <c r="B538" s="69" t="s">
        <v>659</v>
      </c>
      <c r="C538" s="202" t="s">
        <v>2461</v>
      </c>
      <c r="D538" s="202" t="s">
        <v>2682</v>
      </c>
      <c r="E538" s="38"/>
      <c r="F538" s="38"/>
      <c r="G538" s="39"/>
      <c r="H538" s="38"/>
      <c r="I538" s="40"/>
      <c r="J538" s="41"/>
    </row>
    <row r="539" spans="1:10" ht="45" hidden="1" outlineLevel="1">
      <c r="A539" s="40" t="e">
        <f t="shared" si="16"/>
        <v>#REF!</v>
      </c>
      <c r="B539" s="69" t="s">
        <v>660</v>
      </c>
      <c r="C539" s="202" t="s">
        <v>2461</v>
      </c>
      <c r="D539" s="202" t="s">
        <v>2683</v>
      </c>
      <c r="E539" s="38"/>
      <c r="F539" s="38"/>
      <c r="G539" s="39"/>
      <c r="H539" s="38"/>
      <c r="I539" s="40"/>
      <c r="J539" s="41"/>
    </row>
    <row r="540" spans="1:10" ht="45" hidden="1" outlineLevel="1">
      <c r="A540" s="40" t="e">
        <f t="shared" si="16"/>
        <v>#REF!</v>
      </c>
      <c r="B540" s="69" t="s">
        <v>661</v>
      </c>
      <c r="C540" s="202" t="s">
        <v>2461</v>
      </c>
      <c r="D540" s="202" t="s">
        <v>2684</v>
      </c>
      <c r="E540" s="38"/>
      <c r="F540" s="38"/>
      <c r="G540" s="39"/>
      <c r="H540" s="38"/>
      <c r="I540" s="40"/>
      <c r="J540" s="41"/>
    </row>
    <row r="541" spans="1:10" ht="45" hidden="1" outlineLevel="1">
      <c r="A541" s="40" t="e">
        <f t="shared" si="16"/>
        <v>#REF!</v>
      </c>
      <c r="B541" s="69" t="s">
        <v>663</v>
      </c>
      <c r="C541" s="202" t="s">
        <v>2461</v>
      </c>
      <c r="D541" s="202" t="s">
        <v>2685</v>
      </c>
      <c r="E541" s="38"/>
      <c r="F541" s="38"/>
      <c r="G541" s="39"/>
      <c r="H541" s="38"/>
      <c r="I541" s="40"/>
      <c r="J541" s="41"/>
    </row>
    <row r="542" spans="1:10" ht="45" hidden="1" outlineLevel="1">
      <c r="A542" s="40" t="e">
        <f t="shared" si="16"/>
        <v>#REF!</v>
      </c>
      <c r="B542" s="69" t="s">
        <v>664</v>
      </c>
      <c r="C542" s="202" t="s">
        <v>2461</v>
      </c>
      <c r="D542" s="202" t="s">
        <v>2686</v>
      </c>
      <c r="E542" s="38"/>
      <c r="F542" s="38"/>
      <c r="G542" s="39"/>
      <c r="H542" s="38"/>
      <c r="I542" s="40"/>
      <c r="J542" s="41"/>
    </row>
    <row r="543" spans="1:10" ht="45" hidden="1" outlineLevel="1">
      <c r="A543" s="40" t="e">
        <f t="shared" si="16"/>
        <v>#REF!</v>
      </c>
      <c r="B543" s="69" t="s">
        <v>536</v>
      </c>
      <c r="C543" s="202" t="s">
        <v>2031</v>
      </c>
      <c r="D543" s="202" t="s">
        <v>2593</v>
      </c>
      <c r="E543" s="38"/>
      <c r="F543" s="38"/>
      <c r="G543" s="39"/>
      <c r="H543" s="38"/>
      <c r="I543" s="40"/>
      <c r="J543" s="41"/>
    </row>
    <row r="544" spans="1:10" ht="45" hidden="1" outlineLevel="1">
      <c r="A544" s="40" t="e">
        <f t="shared" si="16"/>
        <v>#REF!</v>
      </c>
      <c r="B544" s="69" t="s">
        <v>667</v>
      </c>
      <c r="C544" s="202" t="s">
        <v>2031</v>
      </c>
      <c r="D544" s="202" t="s">
        <v>2531</v>
      </c>
      <c r="E544" s="38"/>
      <c r="F544" s="38"/>
      <c r="G544" s="39"/>
      <c r="H544" s="38"/>
      <c r="I544" s="40"/>
      <c r="J544" s="41"/>
    </row>
    <row r="545" spans="1:10" ht="45" hidden="1" outlineLevel="1">
      <c r="A545" s="40" t="e">
        <f t="shared" si="16"/>
        <v>#REF!</v>
      </c>
      <c r="B545" s="69" t="s">
        <v>670</v>
      </c>
      <c r="C545" s="202" t="s">
        <v>2031</v>
      </c>
      <c r="D545" s="202" t="s">
        <v>2596</v>
      </c>
      <c r="E545" s="38"/>
      <c r="F545" s="38"/>
      <c r="G545" s="39"/>
      <c r="H545" s="38"/>
      <c r="I545" s="40"/>
      <c r="J545" s="41"/>
    </row>
    <row r="546" spans="1:10" ht="45" hidden="1" outlineLevel="1">
      <c r="A546" s="40" t="e">
        <f t="shared" si="16"/>
        <v>#REF!</v>
      </c>
      <c r="B546" s="69" t="s">
        <v>537</v>
      </c>
      <c r="C546" s="202" t="s">
        <v>2031</v>
      </c>
      <c r="D546" s="202" t="s">
        <v>2599</v>
      </c>
      <c r="E546" s="38"/>
      <c r="F546" s="38"/>
      <c r="G546" s="39"/>
      <c r="H546" s="38"/>
      <c r="I546" s="40"/>
      <c r="J546" s="41"/>
    </row>
    <row r="547" spans="1:10" ht="45" hidden="1" outlineLevel="1">
      <c r="A547" s="40" t="e">
        <f t="shared" si="16"/>
        <v>#REF!</v>
      </c>
      <c r="B547" s="69" t="s">
        <v>674</v>
      </c>
      <c r="C547" s="202" t="s">
        <v>2031</v>
      </c>
      <c r="D547" s="202" t="s">
        <v>2672</v>
      </c>
      <c r="E547" s="38"/>
      <c r="F547" s="38"/>
      <c r="G547" s="39"/>
      <c r="H547" s="38"/>
      <c r="I547" s="40"/>
      <c r="J547" s="41"/>
    </row>
    <row r="548" spans="1:10" ht="45" hidden="1" outlineLevel="1">
      <c r="A548" s="40" t="e">
        <f t="shared" si="16"/>
        <v>#REF!</v>
      </c>
      <c r="B548" s="69" t="s">
        <v>676</v>
      </c>
      <c r="C548" s="202" t="s">
        <v>2031</v>
      </c>
      <c r="D548" s="202" t="s">
        <v>2603</v>
      </c>
      <c r="E548" s="38"/>
      <c r="F548" s="38"/>
      <c r="G548" s="39"/>
      <c r="H548" s="38"/>
      <c r="I548" s="40"/>
      <c r="J548" s="41"/>
    </row>
    <row r="549" spans="1:10" ht="45" hidden="1" outlineLevel="1">
      <c r="A549" s="40" t="e">
        <f t="shared" si="16"/>
        <v>#REF!</v>
      </c>
      <c r="B549" s="69" t="s">
        <v>677</v>
      </c>
      <c r="C549" s="202" t="s">
        <v>2031</v>
      </c>
      <c r="D549" s="202" t="s">
        <v>2673</v>
      </c>
      <c r="E549" s="38"/>
      <c r="F549" s="38"/>
      <c r="G549" s="39"/>
      <c r="H549" s="38"/>
      <c r="I549" s="40"/>
      <c r="J549" s="41"/>
    </row>
    <row r="550" spans="1:10" ht="45" hidden="1" outlineLevel="1">
      <c r="A550" s="40" t="e">
        <f t="shared" si="16"/>
        <v>#REF!</v>
      </c>
      <c r="B550" s="69" t="s">
        <v>678</v>
      </c>
      <c r="C550" s="202" t="s">
        <v>2031</v>
      </c>
      <c r="D550" s="202" t="s">
        <v>2604</v>
      </c>
      <c r="E550" s="38"/>
      <c r="F550" s="38"/>
      <c r="G550" s="39"/>
      <c r="H550" s="38"/>
      <c r="I550" s="40"/>
      <c r="J550" s="41"/>
    </row>
    <row r="551" spans="1:10" ht="45" hidden="1" outlineLevel="1">
      <c r="A551" s="40" t="e">
        <f t="shared" si="16"/>
        <v>#REF!</v>
      </c>
      <c r="B551" s="69" t="s">
        <v>679</v>
      </c>
      <c r="C551" s="202" t="s">
        <v>2031</v>
      </c>
      <c r="D551" s="202" t="s">
        <v>2605</v>
      </c>
      <c r="E551" s="38"/>
      <c r="F551" s="38"/>
      <c r="G551" s="39"/>
      <c r="H551" s="38"/>
      <c r="I551" s="40"/>
      <c r="J551" s="41"/>
    </row>
    <row r="552" spans="1:10" ht="45" hidden="1" outlineLevel="1">
      <c r="A552" s="40" t="e">
        <f t="shared" si="16"/>
        <v>#REF!</v>
      </c>
      <c r="B552" s="69" t="s">
        <v>680</v>
      </c>
      <c r="C552" s="202" t="s">
        <v>2031</v>
      </c>
      <c r="D552" s="202" t="s">
        <v>2606</v>
      </c>
      <c r="E552" s="38"/>
      <c r="F552" s="38"/>
      <c r="G552" s="39"/>
      <c r="H552" s="38"/>
      <c r="I552" s="40"/>
      <c r="J552" s="41"/>
    </row>
    <row r="553" spans="1:10" ht="45" hidden="1" outlineLevel="1">
      <c r="A553" s="40" t="e">
        <f t="shared" si="16"/>
        <v>#REF!</v>
      </c>
      <c r="B553" s="69" t="s">
        <v>681</v>
      </c>
      <c r="C553" s="202" t="s">
        <v>2031</v>
      </c>
      <c r="D553" s="202" t="s">
        <v>2607</v>
      </c>
      <c r="E553" s="38"/>
      <c r="F553" s="38"/>
      <c r="G553" s="39"/>
      <c r="H553" s="38"/>
      <c r="I553" s="40"/>
      <c r="J553" s="41"/>
    </row>
    <row r="554" spans="1:10" ht="45" hidden="1" outlineLevel="1">
      <c r="A554" s="40" t="e">
        <f t="shared" si="16"/>
        <v>#REF!</v>
      </c>
      <c r="B554" s="69" t="s">
        <v>682</v>
      </c>
      <c r="C554" s="202" t="s">
        <v>2031</v>
      </c>
      <c r="D554" s="202" t="s">
        <v>2608</v>
      </c>
      <c r="E554" s="38"/>
      <c r="F554" s="38"/>
      <c r="G554" s="39"/>
      <c r="H554" s="38"/>
      <c r="I554" s="40"/>
      <c r="J554" s="41"/>
    </row>
    <row r="555" spans="1:10" ht="45" hidden="1" outlineLevel="1">
      <c r="A555" s="40" t="e">
        <f t="shared" si="16"/>
        <v>#REF!</v>
      </c>
      <c r="B555" s="69" t="s">
        <v>683</v>
      </c>
      <c r="C555" s="202" t="s">
        <v>2031</v>
      </c>
      <c r="D555" s="202" t="s">
        <v>2609</v>
      </c>
      <c r="E555" s="38"/>
      <c r="F555" s="38"/>
      <c r="G555" s="39"/>
      <c r="H555" s="38"/>
      <c r="I555" s="40"/>
      <c r="J555" s="41"/>
    </row>
    <row r="556" spans="1:10" ht="45" hidden="1" outlineLevel="1">
      <c r="A556" s="40" t="e">
        <f t="shared" si="16"/>
        <v>#REF!</v>
      </c>
      <c r="B556" s="69" t="s">
        <v>684</v>
      </c>
      <c r="C556" s="202" t="s">
        <v>2031</v>
      </c>
      <c r="D556" s="202" t="s">
        <v>2610</v>
      </c>
      <c r="E556" s="38"/>
      <c r="F556" s="38"/>
      <c r="G556" s="39"/>
      <c r="H556" s="38"/>
      <c r="I556" s="40"/>
      <c r="J556" s="41"/>
    </row>
    <row r="557" spans="1:10" ht="45" hidden="1" outlineLevel="1">
      <c r="A557" s="40" t="e">
        <f t="shared" si="16"/>
        <v>#REF!</v>
      </c>
      <c r="B557" s="454" t="s">
        <v>685</v>
      </c>
      <c r="C557" s="468" t="s">
        <v>2031</v>
      </c>
      <c r="D557" s="468" t="s">
        <v>2611</v>
      </c>
      <c r="E557" s="454"/>
      <c r="F557" s="454"/>
      <c r="G557" s="454"/>
      <c r="H557" s="454"/>
      <c r="I557" s="454"/>
      <c r="J557" s="454"/>
    </row>
    <row r="558" spans="1:10" ht="45" hidden="1" outlineLevel="1">
      <c r="A558" s="40" t="e">
        <f t="shared" si="16"/>
        <v>#REF!</v>
      </c>
      <c r="B558" s="69" t="s">
        <v>717</v>
      </c>
      <c r="C558" s="202" t="s">
        <v>2031</v>
      </c>
      <c r="D558" s="202" t="s">
        <v>2658</v>
      </c>
      <c r="E558" s="38"/>
      <c r="F558" s="38"/>
      <c r="G558" s="39"/>
      <c r="H558" s="38"/>
      <c r="I558" s="40"/>
      <c r="J558" s="41"/>
    </row>
    <row r="559" spans="1:10" ht="45" hidden="1" outlineLevel="1">
      <c r="A559" s="40" t="e">
        <f t="shared" si="16"/>
        <v>#REF!</v>
      </c>
      <c r="B559" s="69" t="s">
        <v>688</v>
      </c>
      <c r="C559" s="202" t="s">
        <v>2031</v>
      </c>
      <c r="D559" s="202" t="s">
        <v>2674</v>
      </c>
      <c r="E559" s="38"/>
      <c r="F559" s="38"/>
      <c r="G559" s="39"/>
      <c r="H559" s="38"/>
      <c r="I559" s="40"/>
      <c r="J559" s="41"/>
    </row>
    <row r="560" spans="1:10" ht="45" hidden="1" outlineLevel="1">
      <c r="A560" s="40" t="e">
        <f t="shared" si="16"/>
        <v>#REF!</v>
      </c>
      <c r="B560" s="69" t="s">
        <v>715</v>
      </c>
      <c r="C560" s="202" t="s">
        <v>2031</v>
      </c>
      <c r="D560" s="202" t="s">
        <v>2675</v>
      </c>
      <c r="E560" s="38"/>
      <c r="F560" s="38"/>
      <c r="G560" s="39"/>
      <c r="H560" s="38"/>
      <c r="I560" s="40"/>
      <c r="J560" s="41"/>
    </row>
    <row r="561" spans="1:10" ht="45" hidden="1" outlineLevel="1">
      <c r="A561" s="40" t="e">
        <f t="shared" si="16"/>
        <v>#REF!</v>
      </c>
      <c r="B561" s="69" t="s">
        <v>691</v>
      </c>
      <c r="C561" s="202" t="s">
        <v>2031</v>
      </c>
      <c r="D561" s="475">
        <v>45818</v>
      </c>
      <c r="E561" s="38"/>
      <c r="F561" s="38"/>
      <c r="G561" s="39"/>
      <c r="H561" s="38"/>
      <c r="I561" s="40"/>
      <c r="J561" s="41"/>
    </row>
    <row r="562" spans="1:10" ht="45" hidden="1" outlineLevel="1">
      <c r="A562" s="40" t="e">
        <f t="shared" si="16"/>
        <v>#REF!</v>
      </c>
      <c r="B562" s="69" t="s">
        <v>692</v>
      </c>
      <c r="C562" s="202" t="s">
        <v>2031</v>
      </c>
      <c r="D562" s="202" t="s">
        <v>2616</v>
      </c>
      <c r="E562" s="38"/>
      <c r="F562" s="38"/>
      <c r="G562" s="39"/>
      <c r="H562" s="38"/>
      <c r="I562" s="40"/>
      <c r="J562" s="41"/>
    </row>
    <row r="563" spans="1:10" ht="45" hidden="1" outlineLevel="1">
      <c r="A563" s="40" t="e">
        <f t="shared" si="16"/>
        <v>#REF!</v>
      </c>
      <c r="B563" s="69" t="s">
        <v>693</v>
      </c>
      <c r="C563" s="202" t="s">
        <v>2031</v>
      </c>
      <c r="D563" s="202" t="s">
        <v>2617</v>
      </c>
      <c r="E563" s="38"/>
      <c r="F563" s="38"/>
      <c r="G563" s="39"/>
      <c r="H563" s="38"/>
      <c r="I563" s="40"/>
      <c r="J563" s="41"/>
    </row>
    <row r="564" spans="1:10" ht="45" hidden="1" outlineLevel="1">
      <c r="A564" s="40" t="e">
        <f t="shared" si="16"/>
        <v>#REF!</v>
      </c>
      <c r="B564" s="69" t="s">
        <v>694</v>
      </c>
      <c r="C564" s="202" t="s">
        <v>2031</v>
      </c>
      <c r="D564" s="202" t="s">
        <v>2618</v>
      </c>
      <c r="E564" s="38"/>
      <c r="F564" s="38"/>
      <c r="G564" s="39"/>
      <c r="H564" s="38"/>
      <c r="I564" s="40"/>
      <c r="J564" s="41"/>
    </row>
    <row r="565" spans="1:10" ht="45" hidden="1" outlineLevel="1">
      <c r="A565" s="40" t="e">
        <f t="shared" si="16"/>
        <v>#REF!</v>
      </c>
      <c r="B565" s="454" t="s">
        <v>695</v>
      </c>
      <c r="C565" s="468" t="s">
        <v>2031</v>
      </c>
      <c r="D565" s="468" t="s">
        <v>2619</v>
      </c>
      <c r="E565" s="454"/>
      <c r="F565" s="454"/>
      <c r="G565" s="454"/>
      <c r="H565" s="454"/>
      <c r="I565" s="454"/>
      <c r="J565" s="454"/>
    </row>
    <row r="566" spans="1:10" ht="45" hidden="1" outlineLevel="1">
      <c r="A566" s="40" t="e">
        <f t="shared" si="16"/>
        <v>#REF!</v>
      </c>
      <c r="B566" s="69" t="s">
        <v>696</v>
      </c>
      <c r="C566" s="202" t="s">
        <v>2031</v>
      </c>
      <c r="D566" s="202" t="s">
        <v>2620</v>
      </c>
      <c r="E566" s="38"/>
      <c r="F566" s="38"/>
      <c r="G566" s="39"/>
      <c r="H566" s="38"/>
      <c r="I566" s="40"/>
      <c r="J566" s="41"/>
    </row>
    <row r="567" spans="1:10" ht="45" hidden="1" outlineLevel="1">
      <c r="A567" s="40" t="e">
        <f t="shared" si="16"/>
        <v>#REF!</v>
      </c>
      <c r="B567" s="69" t="s">
        <v>697</v>
      </c>
      <c r="C567" s="202" t="s">
        <v>2031</v>
      </c>
      <c r="D567" s="202" t="s">
        <v>2621</v>
      </c>
      <c r="E567" s="38"/>
      <c r="F567" s="38"/>
      <c r="G567" s="39"/>
      <c r="H567" s="38"/>
      <c r="I567" s="40"/>
      <c r="J567" s="41"/>
    </row>
    <row r="568" spans="1:10" ht="45" hidden="1" outlineLevel="1">
      <c r="A568" s="40" t="e">
        <f t="shared" si="16"/>
        <v>#REF!</v>
      </c>
      <c r="B568" s="69" t="s">
        <v>698</v>
      </c>
      <c r="C568" s="202" t="s">
        <v>2031</v>
      </c>
      <c r="D568" s="202" t="s">
        <v>2622</v>
      </c>
      <c r="E568" s="38"/>
      <c r="F568" s="38"/>
      <c r="G568" s="39"/>
      <c r="H568" s="38"/>
      <c r="I568" s="40"/>
      <c r="J568" s="41"/>
    </row>
    <row r="569" spans="1:10" ht="45" hidden="1" outlineLevel="1">
      <c r="A569" s="40" t="e">
        <f t="shared" si="16"/>
        <v>#REF!</v>
      </c>
      <c r="B569" s="47" t="s">
        <v>699</v>
      </c>
      <c r="C569" s="202" t="s">
        <v>2031</v>
      </c>
      <c r="D569" s="202" t="s">
        <v>2623</v>
      </c>
      <c r="E569" s="38"/>
      <c r="F569" s="38"/>
      <c r="G569" s="39"/>
      <c r="H569" s="38"/>
      <c r="I569" s="40"/>
      <c r="J569" s="41"/>
    </row>
    <row r="570" spans="1:10" ht="45" hidden="1" outlineLevel="1">
      <c r="A570" s="40" t="e">
        <f t="shared" si="16"/>
        <v>#REF!</v>
      </c>
      <c r="B570" s="69" t="s">
        <v>700</v>
      </c>
      <c r="C570" s="202" t="s">
        <v>2031</v>
      </c>
      <c r="D570" s="202" t="s">
        <v>2655</v>
      </c>
      <c r="E570" s="38"/>
      <c r="F570" s="38"/>
      <c r="G570" s="39"/>
      <c r="H570" s="38"/>
      <c r="I570" s="40"/>
      <c r="J570" s="41"/>
    </row>
    <row r="571" spans="1:10" ht="45" hidden="1" outlineLevel="1">
      <c r="A571" s="40" t="e">
        <f t="shared" si="16"/>
        <v>#REF!</v>
      </c>
      <c r="B571" s="69" t="s">
        <v>701</v>
      </c>
      <c r="C571" s="202" t="s">
        <v>2031</v>
      </c>
      <c r="D571" s="202" t="s">
        <v>2625</v>
      </c>
      <c r="E571" s="38"/>
      <c r="F571" s="38"/>
      <c r="G571" s="39"/>
      <c r="H571" s="38"/>
      <c r="I571" s="40"/>
      <c r="J571" s="41"/>
    </row>
    <row r="572" spans="1:10" ht="45" hidden="1" outlineLevel="1">
      <c r="A572" s="40" t="e">
        <f t="shared" si="16"/>
        <v>#REF!</v>
      </c>
      <c r="B572" s="69" t="s">
        <v>712</v>
      </c>
      <c r="C572" s="202" t="s">
        <v>2031</v>
      </c>
      <c r="D572" s="202" t="s">
        <v>2656</v>
      </c>
      <c r="E572" s="38"/>
      <c r="F572" s="38"/>
      <c r="G572" s="39"/>
      <c r="H572" s="38"/>
      <c r="I572" s="40"/>
      <c r="J572" s="41"/>
    </row>
    <row r="573" spans="1:10" ht="45" hidden="1" outlineLevel="1">
      <c r="A573" s="40" t="e">
        <f t="shared" si="16"/>
        <v>#REF!</v>
      </c>
      <c r="B573" s="69" t="s">
        <v>702</v>
      </c>
      <c r="C573" s="202" t="s">
        <v>2031</v>
      </c>
      <c r="D573" s="202" t="s">
        <v>2626</v>
      </c>
      <c r="E573" s="38"/>
      <c r="F573" s="38"/>
      <c r="G573" s="39"/>
      <c r="H573" s="38"/>
      <c r="I573" s="40"/>
      <c r="J573" s="41"/>
    </row>
    <row r="574" spans="1:10" ht="45" hidden="1" outlineLevel="1">
      <c r="A574" s="40" t="e">
        <f t="shared" si="16"/>
        <v>#REF!</v>
      </c>
      <c r="B574" s="69" t="s">
        <v>703</v>
      </c>
      <c r="C574" s="202" t="s">
        <v>2031</v>
      </c>
      <c r="D574" s="202" t="s">
        <v>2627</v>
      </c>
      <c r="E574" s="38"/>
      <c r="F574" s="38"/>
      <c r="G574" s="39"/>
      <c r="H574" s="38"/>
      <c r="I574" s="40"/>
      <c r="J574" s="41"/>
    </row>
    <row r="575" spans="1:10" ht="45" hidden="1" outlineLevel="1">
      <c r="A575" s="40" t="e">
        <f t="shared" si="16"/>
        <v>#REF!</v>
      </c>
      <c r="B575" s="69" t="s">
        <v>704</v>
      </c>
      <c r="C575" s="202" t="s">
        <v>2031</v>
      </c>
      <c r="D575" s="202" t="s">
        <v>2628</v>
      </c>
      <c r="E575" s="38"/>
      <c r="F575" s="38"/>
      <c r="G575" s="39"/>
      <c r="H575" s="38"/>
      <c r="I575" s="40"/>
      <c r="J575" s="41"/>
    </row>
    <row r="576" spans="1:10" ht="45" hidden="1" outlineLevel="1">
      <c r="A576" s="40" t="e">
        <f t="shared" si="16"/>
        <v>#REF!</v>
      </c>
      <c r="B576" s="69" t="s">
        <v>705</v>
      </c>
      <c r="C576" s="202" t="s">
        <v>2031</v>
      </c>
      <c r="D576" s="202" t="s">
        <v>2687</v>
      </c>
      <c r="E576" s="38"/>
      <c r="F576" s="38"/>
      <c r="G576" s="39"/>
      <c r="H576" s="38"/>
      <c r="I576" s="40"/>
      <c r="J576" s="41"/>
    </row>
    <row r="577" spans="1:10" ht="45" hidden="1" outlineLevel="1">
      <c r="A577" s="40" t="e">
        <f t="shared" si="16"/>
        <v>#REF!</v>
      </c>
      <c r="B577" s="69" t="s">
        <v>706</v>
      </c>
      <c r="C577" s="202" t="s">
        <v>2031</v>
      </c>
      <c r="D577" s="202" t="s">
        <v>2630</v>
      </c>
      <c r="E577" s="38"/>
      <c r="F577" s="38"/>
      <c r="G577" s="39"/>
      <c r="H577" s="38"/>
      <c r="I577" s="40"/>
      <c r="J577" s="41"/>
    </row>
    <row r="578" spans="1:10" ht="45" hidden="1" outlineLevel="1">
      <c r="A578" s="40" t="e">
        <f t="shared" si="16"/>
        <v>#REF!</v>
      </c>
      <c r="B578" s="69" t="s">
        <v>707</v>
      </c>
      <c r="C578" s="202" t="s">
        <v>2031</v>
      </c>
      <c r="D578" s="202" t="s">
        <v>2657</v>
      </c>
      <c r="E578" s="38"/>
      <c r="F578" s="38"/>
      <c r="G578" s="39"/>
      <c r="H578" s="38"/>
      <c r="I578" s="40"/>
      <c r="J578" s="41"/>
    </row>
    <row r="579" spans="1:10" ht="45" hidden="1" outlineLevel="1">
      <c r="A579" s="40" t="e">
        <f t="shared" si="16"/>
        <v>#REF!</v>
      </c>
      <c r="B579" s="69" t="s">
        <v>708</v>
      </c>
      <c r="C579" s="202" t="s">
        <v>2031</v>
      </c>
      <c r="D579" s="202" t="s">
        <v>2632</v>
      </c>
      <c r="E579" s="38"/>
      <c r="F579" s="38"/>
      <c r="G579" s="39"/>
      <c r="H579" s="38"/>
      <c r="I579" s="40"/>
      <c r="J579" s="41"/>
    </row>
    <row r="580" spans="1:10" ht="45" hidden="1" outlineLevel="1">
      <c r="A580" s="40" t="e">
        <f t="shared" si="16"/>
        <v>#REF!</v>
      </c>
      <c r="B580" s="69" t="s">
        <v>716</v>
      </c>
      <c r="C580" s="202" t="s">
        <v>2031</v>
      </c>
      <c r="D580" s="202" t="s">
        <v>2657</v>
      </c>
      <c r="E580" s="38"/>
      <c r="F580" s="38"/>
      <c r="G580" s="39"/>
      <c r="H580" s="38"/>
      <c r="I580" s="40"/>
      <c r="J580" s="41"/>
    </row>
    <row r="581" spans="1:10" ht="45" hidden="1" outlineLevel="1">
      <c r="A581" s="40" t="e">
        <f t="shared" si="16"/>
        <v>#REF!</v>
      </c>
      <c r="B581" s="69" t="s">
        <v>709</v>
      </c>
      <c r="C581" s="202" t="s">
        <v>2031</v>
      </c>
      <c r="D581" s="202" t="s">
        <v>2677</v>
      </c>
      <c r="E581" s="38"/>
      <c r="F581" s="38"/>
      <c r="G581" s="39"/>
      <c r="H581" s="38"/>
      <c r="I581" s="40"/>
      <c r="J581" s="41"/>
    </row>
    <row r="582" spans="1:10" ht="45" hidden="1" outlineLevel="1">
      <c r="A582" s="40" t="e">
        <f t="shared" si="16"/>
        <v>#REF!</v>
      </c>
      <c r="B582" s="69" t="s">
        <v>716</v>
      </c>
      <c r="C582" s="202" t="s">
        <v>2031</v>
      </c>
      <c r="D582" s="202" t="s">
        <v>2657</v>
      </c>
      <c r="E582" s="38"/>
      <c r="F582" s="38"/>
      <c r="G582" s="39"/>
      <c r="H582" s="38"/>
      <c r="I582" s="40"/>
      <c r="J582" s="41"/>
    </row>
    <row r="583" spans="1:10" ht="45" hidden="1" outlineLevel="1">
      <c r="A583" s="40" t="e">
        <f t="shared" si="16"/>
        <v>#REF!</v>
      </c>
      <c r="B583" s="69" t="s">
        <v>709</v>
      </c>
      <c r="C583" s="202" t="s">
        <v>2031</v>
      </c>
      <c r="D583" s="202" t="s">
        <v>2677</v>
      </c>
      <c r="E583" s="38"/>
      <c r="F583" s="38"/>
      <c r="G583" s="39"/>
      <c r="H583" s="38"/>
      <c r="I583" s="40"/>
      <c r="J583" s="41"/>
    </row>
    <row r="584" spans="1:10" ht="15" hidden="1" outlineLevel="1">
      <c r="A584" s="40" t="e">
        <f t="shared" si="16"/>
        <v>#REF!</v>
      </c>
      <c r="B584" s="46" t="s">
        <v>2688</v>
      </c>
      <c r="C584" s="202"/>
      <c r="D584" s="202"/>
      <c r="E584" s="38"/>
      <c r="F584" s="38"/>
      <c r="G584" s="39"/>
      <c r="H584" s="38"/>
      <c r="I584" s="40"/>
      <c r="J584" s="41"/>
    </row>
    <row r="585" spans="1:10" ht="75" hidden="1" outlineLevel="1">
      <c r="A585" s="40" t="e">
        <f t="shared" si="16"/>
        <v>#REF!</v>
      </c>
      <c r="B585" s="69" t="s">
        <v>2661</v>
      </c>
      <c r="C585" s="202" t="s">
        <v>31</v>
      </c>
      <c r="D585" s="202">
        <v>1</v>
      </c>
      <c r="E585" s="38"/>
      <c r="F585" s="38"/>
      <c r="G585" s="39"/>
      <c r="H585" s="38"/>
      <c r="I585" s="40"/>
      <c r="J585" s="41"/>
    </row>
    <row r="586" spans="1:10" ht="75" hidden="1" outlineLevel="1">
      <c r="A586" s="40" t="e">
        <f t="shared" si="16"/>
        <v>#REF!</v>
      </c>
      <c r="B586" s="69" t="s">
        <v>2661</v>
      </c>
      <c r="C586" s="202" t="s">
        <v>31</v>
      </c>
      <c r="D586" s="202">
        <v>1</v>
      </c>
      <c r="E586" s="38"/>
      <c r="F586" s="38"/>
      <c r="G586" s="39"/>
      <c r="H586" s="38"/>
      <c r="I586" s="40"/>
      <c r="J586" s="41"/>
    </row>
    <row r="587" spans="1:10" ht="27.6" hidden="1" outlineLevel="1">
      <c r="A587" s="40" t="e">
        <f t="shared" si="16"/>
        <v>#REF!</v>
      </c>
      <c r="B587" s="288" t="s">
        <v>642</v>
      </c>
      <c r="C587" s="289" t="s">
        <v>31</v>
      </c>
      <c r="D587" s="289">
        <v>10</v>
      </c>
      <c r="E587" s="38"/>
      <c r="F587" s="38"/>
      <c r="G587" s="39"/>
      <c r="H587" s="38"/>
      <c r="I587" s="40"/>
      <c r="J587" s="41"/>
    </row>
    <row r="588" spans="1:10" ht="27.6" hidden="1" outlineLevel="1">
      <c r="A588" s="40" t="e">
        <f t="shared" si="16"/>
        <v>#REF!</v>
      </c>
      <c r="B588" s="288" t="s">
        <v>643</v>
      </c>
      <c r="C588" s="289" t="s">
        <v>31</v>
      </c>
      <c r="D588" s="289">
        <v>10</v>
      </c>
      <c r="E588" s="38"/>
      <c r="F588" s="38"/>
      <c r="G588" s="39"/>
      <c r="H588" s="38"/>
      <c r="I588" s="40"/>
      <c r="J588" s="41"/>
    </row>
    <row r="589" spans="1:10" ht="27.6" hidden="1" outlineLevel="1">
      <c r="A589" s="40" t="e">
        <f t="shared" si="16"/>
        <v>#REF!</v>
      </c>
      <c r="B589" s="288" t="s">
        <v>645</v>
      </c>
      <c r="C589" s="289" t="s">
        <v>31</v>
      </c>
      <c r="D589" s="289">
        <v>2</v>
      </c>
      <c r="E589" s="38"/>
      <c r="F589" s="38"/>
      <c r="G589" s="39"/>
      <c r="H589" s="38"/>
      <c r="I589" s="40"/>
      <c r="J589" s="41"/>
    </row>
    <row r="590" spans="1:10" ht="15" hidden="1" outlineLevel="1">
      <c r="A590" s="40" t="e">
        <f t="shared" si="16"/>
        <v>#REF!</v>
      </c>
      <c r="B590" s="288" t="s">
        <v>648</v>
      </c>
      <c r="C590" s="289" t="s">
        <v>31</v>
      </c>
      <c r="D590" s="289">
        <v>10</v>
      </c>
      <c r="E590" s="38"/>
      <c r="F590" s="38"/>
      <c r="G590" s="39"/>
      <c r="H590" s="38"/>
      <c r="I590" s="40"/>
      <c r="J590" s="41"/>
    </row>
    <row r="591" spans="1:10" ht="15" hidden="1" outlineLevel="1">
      <c r="A591" s="40" t="e">
        <f t="shared" si="16"/>
        <v>#REF!</v>
      </c>
      <c r="B591" s="288" t="s">
        <v>649</v>
      </c>
      <c r="C591" s="289" t="s">
        <v>31</v>
      </c>
      <c r="D591" s="289">
        <v>10</v>
      </c>
      <c r="E591" s="38"/>
      <c r="F591" s="38"/>
      <c r="G591" s="39"/>
      <c r="H591" s="38"/>
      <c r="I591" s="40"/>
      <c r="J591" s="41"/>
    </row>
    <row r="592" spans="1:10" ht="41.4" hidden="1" outlineLevel="1">
      <c r="A592" s="40" t="e">
        <f t="shared" si="16"/>
        <v>#REF!</v>
      </c>
      <c r="B592" s="288" t="s">
        <v>535</v>
      </c>
      <c r="C592" s="289" t="s">
        <v>2461</v>
      </c>
      <c r="D592" s="289" t="s">
        <v>2689</v>
      </c>
      <c r="E592" s="38"/>
      <c r="F592" s="38"/>
      <c r="G592" s="39"/>
      <c r="H592" s="38"/>
      <c r="I592" s="40"/>
      <c r="J592" s="41"/>
    </row>
    <row r="593" spans="1:10" ht="41.4" hidden="1" outlineLevel="1">
      <c r="A593" s="40" t="e">
        <f t="shared" si="16"/>
        <v>#REF!</v>
      </c>
      <c r="B593" s="288" t="s">
        <v>652</v>
      </c>
      <c r="C593" s="289" t="s">
        <v>2461</v>
      </c>
      <c r="D593" s="289" t="s">
        <v>2690</v>
      </c>
      <c r="E593" s="38"/>
      <c r="F593" s="38"/>
      <c r="G593" s="39"/>
      <c r="H593" s="38"/>
      <c r="I593" s="40"/>
      <c r="J593" s="41"/>
    </row>
    <row r="594" spans="1:10" ht="45" hidden="1" outlineLevel="1">
      <c r="A594" s="40" t="e">
        <f t="shared" si="16"/>
        <v>#REF!</v>
      </c>
      <c r="B594" s="69" t="s">
        <v>653</v>
      </c>
      <c r="C594" s="202" t="s">
        <v>2461</v>
      </c>
      <c r="D594" s="202" t="s">
        <v>2691</v>
      </c>
      <c r="E594" s="38"/>
      <c r="F594" s="38"/>
      <c r="G594" s="39"/>
      <c r="H594" s="38"/>
      <c r="I594" s="40"/>
      <c r="J594" s="41"/>
    </row>
    <row r="595" spans="1:10" ht="45" hidden="1" outlineLevel="1">
      <c r="A595" s="40" t="e">
        <f t="shared" ref="A595:A658" si="17">A594+1</f>
        <v>#REF!</v>
      </c>
      <c r="B595" s="69" t="s">
        <v>654</v>
      </c>
      <c r="C595" s="202" t="s">
        <v>2461</v>
      </c>
      <c r="D595" s="202" t="s">
        <v>2692</v>
      </c>
      <c r="E595" s="38"/>
      <c r="F595" s="38"/>
      <c r="G595" s="39"/>
      <c r="H595" s="38"/>
      <c r="I595" s="40"/>
      <c r="J595" s="41"/>
    </row>
    <row r="596" spans="1:10" ht="45" hidden="1" outlineLevel="1">
      <c r="A596" s="40" t="e">
        <f t="shared" si="17"/>
        <v>#REF!</v>
      </c>
      <c r="B596" s="69" t="s">
        <v>655</v>
      </c>
      <c r="C596" s="202" t="s">
        <v>2461</v>
      </c>
      <c r="D596" s="202" t="s">
        <v>2693</v>
      </c>
      <c r="E596" s="38"/>
      <c r="F596" s="38"/>
      <c r="G596" s="39"/>
      <c r="H596" s="38"/>
      <c r="I596" s="40"/>
      <c r="J596" s="41"/>
    </row>
    <row r="597" spans="1:10" ht="45" hidden="1" outlineLevel="1">
      <c r="A597" s="40" t="e">
        <f t="shared" si="17"/>
        <v>#REF!</v>
      </c>
      <c r="B597" s="46" t="s">
        <v>656</v>
      </c>
      <c r="C597" s="202" t="s">
        <v>2461</v>
      </c>
      <c r="D597" s="202" t="s">
        <v>2643</v>
      </c>
      <c r="E597" s="38"/>
      <c r="F597" s="38"/>
      <c r="G597" s="39"/>
      <c r="H597" s="38"/>
      <c r="I597" s="40"/>
      <c r="J597" s="41"/>
    </row>
    <row r="598" spans="1:10" ht="45" hidden="1" outlineLevel="1">
      <c r="A598" s="40" t="e">
        <f t="shared" si="17"/>
        <v>#REF!</v>
      </c>
      <c r="B598" s="69" t="s">
        <v>657</v>
      </c>
      <c r="C598" s="202" t="s">
        <v>2461</v>
      </c>
      <c r="D598" s="202" t="s">
        <v>2694</v>
      </c>
      <c r="E598" s="38"/>
      <c r="F598" s="38"/>
      <c r="G598" s="39"/>
      <c r="H598" s="38"/>
      <c r="I598" s="40"/>
      <c r="J598" s="41"/>
    </row>
    <row r="599" spans="1:10" ht="45" hidden="1" outlineLevel="1">
      <c r="A599" s="40" t="e">
        <f t="shared" si="17"/>
        <v>#REF!</v>
      </c>
      <c r="B599" s="69" t="s">
        <v>658</v>
      </c>
      <c r="C599" s="202" t="s">
        <v>2461</v>
      </c>
      <c r="D599" s="202" t="s">
        <v>2645</v>
      </c>
      <c r="E599" s="38"/>
      <c r="F599" s="38"/>
      <c r="G599" s="39"/>
      <c r="H599" s="38"/>
      <c r="I599" s="40"/>
      <c r="J599" s="41"/>
    </row>
    <row r="600" spans="1:10" ht="45" hidden="1" outlineLevel="1">
      <c r="A600" s="40" t="e">
        <f t="shared" si="17"/>
        <v>#REF!</v>
      </c>
      <c r="B600" s="69" t="s">
        <v>659</v>
      </c>
      <c r="C600" s="202" t="s">
        <v>2461</v>
      </c>
      <c r="D600" s="202" t="s">
        <v>2695</v>
      </c>
      <c r="E600" s="38"/>
      <c r="F600" s="38"/>
      <c r="G600" s="39"/>
      <c r="H600" s="38"/>
      <c r="I600" s="40"/>
      <c r="J600" s="41"/>
    </row>
    <row r="601" spans="1:10" ht="45" hidden="1" outlineLevel="1">
      <c r="A601" s="40" t="e">
        <f t="shared" si="17"/>
        <v>#REF!</v>
      </c>
      <c r="B601" s="46" t="s">
        <v>660</v>
      </c>
      <c r="C601" s="202" t="s">
        <v>2461</v>
      </c>
      <c r="D601" s="476">
        <v>42856</v>
      </c>
      <c r="E601" s="38"/>
      <c r="F601" s="38"/>
      <c r="G601" s="39"/>
      <c r="H601" s="38"/>
      <c r="I601" s="40"/>
      <c r="J601" s="41"/>
    </row>
    <row r="602" spans="1:10" ht="45" hidden="1" outlineLevel="1">
      <c r="A602" s="40" t="e">
        <f t="shared" si="17"/>
        <v>#REF!</v>
      </c>
      <c r="B602" s="69" t="s">
        <v>661</v>
      </c>
      <c r="C602" s="202" t="s">
        <v>2461</v>
      </c>
      <c r="D602" s="202" t="s">
        <v>2696</v>
      </c>
      <c r="E602" s="38"/>
      <c r="F602" s="38"/>
      <c r="G602" s="39"/>
      <c r="H602" s="38"/>
      <c r="I602" s="40"/>
      <c r="J602" s="41"/>
    </row>
    <row r="603" spans="1:10" ht="45" hidden="1" outlineLevel="1">
      <c r="A603" s="40" t="e">
        <f t="shared" si="17"/>
        <v>#REF!</v>
      </c>
      <c r="B603" s="69" t="s">
        <v>663</v>
      </c>
      <c r="C603" s="202" t="s">
        <v>2461</v>
      </c>
      <c r="D603" s="202" t="s">
        <v>2697</v>
      </c>
      <c r="E603" s="38"/>
      <c r="F603" s="38"/>
      <c r="G603" s="39"/>
      <c r="H603" s="38"/>
      <c r="I603" s="40"/>
      <c r="J603" s="41"/>
    </row>
    <row r="604" spans="1:10" ht="45" hidden="1" outlineLevel="1">
      <c r="A604" s="40" t="e">
        <f t="shared" si="17"/>
        <v>#REF!</v>
      </c>
      <c r="B604" s="69" t="s">
        <v>664</v>
      </c>
      <c r="C604" s="202" t="s">
        <v>2461</v>
      </c>
      <c r="D604" s="202" t="s">
        <v>2698</v>
      </c>
      <c r="E604" s="38"/>
      <c r="F604" s="38"/>
      <c r="G604" s="39"/>
      <c r="H604" s="38"/>
      <c r="I604" s="40"/>
      <c r="J604" s="41"/>
    </row>
    <row r="605" spans="1:10" ht="45" hidden="1" outlineLevel="1">
      <c r="A605" s="40" t="e">
        <f t="shared" si="17"/>
        <v>#REF!</v>
      </c>
      <c r="B605" s="69" t="s">
        <v>536</v>
      </c>
      <c r="C605" s="202" t="s">
        <v>2031</v>
      </c>
      <c r="D605" s="202" t="s">
        <v>2593</v>
      </c>
      <c r="E605" s="38"/>
      <c r="F605" s="38"/>
      <c r="G605" s="39"/>
      <c r="H605" s="38"/>
      <c r="I605" s="40"/>
      <c r="J605" s="41"/>
    </row>
    <row r="606" spans="1:10" ht="45" hidden="1" outlineLevel="1">
      <c r="A606" s="40" t="e">
        <f t="shared" si="17"/>
        <v>#REF!</v>
      </c>
      <c r="B606" s="69" t="s">
        <v>667</v>
      </c>
      <c r="C606" s="202" t="s">
        <v>2031</v>
      </c>
      <c r="D606" s="202" t="s">
        <v>2699</v>
      </c>
      <c r="E606" s="38"/>
      <c r="F606" s="38"/>
      <c r="G606" s="39"/>
      <c r="H606" s="38"/>
      <c r="I606" s="40"/>
      <c r="J606" s="41"/>
    </row>
    <row r="607" spans="1:10" ht="45" hidden="1" outlineLevel="1">
      <c r="A607" s="40" t="e">
        <f t="shared" si="17"/>
        <v>#REF!</v>
      </c>
      <c r="B607" s="69" t="s">
        <v>670</v>
      </c>
      <c r="C607" s="202" t="s">
        <v>2031</v>
      </c>
      <c r="D607" s="202" t="s">
        <v>2596</v>
      </c>
      <c r="E607" s="38"/>
      <c r="F607" s="38"/>
      <c r="G607" s="39"/>
      <c r="H607" s="38"/>
      <c r="I607" s="40"/>
      <c r="J607" s="41"/>
    </row>
    <row r="608" spans="1:10" ht="45" hidden="1" outlineLevel="1">
      <c r="A608" s="40" t="e">
        <f t="shared" si="17"/>
        <v>#REF!</v>
      </c>
      <c r="B608" s="69" t="s">
        <v>718</v>
      </c>
      <c r="C608" s="202" t="s">
        <v>2031</v>
      </c>
      <c r="D608" s="202" t="s">
        <v>2700</v>
      </c>
      <c r="E608" s="38"/>
      <c r="F608" s="38"/>
      <c r="G608" s="39"/>
      <c r="H608" s="38"/>
      <c r="I608" s="40"/>
      <c r="J608" s="41"/>
    </row>
    <row r="609" spans="1:17" ht="45" hidden="1" outlineLevel="1">
      <c r="A609" s="40" t="e">
        <f t="shared" si="17"/>
        <v>#REF!</v>
      </c>
      <c r="B609" s="46" t="s">
        <v>671</v>
      </c>
      <c r="C609" s="202" t="s">
        <v>2031</v>
      </c>
      <c r="D609" s="202" t="s">
        <v>2597</v>
      </c>
      <c r="E609" s="38"/>
      <c r="F609" s="38"/>
      <c r="G609" s="39"/>
      <c r="H609" s="38"/>
      <c r="I609" s="40"/>
      <c r="J609" s="41"/>
    </row>
    <row r="610" spans="1:17" ht="45" hidden="1" outlineLevel="1">
      <c r="A610" s="40" t="e">
        <f t="shared" si="17"/>
        <v>#REF!</v>
      </c>
      <c r="B610" s="69" t="s">
        <v>672</v>
      </c>
      <c r="C610" s="202" t="s">
        <v>2031</v>
      </c>
      <c r="D610" s="202" t="s">
        <v>2701</v>
      </c>
      <c r="E610" s="38"/>
      <c r="F610" s="38"/>
      <c r="G610" s="39"/>
      <c r="H610" s="38"/>
      <c r="I610" s="40"/>
      <c r="J610" s="41"/>
    </row>
    <row r="611" spans="1:17" ht="45" hidden="1" outlineLevel="1">
      <c r="A611" s="40" t="e">
        <f t="shared" si="17"/>
        <v>#REF!</v>
      </c>
      <c r="B611" s="69" t="s">
        <v>537</v>
      </c>
      <c r="C611" s="202" t="s">
        <v>2031</v>
      </c>
      <c r="D611" s="202" t="s">
        <v>2702</v>
      </c>
      <c r="E611" s="38"/>
      <c r="F611" s="38"/>
      <c r="G611" s="39"/>
      <c r="H611" s="38"/>
      <c r="I611" s="40"/>
      <c r="J611" s="41"/>
    </row>
    <row r="612" spans="1:17" ht="45" hidden="1" outlineLevel="1">
      <c r="A612" s="40" t="e">
        <f t="shared" si="17"/>
        <v>#REF!</v>
      </c>
      <c r="B612" s="69" t="s">
        <v>674</v>
      </c>
      <c r="C612" s="202" t="s">
        <v>2031</v>
      </c>
      <c r="D612" s="202" t="s">
        <v>2672</v>
      </c>
      <c r="E612" s="38"/>
      <c r="F612" s="38"/>
      <c r="G612" s="39"/>
      <c r="H612" s="38"/>
      <c r="I612" s="40"/>
      <c r="J612" s="41"/>
    </row>
    <row r="613" spans="1:17" ht="45" hidden="1" outlineLevel="1">
      <c r="A613" s="40" t="e">
        <f t="shared" si="17"/>
        <v>#REF!</v>
      </c>
      <c r="B613" s="69" t="s">
        <v>677</v>
      </c>
      <c r="C613" s="202" t="s">
        <v>2031</v>
      </c>
      <c r="D613" s="202" t="s">
        <v>2703</v>
      </c>
      <c r="E613" s="38"/>
      <c r="F613" s="38"/>
      <c r="G613" s="39"/>
      <c r="H613" s="38"/>
      <c r="I613" s="40"/>
      <c r="J613" s="41"/>
    </row>
    <row r="614" spans="1:17" ht="45" hidden="1" outlineLevel="1">
      <c r="A614" s="40" t="e">
        <f t="shared" si="17"/>
        <v>#REF!</v>
      </c>
      <c r="B614" s="69" t="s">
        <v>678</v>
      </c>
      <c r="C614" s="202" t="s">
        <v>2031</v>
      </c>
      <c r="D614" s="202" t="s">
        <v>2704</v>
      </c>
      <c r="E614" s="38"/>
      <c r="F614" s="38"/>
      <c r="G614" s="39"/>
      <c r="H614" s="38"/>
      <c r="I614" s="40"/>
      <c r="J614" s="41"/>
    </row>
    <row r="615" spans="1:17" ht="45" hidden="1" outlineLevel="1">
      <c r="A615" s="40" t="e">
        <f t="shared" si="17"/>
        <v>#REF!</v>
      </c>
      <c r="B615" s="69" t="s">
        <v>679</v>
      </c>
      <c r="C615" s="202" t="s">
        <v>2031</v>
      </c>
      <c r="D615" s="202" t="s">
        <v>2705</v>
      </c>
      <c r="E615" s="38"/>
      <c r="F615" s="38"/>
      <c r="G615" s="39"/>
      <c r="H615" s="38"/>
      <c r="I615" s="40"/>
      <c r="J615" s="41"/>
    </row>
    <row r="616" spans="1:17" ht="45" hidden="1" outlineLevel="1">
      <c r="A616" s="40" t="e">
        <f t="shared" si="17"/>
        <v>#REF!</v>
      </c>
      <c r="B616" s="69" t="s">
        <v>680</v>
      </c>
      <c r="C616" s="202" t="s">
        <v>2031</v>
      </c>
      <c r="D616" s="202" t="s">
        <v>2606</v>
      </c>
      <c r="E616" s="38"/>
      <c r="F616" s="38"/>
      <c r="G616" s="39"/>
      <c r="H616" s="38"/>
      <c r="I616" s="40"/>
      <c r="J616" s="41"/>
    </row>
    <row r="617" spans="1:17" ht="45" hidden="1" outlineLevel="1">
      <c r="A617" s="40" t="e">
        <f t="shared" si="17"/>
        <v>#REF!</v>
      </c>
      <c r="B617" s="69" t="s">
        <v>681</v>
      </c>
      <c r="C617" s="202" t="s">
        <v>2031</v>
      </c>
      <c r="D617" s="202" t="s">
        <v>2607</v>
      </c>
      <c r="E617" s="38"/>
      <c r="F617" s="38"/>
      <c r="G617" s="39"/>
      <c r="H617" s="38"/>
      <c r="I617" s="40"/>
      <c r="J617" s="41"/>
    </row>
    <row r="618" spans="1:17" ht="45" hidden="1" outlineLevel="1">
      <c r="A618" s="40" t="e">
        <f t="shared" si="17"/>
        <v>#REF!</v>
      </c>
      <c r="B618" s="69" t="s">
        <v>682</v>
      </c>
      <c r="C618" s="202" t="s">
        <v>2031</v>
      </c>
      <c r="D618" s="202" t="s">
        <v>2608</v>
      </c>
      <c r="E618" s="38"/>
      <c r="F618" s="38"/>
      <c r="G618" s="39"/>
      <c r="H618" s="38"/>
      <c r="I618" s="40"/>
      <c r="J618" s="41"/>
    </row>
    <row r="619" spans="1:17" ht="45" hidden="1" outlineLevel="1">
      <c r="A619" s="40" t="e">
        <f t="shared" si="17"/>
        <v>#REF!</v>
      </c>
      <c r="B619" s="69" t="s">
        <v>683</v>
      </c>
      <c r="C619" s="202" t="s">
        <v>2031</v>
      </c>
      <c r="D619" s="202" t="s">
        <v>2609</v>
      </c>
      <c r="E619" s="38"/>
      <c r="F619" s="38"/>
      <c r="G619" s="39"/>
      <c r="H619" s="38"/>
      <c r="I619" s="40"/>
      <c r="J619" s="41"/>
    </row>
    <row r="620" spans="1:17" ht="45" hidden="1" outlineLevel="1">
      <c r="A620" s="40" t="e">
        <f t="shared" si="17"/>
        <v>#REF!</v>
      </c>
      <c r="B620" s="69" t="s">
        <v>719</v>
      </c>
      <c r="C620" s="202" t="s">
        <v>2031</v>
      </c>
      <c r="D620" s="202" t="s">
        <v>2706</v>
      </c>
      <c r="E620" s="38"/>
      <c r="F620" s="38"/>
      <c r="G620" s="39"/>
      <c r="H620" s="38"/>
      <c r="I620" s="40"/>
      <c r="J620" s="41"/>
    </row>
    <row r="621" spans="1:17" ht="45" hidden="1" outlineLevel="1">
      <c r="A621" s="40" t="e">
        <f t="shared" si="17"/>
        <v>#REF!</v>
      </c>
      <c r="B621" s="69" t="s">
        <v>684</v>
      </c>
      <c r="C621" s="202" t="s">
        <v>2031</v>
      </c>
      <c r="D621" s="202" t="s">
        <v>2610</v>
      </c>
      <c r="E621" s="38"/>
      <c r="F621" s="38"/>
      <c r="G621" s="39"/>
      <c r="H621" s="38"/>
      <c r="I621" s="40"/>
      <c r="J621" s="41"/>
    </row>
    <row r="622" spans="1:17" ht="45" hidden="1" outlineLevel="1">
      <c r="A622" s="40" t="e">
        <f t="shared" si="17"/>
        <v>#REF!</v>
      </c>
      <c r="B622" s="69" t="s">
        <v>685</v>
      </c>
      <c r="C622" s="202" t="s">
        <v>2031</v>
      </c>
      <c r="D622" s="202" t="s">
        <v>2653</v>
      </c>
      <c r="E622" s="38"/>
      <c r="F622" s="38"/>
      <c r="G622" s="39"/>
      <c r="H622" s="38"/>
      <c r="I622" s="40"/>
      <c r="J622" s="41"/>
    </row>
    <row r="623" spans="1:17" ht="45" hidden="1" outlineLevel="1">
      <c r="A623" s="40" t="e">
        <f t="shared" si="17"/>
        <v>#REF!</v>
      </c>
      <c r="B623" s="69" t="s">
        <v>720</v>
      </c>
      <c r="C623" s="202" t="s">
        <v>2031</v>
      </c>
      <c r="D623" s="202" t="s">
        <v>2674</v>
      </c>
      <c r="E623" s="38"/>
      <c r="F623" s="38"/>
      <c r="G623" s="39"/>
      <c r="H623" s="38"/>
      <c r="I623" s="40"/>
      <c r="J623" s="41"/>
    </row>
    <row r="624" spans="1:17" ht="45" hidden="1" outlineLevel="1">
      <c r="A624" s="40" t="e">
        <f t="shared" si="17"/>
        <v>#REF!</v>
      </c>
      <c r="B624" s="454" t="s">
        <v>715</v>
      </c>
      <c r="C624" s="468" t="s">
        <v>2031</v>
      </c>
      <c r="D624" s="468" t="s">
        <v>2675</v>
      </c>
      <c r="E624" s="454"/>
      <c r="F624" s="454"/>
      <c r="G624" s="454"/>
      <c r="H624" s="454"/>
      <c r="I624" s="454"/>
      <c r="J624" s="454"/>
      <c r="K624" s="478"/>
      <c r="L624" s="479"/>
      <c r="M624" s="479"/>
      <c r="N624" s="479"/>
      <c r="O624" s="479"/>
      <c r="P624" s="479"/>
      <c r="Q624" s="479"/>
    </row>
    <row r="625" spans="1:10" ht="45" hidden="1" outlineLevel="1">
      <c r="A625" s="40" t="e">
        <f t="shared" si="17"/>
        <v>#REF!</v>
      </c>
      <c r="B625" s="69" t="s">
        <v>691</v>
      </c>
      <c r="C625" s="202" t="s">
        <v>2031</v>
      </c>
      <c r="D625" s="475">
        <v>45818</v>
      </c>
      <c r="E625" s="38"/>
      <c r="F625" s="38"/>
      <c r="G625" s="39"/>
      <c r="H625" s="38"/>
      <c r="I625" s="40"/>
      <c r="J625" s="41"/>
    </row>
    <row r="626" spans="1:10" ht="45" hidden="1" outlineLevel="1">
      <c r="A626" s="40" t="e">
        <f t="shared" si="17"/>
        <v>#REF!</v>
      </c>
      <c r="B626" s="69" t="s">
        <v>692</v>
      </c>
      <c r="C626" s="202" t="s">
        <v>2031</v>
      </c>
      <c r="D626" s="202" t="s">
        <v>2707</v>
      </c>
      <c r="E626" s="38"/>
      <c r="F626" s="38"/>
      <c r="G626" s="39"/>
      <c r="H626" s="38"/>
      <c r="I626" s="40"/>
      <c r="J626" s="41"/>
    </row>
    <row r="627" spans="1:10" ht="45" hidden="1" outlineLevel="1">
      <c r="A627" s="40" t="e">
        <f t="shared" si="17"/>
        <v>#REF!</v>
      </c>
      <c r="B627" s="69" t="s">
        <v>693</v>
      </c>
      <c r="C627" s="202" t="s">
        <v>2031</v>
      </c>
      <c r="D627" s="202" t="s">
        <v>2617</v>
      </c>
      <c r="E627" s="38"/>
      <c r="F627" s="38"/>
      <c r="G627" s="39"/>
      <c r="H627" s="38"/>
      <c r="I627" s="40"/>
      <c r="J627" s="41"/>
    </row>
    <row r="628" spans="1:10" ht="45" hidden="1" outlineLevel="1">
      <c r="A628" s="40" t="e">
        <f t="shared" si="17"/>
        <v>#REF!</v>
      </c>
      <c r="B628" s="69" t="s">
        <v>694</v>
      </c>
      <c r="C628" s="202" t="s">
        <v>2031</v>
      </c>
      <c r="D628" s="202" t="s">
        <v>2708</v>
      </c>
      <c r="E628" s="38"/>
      <c r="F628" s="38"/>
      <c r="G628" s="39"/>
      <c r="H628" s="38"/>
      <c r="I628" s="40"/>
      <c r="J628" s="41"/>
    </row>
    <row r="629" spans="1:10" ht="45" hidden="1" outlineLevel="1">
      <c r="A629" s="40" t="e">
        <f t="shared" si="17"/>
        <v>#REF!</v>
      </c>
      <c r="B629" s="69" t="s">
        <v>695</v>
      </c>
      <c r="C629" s="202" t="s">
        <v>2031</v>
      </c>
      <c r="D629" s="202" t="s">
        <v>2619</v>
      </c>
      <c r="E629" s="38"/>
      <c r="F629" s="38"/>
      <c r="G629" s="39"/>
      <c r="H629" s="38"/>
      <c r="I629" s="40"/>
      <c r="J629" s="41"/>
    </row>
    <row r="630" spans="1:10" ht="45" hidden="1" outlineLevel="1">
      <c r="A630" s="40" t="e">
        <f t="shared" si="17"/>
        <v>#REF!</v>
      </c>
      <c r="B630" s="69" t="s">
        <v>696</v>
      </c>
      <c r="C630" s="202" t="s">
        <v>2031</v>
      </c>
      <c r="D630" s="202" t="s">
        <v>2709</v>
      </c>
      <c r="E630" s="38"/>
      <c r="F630" s="38"/>
      <c r="G630" s="39"/>
      <c r="H630" s="38"/>
      <c r="I630" s="40"/>
      <c r="J630" s="41"/>
    </row>
    <row r="631" spans="1:10" ht="45" hidden="1" outlineLevel="1">
      <c r="A631" s="40" t="e">
        <f t="shared" si="17"/>
        <v>#REF!</v>
      </c>
      <c r="B631" s="69" t="s">
        <v>697</v>
      </c>
      <c r="C631" s="202" t="s">
        <v>2031</v>
      </c>
      <c r="D631" s="202" t="s">
        <v>2621</v>
      </c>
      <c r="E631" s="38"/>
      <c r="F631" s="38"/>
      <c r="G631" s="39"/>
      <c r="H631" s="38"/>
      <c r="I631" s="40"/>
      <c r="J631" s="41"/>
    </row>
    <row r="632" spans="1:10" ht="45" hidden="1" outlineLevel="1">
      <c r="A632" s="40" t="e">
        <f t="shared" si="17"/>
        <v>#REF!</v>
      </c>
      <c r="B632" s="69" t="s">
        <v>698</v>
      </c>
      <c r="C632" s="202" t="s">
        <v>2031</v>
      </c>
      <c r="D632" s="202" t="s">
        <v>2622</v>
      </c>
      <c r="E632" s="38"/>
      <c r="F632" s="38"/>
      <c r="G632" s="39"/>
      <c r="H632" s="38"/>
      <c r="I632" s="40"/>
      <c r="J632" s="41"/>
    </row>
    <row r="633" spans="1:10" ht="45" hidden="1" outlineLevel="1">
      <c r="A633" s="40" t="e">
        <f t="shared" si="17"/>
        <v>#REF!</v>
      </c>
      <c r="B633" s="69" t="s">
        <v>699</v>
      </c>
      <c r="C633" s="202" t="s">
        <v>2031</v>
      </c>
      <c r="D633" s="202" t="s">
        <v>2623</v>
      </c>
      <c r="E633" s="38"/>
      <c r="F633" s="38"/>
      <c r="G633" s="39"/>
      <c r="H633" s="38"/>
      <c r="I633" s="40"/>
      <c r="J633" s="41"/>
    </row>
    <row r="634" spans="1:10" ht="45" hidden="1" outlineLevel="1">
      <c r="A634" s="40" t="e">
        <f t="shared" si="17"/>
        <v>#REF!</v>
      </c>
      <c r="B634" s="69" t="s">
        <v>700</v>
      </c>
      <c r="C634" s="202" t="s">
        <v>2031</v>
      </c>
      <c r="D634" s="202" t="s">
        <v>2655</v>
      </c>
      <c r="E634" s="38"/>
      <c r="F634" s="38"/>
      <c r="G634" s="39"/>
      <c r="H634" s="38"/>
      <c r="I634" s="40"/>
      <c r="J634" s="41"/>
    </row>
    <row r="635" spans="1:10" ht="45" hidden="1" outlineLevel="1">
      <c r="A635" s="40" t="e">
        <f t="shared" si="17"/>
        <v>#REF!</v>
      </c>
      <c r="B635" s="69" t="s">
        <v>701</v>
      </c>
      <c r="C635" s="202" t="s">
        <v>2031</v>
      </c>
      <c r="D635" s="202" t="s">
        <v>2625</v>
      </c>
      <c r="E635" s="38"/>
      <c r="F635" s="38"/>
      <c r="G635" s="39"/>
      <c r="H635" s="38"/>
      <c r="I635" s="40"/>
      <c r="J635" s="41"/>
    </row>
    <row r="636" spans="1:10" ht="45" hidden="1" outlineLevel="1">
      <c r="A636" s="40" t="e">
        <f t="shared" si="17"/>
        <v>#REF!</v>
      </c>
      <c r="B636" s="69" t="s">
        <v>712</v>
      </c>
      <c r="C636" s="202" t="s">
        <v>2031</v>
      </c>
      <c r="D636" s="202" t="s">
        <v>2656</v>
      </c>
      <c r="E636" s="38"/>
      <c r="F636" s="38"/>
      <c r="G636" s="39"/>
      <c r="H636" s="38"/>
      <c r="I636" s="40"/>
      <c r="J636" s="41"/>
    </row>
    <row r="637" spans="1:10" ht="45" hidden="1" outlineLevel="1">
      <c r="A637" s="40" t="e">
        <f t="shared" si="17"/>
        <v>#REF!</v>
      </c>
      <c r="B637" s="69" t="s">
        <v>702</v>
      </c>
      <c r="C637" s="202" t="s">
        <v>2031</v>
      </c>
      <c r="D637" s="202" t="s">
        <v>2626</v>
      </c>
      <c r="E637" s="38"/>
      <c r="F637" s="38"/>
      <c r="G637" s="39"/>
      <c r="H637" s="38"/>
      <c r="I637" s="40"/>
      <c r="J637" s="41"/>
    </row>
    <row r="638" spans="1:10" ht="45" hidden="1" outlineLevel="1">
      <c r="A638" s="40" t="e">
        <f t="shared" si="17"/>
        <v>#REF!</v>
      </c>
      <c r="B638" s="69" t="s">
        <v>703</v>
      </c>
      <c r="C638" s="202" t="s">
        <v>2031</v>
      </c>
      <c r="D638" s="202" t="s">
        <v>2627</v>
      </c>
      <c r="E638" s="38"/>
      <c r="F638" s="38"/>
      <c r="G638" s="39"/>
      <c r="H638" s="38"/>
      <c r="I638" s="40"/>
      <c r="J638" s="41"/>
    </row>
    <row r="639" spans="1:10" ht="45" hidden="1" outlineLevel="1">
      <c r="A639" s="40" t="e">
        <f t="shared" si="17"/>
        <v>#REF!</v>
      </c>
      <c r="B639" s="69" t="s">
        <v>704</v>
      </c>
      <c r="C639" s="202" t="s">
        <v>2031</v>
      </c>
      <c r="D639" s="202" t="s">
        <v>2628</v>
      </c>
      <c r="E639" s="38"/>
      <c r="F639" s="38"/>
      <c r="G639" s="39"/>
      <c r="H639" s="38"/>
      <c r="I639" s="40"/>
      <c r="J639" s="41"/>
    </row>
    <row r="640" spans="1:10" ht="45" hidden="1" outlineLevel="1">
      <c r="A640" s="40" t="e">
        <f t="shared" si="17"/>
        <v>#REF!</v>
      </c>
      <c r="B640" s="69" t="s">
        <v>706</v>
      </c>
      <c r="C640" s="202" t="s">
        <v>2031</v>
      </c>
      <c r="D640" s="202" t="s">
        <v>2630</v>
      </c>
      <c r="E640" s="38"/>
      <c r="F640" s="38"/>
      <c r="G640" s="39"/>
      <c r="H640" s="38"/>
      <c r="I640" s="40"/>
      <c r="J640" s="41"/>
    </row>
    <row r="641" spans="1:10" ht="45" hidden="1" outlineLevel="1">
      <c r="A641" s="40" t="e">
        <f t="shared" si="17"/>
        <v>#REF!</v>
      </c>
      <c r="B641" s="69" t="s">
        <v>708</v>
      </c>
      <c r="C641" s="202" t="s">
        <v>2031</v>
      </c>
      <c r="D641" s="202" t="s">
        <v>2632</v>
      </c>
      <c r="E641" s="38"/>
      <c r="F641" s="38"/>
      <c r="G641" s="39"/>
      <c r="H641" s="38"/>
      <c r="I641" s="40"/>
      <c r="J641" s="41"/>
    </row>
    <row r="642" spans="1:10" ht="45" hidden="1" outlineLevel="1">
      <c r="A642" s="40" t="e">
        <f t="shared" si="17"/>
        <v>#REF!</v>
      </c>
      <c r="B642" s="69" t="s">
        <v>721</v>
      </c>
      <c r="C642" s="202" t="s">
        <v>2031</v>
      </c>
      <c r="D642" s="202" t="s">
        <v>2710</v>
      </c>
      <c r="E642" s="38"/>
      <c r="F642" s="38"/>
      <c r="G642" s="39"/>
      <c r="H642" s="38"/>
      <c r="I642" s="40"/>
      <c r="J642" s="41"/>
    </row>
    <row r="643" spans="1:10" ht="45" hidden="1" outlineLevel="1">
      <c r="A643" s="40" t="e">
        <f t="shared" si="17"/>
        <v>#REF!</v>
      </c>
      <c r="B643" s="69" t="s">
        <v>716</v>
      </c>
      <c r="C643" s="202" t="s">
        <v>2031</v>
      </c>
      <c r="D643" s="202" t="s">
        <v>2657</v>
      </c>
      <c r="E643" s="38"/>
      <c r="F643" s="38"/>
      <c r="G643" s="39"/>
      <c r="H643" s="38"/>
      <c r="I643" s="40"/>
      <c r="J643" s="41"/>
    </row>
    <row r="644" spans="1:10" ht="45" hidden="1" outlineLevel="1">
      <c r="A644" s="40" t="e">
        <f t="shared" si="17"/>
        <v>#REF!</v>
      </c>
      <c r="B644" s="69" t="s">
        <v>709</v>
      </c>
      <c r="C644" s="202" t="s">
        <v>2031</v>
      </c>
      <c r="D644" s="202" t="s">
        <v>2677</v>
      </c>
      <c r="E644" s="38"/>
      <c r="F644" s="38"/>
      <c r="G644" s="39"/>
      <c r="H644" s="38"/>
      <c r="I644" s="40"/>
      <c r="J644" s="41"/>
    </row>
    <row r="645" spans="1:10" ht="15" hidden="1" outlineLevel="1">
      <c r="A645" s="40" t="e">
        <f t="shared" si="17"/>
        <v>#REF!</v>
      </c>
      <c r="B645" s="69" t="s">
        <v>2711</v>
      </c>
      <c r="C645" s="202"/>
      <c r="D645" s="202"/>
      <c r="E645" s="38"/>
      <c r="F645" s="38"/>
      <c r="G645" s="39"/>
      <c r="H645" s="38"/>
      <c r="I645" s="40"/>
      <c r="J645" s="41"/>
    </row>
    <row r="646" spans="1:10" ht="75" hidden="1" outlineLevel="1">
      <c r="A646" s="40" t="e">
        <f t="shared" si="17"/>
        <v>#REF!</v>
      </c>
      <c r="B646" s="69" t="s">
        <v>2661</v>
      </c>
      <c r="C646" s="202" t="s">
        <v>31</v>
      </c>
      <c r="D646" s="202">
        <v>1</v>
      </c>
      <c r="E646" s="38"/>
      <c r="F646" s="38"/>
      <c r="G646" s="39"/>
      <c r="H646" s="38"/>
      <c r="I646" s="40"/>
      <c r="J646" s="41"/>
    </row>
    <row r="647" spans="1:10" ht="75" hidden="1" outlineLevel="1">
      <c r="A647" s="40" t="e">
        <f t="shared" si="17"/>
        <v>#REF!</v>
      </c>
      <c r="B647" s="69" t="s">
        <v>2661</v>
      </c>
      <c r="C647" s="202" t="s">
        <v>31</v>
      </c>
      <c r="D647" s="202">
        <v>1</v>
      </c>
      <c r="E647" s="38"/>
      <c r="F647" s="38"/>
      <c r="G647" s="39"/>
      <c r="H647" s="38"/>
      <c r="I647" s="40"/>
      <c r="J647" s="41"/>
    </row>
    <row r="648" spans="1:10" ht="30" hidden="1" outlineLevel="1">
      <c r="A648" s="40" t="e">
        <f t="shared" si="17"/>
        <v>#REF!</v>
      </c>
      <c r="B648" s="69" t="s">
        <v>722</v>
      </c>
      <c r="C648" s="202" t="s">
        <v>31</v>
      </c>
      <c r="D648" s="202">
        <v>10</v>
      </c>
      <c r="E648" s="38"/>
      <c r="F648" s="38"/>
      <c r="G648" s="39"/>
      <c r="H648" s="38"/>
      <c r="I648" s="40"/>
      <c r="J648" s="41"/>
    </row>
    <row r="649" spans="1:10" ht="45" hidden="1" outlineLevel="1">
      <c r="A649" s="40" t="e">
        <f t="shared" si="17"/>
        <v>#REF!</v>
      </c>
      <c r="B649" s="69" t="s">
        <v>645</v>
      </c>
      <c r="C649" s="202" t="s">
        <v>31</v>
      </c>
      <c r="D649" s="202">
        <v>2</v>
      </c>
      <c r="E649" s="38"/>
      <c r="F649" s="38"/>
      <c r="G649" s="39"/>
      <c r="H649" s="38"/>
      <c r="I649" s="40"/>
      <c r="J649" s="41"/>
    </row>
    <row r="650" spans="1:10" ht="30" hidden="1" outlineLevel="1">
      <c r="A650" s="40" t="e">
        <f t="shared" si="17"/>
        <v>#REF!</v>
      </c>
      <c r="B650" s="69" t="s">
        <v>723</v>
      </c>
      <c r="C650" s="202" t="s">
        <v>31</v>
      </c>
      <c r="D650" s="202">
        <v>10</v>
      </c>
      <c r="E650" s="38"/>
      <c r="F650" s="38"/>
      <c r="G650" s="39"/>
      <c r="H650" s="38"/>
      <c r="I650" s="40"/>
      <c r="J650" s="41"/>
    </row>
    <row r="651" spans="1:10" ht="45" hidden="1" outlineLevel="1">
      <c r="A651" s="40" t="e">
        <f t="shared" si="17"/>
        <v>#REF!</v>
      </c>
      <c r="B651" s="69" t="s">
        <v>653</v>
      </c>
      <c r="C651" s="202" t="s">
        <v>2461</v>
      </c>
      <c r="D651" s="202" t="s">
        <v>2712</v>
      </c>
      <c r="E651" s="38"/>
      <c r="F651" s="38"/>
      <c r="G651" s="39"/>
      <c r="H651" s="38"/>
      <c r="I651" s="40"/>
      <c r="J651" s="41"/>
    </row>
    <row r="652" spans="1:10" ht="45" hidden="1" outlineLevel="1">
      <c r="A652" s="40" t="e">
        <f t="shared" si="17"/>
        <v>#REF!</v>
      </c>
      <c r="B652" s="69" t="s">
        <v>655</v>
      </c>
      <c r="C652" s="202" t="s">
        <v>2461</v>
      </c>
      <c r="D652" s="202" t="s">
        <v>2713</v>
      </c>
      <c r="E652" s="38"/>
      <c r="F652" s="38"/>
      <c r="G652" s="39"/>
      <c r="H652" s="38"/>
      <c r="I652" s="40"/>
      <c r="J652" s="41"/>
    </row>
    <row r="653" spans="1:10" ht="45" hidden="1" outlineLevel="1">
      <c r="A653" s="40" t="e">
        <f t="shared" si="17"/>
        <v>#REF!</v>
      </c>
      <c r="B653" s="69" t="s">
        <v>657</v>
      </c>
      <c r="C653" s="202" t="s">
        <v>2461</v>
      </c>
      <c r="D653" s="202" t="s">
        <v>2714</v>
      </c>
      <c r="E653" s="38"/>
      <c r="F653" s="38"/>
      <c r="G653" s="39"/>
      <c r="H653" s="38"/>
      <c r="I653" s="40"/>
      <c r="J653" s="41"/>
    </row>
    <row r="654" spans="1:10" ht="45" hidden="1" outlineLevel="1">
      <c r="A654" s="40" t="e">
        <f t="shared" si="17"/>
        <v>#REF!</v>
      </c>
      <c r="B654" s="69" t="s">
        <v>659</v>
      </c>
      <c r="C654" s="202" t="s">
        <v>2461</v>
      </c>
      <c r="D654" s="202" t="s">
        <v>2715</v>
      </c>
      <c r="E654" s="38"/>
      <c r="F654" s="38"/>
      <c r="G654" s="39"/>
      <c r="H654" s="38"/>
      <c r="I654" s="40"/>
      <c r="J654" s="41"/>
    </row>
    <row r="655" spans="1:10" ht="45" hidden="1" outlineLevel="1">
      <c r="A655" s="40" t="e">
        <f t="shared" si="17"/>
        <v>#REF!</v>
      </c>
      <c r="B655" s="69" t="s">
        <v>661</v>
      </c>
      <c r="C655" s="202" t="s">
        <v>2461</v>
      </c>
      <c r="D655" s="202" t="s">
        <v>2716</v>
      </c>
      <c r="E655" s="38"/>
      <c r="F655" s="38"/>
      <c r="G655" s="39"/>
      <c r="H655" s="38"/>
      <c r="I655" s="40"/>
      <c r="J655" s="41"/>
    </row>
    <row r="656" spans="1:10" ht="45" hidden="1" outlineLevel="1">
      <c r="A656" s="40" t="e">
        <f t="shared" si="17"/>
        <v>#REF!</v>
      </c>
      <c r="B656" s="69" t="s">
        <v>724</v>
      </c>
      <c r="C656" s="202" t="s">
        <v>2461</v>
      </c>
      <c r="D656" s="202" t="s">
        <v>2717</v>
      </c>
      <c r="E656" s="38"/>
      <c r="F656" s="38"/>
      <c r="G656" s="39"/>
      <c r="H656" s="38"/>
      <c r="I656" s="40"/>
      <c r="J656" s="41"/>
    </row>
    <row r="657" spans="1:10" ht="45" hidden="1" outlineLevel="1">
      <c r="A657" s="40" t="e">
        <f t="shared" si="17"/>
        <v>#REF!</v>
      </c>
      <c r="B657" s="69" t="s">
        <v>663</v>
      </c>
      <c r="C657" s="202" t="s">
        <v>2461</v>
      </c>
      <c r="D657" s="202" t="s">
        <v>2718</v>
      </c>
      <c r="E657" s="38"/>
      <c r="F657" s="38"/>
      <c r="G657" s="39"/>
      <c r="H657" s="38"/>
      <c r="I657" s="40"/>
      <c r="J657" s="41"/>
    </row>
    <row r="658" spans="1:10" ht="45" hidden="1" outlineLevel="1">
      <c r="A658" s="40" t="e">
        <f t="shared" si="17"/>
        <v>#REF!</v>
      </c>
      <c r="B658" s="69" t="s">
        <v>664</v>
      </c>
      <c r="C658" s="202" t="s">
        <v>2461</v>
      </c>
      <c r="D658" s="202" t="s">
        <v>2719</v>
      </c>
      <c r="E658" s="38"/>
      <c r="F658" s="38"/>
      <c r="G658" s="39"/>
      <c r="H658" s="38"/>
      <c r="I658" s="40"/>
      <c r="J658" s="41"/>
    </row>
    <row r="659" spans="1:10" ht="45" hidden="1" outlineLevel="1">
      <c r="A659" s="40" t="e">
        <f t="shared" ref="A659:A722" si="18">A658+1</f>
        <v>#REF!</v>
      </c>
      <c r="B659" s="69" t="s">
        <v>667</v>
      </c>
      <c r="C659" s="202" t="s">
        <v>2031</v>
      </c>
      <c r="D659" s="202" t="s">
        <v>2699</v>
      </c>
      <c r="E659" s="38"/>
      <c r="F659" s="38"/>
      <c r="G659" s="39"/>
      <c r="H659" s="38"/>
      <c r="I659" s="40"/>
      <c r="J659" s="41"/>
    </row>
    <row r="660" spans="1:10" ht="45" hidden="1" outlineLevel="1">
      <c r="A660" s="40" t="e">
        <f t="shared" si="18"/>
        <v>#REF!</v>
      </c>
      <c r="B660" s="69" t="s">
        <v>674</v>
      </c>
      <c r="C660" s="202" t="s">
        <v>2031</v>
      </c>
      <c r="D660" s="202" t="s">
        <v>2601</v>
      </c>
      <c r="E660" s="38"/>
      <c r="F660" s="38"/>
      <c r="G660" s="39"/>
      <c r="H660" s="38"/>
      <c r="I660" s="40"/>
      <c r="J660" s="41"/>
    </row>
    <row r="661" spans="1:10" ht="45" hidden="1" outlineLevel="1">
      <c r="A661" s="40" t="e">
        <f t="shared" si="18"/>
        <v>#REF!</v>
      </c>
      <c r="B661" s="69" t="s">
        <v>676</v>
      </c>
      <c r="C661" s="202" t="s">
        <v>2031</v>
      </c>
      <c r="D661" s="202" t="s">
        <v>2720</v>
      </c>
      <c r="E661" s="38"/>
      <c r="F661" s="38"/>
      <c r="G661" s="39"/>
      <c r="H661" s="38"/>
      <c r="I661" s="40"/>
      <c r="J661" s="41"/>
    </row>
    <row r="662" spans="1:10" ht="45" hidden="1" outlineLevel="1">
      <c r="A662" s="40" t="e">
        <f t="shared" si="18"/>
        <v>#REF!</v>
      </c>
      <c r="B662" s="69" t="s">
        <v>677</v>
      </c>
      <c r="C662" s="202" t="s">
        <v>2031</v>
      </c>
      <c r="D662" s="202" t="s">
        <v>2598</v>
      </c>
      <c r="E662" s="38"/>
      <c r="F662" s="38"/>
      <c r="G662" s="39"/>
      <c r="H662" s="38"/>
      <c r="I662" s="40"/>
      <c r="J662" s="41"/>
    </row>
    <row r="663" spans="1:10" ht="45" hidden="1" outlineLevel="1">
      <c r="A663" s="40" t="e">
        <f t="shared" si="18"/>
        <v>#REF!</v>
      </c>
      <c r="B663" s="69" t="s">
        <v>725</v>
      </c>
      <c r="C663" s="202" t="s">
        <v>2031</v>
      </c>
      <c r="D663" s="202" t="s">
        <v>2721</v>
      </c>
      <c r="E663" s="38"/>
      <c r="F663" s="38"/>
      <c r="G663" s="39"/>
      <c r="H663" s="38"/>
      <c r="I663" s="40"/>
      <c r="J663" s="41"/>
    </row>
    <row r="664" spans="1:10" ht="45" hidden="1" outlineLevel="1">
      <c r="A664" s="40" t="e">
        <f t="shared" si="18"/>
        <v>#REF!</v>
      </c>
      <c r="B664" s="69" t="s">
        <v>726</v>
      </c>
      <c r="C664" s="202" t="s">
        <v>2031</v>
      </c>
      <c r="D664" s="202" t="s">
        <v>2722</v>
      </c>
      <c r="E664" s="38"/>
      <c r="F664" s="38"/>
      <c r="G664" s="39"/>
      <c r="H664" s="38"/>
      <c r="I664" s="40"/>
      <c r="J664" s="41"/>
    </row>
    <row r="665" spans="1:10" ht="45" hidden="1" outlineLevel="1">
      <c r="A665" s="40" t="e">
        <f t="shared" si="18"/>
        <v>#REF!</v>
      </c>
      <c r="B665" s="69" t="s">
        <v>727</v>
      </c>
      <c r="C665" s="202" t="s">
        <v>2031</v>
      </c>
      <c r="D665" s="202" t="s">
        <v>2723</v>
      </c>
      <c r="E665" s="38"/>
      <c r="F665" s="38"/>
      <c r="G665" s="39"/>
      <c r="H665" s="38"/>
      <c r="I665" s="40"/>
      <c r="J665" s="41"/>
    </row>
    <row r="666" spans="1:10" ht="45" hidden="1" outlineLevel="1">
      <c r="A666" s="40" t="e">
        <f t="shared" si="18"/>
        <v>#REF!</v>
      </c>
      <c r="B666" s="69" t="s">
        <v>710</v>
      </c>
      <c r="C666" s="202" t="s">
        <v>2031</v>
      </c>
      <c r="D666" s="202" t="s">
        <v>2652</v>
      </c>
      <c r="E666" s="38"/>
      <c r="F666" s="38"/>
      <c r="G666" s="39"/>
      <c r="H666" s="38"/>
      <c r="I666" s="40"/>
      <c r="J666" s="41"/>
    </row>
    <row r="667" spans="1:10" ht="45" hidden="1" outlineLevel="1">
      <c r="A667" s="40" t="e">
        <f t="shared" si="18"/>
        <v>#REF!</v>
      </c>
      <c r="B667" s="69" t="s">
        <v>688</v>
      </c>
      <c r="C667" s="202" t="s">
        <v>2031</v>
      </c>
      <c r="D667" s="202" t="s">
        <v>2674</v>
      </c>
      <c r="E667" s="38"/>
      <c r="F667" s="38"/>
      <c r="G667" s="39"/>
      <c r="H667" s="38"/>
      <c r="I667" s="40"/>
      <c r="J667" s="41"/>
    </row>
    <row r="668" spans="1:10" ht="45" hidden="1" outlineLevel="1">
      <c r="A668" s="40" t="e">
        <f t="shared" si="18"/>
        <v>#REF!</v>
      </c>
      <c r="B668" s="69" t="s">
        <v>715</v>
      </c>
      <c r="C668" s="202" t="s">
        <v>2031</v>
      </c>
      <c r="D668" s="202" t="s">
        <v>2675</v>
      </c>
      <c r="E668" s="38"/>
      <c r="F668" s="38"/>
      <c r="G668" s="39"/>
      <c r="H668" s="38"/>
      <c r="I668" s="40"/>
      <c r="J668" s="41"/>
    </row>
    <row r="669" spans="1:10" ht="45" hidden="1" outlineLevel="1">
      <c r="A669" s="40" t="e">
        <f t="shared" si="18"/>
        <v>#REF!</v>
      </c>
      <c r="B669" s="69" t="s">
        <v>728</v>
      </c>
      <c r="C669" s="202" t="s">
        <v>2031</v>
      </c>
      <c r="D669" s="202" t="s">
        <v>2724</v>
      </c>
      <c r="E669" s="38"/>
      <c r="F669" s="38"/>
      <c r="G669" s="39"/>
      <c r="H669" s="38"/>
      <c r="I669" s="40"/>
      <c r="J669" s="41"/>
    </row>
    <row r="670" spans="1:10" ht="45" hidden="1" outlineLevel="1">
      <c r="A670" s="40" t="e">
        <f t="shared" si="18"/>
        <v>#REF!</v>
      </c>
      <c r="B670" s="69" t="s">
        <v>729</v>
      </c>
      <c r="C670" s="202" t="s">
        <v>2031</v>
      </c>
      <c r="D670" s="202" t="s">
        <v>2655</v>
      </c>
      <c r="E670" s="38"/>
      <c r="F670" s="38"/>
      <c r="G670" s="39"/>
      <c r="H670" s="38"/>
      <c r="I670" s="40"/>
      <c r="J670" s="41"/>
    </row>
    <row r="671" spans="1:10" ht="45" hidden="1" outlineLevel="1">
      <c r="A671" s="40" t="e">
        <f t="shared" si="18"/>
        <v>#REF!</v>
      </c>
      <c r="B671" s="69" t="s">
        <v>730</v>
      </c>
      <c r="C671" s="202" t="s">
        <v>2031</v>
      </c>
      <c r="D671" s="202" t="s">
        <v>2627</v>
      </c>
      <c r="E671" s="38"/>
      <c r="F671" s="38"/>
      <c r="G671" s="39"/>
      <c r="H671" s="38"/>
      <c r="I671" s="40"/>
      <c r="J671" s="41"/>
    </row>
    <row r="672" spans="1:10" ht="45" hidden="1" outlineLevel="1">
      <c r="A672" s="40" t="e">
        <f t="shared" si="18"/>
        <v>#REF!</v>
      </c>
      <c r="B672" s="69" t="s">
        <v>731</v>
      </c>
      <c r="C672" s="202" t="s">
        <v>2031</v>
      </c>
      <c r="D672" s="202" t="s">
        <v>2725</v>
      </c>
      <c r="E672" s="38"/>
      <c r="F672" s="38"/>
      <c r="G672" s="39"/>
      <c r="H672" s="38"/>
      <c r="I672" s="40"/>
      <c r="J672" s="41"/>
    </row>
    <row r="673" spans="1:10" ht="45" hidden="1" outlineLevel="1">
      <c r="A673" s="40" t="e">
        <f t="shared" si="18"/>
        <v>#REF!</v>
      </c>
      <c r="B673" s="69" t="s">
        <v>732</v>
      </c>
      <c r="C673" s="202" t="s">
        <v>2031</v>
      </c>
      <c r="D673" s="202" t="s">
        <v>2726</v>
      </c>
      <c r="E673" s="38"/>
      <c r="F673" s="38"/>
      <c r="G673" s="39"/>
      <c r="H673" s="38"/>
      <c r="I673" s="40"/>
      <c r="J673" s="41"/>
    </row>
    <row r="674" spans="1:10" ht="45" hidden="1" outlineLevel="1">
      <c r="A674" s="40" t="e">
        <f t="shared" si="18"/>
        <v>#REF!</v>
      </c>
      <c r="B674" s="69" t="s">
        <v>733</v>
      </c>
      <c r="C674" s="202" t="s">
        <v>2031</v>
      </c>
      <c r="D674" s="202" t="s">
        <v>2727</v>
      </c>
      <c r="E674" s="38"/>
      <c r="F674" s="38"/>
      <c r="G674" s="39"/>
      <c r="H674" s="38"/>
      <c r="I674" s="40"/>
      <c r="J674" s="41"/>
    </row>
    <row r="675" spans="1:10" ht="45" hidden="1" outlineLevel="1">
      <c r="A675" s="40" t="e">
        <f t="shared" si="18"/>
        <v>#REF!</v>
      </c>
      <c r="B675" s="69" t="s">
        <v>716</v>
      </c>
      <c r="C675" s="202" t="s">
        <v>2031</v>
      </c>
      <c r="D675" s="202" t="s">
        <v>2657</v>
      </c>
      <c r="E675" s="38"/>
      <c r="F675" s="38"/>
      <c r="G675" s="39"/>
      <c r="H675" s="38"/>
      <c r="I675" s="40"/>
      <c r="J675" s="41"/>
    </row>
    <row r="676" spans="1:10" ht="45" hidden="1" outlineLevel="1">
      <c r="A676" s="40" t="e">
        <f t="shared" si="18"/>
        <v>#REF!</v>
      </c>
      <c r="B676" s="69" t="s">
        <v>709</v>
      </c>
      <c r="C676" s="202" t="s">
        <v>2031</v>
      </c>
      <c r="D676" s="202" t="s">
        <v>2677</v>
      </c>
      <c r="E676" s="38"/>
      <c r="F676" s="38"/>
      <c r="G676" s="39"/>
      <c r="H676" s="38"/>
      <c r="I676" s="40"/>
      <c r="J676" s="41"/>
    </row>
    <row r="677" spans="1:10" ht="15" hidden="1" outlineLevel="1">
      <c r="A677" s="40" t="e">
        <f t="shared" si="18"/>
        <v>#REF!</v>
      </c>
      <c r="B677" s="69" t="s">
        <v>2728</v>
      </c>
      <c r="C677" s="202"/>
      <c r="D677" s="202"/>
      <c r="E677" s="38"/>
      <c r="F677" s="38"/>
      <c r="G677" s="39"/>
      <c r="H677" s="38"/>
      <c r="I677" s="40"/>
      <c r="J677" s="41"/>
    </row>
    <row r="678" spans="1:10" ht="60" hidden="1" outlineLevel="1">
      <c r="A678" s="40" t="e">
        <f t="shared" si="18"/>
        <v>#REF!</v>
      </c>
      <c r="B678" s="454" t="s">
        <v>2729</v>
      </c>
      <c r="C678" s="297" t="s">
        <v>31</v>
      </c>
      <c r="D678" s="297">
        <v>1</v>
      </c>
      <c r="E678" s="454"/>
      <c r="F678" s="454"/>
      <c r="G678" s="454"/>
      <c r="H678" s="454"/>
      <c r="I678" s="454"/>
      <c r="J678" s="454"/>
    </row>
    <row r="679" spans="1:10" ht="30" hidden="1" outlineLevel="1">
      <c r="A679" s="40" t="e">
        <f t="shared" si="18"/>
        <v>#REF!</v>
      </c>
      <c r="B679" s="69" t="s">
        <v>543</v>
      </c>
      <c r="C679" s="202" t="s">
        <v>31</v>
      </c>
      <c r="D679" s="202">
        <v>3</v>
      </c>
      <c r="E679" s="38"/>
      <c r="F679" s="38"/>
      <c r="G679" s="39"/>
      <c r="H679" s="38"/>
      <c r="I679" s="40"/>
      <c r="J679" s="41"/>
    </row>
    <row r="680" spans="1:10" ht="30" hidden="1" outlineLevel="1">
      <c r="A680" s="40" t="e">
        <f t="shared" si="18"/>
        <v>#REF!</v>
      </c>
      <c r="B680" s="69" t="s">
        <v>589</v>
      </c>
      <c r="C680" s="202" t="s">
        <v>31</v>
      </c>
      <c r="D680" s="202">
        <v>3</v>
      </c>
      <c r="E680" s="38"/>
      <c r="F680" s="38"/>
      <c r="G680" s="39"/>
      <c r="H680" s="38"/>
      <c r="I680" s="40"/>
      <c r="J680" s="41"/>
    </row>
    <row r="681" spans="1:10" ht="30" hidden="1" outlineLevel="1">
      <c r="A681" s="40" t="e">
        <f t="shared" si="18"/>
        <v>#REF!</v>
      </c>
      <c r="B681" s="69" t="s">
        <v>545</v>
      </c>
      <c r="C681" s="202" t="s">
        <v>31</v>
      </c>
      <c r="D681" s="202">
        <v>3</v>
      </c>
      <c r="E681" s="38"/>
      <c r="F681" s="38"/>
      <c r="G681" s="39"/>
      <c r="H681" s="38"/>
      <c r="I681" s="40"/>
      <c r="J681" s="41"/>
    </row>
    <row r="682" spans="1:10" ht="30" hidden="1" outlineLevel="1">
      <c r="A682" s="40" t="e">
        <f t="shared" si="18"/>
        <v>#REF!</v>
      </c>
      <c r="B682" s="69" t="s">
        <v>734</v>
      </c>
      <c r="C682" s="202" t="s">
        <v>31</v>
      </c>
      <c r="D682" s="202">
        <v>1</v>
      </c>
      <c r="E682" s="38"/>
      <c r="F682" s="38"/>
      <c r="G682" s="39"/>
      <c r="H682" s="38"/>
      <c r="I682" s="40"/>
      <c r="J682" s="41"/>
    </row>
    <row r="683" spans="1:10" ht="45" hidden="1" outlineLevel="1">
      <c r="A683" s="40" t="e">
        <f t="shared" si="18"/>
        <v>#REF!</v>
      </c>
      <c r="B683" s="69" t="s">
        <v>548</v>
      </c>
      <c r="C683" s="202" t="s">
        <v>2461</v>
      </c>
      <c r="D683" s="202" t="s">
        <v>2730</v>
      </c>
      <c r="E683" s="38"/>
      <c r="F683" s="38"/>
      <c r="G683" s="39"/>
      <c r="H683" s="38"/>
      <c r="I683" s="40"/>
      <c r="J683" s="41"/>
    </row>
    <row r="684" spans="1:10" ht="45" hidden="1" outlineLevel="1">
      <c r="A684" s="40" t="e">
        <f t="shared" si="18"/>
        <v>#REF!</v>
      </c>
      <c r="B684" s="69" t="s">
        <v>566</v>
      </c>
      <c r="C684" s="202" t="s">
        <v>2461</v>
      </c>
      <c r="D684" s="202" t="s">
        <v>2731</v>
      </c>
      <c r="E684" s="38"/>
      <c r="F684" s="38"/>
      <c r="G684" s="39"/>
      <c r="H684" s="38"/>
      <c r="I684" s="40"/>
      <c r="J684" s="41"/>
    </row>
    <row r="685" spans="1:10" ht="45" hidden="1" outlineLevel="1">
      <c r="A685" s="40" t="e">
        <f t="shared" si="18"/>
        <v>#REF!</v>
      </c>
      <c r="B685" s="69" t="s">
        <v>567</v>
      </c>
      <c r="C685" s="202" t="s">
        <v>2461</v>
      </c>
      <c r="D685" s="202" t="s">
        <v>2732</v>
      </c>
      <c r="E685" s="38"/>
      <c r="F685" s="38"/>
      <c r="G685" s="39"/>
      <c r="H685" s="38"/>
      <c r="I685" s="40"/>
      <c r="J685" s="41"/>
    </row>
    <row r="686" spans="1:10" ht="45" hidden="1" outlineLevel="1">
      <c r="A686" s="40" t="e">
        <f t="shared" si="18"/>
        <v>#REF!</v>
      </c>
      <c r="B686" s="69" t="s">
        <v>551</v>
      </c>
      <c r="C686" s="202" t="s">
        <v>2031</v>
      </c>
      <c r="D686" s="202" t="s">
        <v>2733</v>
      </c>
      <c r="E686" s="38"/>
      <c r="F686" s="38"/>
      <c r="G686" s="39"/>
      <c r="H686" s="38"/>
      <c r="I686" s="40"/>
      <c r="J686" s="41"/>
    </row>
    <row r="687" spans="1:10" ht="45" hidden="1" outlineLevel="1">
      <c r="A687" s="40" t="e">
        <f t="shared" si="18"/>
        <v>#REF!</v>
      </c>
      <c r="B687" s="69" t="s">
        <v>637</v>
      </c>
      <c r="C687" s="202" t="s">
        <v>2031</v>
      </c>
      <c r="D687" s="202" t="s">
        <v>2566</v>
      </c>
      <c r="E687" s="38"/>
      <c r="F687" s="38"/>
      <c r="G687" s="39"/>
      <c r="H687" s="38"/>
      <c r="I687" s="40"/>
      <c r="J687" s="41"/>
    </row>
    <row r="688" spans="1:10" ht="45" hidden="1" outlineLevel="1">
      <c r="A688" s="40" t="e">
        <f t="shared" si="18"/>
        <v>#REF!</v>
      </c>
      <c r="B688" s="69" t="s">
        <v>571</v>
      </c>
      <c r="C688" s="202" t="s">
        <v>2031</v>
      </c>
      <c r="D688" s="202" t="s">
        <v>2495</v>
      </c>
      <c r="E688" s="38"/>
      <c r="F688" s="38"/>
      <c r="G688" s="39"/>
      <c r="H688" s="38"/>
      <c r="I688" s="40"/>
      <c r="J688" s="41"/>
    </row>
    <row r="689" spans="1:10" ht="30" hidden="1" outlineLevel="1">
      <c r="A689" s="40" t="e">
        <f t="shared" si="18"/>
        <v>#REF!</v>
      </c>
      <c r="B689" s="69" t="s">
        <v>573</v>
      </c>
      <c r="C689" s="202" t="s">
        <v>2031</v>
      </c>
      <c r="D689" s="202" t="s">
        <v>2497</v>
      </c>
      <c r="E689" s="38"/>
      <c r="F689" s="38"/>
      <c r="G689" s="39"/>
      <c r="H689" s="38"/>
      <c r="I689" s="40"/>
      <c r="J689" s="41"/>
    </row>
    <row r="690" spans="1:10" ht="30" hidden="1" outlineLevel="1">
      <c r="A690" s="40" t="e">
        <f t="shared" si="18"/>
        <v>#REF!</v>
      </c>
      <c r="B690" s="69" t="s">
        <v>575</v>
      </c>
      <c r="C690" s="202" t="s">
        <v>2031</v>
      </c>
      <c r="D690" s="202" t="s">
        <v>2499</v>
      </c>
      <c r="E690" s="38"/>
      <c r="F690" s="38"/>
      <c r="G690" s="39"/>
      <c r="H690" s="38"/>
      <c r="I690" s="40"/>
      <c r="J690" s="41"/>
    </row>
    <row r="691" spans="1:10" ht="45" hidden="1" outlineLevel="1">
      <c r="A691" s="40" t="e">
        <f t="shared" si="18"/>
        <v>#REF!</v>
      </c>
      <c r="B691" s="69" t="s">
        <v>592</v>
      </c>
      <c r="C691" s="202" t="s">
        <v>2031</v>
      </c>
      <c r="D691" s="202" t="s">
        <v>2518</v>
      </c>
      <c r="E691" s="38"/>
      <c r="F691" s="38"/>
      <c r="G691" s="39"/>
      <c r="H691" s="38"/>
      <c r="I691" s="40"/>
      <c r="J691" s="41"/>
    </row>
    <row r="692" spans="1:10" ht="45" hidden="1" outlineLevel="1">
      <c r="A692" s="40" t="e">
        <f t="shared" si="18"/>
        <v>#REF!</v>
      </c>
      <c r="B692" s="69" t="s">
        <v>579</v>
      </c>
      <c r="C692" s="202" t="s">
        <v>2031</v>
      </c>
      <c r="D692" s="202" t="s">
        <v>2503</v>
      </c>
      <c r="E692" s="38"/>
      <c r="F692" s="38"/>
      <c r="G692" s="39"/>
      <c r="H692" s="38"/>
      <c r="I692" s="40"/>
      <c r="J692" s="41"/>
    </row>
    <row r="693" spans="1:10" ht="45" hidden="1" outlineLevel="1">
      <c r="A693" s="40" t="e">
        <f t="shared" si="18"/>
        <v>#REF!</v>
      </c>
      <c r="B693" s="69" t="s">
        <v>541</v>
      </c>
      <c r="C693" s="202" t="s">
        <v>2532</v>
      </c>
      <c r="D693" s="202" t="s">
        <v>2734</v>
      </c>
      <c r="E693" s="38"/>
      <c r="F693" s="38"/>
      <c r="G693" s="39"/>
      <c r="H693" s="38"/>
      <c r="I693" s="40"/>
      <c r="J693" s="41"/>
    </row>
    <row r="694" spans="1:10" ht="15" hidden="1" outlineLevel="1">
      <c r="A694" s="40" t="e">
        <f t="shared" si="18"/>
        <v>#REF!</v>
      </c>
      <c r="B694" s="69" t="s">
        <v>2735</v>
      </c>
      <c r="C694" s="202"/>
      <c r="D694" s="202"/>
      <c r="E694" s="38"/>
      <c r="F694" s="38"/>
      <c r="G694" s="39"/>
      <c r="H694" s="38"/>
      <c r="I694" s="40"/>
      <c r="J694" s="41"/>
    </row>
    <row r="695" spans="1:10" ht="30" hidden="1" outlineLevel="1">
      <c r="A695" s="40" t="e">
        <f t="shared" si="18"/>
        <v>#REF!</v>
      </c>
      <c r="B695" s="69" t="s">
        <v>735</v>
      </c>
      <c r="C695" s="202" t="s">
        <v>31</v>
      </c>
      <c r="D695" s="202">
        <v>1</v>
      </c>
      <c r="E695" s="38"/>
      <c r="F695" s="38"/>
      <c r="G695" s="39"/>
      <c r="H695" s="38"/>
      <c r="I695" s="40"/>
      <c r="J695" s="41"/>
    </row>
    <row r="696" spans="1:10" ht="30" hidden="1" outlineLevel="1">
      <c r="A696" s="40" t="e">
        <f t="shared" si="18"/>
        <v>#REF!</v>
      </c>
      <c r="B696" s="69" t="s">
        <v>547</v>
      </c>
      <c r="C696" s="202" t="s">
        <v>31</v>
      </c>
      <c r="D696" s="202">
        <v>1</v>
      </c>
      <c r="E696" s="38"/>
      <c r="F696" s="38"/>
      <c r="G696" s="39"/>
      <c r="H696" s="38"/>
      <c r="I696" s="40"/>
      <c r="J696" s="41"/>
    </row>
    <row r="697" spans="1:10" ht="30" hidden="1" outlineLevel="1">
      <c r="A697" s="40" t="e">
        <f t="shared" si="18"/>
        <v>#REF!</v>
      </c>
      <c r="B697" s="44" t="s">
        <v>736</v>
      </c>
      <c r="C697" s="202" t="s">
        <v>31</v>
      </c>
      <c r="D697" s="202">
        <v>1</v>
      </c>
      <c r="E697" s="38"/>
      <c r="F697" s="38"/>
      <c r="G697" s="39"/>
      <c r="H697" s="38"/>
      <c r="I697" s="40"/>
      <c r="J697" s="41"/>
    </row>
    <row r="698" spans="1:10" ht="45" hidden="1" outlineLevel="1">
      <c r="A698" s="40" t="e">
        <f t="shared" si="18"/>
        <v>#REF!</v>
      </c>
      <c r="B698" s="69" t="s">
        <v>550</v>
      </c>
      <c r="C698" s="202" t="s">
        <v>2461</v>
      </c>
      <c r="D698" s="202" t="s">
        <v>2736</v>
      </c>
      <c r="E698" s="38"/>
      <c r="F698" s="38"/>
      <c r="G698" s="39"/>
      <c r="H698" s="38"/>
      <c r="I698" s="40"/>
      <c r="J698" s="41"/>
    </row>
    <row r="699" spans="1:10" ht="45" hidden="1" outlineLevel="1">
      <c r="A699" s="40" t="e">
        <f t="shared" si="18"/>
        <v>#REF!</v>
      </c>
      <c r="B699" s="69" t="s">
        <v>535</v>
      </c>
      <c r="C699" s="202" t="s">
        <v>2461</v>
      </c>
      <c r="D699" s="202" t="s">
        <v>2737</v>
      </c>
      <c r="E699" s="38"/>
      <c r="F699" s="38"/>
      <c r="G699" s="39"/>
      <c r="H699" s="38"/>
      <c r="I699" s="40"/>
      <c r="J699" s="41"/>
    </row>
    <row r="700" spans="1:10" ht="45" hidden="1" outlineLevel="1">
      <c r="A700" s="40" t="e">
        <f t="shared" si="18"/>
        <v>#REF!</v>
      </c>
      <c r="B700" s="69" t="s">
        <v>737</v>
      </c>
      <c r="C700" s="202" t="s">
        <v>2031</v>
      </c>
      <c r="D700" s="202" t="s">
        <v>2738</v>
      </c>
      <c r="E700" s="38"/>
      <c r="F700" s="38"/>
      <c r="G700" s="39"/>
      <c r="H700" s="38"/>
      <c r="I700" s="40"/>
      <c r="J700" s="41"/>
    </row>
    <row r="701" spans="1:10" ht="45" hidden="1" outlineLevel="1">
      <c r="A701" s="40" t="e">
        <f t="shared" si="18"/>
        <v>#REF!</v>
      </c>
      <c r="B701" s="69" t="s">
        <v>541</v>
      </c>
      <c r="C701" s="202" t="s">
        <v>2532</v>
      </c>
      <c r="D701" s="202" t="s">
        <v>2739</v>
      </c>
      <c r="E701" s="38"/>
      <c r="F701" s="38"/>
      <c r="G701" s="39"/>
      <c r="H701" s="38"/>
      <c r="I701" s="40"/>
      <c r="J701" s="41"/>
    </row>
    <row r="702" spans="1:10" ht="15" hidden="1" outlineLevel="1">
      <c r="A702" s="40" t="e">
        <f t="shared" si="18"/>
        <v>#REF!</v>
      </c>
      <c r="B702" s="69" t="s">
        <v>2740</v>
      </c>
      <c r="C702" s="202"/>
      <c r="D702" s="202"/>
      <c r="E702" s="38"/>
      <c r="F702" s="38"/>
      <c r="G702" s="39"/>
      <c r="H702" s="38"/>
      <c r="I702" s="40"/>
      <c r="J702" s="41"/>
    </row>
    <row r="703" spans="1:10" ht="30" hidden="1" outlineLevel="1">
      <c r="A703" s="40" t="e">
        <f t="shared" si="18"/>
        <v>#REF!</v>
      </c>
      <c r="B703" s="69" t="s">
        <v>734</v>
      </c>
      <c r="C703" s="202" t="s">
        <v>31</v>
      </c>
      <c r="D703" s="202">
        <v>1</v>
      </c>
      <c r="E703" s="38"/>
      <c r="F703" s="38"/>
      <c r="G703" s="39"/>
      <c r="H703" s="38"/>
      <c r="I703" s="40"/>
      <c r="J703" s="41"/>
    </row>
    <row r="704" spans="1:10" ht="30" hidden="1" outlineLevel="1">
      <c r="A704" s="40" t="e">
        <f t="shared" si="18"/>
        <v>#REF!</v>
      </c>
      <c r="B704" s="69" t="s">
        <v>738</v>
      </c>
      <c r="C704" s="202" t="s">
        <v>31</v>
      </c>
      <c r="D704" s="202">
        <v>1</v>
      </c>
      <c r="E704" s="38"/>
      <c r="F704" s="38"/>
      <c r="G704" s="39"/>
      <c r="H704" s="38"/>
      <c r="I704" s="40"/>
      <c r="J704" s="41"/>
    </row>
    <row r="705" spans="1:10" ht="45" hidden="1" outlineLevel="1">
      <c r="A705" s="40" t="e">
        <f t="shared" si="18"/>
        <v>#REF!</v>
      </c>
      <c r="B705" s="69" t="s">
        <v>567</v>
      </c>
      <c r="C705" s="202" t="s">
        <v>2461</v>
      </c>
      <c r="D705" s="202" t="s">
        <v>2741</v>
      </c>
      <c r="E705" s="38"/>
      <c r="F705" s="38"/>
      <c r="G705" s="39"/>
      <c r="H705" s="38"/>
      <c r="I705" s="40"/>
      <c r="J705" s="41"/>
    </row>
    <row r="706" spans="1:10" ht="45" hidden="1" outlineLevel="1">
      <c r="A706" s="40" t="e">
        <f t="shared" si="18"/>
        <v>#REF!</v>
      </c>
      <c r="B706" s="69" t="s">
        <v>600</v>
      </c>
      <c r="C706" s="202" t="s">
        <v>2461</v>
      </c>
      <c r="D706" s="202" t="s">
        <v>2523</v>
      </c>
      <c r="E706" s="38"/>
      <c r="F706" s="38"/>
      <c r="G706" s="39"/>
      <c r="H706" s="38"/>
      <c r="I706" s="40"/>
      <c r="J706" s="41"/>
    </row>
    <row r="707" spans="1:10" ht="45" hidden="1" outlineLevel="1">
      <c r="A707" s="40" t="e">
        <f t="shared" si="18"/>
        <v>#REF!</v>
      </c>
      <c r="B707" s="69" t="s">
        <v>739</v>
      </c>
      <c r="C707" s="202" t="s">
        <v>2031</v>
      </c>
      <c r="D707" s="202" t="s">
        <v>2742</v>
      </c>
      <c r="E707" s="38"/>
      <c r="F707" s="38"/>
      <c r="G707" s="39"/>
      <c r="H707" s="38"/>
      <c r="I707" s="40"/>
      <c r="J707" s="41"/>
    </row>
    <row r="708" spans="1:10" ht="45" hidden="1" outlineLevel="1">
      <c r="A708" s="40" t="e">
        <f t="shared" si="18"/>
        <v>#REF!</v>
      </c>
      <c r="B708" s="69" t="s">
        <v>541</v>
      </c>
      <c r="C708" s="202" t="s">
        <v>2532</v>
      </c>
      <c r="D708" s="202" t="s">
        <v>2743</v>
      </c>
      <c r="E708" s="38"/>
      <c r="F708" s="38"/>
      <c r="G708" s="39"/>
      <c r="H708" s="38"/>
      <c r="I708" s="40"/>
      <c r="J708" s="41"/>
    </row>
    <row r="709" spans="1:10" ht="15" hidden="1" outlineLevel="1">
      <c r="A709" s="40" t="e">
        <f t="shared" si="18"/>
        <v>#REF!</v>
      </c>
      <c r="B709" s="69" t="s">
        <v>2744</v>
      </c>
      <c r="C709" s="202"/>
      <c r="D709" s="202"/>
      <c r="E709" s="38"/>
      <c r="F709" s="38"/>
      <c r="G709" s="39"/>
      <c r="H709" s="38"/>
      <c r="I709" s="40"/>
      <c r="J709" s="41"/>
    </row>
    <row r="710" spans="1:10" ht="30" hidden="1" outlineLevel="1">
      <c r="A710" s="40" t="e">
        <f t="shared" si="18"/>
        <v>#REF!</v>
      </c>
      <c r="B710" s="69" t="s">
        <v>740</v>
      </c>
      <c r="C710" s="202" t="s">
        <v>31</v>
      </c>
      <c r="D710" s="202">
        <v>1</v>
      </c>
      <c r="E710" s="38"/>
      <c r="F710" s="38"/>
      <c r="G710" s="39"/>
      <c r="H710" s="38"/>
      <c r="I710" s="40"/>
      <c r="J710" s="41"/>
    </row>
    <row r="711" spans="1:10" ht="30" hidden="1" outlineLevel="1">
      <c r="A711" s="40" t="e">
        <f t="shared" si="18"/>
        <v>#REF!</v>
      </c>
      <c r="B711" s="69" t="s">
        <v>741</v>
      </c>
      <c r="C711" s="202" t="s">
        <v>31</v>
      </c>
      <c r="D711" s="202">
        <v>1</v>
      </c>
      <c r="E711" s="38"/>
      <c r="F711" s="38"/>
      <c r="G711" s="39"/>
      <c r="H711" s="38"/>
      <c r="I711" s="40"/>
      <c r="J711" s="41"/>
    </row>
    <row r="712" spans="1:10" ht="45" hidden="1" outlineLevel="1">
      <c r="A712" s="40" t="e">
        <f t="shared" si="18"/>
        <v>#REF!</v>
      </c>
      <c r="B712" s="69" t="s">
        <v>742</v>
      </c>
      <c r="C712" s="202" t="s">
        <v>2461</v>
      </c>
      <c r="D712" s="202" t="s">
        <v>2745</v>
      </c>
      <c r="E712" s="38"/>
      <c r="F712" s="38"/>
      <c r="G712" s="39"/>
      <c r="H712" s="38"/>
      <c r="I712" s="40"/>
      <c r="J712" s="41"/>
    </row>
    <row r="713" spans="1:10" ht="45" hidden="1" outlineLevel="1">
      <c r="A713" s="40" t="e">
        <f t="shared" si="18"/>
        <v>#REF!</v>
      </c>
      <c r="B713" s="69" t="s">
        <v>743</v>
      </c>
      <c r="C713" s="202" t="s">
        <v>2031</v>
      </c>
      <c r="D713" s="202" t="s">
        <v>2746</v>
      </c>
      <c r="E713" s="38"/>
      <c r="F713" s="38"/>
      <c r="G713" s="39"/>
      <c r="H713" s="38"/>
      <c r="I713" s="40"/>
      <c r="J713" s="41"/>
    </row>
    <row r="714" spans="1:10" ht="45" hidden="1" outlineLevel="1">
      <c r="A714" s="40" t="e">
        <f t="shared" si="18"/>
        <v>#REF!</v>
      </c>
      <c r="B714" s="69" t="s">
        <v>744</v>
      </c>
      <c r="C714" s="202" t="s">
        <v>2532</v>
      </c>
      <c r="D714" s="202" t="s">
        <v>2747</v>
      </c>
      <c r="E714" s="38"/>
      <c r="F714" s="38"/>
      <c r="G714" s="39"/>
      <c r="H714" s="38"/>
      <c r="I714" s="40"/>
      <c r="J714" s="41"/>
    </row>
    <row r="715" spans="1:10" ht="45" hidden="1" outlineLevel="1">
      <c r="A715" s="40" t="e">
        <f t="shared" si="18"/>
        <v>#REF!</v>
      </c>
      <c r="B715" s="454" t="s">
        <v>541</v>
      </c>
      <c r="C715" s="468" t="s">
        <v>2532</v>
      </c>
      <c r="D715" s="468" t="s">
        <v>2748</v>
      </c>
      <c r="E715" s="454"/>
      <c r="F715" s="454"/>
      <c r="G715" s="454"/>
      <c r="H715" s="454"/>
      <c r="I715" s="454"/>
      <c r="J715" s="454"/>
    </row>
    <row r="716" spans="1:10" hidden="1" outlineLevel="1">
      <c r="A716" s="40" t="e">
        <f t="shared" si="18"/>
        <v>#REF!</v>
      </c>
      <c r="B716" s="65" t="s">
        <v>2749</v>
      </c>
      <c r="C716" s="202"/>
      <c r="D716" s="202"/>
      <c r="E716" s="38"/>
      <c r="F716" s="38"/>
      <c r="G716" s="39"/>
      <c r="H716" s="38"/>
      <c r="I716" s="40"/>
      <c r="J716" s="41"/>
    </row>
    <row r="717" spans="1:10" ht="30" hidden="1" outlineLevel="1">
      <c r="A717" s="40" t="e">
        <f t="shared" si="18"/>
        <v>#REF!</v>
      </c>
      <c r="B717" s="69" t="s">
        <v>745</v>
      </c>
      <c r="C717" s="202" t="s">
        <v>31</v>
      </c>
      <c r="D717" s="202">
        <v>1</v>
      </c>
      <c r="E717" s="38"/>
      <c r="F717" s="38"/>
      <c r="G717" s="39"/>
      <c r="H717" s="38"/>
      <c r="I717" s="40"/>
      <c r="J717" s="41"/>
    </row>
    <row r="718" spans="1:10" ht="30" hidden="1" outlineLevel="1">
      <c r="A718" s="40" t="e">
        <f t="shared" si="18"/>
        <v>#REF!</v>
      </c>
      <c r="B718" s="69" t="s">
        <v>734</v>
      </c>
      <c r="C718" s="202" t="s">
        <v>31</v>
      </c>
      <c r="D718" s="202">
        <v>1</v>
      </c>
      <c r="E718" s="38"/>
      <c r="F718" s="38"/>
      <c r="G718" s="39"/>
      <c r="H718" s="38"/>
      <c r="I718" s="40"/>
      <c r="J718" s="41"/>
    </row>
    <row r="719" spans="1:10" ht="30" hidden="1" outlineLevel="1">
      <c r="A719" s="40" t="e">
        <f t="shared" si="18"/>
        <v>#REF!</v>
      </c>
      <c r="B719" s="69" t="s">
        <v>738</v>
      </c>
      <c r="C719" s="202" t="s">
        <v>31</v>
      </c>
      <c r="D719" s="202">
        <v>1</v>
      </c>
      <c r="E719" s="38"/>
      <c r="F719" s="38"/>
      <c r="G719" s="39"/>
      <c r="H719" s="38"/>
      <c r="I719" s="40"/>
      <c r="J719" s="41"/>
    </row>
    <row r="720" spans="1:10" ht="45" hidden="1" outlineLevel="1">
      <c r="A720" s="40" t="e">
        <f t="shared" si="18"/>
        <v>#REF!</v>
      </c>
      <c r="B720" s="69" t="s">
        <v>567</v>
      </c>
      <c r="C720" s="202" t="s">
        <v>2461</v>
      </c>
      <c r="D720" s="202" t="s">
        <v>2750</v>
      </c>
      <c r="E720" s="38"/>
      <c r="F720" s="38"/>
      <c r="G720" s="39"/>
      <c r="H720" s="38"/>
      <c r="I720" s="40"/>
      <c r="J720" s="41"/>
    </row>
    <row r="721" spans="1:10" ht="45" hidden="1" outlineLevel="1">
      <c r="A721" s="40" t="e">
        <f t="shared" si="18"/>
        <v>#REF!</v>
      </c>
      <c r="B721" s="69" t="s">
        <v>600</v>
      </c>
      <c r="C721" s="202" t="s">
        <v>2461</v>
      </c>
      <c r="D721" s="202" t="s">
        <v>2751</v>
      </c>
      <c r="E721" s="38"/>
      <c r="F721" s="38"/>
      <c r="G721" s="39"/>
      <c r="H721" s="38"/>
      <c r="I721" s="40"/>
      <c r="J721" s="41"/>
    </row>
    <row r="722" spans="1:10" ht="45" hidden="1" outlineLevel="1">
      <c r="A722" s="40" t="e">
        <f t="shared" si="18"/>
        <v>#REF!</v>
      </c>
      <c r="B722" s="69" t="s">
        <v>739</v>
      </c>
      <c r="C722" s="202" t="s">
        <v>2031</v>
      </c>
      <c r="D722" s="202" t="s">
        <v>2742</v>
      </c>
      <c r="E722" s="38"/>
      <c r="F722" s="38"/>
      <c r="G722" s="39"/>
      <c r="H722" s="38"/>
      <c r="I722" s="40"/>
      <c r="J722" s="41"/>
    </row>
    <row r="723" spans="1:10" ht="45" hidden="1" outlineLevel="1">
      <c r="A723" s="40" t="e">
        <f t="shared" ref="A723:A786" si="19">A722+1</f>
        <v>#REF!</v>
      </c>
      <c r="B723" s="69" t="s">
        <v>541</v>
      </c>
      <c r="C723" s="202" t="s">
        <v>2532</v>
      </c>
      <c r="D723" s="202" t="s">
        <v>2752</v>
      </c>
      <c r="E723" s="38"/>
      <c r="F723" s="38"/>
      <c r="G723" s="39"/>
      <c r="H723" s="38"/>
      <c r="I723" s="40"/>
      <c r="J723" s="41"/>
    </row>
    <row r="724" spans="1:10" ht="15" hidden="1" outlineLevel="1">
      <c r="A724" s="40" t="e">
        <f t="shared" si="19"/>
        <v>#REF!</v>
      </c>
      <c r="B724" s="69" t="s">
        <v>2753</v>
      </c>
      <c r="C724" s="202"/>
      <c r="D724" s="202"/>
      <c r="E724" s="38"/>
      <c r="F724" s="38"/>
      <c r="G724" s="39"/>
      <c r="H724" s="38"/>
      <c r="I724" s="40"/>
      <c r="J724" s="41"/>
    </row>
    <row r="725" spans="1:10" ht="30" hidden="1" outlineLevel="1">
      <c r="A725" s="40" t="e">
        <f t="shared" si="19"/>
        <v>#REF!</v>
      </c>
      <c r="B725" s="69" t="s">
        <v>746</v>
      </c>
      <c r="C725" s="202" t="s">
        <v>3</v>
      </c>
      <c r="D725" s="202">
        <v>2</v>
      </c>
      <c r="E725" s="38"/>
      <c r="F725" s="38"/>
      <c r="G725" s="39"/>
      <c r="H725" s="38"/>
      <c r="I725" s="40"/>
      <c r="J725" s="41"/>
    </row>
    <row r="726" spans="1:10" ht="75" hidden="1" outlineLevel="1">
      <c r="A726" s="40" t="e">
        <f t="shared" si="19"/>
        <v>#REF!</v>
      </c>
      <c r="B726" s="69" t="s">
        <v>747</v>
      </c>
      <c r="C726" s="202" t="s">
        <v>31</v>
      </c>
      <c r="D726" s="202">
        <v>14</v>
      </c>
      <c r="E726" s="38"/>
      <c r="F726" s="38"/>
      <c r="G726" s="39"/>
      <c r="H726" s="38"/>
      <c r="I726" s="40"/>
      <c r="J726" s="41"/>
    </row>
    <row r="727" spans="1:10" ht="15" hidden="1" outlineLevel="1">
      <c r="A727" s="40" t="e">
        <f t="shared" si="19"/>
        <v>#REF!</v>
      </c>
      <c r="B727" s="69" t="s">
        <v>2754</v>
      </c>
      <c r="C727" s="202"/>
      <c r="D727" s="202"/>
      <c r="E727" s="38"/>
      <c r="F727" s="38"/>
      <c r="G727" s="39"/>
      <c r="H727" s="38"/>
      <c r="I727" s="40"/>
      <c r="J727" s="41"/>
    </row>
    <row r="728" spans="1:10" ht="45" hidden="1" outlineLevel="1">
      <c r="A728" s="40" t="e">
        <f t="shared" si="19"/>
        <v>#REF!</v>
      </c>
      <c r="B728" s="69" t="s">
        <v>748</v>
      </c>
      <c r="C728" s="202" t="s">
        <v>31</v>
      </c>
      <c r="D728" s="202">
        <v>36</v>
      </c>
      <c r="E728" s="38"/>
      <c r="F728" s="38"/>
      <c r="G728" s="39"/>
      <c r="H728" s="38"/>
      <c r="I728" s="40"/>
      <c r="J728" s="41"/>
    </row>
    <row r="729" spans="1:10" ht="15" hidden="1" outlineLevel="1">
      <c r="A729" s="40" t="e">
        <f t="shared" si="19"/>
        <v>#REF!</v>
      </c>
      <c r="B729" s="69" t="s">
        <v>749</v>
      </c>
      <c r="C729" s="202" t="s">
        <v>31</v>
      </c>
      <c r="D729" s="202">
        <v>2</v>
      </c>
      <c r="E729" s="38"/>
      <c r="F729" s="38"/>
      <c r="G729" s="39"/>
      <c r="H729" s="38"/>
      <c r="I729" s="40"/>
      <c r="J729" s="41"/>
    </row>
    <row r="730" spans="1:10" ht="15" hidden="1" outlineLevel="1">
      <c r="A730" s="40" t="e">
        <f t="shared" si="19"/>
        <v>#REF!</v>
      </c>
      <c r="B730" s="69" t="s">
        <v>750</v>
      </c>
      <c r="C730" s="202" t="s">
        <v>31</v>
      </c>
      <c r="D730" s="202">
        <v>34</v>
      </c>
      <c r="E730" s="38"/>
      <c r="F730" s="38"/>
      <c r="G730" s="39"/>
      <c r="H730" s="38"/>
      <c r="I730" s="40"/>
      <c r="J730" s="41"/>
    </row>
    <row r="731" spans="1:10" ht="45" hidden="1" outlineLevel="1">
      <c r="A731" s="40" t="e">
        <f t="shared" si="19"/>
        <v>#REF!</v>
      </c>
      <c r="B731" s="69" t="s">
        <v>751</v>
      </c>
      <c r="C731" s="202" t="s">
        <v>2461</v>
      </c>
      <c r="D731" s="202" t="s">
        <v>2755</v>
      </c>
      <c r="E731" s="38"/>
      <c r="F731" s="38"/>
      <c r="G731" s="39"/>
      <c r="H731" s="38"/>
      <c r="I731" s="40"/>
      <c r="J731" s="41"/>
    </row>
    <row r="732" spans="1:10" hidden="1" outlineLevel="1">
      <c r="A732" s="40" t="e">
        <f t="shared" si="19"/>
        <v>#REF!</v>
      </c>
      <c r="B732" s="66" t="s">
        <v>2756</v>
      </c>
      <c r="C732" s="202"/>
      <c r="D732" s="202"/>
      <c r="E732" s="38"/>
      <c r="F732" s="38"/>
      <c r="G732" s="39"/>
      <c r="H732" s="38"/>
      <c r="I732" s="40"/>
      <c r="J732" s="41"/>
    </row>
    <row r="733" spans="1:10" ht="105" hidden="1" outlineLevel="1">
      <c r="A733" s="40" t="e">
        <f t="shared" si="19"/>
        <v>#REF!</v>
      </c>
      <c r="B733" s="69" t="s">
        <v>2757</v>
      </c>
      <c r="C733" s="202" t="s">
        <v>31</v>
      </c>
      <c r="D733" s="202">
        <v>1</v>
      </c>
      <c r="E733" s="38"/>
      <c r="F733" s="38"/>
      <c r="G733" s="39"/>
      <c r="H733" s="38"/>
      <c r="I733" s="40"/>
      <c r="J733" s="41"/>
    </row>
    <row r="734" spans="1:10" ht="30" hidden="1" outlineLevel="1">
      <c r="A734" s="40" t="e">
        <f t="shared" si="19"/>
        <v>#REF!</v>
      </c>
      <c r="B734" s="69" t="s">
        <v>752</v>
      </c>
      <c r="C734" s="202" t="s">
        <v>31</v>
      </c>
      <c r="D734" s="202">
        <v>1</v>
      </c>
      <c r="E734" s="38"/>
      <c r="F734" s="38"/>
      <c r="G734" s="39"/>
      <c r="H734" s="38"/>
      <c r="I734" s="40"/>
      <c r="J734" s="41"/>
    </row>
    <row r="735" spans="1:10" ht="30" hidden="1" outlineLevel="1">
      <c r="A735" s="40" t="e">
        <f t="shared" si="19"/>
        <v>#REF!</v>
      </c>
      <c r="B735" s="69" t="s">
        <v>753</v>
      </c>
      <c r="C735" s="202" t="s">
        <v>31</v>
      </c>
      <c r="D735" s="202">
        <v>1</v>
      </c>
      <c r="E735" s="38"/>
      <c r="F735" s="38"/>
      <c r="G735" s="39"/>
      <c r="H735" s="38"/>
      <c r="I735" s="40"/>
      <c r="J735" s="41"/>
    </row>
    <row r="736" spans="1:10" ht="30" hidden="1" outlineLevel="1">
      <c r="A736" s="40" t="e">
        <f t="shared" si="19"/>
        <v>#REF!</v>
      </c>
      <c r="B736" s="69" t="s">
        <v>754</v>
      </c>
      <c r="C736" s="202" t="s">
        <v>31</v>
      </c>
      <c r="D736" s="202">
        <v>1</v>
      </c>
      <c r="E736" s="38"/>
      <c r="F736" s="38"/>
      <c r="G736" s="39"/>
      <c r="H736" s="38"/>
      <c r="I736" s="40"/>
      <c r="J736" s="41"/>
    </row>
    <row r="737" spans="1:10" ht="30" hidden="1" outlineLevel="1">
      <c r="A737" s="40" t="e">
        <f t="shared" si="19"/>
        <v>#REF!</v>
      </c>
      <c r="B737" s="69" t="s">
        <v>755</v>
      </c>
      <c r="C737" s="202" t="s">
        <v>31</v>
      </c>
      <c r="D737" s="202">
        <v>1</v>
      </c>
      <c r="E737" s="38"/>
      <c r="F737" s="38"/>
      <c r="G737" s="39"/>
      <c r="H737" s="38"/>
      <c r="I737" s="40"/>
      <c r="J737" s="41"/>
    </row>
    <row r="738" spans="1:10" ht="30" hidden="1" outlineLevel="1">
      <c r="A738" s="40" t="e">
        <f t="shared" si="19"/>
        <v>#REF!</v>
      </c>
      <c r="B738" s="69" t="s">
        <v>756</v>
      </c>
      <c r="C738" s="202" t="s">
        <v>31</v>
      </c>
      <c r="D738" s="202">
        <v>4</v>
      </c>
      <c r="E738" s="38"/>
      <c r="F738" s="38"/>
      <c r="G738" s="39"/>
      <c r="H738" s="38"/>
      <c r="I738" s="40"/>
      <c r="J738" s="41"/>
    </row>
    <row r="739" spans="1:10" ht="30" hidden="1" outlineLevel="1">
      <c r="A739" s="40" t="e">
        <f t="shared" si="19"/>
        <v>#REF!</v>
      </c>
      <c r="B739" s="69" t="s">
        <v>757</v>
      </c>
      <c r="C739" s="202" t="s">
        <v>31</v>
      </c>
      <c r="D739" s="202">
        <v>3</v>
      </c>
      <c r="E739" s="38"/>
      <c r="F739" s="38"/>
      <c r="G739" s="39"/>
      <c r="H739" s="38"/>
      <c r="I739" s="40"/>
      <c r="J739" s="41"/>
    </row>
    <row r="740" spans="1:10" ht="30" hidden="1" outlineLevel="1">
      <c r="A740" s="40" t="e">
        <f t="shared" si="19"/>
        <v>#REF!</v>
      </c>
      <c r="B740" s="69" t="s">
        <v>758</v>
      </c>
      <c r="C740" s="202" t="s">
        <v>31</v>
      </c>
      <c r="D740" s="202">
        <v>1</v>
      </c>
      <c r="E740" s="38"/>
      <c r="F740" s="38"/>
      <c r="G740" s="39"/>
      <c r="H740" s="38"/>
      <c r="I740" s="40"/>
      <c r="J740" s="41"/>
    </row>
    <row r="741" spans="1:10" ht="30" hidden="1" outlineLevel="1">
      <c r="A741" s="40" t="e">
        <f t="shared" si="19"/>
        <v>#REF!</v>
      </c>
      <c r="B741" s="69" t="s">
        <v>759</v>
      </c>
      <c r="C741" s="202" t="s">
        <v>31</v>
      </c>
      <c r="D741" s="202">
        <v>1</v>
      </c>
      <c r="E741" s="38"/>
      <c r="F741" s="38"/>
      <c r="G741" s="39"/>
      <c r="H741" s="38"/>
      <c r="I741" s="40"/>
      <c r="J741" s="41"/>
    </row>
    <row r="742" spans="1:10" ht="45" hidden="1" outlineLevel="1">
      <c r="A742" s="40" t="e">
        <f t="shared" si="19"/>
        <v>#REF!</v>
      </c>
      <c r="B742" s="69" t="s">
        <v>760</v>
      </c>
      <c r="C742" s="202" t="s">
        <v>2461</v>
      </c>
      <c r="D742" s="202" t="s">
        <v>2758</v>
      </c>
      <c r="E742" s="38"/>
      <c r="F742" s="38"/>
      <c r="G742" s="39"/>
      <c r="H742" s="38"/>
      <c r="I742" s="40"/>
      <c r="J742" s="41"/>
    </row>
    <row r="743" spans="1:10" ht="45" hidden="1" outlineLevel="1">
      <c r="A743" s="40" t="e">
        <f t="shared" si="19"/>
        <v>#REF!</v>
      </c>
      <c r="B743" s="69" t="s">
        <v>761</v>
      </c>
      <c r="C743" s="202" t="s">
        <v>2461</v>
      </c>
      <c r="D743" s="202" t="s">
        <v>2759</v>
      </c>
      <c r="E743" s="38"/>
      <c r="F743" s="38"/>
      <c r="G743" s="39"/>
      <c r="H743" s="38"/>
      <c r="I743" s="40"/>
      <c r="J743" s="41"/>
    </row>
    <row r="744" spans="1:10" ht="45" hidden="1" outlineLevel="1">
      <c r="A744" s="40" t="e">
        <f t="shared" si="19"/>
        <v>#REF!</v>
      </c>
      <c r="B744" s="69" t="s">
        <v>762</v>
      </c>
      <c r="C744" s="202" t="s">
        <v>2461</v>
      </c>
      <c r="D744" s="202" t="s">
        <v>2760</v>
      </c>
      <c r="E744" s="38"/>
      <c r="F744" s="38"/>
      <c r="G744" s="39"/>
      <c r="H744" s="38"/>
      <c r="I744" s="40"/>
      <c r="J744" s="41"/>
    </row>
    <row r="745" spans="1:10" ht="45" hidden="1" outlineLevel="1">
      <c r="A745" s="40" t="e">
        <f t="shared" si="19"/>
        <v>#REF!</v>
      </c>
      <c r="B745" s="69" t="s">
        <v>763</v>
      </c>
      <c r="C745" s="202" t="s">
        <v>2031</v>
      </c>
      <c r="D745" s="202" t="s">
        <v>2761</v>
      </c>
      <c r="E745" s="38"/>
      <c r="F745" s="38"/>
      <c r="G745" s="39"/>
      <c r="H745" s="38"/>
      <c r="I745" s="40"/>
      <c r="J745" s="41"/>
    </row>
    <row r="746" spans="1:10" ht="45" hidden="1" outlineLevel="1">
      <c r="A746" s="40" t="e">
        <f t="shared" si="19"/>
        <v>#REF!</v>
      </c>
      <c r="B746" s="69" t="s">
        <v>764</v>
      </c>
      <c r="C746" s="202" t="s">
        <v>2031</v>
      </c>
      <c r="D746" s="202" t="s">
        <v>2762</v>
      </c>
      <c r="E746" s="38"/>
      <c r="F746" s="38"/>
      <c r="G746" s="39"/>
      <c r="H746" s="38"/>
      <c r="I746" s="40"/>
      <c r="J746" s="41"/>
    </row>
    <row r="747" spans="1:10" ht="45" hidden="1" outlineLevel="1">
      <c r="A747" s="40" t="e">
        <f t="shared" si="19"/>
        <v>#REF!</v>
      </c>
      <c r="B747" s="69" t="s">
        <v>765</v>
      </c>
      <c r="C747" s="202" t="s">
        <v>2031</v>
      </c>
      <c r="D747" s="202" t="s">
        <v>2763</v>
      </c>
      <c r="E747" s="38"/>
      <c r="F747" s="38"/>
      <c r="G747" s="39"/>
      <c r="H747" s="38"/>
      <c r="I747" s="40"/>
      <c r="J747" s="41"/>
    </row>
    <row r="748" spans="1:10" ht="45" hidden="1" outlineLevel="1">
      <c r="A748" s="40" t="e">
        <f t="shared" si="19"/>
        <v>#REF!</v>
      </c>
      <c r="B748" s="69" t="s">
        <v>766</v>
      </c>
      <c r="C748" s="202" t="s">
        <v>2031</v>
      </c>
      <c r="D748" s="202" t="s">
        <v>2764</v>
      </c>
      <c r="E748" s="38"/>
      <c r="F748" s="38"/>
      <c r="G748" s="39"/>
      <c r="H748" s="38"/>
      <c r="I748" s="40"/>
      <c r="J748" s="41"/>
    </row>
    <row r="749" spans="1:10" ht="45" hidden="1" outlineLevel="1">
      <c r="A749" s="40" t="e">
        <f t="shared" si="19"/>
        <v>#REF!</v>
      </c>
      <c r="B749" s="69" t="s">
        <v>767</v>
      </c>
      <c r="C749" s="202" t="s">
        <v>2031</v>
      </c>
      <c r="D749" s="202" t="s">
        <v>2515</v>
      </c>
      <c r="E749" s="38"/>
      <c r="F749" s="38"/>
      <c r="G749" s="39"/>
      <c r="H749" s="38"/>
      <c r="I749" s="40"/>
      <c r="J749" s="41"/>
    </row>
    <row r="750" spans="1:10" ht="45" hidden="1" outlineLevel="1">
      <c r="A750" s="40" t="e">
        <f t="shared" si="19"/>
        <v>#REF!</v>
      </c>
      <c r="B750" s="69" t="s">
        <v>768</v>
      </c>
      <c r="C750" s="202" t="s">
        <v>2031</v>
      </c>
      <c r="D750" s="202" t="s">
        <v>2765</v>
      </c>
      <c r="E750" s="38"/>
      <c r="F750" s="38"/>
      <c r="G750" s="39"/>
      <c r="H750" s="38"/>
      <c r="I750" s="40"/>
      <c r="J750" s="41"/>
    </row>
    <row r="751" spans="1:10" ht="30" hidden="1" outlineLevel="1">
      <c r="A751" s="40" t="e">
        <f t="shared" si="19"/>
        <v>#REF!</v>
      </c>
      <c r="B751" s="69" t="s">
        <v>769</v>
      </c>
      <c r="C751" s="202" t="s">
        <v>2031</v>
      </c>
      <c r="D751" s="202" t="s">
        <v>2766</v>
      </c>
      <c r="E751" s="38"/>
      <c r="F751" s="38"/>
      <c r="G751" s="39"/>
      <c r="H751" s="38"/>
      <c r="I751" s="40"/>
      <c r="J751" s="41"/>
    </row>
    <row r="752" spans="1:10" ht="45" hidden="1" outlineLevel="1">
      <c r="A752" s="40" t="e">
        <f t="shared" si="19"/>
        <v>#REF!</v>
      </c>
      <c r="B752" s="69" t="s">
        <v>770</v>
      </c>
      <c r="C752" s="202" t="s">
        <v>2031</v>
      </c>
      <c r="D752" s="202" t="s">
        <v>2767</v>
      </c>
      <c r="E752" s="38"/>
      <c r="F752" s="38"/>
      <c r="G752" s="39"/>
      <c r="H752" s="38"/>
      <c r="I752" s="40"/>
      <c r="J752" s="41"/>
    </row>
    <row r="753" spans="1:10" ht="45" hidden="1" outlineLevel="1">
      <c r="A753" s="40" t="e">
        <f t="shared" si="19"/>
        <v>#REF!</v>
      </c>
      <c r="B753" s="69" t="s">
        <v>771</v>
      </c>
      <c r="C753" s="202" t="s">
        <v>2031</v>
      </c>
      <c r="D753" s="202" t="s">
        <v>2768</v>
      </c>
      <c r="E753" s="38"/>
      <c r="F753" s="38"/>
      <c r="G753" s="39"/>
      <c r="H753" s="38"/>
      <c r="I753" s="40"/>
      <c r="J753" s="41"/>
    </row>
    <row r="754" spans="1:10" ht="45" hidden="1" outlineLevel="1">
      <c r="A754" s="40" t="e">
        <f t="shared" si="19"/>
        <v>#REF!</v>
      </c>
      <c r="B754" s="69" t="s">
        <v>772</v>
      </c>
      <c r="C754" s="202" t="s">
        <v>2031</v>
      </c>
      <c r="D754" s="202" t="s">
        <v>2768</v>
      </c>
      <c r="E754" s="38"/>
      <c r="F754" s="38"/>
      <c r="G754" s="39"/>
      <c r="H754" s="38"/>
      <c r="I754" s="40"/>
      <c r="J754" s="41"/>
    </row>
    <row r="755" spans="1:10" ht="45" hidden="1" outlineLevel="1">
      <c r="A755" s="40" t="e">
        <f t="shared" si="19"/>
        <v>#REF!</v>
      </c>
      <c r="B755" s="69" t="s">
        <v>773</v>
      </c>
      <c r="C755" s="202" t="s">
        <v>2031</v>
      </c>
      <c r="D755" s="202" t="s">
        <v>2769</v>
      </c>
      <c r="E755" s="38"/>
      <c r="F755" s="38"/>
      <c r="G755" s="39"/>
      <c r="H755" s="38"/>
      <c r="I755" s="40"/>
      <c r="J755" s="41"/>
    </row>
    <row r="756" spans="1:10" ht="45" hidden="1" outlineLevel="1">
      <c r="A756" s="40" t="e">
        <f t="shared" si="19"/>
        <v>#REF!</v>
      </c>
      <c r="B756" s="69" t="s">
        <v>774</v>
      </c>
      <c r="C756" s="202" t="s">
        <v>2031</v>
      </c>
      <c r="D756" s="202" t="s">
        <v>2770</v>
      </c>
      <c r="E756" s="38"/>
      <c r="F756" s="38"/>
      <c r="G756" s="39"/>
      <c r="H756" s="38"/>
      <c r="I756" s="40"/>
      <c r="J756" s="41"/>
    </row>
    <row r="757" spans="1:10" ht="45" hidden="1" outlineLevel="1">
      <c r="A757" s="40" t="e">
        <f t="shared" si="19"/>
        <v>#REF!</v>
      </c>
      <c r="B757" s="69" t="s">
        <v>775</v>
      </c>
      <c r="C757" s="202" t="s">
        <v>2031</v>
      </c>
      <c r="D757" s="202" t="s">
        <v>2771</v>
      </c>
      <c r="E757" s="38"/>
      <c r="F757" s="38"/>
      <c r="G757" s="39"/>
      <c r="H757" s="38"/>
      <c r="I757" s="40"/>
      <c r="J757" s="41"/>
    </row>
    <row r="758" spans="1:10" ht="45" hidden="1" outlineLevel="1">
      <c r="A758" s="40" t="e">
        <f t="shared" si="19"/>
        <v>#REF!</v>
      </c>
      <c r="B758" s="69" t="s">
        <v>541</v>
      </c>
      <c r="C758" s="202" t="s">
        <v>2532</v>
      </c>
      <c r="D758" s="202" t="s">
        <v>2772</v>
      </c>
      <c r="E758" s="38"/>
      <c r="F758" s="38"/>
      <c r="G758" s="39"/>
      <c r="H758" s="38"/>
      <c r="I758" s="40"/>
      <c r="J758" s="41"/>
    </row>
    <row r="759" spans="1:10" ht="15" hidden="1" outlineLevel="1">
      <c r="A759" s="40" t="e">
        <f t="shared" si="19"/>
        <v>#REF!</v>
      </c>
      <c r="B759" s="69" t="s">
        <v>2773</v>
      </c>
      <c r="C759" s="202"/>
      <c r="D759" s="202"/>
      <c r="E759" s="38"/>
      <c r="F759" s="38"/>
      <c r="G759" s="39"/>
      <c r="H759" s="38"/>
      <c r="I759" s="40"/>
      <c r="J759" s="41"/>
    </row>
    <row r="760" spans="1:10" ht="105" hidden="1" outlineLevel="1">
      <c r="A760" s="40" t="e">
        <f t="shared" si="19"/>
        <v>#REF!</v>
      </c>
      <c r="B760" s="69" t="s">
        <v>2774</v>
      </c>
      <c r="C760" s="202" t="s">
        <v>31</v>
      </c>
      <c r="D760" s="202">
        <v>1</v>
      </c>
      <c r="E760" s="38"/>
      <c r="F760" s="38"/>
      <c r="G760" s="39"/>
      <c r="H760" s="38"/>
      <c r="I760" s="40"/>
      <c r="J760" s="41"/>
    </row>
    <row r="761" spans="1:10" ht="30" hidden="1" outlineLevel="1">
      <c r="A761" s="40" t="e">
        <f t="shared" si="19"/>
        <v>#REF!</v>
      </c>
      <c r="B761" s="69" t="s">
        <v>776</v>
      </c>
      <c r="C761" s="202" t="s">
        <v>31</v>
      </c>
      <c r="D761" s="202">
        <v>4</v>
      </c>
      <c r="E761" s="38"/>
      <c r="F761" s="38"/>
      <c r="G761" s="39"/>
      <c r="H761" s="38"/>
      <c r="I761" s="40"/>
      <c r="J761" s="41"/>
    </row>
    <row r="762" spans="1:10" ht="30" hidden="1" outlineLevel="1">
      <c r="A762" s="40" t="e">
        <f t="shared" si="19"/>
        <v>#REF!</v>
      </c>
      <c r="B762" s="69" t="s">
        <v>777</v>
      </c>
      <c r="C762" s="202" t="s">
        <v>31</v>
      </c>
      <c r="D762" s="202">
        <v>1</v>
      </c>
      <c r="E762" s="38"/>
      <c r="F762" s="38"/>
      <c r="G762" s="39"/>
      <c r="H762" s="38"/>
      <c r="I762" s="40"/>
      <c r="J762" s="41"/>
    </row>
    <row r="763" spans="1:10" ht="46.8" hidden="1" outlineLevel="1">
      <c r="A763" s="40" t="e">
        <f t="shared" si="19"/>
        <v>#REF!</v>
      </c>
      <c r="B763" s="66" t="s">
        <v>778</v>
      </c>
      <c r="C763" s="202" t="s">
        <v>31</v>
      </c>
      <c r="D763" s="202">
        <v>1</v>
      </c>
      <c r="E763" s="38"/>
      <c r="F763" s="38"/>
      <c r="G763" s="39"/>
      <c r="H763" s="38"/>
      <c r="I763" s="40"/>
      <c r="J763" s="41"/>
    </row>
    <row r="764" spans="1:10" ht="30" hidden="1" outlineLevel="1">
      <c r="A764" s="40" t="e">
        <f t="shared" si="19"/>
        <v>#REF!</v>
      </c>
      <c r="B764" s="69" t="s">
        <v>779</v>
      </c>
      <c r="C764" s="202" t="s">
        <v>31</v>
      </c>
      <c r="D764" s="202">
        <v>1</v>
      </c>
      <c r="E764" s="38"/>
      <c r="F764" s="38"/>
      <c r="G764" s="39"/>
      <c r="H764" s="38"/>
      <c r="I764" s="40"/>
      <c r="J764" s="41"/>
    </row>
    <row r="765" spans="1:10" ht="30" hidden="1" outlineLevel="1">
      <c r="A765" s="40" t="e">
        <f t="shared" si="19"/>
        <v>#REF!</v>
      </c>
      <c r="B765" s="69" t="s">
        <v>780</v>
      </c>
      <c r="C765" s="202" t="s">
        <v>31</v>
      </c>
      <c r="D765" s="202">
        <v>2</v>
      </c>
      <c r="E765" s="38"/>
      <c r="F765" s="38"/>
      <c r="G765" s="39"/>
      <c r="H765" s="38"/>
      <c r="I765" s="40"/>
      <c r="J765" s="41"/>
    </row>
    <row r="766" spans="1:10" ht="30" hidden="1" outlineLevel="1">
      <c r="A766" s="40" t="e">
        <f t="shared" si="19"/>
        <v>#REF!</v>
      </c>
      <c r="B766" s="69" t="s">
        <v>781</v>
      </c>
      <c r="C766" s="202" t="s">
        <v>31</v>
      </c>
      <c r="D766" s="202">
        <v>1</v>
      </c>
      <c r="E766" s="38"/>
      <c r="F766" s="38"/>
      <c r="G766" s="39"/>
      <c r="H766" s="38"/>
      <c r="I766" s="40"/>
      <c r="J766" s="41"/>
    </row>
    <row r="767" spans="1:10" ht="30" hidden="1" outlineLevel="1">
      <c r="A767" s="40" t="e">
        <f t="shared" si="19"/>
        <v>#REF!</v>
      </c>
      <c r="B767" s="69" t="s">
        <v>756</v>
      </c>
      <c r="C767" s="202" t="s">
        <v>31</v>
      </c>
      <c r="D767" s="202">
        <v>6</v>
      </c>
      <c r="E767" s="38"/>
      <c r="F767" s="38"/>
      <c r="G767" s="39"/>
      <c r="H767" s="38"/>
      <c r="I767" s="40"/>
      <c r="J767" s="41"/>
    </row>
    <row r="768" spans="1:10" ht="30" hidden="1" outlineLevel="1">
      <c r="A768" s="40" t="e">
        <f t="shared" si="19"/>
        <v>#REF!</v>
      </c>
      <c r="B768" s="69" t="s">
        <v>782</v>
      </c>
      <c r="C768" s="202" t="s">
        <v>31</v>
      </c>
      <c r="D768" s="202">
        <v>2</v>
      </c>
      <c r="E768" s="38"/>
      <c r="F768" s="38"/>
      <c r="G768" s="39"/>
      <c r="H768" s="38"/>
      <c r="I768" s="40"/>
      <c r="J768" s="41"/>
    </row>
    <row r="769" spans="1:10" ht="30" hidden="1" outlineLevel="1">
      <c r="A769" s="40" t="e">
        <f t="shared" si="19"/>
        <v>#REF!</v>
      </c>
      <c r="B769" s="69" t="s">
        <v>757</v>
      </c>
      <c r="C769" s="202" t="s">
        <v>31</v>
      </c>
      <c r="D769" s="202">
        <v>3</v>
      </c>
      <c r="E769" s="38"/>
      <c r="F769" s="38"/>
      <c r="G769" s="39"/>
      <c r="H769" s="38"/>
      <c r="I769" s="40"/>
      <c r="J769" s="41"/>
    </row>
    <row r="770" spans="1:10" ht="30" hidden="1" outlineLevel="1">
      <c r="A770" s="40" t="e">
        <f t="shared" si="19"/>
        <v>#REF!</v>
      </c>
      <c r="B770" s="69" t="s">
        <v>783</v>
      </c>
      <c r="C770" s="202" t="s">
        <v>31</v>
      </c>
      <c r="D770" s="202">
        <v>1</v>
      </c>
      <c r="E770" s="38"/>
      <c r="F770" s="38"/>
      <c r="G770" s="39"/>
      <c r="H770" s="38"/>
      <c r="I770" s="40"/>
      <c r="J770" s="41"/>
    </row>
    <row r="771" spans="1:10" ht="30" hidden="1" outlineLevel="1">
      <c r="A771" s="40" t="e">
        <f t="shared" si="19"/>
        <v>#REF!</v>
      </c>
      <c r="B771" s="69" t="s">
        <v>759</v>
      </c>
      <c r="C771" s="202" t="s">
        <v>31</v>
      </c>
      <c r="D771" s="202">
        <v>1</v>
      </c>
      <c r="E771" s="38"/>
      <c r="F771" s="38"/>
      <c r="G771" s="39"/>
      <c r="H771" s="38"/>
      <c r="I771" s="40"/>
      <c r="J771" s="41"/>
    </row>
    <row r="772" spans="1:10" ht="45" hidden="1" outlineLevel="1">
      <c r="A772" s="40" t="e">
        <f t="shared" si="19"/>
        <v>#REF!</v>
      </c>
      <c r="B772" s="69" t="s">
        <v>760</v>
      </c>
      <c r="C772" s="202" t="s">
        <v>2461</v>
      </c>
      <c r="D772" s="202" t="s">
        <v>2775</v>
      </c>
      <c r="E772" s="38"/>
      <c r="F772" s="38"/>
      <c r="G772" s="39"/>
      <c r="H772" s="38"/>
      <c r="I772" s="40"/>
      <c r="J772" s="41"/>
    </row>
    <row r="773" spans="1:10" ht="45" hidden="1" outlineLevel="1">
      <c r="A773" s="40" t="e">
        <f t="shared" si="19"/>
        <v>#REF!</v>
      </c>
      <c r="B773" s="69" t="s">
        <v>784</v>
      </c>
      <c r="C773" s="202" t="s">
        <v>2461</v>
      </c>
      <c r="D773" s="202" t="s">
        <v>2776</v>
      </c>
      <c r="E773" s="38"/>
      <c r="F773" s="38"/>
      <c r="G773" s="39"/>
      <c r="H773" s="38"/>
      <c r="I773" s="40"/>
      <c r="J773" s="41"/>
    </row>
    <row r="774" spans="1:10" ht="45" hidden="1" outlineLevel="1">
      <c r="A774" s="40" t="e">
        <f t="shared" si="19"/>
        <v>#REF!</v>
      </c>
      <c r="B774" s="69" t="s">
        <v>761</v>
      </c>
      <c r="C774" s="202" t="s">
        <v>2461</v>
      </c>
      <c r="D774" s="202" t="s">
        <v>2777</v>
      </c>
      <c r="E774" s="38"/>
      <c r="F774" s="38"/>
      <c r="G774" s="39"/>
      <c r="H774" s="38"/>
      <c r="I774" s="40"/>
      <c r="J774" s="41"/>
    </row>
    <row r="775" spans="1:10" ht="45" hidden="1" outlineLevel="1">
      <c r="A775" s="40" t="e">
        <f t="shared" si="19"/>
        <v>#REF!</v>
      </c>
      <c r="B775" s="69" t="s">
        <v>785</v>
      </c>
      <c r="C775" s="202" t="s">
        <v>2461</v>
      </c>
      <c r="D775" s="202" t="s">
        <v>2778</v>
      </c>
      <c r="E775" s="38"/>
      <c r="F775" s="38"/>
      <c r="G775" s="39"/>
      <c r="H775" s="38"/>
      <c r="I775" s="40"/>
      <c r="J775" s="41"/>
    </row>
    <row r="776" spans="1:10" ht="45" hidden="1" outlineLevel="1">
      <c r="A776" s="40" t="e">
        <f t="shared" si="19"/>
        <v>#REF!</v>
      </c>
      <c r="B776" s="69" t="s">
        <v>762</v>
      </c>
      <c r="C776" s="202" t="s">
        <v>2461</v>
      </c>
      <c r="D776" s="202" t="s">
        <v>2779</v>
      </c>
      <c r="E776" s="38"/>
      <c r="F776" s="38"/>
      <c r="G776" s="39"/>
      <c r="H776" s="38"/>
      <c r="I776" s="40"/>
      <c r="J776" s="41"/>
    </row>
    <row r="777" spans="1:10" ht="45" hidden="1" outlineLevel="1">
      <c r="A777" s="40" t="e">
        <f t="shared" si="19"/>
        <v>#REF!</v>
      </c>
      <c r="B777" s="69" t="s">
        <v>786</v>
      </c>
      <c r="C777" s="202" t="s">
        <v>2461</v>
      </c>
      <c r="D777" s="202" t="s">
        <v>2780</v>
      </c>
      <c r="E777" s="38"/>
      <c r="F777" s="38"/>
      <c r="G777" s="39"/>
      <c r="H777" s="38"/>
      <c r="I777" s="40"/>
      <c r="J777" s="41"/>
    </row>
    <row r="778" spans="1:10" ht="45" hidden="1" outlineLevel="1">
      <c r="A778" s="40" t="e">
        <f t="shared" si="19"/>
        <v>#REF!</v>
      </c>
      <c r="B778" s="69" t="s">
        <v>763</v>
      </c>
      <c r="C778" s="202" t="s">
        <v>2031</v>
      </c>
      <c r="D778" s="202" t="s">
        <v>2761</v>
      </c>
      <c r="E778" s="38"/>
      <c r="F778" s="38"/>
      <c r="G778" s="39"/>
      <c r="H778" s="38"/>
      <c r="I778" s="40"/>
      <c r="J778" s="41"/>
    </row>
    <row r="779" spans="1:10" ht="45" hidden="1" outlineLevel="1">
      <c r="A779" s="40" t="e">
        <f t="shared" si="19"/>
        <v>#REF!</v>
      </c>
      <c r="B779" s="69" t="s">
        <v>787</v>
      </c>
      <c r="C779" s="202" t="s">
        <v>2031</v>
      </c>
      <c r="D779" s="202" t="s">
        <v>2781</v>
      </c>
      <c r="E779" s="38"/>
      <c r="F779" s="38"/>
      <c r="G779" s="39"/>
      <c r="H779" s="38"/>
      <c r="I779" s="40"/>
      <c r="J779" s="41"/>
    </row>
    <row r="780" spans="1:10" ht="45" hidden="1" outlineLevel="1">
      <c r="A780" s="40" t="e">
        <f t="shared" si="19"/>
        <v>#REF!</v>
      </c>
      <c r="B780" s="69" t="s">
        <v>788</v>
      </c>
      <c r="C780" s="202" t="s">
        <v>2031</v>
      </c>
      <c r="D780" s="202" t="s">
        <v>2782</v>
      </c>
      <c r="E780" s="38"/>
      <c r="F780" s="38"/>
      <c r="G780" s="39"/>
      <c r="H780" s="38"/>
      <c r="I780" s="40"/>
      <c r="J780" s="41"/>
    </row>
    <row r="781" spans="1:10" ht="45" hidden="1" outlineLevel="1">
      <c r="A781" s="40" t="e">
        <f t="shared" si="19"/>
        <v>#REF!</v>
      </c>
      <c r="B781" s="69" t="s">
        <v>789</v>
      </c>
      <c r="C781" s="202" t="s">
        <v>2031</v>
      </c>
      <c r="D781" s="202" t="s">
        <v>2493</v>
      </c>
      <c r="E781" s="38"/>
      <c r="F781" s="38"/>
      <c r="G781" s="39"/>
      <c r="H781" s="38"/>
      <c r="I781" s="40"/>
      <c r="J781" s="41"/>
    </row>
    <row r="782" spans="1:10" ht="45" hidden="1" outlineLevel="1">
      <c r="A782" s="40" t="e">
        <f t="shared" si="19"/>
        <v>#REF!</v>
      </c>
      <c r="B782" s="69" t="s">
        <v>790</v>
      </c>
      <c r="C782" s="202" t="s">
        <v>2031</v>
      </c>
      <c r="D782" s="202" t="s">
        <v>2783</v>
      </c>
      <c r="E782" s="38"/>
      <c r="F782" s="38"/>
      <c r="G782" s="39"/>
      <c r="H782" s="38"/>
      <c r="I782" s="40"/>
      <c r="J782" s="41"/>
    </row>
    <row r="783" spans="1:10" ht="45" hidden="1" outlineLevel="1">
      <c r="A783" s="40" t="e">
        <f t="shared" si="19"/>
        <v>#REF!</v>
      </c>
      <c r="B783" s="69" t="s">
        <v>766</v>
      </c>
      <c r="C783" s="202" t="s">
        <v>2031</v>
      </c>
      <c r="D783" s="202" t="s">
        <v>2784</v>
      </c>
      <c r="E783" s="38"/>
      <c r="F783" s="38"/>
      <c r="G783" s="39"/>
      <c r="H783" s="38"/>
      <c r="I783" s="40"/>
      <c r="J783" s="41"/>
    </row>
    <row r="784" spans="1:10" ht="45" hidden="1" outlineLevel="1">
      <c r="A784" s="40" t="e">
        <f t="shared" si="19"/>
        <v>#REF!</v>
      </c>
      <c r="B784" s="69" t="s">
        <v>791</v>
      </c>
      <c r="C784" s="202" t="s">
        <v>2031</v>
      </c>
      <c r="D784" s="202" t="s">
        <v>2785</v>
      </c>
      <c r="E784" s="38"/>
      <c r="F784" s="38"/>
      <c r="G784" s="39"/>
      <c r="H784" s="38"/>
      <c r="I784" s="40"/>
      <c r="J784" s="41"/>
    </row>
    <row r="785" spans="1:10" ht="45" hidden="1" outlineLevel="1">
      <c r="A785" s="40" t="e">
        <f t="shared" si="19"/>
        <v>#REF!</v>
      </c>
      <c r="B785" s="69" t="s">
        <v>767</v>
      </c>
      <c r="C785" s="202" t="s">
        <v>2031</v>
      </c>
      <c r="D785" s="202" t="s">
        <v>2786</v>
      </c>
      <c r="E785" s="38"/>
      <c r="F785" s="38"/>
      <c r="G785" s="39"/>
      <c r="H785" s="38"/>
      <c r="I785" s="40"/>
      <c r="J785" s="41"/>
    </row>
    <row r="786" spans="1:10" ht="45" hidden="1" outlineLevel="1">
      <c r="A786" s="40" t="e">
        <f t="shared" si="19"/>
        <v>#REF!</v>
      </c>
      <c r="B786" s="69" t="s">
        <v>792</v>
      </c>
      <c r="C786" s="202" t="s">
        <v>2031</v>
      </c>
      <c r="D786" s="202" t="s">
        <v>2787</v>
      </c>
      <c r="E786" s="38"/>
      <c r="F786" s="38"/>
      <c r="G786" s="39"/>
      <c r="H786" s="38"/>
      <c r="I786" s="40"/>
      <c r="J786" s="41"/>
    </row>
    <row r="787" spans="1:10" ht="45" hidden="1" outlineLevel="1">
      <c r="A787" s="40" t="e">
        <f t="shared" ref="A787:A850" si="20">A786+1</f>
        <v>#REF!</v>
      </c>
      <c r="B787" s="69" t="s">
        <v>768</v>
      </c>
      <c r="C787" s="202" t="s">
        <v>2031</v>
      </c>
      <c r="D787" s="202" t="s">
        <v>2765</v>
      </c>
      <c r="E787" s="38"/>
      <c r="F787" s="38"/>
      <c r="G787" s="39"/>
      <c r="H787" s="38"/>
      <c r="I787" s="40"/>
      <c r="J787" s="41"/>
    </row>
    <row r="788" spans="1:10" ht="45" hidden="1" outlineLevel="1">
      <c r="A788" s="40" t="e">
        <f t="shared" si="20"/>
        <v>#REF!</v>
      </c>
      <c r="B788" s="69" t="s">
        <v>793</v>
      </c>
      <c r="C788" s="202" t="s">
        <v>2031</v>
      </c>
      <c r="D788" s="202" t="s">
        <v>2788</v>
      </c>
      <c r="E788" s="38"/>
      <c r="F788" s="38"/>
      <c r="G788" s="39"/>
      <c r="H788" s="38"/>
      <c r="I788" s="40"/>
      <c r="J788" s="41"/>
    </row>
    <row r="789" spans="1:10" ht="30" hidden="1" outlineLevel="1">
      <c r="A789" s="40" t="e">
        <f t="shared" si="20"/>
        <v>#REF!</v>
      </c>
      <c r="B789" s="69" t="s">
        <v>794</v>
      </c>
      <c r="C789" s="202" t="s">
        <v>2031</v>
      </c>
      <c r="D789" s="202" t="s">
        <v>2789</v>
      </c>
      <c r="E789" s="38"/>
      <c r="F789" s="38"/>
      <c r="G789" s="39"/>
      <c r="H789" s="38"/>
      <c r="I789" s="40"/>
      <c r="J789" s="41"/>
    </row>
    <row r="790" spans="1:10" ht="30" hidden="1" outlineLevel="1">
      <c r="A790" s="40" t="e">
        <f t="shared" si="20"/>
        <v>#REF!</v>
      </c>
      <c r="B790" s="69" t="s">
        <v>795</v>
      </c>
      <c r="C790" s="202" t="s">
        <v>2031</v>
      </c>
      <c r="D790" s="202" t="s">
        <v>2790</v>
      </c>
      <c r="E790" s="38"/>
      <c r="F790" s="38"/>
      <c r="G790" s="39"/>
      <c r="H790" s="38"/>
      <c r="I790" s="40"/>
      <c r="J790" s="41"/>
    </row>
    <row r="791" spans="1:10" ht="30" hidden="1" outlineLevel="1">
      <c r="A791" s="40" t="e">
        <f t="shared" si="20"/>
        <v>#REF!</v>
      </c>
      <c r="B791" s="69" t="s">
        <v>796</v>
      </c>
      <c r="C791" s="202" t="s">
        <v>2031</v>
      </c>
      <c r="D791" s="202" t="s">
        <v>2791</v>
      </c>
      <c r="E791" s="38"/>
      <c r="F791" s="38"/>
      <c r="G791" s="39"/>
      <c r="H791" s="38"/>
      <c r="I791" s="40"/>
      <c r="J791" s="41"/>
    </row>
    <row r="792" spans="1:10" ht="45" hidden="1" outlineLevel="1">
      <c r="A792" s="40" t="e">
        <f t="shared" si="20"/>
        <v>#REF!</v>
      </c>
      <c r="B792" s="69" t="s">
        <v>797</v>
      </c>
      <c r="C792" s="202" t="s">
        <v>2031</v>
      </c>
      <c r="D792" s="202" t="s">
        <v>2792</v>
      </c>
      <c r="E792" s="38"/>
      <c r="F792" s="38"/>
      <c r="G792" s="39"/>
      <c r="H792" s="38"/>
      <c r="I792" s="40"/>
      <c r="J792" s="41"/>
    </row>
    <row r="793" spans="1:10" ht="45" hidden="1" outlineLevel="1">
      <c r="A793" s="40" t="e">
        <f t="shared" si="20"/>
        <v>#REF!</v>
      </c>
      <c r="B793" s="69" t="s">
        <v>798</v>
      </c>
      <c r="C793" s="202" t="s">
        <v>2031</v>
      </c>
      <c r="D793" s="202" t="s">
        <v>2793</v>
      </c>
      <c r="E793" s="38"/>
      <c r="F793" s="38"/>
      <c r="G793" s="39"/>
      <c r="H793" s="38"/>
      <c r="I793" s="40"/>
      <c r="J793" s="41"/>
    </row>
    <row r="794" spans="1:10" ht="45" hidden="1" outlineLevel="1">
      <c r="A794" s="40" t="e">
        <f t="shared" si="20"/>
        <v>#REF!</v>
      </c>
      <c r="B794" s="69" t="s">
        <v>773</v>
      </c>
      <c r="C794" s="202" t="s">
        <v>2031</v>
      </c>
      <c r="D794" s="202" t="s">
        <v>2794</v>
      </c>
      <c r="E794" s="38"/>
      <c r="F794" s="38"/>
      <c r="G794" s="39"/>
      <c r="H794" s="38"/>
      <c r="I794" s="40"/>
      <c r="J794" s="41"/>
    </row>
    <row r="795" spans="1:10" ht="45" hidden="1" outlineLevel="1">
      <c r="A795" s="40" t="e">
        <f t="shared" si="20"/>
        <v>#REF!</v>
      </c>
      <c r="B795" s="69" t="s">
        <v>799</v>
      </c>
      <c r="C795" s="202" t="s">
        <v>2031</v>
      </c>
      <c r="D795" s="202" t="s">
        <v>2795</v>
      </c>
      <c r="E795" s="38"/>
      <c r="F795" s="38"/>
      <c r="G795" s="39"/>
      <c r="H795" s="38"/>
      <c r="I795" s="40"/>
      <c r="J795" s="41"/>
    </row>
    <row r="796" spans="1:10" ht="45" hidden="1" outlineLevel="1">
      <c r="A796" s="40" t="e">
        <f t="shared" si="20"/>
        <v>#REF!</v>
      </c>
      <c r="B796" s="69" t="s">
        <v>800</v>
      </c>
      <c r="C796" s="202" t="s">
        <v>2031</v>
      </c>
      <c r="D796" s="202" t="s">
        <v>2796</v>
      </c>
      <c r="E796" s="38"/>
      <c r="F796" s="38"/>
      <c r="G796" s="39"/>
      <c r="H796" s="38"/>
      <c r="I796" s="40"/>
      <c r="J796" s="41"/>
    </row>
    <row r="797" spans="1:10" ht="45" hidden="1" outlineLevel="1">
      <c r="A797" s="40" t="e">
        <f t="shared" si="20"/>
        <v>#REF!</v>
      </c>
      <c r="B797" s="69" t="s">
        <v>801</v>
      </c>
      <c r="C797" s="202" t="s">
        <v>2031</v>
      </c>
      <c r="D797" s="202" t="s">
        <v>2797</v>
      </c>
      <c r="E797" s="38"/>
      <c r="F797" s="38"/>
      <c r="G797" s="39"/>
      <c r="H797" s="38"/>
      <c r="I797" s="40"/>
      <c r="J797" s="41"/>
    </row>
    <row r="798" spans="1:10" ht="45" hidden="1" outlineLevel="1">
      <c r="A798" s="40" t="e">
        <f t="shared" si="20"/>
        <v>#REF!</v>
      </c>
      <c r="B798" s="69" t="s">
        <v>775</v>
      </c>
      <c r="C798" s="202" t="s">
        <v>2031</v>
      </c>
      <c r="D798" s="202" t="s">
        <v>2508</v>
      </c>
      <c r="E798" s="38"/>
      <c r="F798" s="38"/>
      <c r="G798" s="39"/>
      <c r="H798" s="38"/>
      <c r="I798" s="40"/>
      <c r="J798" s="41"/>
    </row>
    <row r="799" spans="1:10" ht="45" hidden="1" outlineLevel="1">
      <c r="A799" s="40" t="e">
        <f t="shared" si="20"/>
        <v>#REF!</v>
      </c>
      <c r="B799" s="69" t="s">
        <v>802</v>
      </c>
      <c r="C799" s="202" t="s">
        <v>2031</v>
      </c>
      <c r="D799" s="202" t="s">
        <v>2798</v>
      </c>
      <c r="E799" s="38"/>
      <c r="F799" s="38"/>
      <c r="G799" s="39"/>
      <c r="H799" s="38"/>
      <c r="I799" s="40"/>
      <c r="J799" s="41"/>
    </row>
    <row r="800" spans="1:10" ht="45" hidden="1" outlineLevel="1">
      <c r="A800" s="40" t="e">
        <f t="shared" si="20"/>
        <v>#REF!</v>
      </c>
      <c r="B800" s="69" t="s">
        <v>541</v>
      </c>
      <c r="C800" s="202" t="s">
        <v>2532</v>
      </c>
      <c r="D800" s="202" t="s">
        <v>2799</v>
      </c>
      <c r="E800" s="38"/>
      <c r="F800" s="38"/>
      <c r="G800" s="39"/>
      <c r="H800" s="38"/>
      <c r="I800" s="40"/>
      <c r="J800" s="41"/>
    </row>
    <row r="801" spans="1:10" ht="15" hidden="1" outlineLevel="1">
      <c r="A801" s="40" t="e">
        <f t="shared" si="20"/>
        <v>#REF!</v>
      </c>
      <c r="B801" s="69" t="s">
        <v>2800</v>
      </c>
      <c r="C801" s="202"/>
      <c r="D801" s="202"/>
      <c r="E801" s="38"/>
      <c r="F801" s="38"/>
      <c r="G801" s="39"/>
      <c r="H801" s="38"/>
      <c r="I801" s="40"/>
      <c r="J801" s="41"/>
    </row>
    <row r="802" spans="1:10" ht="30" hidden="1" outlineLevel="1">
      <c r="A802" s="40" t="e">
        <f t="shared" si="20"/>
        <v>#REF!</v>
      </c>
      <c r="B802" s="69" t="s">
        <v>803</v>
      </c>
      <c r="C802" s="202" t="s">
        <v>31</v>
      </c>
      <c r="D802" s="202">
        <v>1</v>
      </c>
      <c r="E802" s="38"/>
      <c r="F802" s="38"/>
      <c r="G802" s="39"/>
      <c r="H802" s="38"/>
      <c r="I802" s="40"/>
      <c r="J802" s="41"/>
    </row>
    <row r="803" spans="1:10" ht="30" hidden="1" outlineLevel="1">
      <c r="A803" s="40" t="e">
        <f t="shared" si="20"/>
        <v>#REF!</v>
      </c>
      <c r="B803" s="69" t="s">
        <v>804</v>
      </c>
      <c r="C803" s="202" t="s">
        <v>31</v>
      </c>
      <c r="D803" s="202">
        <v>1</v>
      </c>
      <c r="E803" s="38"/>
      <c r="F803" s="38"/>
      <c r="G803" s="39"/>
      <c r="H803" s="38"/>
      <c r="I803" s="40"/>
      <c r="J803" s="41"/>
    </row>
    <row r="804" spans="1:10" ht="45" hidden="1" outlineLevel="1">
      <c r="A804" s="40" t="e">
        <f t="shared" si="20"/>
        <v>#REF!</v>
      </c>
      <c r="B804" s="69" t="s">
        <v>805</v>
      </c>
      <c r="C804" s="202" t="s">
        <v>2461</v>
      </c>
      <c r="D804" s="202" t="s">
        <v>2801</v>
      </c>
      <c r="E804" s="38"/>
      <c r="F804" s="38"/>
      <c r="G804" s="39"/>
      <c r="H804" s="38"/>
      <c r="I804" s="40"/>
      <c r="J804" s="41"/>
    </row>
    <row r="805" spans="1:10" ht="45" hidden="1" outlineLevel="1">
      <c r="A805" s="40" t="e">
        <f t="shared" si="20"/>
        <v>#REF!</v>
      </c>
      <c r="B805" s="69" t="s">
        <v>786</v>
      </c>
      <c r="C805" s="202" t="s">
        <v>2461</v>
      </c>
      <c r="D805" s="202" t="s">
        <v>2802</v>
      </c>
      <c r="E805" s="38"/>
      <c r="F805" s="38"/>
      <c r="G805" s="39"/>
      <c r="H805" s="38"/>
      <c r="I805" s="40"/>
      <c r="J805" s="41"/>
    </row>
    <row r="806" spans="1:10" ht="45" hidden="1" outlineLevel="1">
      <c r="A806" s="40" t="e">
        <f t="shared" si="20"/>
        <v>#REF!</v>
      </c>
      <c r="B806" s="69" t="s">
        <v>806</v>
      </c>
      <c r="C806" s="202" t="s">
        <v>2031</v>
      </c>
      <c r="D806" s="202" t="s">
        <v>2803</v>
      </c>
      <c r="E806" s="38"/>
      <c r="F806" s="38"/>
      <c r="G806" s="39"/>
      <c r="H806" s="38"/>
      <c r="I806" s="40"/>
      <c r="J806" s="41"/>
    </row>
    <row r="807" spans="1:10" ht="45" hidden="1" outlineLevel="1">
      <c r="A807" s="40" t="e">
        <f t="shared" si="20"/>
        <v>#REF!</v>
      </c>
      <c r="B807" s="69" t="s">
        <v>807</v>
      </c>
      <c r="C807" s="202" t="s">
        <v>2031</v>
      </c>
      <c r="D807" s="202" t="s">
        <v>2804</v>
      </c>
      <c r="E807" s="38"/>
      <c r="F807" s="38"/>
      <c r="G807" s="39"/>
      <c r="H807" s="38"/>
      <c r="I807" s="40"/>
      <c r="J807" s="41"/>
    </row>
    <row r="808" spans="1:10" ht="30" hidden="1" outlineLevel="1">
      <c r="A808" s="40" t="e">
        <f t="shared" si="20"/>
        <v>#REF!</v>
      </c>
      <c r="B808" s="69" t="s">
        <v>808</v>
      </c>
      <c r="C808" s="202" t="s">
        <v>2031</v>
      </c>
      <c r="D808" s="202" t="s">
        <v>2805</v>
      </c>
      <c r="E808" s="38"/>
      <c r="F808" s="38"/>
      <c r="G808" s="39"/>
      <c r="H808" s="38"/>
      <c r="I808" s="40"/>
      <c r="J808" s="41"/>
    </row>
    <row r="809" spans="1:10" ht="45" hidden="1" outlineLevel="1">
      <c r="A809" s="40" t="e">
        <f t="shared" si="20"/>
        <v>#REF!</v>
      </c>
      <c r="B809" s="69" t="s">
        <v>640</v>
      </c>
      <c r="C809" s="202" t="s">
        <v>2532</v>
      </c>
      <c r="D809" s="202" t="s">
        <v>2806</v>
      </c>
      <c r="E809" s="38"/>
      <c r="F809" s="38"/>
      <c r="G809" s="39"/>
      <c r="H809" s="38"/>
      <c r="I809" s="40"/>
      <c r="J809" s="41"/>
    </row>
    <row r="810" spans="1:10" ht="15" hidden="1" outlineLevel="1">
      <c r="A810" s="40" t="e">
        <f t="shared" si="20"/>
        <v>#REF!</v>
      </c>
      <c r="B810" s="69" t="s">
        <v>2807</v>
      </c>
      <c r="C810" s="202"/>
      <c r="D810" s="202"/>
      <c r="E810" s="38"/>
      <c r="F810" s="38"/>
      <c r="G810" s="39"/>
      <c r="H810" s="38"/>
      <c r="I810" s="40"/>
      <c r="J810" s="41"/>
    </row>
    <row r="811" spans="1:10" ht="30" hidden="1" outlineLevel="1">
      <c r="A811" s="40" t="e">
        <f t="shared" si="20"/>
        <v>#REF!</v>
      </c>
      <c r="B811" s="69" t="s">
        <v>809</v>
      </c>
      <c r="C811" s="202" t="s">
        <v>31</v>
      </c>
      <c r="D811" s="202">
        <v>1</v>
      </c>
      <c r="E811" s="38"/>
      <c r="F811" s="38"/>
      <c r="G811" s="39"/>
      <c r="H811" s="38"/>
      <c r="I811" s="40"/>
      <c r="J811" s="41"/>
    </row>
    <row r="812" spans="1:10" ht="45" hidden="1" outlineLevel="1">
      <c r="A812" s="40" t="e">
        <f t="shared" si="20"/>
        <v>#REF!</v>
      </c>
      <c r="B812" s="69" t="s">
        <v>548</v>
      </c>
      <c r="C812" s="202" t="s">
        <v>2461</v>
      </c>
      <c r="D812" s="202" t="s">
        <v>2808</v>
      </c>
      <c r="E812" s="38"/>
      <c r="F812" s="38"/>
      <c r="G812" s="39"/>
      <c r="H812" s="38"/>
      <c r="I812" s="40"/>
      <c r="J812" s="41"/>
    </row>
    <row r="813" spans="1:10" ht="45" hidden="1" outlineLevel="1">
      <c r="A813" s="40" t="e">
        <f t="shared" si="20"/>
        <v>#REF!</v>
      </c>
      <c r="B813" s="69" t="s">
        <v>567</v>
      </c>
      <c r="C813" s="202" t="s">
        <v>2461</v>
      </c>
      <c r="D813" s="202" t="s">
        <v>2809</v>
      </c>
      <c r="E813" s="38"/>
      <c r="F813" s="38"/>
      <c r="G813" s="39"/>
      <c r="H813" s="38"/>
      <c r="I813" s="40"/>
      <c r="J813" s="41"/>
    </row>
    <row r="814" spans="1:10" ht="45" hidden="1" outlineLevel="1">
      <c r="A814" s="40" t="e">
        <f t="shared" si="20"/>
        <v>#REF!</v>
      </c>
      <c r="B814" s="69" t="s">
        <v>810</v>
      </c>
      <c r="C814" s="202" t="s">
        <v>2031</v>
      </c>
      <c r="D814" s="202" t="s">
        <v>2810</v>
      </c>
      <c r="E814" s="38"/>
      <c r="F814" s="38"/>
      <c r="G814" s="39"/>
      <c r="H814" s="38"/>
      <c r="I814" s="40"/>
      <c r="J814" s="41"/>
    </row>
    <row r="815" spans="1:10" ht="45" hidden="1" outlineLevel="1">
      <c r="A815" s="40" t="e">
        <f t="shared" si="20"/>
        <v>#REF!</v>
      </c>
      <c r="B815" s="69" t="s">
        <v>551</v>
      </c>
      <c r="C815" s="202" t="s">
        <v>2031</v>
      </c>
      <c r="D815" s="202" t="s">
        <v>2811</v>
      </c>
      <c r="E815" s="38"/>
      <c r="F815" s="38"/>
      <c r="G815" s="39"/>
      <c r="H815" s="38"/>
      <c r="I815" s="40"/>
      <c r="J815" s="41"/>
    </row>
    <row r="816" spans="1:10" ht="45" hidden="1" outlineLevel="1">
      <c r="A816" s="40" t="e">
        <f t="shared" si="20"/>
        <v>#REF!</v>
      </c>
      <c r="B816" s="69" t="s">
        <v>571</v>
      </c>
      <c r="C816" s="202" t="s">
        <v>2031</v>
      </c>
      <c r="D816" s="202" t="s">
        <v>2495</v>
      </c>
      <c r="E816" s="38"/>
      <c r="F816" s="38"/>
      <c r="G816" s="39"/>
      <c r="H816" s="38"/>
      <c r="I816" s="40"/>
      <c r="J816" s="41"/>
    </row>
    <row r="817" spans="1:10" ht="30" hidden="1" outlineLevel="1">
      <c r="A817" s="40" t="e">
        <f t="shared" si="20"/>
        <v>#REF!</v>
      </c>
      <c r="B817" s="69" t="s">
        <v>574</v>
      </c>
      <c r="C817" s="202" t="s">
        <v>2031</v>
      </c>
      <c r="D817" s="202" t="s">
        <v>2812</v>
      </c>
      <c r="E817" s="38"/>
      <c r="F817" s="38"/>
      <c r="G817" s="39"/>
      <c r="H817" s="38"/>
      <c r="I817" s="40"/>
      <c r="J817" s="41"/>
    </row>
    <row r="818" spans="1:10" ht="45" hidden="1" outlineLevel="1">
      <c r="A818" s="40" t="e">
        <f t="shared" si="20"/>
        <v>#REF!</v>
      </c>
      <c r="B818" s="69" t="s">
        <v>581</v>
      </c>
      <c r="C818" s="202" t="s">
        <v>2031</v>
      </c>
      <c r="D818" s="202" t="s">
        <v>2479</v>
      </c>
      <c r="E818" s="38"/>
      <c r="F818" s="38"/>
      <c r="G818" s="39"/>
      <c r="H818" s="38"/>
      <c r="I818" s="40"/>
      <c r="J818" s="41"/>
    </row>
    <row r="819" spans="1:10" ht="15" hidden="1" outlineLevel="1">
      <c r="A819" s="40" t="e">
        <f t="shared" si="20"/>
        <v>#REF!</v>
      </c>
      <c r="B819" s="69" t="s">
        <v>2813</v>
      </c>
      <c r="C819" s="202"/>
      <c r="D819" s="202"/>
      <c r="E819" s="38"/>
      <c r="F819" s="38"/>
      <c r="G819" s="39"/>
      <c r="H819" s="38"/>
      <c r="I819" s="40"/>
      <c r="J819" s="41"/>
    </row>
    <row r="820" spans="1:10" ht="30" hidden="1" outlineLevel="1">
      <c r="A820" s="40" t="e">
        <f t="shared" si="20"/>
        <v>#REF!</v>
      </c>
      <c r="B820" s="69" t="s">
        <v>809</v>
      </c>
      <c r="C820" s="202" t="s">
        <v>31</v>
      </c>
      <c r="D820" s="202">
        <v>1</v>
      </c>
      <c r="E820" s="38"/>
      <c r="F820" s="38"/>
      <c r="G820" s="39"/>
      <c r="H820" s="38"/>
      <c r="I820" s="40"/>
      <c r="J820" s="41"/>
    </row>
    <row r="821" spans="1:10" ht="45" hidden="1" outlineLevel="1">
      <c r="A821" s="40" t="e">
        <f t="shared" si="20"/>
        <v>#REF!</v>
      </c>
      <c r="B821" s="69" t="s">
        <v>548</v>
      </c>
      <c r="C821" s="202" t="s">
        <v>2461</v>
      </c>
      <c r="D821" s="202" t="s">
        <v>2808</v>
      </c>
      <c r="E821" s="38"/>
      <c r="F821" s="38"/>
      <c r="G821" s="39"/>
      <c r="H821" s="38"/>
      <c r="I821" s="40"/>
      <c r="J821" s="41"/>
    </row>
    <row r="822" spans="1:10" ht="45" hidden="1" outlineLevel="1">
      <c r="A822" s="40" t="e">
        <f t="shared" si="20"/>
        <v>#REF!</v>
      </c>
      <c r="B822" s="69" t="s">
        <v>567</v>
      </c>
      <c r="C822" s="202" t="s">
        <v>2461</v>
      </c>
      <c r="D822" s="202" t="s">
        <v>2809</v>
      </c>
      <c r="E822" s="38"/>
      <c r="F822" s="38"/>
      <c r="G822" s="39"/>
      <c r="H822" s="38"/>
      <c r="I822" s="40"/>
      <c r="J822" s="41"/>
    </row>
    <row r="823" spans="1:10" ht="45" hidden="1" outlineLevel="1">
      <c r="A823" s="40" t="e">
        <f t="shared" si="20"/>
        <v>#REF!</v>
      </c>
      <c r="B823" s="69" t="s">
        <v>810</v>
      </c>
      <c r="C823" s="202" t="s">
        <v>2031</v>
      </c>
      <c r="D823" s="202" t="s">
        <v>2810</v>
      </c>
      <c r="E823" s="38"/>
      <c r="F823" s="38"/>
      <c r="G823" s="39"/>
      <c r="H823" s="38"/>
      <c r="I823" s="40"/>
      <c r="J823" s="41"/>
    </row>
    <row r="824" spans="1:10" ht="45" hidden="1" outlineLevel="1">
      <c r="A824" s="40" t="e">
        <f t="shared" si="20"/>
        <v>#REF!</v>
      </c>
      <c r="B824" s="69" t="s">
        <v>551</v>
      </c>
      <c r="C824" s="202" t="s">
        <v>2031</v>
      </c>
      <c r="D824" s="202" t="s">
        <v>2811</v>
      </c>
      <c r="E824" s="38"/>
      <c r="F824" s="38"/>
      <c r="G824" s="39"/>
      <c r="H824" s="38"/>
      <c r="I824" s="40"/>
      <c r="J824" s="41"/>
    </row>
    <row r="825" spans="1:10" ht="45" hidden="1" outlineLevel="1">
      <c r="A825" s="40" t="e">
        <f t="shared" si="20"/>
        <v>#REF!</v>
      </c>
      <c r="B825" s="69" t="s">
        <v>571</v>
      </c>
      <c r="C825" s="202" t="s">
        <v>2031</v>
      </c>
      <c r="D825" s="202" t="s">
        <v>2495</v>
      </c>
      <c r="E825" s="38"/>
      <c r="F825" s="38"/>
      <c r="G825" s="39"/>
      <c r="H825" s="38"/>
      <c r="I825" s="40"/>
      <c r="J825" s="41"/>
    </row>
    <row r="826" spans="1:10" ht="30" hidden="1" outlineLevel="1">
      <c r="A826" s="40" t="e">
        <f t="shared" si="20"/>
        <v>#REF!</v>
      </c>
      <c r="B826" s="69" t="s">
        <v>574</v>
      </c>
      <c r="C826" s="202" t="s">
        <v>2031</v>
      </c>
      <c r="D826" s="202" t="s">
        <v>2812</v>
      </c>
      <c r="E826" s="38"/>
      <c r="F826" s="38"/>
      <c r="G826" s="39"/>
      <c r="H826" s="38"/>
      <c r="I826" s="40"/>
      <c r="J826" s="41"/>
    </row>
    <row r="827" spans="1:10" ht="45" hidden="1" outlineLevel="1">
      <c r="A827" s="40" t="e">
        <f t="shared" si="20"/>
        <v>#REF!</v>
      </c>
      <c r="B827" s="69" t="s">
        <v>581</v>
      </c>
      <c r="C827" s="202" t="s">
        <v>2031</v>
      </c>
      <c r="D827" s="202" t="s">
        <v>2479</v>
      </c>
      <c r="E827" s="38"/>
      <c r="F827" s="38"/>
      <c r="G827" s="39"/>
      <c r="H827" s="38"/>
      <c r="I827" s="40"/>
      <c r="J827" s="41"/>
    </row>
    <row r="828" spans="1:10" ht="15" hidden="1" outlineLevel="1">
      <c r="A828" s="40" t="e">
        <f t="shared" si="20"/>
        <v>#REF!</v>
      </c>
      <c r="B828" s="69" t="s">
        <v>2814</v>
      </c>
      <c r="C828" s="202"/>
      <c r="D828" s="202"/>
      <c r="E828" s="38"/>
      <c r="F828" s="38"/>
      <c r="G828" s="39"/>
      <c r="H828" s="38"/>
      <c r="I828" s="40"/>
      <c r="J828" s="41"/>
    </row>
    <row r="829" spans="1:10" ht="30" hidden="1" outlineLevel="1">
      <c r="A829" s="40" t="e">
        <f t="shared" si="20"/>
        <v>#REF!</v>
      </c>
      <c r="B829" s="69" t="s">
        <v>809</v>
      </c>
      <c r="C829" s="202" t="s">
        <v>31</v>
      </c>
      <c r="D829" s="202">
        <v>1</v>
      </c>
      <c r="E829" s="38"/>
      <c r="F829" s="38"/>
      <c r="G829" s="39"/>
      <c r="H829" s="38"/>
      <c r="I829" s="40"/>
      <c r="J829" s="41"/>
    </row>
    <row r="830" spans="1:10" ht="45" hidden="1" outlineLevel="1">
      <c r="A830" s="40" t="e">
        <f t="shared" si="20"/>
        <v>#REF!</v>
      </c>
      <c r="B830" s="69" t="s">
        <v>548</v>
      </c>
      <c r="C830" s="202" t="s">
        <v>2461</v>
      </c>
      <c r="D830" s="202" t="s">
        <v>2815</v>
      </c>
      <c r="E830" s="38"/>
      <c r="F830" s="38"/>
      <c r="G830" s="39"/>
      <c r="H830" s="38"/>
      <c r="I830" s="40"/>
      <c r="J830" s="41"/>
    </row>
    <row r="831" spans="1:10" ht="45" hidden="1" outlineLevel="1">
      <c r="A831" s="40" t="e">
        <f t="shared" si="20"/>
        <v>#REF!</v>
      </c>
      <c r="B831" s="69" t="s">
        <v>567</v>
      </c>
      <c r="C831" s="202" t="s">
        <v>2461</v>
      </c>
      <c r="D831" s="202" t="s">
        <v>2809</v>
      </c>
      <c r="E831" s="38"/>
      <c r="F831" s="38"/>
      <c r="G831" s="39"/>
      <c r="H831" s="38"/>
      <c r="I831" s="40"/>
      <c r="J831" s="41"/>
    </row>
    <row r="832" spans="1:10" ht="45" hidden="1" outlineLevel="1">
      <c r="A832" s="40" t="e">
        <f t="shared" si="20"/>
        <v>#REF!</v>
      </c>
      <c r="B832" s="69" t="s">
        <v>810</v>
      </c>
      <c r="C832" s="202" t="s">
        <v>2031</v>
      </c>
      <c r="D832" s="202" t="s">
        <v>2816</v>
      </c>
      <c r="E832" s="38"/>
      <c r="F832" s="38"/>
      <c r="G832" s="39"/>
      <c r="H832" s="38"/>
      <c r="I832" s="40"/>
      <c r="J832" s="41"/>
    </row>
    <row r="833" spans="1:10" ht="45" hidden="1" outlineLevel="1">
      <c r="A833" s="40" t="e">
        <f t="shared" si="20"/>
        <v>#REF!</v>
      </c>
      <c r="B833" s="69" t="s">
        <v>551</v>
      </c>
      <c r="C833" s="202" t="s">
        <v>2031</v>
      </c>
      <c r="D833" s="202" t="s">
        <v>2811</v>
      </c>
      <c r="E833" s="38"/>
      <c r="F833" s="38"/>
      <c r="G833" s="39"/>
      <c r="H833" s="38"/>
      <c r="I833" s="40"/>
      <c r="J833" s="41"/>
    </row>
    <row r="834" spans="1:10" ht="45" hidden="1" outlineLevel="1">
      <c r="A834" s="40" t="e">
        <f t="shared" si="20"/>
        <v>#REF!</v>
      </c>
      <c r="B834" s="69" t="s">
        <v>571</v>
      </c>
      <c r="C834" s="202" t="s">
        <v>2031</v>
      </c>
      <c r="D834" s="202" t="s">
        <v>2495</v>
      </c>
      <c r="E834" s="38"/>
      <c r="F834" s="38"/>
      <c r="G834" s="39"/>
      <c r="H834" s="38"/>
      <c r="I834" s="40"/>
      <c r="J834" s="41"/>
    </row>
    <row r="835" spans="1:10" ht="15" hidden="1" outlineLevel="1">
      <c r="A835" s="40" t="e">
        <f t="shared" si="20"/>
        <v>#REF!</v>
      </c>
      <c r="B835" s="69"/>
      <c r="C835" s="202"/>
      <c r="D835" s="202"/>
      <c r="E835" s="38"/>
      <c r="F835" s="38"/>
      <c r="G835" s="39"/>
      <c r="H835" s="38"/>
      <c r="I835" s="40"/>
      <c r="J835" s="41"/>
    </row>
    <row r="836" spans="1:10" ht="30" hidden="1" outlineLevel="1">
      <c r="A836" s="40" t="e">
        <f t="shared" si="20"/>
        <v>#REF!</v>
      </c>
      <c r="B836" s="69" t="s">
        <v>574</v>
      </c>
      <c r="C836" s="202" t="s">
        <v>2031</v>
      </c>
      <c r="D836" s="202" t="s">
        <v>2812</v>
      </c>
      <c r="E836" s="38"/>
      <c r="F836" s="38"/>
      <c r="G836" s="39"/>
      <c r="H836" s="38"/>
      <c r="I836" s="40"/>
      <c r="J836" s="41"/>
    </row>
    <row r="837" spans="1:10" ht="45" hidden="1" outlineLevel="1">
      <c r="A837" s="40" t="e">
        <f t="shared" si="20"/>
        <v>#REF!</v>
      </c>
      <c r="B837" s="69" t="s">
        <v>581</v>
      </c>
      <c r="C837" s="202" t="s">
        <v>2031</v>
      </c>
      <c r="D837" s="202" t="s">
        <v>2479</v>
      </c>
      <c r="E837" s="38"/>
      <c r="F837" s="38"/>
      <c r="G837" s="39"/>
      <c r="H837" s="38"/>
      <c r="I837" s="40"/>
      <c r="J837" s="41"/>
    </row>
    <row r="838" spans="1:10" ht="15" hidden="1" outlineLevel="1">
      <c r="A838" s="40" t="e">
        <f t="shared" si="20"/>
        <v>#REF!</v>
      </c>
      <c r="B838" s="69" t="s">
        <v>2817</v>
      </c>
      <c r="C838" s="202"/>
      <c r="D838" s="202"/>
      <c r="E838" s="38"/>
      <c r="F838" s="38"/>
      <c r="G838" s="39"/>
      <c r="H838" s="38"/>
      <c r="I838" s="40"/>
      <c r="J838" s="41"/>
    </row>
    <row r="839" spans="1:10" ht="180" hidden="1" outlineLevel="1">
      <c r="A839" s="40" t="e">
        <f t="shared" si="20"/>
        <v>#REF!</v>
      </c>
      <c r="B839" s="69" t="s">
        <v>2829</v>
      </c>
      <c r="C839" s="202" t="s">
        <v>31</v>
      </c>
      <c r="D839" s="202">
        <v>1</v>
      </c>
      <c r="E839" s="38"/>
      <c r="F839" s="38"/>
      <c r="G839" s="39"/>
      <c r="H839" s="38"/>
      <c r="I839" s="40"/>
      <c r="J839" s="41"/>
    </row>
    <row r="840" spans="1:10" ht="30" hidden="1" outlineLevel="1">
      <c r="A840" s="40" t="e">
        <f t="shared" si="20"/>
        <v>#REF!</v>
      </c>
      <c r="B840" s="69" t="s">
        <v>561</v>
      </c>
      <c r="C840" s="202" t="s">
        <v>31</v>
      </c>
      <c r="D840" s="202">
        <v>14</v>
      </c>
      <c r="E840" s="38"/>
      <c r="F840" s="38"/>
      <c r="G840" s="39"/>
      <c r="H840" s="38"/>
      <c r="I840" s="40"/>
      <c r="J840" s="41"/>
    </row>
    <row r="841" spans="1:10" ht="30" hidden="1" outlineLevel="1">
      <c r="A841" s="40" t="e">
        <f t="shared" si="20"/>
        <v>#REF!</v>
      </c>
      <c r="B841" s="69" t="s">
        <v>544</v>
      </c>
      <c r="C841" s="202" t="s">
        <v>31</v>
      </c>
      <c r="D841" s="202">
        <v>5</v>
      </c>
      <c r="E841" s="38"/>
      <c r="F841" s="38"/>
      <c r="G841" s="39"/>
      <c r="H841" s="38"/>
      <c r="I841" s="40"/>
      <c r="J841" s="41"/>
    </row>
    <row r="842" spans="1:10" ht="30" hidden="1" outlineLevel="1">
      <c r="A842" s="40" t="e">
        <f t="shared" si="20"/>
        <v>#REF!</v>
      </c>
      <c r="B842" s="69" t="s">
        <v>811</v>
      </c>
      <c r="C842" s="202" t="s">
        <v>31</v>
      </c>
      <c r="D842" s="202">
        <v>1</v>
      </c>
      <c r="E842" s="38"/>
      <c r="F842" s="38"/>
      <c r="G842" s="39"/>
      <c r="H842" s="38"/>
      <c r="I842" s="40"/>
      <c r="J842" s="41"/>
    </row>
    <row r="843" spans="1:10" ht="30" hidden="1" outlineLevel="1">
      <c r="A843" s="40" t="e">
        <f t="shared" si="20"/>
        <v>#REF!</v>
      </c>
      <c r="B843" s="69" t="s">
        <v>564</v>
      </c>
      <c r="C843" s="202" t="s">
        <v>31</v>
      </c>
      <c r="D843" s="202">
        <v>14</v>
      </c>
      <c r="E843" s="38"/>
      <c r="F843" s="38"/>
      <c r="G843" s="39"/>
      <c r="H843" s="38"/>
      <c r="I843" s="40"/>
      <c r="J843" s="41"/>
    </row>
    <row r="844" spans="1:10" ht="30" hidden="1" outlineLevel="1">
      <c r="A844" s="40" t="e">
        <f t="shared" si="20"/>
        <v>#REF!</v>
      </c>
      <c r="B844" s="69" t="s">
        <v>546</v>
      </c>
      <c r="C844" s="202" t="s">
        <v>31</v>
      </c>
      <c r="D844" s="202">
        <v>5</v>
      </c>
      <c r="E844" s="38"/>
      <c r="F844" s="38"/>
      <c r="G844" s="39"/>
      <c r="H844" s="38"/>
      <c r="I844" s="40"/>
      <c r="J844" s="41"/>
    </row>
    <row r="845" spans="1:10" ht="15" hidden="1" outlineLevel="1">
      <c r="A845" s="40" t="e">
        <f t="shared" si="20"/>
        <v>#REF!</v>
      </c>
      <c r="B845" s="69" t="s">
        <v>812</v>
      </c>
      <c r="C845" s="202" t="s">
        <v>31</v>
      </c>
      <c r="D845" s="202">
        <v>1</v>
      </c>
      <c r="E845" s="38"/>
      <c r="F845" s="38"/>
      <c r="G845" s="39"/>
      <c r="H845" s="38"/>
      <c r="I845" s="40"/>
      <c r="J845" s="41"/>
    </row>
    <row r="846" spans="1:10" ht="45" hidden="1" outlineLevel="1">
      <c r="A846" s="40" t="e">
        <f t="shared" si="20"/>
        <v>#REF!</v>
      </c>
      <c r="B846" s="69" t="s">
        <v>567</v>
      </c>
      <c r="C846" s="202" t="s">
        <v>2461</v>
      </c>
      <c r="D846" s="202" t="s">
        <v>2818</v>
      </c>
      <c r="E846" s="38"/>
      <c r="F846" s="38"/>
      <c r="G846" s="39"/>
      <c r="H846" s="38"/>
      <c r="I846" s="40"/>
      <c r="J846" s="41"/>
    </row>
    <row r="847" spans="1:10" ht="45" hidden="1" outlineLevel="1">
      <c r="A847" s="40" t="e">
        <f t="shared" si="20"/>
        <v>#REF!</v>
      </c>
      <c r="B847" s="69" t="s">
        <v>549</v>
      </c>
      <c r="C847" s="202" t="s">
        <v>2461</v>
      </c>
      <c r="D847" s="202" t="s">
        <v>2819</v>
      </c>
      <c r="E847" s="38"/>
      <c r="F847" s="38"/>
      <c r="G847" s="39"/>
      <c r="H847" s="38"/>
      <c r="I847" s="40"/>
      <c r="J847" s="41"/>
    </row>
    <row r="848" spans="1:10" ht="45" hidden="1" outlineLevel="1">
      <c r="A848" s="40" t="e">
        <f t="shared" si="20"/>
        <v>#REF!</v>
      </c>
      <c r="B848" s="69" t="s">
        <v>742</v>
      </c>
      <c r="C848" s="202" t="s">
        <v>2461</v>
      </c>
      <c r="D848" s="202" t="s">
        <v>2820</v>
      </c>
      <c r="E848" s="38"/>
      <c r="F848" s="38"/>
      <c r="G848" s="39"/>
      <c r="H848" s="38"/>
      <c r="I848" s="40"/>
      <c r="J848" s="41"/>
    </row>
    <row r="849" spans="1:10" ht="45" hidden="1" outlineLevel="1">
      <c r="A849" s="40" t="e">
        <f t="shared" si="20"/>
        <v>#REF!</v>
      </c>
      <c r="B849" s="69" t="s">
        <v>568</v>
      </c>
      <c r="C849" s="202" t="s">
        <v>2461</v>
      </c>
      <c r="D849" s="202" t="s">
        <v>2821</v>
      </c>
      <c r="E849" s="38"/>
      <c r="F849" s="38"/>
      <c r="G849" s="39"/>
      <c r="H849" s="38"/>
      <c r="I849" s="40"/>
      <c r="J849" s="41"/>
    </row>
    <row r="850" spans="1:10" ht="45" hidden="1" outlineLevel="1">
      <c r="A850" s="40" t="e">
        <f t="shared" si="20"/>
        <v>#REF!</v>
      </c>
      <c r="B850" s="69" t="s">
        <v>550</v>
      </c>
      <c r="C850" s="202" t="s">
        <v>2461</v>
      </c>
      <c r="D850" s="202" t="s">
        <v>2822</v>
      </c>
      <c r="E850" s="38"/>
      <c r="F850" s="38"/>
      <c r="G850" s="39"/>
      <c r="H850" s="38"/>
      <c r="I850" s="40"/>
      <c r="J850" s="41"/>
    </row>
    <row r="851" spans="1:10" ht="45" hidden="1" outlineLevel="1">
      <c r="A851" s="40" t="e">
        <f t="shared" ref="A851:A914" si="21">A850+1</f>
        <v>#REF!</v>
      </c>
      <c r="B851" s="69" t="s">
        <v>653</v>
      </c>
      <c r="C851" s="202" t="s">
        <v>2461</v>
      </c>
      <c r="D851" s="202" t="s">
        <v>2823</v>
      </c>
      <c r="E851" s="38"/>
      <c r="F851" s="38"/>
      <c r="G851" s="39"/>
      <c r="H851" s="38"/>
      <c r="I851" s="40"/>
      <c r="J851" s="41"/>
    </row>
    <row r="852" spans="1:10" ht="45" hidden="1" outlineLevel="1">
      <c r="A852" s="40" t="e">
        <f t="shared" si="21"/>
        <v>#REF!</v>
      </c>
      <c r="B852" s="69" t="s">
        <v>813</v>
      </c>
      <c r="C852" s="202" t="s">
        <v>2461</v>
      </c>
      <c r="D852" s="202" t="s">
        <v>2824</v>
      </c>
      <c r="E852" s="38"/>
      <c r="F852" s="38"/>
      <c r="G852" s="39"/>
      <c r="H852" s="38"/>
      <c r="I852" s="40"/>
      <c r="J852" s="41"/>
    </row>
    <row r="853" spans="1:10" ht="45" hidden="1" outlineLevel="1">
      <c r="A853" s="40" t="e">
        <f t="shared" si="21"/>
        <v>#REF!</v>
      </c>
      <c r="B853" s="69" t="s">
        <v>814</v>
      </c>
      <c r="C853" s="202" t="s">
        <v>2461</v>
      </c>
      <c r="D853" s="202" t="s">
        <v>2825</v>
      </c>
      <c r="E853" s="38"/>
      <c r="F853" s="38"/>
      <c r="G853" s="39"/>
      <c r="H853" s="38"/>
      <c r="I853" s="40"/>
      <c r="J853" s="41"/>
    </row>
    <row r="854" spans="1:10" ht="45" hidden="1" outlineLevel="1">
      <c r="A854" s="40" t="e">
        <f t="shared" si="21"/>
        <v>#REF!</v>
      </c>
      <c r="B854" s="69" t="s">
        <v>815</v>
      </c>
      <c r="C854" s="202" t="s">
        <v>31</v>
      </c>
      <c r="D854" s="202" t="s">
        <v>2826</v>
      </c>
      <c r="E854" s="38"/>
      <c r="F854" s="38"/>
      <c r="G854" s="39"/>
      <c r="H854" s="38"/>
      <c r="I854" s="40"/>
      <c r="J854" s="41"/>
    </row>
    <row r="855" spans="1:10" ht="45" hidden="1" outlineLevel="1">
      <c r="A855" s="40" t="e">
        <f t="shared" si="21"/>
        <v>#REF!</v>
      </c>
      <c r="B855" s="69" t="s">
        <v>571</v>
      </c>
      <c r="C855" s="202" t="s">
        <v>2031</v>
      </c>
      <c r="D855" s="202" t="s">
        <v>2827</v>
      </c>
      <c r="E855" s="38"/>
      <c r="F855" s="38"/>
      <c r="G855" s="39"/>
      <c r="H855" s="38"/>
      <c r="I855" s="40"/>
      <c r="J855" s="41"/>
    </row>
    <row r="856" spans="1:10" ht="45" hidden="1" outlineLevel="1">
      <c r="A856" s="40" t="e">
        <f t="shared" si="21"/>
        <v>#REF!</v>
      </c>
      <c r="B856" s="69" t="s">
        <v>552</v>
      </c>
      <c r="C856" s="202" t="s">
        <v>2031</v>
      </c>
      <c r="D856" s="202" t="s">
        <v>2828</v>
      </c>
      <c r="E856" s="38"/>
      <c r="F856" s="38"/>
      <c r="G856" s="39"/>
      <c r="H856" s="38"/>
      <c r="I856" s="40"/>
      <c r="J856" s="41"/>
    </row>
    <row r="857" spans="1:10" ht="45" hidden="1" outlineLevel="1">
      <c r="A857" s="40" t="e">
        <f t="shared" si="21"/>
        <v>#REF!</v>
      </c>
      <c r="B857" s="69" t="s">
        <v>816</v>
      </c>
      <c r="C857" s="202" t="s">
        <v>2031</v>
      </c>
      <c r="D857" s="202" t="s">
        <v>2787</v>
      </c>
      <c r="E857" s="38"/>
      <c r="F857" s="38"/>
      <c r="G857" s="39"/>
      <c r="H857" s="38"/>
      <c r="I857" s="40"/>
      <c r="J857" s="41"/>
    </row>
    <row r="858" spans="1:10" ht="45" hidden="1" outlineLevel="1">
      <c r="A858" s="40" t="e">
        <f t="shared" si="21"/>
        <v>#REF!</v>
      </c>
      <c r="B858" s="69" t="s">
        <v>817</v>
      </c>
      <c r="C858" s="202" t="s">
        <v>2031</v>
      </c>
      <c r="D858" s="202" t="s">
        <v>2830</v>
      </c>
      <c r="E858" s="38"/>
      <c r="F858" s="38"/>
      <c r="G858" s="39"/>
      <c r="H858" s="38"/>
      <c r="I858" s="40"/>
      <c r="J858" s="41"/>
    </row>
    <row r="859" spans="1:10" ht="30" hidden="1" outlineLevel="1">
      <c r="A859" s="40" t="e">
        <f t="shared" si="21"/>
        <v>#REF!</v>
      </c>
      <c r="B859" s="70" t="s">
        <v>576</v>
      </c>
      <c r="C859" s="202" t="s">
        <v>2031</v>
      </c>
      <c r="D859" s="202" t="s">
        <v>2831</v>
      </c>
      <c r="E859" s="38"/>
      <c r="F859" s="38"/>
      <c r="G859" s="39"/>
      <c r="H859" s="38"/>
      <c r="I859" s="40"/>
      <c r="J859" s="41"/>
    </row>
    <row r="860" spans="1:10" ht="30" hidden="1" outlineLevel="1">
      <c r="A860" s="40" t="e">
        <f t="shared" si="21"/>
        <v>#REF!</v>
      </c>
      <c r="B860" s="70" t="s">
        <v>818</v>
      </c>
      <c r="C860" s="202" t="s">
        <v>2031</v>
      </c>
      <c r="D860" s="202" t="s">
        <v>2832</v>
      </c>
      <c r="E860" s="38"/>
      <c r="F860" s="38"/>
      <c r="G860" s="39"/>
      <c r="H860" s="38"/>
      <c r="I860" s="40"/>
      <c r="J860" s="41"/>
    </row>
    <row r="861" spans="1:10" ht="30" hidden="1" outlineLevel="1">
      <c r="A861" s="40" t="e">
        <f t="shared" si="21"/>
        <v>#REF!</v>
      </c>
      <c r="B861" s="70" t="s">
        <v>819</v>
      </c>
      <c r="C861" s="202" t="s">
        <v>2031</v>
      </c>
      <c r="D861" s="202" t="s">
        <v>2833</v>
      </c>
      <c r="E861" s="38"/>
      <c r="F861" s="38"/>
      <c r="G861" s="39"/>
      <c r="H861" s="38"/>
      <c r="I861" s="40"/>
      <c r="J861" s="41"/>
    </row>
    <row r="862" spans="1:10" ht="30" hidden="1" outlineLevel="1">
      <c r="A862" s="40" t="e">
        <f t="shared" si="21"/>
        <v>#REF!</v>
      </c>
      <c r="B862" s="70" t="s">
        <v>820</v>
      </c>
      <c r="C862" s="202" t="s">
        <v>2031</v>
      </c>
      <c r="D862" s="202" t="s">
        <v>2791</v>
      </c>
      <c r="E862" s="38"/>
      <c r="F862" s="38"/>
      <c r="G862" s="39"/>
      <c r="H862" s="38"/>
      <c r="I862" s="40"/>
      <c r="J862" s="41"/>
    </row>
    <row r="863" spans="1:10" ht="45" hidden="1" outlineLevel="1">
      <c r="A863" s="40" t="e">
        <f t="shared" si="21"/>
        <v>#REF!</v>
      </c>
      <c r="B863" s="70" t="s">
        <v>821</v>
      </c>
      <c r="C863" s="202" t="s">
        <v>2031</v>
      </c>
      <c r="D863" s="202" t="s">
        <v>2834</v>
      </c>
      <c r="E863" s="38"/>
      <c r="F863" s="38"/>
      <c r="G863" s="39"/>
      <c r="H863" s="38"/>
      <c r="I863" s="40"/>
      <c r="J863" s="41"/>
    </row>
    <row r="864" spans="1:10" ht="45" hidden="1" outlineLevel="1">
      <c r="A864" s="40" t="e">
        <f t="shared" si="21"/>
        <v>#REF!</v>
      </c>
      <c r="B864" s="70" t="s">
        <v>822</v>
      </c>
      <c r="C864" s="202" t="s">
        <v>2031</v>
      </c>
      <c r="D864" s="202" t="s">
        <v>2835</v>
      </c>
      <c r="E864" s="38"/>
      <c r="F864" s="38"/>
      <c r="G864" s="39"/>
      <c r="H864" s="38"/>
      <c r="I864" s="40"/>
      <c r="J864" s="41"/>
    </row>
    <row r="865" spans="1:10" ht="45" hidden="1" outlineLevel="1">
      <c r="A865" s="40" t="e">
        <f t="shared" si="21"/>
        <v>#REF!</v>
      </c>
      <c r="B865" s="70" t="s">
        <v>823</v>
      </c>
      <c r="C865" s="202" t="s">
        <v>2031</v>
      </c>
      <c r="D865" s="202" t="s">
        <v>2836</v>
      </c>
      <c r="E865" s="38"/>
      <c r="F865" s="38"/>
      <c r="G865" s="39"/>
      <c r="H865" s="38"/>
      <c r="I865" s="40"/>
      <c r="J865" s="41"/>
    </row>
    <row r="866" spans="1:10" ht="45" hidden="1" outlineLevel="1">
      <c r="A866" s="40" t="e">
        <f t="shared" si="21"/>
        <v>#REF!</v>
      </c>
      <c r="B866" s="70" t="s">
        <v>824</v>
      </c>
      <c r="C866" s="202" t="s">
        <v>2031</v>
      </c>
      <c r="D866" s="202" t="s">
        <v>2837</v>
      </c>
      <c r="E866" s="38"/>
      <c r="F866" s="38"/>
      <c r="G866" s="39"/>
      <c r="H866" s="38"/>
      <c r="I866" s="40"/>
      <c r="J866" s="41"/>
    </row>
    <row r="867" spans="1:10" ht="45" hidden="1" outlineLevel="1">
      <c r="A867" s="40" t="e">
        <f t="shared" si="21"/>
        <v>#REF!</v>
      </c>
      <c r="B867" s="70" t="s">
        <v>581</v>
      </c>
      <c r="C867" s="202" t="s">
        <v>2031</v>
      </c>
      <c r="D867" s="202" t="s">
        <v>2505</v>
      </c>
      <c r="E867" s="38"/>
      <c r="F867" s="38"/>
      <c r="G867" s="39"/>
      <c r="H867" s="38"/>
      <c r="I867" s="40"/>
      <c r="J867" s="41"/>
    </row>
    <row r="868" spans="1:10" ht="45" hidden="1" outlineLevel="1">
      <c r="A868" s="40" t="e">
        <f t="shared" si="21"/>
        <v>#REF!</v>
      </c>
      <c r="B868" s="70" t="s">
        <v>825</v>
      </c>
      <c r="C868" s="202" t="s">
        <v>2031</v>
      </c>
      <c r="D868" s="202" t="s">
        <v>2838</v>
      </c>
      <c r="E868" s="38"/>
      <c r="F868" s="38"/>
      <c r="G868" s="39"/>
      <c r="H868" s="38"/>
      <c r="I868" s="40"/>
      <c r="J868" s="41"/>
    </row>
    <row r="869" spans="1:10" ht="45" hidden="1" outlineLevel="1">
      <c r="A869" s="40" t="e">
        <f t="shared" si="21"/>
        <v>#REF!</v>
      </c>
      <c r="B869" s="69" t="s">
        <v>826</v>
      </c>
      <c r="C869" s="202" t="s">
        <v>2031</v>
      </c>
      <c r="D869" s="202" t="s">
        <v>2839</v>
      </c>
      <c r="E869" s="38"/>
      <c r="F869" s="38"/>
      <c r="G869" s="39"/>
      <c r="H869" s="38"/>
      <c r="I869" s="40"/>
      <c r="J869" s="41"/>
    </row>
    <row r="870" spans="1:10" ht="45" hidden="1" outlineLevel="1">
      <c r="A870" s="40" t="e">
        <f t="shared" si="21"/>
        <v>#REF!</v>
      </c>
      <c r="B870" s="69" t="s">
        <v>827</v>
      </c>
      <c r="C870" s="202" t="s">
        <v>2031</v>
      </c>
      <c r="D870" s="202" t="s">
        <v>2840</v>
      </c>
      <c r="E870" s="38"/>
      <c r="F870" s="38"/>
      <c r="G870" s="39"/>
      <c r="H870" s="38"/>
      <c r="I870" s="40"/>
      <c r="J870" s="41"/>
    </row>
    <row r="871" spans="1:10" ht="45" hidden="1" outlineLevel="1">
      <c r="A871" s="40" t="e">
        <f t="shared" si="21"/>
        <v>#REF!</v>
      </c>
      <c r="B871" s="69" t="s">
        <v>583</v>
      </c>
      <c r="C871" s="202" t="s">
        <v>2031</v>
      </c>
      <c r="D871" s="202" t="s">
        <v>2508</v>
      </c>
      <c r="E871" s="38"/>
      <c r="F871" s="38"/>
      <c r="G871" s="39"/>
      <c r="H871" s="38"/>
      <c r="I871" s="40"/>
      <c r="J871" s="41"/>
    </row>
    <row r="872" spans="1:10" ht="45" hidden="1" outlineLevel="1">
      <c r="A872" s="40" t="e">
        <f t="shared" si="21"/>
        <v>#REF!</v>
      </c>
      <c r="B872" s="69" t="s">
        <v>828</v>
      </c>
      <c r="C872" s="202" t="s">
        <v>2031</v>
      </c>
      <c r="D872" s="202" t="s">
        <v>2841</v>
      </c>
      <c r="E872" s="38"/>
      <c r="F872" s="38"/>
      <c r="G872" s="39"/>
      <c r="H872" s="38"/>
      <c r="I872" s="40"/>
      <c r="J872" s="41"/>
    </row>
    <row r="873" spans="1:10" ht="45" hidden="1" outlineLevel="1">
      <c r="A873" s="40" t="e">
        <f t="shared" si="21"/>
        <v>#REF!</v>
      </c>
      <c r="B873" s="69" t="s">
        <v>829</v>
      </c>
      <c r="C873" s="202" t="s">
        <v>2031</v>
      </c>
      <c r="D873" s="202" t="s">
        <v>2842</v>
      </c>
      <c r="E873" s="38"/>
      <c r="F873" s="38"/>
      <c r="G873" s="39"/>
      <c r="H873" s="38"/>
      <c r="I873" s="40"/>
      <c r="J873" s="41"/>
    </row>
    <row r="874" spans="1:10" ht="45" hidden="1" outlineLevel="1">
      <c r="A874" s="40" t="e">
        <f t="shared" si="21"/>
        <v>#REF!</v>
      </c>
      <c r="B874" s="69" t="s">
        <v>640</v>
      </c>
      <c r="C874" s="202" t="s">
        <v>2532</v>
      </c>
      <c r="D874" s="202" t="s">
        <v>2843</v>
      </c>
      <c r="E874" s="38"/>
      <c r="F874" s="38"/>
      <c r="G874" s="39"/>
      <c r="H874" s="38"/>
      <c r="I874" s="40"/>
      <c r="J874" s="41"/>
    </row>
    <row r="875" spans="1:10" ht="30" hidden="1" outlineLevel="1">
      <c r="A875" s="40" t="e">
        <f t="shared" si="21"/>
        <v>#REF!</v>
      </c>
      <c r="B875" s="69" t="s">
        <v>558</v>
      </c>
      <c r="C875" s="202" t="s">
        <v>2532</v>
      </c>
      <c r="D875" s="202" t="s">
        <v>2844</v>
      </c>
      <c r="E875" s="38"/>
      <c r="F875" s="38"/>
      <c r="G875" s="39"/>
      <c r="H875" s="38"/>
      <c r="I875" s="40"/>
      <c r="J875" s="41"/>
    </row>
    <row r="876" spans="1:10" ht="15" hidden="1" outlineLevel="1">
      <c r="A876" s="40" t="e">
        <f t="shared" si="21"/>
        <v>#REF!</v>
      </c>
      <c r="B876" s="69"/>
      <c r="C876" s="202"/>
      <c r="D876" s="202"/>
      <c r="E876" s="38"/>
      <c r="F876" s="38"/>
      <c r="G876" s="39"/>
      <c r="H876" s="38"/>
      <c r="I876" s="40"/>
      <c r="J876" s="41"/>
    </row>
    <row r="877" spans="1:10" ht="15" hidden="1" outlineLevel="1">
      <c r="A877" s="40" t="e">
        <f t="shared" si="21"/>
        <v>#REF!</v>
      </c>
      <c r="B877" s="69" t="s">
        <v>2845</v>
      </c>
      <c r="C877" s="202"/>
      <c r="D877" s="202"/>
      <c r="E877" s="38"/>
      <c r="F877" s="38"/>
      <c r="G877" s="39"/>
      <c r="H877" s="38"/>
      <c r="I877" s="40"/>
      <c r="J877" s="41"/>
    </row>
    <row r="878" spans="1:10" ht="30" hidden="1" outlineLevel="1">
      <c r="A878" s="40" t="e">
        <f t="shared" si="21"/>
        <v>#REF!</v>
      </c>
      <c r="B878" s="69" t="s">
        <v>830</v>
      </c>
      <c r="C878" s="202" t="s">
        <v>31</v>
      </c>
      <c r="D878" s="202">
        <v>1</v>
      </c>
      <c r="E878" s="38"/>
      <c r="F878" s="38"/>
      <c r="G878" s="39"/>
      <c r="H878" s="38"/>
      <c r="I878" s="40"/>
      <c r="J878" s="41"/>
    </row>
    <row r="879" spans="1:10" ht="15" hidden="1" outlineLevel="1">
      <c r="A879" s="40" t="e">
        <f t="shared" si="21"/>
        <v>#REF!</v>
      </c>
      <c r="B879" s="69" t="s">
        <v>831</v>
      </c>
      <c r="C879" s="202"/>
      <c r="D879" s="202"/>
      <c r="E879" s="38"/>
      <c r="F879" s="38"/>
      <c r="G879" s="39"/>
      <c r="H879" s="38"/>
      <c r="I879" s="40"/>
      <c r="J879" s="41"/>
    </row>
    <row r="880" spans="1:10" ht="30" hidden="1" outlineLevel="1">
      <c r="A880" s="40" t="e">
        <f t="shared" si="21"/>
        <v>#REF!</v>
      </c>
      <c r="B880" s="69" t="s">
        <v>832</v>
      </c>
      <c r="C880" s="202"/>
      <c r="D880" s="202"/>
      <c r="E880" s="38"/>
      <c r="F880" s="38"/>
      <c r="G880" s="39"/>
      <c r="H880" s="38"/>
      <c r="I880" s="40"/>
      <c r="J880" s="41"/>
    </row>
    <row r="881" spans="1:10" ht="30" hidden="1" outlineLevel="1">
      <c r="A881" s="40" t="e">
        <f t="shared" si="21"/>
        <v>#REF!</v>
      </c>
      <c r="B881" s="69" t="s">
        <v>833</v>
      </c>
      <c r="C881" s="202"/>
      <c r="D881" s="202"/>
      <c r="E881" s="38"/>
      <c r="F881" s="38"/>
      <c r="G881" s="39"/>
      <c r="H881" s="38"/>
      <c r="I881" s="40"/>
      <c r="J881" s="41"/>
    </row>
    <row r="882" spans="1:10" ht="15" hidden="1" outlineLevel="1">
      <c r="A882" s="40" t="e">
        <f t="shared" si="21"/>
        <v>#REF!</v>
      </c>
      <c r="B882" s="70" t="s">
        <v>834</v>
      </c>
      <c r="C882" s="202"/>
      <c r="D882" s="202"/>
      <c r="E882" s="38"/>
      <c r="F882" s="38"/>
      <c r="G882" s="39"/>
      <c r="H882" s="38"/>
      <c r="I882" s="40"/>
      <c r="J882" s="41"/>
    </row>
    <row r="883" spans="1:10" ht="15" hidden="1" outlineLevel="1">
      <c r="A883" s="40" t="e">
        <f t="shared" si="21"/>
        <v>#REF!</v>
      </c>
      <c r="B883" s="69" t="s">
        <v>835</v>
      </c>
      <c r="C883" s="202"/>
      <c r="D883" s="202"/>
      <c r="E883" s="38"/>
      <c r="F883" s="38"/>
      <c r="G883" s="39"/>
      <c r="H883" s="38"/>
      <c r="I883" s="40"/>
      <c r="J883" s="41"/>
    </row>
    <row r="884" spans="1:10" ht="15" hidden="1" outlineLevel="1">
      <c r="A884" s="40" t="e">
        <f t="shared" si="21"/>
        <v>#REF!</v>
      </c>
      <c r="B884" s="69" t="s">
        <v>836</v>
      </c>
      <c r="C884" s="202"/>
      <c r="D884" s="202"/>
      <c r="E884" s="38"/>
      <c r="F884" s="38"/>
      <c r="G884" s="39"/>
      <c r="H884" s="38"/>
      <c r="I884" s="40"/>
      <c r="J884" s="41"/>
    </row>
    <row r="885" spans="1:10" ht="15" hidden="1" outlineLevel="1">
      <c r="A885" s="40" t="e">
        <f t="shared" si="21"/>
        <v>#REF!</v>
      </c>
      <c r="B885" s="69" t="s">
        <v>837</v>
      </c>
      <c r="C885" s="202"/>
      <c r="D885" s="202"/>
      <c r="E885" s="38"/>
      <c r="F885" s="38"/>
      <c r="G885" s="39"/>
      <c r="H885" s="38"/>
      <c r="I885" s="40"/>
      <c r="J885" s="41"/>
    </row>
    <row r="886" spans="1:10" ht="30" hidden="1" outlineLevel="1">
      <c r="A886" s="40" t="e">
        <f t="shared" si="21"/>
        <v>#REF!</v>
      </c>
      <c r="B886" s="69" t="s">
        <v>560</v>
      </c>
      <c r="C886" s="202" t="s">
        <v>31</v>
      </c>
      <c r="D886" s="202">
        <v>9</v>
      </c>
      <c r="E886" s="38"/>
      <c r="F886" s="38"/>
      <c r="G886" s="39"/>
      <c r="H886" s="38"/>
      <c r="I886" s="40"/>
      <c r="J886" s="41"/>
    </row>
    <row r="887" spans="1:10" ht="30" hidden="1" outlineLevel="1">
      <c r="A887" s="40" t="e">
        <f t="shared" si="21"/>
        <v>#REF!</v>
      </c>
      <c r="B887" s="69" t="s">
        <v>838</v>
      </c>
      <c r="C887" s="202" t="s">
        <v>31</v>
      </c>
      <c r="D887" s="202">
        <v>1</v>
      </c>
      <c r="E887" s="38"/>
      <c r="F887" s="38"/>
      <c r="G887" s="39"/>
      <c r="H887" s="38"/>
      <c r="I887" s="40"/>
      <c r="J887" s="41"/>
    </row>
    <row r="888" spans="1:10" ht="30" hidden="1" outlineLevel="1">
      <c r="A888" s="40" t="e">
        <f t="shared" si="21"/>
        <v>#REF!</v>
      </c>
      <c r="B888" s="69" t="s">
        <v>563</v>
      </c>
      <c r="C888" s="202" t="s">
        <v>31</v>
      </c>
      <c r="D888" s="202">
        <v>9</v>
      </c>
      <c r="E888" s="38"/>
      <c r="F888" s="38"/>
      <c r="G888" s="39"/>
      <c r="H888" s="38"/>
      <c r="I888" s="40"/>
      <c r="J888" s="41"/>
    </row>
    <row r="889" spans="1:10" ht="15" hidden="1" outlineLevel="1">
      <c r="A889" s="40" t="e">
        <f t="shared" si="21"/>
        <v>#REF!</v>
      </c>
      <c r="B889" s="69" t="s">
        <v>839</v>
      </c>
      <c r="C889" s="202" t="s">
        <v>31</v>
      </c>
      <c r="D889" s="202">
        <v>1</v>
      </c>
      <c r="E889" s="38"/>
      <c r="F889" s="38"/>
      <c r="G889" s="39"/>
      <c r="H889" s="38"/>
      <c r="I889" s="40"/>
      <c r="J889" s="41"/>
    </row>
    <row r="890" spans="1:10" ht="45" hidden="1" outlineLevel="1">
      <c r="A890" s="40" t="e">
        <f t="shared" si="21"/>
        <v>#REF!</v>
      </c>
      <c r="B890" s="69" t="s">
        <v>566</v>
      </c>
      <c r="C890" s="202" t="s">
        <v>2461</v>
      </c>
      <c r="D890" s="202" t="s">
        <v>2846</v>
      </c>
      <c r="E890" s="38"/>
      <c r="F890" s="38"/>
      <c r="G890" s="39"/>
      <c r="H890" s="38"/>
      <c r="I890" s="40"/>
      <c r="J890" s="41"/>
    </row>
    <row r="891" spans="1:10" ht="45" hidden="1" outlineLevel="1">
      <c r="A891" s="40" t="e">
        <f t="shared" si="21"/>
        <v>#REF!</v>
      </c>
      <c r="B891" s="69" t="s">
        <v>549</v>
      </c>
      <c r="C891" s="202" t="s">
        <v>2461</v>
      </c>
      <c r="D891" s="202" t="s">
        <v>2847</v>
      </c>
      <c r="E891" s="38"/>
      <c r="F891" s="38"/>
      <c r="G891" s="39"/>
      <c r="H891" s="38"/>
      <c r="I891" s="40"/>
      <c r="J891" s="41"/>
    </row>
    <row r="892" spans="1:10" ht="45" hidden="1" outlineLevel="1">
      <c r="A892" s="40" t="e">
        <f t="shared" si="21"/>
        <v>#REF!</v>
      </c>
      <c r="B892" s="69" t="s">
        <v>742</v>
      </c>
      <c r="C892" s="202" t="s">
        <v>2461</v>
      </c>
      <c r="D892" s="202" t="s">
        <v>2848</v>
      </c>
      <c r="E892" s="38"/>
      <c r="F892" s="38"/>
      <c r="G892" s="39"/>
      <c r="H892" s="38"/>
      <c r="I892" s="40"/>
      <c r="J892" s="41"/>
    </row>
    <row r="893" spans="1:10" ht="45" hidden="1" outlineLevel="1">
      <c r="A893" s="40" t="e">
        <f t="shared" si="21"/>
        <v>#REF!</v>
      </c>
      <c r="B893" s="69" t="s">
        <v>840</v>
      </c>
      <c r="C893" s="202" t="s">
        <v>2461</v>
      </c>
      <c r="D893" s="202" t="s">
        <v>2849</v>
      </c>
      <c r="E893" s="38"/>
      <c r="F893" s="38"/>
      <c r="G893" s="39"/>
      <c r="H893" s="38"/>
      <c r="I893" s="40"/>
      <c r="J893" s="41"/>
    </row>
    <row r="894" spans="1:10" ht="45" hidden="1" outlineLevel="1">
      <c r="A894" s="40" t="e">
        <f t="shared" si="21"/>
        <v>#REF!</v>
      </c>
      <c r="B894" s="69" t="s">
        <v>841</v>
      </c>
      <c r="C894" s="202" t="s">
        <v>2461</v>
      </c>
      <c r="D894" s="202" t="s">
        <v>2850</v>
      </c>
      <c r="E894" s="38"/>
      <c r="F894" s="38"/>
      <c r="G894" s="39"/>
      <c r="H894" s="38"/>
      <c r="I894" s="40"/>
      <c r="J894" s="41"/>
    </row>
    <row r="895" spans="1:10" ht="45" hidden="1" outlineLevel="1">
      <c r="A895" s="40" t="e">
        <f t="shared" si="21"/>
        <v>#REF!</v>
      </c>
      <c r="B895" s="69" t="s">
        <v>842</v>
      </c>
      <c r="C895" s="202" t="s">
        <v>2461</v>
      </c>
      <c r="D895" s="202" t="s">
        <v>2851</v>
      </c>
      <c r="E895" s="38"/>
      <c r="F895" s="38"/>
      <c r="G895" s="39"/>
      <c r="H895" s="38"/>
      <c r="I895" s="40"/>
      <c r="J895" s="41"/>
    </row>
    <row r="896" spans="1:10" ht="45" hidden="1" outlineLevel="1">
      <c r="A896" s="40" t="e">
        <f t="shared" si="21"/>
        <v>#REF!</v>
      </c>
      <c r="B896" s="69" t="s">
        <v>843</v>
      </c>
      <c r="C896" s="202" t="s">
        <v>2031</v>
      </c>
      <c r="D896" s="202" t="s">
        <v>2504</v>
      </c>
      <c r="E896" s="38"/>
      <c r="F896" s="38"/>
      <c r="G896" s="39"/>
      <c r="H896" s="38"/>
      <c r="I896" s="40"/>
      <c r="J896" s="41"/>
    </row>
    <row r="897" spans="1:10" ht="45" hidden="1" outlineLevel="1">
      <c r="A897" s="40" t="e">
        <f t="shared" si="21"/>
        <v>#REF!</v>
      </c>
      <c r="B897" s="69" t="s">
        <v>637</v>
      </c>
      <c r="C897" s="202" t="s">
        <v>2031</v>
      </c>
      <c r="D897" s="202" t="s">
        <v>2852</v>
      </c>
      <c r="E897" s="38"/>
      <c r="F897" s="38"/>
      <c r="G897" s="39"/>
      <c r="H897" s="38"/>
      <c r="I897" s="40"/>
      <c r="J897" s="41"/>
    </row>
    <row r="898" spans="1:10" ht="45" hidden="1" outlineLevel="1">
      <c r="A898" s="40" t="e">
        <f t="shared" si="21"/>
        <v>#REF!</v>
      </c>
      <c r="B898" s="69" t="s">
        <v>844</v>
      </c>
      <c r="C898" s="202" t="s">
        <v>2031</v>
      </c>
      <c r="D898" s="202" t="s">
        <v>2853</v>
      </c>
      <c r="E898" s="38"/>
      <c r="F898" s="38"/>
      <c r="G898" s="39"/>
      <c r="H898" s="38"/>
      <c r="I898" s="40"/>
      <c r="J898" s="41"/>
    </row>
    <row r="899" spans="1:10" ht="45" hidden="1" outlineLevel="1">
      <c r="A899" s="40" t="e">
        <f t="shared" si="21"/>
        <v>#REF!</v>
      </c>
      <c r="B899" s="69" t="s">
        <v>845</v>
      </c>
      <c r="C899" s="202" t="s">
        <v>2031</v>
      </c>
      <c r="D899" s="202" t="s">
        <v>2854</v>
      </c>
      <c r="E899" s="38"/>
      <c r="F899" s="38"/>
      <c r="G899" s="39"/>
      <c r="H899" s="38"/>
      <c r="I899" s="40"/>
      <c r="J899" s="41"/>
    </row>
    <row r="900" spans="1:10" ht="45" hidden="1" outlineLevel="1">
      <c r="A900" s="40" t="e">
        <f t="shared" si="21"/>
        <v>#REF!</v>
      </c>
      <c r="B900" s="69" t="s">
        <v>846</v>
      </c>
      <c r="C900" s="202" t="s">
        <v>2031</v>
      </c>
      <c r="D900" s="202" t="s">
        <v>2855</v>
      </c>
      <c r="E900" s="38"/>
      <c r="F900" s="38"/>
      <c r="G900" s="39"/>
      <c r="H900" s="38"/>
      <c r="I900" s="40"/>
      <c r="J900" s="41"/>
    </row>
    <row r="901" spans="1:10" ht="30" hidden="1" outlineLevel="1">
      <c r="A901" s="40" t="e">
        <f t="shared" si="21"/>
        <v>#REF!</v>
      </c>
      <c r="B901" s="69" t="s">
        <v>847</v>
      </c>
      <c r="C901" s="202" t="s">
        <v>2031</v>
      </c>
      <c r="D901" s="202" t="s">
        <v>2856</v>
      </c>
      <c r="E901" s="38"/>
      <c r="F901" s="38"/>
      <c r="G901" s="39"/>
      <c r="H901" s="38"/>
      <c r="I901" s="40"/>
      <c r="J901" s="41"/>
    </row>
    <row r="902" spans="1:10" ht="30" hidden="1" outlineLevel="1">
      <c r="A902" s="40" t="e">
        <f t="shared" si="21"/>
        <v>#REF!</v>
      </c>
      <c r="B902" s="69" t="s">
        <v>818</v>
      </c>
      <c r="C902" s="202" t="s">
        <v>2031</v>
      </c>
      <c r="D902" s="202" t="s">
        <v>2857</v>
      </c>
      <c r="E902" s="38"/>
      <c r="F902" s="38"/>
      <c r="G902" s="39"/>
      <c r="H902" s="38"/>
      <c r="I902" s="40"/>
      <c r="J902" s="41"/>
    </row>
    <row r="903" spans="1:10" ht="45" hidden="1" outlineLevel="1">
      <c r="A903" s="40" t="e">
        <f t="shared" si="21"/>
        <v>#REF!</v>
      </c>
      <c r="B903" s="69" t="s">
        <v>848</v>
      </c>
      <c r="C903" s="202" t="s">
        <v>2031</v>
      </c>
      <c r="D903" s="202" t="s">
        <v>2858</v>
      </c>
      <c r="E903" s="38"/>
      <c r="F903" s="38"/>
      <c r="G903" s="39"/>
      <c r="H903" s="38"/>
      <c r="I903" s="40"/>
      <c r="J903" s="41"/>
    </row>
    <row r="904" spans="1:10" ht="45" hidden="1" outlineLevel="1">
      <c r="A904" s="40" t="e">
        <f t="shared" si="21"/>
        <v>#REF!</v>
      </c>
      <c r="B904" s="69" t="s">
        <v>578</v>
      </c>
      <c r="C904" s="202" t="s">
        <v>2031</v>
      </c>
      <c r="D904" s="202" t="s">
        <v>2859</v>
      </c>
      <c r="E904" s="38"/>
      <c r="F904" s="38"/>
      <c r="G904" s="39"/>
      <c r="H904" s="38"/>
      <c r="I904" s="40"/>
      <c r="J904" s="41"/>
    </row>
    <row r="905" spans="1:10" ht="45" hidden="1" outlineLevel="1">
      <c r="A905" s="40" t="e">
        <f t="shared" si="21"/>
        <v>#REF!</v>
      </c>
      <c r="B905" s="69" t="s">
        <v>849</v>
      </c>
      <c r="C905" s="202" t="s">
        <v>2031</v>
      </c>
      <c r="D905" s="202" t="s">
        <v>2769</v>
      </c>
      <c r="E905" s="38"/>
      <c r="F905" s="38"/>
      <c r="G905" s="39"/>
      <c r="H905" s="38"/>
      <c r="I905" s="40"/>
      <c r="J905" s="41"/>
    </row>
    <row r="906" spans="1:10" ht="45" hidden="1" outlineLevel="1">
      <c r="A906" s="40" t="e">
        <f t="shared" si="21"/>
        <v>#REF!</v>
      </c>
      <c r="B906" s="69" t="s">
        <v>850</v>
      </c>
      <c r="C906" s="202" t="s">
        <v>2031</v>
      </c>
      <c r="D906" s="202" t="s">
        <v>2796</v>
      </c>
      <c r="E906" s="38"/>
      <c r="F906" s="38"/>
      <c r="G906" s="39"/>
      <c r="H906" s="38"/>
      <c r="I906" s="40"/>
      <c r="J906" s="41"/>
    </row>
    <row r="907" spans="1:10" ht="45" hidden="1" outlineLevel="1">
      <c r="A907" s="40" t="e">
        <f t="shared" si="21"/>
        <v>#REF!</v>
      </c>
      <c r="B907" s="69" t="s">
        <v>851</v>
      </c>
      <c r="C907" s="202" t="s">
        <v>2031</v>
      </c>
      <c r="D907" s="202" t="s">
        <v>2860</v>
      </c>
      <c r="E907" s="38"/>
      <c r="F907" s="38"/>
      <c r="G907" s="39"/>
      <c r="H907" s="38"/>
      <c r="I907" s="40"/>
      <c r="J907" s="41"/>
    </row>
    <row r="908" spans="1:10" ht="45" hidden="1" outlineLevel="1">
      <c r="A908" s="40" t="e">
        <f t="shared" si="21"/>
        <v>#REF!</v>
      </c>
      <c r="B908" s="69" t="s">
        <v>541</v>
      </c>
      <c r="C908" s="202" t="s">
        <v>2532</v>
      </c>
      <c r="D908" s="202" t="s">
        <v>2861</v>
      </c>
      <c r="E908" s="38"/>
      <c r="F908" s="38"/>
      <c r="G908" s="39"/>
      <c r="H908" s="38"/>
      <c r="I908" s="40"/>
      <c r="J908" s="41"/>
    </row>
    <row r="909" spans="1:10" ht="45" hidden="1" outlineLevel="1">
      <c r="A909" s="40" t="e">
        <f t="shared" si="21"/>
        <v>#REF!</v>
      </c>
      <c r="B909" s="69" t="s">
        <v>640</v>
      </c>
      <c r="C909" s="202" t="s">
        <v>2532</v>
      </c>
      <c r="D909" s="202" t="s">
        <v>2862</v>
      </c>
      <c r="E909" s="38"/>
      <c r="F909" s="38"/>
      <c r="G909" s="39"/>
      <c r="H909" s="38"/>
      <c r="I909" s="40"/>
      <c r="J909" s="41"/>
    </row>
    <row r="910" spans="1:10" ht="15" hidden="1" outlineLevel="1">
      <c r="A910" s="40" t="e">
        <f t="shared" si="21"/>
        <v>#REF!</v>
      </c>
      <c r="B910" s="69" t="s">
        <v>2863</v>
      </c>
      <c r="C910" s="202"/>
      <c r="D910" s="202"/>
      <c r="E910" s="38"/>
      <c r="F910" s="38"/>
      <c r="G910" s="39"/>
      <c r="H910" s="38"/>
      <c r="I910" s="40"/>
      <c r="J910" s="41"/>
    </row>
    <row r="911" spans="1:10" ht="15" hidden="1" outlineLevel="1">
      <c r="A911" s="40" t="e">
        <f t="shared" si="21"/>
        <v>#REF!</v>
      </c>
      <c r="B911" s="69" t="s">
        <v>852</v>
      </c>
      <c r="C911" s="202" t="s">
        <v>31</v>
      </c>
      <c r="D911" s="202">
        <v>1</v>
      </c>
      <c r="E911" s="38"/>
      <c r="F911" s="38"/>
      <c r="G911" s="39"/>
      <c r="H911" s="38"/>
      <c r="I911" s="40"/>
      <c r="J911" s="41"/>
    </row>
    <row r="912" spans="1:10" ht="15" hidden="1" outlineLevel="1">
      <c r="A912" s="40" t="e">
        <f t="shared" si="21"/>
        <v>#REF!</v>
      </c>
      <c r="B912" s="69" t="s">
        <v>853</v>
      </c>
      <c r="C912" s="202"/>
      <c r="D912" s="202"/>
      <c r="E912" s="38"/>
      <c r="F912" s="38"/>
      <c r="G912" s="39"/>
      <c r="H912" s="38"/>
      <c r="I912" s="40"/>
      <c r="J912" s="41"/>
    </row>
    <row r="913" spans="1:10" ht="30" hidden="1" outlineLevel="1">
      <c r="A913" s="40" t="e">
        <f t="shared" si="21"/>
        <v>#REF!</v>
      </c>
      <c r="B913" s="69" t="s">
        <v>854</v>
      </c>
      <c r="C913" s="202"/>
      <c r="D913" s="202"/>
      <c r="E913" s="38"/>
      <c r="F913" s="38"/>
      <c r="G913" s="39"/>
      <c r="H913" s="38"/>
      <c r="I913" s="40"/>
      <c r="J913" s="41"/>
    </row>
    <row r="914" spans="1:10" ht="30" hidden="1" outlineLevel="1">
      <c r="A914" s="40" t="e">
        <f t="shared" si="21"/>
        <v>#REF!</v>
      </c>
      <c r="B914" s="69" t="s">
        <v>855</v>
      </c>
      <c r="C914" s="202"/>
      <c r="D914" s="202"/>
      <c r="E914" s="38"/>
      <c r="F914" s="38"/>
      <c r="G914" s="39"/>
      <c r="H914" s="38"/>
      <c r="I914" s="40"/>
      <c r="J914" s="41"/>
    </row>
    <row r="915" spans="1:10" ht="15" hidden="1" outlineLevel="1">
      <c r="A915" s="40" t="e">
        <f t="shared" ref="A915:A978" si="22">A914+1</f>
        <v>#REF!</v>
      </c>
      <c r="B915" s="69" t="s">
        <v>856</v>
      </c>
      <c r="C915" s="202"/>
      <c r="D915" s="202"/>
      <c r="E915" s="38"/>
      <c r="F915" s="38"/>
      <c r="G915" s="39"/>
      <c r="H915" s="38"/>
      <c r="I915" s="40"/>
      <c r="J915" s="41"/>
    </row>
    <row r="916" spans="1:10" ht="15" hidden="1" outlineLevel="1">
      <c r="A916" s="40" t="e">
        <f t="shared" si="22"/>
        <v>#REF!</v>
      </c>
      <c r="B916" s="69" t="s">
        <v>857</v>
      </c>
      <c r="C916" s="202"/>
      <c r="D916" s="202"/>
      <c r="E916" s="38"/>
      <c r="F916" s="38"/>
      <c r="G916" s="39"/>
      <c r="H916" s="38"/>
      <c r="I916" s="40"/>
      <c r="J916" s="41"/>
    </row>
    <row r="917" spans="1:10" ht="15" hidden="1" outlineLevel="1">
      <c r="A917" s="40" t="e">
        <f t="shared" si="22"/>
        <v>#REF!</v>
      </c>
      <c r="B917" s="69" t="s">
        <v>858</v>
      </c>
      <c r="C917" s="202"/>
      <c r="D917" s="202"/>
      <c r="E917" s="38"/>
      <c r="F917" s="38"/>
      <c r="G917" s="39"/>
      <c r="H917" s="38"/>
      <c r="I917" s="40"/>
      <c r="J917" s="41"/>
    </row>
    <row r="918" spans="1:10" ht="30" hidden="1" outlineLevel="1">
      <c r="A918" s="40" t="e">
        <f t="shared" si="22"/>
        <v>#REF!</v>
      </c>
      <c r="B918" s="69" t="s">
        <v>859</v>
      </c>
      <c r="C918" s="202"/>
      <c r="D918" s="202"/>
      <c r="E918" s="38"/>
      <c r="F918" s="38"/>
      <c r="G918" s="39"/>
      <c r="H918" s="38"/>
      <c r="I918" s="40"/>
      <c r="J918" s="41"/>
    </row>
    <row r="919" spans="1:10" ht="30" hidden="1" outlineLevel="1">
      <c r="A919" s="40" t="e">
        <f t="shared" si="22"/>
        <v>#REF!</v>
      </c>
      <c r="B919" s="69" t="s">
        <v>860</v>
      </c>
      <c r="C919" s="202" t="s">
        <v>31</v>
      </c>
      <c r="D919" s="202">
        <v>1</v>
      </c>
      <c r="E919" s="38"/>
      <c r="F919" s="38"/>
      <c r="G919" s="39"/>
      <c r="H919" s="38"/>
      <c r="I919" s="40"/>
      <c r="J919" s="41"/>
    </row>
    <row r="920" spans="1:10" ht="30" hidden="1" outlineLevel="1">
      <c r="A920" s="40" t="e">
        <f t="shared" si="22"/>
        <v>#REF!</v>
      </c>
      <c r="B920" s="69" t="s">
        <v>861</v>
      </c>
      <c r="C920" s="202" t="s">
        <v>31</v>
      </c>
      <c r="D920" s="202">
        <v>3</v>
      </c>
      <c r="E920" s="38"/>
      <c r="F920" s="38"/>
      <c r="G920" s="39"/>
      <c r="H920" s="38"/>
      <c r="I920" s="40"/>
      <c r="J920" s="41"/>
    </row>
    <row r="921" spans="1:10" ht="30" hidden="1" outlineLevel="1">
      <c r="A921" s="40" t="e">
        <f t="shared" si="22"/>
        <v>#REF!</v>
      </c>
      <c r="B921" s="69" t="s">
        <v>862</v>
      </c>
      <c r="C921" s="202" t="s">
        <v>31</v>
      </c>
      <c r="D921" s="202">
        <v>1</v>
      </c>
      <c r="E921" s="38"/>
      <c r="F921" s="38"/>
      <c r="G921" s="39"/>
      <c r="H921" s="38"/>
      <c r="I921" s="40"/>
      <c r="J921" s="41"/>
    </row>
    <row r="922" spans="1:10" ht="30" hidden="1" outlineLevel="1">
      <c r="A922" s="40" t="e">
        <f t="shared" si="22"/>
        <v>#REF!</v>
      </c>
      <c r="B922" s="69" t="s">
        <v>863</v>
      </c>
      <c r="C922" s="202" t="s">
        <v>31</v>
      </c>
      <c r="D922" s="202">
        <v>1</v>
      </c>
      <c r="E922" s="38"/>
      <c r="F922" s="38"/>
      <c r="G922" s="39"/>
      <c r="H922" s="38"/>
      <c r="I922" s="40"/>
      <c r="J922" s="41"/>
    </row>
    <row r="923" spans="1:10" ht="30" hidden="1" outlineLevel="1">
      <c r="A923" s="40" t="e">
        <f t="shared" si="22"/>
        <v>#REF!</v>
      </c>
      <c r="B923" s="69" t="s">
        <v>864</v>
      </c>
      <c r="C923" s="202" t="s">
        <v>31</v>
      </c>
      <c r="D923" s="202">
        <v>1</v>
      </c>
      <c r="E923" s="38"/>
      <c r="F923" s="38"/>
      <c r="G923" s="39"/>
      <c r="H923" s="38"/>
      <c r="I923" s="40"/>
      <c r="J923" s="41"/>
    </row>
    <row r="924" spans="1:10" ht="15" hidden="1" outlineLevel="1">
      <c r="A924" s="40" t="e">
        <f t="shared" si="22"/>
        <v>#REF!</v>
      </c>
      <c r="B924" s="69" t="s">
        <v>865</v>
      </c>
      <c r="C924" s="202" t="s">
        <v>31</v>
      </c>
      <c r="D924" s="202">
        <v>1</v>
      </c>
      <c r="E924" s="38"/>
      <c r="F924" s="38"/>
      <c r="G924" s="39"/>
      <c r="H924" s="38"/>
      <c r="I924" s="40"/>
      <c r="J924" s="41"/>
    </row>
    <row r="925" spans="1:10" ht="30" hidden="1" outlineLevel="1">
      <c r="A925" s="40" t="e">
        <f t="shared" si="22"/>
        <v>#REF!</v>
      </c>
      <c r="B925" s="69" t="s">
        <v>866</v>
      </c>
      <c r="C925" s="202" t="s">
        <v>31</v>
      </c>
      <c r="D925" s="202">
        <v>1</v>
      </c>
      <c r="E925" s="38"/>
      <c r="F925" s="38"/>
      <c r="G925" s="39"/>
      <c r="H925" s="38"/>
      <c r="I925" s="40"/>
      <c r="J925" s="41"/>
    </row>
    <row r="926" spans="1:10" ht="30" hidden="1" outlineLevel="1">
      <c r="A926" s="40" t="e">
        <f t="shared" si="22"/>
        <v>#REF!</v>
      </c>
      <c r="B926" s="70" t="s">
        <v>867</v>
      </c>
      <c r="C926" s="202" t="s">
        <v>31</v>
      </c>
      <c r="D926" s="202">
        <v>3</v>
      </c>
      <c r="E926" s="38"/>
      <c r="F926" s="38"/>
      <c r="G926" s="39"/>
      <c r="H926" s="38"/>
      <c r="I926" s="40"/>
      <c r="J926" s="41"/>
    </row>
    <row r="927" spans="1:10" ht="45" hidden="1" outlineLevel="1">
      <c r="A927" s="40" t="e">
        <f t="shared" si="22"/>
        <v>#REF!</v>
      </c>
      <c r="B927" s="69" t="s">
        <v>599</v>
      </c>
      <c r="C927" s="202" t="s">
        <v>2461</v>
      </c>
      <c r="D927" s="202" t="s">
        <v>2864</v>
      </c>
      <c r="E927" s="38"/>
      <c r="F927" s="38"/>
      <c r="G927" s="39"/>
      <c r="H927" s="38"/>
      <c r="I927" s="40"/>
      <c r="J927" s="41"/>
    </row>
    <row r="928" spans="1:10" ht="45" hidden="1" outlineLevel="1">
      <c r="A928" s="40" t="e">
        <f t="shared" si="22"/>
        <v>#REF!</v>
      </c>
      <c r="B928" s="69" t="s">
        <v>868</v>
      </c>
      <c r="C928" s="202" t="s">
        <v>2461</v>
      </c>
      <c r="D928" s="202" t="s">
        <v>2865</v>
      </c>
      <c r="E928" s="38"/>
      <c r="F928" s="38"/>
      <c r="G928" s="39"/>
      <c r="H928" s="38"/>
      <c r="I928" s="40"/>
      <c r="J928" s="41"/>
    </row>
    <row r="929" spans="1:10" ht="45" hidden="1" outlineLevel="1">
      <c r="A929" s="40" t="e">
        <f t="shared" si="22"/>
        <v>#REF!</v>
      </c>
      <c r="B929" s="69" t="s">
        <v>840</v>
      </c>
      <c r="C929" s="202" t="s">
        <v>2461</v>
      </c>
      <c r="D929" s="202" t="s">
        <v>2866</v>
      </c>
      <c r="E929" s="38"/>
      <c r="F929" s="38"/>
      <c r="G929" s="39"/>
      <c r="H929" s="38"/>
      <c r="I929" s="40"/>
      <c r="J929" s="41"/>
    </row>
    <row r="930" spans="1:10" ht="45" hidden="1" outlineLevel="1">
      <c r="A930" s="40" t="e">
        <f t="shared" si="22"/>
        <v>#REF!</v>
      </c>
      <c r="B930" s="69" t="s">
        <v>869</v>
      </c>
      <c r="C930" s="202" t="s">
        <v>2461</v>
      </c>
      <c r="D930" s="202" t="s">
        <v>2867</v>
      </c>
      <c r="E930" s="38"/>
      <c r="F930" s="38"/>
      <c r="G930" s="39"/>
      <c r="H930" s="38"/>
      <c r="I930" s="40"/>
      <c r="J930" s="41"/>
    </row>
    <row r="931" spans="1:10" ht="45" hidden="1" outlineLevel="1">
      <c r="A931" s="40" t="e">
        <f t="shared" si="22"/>
        <v>#REF!</v>
      </c>
      <c r="B931" s="69" t="s">
        <v>870</v>
      </c>
      <c r="C931" s="202" t="s">
        <v>2461</v>
      </c>
      <c r="D931" s="202" t="s">
        <v>2868</v>
      </c>
      <c r="E931" s="38"/>
      <c r="F931" s="38"/>
      <c r="G931" s="39"/>
      <c r="H931" s="38"/>
      <c r="I931" s="40"/>
      <c r="J931" s="41"/>
    </row>
    <row r="932" spans="1:10" ht="45" hidden="1" outlineLevel="1">
      <c r="A932" s="40" t="e">
        <f t="shared" si="22"/>
        <v>#REF!</v>
      </c>
      <c r="B932" s="69" t="s">
        <v>841</v>
      </c>
      <c r="C932" s="202" t="s">
        <v>2461</v>
      </c>
      <c r="D932" s="202" t="s">
        <v>2869</v>
      </c>
      <c r="E932" s="38"/>
      <c r="F932" s="38"/>
      <c r="G932" s="39"/>
      <c r="H932" s="38"/>
      <c r="I932" s="40"/>
      <c r="J932" s="41"/>
    </row>
    <row r="933" spans="1:10" ht="45" hidden="1" outlineLevel="1">
      <c r="A933" s="40" t="e">
        <f t="shared" si="22"/>
        <v>#REF!</v>
      </c>
      <c r="B933" s="69" t="s">
        <v>871</v>
      </c>
      <c r="C933" s="202" t="s">
        <v>2461</v>
      </c>
      <c r="D933" s="202" t="s">
        <v>2870</v>
      </c>
      <c r="E933" s="38"/>
      <c r="F933" s="38"/>
      <c r="G933" s="39"/>
      <c r="H933" s="38"/>
      <c r="I933" s="40"/>
      <c r="J933" s="41"/>
    </row>
    <row r="934" spans="1:10" ht="45" hidden="1" outlineLevel="1">
      <c r="A934" s="40" t="e">
        <f t="shared" si="22"/>
        <v>#REF!</v>
      </c>
      <c r="B934" s="69" t="s">
        <v>872</v>
      </c>
      <c r="C934" s="202" t="s">
        <v>2461</v>
      </c>
      <c r="D934" s="202" t="s">
        <v>2871</v>
      </c>
      <c r="E934" s="38"/>
      <c r="F934" s="38"/>
      <c r="G934" s="39"/>
      <c r="H934" s="38"/>
      <c r="I934" s="40"/>
      <c r="J934" s="41"/>
    </row>
    <row r="935" spans="1:10" ht="45" hidden="1" outlineLevel="1">
      <c r="A935" s="40" t="e">
        <f t="shared" si="22"/>
        <v>#REF!</v>
      </c>
      <c r="B935" s="69" t="s">
        <v>873</v>
      </c>
      <c r="C935" s="202" t="s">
        <v>2031</v>
      </c>
      <c r="D935" s="202" t="s">
        <v>2872</v>
      </c>
      <c r="E935" s="38"/>
      <c r="F935" s="38"/>
      <c r="G935" s="39"/>
      <c r="H935" s="38"/>
      <c r="I935" s="40"/>
      <c r="J935" s="41"/>
    </row>
    <row r="936" spans="1:10" ht="45" hidden="1" outlineLevel="1">
      <c r="A936" s="40" t="e">
        <f t="shared" si="22"/>
        <v>#REF!</v>
      </c>
      <c r="B936" s="69" t="s">
        <v>874</v>
      </c>
      <c r="C936" s="202" t="s">
        <v>2031</v>
      </c>
      <c r="D936" s="202" t="s">
        <v>2873</v>
      </c>
      <c r="E936" s="38"/>
      <c r="F936" s="38"/>
      <c r="G936" s="39"/>
      <c r="H936" s="38"/>
      <c r="I936" s="40"/>
      <c r="J936" s="41"/>
    </row>
    <row r="937" spans="1:10" ht="45" hidden="1" outlineLevel="1">
      <c r="A937" s="40" t="e">
        <f t="shared" si="22"/>
        <v>#REF!</v>
      </c>
      <c r="B937" s="69" t="s">
        <v>875</v>
      </c>
      <c r="C937" s="202" t="s">
        <v>2031</v>
      </c>
      <c r="D937" s="202" t="s">
        <v>2874</v>
      </c>
      <c r="E937" s="38"/>
      <c r="F937" s="38"/>
      <c r="G937" s="39"/>
      <c r="H937" s="38"/>
      <c r="I937" s="40"/>
      <c r="J937" s="41"/>
    </row>
    <row r="938" spans="1:10" ht="45" hidden="1" outlineLevel="1">
      <c r="A938" s="40" t="e">
        <f t="shared" si="22"/>
        <v>#REF!</v>
      </c>
      <c r="B938" s="69" t="s">
        <v>876</v>
      </c>
      <c r="C938" s="202" t="s">
        <v>2031</v>
      </c>
      <c r="D938" s="202" t="s">
        <v>2875</v>
      </c>
      <c r="E938" s="38"/>
      <c r="F938" s="38"/>
      <c r="G938" s="39"/>
      <c r="H938" s="38"/>
      <c r="I938" s="40"/>
      <c r="J938" s="41"/>
    </row>
    <row r="939" spans="1:10" ht="45" hidden="1" outlineLevel="1">
      <c r="A939" s="40" t="e">
        <f t="shared" si="22"/>
        <v>#REF!</v>
      </c>
      <c r="B939" s="69" t="s">
        <v>877</v>
      </c>
      <c r="C939" s="202" t="s">
        <v>2031</v>
      </c>
      <c r="D939" s="202" t="s">
        <v>2876</v>
      </c>
      <c r="E939" s="38"/>
      <c r="F939" s="38"/>
      <c r="G939" s="39"/>
      <c r="H939" s="38"/>
      <c r="I939" s="40"/>
      <c r="J939" s="41"/>
    </row>
    <row r="940" spans="1:10" ht="45" hidden="1" outlineLevel="1">
      <c r="A940" s="40" t="e">
        <f t="shared" si="22"/>
        <v>#REF!</v>
      </c>
      <c r="B940" s="69" t="s">
        <v>878</v>
      </c>
      <c r="C940" s="202" t="s">
        <v>2031</v>
      </c>
      <c r="D940" s="202" t="s">
        <v>2877</v>
      </c>
      <c r="E940" s="38"/>
      <c r="F940" s="38"/>
      <c r="G940" s="39"/>
      <c r="H940" s="38"/>
      <c r="I940" s="40"/>
      <c r="J940" s="41"/>
    </row>
    <row r="941" spans="1:10" ht="45" hidden="1" outlineLevel="1">
      <c r="A941" s="40" t="e">
        <f t="shared" si="22"/>
        <v>#REF!</v>
      </c>
      <c r="B941" s="69" t="s">
        <v>879</v>
      </c>
      <c r="C941" s="202" t="s">
        <v>2031</v>
      </c>
      <c r="D941" s="202" t="s">
        <v>2878</v>
      </c>
      <c r="E941" s="38"/>
      <c r="F941" s="38"/>
      <c r="G941" s="39"/>
      <c r="H941" s="38"/>
      <c r="I941" s="40"/>
      <c r="J941" s="41"/>
    </row>
    <row r="942" spans="1:10" ht="45" hidden="1" outlineLevel="1">
      <c r="A942" s="40" t="e">
        <f t="shared" si="22"/>
        <v>#REF!</v>
      </c>
      <c r="B942" s="69" t="s">
        <v>880</v>
      </c>
      <c r="C942" s="202" t="s">
        <v>2031</v>
      </c>
      <c r="D942" s="202" t="s">
        <v>2879</v>
      </c>
      <c r="E942" s="38"/>
      <c r="F942" s="38"/>
      <c r="G942" s="39"/>
      <c r="H942" s="38"/>
      <c r="I942" s="40"/>
      <c r="J942" s="41"/>
    </row>
    <row r="943" spans="1:10" ht="46.8" hidden="1" outlineLevel="1">
      <c r="A943" s="40" t="e">
        <f t="shared" si="22"/>
        <v>#REF!</v>
      </c>
      <c r="B943" s="66" t="s">
        <v>881</v>
      </c>
      <c r="C943" s="202" t="s">
        <v>2031</v>
      </c>
      <c r="D943" s="202" t="s">
        <v>2880</v>
      </c>
      <c r="E943" s="38"/>
      <c r="F943" s="38"/>
      <c r="G943" s="39"/>
      <c r="H943" s="38"/>
      <c r="I943" s="40"/>
      <c r="J943" s="41"/>
    </row>
    <row r="944" spans="1:10" ht="45" hidden="1" outlineLevel="1">
      <c r="A944" s="40" t="e">
        <f t="shared" si="22"/>
        <v>#REF!</v>
      </c>
      <c r="B944" s="69" t="s">
        <v>882</v>
      </c>
      <c r="C944" s="202" t="s">
        <v>2031</v>
      </c>
      <c r="D944" s="202" t="s">
        <v>2881</v>
      </c>
      <c r="E944" s="38"/>
      <c r="F944" s="38"/>
      <c r="G944" s="39"/>
      <c r="H944" s="38"/>
      <c r="I944" s="40"/>
      <c r="J944" s="41"/>
    </row>
    <row r="945" spans="1:10" ht="45" hidden="1" outlineLevel="1">
      <c r="A945" s="40" t="e">
        <f t="shared" si="22"/>
        <v>#REF!</v>
      </c>
      <c r="B945" s="69" t="s">
        <v>883</v>
      </c>
      <c r="C945" s="202" t="s">
        <v>2031</v>
      </c>
      <c r="D945" s="202" t="s">
        <v>2882</v>
      </c>
      <c r="E945" s="38"/>
      <c r="F945" s="38"/>
      <c r="G945" s="39"/>
      <c r="H945" s="38"/>
      <c r="I945" s="40"/>
      <c r="J945" s="41"/>
    </row>
    <row r="946" spans="1:10" ht="45" hidden="1" outlineLevel="1">
      <c r="A946" s="40" t="e">
        <f t="shared" si="22"/>
        <v>#REF!</v>
      </c>
      <c r="B946" s="69" t="s">
        <v>541</v>
      </c>
      <c r="C946" s="202" t="s">
        <v>2532</v>
      </c>
      <c r="D946" s="202" t="s">
        <v>2883</v>
      </c>
      <c r="E946" s="38"/>
      <c r="F946" s="38"/>
      <c r="G946" s="39"/>
      <c r="H946" s="38"/>
      <c r="I946" s="40"/>
      <c r="J946" s="41"/>
    </row>
    <row r="947" spans="1:10" ht="45" hidden="1" outlineLevel="1">
      <c r="A947" s="40" t="e">
        <f t="shared" si="22"/>
        <v>#REF!</v>
      </c>
      <c r="B947" s="69" t="s">
        <v>640</v>
      </c>
      <c r="C947" s="202" t="s">
        <v>2532</v>
      </c>
      <c r="D947" s="202" t="s">
        <v>2884</v>
      </c>
      <c r="E947" s="38"/>
      <c r="F947" s="38"/>
      <c r="G947" s="39"/>
      <c r="H947" s="38"/>
      <c r="I947" s="40"/>
      <c r="J947" s="41"/>
    </row>
    <row r="948" spans="1:10" ht="30" hidden="1" outlineLevel="1">
      <c r="A948" s="40" t="e">
        <f t="shared" si="22"/>
        <v>#REF!</v>
      </c>
      <c r="B948" s="70" t="s">
        <v>558</v>
      </c>
      <c r="C948" s="202" t="s">
        <v>2532</v>
      </c>
      <c r="D948" s="202" t="s">
        <v>2885</v>
      </c>
      <c r="E948" s="38"/>
      <c r="F948" s="38"/>
      <c r="G948" s="39"/>
      <c r="H948" s="38"/>
      <c r="I948" s="40"/>
      <c r="J948" s="41"/>
    </row>
    <row r="949" spans="1:10" ht="15" hidden="1" outlineLevel="1">
      <c r="A949" s="40" t="e">
        <f t="shared" si="22"/>
        <v>#REF!</v>
      </c>
      <c r="B949" s="69" t="s">
        <v>2886</v>
      </c>
      <c r="C949" s="202"/>
      <c r="D949" s="202"/>
      <c r="E949" s="38"/>
      <c r="F949" s="38"/>
      <c r="G949" s="39"/>
      <c r="H949" s="38"/>
      <c r="I949" s="40"/>
      <c r="J949" s="41"/>
    </row>
    <row r="950" spans="1:10" ht="30" hidden="1" outlineLevel="1">
      <c r="A950" s="40" t="e">
        <f t="shared" si="22"/>
        <v>#REF!</v>
      </c>
      <c r="B950" s="69" t="s">
        <v>884</v>
      </c>
      <c r="C950" s="202" t="s">
        <v>31</v>
      </c>
      <c r="D950" s="202">
        <v>1</v>
      </c>
      <c r="E950" s="38"/>
      <c r="F950" s="38"/>
      <c r="G950" s="39"/>
      <c r="H950" s="38"/>
      <c r="I950" s="40"/>
      <c r="J950" s="41"/>
    </row>
    <row r="951" spans="1:10" ht="15" hidden="1" outlineLevel="1">
      <c r="A951" s="40" t="e">
        <f t="shared" si="22"/>
        <v>#REF!</v>
      </c>
      <c r="B951" s="69" t="s">
        <v>885</v>
      </c>
      <c r="C951" s="202"/>
      <c r="D951" s="202"/>
      <c r="E951" s="38"/>
      <c r="F951" s="38"/>
      <c r="G951" s="39"/>
      <c r="H951" s="38"/>
      <c r="I951" s="40"/>
      <c r="J951" s="41"/>
    </row>
    <row r="952" spans="1:10" ht="15" hidden="1" outlineLevel="1">
      <c r="A952" s="40" t="e">
        <f t="shared" si="22"/>
        <v>#REF!</v>
      </c>
      <c r="B952" s="69" t="s">
        <v>886</v>
      </c>
      <c r="C952" s="202"/>
      <c r="D952" s="202"/>
      <c r="E952" s="38"/>
      <c r="F952" s="38"/>
      <c r="G952" s="39"/>
      <c r="H952" s="38"/>
      <c r="I952" s="40"/>
      <c r="J952" s="41"/>
    </row>
    <row r="953" spans="1:10" ht="15" hidden="1" outlineLevel="1">
      <c r="A953" s="40" t="e">
        <f t="shared" si="22"/>
        <v>#REF!</v>
      </c>
      <c r="B953" s="69" t="s">
        <v>887</v>
      </c>
      <c r="C953" s="202"/>
      <c r="D953" s="202"/>
      <c r="E953" s="38"/>
      <c r="F953" s="38"/>
      <c r="G953" s="39"/>
      <c r="H953" s="38"/>
      <c r="I953" s="40"/>
      <c r="J953" s="41"/>
    </row>
    <row r="954" spans="1:10" ht="15" hidden="1" outlineLevel="1">
      <c r="A954" s="40" t="e">
        <f t="shared" si="22"/>
        <v>#REF!</v>
      </c>
      <c r="B954" s="69" t="s">
        <v>888</v>
      </c>
      <c r="C954" s="202"/>
      <c r="D954" s="202"/>
      <c r="E954" s="38"/>
      <c r="F954" s="38"/>
      <c r="G954" s="39"/>
      <c r="H954" s="38"/>
      <c r="I954" s="40"/>
      <c r="J954" s="41"/>
    </row>
    <row r="955" spans="1:10" ht="15" hidden="1" outlineLevel="1">
      <c r="A955" s="40" t="e">
        <f t="shared" si="22"/>
        <v>#REF!</v>
      </c>
      <c r="B955" s="69" t="s">
        <v>889</v>
      </c>
      <c r="C955" s="202"/>
      <c r="D955" s="202"/>
      <c r="E955" s="38"/>
      <c r="F955" s="38"/>
      <c r="G955" s="39"/>
      <c r="H955" s="38"/>
      <c r="I955" s="40"/>
      <c r="J955" s="41"/>
    </row>
    <row r="956" spans="1:10" ht="45" hidden="1" outlineLevel="1">
      <c r="A956" s="40" t="e">
        <f t="shared" si="22"/>
        <v>#REF!</v>
      </c>
      <c r="B956" s="69" t="s">
        <v>890</v>
      </c>
      <c r="C956" s="202"/>
      <c r="D956" s="202"/>
      <c r="E956" s="38"/>
      <c r="F956" s="38"/>
      <c r="G956" s="39"/>
      <c r="H956" s="38"/>
      <c r="I956" s="40"/>
      <c r="J956" s="41"/>
    </row>
    <row r="957" spans="1:10" ht="30" hidden="1" outlineLevel="1">
      <c r="A957" s="40" t="e">
        <f t="shared" si="22"/>
        <v>#REF!</v>
      </c>
      <c r="B957" s="69" t="s">
        <v>891</v>
      </c>
      <c r="C957" s="202"/>
      <c r="D957" s="202"/>
      <c r="E957" s="38"/>
      <c r="F957" s="38"/>
      <c r="G957" s="39"/>
      <c r="H957" s="38"/>
      <c r="I957" s="40"/>
      <c r="J957" s="41"/>
    </row>
    <row r="958" spans="1:10" ht="30" hidden="1" outlineLevel="1">
      <c r="A958" s="40" t="e">
        <f t="shared" si="22"/>
        <v>#REF!</v>
      </c>
      <c r="B958" s="69" t="s">
        <v>892</v>
      </c>
      <c r="C958" s="202" t="s">
        <v>31</v>
      </c>
      <c r="D958" s="202">
        <v>4</v>
      </c>
      <c r="E958" s="38"/>
      <c r="F958" s="38"/>
      <c r="G958" s="39"/>
      <c r="H958" s="38"/>
      <c r="I958" s="40"/>
      <c r="J958" s="41"/>
    </row>
    <row r="959" spans="1:10" ht="30" hidden="1" outlineLevel="1">
      <c r="A959" s="40" t="e">
        <f t="shared" si="22"/>
        <v>#REF!</v>
      </c>
      <c r="B959" s="69" t="s">
        <v>893</v>
      </c>
      <c r="C959" s="202" t="s">
        <v>31</v>
      </c>
      <c r="D959" s="202">
        <v>1</v>
      </c>
      <c r="E959" s="38"/>
      <c r="F959" s="38"/>
      <c r="G959" s="39"/>
      <c r="H959" s="38"/>
      <c r="I959" s="40"/>
      <c r="J959" s="41"/>
    </row>
    <row r="960" spans="1:10" ht="45" hidden="1" outlineLevel="1">
      <c r="A960" s="40" t="e">
        <f t="shared" si="22"/>
        <v>#REF!</v>
      </c>
      <c r="B960" s="69" t="s">
        <v>645</v>
      </c>
      <c r="C960" s="202" t="s">
        <v>31</v>
      </c>
      <c r="D960" s="202">
        <v>1</v>
      </c>
      <c r="E960" s="38"/>
      <c r="F960" s="38"/>
      <c r="G960" s="39"/>
      <c r="H960" s="38"/>
      <c r="I960" s="40"/>
      <c r="J960" s="41"/>
    </row>
    <row r="961" spans="1:10" ht="15" hidden="1" outlineLevel="1">
      <c r="A961" s="40" t="e">
        <f t="shared" si="22"/>
        <v>#REF!</v>
      </c>
      <c r="B961" s="69" t="s">
        <v>894</v>
      </c>
      <c r="C961" s="202" t="s">
        <v>31</v>
      </c>
      <c r="D961" s="202">
        <v>2</v>
      </c>
      <c r="E961" s="38"/>
      <c r="F961" s="38"/>
      <c r="G961" s="39"/>
      <c r="H961" s="38"/>
      <c r="I961" s="40"/>
      <c r="J961" s="41"/>
    </row>
    <row r="962" spans="1:10" ht="45" hidden="1" outlineLevel="1">
      <c r="A962" s="40" t="e">
        <f t="shared" si="22"/>
        <v>#REF!</v>
      </c>
      <c r="B962" s="69" t="s">
        <v>895</v>
      </c>
      <c r="C962" s="202" t="s">
        <v>2461</v>
      </c>
      <c r="D962" s="202" t="s">
        <v>2887</v>
      </c>
      <c r="E962" s="38"/>
      <c r="F962" s="38"/>
      <c r="G962" s="39"/>
      <c r="H962" s="38"/>
      <c r="I962" s="40"/>
      <c r="J962" s="41"/>
    </row>
    <row r="963" spans="1:10" ht="45" hidden="1" outlineLevel="1">
      <c r="A963" s="40" t="e">
        <f t="shared" si="22"/>
        <v>#REF!</v>
      </c>
      <c r="B963" s="69" t="s">
        <v>896</v>
      </c>
      <c r="C963" s="202" t="s">
        <v>2461</v>
      </c>
      <c r="D963" s="202" t="s">
        <v>2888</v>
      </c>
      <c r="E963" s="38"/>
      <c r="F963" s="38"/>
      <c r="G963" s="39"/>
      <c r="H963" s="38"/>
      <c r="I963" s="40"/>
      <c r="J963" s="41"/>
    </row>
    <row r="964" spans="1:10" ht="45" hidden="1" outlineLevel="1">
      <c r="A964" s="40" t="e">
        <f t="shared" si="22"/>
        <v>#REF!</v>
      </c>
      <c r="B964" s="69" t="s">
        <v>897</v>
      </c>
      <c r="C964" s="202" t="s">
        <v>2461</v>
      </c>
      <c r="D964" s="202" t="s">
        <v>2889</v>
      </c>
      <c r="E964" s="38"/>
      <c r="F964" s="38"/>
      <c r="G964" s="39"/>
      <c r="H964" s="38"/>
      <c r="I964" s="40"/>
      <c r="J964" s="41"/>
    </row>
    <row r="965" spans="1:10" ht="45" hidden="1" outlineLevel="1">
      <c r="A965" s="40" t="e">
        <f t="shared" si="22"/>
        <v>#REF!</v>
      </c>
      <c r="B965" s="69" t="s">
        <v>898</v>
      </c>
      <c r="C965" s="202" t="s">
        <v>2461</v>
      </c>
      <c r="D965" s="202" t="s">
        <v>2890</v>
      </c>
      <c r="E965" s="38"/>
      <c r="F965" s="38"/>
      <c r="G965" s="39"/>
      <c r="H965" s="38"/>
      <c r="I965" s="40"/>
      <c r="J965" s="41"/>
    </row>
    <row r="966" spans="1:10" ht="45" hidden="1" outlineLevel="1">
      <c r="A966" s="40" t="e">
        <f t="shared" si="22"/>
        <v>#REF!</v>
      </c>
      <c r="B966" s="69" t="s">
        <v>664</v>
      </c>
      <c r="C966" s="202" t="s">
        <v>2461</v>
      </c>
      <c r="D966" s="202" t="s">
        <v>2891</v>
      </c>
      <c r="E966" s="38"/>
      <c r="F966" s="38"/>
      <c r="G966" s="39"/>
      <c r="H966" s="38"/>
      <c r="I966" s="40"/>
      <c r="J966" s="41"/>
    </row>
    <row r="967" spans="1:10" ht="45" hidden="1" outlineLevel="1">
      <c r="A967" s="40" t="e">
        <f t="shared" si="22"/>
        <v>#REF!</v>
      </c>
      <c r="B967" s="69" t="s">
        <v>899</v>
      </c>
      <c r="C967" s="202" t="s">
        <v>2461</v>
      </c>
      <c r="D967" s="202" t="s">
        <v>2892</v>
      </c>
      <c r="E967" s="38"/>
      <c r="F967" s="38"/>
      <c r="G967" s="39"/>
      <c r="H967" s="38"/>
      <c r="I967" s="40"/>
      <c r="J967" s="41"/>
    </row>
    <row r="968" spans="1:10" ht="45" hidden="1" outlineLevel="1">
      <c r="A968" s="40" t="e">
        <f t="shared" si="22"/>
        <v>#REF!</v>
      </c>
      <c r="B968" s="69" t="s">
        <v>900</v>
      </c>
      <c r="C968" s="202" t="s">
        <v>2031</v>
      </c>
      <c r="D968" s="202" t="s">
        <v>2893</v>
      </c>
      <c r="E968" s="38"/>
      <c r="F968" s="38"/>
      <c r="G968" s="39"/>
      <c r="H968" s="38"/>
      <c r="I968" s="40"/>
      <c r="J968" s="41"/>
    </row>
    <row r="969" spans="1:10" ht="45" hidden="1" outlineLevel="1">
      <c r="A969" s="40" t="e">
        <f t="shared" si="22"/>
        <v>#REF!</v>
      </c>
      <c r="B969" s="69" t="s">
        <v>901</v>
      </c>
      <c r="C969" s="202" t="s">
        <v>2031</v>
      </c>
      <c r="D969" s="202" t="s">
        <v>2894</v>
      </c>
      <c r="E969" s="38"/>
      <c r="F969" s="38"/>
      <c r="G969" s="39"/>
      <c r="H969" s="38"/>
      <c r="I969" s="40"/>
      <c r="J969" s="41"/>
    </row>
    <row r="970" spans="1:10" ht="45" hidden="1" outlineLevel="1">
      <c r="A970" s="40" t="e">
        <f t="shared" si="22"/>
        <v>#REF!</v>
      </c>
      <c r="B970" s="70" t="s">
        <v>902</v>
      </c>
      <c r="C970" s="202" t="s">
        <v>2031</v>
      </c>
      <c r="D970" s="202" t="s">
        <v>2895</v>
      </c>
      <c r="E970" s="38"/>
      <c r="F970" s="38"/>
      <c r="G970" s="39"/>
      <c r="H970" s="38"/>
      <c r="I970" s="40"/>
      <c r="J970" s="41"/>
    </row>
    <row r="971" spans="1:10" ht="45" hidden="1" outlineLevel="1">
      <c r="A971" s="40" t="e">
        <f t="shared" si="22"/>
        <v>#REF!</v>
      </c>
      <c r="B971" s="69" t="s">
        <v>903</v>
      </c>
      <c r="C971" s="202" t="s">
        <v>2031</v>
      </c>
      <c r="D971" s="202" t="s">
        <v>2896</v>
      </c>
      <c r="E971" s="38"/>
      <c r="F971" s="38"/>
      <c r="G971" s="39"/>
      <c r="H971" s="38"/>
      <c r="I971" s="40"/>
      <c r="J971" s="41"/>
    </row>
    <row r="972" spans="1:10" ht="15.6" hidden="1" customHeight="1" outlineLevel="1">
      <c r="A972" s="40" t="e">
        <f t="shared" si="22"/>
        <v>#REF!</v>
      </c>
      <c r="B972" s="69" t="s">
        <v>904</v>
      </c>
      <c r="C972" s="202" t="s">
        <v>2031</v>
      </c>
      <c r="D972" s="202" t="s">
        <v>2897</v>
      </c>
      <c r="E972" s="38"/>
      <c r="F972" s="38"/>
      <c r="G972" s="39"/>
      <c r="H972" s="38"/>
      <c r="I972" s="40"/>
      <c r="J972" s="41"/>
    </row>
    <row r="973" spans="1:10" ht="15.6" hidden="1" customHeight="1" outlineLevel="1">
      <c r="A973" s="40" t="e">
        <f t="shared" si="22"/>
        <v>#REF!</v>
      </c>
      <c r="B973" s="69" t="s">
        <v>677</v>
      </c>
      <c r="C973" s="202" t="s">
        <v>2031</v>
      </c>
      <c r="D973" s="202" t="s">
        <v>2701</v>
      </c>
      <c r="E973" s="38"/>
      <c r="F973" s="38"/>
      <c r="G973" s="39"/>
      <c r="H973" s="38"/>
      <c r="I973" s="40"/>
      <c r="J973" s="41"/>
    </row>
    <row r="974" spans="1:10" ht="15.6" hidden="1" customHeight="1" outlineLevel="1">
      <c r="A974" s="40" t="e">
        <f t="shared" si="22"/>
        <v>#REF!</v>
      </c>
      <c r="B974" s="69" t="s">
        <v>905</v>
      </c>
      <c r="C974" s="202" t="s">
        <v>2031</v>
      </c>
      <c r="D974" s="202" t="s">
        <v>2898</v>
      </c>
      <c r="E974" s="38"/>
      <c r="F974" s="38"/>
      <c r="G974" s="39"/>
      <c r="H974" s="38"/>
      <c r="I974" s="40"/>
      <c r="J974" s="41"/>
    </row>
    <row r="975" spans="1:10" ht="15.6" hidden="1" customHeight="1" outlineLevel="1">
      <c r="A975" s="40" t="e">
        <f t="shared" si="22"/>
        <v>#REF!</v>
      </c>
      <c r="B975" s="69" t="s">
        <v>906</v>
      </c>
      <c r="C975" s="202" t="s">
        <v>2031</v>
      </c>
      <c r="D975" s="202" t="s">
        <v>2899</v>
      </c>
      <c r="E975" s="38"/>
      <c r="F975" s="38"/>
      <c r="G975" s="39"/>
      <c r="H975" s="38"/>
      <c r="I975" s="40"/>
      <c r="J975" s="41"/>
    </row>
    <row r="976" spans="1:10" ht="15.6" hidden="1" customHeight="1" outlineLevel="1">
      <c r="A976" s="40" t="e">
        <f t="shared" si="22"/>
        <v>#REF!</v>
      </c>
      <c r="B976" s="69" t="s">
        <v>907</v>
      </c>
      <c r="C976" s="202" t="s">
        <v>2031</v>
      </c>
      <c r="D976" s="202" t="s">
        <v>2900</v>
      </c>
      <c r="E976" s="38"/>
      <c r="F976" s="38"/>
      <c r="G976" s="39"/>
      <c r="H976" s="38"/>
      <c r="I976" s="40"/>
      <c r="J976" s="41"/>
    </row>
    <row r="977" spans="1:10" ht="45" hidden="1" outlineLevel="1">
      <c r="A977" s="40" t="e">
        <f t="shared" si="22"/>
        <v>#REF!</v>
      </c>
      <c r="B977" s="69" t="s">
        <v>908</v>
      </c>
      <c r="C977" s="202" t="s">
        <v>2031</v>
      </c>
      <c r="D977" s="202" t="s">
        <v>2901</v>
      </c>
      <c r="E977" s="38"/>
      <c r="F977" s="38"/>
      <c r="G977" s="39"/>
      <c r="H977" s="38"/>
      <c r="I977" s="40"/>
      <c r="J977" s="41"/>
    </row>
    <row r="978" spans="1:10" ht="45" hidden="1" outlineLevel="1">
      <c r="A978" s="40" t="e">
        <f t="shared" si="22"/>
        <v>#REF!</v>
      </c>
      <c r="B978" s="69" t="s">
        <v>909</v>
      </c>
      <c r="C978" s="202" t="s">
        <v>2031</v>
      </c>
      <c r="D978" s="202" t="s">
        <v>2902</v>
      </c>
      <c r="E978" s="38"/>
      <c r="F978" s="38"/>
      <c r="G978" s="39"/>
      <c r="H978" s="38"/>
      <c r="I978" s="40"/>
      <c r="J978" s="41"/>
    </row>
    <row r="979" spans="1:10" ht="45" hidden="1" outlineLevel="1">
      <c r="A979" s="40" t="e">
        <f t="shared" ref="A979:A1042" si="23">A978+1</f>
        <v>#REF!</v>
      </c>
      <c r="B979" s="69" t="s">
        <v>910</v>
      </c>
      <c r="C979" s="202" t="s">
        <v>2031</v>
      </c>
      <c r="D979" s="202" t="s">
        <v>2903</v>
      </c>
      <c r="E979" s="38"/>
      <c r="F979" s="38"/>
      <c r="G979" s="39"/>
      <c r="H979" s="38"/>
      <c r="I979" s="40"/>
      <c r="J979" s="41"/>
    </row>
    <row r="980" spans="1:10" ht="45" hidden="1" outlineLevel="1">
      <c r="A980" s="40" t="e">
        <f t="shared" si="23"/>
        <v>#REF!</v>
      </c>
      <c r="B980" s="69" t="s">
        <v>911</v>
      </c>
      <c r="C980" s="202" t="s">
        <v>2031</v>
      </c>
      <c r="D980" s="202" t="s">
        <v>2904</v>
      </c>
      <c r="E980" s="38"/>
      <c r="F980" s="38"/>
      <c r="G980" s="39"/>
      <c r="H980" s="38"/>
      <c r="I980" s="40"/>
      <c r="J980" s="41"/>
    </row>
    <row r="981" spans="1:10" ht="30" hidden="1" outlineLevel="1">
      <c r="A981" s="40" t="e">
        <f t="shared" si="23"/>
        <v>#REF!</v>
      </c>
      <c r="B981" s="69" t="s">
        <v>912</v>
      </c>
      <c r="C981" s="202" t="s">
        <v>2031</v>
      </c>
      <c r="D981" s="202" t="s">
        <v>2905</v>
      </c>
      <c r="E981" s="38"/>
      <c r="F981" s="38"/>
      <c r="G981" s="39"/>
      <c r="H981" s="38"/>
      <c r="I981" s="40"/>
      <c r="J981" s="41"/>
    </row>
    <row r="982" spans="1:10" ht="30" hidden="1" outlineLevel="1">
      <c r="A982" s="40" t="e">
        <f t="shared" si="23"/>
        <v>#REF!</v>
      </c>
      <c r="B982" s="69" t="s">
        <v>913</v>
      </c>
      <c r="C982" s="202" t="s">
        <v>2532</v>
      </c>
      <c r="D982" s="202" t="s">
        <v>2906</v>
      </c>
      <c r="E982" s="38"/>
      <c r="F982" s="38"/>
      <c r="G982" s="39"/>
      <c r="H982" s="38"/>
      <c r="I982" s="40"/>
      <c r="J982" s="41"/>
    </row>
    <row r="983" spans="1:10" ht="15" hidden="1" outlineLevel="1">
      <c r="A983" s="40" t="e">
        <f t="shared" si="23"/>
        <v>#REF!</v>
      </c>
      <c r="B983" s="69" t="s">
        <v>2907</v>
      </c>
      <c r="C983" s="202"/>
      <c r="D983" s="202"/>
      <c r="E983" s="38"/>
      <c r="F983" s="38"/>
      <c r="G983" s="39"/>
      <c r="H983" s="38"/>
      <c r="I983" s="40"/>
      <c r="J983" s="41"/>
    </row>
    <row r="984" spans="1:10" ht="30" hidden="1" outlineLevel="1">
      <c r="A984" s="40" t="e">
        <f t="shared" si="23"/>
        <v>#REF!</v>
      </c>
      <c r="B984" s="69" t="s">
        <v>884</v>
      </c>
      <c r="C984" s="202" t="s">
        <v>31</v>
      </c>
      <c r="D984" s="202">
        <v>1</v>
      </c>
      <c r="E984" s="38"/>
      <c r="F984" s="38"/>
      <c r="G984" s="39"/>
      <c r="H984" s="38"/>
      <c r="I984" s="40"/>
      <c r="J984" s="41"/>
    </row>
    <row r="985" spans="1:10" ht="15" hidden="1" outlineLevel="1">
      <c r="A985" s="40" t="e">
        <f t="shared" si="23"/>
        <v>#REF!</v>
      </c>
      <c r="B985" s="69" t="s">
        <v>885</v>
      </c>
      <c r="C985" s="202"/>
      <c r="D985" s="202"/>
      <c r="E985" s="38"/>
      <c r="F985" s="38"/>
      <c r="G985" s="39"/>
      <c r="H985" s="38"/>
      <c r="I985" s="40"/>
      <c r="J985" s="41"/>
    </row>
    <row r="986" spans="1:10" ht="15" hidden="1" outlineLevel="1">
      <c r="A986" s="40" t="e">
        <f t="shared" si="23"/>
        <v>#REF!</v>
      </c>
      <c r="B986" s="69" t="s">
        <v>886</v>
      </c>
      <c r="C986" s="202"/>
      <c r="D986" s="202"/>
      <c r="E986" s="38"/>
      <c r="F986" s="38"/>
      <c r="G986" s="39"/>
      <c r="H986" s="38"/>
      <c r="I986" s="40"/>
      <c r="J986" s="41"/>
    </row>
    <row r="987" spans="1:10" ht="15" hidden="1" outlineLevel="1">
      <c r="A987" s="40" t="e">
        <f t="shared" si="23"/>
        <v>#REF!</v>
      </c>
      <c r="B987" s="69" t="s">
        <v>887</v>
      </c>
      <c r="C987" s="202"/>
      <c r="D987" s="202"/>
      <c r="E987" s="38"/>
      <c r="F987" s="38"/>
      <c r="G987" s="39"/>
      <c r="H987" s="38"/>
      <c r="I987" s="40"/>
      <c r="J987" s="41"/>
    </row>
    <row r="988" spans="1:10" ht="15" hidden="1" outlineLevel="1">
      <c r="A988" s="40" t="e">
        <f t="shared" si="23"/>
        <v>#REF!</v>
      </c>
      <c r="B988" s="69" t="s">
        <v>888</v>
      </c>
      <c r="C988" s="202"/>
      <c r="D988" s="202"/>
      <c r="E988" s="38"/>
      <c r="F988" s="38"/>
      <c r="G988" s="39"/>
      <c r="H988" s="38"/>
      <c r="I988" s="40"/>
      <c r="J988" s="41"/>
    </row>
    <row r="989" spans="1:10" ht="15" hidden="1" outlineLevel="1">
      <c r="A989" s="40" t="e">
        <f t="shared" si="23"/>
        <v>#REF!</v>
      </c>
      <c r="B989" s="69" t="s">
        <v>889</v>
      </c>
      <c r="C989" s="202"/>
      <c r="D989" s="202"/>
      <c r="E989" s="38"/>
      <c r="F989" s="38"/>
      <c r="G989" s="39"/>
      <c r="H989" s="38"/>
      <c r="I989" s="40"/>
      <c r="J989" s="41"/>
    </row>
    <row r="990" spans="1:10" ht="45" hidden="1" outlineLevel="1">
      <c r="A990" s="40" t="e">
        <f t="shared" si="23"/>
        <v>#REF!</v>
      </c>
      <c r="B990" s="69" t="s">
        <v>890</v>
      </c>
      <c r="C990" s="202"/>
      <c r="D990" s="202"/>
      <c r="E990" s="38"/>
      <c r="F990" s="38"/>
      <c r="G990" s="39"/>
      <c r="H990" s="38"/>
      <c r="I990" s="40"/>
      <c r="J990" s="41"/>
    </row>
    <row r="991" spans="1:10" ht="30" hidden="1" outlineLevel="1">
      <c r="A991" s="40" t="e">
        <f t="shared" si="23"/>
        <v>#REF!</v>
      </c>
      <c r="B991" s="69" t="s">
        <v>891</v>
      </c>
      <c r="C991" s="202"/>
      <c r="D991" s="202"/>
      <c r="E991" s="38"/>
      <c r="F991" s="38"/>
      <c r="G991" s="39"/>
      <c r="H991" s="38"/>
      <c r="I991" s="40"/>
      <c r="J991" s="41"/>
    </row>
    <row r="992" spans="1:10" ht="30" hidden="1" outlineLevel="1">
      <c r="A992" s="40" t="e">
        <f t="shared" si="23"/>
        <v>#REF!</v>
      </c>
      <c r="B992" s="69" t="s">
        <v>892</v>
      </c>
      <c r="C992" s="202" t="s">
        <v>31</v>
      </c>
      <c r="D992" s="202">
        <v>4</v>
      </c>
      <c r="E992" s="38"/>
      <c r="F992" s="38"/>
      <c r="G992" s="39"/>
      <c r="H992" s="38"/>
      <c r="I992" s="40"/>
      <c r="J992" s="41"/>
    </row>
    <row r="993" spans="1:10" ht="30" hidden="1" outlineLevel="1">
      <c r="A993" s="40" t="e">
        <f t="shared" si="23"/>
        <v>#REF!</v>
      </c>
      <c r="B993" s="69" t="s">
        <v>893</v>
      </c>
      <c r="C993" s="202" t="s">
        <v>31</v>
      </c>
      <c r="D993" s="202">
        <v>1</v>
      </c>
      <c r="E993" s="38"/>
      <c r="F993" s="38"/>
      <c r="G993" s="39"/>
      <c r="H993" s="38"/>
      <c r="I993" s="40"/>
      <c r="J993" s="41"/>
    </row>
    <row r="994" spans="1:10" ht="45" hidden="1" outlineLevel="1">
      <c r="A994" s="40" t="e">
        <f t="shared" si="23"/>
        <v>#REF!</v>
      </c>
      <c r="B994" s="69" t="s">
        <v>645</v>
      </c>
      <c r="C994" s="202" t="s">
        <v>31</v>
      </c>
      <c r="D994" s="202">
        <v>1</v>
      </c>
      <c r="E994" s="38"/>
      <c r="F994" s="38"/>
      <c r="G994" s="39"/>
      <c r="H994" s="38"/>
      <c r="I994" s="40"/>
      <c r="J994" s="41"/>
    </row>
    <row r="995" spans="1:10" ht="15" hidden="1" outlineLevel="1">
      <c r="A995" s="40" t="e">
        <f t="shared" si="23"/>
        <v>#REF!</v>
      </c>
      <c r="B995" s="69" t="s">
        <v>894</v>
      </c>
      <c r="C995" s="202" t="s">
        <v>31</v>
      </c>
      <c r="D995" s="202">
        <v>2</v>
      </c>
      <c r="E995" s="38"/>
      <c r="F995" s="38"/>
      <c r="G995" s="39"/>
      <c r="H995" s="38"/>
      <c r="I995" s="40"/>
      <c r="J995" s="41"/>
    </row>
    <row r="996" spans="1:10" ht="45" hidden="1" outlineLevel="1">
      <c r="A996" s="40" t="e">
        <f t="shared" si="23"/>
        <v>#REF!</v>
      </c>
      <c r="B996" s="69" t="s">
        <v>895</v>
      </c>
      <c r="C996" s="202" t="s">
        <v>2461</v>
      </c>
      <c r="D996" s="202" t="s">
        <v>2908</v>
      </c>
      <c r="E996" s="38"/>
      <c r="F996" s="38"/>
      <c r="G996" s="39"/>
      <c r="H996" s="38"/>
      <c r="I996" s="40"/>
      <c r="J996" s="41"/>
    </row>
    <row r="997" spans="1:10" ht="45" hidden="1" outlineLevel="1">
      <c r="A997" s="40" t="e">
        <f t="shared" si="23"/>
        <v>#REF!</v>
      </c>
      <c r="B997" s="69" t="s">
        <v>896</v>
      </c>
      <c r="C997" s="202" t="s">
        <v>2461</v>
      </c>
      <c r="D997" s="202" t="s">
        <v>2909</v>
      </c>
      <c r="E997" s="38"/>
      <c r="F997" s="38"/>
      <c r="G997" s="39"/>
      <c r="H997" s="38"/>
      <c r="I997" s="40"/>
      <c r="J997" s="41"/>
    </row>
    <row r="998" spans="1:10" ht="45" hidden="1" outlineLevel="1">
      <c r="A998" s="40" t="e">
        <f t="shared" si="23"/>
        <v>#REF!</v>
      </c>
      <c r="B998" s="69" t="s">
        <v>897</v>
      </c>
      <c r="C998" s="202" t="s">
        <v>2461</v>
      </c>
      <c r="D998" s="202" t="s">
        <v>2910</v>
      </c>
      <c r="E998" s="38"/>
      <c r="F998" s="38"/>
      <c r="G998" s="39"/>
      <c r="H998" s="38"/>
      <c r="I998" s="40"/>
      <c r="J998" s="41"/>
    </row>
    <row r="999" spans="1:10" ht="45" hidden="1" outlineLevel="1">
      <c r="A999" s="40" t="e">
        <f t="shared" si="23"/>
        <v>#REF!</v>
      </c>
      <c r="B999" s="69" t="s">
        <v>898</v>
      </c>
      <c r="C999" s="202" t="s">
        <v>2461</v>
      </c>
      <c r="D999" s="202" t="s">
        <v>2911</v>
      </c>
      <c r="E999" s="38"/>
      <c r="F999" s="38"/>
      <c r="G999" s="39"/>
      <c r="H999" s="38"/>
      <c r="I999" s="40"/>
      <c r="J999" s="41"/>
    </row>
    <row r="1000" spans="1:10" ht="45" hidden="1" outlineLevel="1">
      <c r="A1000" s="40" t="e">
        <f t="shared" si="23"/>
        <v>#REF!</v>
      </c>
      <c r="B1000" s="69" t="s">
        <v>914</v>
      </c>
      <c r="C1000" s="202" t="s">
        <v>2461</v>
      </c>
      <c r="D1000" s="202" t="s">
        <v>2912</v>
      </c>
      <c r="E1000" s="38"/>
      <c r="F1000" s="38"/>
      <c r="G1000" s="39"/>
      <c r="H1000" s="38"/>
      <c r="I1000" s="40"/>
      <c r="J1000" s="41"/>
    </row>
    <row r="1001" spans="1:10" ht="45" hidden="1" outlineLevel="1">
      <c r="A1001" s="40" t="e">
        <f t="shared" si="23"/>
        <v>#REF!</v>
      </c>
      <c r="B1001" s="69" t="s">
        <v>664</v>
      </c>
      <c r="C1001" s="202" t="s">
        <v>2461</v>
      </c>
      <c r="D1001" s="202" t="s">
        <v>2913</v>
      </c>
      <c r="E1001" s="38"/>
      <c r="F1001" s="38"/>
      <c r="G1001" s="39"/>
      <c r="H1001" s="38"/>
      <c r="I1001" s="40"/>
      <c r="J1001" s="41"/>
    </row>
    <row r="1002" spans="1:10" ht="45" hidden="1" outlineLevel="1">
      <c r="A1002" s="40" t="e">
        <f t="shared" si="23"/>
        <v>#REF!</v>
      </c>
      <c r="B1002" s="69" t="s">
        <v>899</v>
      </c>
      <c r="C1002" s="202" t="s">
        <v>2461</v>
      </c>
      <c r="D1002" s="202" t="s">
        <v>2892</v>
      </c>
      <c r="E1002" s="38"/>
      <c r="F1002" s="38"/>
      <c r="G1002" s="39"/>
      <c r="H1002" s="38"/>
      <c r="I1002" s="40"/>
      <c r="J1002" s="41"/>
    </row>
    <row r="1003" spans="1:10" ht="45" hidden="1" outlineLevel="1">
      <c r="A1003" s="40" t="e">
        <f t="shared" si="23"/>
        <v>#REF!</v>
      </c>
      <c r="B1003" s="69" t="s">
        <v>900</v>
      </c>
      <c r="C1003" s="202" t="s">
        <v>2031</v>
      </c>
      <c r="D1003" s="202" t="s">
        <v>2893</v>
      </c>
      <c r="E1003" s="38"/>
      <c r="F1003" s="38"/>
      <c r="G1003" s="39"/>
      <c r="H1003" s="38"/>
      <c r="I1003" s="40"/>
      <c r="J1003" s="41"/>
    </row>
    <row r="1004" spans="1:10" ht="45" hidden="1" outlineLevel="1">
      <c r="A1004" s="40" t="e">
        <f t="shared" si="23"/>
        <v>#REF!</v>
      </c>
      <c r="B1004" s="69" t="s">
        <v>915</v>
      </c>
      <c r="C1004" s="202" t="s">
        <v>2031</v>
      </c>
      <c r="D1004" s="202" t="s">
        <v>2914</v>
      </c>
      <c r="E1004" s="38"/>
      <c r="F1004" s="38"/>
      <c r="G1004" s="39"/>
      <c r="H1004" s="38"/>
      <c r="I1004" s="40"/>
      <c r="J1004" s="41"/>
    </row>
    <row r="1005" spans="1:10" ht="45" hidden="1" outlineLevel="1">
      <c r="A1005" s="40" t="e">
        <f t="shared" si="23"/>
        <v>#REF!</v>
      </c>
      <c r="B1005" s="69" t="s">
        <v>901</v>
      </c>
      <c r="C1005" s="202" t="s">
        <v>2031</v>
      </c>
      <c r="D1005" s="202" t="s">
        <v>2915</v>
      </c>
      <c r="E1005" s="38"/>
      <c r="F1005" s="38"/>
      <c r="G1005" s="39"/>
      <c r="H1005" s="38"/>
      <c r="I1005" s="40"/>
      <c r="J1005" s="41"/>
    </row>
    <row r="1006" spans="1:10" ht="45" hidden="1" outlineLevel="1">
      <c r="A1006" s="40" t="e">
        <f t="shared" si="23"/>
        <v>#REF!</v>
      </c>
      <c r="B1006" s="69" t="s">
        <v>903</v>
      </c>
      <c r="C1006" s="202" t="s">
        <v>2031</v>
      </c>
      <c r="D1006" s="202" t="s">
        <v>2916</v>
      </c>
      <c r="E1006" s="38"/>
      <c r="F1006" s="38"/>
      <c r="G1006" s="39"/>
      <c r="H1006" s="38"/>
      <c r="I1006" s="40"/>
      <c r="J1006" s="41"/>
    </row>
    <row r="1007" spans="1:10" ht="45" hidden="1" outlineLevel="1">
      <c r="A1007" s="40" t="e">
        <f t="shared" si="23"/>
        <v>#REF!</v>
      </c>
      <c r="B1007" s="69" t="s">
        <v>904</v>
      </c>
      <c r="C1007" s="202" t="s">
        <v>2031</v>
      </c>
      <c r="D1007" s="202" t="s">
        <v>2897</v>
      </c>
      <c r="E1007" s="38"/>
      <c r="F1007" s="38"/>
      <c r="G1007" s="39"/>
      <c r="H1007" s="38"/>
      <c r="I1007" s="40"/>
      <c r="J1007" s="41"/>
    </row>
    <row r="1008" spans="1:10" ht="45" hidden="1" outlineLevel="1">
      <c r="A1008" s="40" t="e">
        <f t="shared" si="23"/>
        <v>#REF!</v>
      </c>
      <c r="B1008" s="69" t="s">
        <v>677</v>
      </c>
      <c r="C1008" s="202" t="s">
        <v>2031</v>
      </c>
      <c r="D1008" s="202" t="s">
        <v>2701</v>
      </c>
      <c r="E1008" s="38"/>
      <c r="F1008" s="38"/>
      <c r="G1008" s="39"/>
      <c r="H1008" s="38"/>
      <c r="I1008" s="40"/>
      <c r="J1008" s="41"/>
    </row>
    <row r="1009" spans="1:10" ht="30" hidden="1" outlineLevel="1">
      <c r="A1009" s="40" t="e">
        <f t="shared" si="23"/>
        <v>#REF!</v>
      </c>
      <c r="B1009" s="69" t="s">
        <v>905</v>
      </c>
      <c r="C1009" s="202" t="s">
        <v>2031</v>
      </c>
      <c r="D1009" s="202" t="s">
        <v>2898</v>
      </c>
      <c r="E1009" s="38"/>
      <c r="F1009" s="38"/>
      <c r="G1009" s="39"/>
      <c r="H1009" s="38"/>
      <c r="I1009" s="40"/>
      <c r="J1009" s="41"/>
    </row>
    <row r="1010" spans="1:10" ht="45" hidden="1" outlineLevel="1">
      <c r="A1010" s="40" t="e">
        <f t="shared" si="23"/>
        <v>#REF!</v>
      </c>
      <c r="B1010" s="69" t="s">
        <v>906</v>
      </c>
      <c r="C1010" s="202" t="s">
        <v>2031</v>
      </c>
      <c r="D1010" s="202" t="s">
        <v>2899</v>
      </c>
      <c r="E1010" s="38"/>
      <c r="F1010" s="38"/>
      <c r="G1010" s="39"/>
      <c r="H1010" s="38"/>
      <c r="I1010" s="40"/>
      <c r="J1010" s="41"/>
    </row>
    <row r="1011" spans="1:10" ht="45" hidden="1" outlineLevel="1">
      <c r="A1011" s="40" t="e">
        <f t="shared" si="23"/>
        <v>#REF!</v>
      </c>
      <c r="B1011" s="69" t="s">
        <v>907</v>
      </c>
      <c r="C1011" s="202" t="s">
        <v>2031</v>
      </c>
      <c r="D1011" s="202" t="s">
        <v>2900</v>
      </c>
      <c r="E1011" s="38"/>
      <c r="F1011" s="38"/>
      <c r="G1011" s="39"/>
      <c r="H1011" s="38"/>
      <c r="I1011" s="40"/>
      <c r="J1011" s="41"/>
    </row>
    <row r="1012" spans="1:10" ht="45" hidden="1" outlineLevel="1">
      <c r="A1012" s="40" t="e">
        <f t="shared" si="23"/>
        <v>#REF!</v>
      </c>
      <c r="B1012" s="69" t="s">
        <v>916</v>
      </c>
      <c r="C1012" s="202" t="s">
        <v>2031</v>
      </c>
      <c r="D1012" s="202" t="s">
        <v>2902</v>
      </c>
      <c r="E1012" s="38"/>
      <c r="F1012" s="38"/>
      <c r="G1012" s="39"/>
      <c r="H1012" s="38"/>
      <c r="I1012" s="40"/>
      <c r="J1012" s="41"/>
    </row>
    <row r="1013" spans="1:10" ht="45" hidden="1" outlineLevel="1">
      <c r="A1013" s="40" t="e">
        <f t="shared" si="23"/>
        <v>#REF!</v>
      </c>
      <c r="B1013" s="69" t="s">
        <v>910</v>
      </c>
      <c r="C1013" s="202" t="s">
        <v>2031</v>
      </c>
      <c r="D1013" s="202" t="s">
        <v>2903</v>
      </c>
      <c r="E1013" s="38"/>
      <c r="F1013" s="38"/>
      <c r="G1013" s="39"/>
      <c r="H1013" s="38"/>
      <c r="I1013" s="40"/>
      <c r="J1013" s="41"/>
    </row>
    <row r="1014" spans="1:10" ht="45" hidden="1" outlineLevel="1">
      <c r="A1014" s="40" t="e">
        <f t="shared" si="23"/>
        <v>#REF!</v>
      </c>
      <c r="B1014" s="70" t="s">
        <v>911</v>
      </c>
      <c r="C1014" s="202" t="s">
        <v>2031</v>
      </c>
      <c r="D1014" s="202" t="s">
        <v>2904</v>
      </c>
      <c r="E1014" s="38"/>
      <c r="F1014" s="38"/>
      <c r="G1014" s="39"/>
      <c r="H1014" s="38"/>
      <c r="I1014" s="40"/>
      <c r="J1014" s="41"/>
    </row>
    <row r="1015" spans="1:10" ht="30" hidden="1" outlineLevel="1">
      <c r="A1015" s="40" t="e">
        <f t="shared" si="23"/>
        <v>#REF!</v>
      </c>
      <c r="B1015" s="69" t="s">
        <v>912</v>
      </c>
      <c r="C1015" s="202" t="s">
        <v>2031</v>
      </c>
      <c r="D1015" s="202" t="s">
        <v>2905</v>
      </c>
      <c r="E1015" s="38"/>
      <c r="F1015" s="38"/>
      <c r="G1015" s="39"/>
      <c r="H1015" s="38"/>
      <c r="I1015" s="40"/>
      <c r="J1015" s="41"/>
    </row>
    <row r="1016" spans="1:10" ht="15.6" hidden="1" customHeight="1" outlineLevel="1">
      <c r="A1016" s="40" t="e">
        <f t="shared" si="23"/>
        <v>#REF!</v>
      </c>
      <c r="B1016" s="69" t="s">
        <v>913</v>
      </c>
      <c r="C1016" s="202" t="s">
        <v>2532</v>
      </c>
      <c r="D1016" s="202" t="s">
        <v>2917</v>
      </c>
      <c r="E1016" s="38"/>
      <c r="F1016" s="38"/>
      <c r="G1016" s="39"/>
      <c r="H1016" s="38"/>
      <c r="I1016" s="40"/>
      <c r="J1016" s="41"/>
    </row>
    <row r="1017" spans="1:10" ht="15.6" hidden="1" customHeight="1" outlineLevel="1">
      <c r="A1017" s="40" t="e">
        <f t="shared" si="23"/>
        <v>#REF!</v>
      </c>
      <c r="B1017" s="69" t="s">
        <v>2918</v>
      </c>
      <c r="C1017" s="202"/>
      <c r="D1017" s="202"/>
      <c r="E1017" s="38"/>
      <c r="F1017" s="38"/>
      <c r="G1017" s="39"/>
      <c r="H1017" s="38"/>
      <c r="I1017" s="40"/>
      <c r="J1017" s="41"/>
    </row>
    <row r="1018" spans="1:10" ht="15.6" hidden="1" customHeight="1" outlineLevel="1">
      <c r="A1018" s="40" t="e">
        <f t="shared" si="23"/>
        <v>#REF!</v>
      </c>
      <c r="B1018" s="69" t="s">
        <v>884</v>
      </c>
      <c r="C1018" s="202" t="s">
        <v>31</v>
      </c>
      <c r="D1018" s="202">
        <v>1</v>
      </c>
      <c r="E1018" s="38"/>
      <c r="F1018" s="38"/>
      <c r="G1018" s="39"/>
      <c r="H1018" s="38"/>
      <c r="I1018" s="40"/>
      <c r="J1018" s="41"/>
    </row>
    <row r="1019" spans="1:10" ht="15.6" hidden="1" customHeight="1" outlineLevel="1">
      <c r="A1019" s="40" t="e">
        <f t="shared" si="23"/>
        <v>#REF!</v>
      </c>
      <c r="B1019" s="69" t="s">
        <v>885</v>
      </c>
      <c r="C1019" s="202"/>
      <c r="D1019" s="202"/>
      <c r="E1019" s="38"/>
      <c r="F1019" s="38"/>
      <c r="G1019" s="39"/>
      <c r="H1019" s="38"/>
      <c r="I1019" s="40"/>
      <c r="J1019" s="41"/>
    </row>
    <row r="1020" spans="1:10" ht="15.6" hidden="1" customHeight="1" outlineLevel="1">
      <c r="A1020" s="40" t="e">
        <f t="shared" si="23"/>
        <v>#REF!</v>
      </c>
      <c r="B1020" s="69" t="s">
        <v>886</v>
      </c>
      <c r="C1020" s="202"/>
      <c r="D1020" s="202"/>
      <c r="E1020" s="38"/>
      <c r="F1020" s="38"/>
      <c r="G1020" s="39"/>
      <c r="H1020" s="38"/>
      <c r="I1020" s="40"/>
      <c r="J1020" s="41"/>
    </row>
    <row r="1021" spans="1:10" ht="15" hidden="1" outlineLevel="1">
      <c r="A1021" s="40" t="e">
        <f t="shared" si="23"/>
        <v>#REF!</v>
      </c>
      <c r="B1021" s="69" t="s">
        <v>887</v>
      </c>
      <c r="C1021" s="202"/>
      <c r="D1021" s="202"/>
      <c r="E1021" s="38"/>
      <c r="F1021" s="38"/>
      <c r="G1021" s="39"/>
      <c r="H1021" s="38"/>
      <c r="I1021" s="40"/>
      <c r="J1021" s="41"/>
    </row>
    <row r="1022" spans="1:10" ht="15" hidden="1" outlineLevel="1">
      <c r="A1022" s="40" t="e">
        <f t="shared" si="23"/>
        <v>#REF!</v>
      </c>
      <c r="B1022" s="69" t="s">
        <v>888</v>
      </c>
      <c r="C1022" s="202"/>
      <c r="D1022" s="202"/>
      <c r="E1022" s="38"/>
      <c r="F1022" s="38"/>
      <c r="G1022" s="39"/>
      <c r="H1022" s="38"/>
      <c r="I1022" s="40"/>
      <c r="J1022" s="41"/>
    </row>
    <row r="1023" spans="1:10" ht="15" hidden="1" outlineLevel="1">
      <c r="A1023" s="40" t="e">
        <f t="shared" si="23"/>
        <v>#REF!</v>
      </c>
      <c r="B1023" s="69" t="s">
        <v>889</v>
      </c>
      <c r="C1023" s="202"/>
      <c r="D1023" s="202"/>
      <c r="E1023" s="38"/>
      <c r="F1023" s="38"/>
      <c r="G1023" s="39"/>
      <c r="H1023" s="38"/>
      <c r="I1023" s="40"/>
      <c r="J1023" s="41"/>
    </row>
    <row r="1024" spans="1:10" ht="45" hidden="1" outlineLevel="1">
      <c r="A1024" s="40" t="e">
        <f t="shared" si="23"/>
        <v>#REF!</v>
      </c>
      <c r="B1024" s="69" t="s">
        <v>890</v>
      </c>
      <c r="C1024" s="202"/>
      <c r="D1024" s="202"/>
      <c r="E1024" s="38"/>
      <c r="F1024" s="38"/>
      <c r="G1024" s="39"/>
      <c r="H1024" s="38"/>
      <c r="I1024" s="40"/>
      <c r="J1024" s="41"/>
    </row>
    <row r="1025" spans="1:10" ht="30" hidden="1" outlineLevel="1">
      <c r="A1025" s="40" t="e">
        <f t="shared" si="23"/>
        <v>#REF!</v>
      </c>
      <c r="B1025" s="69" t="s">
        <v>891</v>
      </c>
      <c r="C1025" s="202"/>
      <c r="D1025" s="202"/>
      <c r="E1025" s="38"/>
      <c r="F1025" s="38"/>
      <c r="G1025" s="39"/>
      <c r="H1025" s="38"/>
      <c r="I1025" s="40"/>
      <c r="J1025" s="41"/>
    </row>
    <row r="1026" spans="1:10" ht="30" hidden="1" outlineLevel="1">
      <c r="A1026" s="40" t="e">
        <f t="shared" si="23"/>
        <v>#REF!</v>
      </c>
      <c r="B1026" s="69" t="s">
        <v>892</v>
      </c>
      <c r="C1026" s="202" t="s">
        <v>31</v>
      </c>
      <c r="D1026" s="202">
        <v>4</v>
      </c>
      <c r="E1026" s="38"/>
      <c r="F1026" s="38"/>
      <c r="G1026" s="39"/>
      <c r="H1026" s="38"/>
      <c r="I1026" s="40"/>
      <c r="J1026" s="41"/>
    </row>
    <row r="1027" spans="1:10" ht="30" hidden="1" outlineLevel="1">
      <c r="A1027" s="40" t="e">
        <f t="shared" si="23"/>
        <v>#REF!</v>
      </c>
      <c r="B1027" s="69" t="s">
        <v>893</v>
      </c>
      <c r="C1027" s="202" t="s">
        <v>31</v>
      </c>
      <c r="D1027" s="202">
        <v>1</v>
      </c>
      <c r="E1027" s="38"/>
      <c r="F1027" s="38"/>
      <c r="G1027" s="39"/>
      <c r="H1027" s="38"/>
      <c r="I1027" s="40"/>
      <c r="J1027" s="41"/>
    </row>
    <row r="1028" spans="1:10" ht="45" hidden="1" outlineLevel="1">
      <c r="A1028" s="40" t="e">
        <f t="shared" si="23"/>
        <v>#REF!</v>
      </c>
      <c r="B1028" s="69" t="s">
        <v>645</v>
      </c>
      <c r="C1028" s="202" t="s">
        <v>31</v>
      </c>
      <c r="D1028" s="202">
        <v>1</v>
      </c>
      <c r="E1028" s="38"/>
      <c r="F1028" s="38"/>
      <c r="G1028" s="39"/>
      <c r="H1028" s="38"/>
      <c r="I1028" s="40"/>
      <c r="J1028" s="41"/>
    </row>
    <row r="1029" spans="1:10" ht="15" hidden="1" outlineLevel="1">
      <c r="A1029" s="40" t="e">
        <f t="shared" si="23"/>
        <v>#REF!</v>
      </c>
      <c r="B1029" s="69" t="s">
        <v>894</v>
      </c>
      <c r="C1029" s="202" t="s">
        <v>31</v>
      </c>
      <c r="D1029" s="202">
        <v>2</v>
      </c>
      <c r="E1029" s="38"/>
      <c r="F1029" s="38"/>
      <c r="G1029" s="39"/>
      <c r="H1029" s="38"/>
      <c r="I1029" s="40"/>
      <c r="J1029" s="41"/>
    </row>
    <row r="1030" spans="1:10" ht="45" hidden="1" outlineLevel="1">
      <c r="A1030" s="40" t="e">
        <f t="shared" si="23"/>
        <v>#REF!</v>
      </c>
      <c r="B1030" s="69" t="s">
        <v>895</v>
      </c>
      <c r="C1030" s="202" t="s">
        <v>2461</v>
      </c>
      <c r="D1030" s="202" t="s">
        <v>2919</v>
      </c>
      <c r="E1030" s="38"/>
      <c r="F1030" s="38"/>
      <c r="G1030" s="39"/>
      <c r="H1030" s="38"/>
      <c r="I1030" s="40"/>
      <c r="J1030" s="41"/>
    </row>
    <row r="1031" spans="1:10" ht="45" hidden="1" outlineLevel="1">
      <c r="A1031" s="40" t="e">
        <f t="shared" si="23"/>
        <v>#REF!</v>
      </c>
      <c r="B1031" s="69" t="s">
        <v>896</v>
      </c>
      <c r="C1031" s="202" t="s">
        <v>2461</v>
      </c>
      <c r="D1031" s="202" t="s">
        <v>2920</v>
      </c>
      <c r="E1031" s="38"/>
      <c r="F1031" s="38"/>
      <c r="G1031" s="39"/>
      <c r="H1031" s="38"/>
      <c r="I1031" s="40"/>
      <c r="J1031" s="41"/>
    </row>
    <row r="1032" spans="1:10" ht="45" hidden="1" outlineLevel="1">
      <c r="A1032" s="40" t="e">
        <f t="shared" si="23"/>
        <v>#REF!</v>
      </c>
      <c r="B1032" s="69" t="s">
        <v>898</v>
      </c>
      <c r="C1032" s="202" t="s">
        <v>2461</v>
      </c>
      <c r="D1032" s="202" t="s">
        <v>2921</v>
      </c>
      <c r="E1032" s="38"/>
      <c r="F1032" s="38"/>
      <c r="G1032" s="39"/>
      <c r="H1032" s="38"/>
      <c r="I1032" s="40"/>
      <c r="J1032" s="41"/>
    </row>
    <row r="1033" spans="1:10" ht="45" hidden="1" outlineLevel="1">
      <c r="A1033" s="40" t="e">
        <f t="shared" si="23"/>
        <v>#REF!</v>
      </c>
      <c r="B1033" s="69" t="s">
        <v>914</v>
      </c>
      <c r="C1033" s="202" t="s">
        <v>2461</v>
      </c>
      <c r="D1033" s="202" t="s">
        <v>2922</v>
      </c>
      <c r="E1033" s="38"/>
      <c r="F1033" s="38"/>
      <c r="G1033" s="39"/>
      <c r="H1033" s="38"/>
      <c r="I1033" s="40"/>
      <c r="J1033" s="41"/>
    </row>
    <row r="1034" spans="1:10" ht="45" hidden="1" outlineLevel="1">
      <c r="A1034" s="40" t="e">
        <f t="shared" si="23"/>
        <v>#REF!</v>
      </c>
      <c r="B1034" s="69" t="s">
        <v>664</v>
      </c>
      <c r="C1034" s="202" t="s">
        <v>2461</v>
      </c>
      <c r="D1034" s="202" t="s">
        <v>2891</v>
      </c>
      <c r="E1034" s="38"/>
      <c r="F1034" s="38"/>
      <c r="G1034" s="39"/>
      <c r="H1034" s="38"/>
      <c r="I1034" s="40"/>
      <c r="J1034" s="41"/>
    </row>
    <row r="1035" spans="1:10" ht="45" hidden="1" outlineLevel="1">
      <c r="A1035" s="40" t="e">
        <f t="shared" si="23"/>
        <v>#REF!</v>
      </c>
      <c r="B1035" s="69" t="s">
        <v>899</v>
      </c>
      <c r="C1035" s="202" t="s">
        <v>2461</v>
      </c>
      <c r="D1035" s="202" t="s">
        <v>2892</v>
      </c>
      <c r="E1035" s="38"/>
      <c r="F1035" s="38"/>
      <c r="G1035" s="39"/>
      <c r="H1035" s="38"/>
      <c r="I1035" s="40"/>
      <c r="J1035" s="41"/>
    </row>
    <row r="1036" spans="1:10" ht="45" hidden="1" outlineLevel="1">
      <c r="A1036" s="40" t="e">
        <f t="shared" si="23"/>
        <v>#REF!</v>
      </c>
      <c r="B1036" s="69" t="s">
        <v>917</v>
      </c>
      <c r="C1036" s="202" t="s">
        <v>2031</v>
      </c>
      <c r="D1036" s="202" t="s">
        <v>2923</v>
      </c>
      <c r="E1036" s="38"/>
      <c r="F1036" s="38"/>
      <c r="G1036" s="39"/>
      <c r="H1036" s="38"/>
      <c r="I1036" s="40"/>
      <c r="J1036" s="41"/>
    </row>
    <row r="1037" spans="1:10" ht="45" hidden="1" outlineLevel="1">
      <c r="A1037" s="40" t="e">
        <f t="shared" si="23"/>
        <v>#REF!</v>
      </c>
      <c r="B1037" s="69" t="s">
        <v>901</v>
      </c>
      <c r="C1037" s="202" t="s">
        <v>2031</v>
      </c>
      <c r="D1037" s="202" t="s">
        <v>2924</v>
      </c>
      <c r="E1037" s="38"/>
      <c r="F1037" s="38"/>
      <c r="G1037" s="39"/>
      <c r="H1037" s="38"/>
      <c r="I1037" s="40"/>
      <c r="J1037" s="41"/>
    </row>
    <row r="1038" spans="1:10" ht="45" hidden="1" outlineLevel="1">
      <c r="A1038" s="40" t="e">
        <f t="shared" si="23"/>
        <v>#REF!</v>
      </c>
      <c r="B1038" s="69" t="s">
        <v>903</v>
      </c>
      <c r="C1038" s="202" t="s">
        <v>2031</v>
      </c>
      <c r="D1038" s="202" t="s">
        <v>2916</v>
      </c>
      <c r="E1038" s="38"/>
      <c r="F1038" s="38"/>
      <c r="G1038" s="39"/>
      <c r="H1038" s="38"/>
      <c r="I1038" s="40"/>
      <c r="J1038" s="41"/>
    </row>
    <row r="1039" spans="1:10" ht="45" hidden="1" outlineLevel="1">
      <c r="A1039" s="40" t="e">
        <f t="shared" si="23"/>
        <v>#REF!</v>
      </c>
      <c r="B1039" s="69" t="s">
        <v>904</v>
      </c>
      <c r="C1039" s="202" t="s">
        <v>2031</v>
      </c>
      <c r="D1039" s="202" t="s">
        <v>2897</v>
      </c>
      <c r="E1039" s="38"/>
      <c r="F1039" s="38"/>
      <c r="G1039" s="39"/>
      <c r="H1039" s="38"/>
      <c r="I1039" s="40"/>
      <c r="J1039" s="41"/>
    </row>
    <row r="1040" spans="1:10" ht="45" hidden="1" outlineLevel="1">
      <c r="A1040" s="40" t="e">
        <f t="shared" si="23"/>
        <v>#REF!</v>
      </c>
      <c r="B1040" s="69" t="s">
        <v>677</v>
      </c>
      <c r="C1040" s="202" t="s">
        <v>2031</v>
      </c>
      <c r="D1040" s="202" t="s">
        <v>2701</v>
      </c>
      <c r="E1040" s="38"/>
      <c r="F1040" s="38"/>
      <c r="G1040" s="39"/>
      <c r="H1040" s="38"/>
      <c r="I1040" s="40"/>
      <c r="J1040" s="41"/>
    </row>
    <row r="1041" spans="1:10" ht="30" hidden="1" outlineLevel="1">
      <c r="A1041" s="40" t="e">
        <f t="shared" si="23"/>
        <v>#REF!</v>
      </c>
      <c r="B1041" s="69" t="s">
        <v>905</v>
      </c>
      <c r="C1041" s="202" t="s">
        <v>2031</v>
      </c>
      <c r="D1041" s="202" t="s">
        <v>2705</v>
      </c>
      <c r="E1041" s="38"/>
      <c r="F1041" s="38"/>
      <c r="G1041" s="39"/>
      <c r="H1041" s="38"/>
      <c r="I1041" s="40"/>
      <c r="J1041" s="41"/>
    </row>
    <row r="1042" spans="1:10" ht="45" hidden="1" outlineLevel="1">
      <c r="A1042" s="40" t="e">
        <f t="shared" si="23"/>
        <v>#REF!</v>
      </c>
      <c r="B1042" s="69" t="s">
        <v>907</v>
      </c>
      <c r="C1042" s="202" t="s">
        <v>2031</v>
      </c>
      <c r="D1042" s="202" t="s">
        <v>2900</v>
      </c>
      <c r="E1042" s="38"/>
      <c r="F1042" s="38"/>
      <c r="G1042" s="39"/>
      <c r="H1042" s="38"/>
      <c r="I1042" s="40"/>
      <c r="J1042" s="41"/>
    </row>
    <row r="1043" spans="1:10" ht="45" hidden="1" outlineLevel="1">
      <c r="A1043" s="40" t="e">
        <f t="shared" ref="A1043:A1106" si="24">A1042+1</f>
        <v>#REF!</v>
      </c>
      <c r="B1043" s="69" t="s">
        <v>916</v>
      </c>
      <c r="C1043" s="202" t="s">
        <v>2031</v>
      </c>
      <c r="D1043" s="202" t="s">
        <v>2902</v>
      </c>
      <c r="E1043" s="38"/>
      <c r="F1043" s="38"/>
      <c r="G1043" s="39"/>
      <c r="H1043" s="38"/>
      <c r="I1043" s="40"/>
      <c r="J1043" s="41"/>
    </row>
    <row r="1044" spans="1:10" ht="45" hidden="1" outlineLevel="1">
      <c r="A1044" s="40" t="e">
        <f t="shared" si="24"/>
        <v>#REF!</v>
      </c>
      <c r="B1044" s="69" t="s">
        <v>918</v>
      </c>
      <c r="C1044" s="202" t="s">
        <v>2031</v>
      </c>
      <c r="D1044" s="202" t="s">
        <v>2706</v>
      </c>
      <c r="E1044" s="38"/>
      <c r="F1044" s="38"/>
      <c r="G1044" s="39"/>
      <c r="H1044" s="38"/>
      <c r="I1044" s="40"/>
      <c r="J1044" s="41"/>
    </row>
    <row r="1045" spans="1:10" ht="45" hidden="1" outlineLevel="1">
      <c r="A1045" s="40" t="e">
        <f t="shared" si="24"/>
        <v>#REF!</v>
      </c>
      <c r="B1045" s="69" t="s">
        <v>911</v>
      </c>
      <c r="C1045" s="202" t="s">
        <v>2031</v>
      </c>
      <c r="D1045" s="202" t="s">
        <v>2904</v>
      </c>
      <c r="E1045" s="38"/>
      <c r="F1045" s="38"/>
      <c r="G1045" s="39"/>
      <c r="H1045" s="38"/>
      <c r="I1045" s="40"/>
      <c r="J1045" s="41"/>
    </row>
    <row r="1046" spans="1:10" ht="45" hidden="1" outlineLevel="1">
      <c r="A1046" s="40" t="e">
        <f t="shared" si="24"/>
        <v>#REF!</v>
      </c>
      <c r="B1046" s="69" t="s">
        <v>919</v>
      </c>
      <c r="C1046" s="202" t="s">
        <v>2031</v>
      </c>
      <c r="D1046" s="202" t="s">
        <v>2925</v>
      </c>
      <c r="E1046" s="38"/>
      <c r="F1046" s="38"/>
      <c r="G1046" s="39"/>
      <c r="H1046" s="38"/>
      <c r="I1046" s="40"/>
      <c r="J1046" s="41"/>
    </row>
    <row r="1047" spans="1:10" ht="30" hidden="1" outlineLevel="1">
      <c r="A1047" s="40" t="e">
        <f t="shared" si="24"/>
        <v>#REF!</v>
      </c>
      <c r="B1047" s="69" t="s">
        <v>912</v>
      </c>
      <c r="C1047" s="202" t="s">
        <v>2031</v>
      </c>
      <c r="D1047" s="202" t="s">
        <v>2905</v>
      </c>
      <c r="E1047" s="38"/>
      <c r="F1047" s="38"/>
      <c r="G1047" s="39"/>
      <c r="H1047" s="38"/>
      <c r="I1047" s="40"/>
      <c r="J1047" s="41"/>
    </row>
    <row r="1048" spans="1:10" ht="30" hidden="1" outlineLevel="1">
      <c r="A1048" s="40" t="e">
        <f t="shared" si="24"/>
        <v>#REF!</v>
      </c>
      <c r="B1048" s="69" t="s">
        <v>913</v>
      </c>
      <c r="C1048" s="202" t="s">
        <v>2532</v>
      </c>
      <c r="D1048" s="202" t="s">
        <v>2906</v>
      </c>
      <c r="E1048" s="38"/>
      <c r="F1048" s="38"/>
      <c r="G1048" s="39"/>
      <c r="H1048" s="38"/>
      <c r="I1048" s="40"/>
      <c r="J1048" s="41"/>
    </row>
    <row r="1049" spans="1:10" ht="15" hidden="1" outlineLevel="1">
      <c r="A1049" s="40" t="e">
        <f t="shared" si="24"/>
        <v>#REF!</v>
      </c>
      <c r="B1049" s="69" t="s">
        <v>2926</v>
      </c>
      <c r="C1049" s="202"/>
      <c r="D1049" s="202"/>
      <c r="E1049" s="38"/>
      <c r="F1049" s="38"/>
      <c r="G1049" s="39"/>
      <c r="H1049" s="38"/>
      <c r="I1049" s="40"/>
      <c r="J1049" s="41"/>
    </row>
    <row r="1050" spans="1:10" ht="30" hidden="1" outlineLevel="1">
      <c r="A1050" s="40" t="e">
        <f t="shared" si="24"/>
        <v>#REF!</v>
      </c>
      <c r="B1050" s="69" t="s">
        <v>884</v>
      </c>
      <c r="C1050" s="202" t="s">
        <v>31</v>
      </c>
      <c r="D1050" s="202">
        <v>1</v>
      </c>
      <c r="E1050" s="38"/>
      <c r="F1050" s="38"/>
      <c r="G1050" s="39"/>
      <c r="H1050" s="38"/>
      <c r="I1050" s="40"/>
      <c r="J1050" s="41"/>
    </row>
    <row r="1051" spans="1:10" ht="15" hidden="1" outlineLevel="1">
      <c r="A1051" s="40" t="e">
        <f t="shared" si="24"/>
        <v>#REF!</v>
      </c>
      <c r="B1051" s="69" t="s">
        <v>885</v>
      </c>
      <c r="C1051" s="202"/>
      <c r="D1051" s="202"/>
      <c r="E1051" s="38"/>
      <c r="F1051" s="38"/>
      <c r="G1051" s="39"/>
      <c r="H1051" s="38"/>
      <c r="I1051" s="40"/>
      <c r="J1051" s="41"/>
    </row>
    <row r="1052" spans="1:10" ht="15" hidden="1" outlineLevel="1">
      <c r="A1052" s="40" t="e">
        <f t="shared" si="24"/>
        <v>#REF!</v>
      </c>
      <c r="B1052" s="69" t="s">
        <v>886</v>
      </c>
      <c r="C1052" s="202"/>
      <c r="D1052" s="202"/>
      <c r="E1052" s="38"/>
      <c r="F1052" s="38"/>
      <c r="G1052" s="39"/>
      <c r="H1052" s="38"/>
      <c r="I1052" s="40"/>
      <c r="J1052" s="41"/>
    </row>
    <row r="1053" spans="1:10" ht="15" hidden="1" outlineLevel="1">
      <c r="A1053" s="40" t="e">
        <f t="shared" si="24"/>
        <v>#REF!</v>
      </c>
      <c r="B1053" s="69" t="s">
        <v>887</v>
      </c>
      <c r="C1053" s="202"/>
      <c r="D1053" s="202"/>
      <c r="E1053" s="38"/>
      <c r="F1053" s="38"/>
      <c r="G1053" s="39"/>
      <c r="H1053" s="38"/>
      <c r="I1053" s="40"/>
      <c r="J1053" s="41"/>
    </row>
    <row r="1054" spans="1:10" ht="15" hidden="1" outlineLevel="1">
      <c r="A1054" s="40" t="e">
        <f t="shared" si="24"/>
        <v>#REF!</v>
      </c>
      <c r="B1054" s="69" t="s">
        <v>888</v>
      </c>
      <c r="C1054" s="202"/>
      <c r="D1054" s="202"/>
      <c r="E1054" s="38"/>
      <c r="F1054" s="38"/>
      <c r="G1054" s="39"/>
      <c r="H1054" s="38"/>
      <c r="I1054" s="40"/>
      <c r="J1054" s="41"/>
    </row>
    <row r="1055" spans="1:10" ht="15" hidden="1" outlineLevel="1">
      <c r="A1055" s="40" t="e">
        <f t="shared" si="24"/>
        <v>#REF!</v>
      </c>
      <c r="B1055" s="69" t="s">
        <v>889</v>
      </c>
      <c r="C1055" s="202"/>
      <c r="D1055" s="202"/>
      <c r="E1055" s="38"/>
      <c r="F1055" s="38"/>
      <c r="G1055" s="39"/>
      <c r="H1055" s="38"/>
      <c r="I1055" s="40"/>
      <c r="J1055" s="41"/>
    </row>
    <row r="1056" spans="1:10" ht="45" hidden="1" outlineLevel="1">
      <c r="A1056" s="40" t="e">
        <f t="shared" si="24"/>
        <v>#REF!</v>
      </c>
      <c r="B1056" s="69" t="s">
        <v>890</v>
      </c>
      <c r="C1056" s="202"/>
      <c r="D1056" s="202"/>
      <c r="E1056" s="38"/>
      <c r="F1056" s="38"/>
      <c r="G1056" s="39"/>
      <c r="H1056" s="38"/>
      <c r="I1056" s="40"/>
      <c r="J1056" s="41"/>
    </row>
    <row r="1057" spans="1:10" ht="30" hidden="1" outlineLevel="1">
      <c r="A1057" s="40" t="e">
        <f t="shared" si="24"/>
        <v>#REF!</v>
      </c>
      <c r="B1057" s="69" t="s">
        <v>891</v>
      </c>
      <c r="C1057" s="202"/>
      <c r="D1057" s="202"/>
      <c r="E1057" s="38"/>
      <c r="F1057" s="38"/>
      <c r="G1057" s="39"/>
      <c r="H1057" s="38"/>
      <c r="I1057" s="40"/>
      <c r="J1057" s="41"/>
    </row>
    <row r="1058" spans="1:10" ht="30" hidden="1" outlineLevel="1">
      <c r="A1058" s="40" t="e">
        <f t="shared" si="24"/>
        <v>#REF!</v>
      </c>
      <c r="B1058" s="70" t="s">
        <v>892</v>
      </c>
      <c r="C1058" s="202" t="s">
        <v>31</v>
      </c>
      <c r="D1058" s="202">
        <v>4</v>
      </c>
      <c r="E1058" s="38"/>
      <c r="F1058" s="38"/>
      <c r="G1058" s="39"/>
      <c r="H1058" s="38"/>
      <c r="I1058" s="40"/>
      <c r="J1058" s="41"/>
    </row>
    <row r="1059" spans="1:10" ht="30" hidden="1" outlineLevel="1">
      <c r="A1059" s="40" t="e">
        <f t="shared" si="24"/>
        <v>#REF!</v>
      </c>
      <c r="B1059" s="69" t="s">
        <v>893</v>
      </c>
      <c r="C1059" s="202" t="s">
        <v>31</v>
      </c>
      <c r="D1059" s="202">
        <v>1</v>
      </c>
      <c r="E1059" s="38"/>
      <c r="F1059" s="38"/>
      <c r="G1059" s="39"/>
      <c r="H1059" s="38"/>
      <c r="I1059" s="40"/>
      <c r="J1059" s="41"/>
    </row>
    <row r="1060" spans="1:10" ht="45" hidden="1" outlineLevel="1">
      <c r="A1060" s="40" t="e">
        <f t="shared" si="24"/>
        <v>#REF!</v>
      </c>
      <c r="B1060" s="69" t="s">
        <v>645</v>
      </c>
      <c r="C1060" s="202" t="s">
        <v>31</v>
      </c>
      <c r="D1060" s="202">
        <v>1</v>
      </c>
      <c r="E1060" s="38"/>
      <c r="F1060" s="38"/>
      <c r="G1060" s="39"/>
      <c r="H1060" s="38"/>
      <c r="I1060" s="40"/>
      <c r="J1060" s="41"/>
    </row>
    <row r="1061" spans="1:10" ht="15" hidden="1" outlineLevel="1">
      <c r="A1061" s="40" t="e">
        <f t="shared" si="24"/>
        <v>#REF!</v>
      </c>
      <c r="B1061" s="69" t="s">
        <v>894</v>
      </c>
      <c r="C1061" s="202" t="s">
        <v>31</v>
      </c>
      <c r="D1061" s="202">
        <v>2</v>
      </c>
      <c r="E1061" s="38"/>
      <c r="F1061" s="38"/>
      <c r="G1061" s="39"/>
      <c r="H1061" s="38"/>
      <c r="I1061" s="40"/>
      <c r="J1061" s="41"/>
    </row>
    <row r="1062" spans="1:10" ht="45" hidden="1" outlineLevel="1">
      <c r="A1062" s="40" t="e">
        <f t="shared" si="24"/>
        <v>#REF!</v>
      </c>
      <c r="B1062" s="69" t="s">
        <v>895</v>
      </c>
      <c r="C1062" s="202" t="s">
        <v>2461</v>
      </c>
      <c r="D1062" s="202" t="s">
        <v>2927</v>
      </c>
      <c r="E1062" s="38"/>
      <c r="F1062" s="38"/>
      <c r="G1062" s="39"/>
      <c r="H1062" s="38"/>
      <c r="I1062" s="40"/>
      <c r="J1062" s="41"/>
    </row>
    <row r="1063" spans="1:10" ht="45" hidden="1" outlineLevel="1">
      <c r="A1063" s="40" t="e">
        <f t="shared" si="24"/>
        <v>#REF!</v>
      </c>
      <c r="B1063" s="69" t="s">
        <v>896</v>
      </c>
      <c r="C1063" s="202" t="s">
        <v>2461</v>
      </c>
      <c r="D1063" s="202" t="s">
        <v>2928</v>
      </c>
      <c r="E1063" s="38"/>
      <c r="F1063" s="38"/>
      <c r="G1063" s="39"/>
      <c r="H1063" s="38"/>
      <c r="I1063" s="40"/>
      <c r="J1063" s="41"/>
    </row>
    <row r="1064" spans="1:10" ht="45" hidden="1" outlineLevel="1">
      <c r="A1064" s="40" t="e">
        <f t="shared" si="24"/>
        <v>#REF!</v>
      </c>
      <c r="B1064" s="69" t="s">
        <v>920</v>
      </c>
      <c r="C1064" s="202" t="s">
        <v>2461</v>
      </c>
      <c r="D1064" s="202" t="s">
        <v>2929</v>
      </c>
      <c r="E1064" s="38"/>
      <c r="F1064" s="38"/>
      <c r="G1064" s="39"/>
      <c r="H1064" s="38"/>
      <c r="I1064" s="40"/>
      <c r="J1064" s="41"/>
    </row>
    <row r="1065" spans="1:10" ht="45" hidden="1" outlineLevel="1">
      <c r="A1065" s="40" t="e">
        <f t="shared" si="24"/>
        <v>#REF!</v>
      </c>
      <c r="B1065" s="69" t="s">
        <v>914</v>
      </c>
      <c r="C1065" s="202" t="s">
        <v>2461</v>
      </c>
      <c r="D1065" s="202" t="s">
        <v>2930</v>
      </c>
      <c r="E1065" s="38"/>
      <c r="F1065" s="38"/>
      <c r="G1065" s="39"/>
      <c r="H1065" s="38"/>
      <c r="I1065" s="40"/>
      <c r="J1065" s="41"/>
    </row>
    <row r="1066" spans="1:10" ht="45" hidden="1" outlineLevel="1">
      <c r="A1066" s="40" t="e">
        <f t="shared" si="24"/>
        <v>#REF!</v>
      </c>
      <c r="B1066" s="69" t="s">
        <v>664</v>
      </c>
      <c r="C1066" s="202" t="s">
        <v>2461</v>
      </c>
      <c r="D1066" s="202" t="s">
        <v>2891</v>
      </c>
      <c r="E1066" s="38"/>
      <c r="F1066" s="38"/>
      <c r="G1066" s="39"/>
      <c r="H1066" s="38"/>
      <c r="I1066" s="40"/>
      <c r="J1066" s="41"/>
    </row>
    <row r="1067" spans="1:10" ht="45" hidden="1" outlineLevel="1">
      <c r="A1067" s="40" t="e">
        <f t="shared" si="24"/>
        <v>#REF!</v>
      </c>
      <c r="B1067" s="69" t="s">
        <v>899</v>
      </c>
      <c r="C1067" s="202" t="s">
        <v>2461</v>
      </c>
      <c r="D1067" s="202" t="s">
        <v>2892</v>
      </c>
      <c r="E1067" s="38"/>
      <c r="F1067" s="38"/>
      <c r="G1067" s="39"/>
      <c r="H1067" s="38"/>
      <c r="I1067" s="40"/>
      <c r="J1067" s="41"/>
    </row>
    <row r="1068" spans="1:10" ht="15" hidden="1" outlineLevel="1">
      <c r="A1068" s="40" t="e">
        <f t="shared" si="24"/>
        <v>#REF!</v>
      </c>
      <c r="B1068" s="69"/>
      <c r="C1068" s="202"/>
      <c r="D1068" s="202"/>
      <c r="E1068" s="38"/>
      <c r="F1068" s="38"/>
      <c r="G1068" s="39"/>
      <c r="H1068" s="38"/>
      <c r="I1068" s="40"/>
      <c r="J1068" s="41"/>
    </row>
    <row r="1069" spans="1:10" ht="45" hidden="1" outlineLevel="1">
      <c r="A1069" s="40" t="e">
        <f t="shared" si="24"/>
        <v>#REF!</v>
      </c>
      <c r="B1069" s="69" t="s">
        <v>900</v>
      </c>
      <c r="C1069" s="202" t="s">
        <v>2031</v>
      </c>
      <c r="D1069" s="202" t="s">
        <v>2931</v>
      </c>
      <c r="E1069" s="38"/>
      <c r="F1069" s="38"/>
      <c r="G1069" s="39"/>
      <c r="H1069" s="38"/>
      <c r="I1069" s="40"/>
      <c r="J1069" s="41"/>
    </row>
    <row r="1070" spans="1:10" ht="45" hidden="1" outlineLevel="1">
      <c r="A1070" s="40" t="e">
        <f t="shared" si="24"/>
        <v>#REF!</v>
      </c>
      <c r="B1070" s="69" t="s">
        <v>921</v>
      </c>
      <c r="C1070" s="202" t="s">
        <v>2031</v>
      </c>
      <c r="D1070" s="202" t="s">
        <v>2932</v>
      </c>
      <c r="E1070" s="38"/>
      <c r="F1070" s="38"/>
      <c r="G1070" s="39"/>
      <c r="H1070" s="38"/>
      <c r="I1070" s="40"/>
      <c r="J1070" s="41"/>
    </row>
    <row r="1071" spans="1:10" ht="45" hidden="1" outlineLevel="1">
      <c r="A1071" s="40" t="e">
        <f t="shared" si="24"/>
        <v>#REF!</v>
      </c>
      <c r="B1071" s="69" t="s">
        <v>901</v>
      </c>
      <c r="C1071" s="202" t="s">
        <v>2031</v>
      </c>
      <c r="D1071" s="202" t="s">
        <v>2933</v>
      </c>
      <c r="E1071" s="38"/>
      <c r="F1071" s="38"/>
      <c r="G1071" s="39"/>
      <c r="H1071" s="38"/>
      <c r="I1071" s="40"/>
      <c r="J1071" s="41"/>
    </row>
    <row r="1072" spans="1:10" ht="45" hidden="1" outlineLevel="1">
      <c r="A1072" s="40" t="e">
        <f t="shared" si="24"/>
        <v>#REF!</v>
      </c>
      <c r="B1072" s="69" t="s">
        <v>922</v>
      </c>
      <c r="C1072" s="202" t="s">
        <v>2031</v>
      </c>
      <c r="D1072" s="202" t="s">
        <v>2934</v>
      </c>
      <c r="E1072" s="38"/>
      <c r="F1072" s="38"/>
      <c r="G1072" s="39"/>
      <c r="H1072" s="38"/>
      <c r="I1072" s="40"/>
      <c r="J1072" s="41"/>
    </row>
    <row r="1073" spans="1:10" ht="45" hidden="1" outlineLevel="1">
      <c r="A1073" s="40" t="e">
        <f t="shared" si="24"/>
        <v>#REF!</v>
      </c>
      <c r="B1073" s="69" t="s">
        <v>923</v>
      </c>
      <c r="C1073" s="202" t="s">
        <v>2031</v>
      </c>
      <c r="D1073" s="202" t="s">
        <v>2935</v>
      </c>
      <c r="E1073" s="38"/>
      <c r="F1073" s="38"/>
      <c r="G1073" s="39"/>
      <c r="H1073" s="38"/>
      <c r="I1073" s="40"/>
      <c r="J1073" s="41"/>
    </row>
    <row r="1074" spans="1:10" ht="45" hidden="1" outlineLevel="1">
      <c r="A1074" s="40" t="e">
        <f t="shared" si="24"/>
        <v>#REF!</v>
      </c>
      <c r="B1074" s="69" t="s">
        <v>903</v>
      </c>
      <c r="C1074" s="202" t="s">
        <v>2031</v>
      </c>
      <c r="D1074" s="202" t="s">
        <v>2916</v>
      </c>
      <c r="E1074" s="38"/>
      <c r="F1074" s="38"/>
      <c r="G1074" s="39"/>
      <c r="H1074" s="38"/>
      <c r="I1074" s="40"/>
      <c r="J1074" s="41"/>
    </row>
    <row r="1075" spans="1:10" ht="45" hidden="1" outlineLevel="1">
      <c r="A1075" s="40" t="e">
        <f t="shared" si="24"/>
        <v>#REF!</v>
      </c>
      <c r="B1075" s="69" t="s">
        <v>677</v>
      </c>
      <c r="C1075" s="202" t="s">
        <v>2031</v>
      </c>
      <c r="D1075" s="202" t="s">
        <v>2701</v>
      </c>
      <c r="E1075" s="38"/>
      <c r="F1075" s="38"/>
      <c r="G1075" s="39"/>
      <c r="H1075" s="38"/>
      <c r="I1075" s="40"/>
      <c r="J1075" s="41"/>
    </row>
    <row r="1076" spans="1:10" ht="30" hidden="1" outlineLevel="1">
      <c r="A1076" s="40" t="e">
        <f t="shared" si="24"/>
        <v>#REF!</v>
      </c>
      <c r="B1076" s="69" t="s">
        <v>905</v>
      </c>
      <c r="C1076" s="202" t="s">
        <v>2031</v>
      </c>
      <c r="D1076" s="202" t="s">
        <v>2605</v>
      </c>
      <c r="E1076" s="38"/>
      <c r="F1076" s="38"/>
      <c r="G1076" s="39"/>
      <c r="H1076" s="38"/>
      <c r="I1076" s="40"/>
      <c r="J1076" s="41"/>
    </row>
    <row r="1077" spans="1:10" ht="45" hidden="1" outlineLevel="1">
      <c r="A1077" s="40" t="e">
        <f t="shared" si="24"/>
        <v>#REF!</v>
      </c>
      <c r="B1077" s="69" t="s">
        <v>924</v>
      </c>
      <c r="C1077" s="202" t="s">
        <v>2031</v>
      </c>
      <c r="D1077" s="202" t="s">
        <v>2936</v>
      </c>
      <c r="E1077" s="38"/>
      <c r="F1077" s="38"/>
      <c r="G1077" s="39"/>
      <c r="H1077" s="38"/>
      <c r="I1077" s="40"/>
      <c r="J1077" s="41"/>
    </row>
    <row r="1078" spans="1:10" ht="45" hidden="1" outlineLevel="1">
      <c r="A1078" s="40" t="e">
        <f t="shared" si="24"/>
        <v>#REF!</v>
      </c>
      <c r="B1078" s="69" t="s">
        <v>907</v>
      </c>
      <c r="C1078" s="202" t="s">
        <v>2031</v>
      </c>
      <c r="D1078" s="202" t="s">
        <v>2900</v>
      </c>
      <c r="E1078" s="38"/>
      <c r="F1078" s="38"/>
      <c r="G1078" s="39"/>
      <c r="H1078" s="38"/>
      <c r="I1078" s="40"/>
      <c r="J1078" s="41"/>
    </row>
    <row r="1079" spans="1:10" ht="45" hidden="1" outlineLevel="1">
      <c r="A1079" s="40" t="e">
        <f t="shared" si="24"/>
        <v>#REF!</v>
      </c>
      <c r="B1079" s="69" t="s">
        <v>916</v>
      </c>
      <c r="C1079" s="202" t="s">
        <v>2031</v>
      </c>
      <c r="D1079" s="202" t="s">
        <v>2902</v>
      </c>
      <c r="E1079" s="38"/>
      <c r="F1079" s="38"/>
      <c r="G1079" s="39"/>
      <c r="H1079" s="38"/>
      <c r="I1079" s="40"/>
      <c r="J1079" s="41"/>
    </row>
    <row r="1080" spans="1:10" ht="45" hidden="1" outlineLevel="1">
      <c r="A1080" s="40" t="e">
        <f t="shared" si="24"/>
        <v>#REF!</v>
      </c>
      <c r="B1080" s="69" t="s">
        <v>925</v>
      </c>
      <c r="C1080" s="202" t="s">
        <v>2031</v>
      </c>
      <c r="D1080" s="202" t="s">
        <v>2937</v>
      </c>
      <c r="E1080" s="38"/>
      <c r="F1080" s="38"/>
      <c r="G1080" s="39"/>
      <c r="H1080" s="38"/>
      <c r="I1080" s="40"/>
      <c r="J1080" s="41"/>
    </row>
    <row r="1081" spans="1:10" ht="45" hidden="1" outlineLevel="1">
      <c r="A1081" s="40" t="e">
        <f t="shared" si="24"/>
        <v>#REF!</v>
      </c>
      <c r="B1081" s="69" t="s">
        <v>918</v>
      </c>
      <c r="C1081" s="202" t="s">
        <v>2031</v>
      </c>
      <c r="D1081" s="202" t="s">
        <v>2706</v>
      </c>
      <c r="E1081" s="38"/>
      <c r="F1081" s="38"/>
      <c r="G1081" s="39"/>
      <c r="H1081" s="38"/>
      <c r="I1081" s="40"/>
      <c r="J1081" s="41"/>
    </row>
    <row r="1082" spans="1:10" ht="45" hidden="1" outlineLevel="1">
      <c r="A1082" s="40" t="e">
        <f t="shared" si="24"/>
        <v>#REF!</v>
      </c>
      <c r="B1082" s="69" t="s">
        <v>919</v>
      </c>
      <c r="C1082" s="202" t="s">
        <v>2031</v>
      </c>
      <c r="D1082" s="202" t="s">
        <v>2925</v>
      </c>
      <c r="E1082" s="38"/>
      <c r="F1082" s="38"/>
      <c r="G1082" s="39"/>
      <c r="H1082" s="38"/>
      <c r="I1082" s="40"/>
      <c r="J1082" s="41"/>
    </row>
    <row r="1083" spans="1:10" ht="45" hidden="1" outlineLevel="1">
      <c r="A1083" s="40" t="e">
        <f t="shared" si="24"/>
        <v>#REF!</v>
      </c>
      <c r="B1083" s="69" t="s">
        <v>926</v>
      </c>
      <c r="C1083" s="202" t="s">
        <v>2031</v>
      </c>
      <c r="D1083" s="202" t="s">
        <v>2619</v>
      </c>
      <c r="E1083" s="38"/>
      <c r="F1083" s="38"/>
      <c r="G1083" s="39"/>
      <c r="H1083" s="38"/>
      <c r="I1083" s="40"/>
      <c r="J1083" s="41"/>
    </row>
    <row r="1084" spans="1:10" ht="30" hidden="1" outlineLevel="1">
      <c r="A1084" s="40" t="e">
        <f t="shared" si="24"/>
        <v>#REF!</v>
      </c>
      <c r="B1084" s="69" t="s">
        <v>912</v>
      </c>
      <c r="C1084" s="202" t="s">
        <v>2031</v>
      </c>
      <c r="D1084" s="202" t="s">
        <v>2905</v>
      </c>
      <c r="E1084" s="38"/>
      <c r="F1084" s="38"/>
      <c r="G1084" s="39"/>
      <c r="H1084" s="38"/>
      <c r="I1084" s="40"/>
      <c r="J1084" s="41"/>
    </row>
    <row r="1085" spans="1:10" ht="30" hidden="1" outlineLevel="1">
      <c r="A1085" s="40" t="e">
        <f t="shared" si="24"/>
        <v>#REF!</v>
      </c>
      <c r="B1085" s="69" t="s">
        <v>913</v>
      </c>
      <c r="C1085" s="202" t="s">
        <v>2532</v>
      </c>
      <c r="D1085" s="202" t="s">
        <v>2906</v>
      </c>
      <c r="E1085" s="38"/>
      <c r="F1085" s="38"/>
      <c r="G1085" s="39"/>
      <c r="H1085" s="38"/>
      <c r="I1085" s="40"/>
      <c r="J1085" s="41"/>
    </row>
    <row r="1086" spans="1:10" ht="15" hidden="1" outlineLevel="1">
      <c r="A1086" s="40" t="e">
        <f t="shared" si="24"/>
        <v>#REF!</v>
      </c>
      <c r="B1086" s="69" t="s">
        <v>2938</v>
      </c>
      <c r="C1086" s="202"/>
      <c r="D1086" s="202"/>
      <c r="E1086" s="38"/>
      <c r="F1086" s="38"/>
      <c r="G1086" s="39"/>
      <c r="H1086" s="38"/>
      <c r="I1086" s="40"/>
      <c r="J1086" s="41"/>
    </row>
    <row r="1087" spans="1:10" ht="30" hidden="1" outlineLevel="1">
      <c r="A1087" s="40" t="e">
        <f t="shared" si="24"/>
        <v>#REF!</v>
      </c>
      <c r="B1087" s="69" t="s">
        <v>884</v>
      </c>
      <c r="C1087" s="202" t="s">
        <v>31</v>
      </c>
      <c r="D1087" s="202">
        <v>1</v>
      </c>
      <c r="E1087" s="38"/>
      <c r="F1087" s="38"/>
      <c r="G1087" s="39"/>
      <c r="H1087" s="38"/>
      <c r="I1087" s="40"/>
      <c r="J1087" s="41"/>
    </row>
    <row r="1088" spans="1:10" ht="15" hidden="1" outlineLevel="1">
      <c r="A1088" s="40" t="e">
        <f t="shared" si="24"/>
        <v>#REF!</v>
      </c>
      <c r="B1088" s="69" t="s">
        <v>885</v>
      </c>
      <c r="C1088" s="202"/>
      <c r="D1088" s="202"/>
      <c r="E1088" s="38"/>
      <c r="F1088" s="38"/>
      <c r="G1088" s="39"/>
      <c r="H1088" s="38"/>
      <c r="I1088" s="40"/>
      <c r="J1088" s="41"/>
    </row>
    <row r="1089" spans="1:10" ht="15" hidden="1" outlineLevel="1">
      <c r="A1089" s="40" t="e">
        <f t="shared" si="24"/>
        <v>#REF!</v>
      </c>
      <c r="B1089" s="69" t="s">
        <v>886</v>
      </c>
      <c r="C1089" s="202"/>
      <c r="D1089" s="202"/>
      <c r="E1089" s="38"/>
      <c r="F1089" s="38"/>
      <c r="G1089" s="39"/>
      <c r="H1089" s="38"/>
      <c r="I1089" s="40"/>
      <c r="J1089" s="41"/>
    </row>
    <row r="1090" spans="1:10" ht="15" hidden="1" outlineLevel="1">
      <c r="A1090" s="40" t="e">
        <f t="shared" si="24"/>
        <v>#REF!</v>
      </c>
      <c r="B1090" s="69" t="s">
        <v>887</v>
      </c>
      <c r="C1090" s="202"/>
      <c r="D1090" s="202"/>
      <c r="E1090" s="38"/>
      <c r="F1090" s="38"/>
      <c r="G1090" s="39"/>
      <c r="H1090" s="38"/>
      <c r="I1090" s="40"/>
      <c r="J1090" s="41"/>
    </row>
    <row r="1091" spans="1:10" ht="15" hidden="1" outlineLevel="1">
      <c r="A1091" s="40" t="e">
        <f t="shared" si="24"/>
        <v>#REF!</v>
      </c>
      <c r="B1091" s="69" t="s">
        <v>888</v>
      </c>
      <c r="C1091" s="202"/>
      <c r="D1091" s="202"/>
      <c r="E1091" s="38"/>
      <c r="F1091" s="38"/>
      <c r="G1091" s="39"/>
      <c r="H1091" s="38"/>
      <c r="I1091" s="40"/>
      <c r="J1091" s="41"/>
    </row>
    <row r="1092" spans="1:10" ht="15" hidden="1" outlineLevel="1">
      <c r="A1092" s="40" t="e">
        <f t="shared" si="24"/>
        <v>#REF!</v>
      </c>
      <c r="B1092" s="69" t="s">
        <v>889</v>
      </c>
      <c r="C1092" s="202"/>
      <c r="D1092" s="202"/>
      <c r="E1092" s="38"/>
      <c r="F1092" s="38"/>
      <c r="G1092" s="39"/>
      <c r="H1092" s="38"/>
      <c r="I1092" s="40"/>
      <c r="J1092" s="41"/>
    </row>
    <row r="1093" spans="1:10" ht="45" hidden="1" outlineLevel="1">
      <c r="A1093" s="40" t="e">
        <f t="shared" si="24"/>
        <v>#REF!</v>
      </c>
      <c r="B1093" s="69" t="s">
        <v>890</v>
      </c>
      <c r="C1093" s="202"/>
      <c r="D1093" s="202"/>
      <c r="E1093" s="38"/>
      <c r="F1093" s="38"/>
      <c r="G1093" s="39"/>
      <c r="H1093" s="38"/>
      <c r="I1093" s="40"/>
      <c r="J1093" s="41"/>
    </row>
    <row r="1094" spans="1:10" ht="30" hidden="1" outlineLevel="1">
      <c r="A1094" s="40" t="e">
        <f t="shared" si="24"/>
        <v>#REF!</v>
      </c>
      <c r="B1094" s="69" t="s">
        <v>891</v>
      </c>
      <c r="C1094" s="202"/>
      <c r="D1094" s="202"/>
      <c r="E1094" s="38"/>
      <c r="F1094" s="38"/>
      <c r="G1094" s="39"/>
      <c r="H1094" s="38"/>
      <c r="I1094" s="40"/>
      <c r="J1094" s="41"/>
    </row>
    <row r="1095" spans="1:10" ht="30" hidden="1" outlineLevel="1">
      <c r="A1095" s="40" t="e">
        <f t="shared" si="24"/>
        <v>#REF!</v>
      </c>
      <c r="B1095" s="69" t="s">
        <v>892</v>
      </c>
      <c r="C1095" s="202" t="s">
        <v>31</v>
      </c>
      <c r="D1095" s="202">
        <v>4</v>
      </c>
      <c r="E1095" s="38"/>
      <c r="F1095" s="38"/>
      <c r="G1095" s="39"/>
      <c r="H1095" s="38"/>
      <c r="I1095" s="40"/>
      <c r="J1095" s="41"/>
    </row>
    <row r="1096" spans="1:10" ht="30" hidden="1" outlineLevel="1">
      <c r="A1096" s="40" t="e">
        <f t="shared" si="24"/>
        <v>#REF!</v>
      </c>
      <c r="B1096" s="69" t="s">
        <v>893</v>
      </c>
      <c r="C1096" s="202" t="s">
        <v>31</v>
      </c>
      <c r="D1096" s="202">
        <v>1</v>
      </c>
      <c r="E1096" s="38"/>
      <c r="F1096" s="38"/>
      <c r="G1096" s="39"/>
      <c r="H1096" s="38"/>
      <c r="I1096" s="40"/>
      <c r="J1096" s="41"/>
    </row>
    <row r="1097" spans="1:10" ht="45" hidden="1" outlineLevel="1">
      <c r="A1097" s="40" t="e">
        <f t="shared" si="24"/>
        <v>#REF!</v>
      </c>
      <c r="B1097" s="69" t="s">
        <v>645</v>
      </c>
      <c r="C1097" s="202" t="s">
        <v>31</v>
      </c>
      <c r="D1097" s="202">
        <v>1</v>
      </c>
      <c r="E1097" s="38"/>
      <c r="F1097" s="38"/>
      <c r="G1097" s="39"/>
      <c r="H1097" s="38"/>
      <c r="I1097" s="40"/>
      <c r="J1097" s="41"/>
    </row>
    <row r="1098" spans="1:10" ht="15" hidden="1" outlineLevel="1">
      <c r="A1098" s="40" t="e">
        <f t="shared" si="24"/>
        <v>#REF!</v>
      </c>
      <c r="B1098" s="69" t="s">
        <v>894</v>
      </c>
      <c r="C1098" s="202" t="s">
        <v>31</v>
      </c>
      <c r="D1098" s="202">
        <v>2</v>
      </c>
      <c r="E1098" s="38"/>
      <c r="F1098" s="38"/>
      <c r="G1098" s="39"/>
      <c r="H1098" s="38"/>
      <c r="I1098" s="40"/>
      <c r="J1098" s="41"/>
    </row>
    <row r="1099" spans="1:10" ht="45" hidden="1" outlineLevel="1">
      <c r="A1099" s="40" t="e">
        <f t="shared" si="24"/>
        <v>#REF!</v>
      </c>
      <c r="B1099" s="69" t="s">
        <v>895</v>
      </c>
      <c r="C1099" s="202" t="s">
        <v>2461</v>
      </c>
      <c r="D1099" s="202" t="s">
        <v>2939</v>
      </c>
      <c r="E1099" s="38"/>
      <c r="F1099" s="38"/>
      <c r="G1099" s="39"/>
      <c r="H1099" s="38"/>
      <c r="I1099" s="40"/>
      <c r="J1099" s="41"/>
    </row>
    <row r="1100" spans="1:10" ht="45" hidden="1" outlineLevel="1">
      <c r="A1100" s="40" t="e">
        <f t="shared" si="24"/>
        <v>#REF!</v>
      </c>
      <c r="B1100" s="69" t="s">
        <v>896</v>
      </c>
      <c r="C1100" s="202" t="s">
        <v>2461</v>
      </c>
      <c r="D1100" s="202" t="s">
        <v>2940</v>
      </c>
      <c r="E1100" s="38"/>
      <c r="F1100" s="38"/>
      <c r="G1100" s="39"/>
      <c r="H1100" s="38"/>
      <c r="I1100" s="40"/>
      <c r="J1100" s="41"/>
    </row>
    <row r="1101" spans="1:10" ht="45" hidden="1" outlineLevel="1">
      <c r="A1101" s="40" t="e">
        <f t="shared" si="24"/>
        <v>#REF!</v>
      </c>
      <c r="B1101" s="69" t="s">
        <v>914</v>
      </c>
      <c r="C1101" s="202" t="s">
        <v>2461</v>
      </c>
      <c r="D1101" s="202" t="s">
        <v>2941</v>
      </c>
      <c r="E1101" s="38"/>
      <c r="F1101" s="38"/>
      <c r="G1101" s="39"/>
      <c r="H1101" s="38"/>
      <c r="I1101" s="40"/>
      <c r="J1101" s="41"/>
    </row>
    <row r="1102" spans="1:10" ht="45" hidden="1" outlineLevel="1">
      <c r="A1102" s="40" t="e">
        <f t="shared" si="24"/>
        <v>#REF!</v>
      </c>
      <c r="B1102" s="70" t="s">
        <v>664</v>
      </c>
      <c r="C1102" s="202" t="s">
        <v>2461</v>
      </c>
      <c r="D1102" s="202" t="s">
        <v>2891</v>
      </c>
      <c r="E1102" s="38"/>
      <c r="F1102" s="38"/>
      <c r="G1102" s="39"/>
      <c r="H1102" s="38"/>
      <c r="I1102" s="40"/>
      <c r="J1102" s="41"/>
    </row>
    <row r="1103" spans="1:10" ht="45" hidden="1" outlineLevel="1">
      <c r="A1103" s="40" t="e">
        <f t="shared" si="24"/>
        <v>#REF!</v>
      </c>
      <c r="B1103" s="69" t="s">
        <v>899</v>
      </c>
      <c r="C1103" s="202" t="s">
        <v>2461</v>
      </c>
      <c r="D1103" s="202" t="s">
        <v>2892</v>
      </c>
      <c r="E1103" s="38"/>
      <c r="F1103" s="38"/>
      <c r="G1103" s="39"/>
      <c r="H1103" s="38"/>
      <c r="I1103" s="40"/>
      <c r="J1103" s="41"/>
    </row>
    <row r="1104" spans="1:10" ht="45" hidden="1" outlineLevel="1">
      <c r="A1104" s="40" t="e">
        <f t="shared" si="24"/>
        <v>#REF!</v>
      </c>
      <c r="B1104" s="69" t="s">
        <v>901</v>
      </c>
      <c r="C1104" s="202" t="s">
        <v>2031</v>
      </c>
      <c r="D1104" s="202" t="s">
        <v>2942</v>
      </c>
      <c r="E1104" s="38"/>
      <c r="F1104" s="38"/>
      <c r="G1104" s="39"/>
      <c r="H1104" s="38"/>
      <c r="I1104" s="40"/>
      <c r="J1104" s="41"/>
    </row>
    <row r="1105" spans="1:10" ht="45" hidden="1" outlineLevel="1">
      <c r="A1105" s="40" t="e">
        <f t="shared" si="24"/>
        <v>#REF!</v>
      </c>
      <c r="B1105" s="69" t="s">
        <v>903</v>
      </c>
      <c r="C1105" s="202" t="s">
        <v>2031</v>
      </c>
      <c r="D1105" s="202" t="s">
        <v>2916</v>
      </c>
      <c r="E1105" s="38"/>
      <c r="F1105" s="38"/>
      <c r="G1105" s="39"/>
      <c r="H1105" s="38"/>
      <c r="I1105" s="40"/>
      <c r="J1105" s="41"/>
    </row>
    <row r="1106" spans="1:10" ht="45" hidden="1" outlineLevel="1">
      <c r="A1106" s="40" t="e">
        <f t="shared" si="24"/>
        <v>#REF!</v>
      </c>
      <c r="B1106" s="69" t="s">
        <v>677</v>
      </c>
      <c r="C1106" s="202" t="s">
        <v>2031</v>
      </c>
      <c r="D1106" s="202" t="s">
        <v>2701</v>
      </c>
      <c r="E1106" s="38"/>
      <c r="F1106" s="38"/>
      <c r="G1106" s="39"/>
      <c r="H1106" s="38"/>
      <c r="I1106" s="40"/>
      <c r="J1106" s="41"/>
    </row>
    <row r="1107" spans="1:10" ht="30" hidden="1" outlineLevel="1">
      <c r="A1107" s="40" t="e">
        <f t="shared" ref="A1107:A1170" si="25">A1106+1</f>
        <v>#REF!</v>
      </c>
      <c r="B1107" s="69" t="s">
        <v>905</v>
      </c>
      <c r="C1107" s="202" t="s">
        <v>2031</v>
      </c>
      <c r="D1107" s="202" t="s">
        <v>2605</v>
      </c>
      <c r="E1107" s="38"/>
      <c r="F1107" s="38"/>
      <c r="G1107" s="39"/>
      <c r="H1107" s="38"/>
      <c r="I1107" s="40"/>
      <c r="J1107" s="41"/>
    </row>
    <row r="1108" spans="1:10" ht="45" hidden="1" outlineLevel="1">
      <c r="A1108" s="40" t="e">
        <f t="shared" si="25"/>
        <v>#REF!</v>
      </c>
      <c r="B1108" s="69" t="s">
        <v>907</v>
      </c>
      <c r="C1108" s="202" t="s">
        <v>2031</v>
      </c>
      <c r="D1108" s="202" t="s">
        <v>2900</v>
      </c>
      <c r="E1108" s="38"/>
      <c r="F1108" s="38"/>
      <c r="G1108" s="39"/>
      <c r="H1108" s="38"/>
      <c r="I1108" s="40"/>
      <c r="J1108" s="41"/>
    </row>
    <row r="1109" spans="1:10" ht="45" hidden="1" outlineLevel="1">
      <c r="A1109" s="40" t="e">
        <f t="shared" si="25"/>
        <v>#REF!</v>
      </c>
      <c r="B1109" s="69" t="s">
        <v>927</v>
      </c>
      <c r="C1109" s="202" t="s">
        <v>2031</v>
      </c>
      <c r="D1109" s="202" t="s">
        <v>2902</v>
      </c>
      <c r="E1109" s="38"/>
      <c r="F1109" s="38"/>
      <c r="G1109" s="39"/>
      <c r="H1109" s="38"/>
      <c r="I1109" s="40"/>
      <c r="J1109" s="41"/>
    </row>
    <row r="1110" spans="1:10" ht="45" hidden="1" outlineLevel="1">
      <c r="A1110" s="40" t="e">
        <f t="shared" si="25"/>
        <v>#REF!</v>
      </c>
      <c r="B1110" s="69" t="s">
        <v>928</v>
      </c>
      <c r="C1110" s="202" t="s">
        <v>2031</v>
      </c>
      <c r="D1110" s="202" t="s">
        <v>2706</v>
      </c>
      <c r="E1110" s="38"/>
      <c r="F1110" s="38"/>
      <c r="G1110" s="39"/>
      <c r="H1110" s="38"/>
      <c r="I1110" s="40"/>
      <c r="J1110" s="41"/>
    </row>
    <row r="1111" spans="1:10" ht="45" hidden="1" outlineLevel="1">
      <c r="A1111" s="40" t="e">
        <f t="shared" si="25"/>
        <v>#REF!</v>
      </c>
      <c r="B1111" s="69" t="s">
        <v>918</v>
      </c>
      <c r="C1111" s="202" t="s">
        <v>2031</v>
      </c>
      <c r="D1111" s="202" t="s">
        <v>2706</v>
      </c>
      <c r="E1111" s="38"/>
      <c r="F1111" s="38"/>
      <c r="G1111" s="39"/>
      <c r="H1111" s="38"/>
      <c r="I1111" s="40"/>
      <c r="J1111" s="41"/>
    </row>
    <row r="1112" spans="1:10" ht="45" hidden="1" outlineLevel="1">
      <c r="A1112" s="40" t="e">
        <f t="shared" si="25"/>
        <v>#REF!</v>
      </c>
      <c r="B1112" s="69" t="s">
        <v>911</v>
      </c>
      <c r="C1112" s="202" t="s">
        <v>2031</v>
      </c>
      <c r="D1112" s="202" t="s">
        <v>2943</v>
      </c>
      <c r="E1112" s="38"/>
      <c r="F1112" s="38"/>
      <c r="G1112" s="39"/>
      <c r="H1112" s="38"/>
      <c r="I1112" s="40"/>
      <c r="J1112" s="41"/>
    </row>
    <row r="1113" spans="1:10" ht="45" hidden="1" outlineLevel="1">
      <c r="A1113" s="40" t="e">
        <f t="shared" si="25"/>
        <v>#REF!</v>
      </c>
      <c r="B1113" s="69" t="s">
        <v>926</v>
      </c>
      <c r="C1113" s="202" t="s">
        <v>2031</v>
      </c>
      <c r="D1113" s="202" t="s">
        <v>2619</v>
      </c>
      <c r="E1113" s="38"/>
      <c r="F1113" s="38"/>
      <c r="G1113" s="39"/>
      <c r="H1113" s="38"/>
      <c r="I1113" s="40"/>
      <c r="J1113" s="41"/>
    </row>
    <row r="1114" spans="1:10" ht="30" hidden="1" outlineLevel="1">
      <c r="A1114" s="40" t="e">
        <f t="shared" si="25"/>
        <v>#REF!</v>
      </c>
      <c r="B1114" s="69" t="s">
        <v>912</v>
      </c>
      <c r="C1114" s="202" t="s">
        <v>2031</v>
      </c>
      <c r="D1114" s="202" t="s">
        <v>2905</v>
      </c>
      <c r="E1114" s="38"/>
      <c r="F1114" s="38"/>
      <c r="G1114" s="39"/>
      <c r="H1114" s="38"/>
      <c r="I1114" s="40"/>
      <c r="J1114" s="41"/>
    </row>
    <row r="1115" spans="1:10" ht="30" hidden="1" outlineLevel="1">
      <c r="A1115" s="40" t="e">
        <f t="shared" si="25"/>
        <v>#REF!</v>
      </c>
      <c r="B1115" s="69" t="s">
        <v>913</v>
      </c>
      <c r="C1115" s="202" t="s">
        <v>2532</v>
      </c>
      <c r="D1115" s="202" t="s">
        <v>2906</v>
      </c>
      <c r="E1115" s="38"/>
      <c r="F1115" s="38"/>
      <c r="G1115" s="39"/>
      <c r="H1115" s="38"/>
      <c r="I1115" s="40"/>
      <c r="J1115" s="41"/>
    </row>
    <row r="1116" spans="1:10" ht="15" hidden="1" outlineLevel="1">
      <c r="A1116" s="40" t="e">
        <f t="shared" si="25"/>
        <v>#REF!</v>
      </c>
      <c r="B1116" s="69" t="s">
        <v>2944</v>
      </c>
      <c r="C1116" s="202"/>
      <c r="D1116" s="202"/>
      <c r="E1116" s="38"/>
      <c r="F1116" s="38"/>
      <c r="G1116" s="39"/>
      <c r="H1116" s="38"/>
      <c r="I1116" s="40"/>
      <c r="J1116" s="41"/>
    </row>
    <row r="1117" spans="1:10" ht="30" hidden="1" outlineLevel="1">
      <c r="A1117" s="40" t="e">
        <f t="shared" si="25"/>
        <v>#REF!</v>
      </c>
      <c r="B1117" s="69" t="s">
        <v>884</v>
      </c>
      <c r="C1117" s="202" t="s">
        <v>31</v>
      </c>
      <c r="D1117" s="202">
        <v>1</v>
      </c>
      <c r="E1117" s="38"/>
      <c r="F1117" s="38"/>
      <c r="G1117" s="39"/>
      <c r="H1117" s="38"/>
      <c r="I1117" s="40"/>
      <c r="J1117" s="41"/>
    </row>
    <row r="1118" spans="1:10" ht="15" hidden="1" outlineLevel="1">
      <c r="A1118" s="40" t="e">
        <f t="shared" si="25"/>
        <v>#REF!</v>
      </c>
      <c r="B1118" s="69" t="s">
        <v>885</v>
      </c>
      <c r="C1118" s="202"/>
      <c r="D1118" s="202"/>
      <c r="E1118" s="38"/>
      <c r="F1118" s="38"/>
      <c r="G1118" s="39"/>
      <c r="H1118" s="38"/>
      <c r="I1118" s="40"/>
      <c r="J1118" s="41"/>
    </row>
    <row r="1119" spans="1:10" ht="15" hidden="1" outlineLevel="1">
      <c r="A1119" s="40" t="e">
        <f t="shared" si="25"/>
        <v>#REF!</v>
      </c>
      <c r="B1119" s="69" t="s">
        <v>886</v>
      </c>
      <c r="C1119" s="202"/>
      <c r="D1119" s="202"/>
      <c r="E1119" s="38"/>
      <c r="F1119" s="38"/>
      <c r="G1119" s="39"/>
      <c r="H1119" s="38"/>
      <c r="I1119" s="40"/>
      <c r="J1119" s="41"/>
    </row>
    <row r="1120" spans="1:10" ht="15" hidden="1" outlineLevel="1">
      <c r="A1120" s="40" t="e">
        <f t="shared" si="25"/>
        <v>#REF!</v>
      </c>
      <c r="B1120" s="69" t="s">
        <v>887</v>
      </c>
      <c r="C1120" s="202"/>
      <c r="D1120" s="202"/>
      <c r="E1120" s="38"/>
      <c r="F1120" s="38"/>
      <c r="G1120" s="39"/>
      <c r="H1120" s="38"/>
      <c r="I1120" s="40"/>
      <c r="J1120" s="41"/>
    </row>
    <row r="1121" spans="1:10" ht="15" hidden="1" outlineLevel="1">
      <c r="A1121" s="40" t="e">
        <f t="shared" si="25"/>
        <v>#REF!</v>
      </c>
      <c r="B1121" s="69" t="s">
        <v>888</v>
      </c>
      <c r="C1121" s="202"/>
      <c r="D1121" s="202"/>
      <c r="E1121" s="38"/>
      <c r="F1121" s="38"/>
      <c r="G1121" s="39"/>
      <c r="H1121" s="38"/>
      <c r="I1121" s="40"/>
      <c r="J1121" s="41"/>
    </row>
    <row r="1122" spans="1:10" ht="15" hidden="1" outlineLevel="1">
      <c r="A1122" s="40" t="e">
        <f t="shared" si="25"/>
        <v>#REF!</v>
      </c>
      <c r="B1122" s="69" t="s">
        <v>889</v>
      </c>
      <c r="C1122" s="202"/>
      <c r="D1122" s="202"/>
      <c r="E1122" s="38"/>
      <c r="F1122" s="38"/>
      <c r="G1122" s="39"/>
      <c r="H1122" s="38"/>
      <c r="I1122" s="40"/>
      <c r="J1122" s="41"/>
    </row>
    <row r="1123" spans="1:10" ht="45" hidden="1" outlineLevel="1">
      <c r="A1123" s="40" t="e">
        <f t="shared" si="25"/>
        <v>#REF!</v>
      </c>
      <c r="B1123" s="69" t="s">
        <v>890</v>
      </c>
      <c r="C1123" s="202"/>
      <c r="D1123" s="202"/>
      <c r="E1123" s="38"/>
      <c r="F1123" s="38"/>
      <c r="G1123" s="39"/>
      <c r="H1123" s="38"/>
      <c r="I1123" s="40"/>
      <c r="J1123" s="41"/>
    </row>
    <row r="1124" spans="1:10" ht="30" hidden="1" outlineLevel="1">
      <c r="A1124" s="40" t="e">
        <f t="shared" si="25"/>
        <v>#REF!</v>
      </c>
      <c r="B1124" s="69" t="s">
        <v>891</v>
      </c>
      <c r="C1124" s="202"/>
      <c r="D1124" s="202"/>
      <c r="E1124" s="38"/>
      <c r="F1124" s="38"/>
      <c r="G1124" s="39"/>
      <c r="H1124" s="38"/>
      <c r="I1124" s="40"/>
      <c r="J1124" s="41"/>
    </row>
    <row r="1125" spans="1:10" ht="30" hidden="1" outlineLevel="1">
      <c r="A1125" s="40" t="e">
        <f t="shared" si="25"/>
        <v>#REF!</v>
      </c>
      <c r="B1125" s="69" t="s">
        <v>892</v>
      </c>
      <c r="C1125" s="202" t="s">
        <v>31</v>
      </c>
      <c r="D1125" s="202">
        <v>4</v>
      </c>
      <c r="E1125" s="38"/>
      <c r="F1125" s="38"/>
      <c r="G1125" s="39"/>
      <c r="H1125" s="38"/>
      <c r="I1125" s="40"/>
      <c r="J1125" s="41"/>
    </row>
    <row r="1126" spans="1:10" ht="30" hidden="1" outlineLevel="1">
      <c r="A1126" s="40" t="e">
        <f t="shared" si="25"/>
        <v>#REF!</v>
      </c>
      <c r="B1126" s="69" t="s">
        <v>893</v>
      </c>
      <c r="C1126" s="202" t="s">
        <v>31</v>
      </c>
      <c r="D1126" s="202">
        <v>1</v>
      </c>
      <c r="E1126" s="38"/>
      <c r="F1126" s="38"/>
      <c r="G1126" s="39"/>
      <c r="H1126" s="38"/>
      <c r="I1126" s="40"/>
      <c r="J1126" s="41"/>
    </row>
    <row r="1127" spans="1:10" ht="45" hidden="1" outlineLevel="1">
      <c r="A1127" s="40" t="e">
        <f t="shared" si="25"/>
        <v>#REF!</v>
      </c>
      <c r="B1127" s="69" t="s">
        <v>645</v>
      </c>
      <c r="C1127" s="202" t="s">
        <v>31</v>
      </c>
      <c r="D1127" s="202">
        <v>1</v>
      </c>
      <c r="E1127" s="38"/>
      <c r="F1127" s="38"/>
      <c r="G1127" s="39"/>
      <c r="H1127" s="38"/>
      <c r="I1127" s="40"/>
      <c r="J1127" s="41"/>
    </row>
    <row r="1128" spans="1:10" ht="15" hidden="1" outlineLevel="1">
      <c r="A1128" s="40" t="e">
        <f t="shared" si="25"/>
        <v>#REF!</v>
      </c>
      <c r="B1128" s="69" t="s">
        <v>894</v>
      </c>
      <c r="C1128" s="202" t="s">
        <v>31</v>
      </c>
      <c r="D1128" s="202">
        <v>2</v>
      </c>
      <c r="E1128" s="38"/>
      <c r="F1128" s="38"/>
      <c r="G1128" s="39"/>
      <c r="H1128" s="38"/>
      <c r="I1128" s="40"/>
      <c r="J1128" s="41"/>
    </row>
    <row r="1129" spans="1:10" ht="45" hidden="1" outlineLevel="1">
      <c r="A1129" s="40" t="e">
        <f t="shared" si="25"/>
        <v>#REF!</v>
      </c>
      <c r="B1129" s="69" t="s">
        <v>895</v>
      </c>
      <c r="C1129" s="202" t="s">
        <v>2461</v>
      </c>
      <c r="D1129" s="202" t="s">
        <v>2945</v>
      </c>
      <c r="E1129" s="38"/>
      <c r="F1129" s="38"/>
      <c r="G1129" s="39"/>
      <c r="H1129" s="38"/>
      <c r="I1129" s="40"/>
      <c r="J1129" s="41"/>
    </row>
    <row r="1130" spans="1:10" ht="45" hidden="1" outlineLevel="1">
      <c r="A1130" s="40" t="e">
        <f t="shared" si="25"/>
        <v>#REF!</v>
      </c>
      <c r="B1130" s="69" t="s">
        <v>896</v>
      </c>
      <c r="C1130" s="202" t="s">
        <v>2461</v>
      </c>
      <c r="D1130" s="202" t="s">
        <v>2946</v>
      </c>
      <c r="E1130" s="38"/>
      <c r="F1130" s="38"/>
      <c r="G1130" s="39"/>
      <c r="H1130" s="38"/>
      <c r="I1130" s="40"/>
      <c r="J1130" s="41"/>
    </row>
    <row r="1131" spans="1:10" ht="45" hidden="1" outlineLevel="1">
      <c r="A1131" s="40" t="e">
        <f t="shared" si="25"/>
        <v>#REF!</v>
      </c>
      <c r="B1131" s="69" t="s">
        <v>897</v>
      </c>
      <c r="C1131" s="202" t="s">
        <v>2461</v>
      </c>
      <c r="D1131" s="202" t="s">
        <v>2947</v>
      </c>
      <c r="E1131" s="38"/>
      <c r="F1131" s="38"/>
      <c r="G1131" s="39"/>
      <c r="H1131" s="38"/>
      <c r="I1131" s="40"/>
      <c r="J1131" s="41"/>
    </row>
    <row r="1132" spans="1:10" ht="45" hidden="1" outlineLevel="1">
      <c r="A1132" s="40" t="e">
        <f t="shared" si="25"/>
        <v>#REF!</v>
      </c>
      <c r="B1132" s="69" t="s">
        <v>898</v>
      </c>
      <c r="C1132" s="202" t="s">
        <v>2461</v>
      </c>
      <c r="D1132" s="202" t="s">
        <v>2948</v>
      </c>
      <c r="E1132" s="38"/>
      <c r="F1132" s="38"/>
      <c r="G1132" s="39"/>
      <c r="H1132" s="38"/>
      <c r="I1132" s="40"/>
      <c r="J1132" s="41"/>
    </row>
    <row r="1133" spans="1:10" ht="45" hidden="1" outlineLevel="1">
      <c r="A1133" s="40" t="e">
        <f t="shared" si="25"/>
        <v>#REF!</v>
      </c>
      <c r="B1133" s="69" t="s">
        <v>914</v>
      </c>
      <c r="C1133" s="202" t="s">
        <v>2461</v>
      </c>
      <c r="D1133" s="202" t="s">
        <v>2912</v>
      </c>
      <c r="E1133" s="38"/>
      <c r="F1133" s="38"/>
      <c r="G1133" s="39"/>
      <c r="H1133" s="38"/>
      <c r="I1133" s="40"/>
      <c r="J1133" s="41"/>
    </row>
    <row r="1134" spans="1:10" ht="45" hidden="1" outlineLevel="1">
      <c r="A1134" s="40" t="e">
        <f t="shared" si="25"/>
        <v>#REF!</v>
      </c>
      <c r="B1134" s="69" t="s">
        <v>664</v>
      </c>
      <c r="C1134" s="202" t="s">
        <v>2461</v>
      </c>
      <c r="D1134" s="202" t="s">
        <v>2949</v>
      </c>
      <c r="E1134" s="38"/>
      <c r="F1134" s="38"/>
      <c r="G1134" s="39"/>
      <c r="H1134" s="38"/>
      <c r="I1134" s="40"/>
      <c r="J1134" s="41"/>
    </row>
    <row r="1135" spans="1:10" ht="45" hidden="1" outlineLevel="1">
      <c r="A1135" s="40" t="e">
        <f t="shared" si="25"/>
        <v>#REF!</v>
      </c>
      <c r="B1135" s="69" t="s">
        <v>899</v>
      </c>
      <c r="C1135" s="202" t="s">
        <v>2461</v>
      </c>
      <c r="D1135" s="202" t="s">
        <v>2892</v>
      </c>
      <c r="E1135" s="38"/>
      <c r="F1135" s="38"/>
      <c r="G1135" s="39"/>
      <c r="H1135" s="38"/>
      <c r="I1135" s="40"/>
      <c r="J1135" s="41"/>
    </row>
    <row r="1136" spans="1:10" ht="45" hidden="1" outlineLevel="1">
      <c r="A1136" s="40" t="e">
        <f t="shared" si="25"/>
        <v>#REF!</v>
      </c>
      <c r="B1136" s="69" t="s">
        <v>900</v>
      </c>
      <c r="C1136" s="202" t="s">
        <v>2031</v>
      </c>
      <c r="D1136" s="202" t="s">
        <v>2893</v>
      </c>
      <c r="E1136" s="38"/>
      <c r="F1136" s="38"/>
      <c r="G1136" s="39"/>
      <c r="H1136" s="38"/>
      <c r="I1136" s="40"/>
      <c r="J1136" s="41"/>
    </row>
    <row r="1137" spans="1:10" ht="45" hidden="1" outlineLevel="1">
      <c r="A1137" s="40" t="e">
        <f t="shared" si="25"/>
        <v>#REF!</v>
      </c>
      <c r="B1137" s="69" t="s">
        <v>901</v>
      </c>
      <c r="C1137" s="202" t="s">
        <v>2031</v>
      </c>
      <c r="D1137" s="202" t="s">
        <v>2894</v>
      </c>
      <c r="E1137" s="38"/>
      <c r="F1137" s="38"/>
      <c r="G1137" s="39"/>
      <c r="H1137" s="38"/>
      <c r="I1137" s="40"/>
      <c r="J1137" s="41"/>
    </row>
    <row r="1138" spans="1:10" ht="45" hidden="1" outlineLevel="1">
      <c r="A1138" s="40" t="e">
        <f t="shared" si="25"/>
        <v>#REF!</v>
      </c>
      <c r="B1138" s="69" t="s">
        <v>903</v>
      </c>
      <c r="C1138" s="202" t="s">
        <v>2031</v>
      </c>
      <c r="D1138" s="202" t="s">
        <v>2916</v>
      </c>
      <c r="E1138" s="38"/>
      <c r="F1138" s="38"/>
      <c r="G1138" s="39"/>
      <c r="H1138" s="38"/>
      <c r="I1138" s="40"/>
      <c r="J1138" s="41"/>
    </row>
    <row r="1139" spans="1:10" ht="45" hidden="1" outlineLevel="1">
      <c r="A1139" s="40" t="e">
        <f t="shared" si="25"/>
        <v>#REF!</v>
      </c>
      <c r="B1139" s="69" t="s">
        <v>904</v>
      </c>
      <c r="C1139" s="202" t="s">
        <v>2031</v>
      </c>
      <c r="D1139" s="202" t="s">
        <v>2897</v>
      </c>
      <c r="E1139" s="38"/>
      <c r="F1139" s="38"/>
      <c r="G1139" s="39"/>
      <c r="H1139" s="38"/>
      <c r="I1139" s="40"/>
      <c r="J1139" s="41"/>
    </row>
    <row r="1140" spans="1:10" ht="45" hidden="1" outlineLevel="1">
      <c r="A1140" s="40" t="e">
        <f t="shared" si="25"/>
        <v>#REF!</v>
      </c>
      <c r="B1140" s="69" t="s">
        <v>677</v>
      </c>
      <c r="C1140" s="202" t="s">
        <v>2031</v>
      </c>
      <c r="D1140" s="202" t="s">
        <v>2701</v>
      </c>
      <c r="E1140" s="38"/>
      <c r="F1140" s="38"/>
      <c r="G1140" s="39"/>
      <c r="H1140" s="38"/>
      <c r="I1140" s="40"/>
      <c r="J1140" s="41"/>
    </row>
    <row r="1141" spans="1:10" ht="30" hidden="1" outlineLevel="1">
      <c r="A1141" s="40" t="e">
        <f t="shared" si="25"/>
        <v>#REF!</v>
      </c>
      <c r="B1141" s="69" t="s">
        <v>905</v>
      </c>
      <c r="C1141" s="202" t="s">
        <v>2031</v>
      </c>
      <c r="D1141" s="202" t="s">
        <v>2898</v>
      </c>
      <c r="E1141" s="38"/>
      <c r="F1141" s="38"/>
      <c r="G1141" s="39"/>
      <c r="H1141" s="38"/>
      <c r="I1141" s="40"/>
      <c r="J1141" s="41"/>
    </row>
    <row r="1142" spans="1:10" ht="45" hidden="1" outlineLevel="1">
      <c r="A1142" s="40" t="e">
        <f t="shared" si="25"/>
        <v>#REF!</v>
      </c>
      <c r="B1142" s="69" t="s">
        <v>906</v>
      </c>
      <c r="C1142" s="202" t="s">
        <v>2031</v>
      </c>
      <c r="D1142" s="202" t="s">
        <v>2899</v>
      </c>
      <c r="E1142" s="38"/>
      <c r="F1142" s="38"/>
      <c r="G1142" s="39"/>
      <c r="H1142" s="38"/>
      <c r="I1142" s="40"/>
      <c r="J1142" s="41"/>
    </row>
    <row r="1143" spans="1:10" ht="45" hidden="1" outlineLevel="1">
      <c r="A1143" s="40" t="e">
        <f t="shared" si="25"/>
        <v>#REF!</v>
      </c>
      <c r="B1143" s="69" t="s">
        <v>907</v>
      </c>
      <c r="C1143" s="202" t="s">
        <v>2031</v>
      </c>
      <c r="D1143" s="202" t="s">
        <v>2900</v>
      </c>
      <c r="E1143" s="38"/>
      <c r="F1143" s="38"/>
      <c r="G1143" s="39"/>
      <c r="H1143" s="38"/>
      <c r="I1143" s="40"/>
      <c r="J1143" s="41"/>
    </row>
    <row r="1144" spans="1:10" ht="45" hidden="1" outlineLevel="1">
      <c r="A1144" s="40" t="e">
        <f t="shared" si="25"/>
        <v>#REF!</v>
      </c>
      <c r="B1144" s="69" t="s">
        <v>916</v>
      </c>
      <c r="C1144" s="202" t="s">
        <v>2031</v>
      </c>
      <c r="D1144" s="202" t="s">
        <v>2902</v>
      </c>
      <c r="E1144" s="38"/>
      <c r="F1144" s="38"/>
      <c r="G1144" s="39"/>
      <c r="H1144" s="38"/>
      <c r="I1144" s="40"/>
      <c r="J1144" s="41"/>
    </row>
    <row r="1145" spans="1:10" ht="45" hidden="1" outlineLevel="1">
      <c r="A1145" s="40" t="e">
        <f t="shared" si="25"/>
        <v>#REF!</v>
      </c>
      <c r="B1145" s="69" t="s">
        <v>910</v>
      </c>
      <c r="C1145" s="202" t="s">
        <v>2031</v>
      </c>
      <c r="D1145" s="202" t="s">
        <v>2903</v>
      </c>
      <c r="E1145" s="38"/>
      <c r="F1145" s="38"/>
      <c r="G1145" s="39"/>
      <c r="H1145" s="38"/>
      <c r="I1145" s="40"/>
      <c r="J1145" s="41"/>
    </row>
    <row r="1146" spans="1:10" ht="45" hidden="1" outlineLevel="1">
      <c r="A1146" s="40" t="e">
        <f t="shared" si="25"/>
        <v>#REF!</v>
      </c>
      <c r="B1146" s="70" t="s">
        <v>911</v>
      </c>
      <c r="C1146" s="202" t="s">
        <v>2031</v>
      </c>
      <c r="D1146" s="202" t="s">
        <v>2904</v>
      </c>
      <c r="E1146" s="38"/>
      <c r="F1146" s="38"/>
      <c r="G1146" s="39"/>
      <c r="H1146" s="38"/>
      <c r="I1146" s="40"/>
      <c r="J1146" s="41"/>
    </row>
    <row r="1147" spans="1:10" ht="30" hidden="1" outlineLevel="1">
      <c r="A1147" s="40" t="e">
        <f t="shared" si="25"/>
        <v>#REF!</v>
      </c>
      <c r="B1147" s="69" t="s">
        <v>912</v>
      </c>
      <c r="C1147" s="202" t="s">
        <v>2031</v>
      </c>
      <c r="D1147" s="202" t="s">
        <v>2905</v>
      </c>
      <c r="E1147" s="38"/>
      <c r="F1147" s="38"/>
      <c r="G1147" s="39"/>
      <c r="H1147" s="38"/>
      <c r="I1147" s="40"/>
      <c r="J1147" s="41"/>
    </row>
    <row r="1148" spans="1:10" ht="30" hidden="1" outlineLevel="1">
      <c r="A1148" s="40" t="e">
        <f t="shared" si="25"/>
        <v>#REF!</v>
      </c>
      <c r="B1148" s="69" t="s">
        <v>913</v>
      </c>
      <c r="C1148" s="202" t="s">
        <v>2532</v>
      </c>
      <c r="D1148" s="202" t="s">
        <v>2950</v>
      </c>
      <c r="E1148" s="38"/>
      <c r="F1148" s="38"/>
      <c r="G1148" s="39"/>
      <c r="H1148" s="38"/>
      <c r="I1148" s="40"/>
      <c r="J1148" s="41"/>
    </row>
    <row r="1149" spans="1:10" ht="15" hidden="1" outlineLevel="1">
      <c r="A1149" s="40" t="e">
        <f t="shared" si="25"/>
        <v>#REF!</v>
      </c>
      <c r="B1149" s="69" t="s">
        <v>2951</v>
      </c>
      <c r="C1149" s="202"/>
      <c r="D1149" s="202"/>
      <c r="E1149" s="38"/>
      <c r="F1149" s="38"/>
      <c r="G1149" s="39"/>
      <c r="H1149" s="38"/>
      <c r="I1149" s="40"/>
      <c r="J1149" s="41"/>
    </row>
    <row r="1150" spans="1:10" ht="30" hidden="1" outlineLevel="1">
      <c r="A1150" s="40" t="e">
        <f t="shared" si="25"/>
        <v>#REF!</v>
      </c>
      <c r="B1150" s="69" t="s">
        <v>884</v>
      </c>
      <c r="C1150" s="202" t="s">
        <v>31</v>
      </c>
      <c r="D1150" s="202">
        <v>1</v>
      </c>
      <c r="E1150" s="38"/>
      <c r="F1150" s="38"/>
      <c r="G1150" s="39"/>
      <c r="H1150" s="38"/>
      <c r="I1150" s="40"/>
      <c r="J1150" s="41"/>
    </row>
    <row r="1151" spans="1:10" ht="15" hidden="1" outlineLevel="1">
      <c r="A1151" s="40" t="e">
        <f t="shared" si="25"/>
        <v>#REF!</v>
      </c>
      <c r="B1151" s="69" t="s">
        <v>885</v>
      </c>
      <c r="C1151" s="202"/>
      <c r="D1151" s="202"/>
      <c r="E1151" s="38"/>
      <c r="F1151" s="38"/>
      <c r="G1151" s="39"/>
      <c r="H1151" s="38"/>
      <c r="I1151" s="40"/>
      <c r="J1151" s="41"/>
    </row>
    <row r="1152" spans="1:10" ht="15" hidden="1" outlineLevel="1">
      <c r="A1152" s="40" t="e">
        <f t="shared" si="25"/>
        <v>#REF!</v>
      </c>
      <c r="B1152" s="69" t="s">
        <v>886</v>
      </c>
      <c r="C1152" s="202"/>
      <c r="D1152" s="202"/>
      <c r="E1152" s="38"/>
      <c r="F1152" s="38"/>
      <c r="G1152" s="39"/>
      <c r="H1152" s="38"/>
      <c r="I1152" s="40"/>
      <c r="J1152" s="41"/>
    </row>
    <row r="1153" spans="1:10" ht="15" hidden="1" outlineLevel="1">
      <c r="A1153" s="40" t="e">
        <f t="shared" si="25"/>
        <v>#REF!</v>
      </c>
      <c r="B1153" s="69" t="s">
        <v>887</v>
      </c>
      <c r="C1153" s="202"/>
      <c r="D1153" s="202"/>
      <c r="E1153" s="38"/>
      <c r="F1153" s="38"/>
      <c r="G1153" s="39"/>
      <c r="H1153" s="38"/>
      <c r="I1153" s="40"/>
      <c r="J1153" s="41"/>
    </row>
    <row r="1154" spans="1:10" ht="15" hidden="1" outlineLevel="1">
      <c r="A1154" s="40" t="e">
        <f t="shared" si="25"/>
        <v>#REF!</v>
      </c>
      <c r="B1154" s="69" t="s">
        <v>888</v>
      </c>
      <c r="C1154" s="202"/>
      <c r="D1154" s="202"/>
      <c r="E1154" s="38"/>
      <c r="F1154" s="38"/>
      <c r="G1154" s="39"/>
      <c r="H1154" s="38"/>
      <c r="I1154" s="40"/>
      <c r="J1154" s="41"/>
    </row>
    <row r="1155" spans="1:10" ht="15" hidden="1" outlineLevel="1">
      <c r="A1155" s="40" t="e">
        <f t="shared" si="25"/>
        <v>#REF!</v>
      </c>
      <c r="B1155" s="69" t="s">
        <v>889</v>
      </c>
      <c r="C1155" s="202"/>
      <c r="D1155" s="202"/>
      <c r="E1155" s="38"/>
      <c r="F1155" s="38"/>
      <c r="G1155" s="39"/>
      <c r="H1155" s="38"/>
      <c r="I1155" s="40"/>
      <c r="J1155" s="41"/>
    </row>
    <row r="1156" spans="1:10" ht="45" hidden="1" outlineLevel="1">
      <c r="A1156" s="40" t="e">
        <f t="shared" si="25"/>
        <v>#REF!</v>
      </c>
      <c r="B1156" s="69" t="s">
        <v>890</v>
      </c>
      <c r="C1156" s="202"/>
      <c r="D1156" s="202"/>
      <c r="E1156" s="38"/>
      <c r="F1156" s="38"/>
      <c r="G1156" s="39"/>
      <c r="H1156" s="38"/>
      <c r="I1156" s="40"/>
      <c r="J1156" s="41"/>
    </row>
    <row r="1157" spans="1:10" ht="30" hidden="1" outlineLevel="1">
      <c r="A1157" s="40" t="e">
        <f t="shared" si="25"/>
        <v>#REF!</v>
      </c>
      <c r="B1157" s="69" t="s">
        <v>891</v>
      </c>
      <c r="C1157" s="202"/>
      <c r="D1157" s="202"/>
      <c r="E1157" s="38"/>
      <c r="F1157" s="38"/>
      <c r="G1157" s="39"/>
      <c r="H1157" s="38"/>
      <c r="I1157" s="40"/>
      <c r="J1157" s="41"/>
    </row>
    <row r="1158" spans="1:10" ht="30" hidden="1" outlineLevel="1">
      <c r="A1158" s="40" t="e">
        <f t="shared" si="25"/>
        <v>#REF!</v>
      </c>
      <c r="B1158" s="69" t="s">
        <v>892</v>
      </c>
      <c r="C1158" s="202" t="s">
        <v>31</v>
      </c>
      <c r="D1158" s="202">
        <v>4</v>
      </c>
      <c r="E1158" s="38"/>
      <c r="F1158" s="38"/>
      <c r="G1158" s="39"/>
      <c r="H1158" s="38"/>
      <c r="I1158" s="40"/>
      <c r="J1158" s="41"/>
    </row>
    <row r="1159" spans="1:10" ht="30" hidden="1" outlineLevel="1">
      <c r="A1159" s="40" t="e">
        <f t="shared" si="25"/>
        <v>#REF!</v>
      </c>
      <c r="B1159" s="69" t="s">
        <v>929</v>
      </c>
      <c r="C1159" s="202" t="s">
        <v>31</v>
      </c>
      <c r="D1159" s="202">
        <v>1</v>
      </c>
      <c r="E1159" s="38"/>
      <c r="F1159" s="38"/>
      <c r="G1159" s="39"/>
      <c r="H1159" s="38"/>
      <c r="I1159" s="40"/>
      <c r="J1159" s="41"/>
    </row>
    <row r="1160" spans="1:10" ht="45" hidden="1" outlineLevel="1">
      <c r="A1160" s="40" t="e">
        <f t="shared" si="25"/>
        <v>#REF!</v>
      </c>
      <c r="B1160" s="69" t="s">
        <v>645</v>
      </c>
      <c r="C1160" s="202" t="s">
        <v>31</v>
      </c>
      <c r="D1160" s="202">
        <v>1</v>
      </c>
      <c r="E1160" s="38"/>
      <c r="F1160" s="38"/>
      <c r="G1160" s="39"/>
      <c r="H1160" s="38"/>
      <c r="I1160" s="40"/>
      <c r="J1160" s="41"/>
    </row>
    <row r="1161" spans="1:10" ht="15" hidden="1" outlineLevel="1">
      <c r="A1161" s="40" t="e">
        <f t="shared" si="25"/>
        <v>#REF!</v>
      </c>
      <c r="B1161" s="69" t="s">
        <v>894</v>
      </c>
      <c r="C1161" s="202" t="s">
        <v>31</v>
      </c>
      <c r="D1161" s="202">
        <v>2</v>
      </c>
      <c r="E1161" s="38"/>
      <c r="F1161" s="38"/>
      <c r="G1161" s="39"/>
      <c r="H1161" s="38"/>
      <c r="I1161" s="40"/>
      <c r="J1161" s="41"/>
    </row>
    <row r="1162" spans="1:10" ht="41.4" hidden="1" outlineLevel="1">
      <c r="A1162" s="40" t="e">
        <f t="shared" si="25"/>
        <v>#REF!</v>
      </c>
      <c r="B1162" s="288" t="s">
        <v>895</v>
      </c>
      <c r="C1162" s="289" t="s">
        <v>2461</v>
      </c>
      <c r="D1162" s="289" t="s">
        <v>2952</v>
      </c>
      <c r="E1162" s="38"/>
      <c r="F1162" s="38"/>
      <c r="G1162" s="39"/>
      <c r="H1162" s="38"/>
      <c r="I1162" s="40"/>
      <c r="J1162" s="41"/>
    </row>
    <row r="1163" spans="1:10" ht="41.4" hidden="1" outlineLevel="1">
      <c r="A1163" s="40" t="e">
        <f t="shared" si="25"/>
        <v>#REF!</v>
      </c>
      <c r="B1163" s="288" t="s">
        <v>896</v>
      </c>
      <c r="C1163" s="289" t="s">
        <v>2461</v>
      </c>
      <c r="D1163" s="289" t="s">
        <v>2946</v>
      </c>
      <c r="E1163" s="38"/>
      <c r="F1163" s="38"/>
      <c r="G1163" s="39"/>
      <c r="H1163" s="38"/>
      <c r="I1163" s="40"/>
      <c r="J1163" s="41"/>
    </row>
    <row r="1164" spans="1:10" ht="41.4" hidden="1" outlineLevel="1">
      <c r="A1164" s="40" t="e">
        <f t="shared" si="25"/>
        <v>#REF!</v>
      </c>
      <c r="B1164" s="288" t="s">
        <v>897</v>
      </c>
      <c r="C1164" s="289" t="s">
        <v>2461</v>
      </c>
      <c r="D1164" s="289" t="s">
        <v>2947</v>
      </c>
      <c r="E1164" s="38"/>
      <c r="F1164" s="38"/>
      <c r="G1164" s="39"/>
      <c r="H1164" s="38"/>
      <c r="I1164" s="40"/>
      <c r="J1164" s="41"/>
    </row>
    <row r="1165" spans="1:10" ht="41.4" hidden="1" outlineLevel="1">
      <c r="A1165" s="40" t="e">
        <f t="shared" si="25"/>
        <v>#REF!</v>
      </c>
      <c r="B1165" s="288" t="s">
        <v>898</v>
      </c>
      <c r="C1165" s="289" t="s">
        <v>2461</v>
      </c>
      <c r="D1165" s="289" t="s">
        <v>2953</v>
      </c>
      <c r="E1165" s="38"/>
      <c r="F1165" s="38"/>
      <c r="G1165" s="39"/>
      <c r="H1165" s="38"/>
      <c r="I1165" s="40"/>
      <c r="J1165" s="41"/>
    </row>
    <row r="1166" spans="1:10" ht="41.4" hidden="1" outlineLevel="1">
      <c r="A1166" s="40" t="e">
        <f t="shared" si="25"/>
        <v>#REF!</v>
      </c>
      <c r="B1166" s="288" t="s">
        <v>914</v>
      </c>
      <c r="C1166" s="289" t="s">
        <v>2461</v>
      </c>
      <c r="D1166" s="289" t="s">
        <v>2912</v>
      </c>
      <c r="E1166" s="38"/>
      <c r="F1166" s="38"/>
      <c r="G1166" s="39"/>
      <c r="H1166" s="38"/>
      <c r="I1166" s="40"/>
      <c r="J1166" s="41"/>
    </row>
    <row r="1167" spans="1:10" ht="41.4" hidden="1" outlineLevel="1">
      <c r="A1167" s="40" t="e">
        <f t="shared" si="25"/>
        <v>#REF!</v>
      </c>
      <c r="B1167" s="288" t="s">
        <v>664</v>
      </c>
      <c r="C1167" s="289" t="s">
        <v>2461</v>
      </c>
      <c r="D1167" s="289" t="s">
        <v>2954</v>
      </c>
      <c r="E1167" s="38"/>
      <c r="F1167" s="38"/>
      <c r="G1167" s="39"/>
      <c r="H1167" s="38"/>
      <c r="I1167" s="40"/>
      <c r="J1167" s="41"/>
    </row>
    <row r="1168" spans="1:10" ht="41.4" hidden="1" outlineLevel="1">
      <c r="A1168" s="40" t="e">
        <f t="shared" si="25"/>
        <v>#REF!</v>
      </c>
      <c r="B1168" s="288" t="s">
        <v>899</v>
      </c>
      <c r="C1168" s="289" t="s">
        <v>2461</v>
      </c>
      <c r="D1168" s="289" t="s">
        <v>2892</v>
      </c>
      <c r="E1168" s="38"/>
      <c r="F1168" s="38"/>
      <c r="G1168" s="39"/>
      <c r="H1168" s="38"/>
      <c r="I1168" s="40"/>
      <c r="J1168" s="41"/>
    </row>
    <row r="1169" spans="1:10" ht="41.4" hidden="1" outlineLevel="1">
      <c r="A1169" s="40" t="e">
        <f t="shared" si="25"/>
        <v>#REF!</v>
      </c>
      <c r="B1169" s="288" t="s">
        <v>930</v>
      </c>
      <c r="C1169" s="289" t="s">
        <v>2461</v>
      </c>
      <c r="D1169" s="289" t="s">
        <v>2955</v>
      </c>
      <c r="E1169" s="38"/>
      <c r="F1169" s="38"/>
      <c r="G1169" s="39"/>
      <c r="H1169" s="38"/>
      <c r="I1169" s="40"/>
      <c r="J1169" s="41"/>
    </row>
    <row r="1170" spans="1:10" ht="27.6" hidden="1" outlineLevel="1">
      <c r="A1170" s="40" t="e">
        <f t="shared" si="25"/>
        <v>#REF!</v>
      </c>
      <c r="B1170" s="288" t="s">
        <v>900</v>
      </c>
      <c r="C1170" s="289" t="s">
        <v>2031</v>
      </c>
      <c r="D1170" s="289" t="s">
        <v>2893</v>
      </c>
      <c r="E1170" s="38"/>
      <c r="F1170" s="38"/>
      <c r="G1170" s="39"/>
      <c r="H1170" s="38"/>
      <c r="I1170" s="40"/>
      <c r="J1170" s="41"/>
    </row>
    <row r="1171" spans="1:10" ht="41.4" hidden="1" outlineLevel="1">
      <c r="A1171" s="40" t="e">
        <f t="shared" ref="A1171:A1234" si="26">A1170+1</f>
        <v>#REF!</v>
      </c>
      <c r="B1171" s="288" t="s">
        <v>901</v>
      </c>
      <c r="C1171" s="289" t="s">
        <v>2031</v>
      </c>
      <c r="D1171" s="289" t="s">
        <v>2894</v>
      </c>
      <c r="E1171" s="38"/>
      <c r="F1171" s="38"/>
      <c r="G1171" s="39"/>
      <c r="H1171" s="38"/>
      <c r="I1171" s="40"/>
      <c r="J1171" s="41"/>
    </row>
    <row r="1172" spans="1:10" ht="41.4" hidden="1" outlineLevel="1">
      <c r="A1172" s="40" t="e">
        <f t="shared" si="26"/>
        <v>#REF!</v>
      </c>
      <c r="B1172" s="288" t="s">
        <v>903</v>
      </c>
      <c r="C1172" s="289" t="s">
        <v>2031</v>
      </c>
      <c r="D1172" s="289" t="s">
        <v>2916</v>
      </c>
      <c r="E1172" s="38"/>
      <c r="F1172" s="38"/>
      <c r="G1172" s="39"/>
      <c r="H1172" s="38"/>
      <c r="I1172" s="40"/>
      <c r="J1172" s="41"/>
    </row>
    <row r="1173" spans="1:10" ht="41.4" hidden="1" outlineLevel="1">
      <c r="A1173" s="40" t="e">
        <f t="shared" si="26"/>
        <v>#REF!</v>
      </c>
      <c r="B1173" s="288" t="s">
        <v>904</v>
      </c>
      <c r="C1173" s="289" t="s">
        <v>2031</v>
      </c>
      <c r="D1173" s="289" t="s">
        <v>2897</v>
      </c>
      <c r="E1173" s="38"/>
      <c r="F1173" s="38"/>
      <c r="G1173" s="39"/>
      <c r="H1173" s="38"/>
      <c r="I1173" s="40"/>
      <c r="J1173" s="41"/>
    </row>
    <row r="1174" spans="1:10" ht="45" hidden="1" outlineLevel="1">
      <c r="A1174" s="40" t="e">
        <f t="shared" si="26"/>
        <v>#REF!</v>
      </c>
      <c r="B1174" s="69" t="s">
        <v>677</v>
      </c>
      <c r="C1174" s="202" t="s">
        <v>2031</v>
      </c>
      <c r="D1174" s="202" t="s">
        <v>2701</v>
      </c>
      <c r="E1174" s="38"/>
      <c r="F1174" s="38"/>
      <c r="G1174" s="39"/>
      <c r="H1174" s="38"/>
      <c r="I1174" s="40"/>
      <c r="J1174" s="41"/>
    </row>
    <row r="1175" spans="1:10" ht="30" hidden="1" outlineLevel="1">
      <c r="A1175" s="40" t="e">
        <f t="shared" si="26"/>
        <v>#REF!</v>
      </c>
      <c r="B1175" s="69" t="s">
        <v>905</v>
      </c>
      <c r="C1175" s="202" t="s">
        <v>2031</v>
      </c>
      <c r="D1175" s="202" t="s">
        <v>2898</v>
      </c>
      <c r="E1175" s="38"/>
      <c r="F1175" s="38"/>
      <c r="G1175" s="39"/>
      <c r="H1175" s="38"/>
      <c r="I1175" s="40"/>
      <c r="J1175" s="41"/>
    </row>
    <row r="1176" spans="1:10" ht="45" hidden="1" outlineLevel="1">
      <c r="A1176" s="40" t="e">
        <f t="shared" si="26"/>
        <v>#REF!</v>
      </c>
      <c r="B1176" s="69" t="s">
        <v>931</v>
      </c>
      <c r="C1176" s="202" t="s">
        <v>2031</v>
      </c>
      <c r="D1176" s="202" t="s">
        <v>2899</v>
      </c>
      <c r="E1176" s="38"/>
      <c r="F1176" s="38"/>
      <c r="G1176" s="39"/>
      <c r="H1176" s="38"/>
      <c r="I1176" s="40"/>
      <c r="J1176" s="41"/>
    </row>
    <row r="1177" spans="1:10" ht="45" hidden="1" outlineLevel="1">
      <c r="A1177" s="40" t="e">
        <f t="shared" si="26"/>
        <v>#REF!</v>
      </c>
      <c r="B1177" s="69" t="s">
        <v>907</v>
      </c>
      <c r="C1177" s="202" t="s">
        <v>2031</v>
      </c>
      <c r="D1177" s="202" t="s">
        <v>2900</v>
      </c>
      <c r="E1177" s="38"/>
      <c r="F1177" s="38"/>
      <c r="G1177" s="39"/>
      <c r="H1177" s="38"/>
      <c r="I1177" s="40"/>
      <c r="J1177" s="41"/>
    </row>
    <row r="1178" spans="1:10" ht="45" hidden="1" outlineLevel="1">
      <c r="A1178" s="40" t="e">
        <f t="shared" si="26"/>
        <v>#REF!</v>
      </c>
      <c r="B1178" s="69" t="s">
        <v>932</v>
      </c>
      <c r="C1178" s="202" t="s">
        <v>2031</v>
      </c>
      <c r="D1178" s="202" t="s">
        <v>2956</v>
      </c>
      <c r="E1178" s="38"/>
      <c r="F1178" s="38"/>
      <c r="G1178" s="39"/>
      <c r="H1178" s="38"/>
      <c r="I1178" s="40"/>
      <c r="J1178" s="41"/>
    </row>
    <row r="1179" spans="1:10" ht="45" hidden="1" outlineLevel="1">
      <c r="A1179" s="40" t="e">
        <f t="shared" si="26"/>
        <v>#REF!</v>
      </c>
      <c r="B1179" s="69" t="s">
        <v>933</v>
      </c>
      <c r="C1179" s="202" t="s">
        <v>2031</v>
      </c>
      <c r="D1179" s="202" t="s">
        <v>2957</v>
      </c>
      <c r="E1179" s="38"/>
      <c r="F1179" s="38"/>
      <c r="G1179" s="39"/>
      <c r="H1179" s="38"/>
      <c r="I1179" s="40"/>
      <c r="J1179" s="41"/>
    </row>
    <row r="1180" spans="1:10" ht="45" hidden="1" outlineLevel="1">
      <c r="A1180" s="40" t="e">
        <f t="shared" si="26"/>
        <v>#REF!</v>
      </c>
      <c r="B1180" s="69" t="s">
        <v>910</v>
      </c>
      <c r="C1180" s="202" t="s">
        <v>2031</v>
      </c>
      <c r="D1180" s="202" t="s">
        <v>2903</v>
      </c>
      <c r="E1180" s="38"/>
      <c r="F1180" s="38"/>
      <c r="G1180" s="39"/>
      <c r="H1180" s="38"/>
      <c r="I1180" s="40"/>
      <c r="J1180" s="41"/>
    </row>
    <row r="1181" spans="1:10" ht="45" hidden="1" outlineLevel="1">
      <c r="A1181" s="40" t="e">
        <f t="shared" si="26"/>
        <v>#REF!</v>
      </c>
      <c r="B1181" s="69" t="s">
        <v>911</v>
      </c>
      <c r="C1181" s="202" t="s">
        <v>2031</v>
      </c>
      <c r="D1181" s="202" t="s">
        <v>2904</v>
      </c>
      <c r="E1181" s="38"/>
      <c r="F1181" s="38"/>
      <c r="G1181" s="39"/>
      <c r="H1181" s="38"/>
      <c r="I1181" s="40"/>
      <c r="J1181" s="41"/>
    </row>
    <row r="1182" spans="1:10" ht="30" hidden="1" outlineLevel="1">
      <c r="A1182" s="40" t="e">
        <f t="shared" si="26"/>
        <v>#REF!</v>
      </c>
      <c r="B1182" s="69" t="s">
        <v>912</v>
      </c>
      <c r="C1182" s="202" t="s">
        <v>2031</v>
      </c>
      <c r="D1182" s="202" t="s">
        <v>2905</v>
      </c>
      <c r="E1182" s="38"/>
      <c r="F1182" s="38"/>
      <c r="G1182" s="39"/>
      <c r="H1182" s="38"/>
      <c r="I1182" s="40"/>
      <c r="J1182" s="41"/>
    </row>
    <row r="1183" spans="1:10" ht="30" hidden="1" outlineLevel="1">
      <c r="A1183" s="40" t="e">
        <f t="shared" si="26"/>
        <v>#REF!</v>
      </c>
      <c r="B1183" s="69" t="s">
        <v>913</v>
      </c>
      <c r="C1183" s="202" t="s">
        <v>2532</v>
      </c>
      <c r="D1183" s="202" t="s">
        <v>2958</v>
      </c>
      <c r="E1183" s="38"/>
      <c r="F1183" s="38"/>
      <c r="G1183" s="39"/>
      <c r="H1183" s="38"/>
      <c r="I1183" s="40"/>
      <c r="J1183" s="41"/>
    </row>
    <row r="1184" spans="1:10" ht="15" hidden="1" outlineLevel="1">
      <c r="A1184" s="40" t="e">
        <f t="shared" si="26"/>
        <v>#REF!</v>
      </c>
      <c r="B1184" s="69"/>
      <c r="C1184" s="202"/>
      <c r="D1184" s="202"/>
      <c r="E1184" s="38"/>
      <c r="F1184" s="38"/>
      <c r="G1184" s="39"/>
      <c r="H1184" s="38"/>
      <c r="I1184" s="40"/>
      <c r="J1184" s="41"/>
    </row>
    <row r="1185" spans="1:10" ht="15" hidden="1" outlineLevel="1">
      <c r="A1185" s="40" t="e">
        <f t="shared" si="26"/>
        <v>#REF!</v>
      </c>
      <c r="B1185" s="69" t="s">
        <v>2959</v>
      </c>
      <c r="C1185" s="202"/>
      <c r="D1185" s="202"/>
      <c r="E1185" s="38"/>
      <c r="F1185" s="38"/>
      <c r="G1185" s="39"/>
      <c r="H1185" s="38"/>
      <c r="I1185" s="40"/>
      <c r="J1185" s="41"/>
    </row>
    <row r="1186" spans="1:10" ht="30" hidden="1" outlineLevel="1">
      <c r="A1186" s="40" t="e">
        <f t="shared" si="26"/>
        <v>#REF!</v>
      </c>
      <c r="B1186" s="69" t="s">
        <v>884</v>
      </c>
      <c r="C1186" s="202" t="s">
        <v>31</v>
      </c>
      <c r="D1186" s="202">
        <v>1</v>
      </c>
      <c r="E1186" s="38"/>
      <c r="F1186" s="38"/>
      <c r="G1186" s="39"/>
      <c r="H1186" s="38"/>
      <c r="I1186" s="40"/>
      <c r="J1186" s="41"/>
    </row>
    <row r="1187" spans="1:10" ht="15" hidden="1" outlineLevel="1">
      <c r="A1187" s="40" t="e">
        <f t="shared" si="26"/>
        <v>#REF!</v>
      </c>
      <c r="B1187" s="69" t="s">
        <v>885</v>
      </c>
      <c r="C1187" s="202"/>
      <c r="D1187" s="202"/>
      <c r="E1187" s="38"/>
      <c r="F1187" s="38"/>
      <c r="G1187" s="39"/>
      <c r="H1187" s="38"/>
      <c r="I1187" s="40"/>
      <c r="J1187" s="41"/>
    </row>
    <row r="1188" spans="1:10" ht="15" hidden="1" outlineLevel="1">
      <c r="A1188" s="40" t="e">
        <f t="shared" si="26"/>
        <v>#REF!</v>
      </c>
      <c r="B1188" s="69" t="s">
        <v>886</v>
      </c>
      <c r="C1188" s="202"/>
      <c r="D1188" s="202"/>
      <c r="E1188" s="38"/>
      <c r="F1188" s="38"/>
      <c r="G1188" s="39"/>
      <c r="H1188" s="38"/>
      <c r="I1188" s="40"/>
      <c r="J1188" s="41"/>
    </row>
    <row r="1189" spans="1:10" ht="15" hidden="1" outlineLevel="1">
      <c r="A1189" s="40" t="e">
        <f t="shared" si="26"/>
        <v>#REF!</v>
      </c>
      <c r="B1189" s="69" t="s">
        <v>887</v>
      </c>
      <c r="C1189" s="202"/>
      <c r="D1189" s="202"/>
      <c r="E1189" s="38"/>
      <c r="F1189" s="38"/>
      <c r="G1189" s="39"/>
      <c r="H1189" s="38"/>
      <c r="I1189" s="40"/>
      <c r="J1189" s="41"/>
    </row>
    <row r="1190" spans="1:10" ht="15" hidden="1" outlineLevel="1">
      <c r="A1190" s="40" t="e">
        <f t="shared" si="26"/>
        <v>#REF!</v>
      </c>
      <c r="B1190" s="70" t="s">
        <v>888</v>
      </c>
      <c r="C1190" s="202"/>
      <c r="D1190" s="202"/>
      <c r="E1190" s="38"/>
      <c r="F1190" s="38"/>
      <c r="G1190" s="39"/>
      <c r="H1190" s="38"/>
      <c r="I1190" s="40"/>
      <c r="J1190" s="41"/>
    </row>
    <row r="1191" spans="1:10" ht="15" hidden="1" outlineLevel="1">
      <c r="A1191" s="40" t="e">
        <f t="shared" si="26"/>
        <v>#REF!</v>
      </c>
      <c r="B1191" s="69" t="s">
        <v>889</v>
      </c>
      <c r="C1191" s="202"/>
      <c r="D1191" s="202"/>
      <c r="E1191" s="38"/>
      <c r="F1191" s="38"/>
      <c r="G1191" s="39"/>
      <c r="H1191" s="38"/>
      <c r="I1191" s="40"/>
      <c r="J1191" s="41"/>
    </row>
    <row r="1192" spans="1:10" ht="45" hidden="1" outlineLevel="1">
      <c r="A1192" s="40" t="e">
        <f t="shared" si="26"/>
        <v>#REF!</v>
      </c>
      <c r="B1192" s="69" t="s">
        <v>890</v>
      </c>
      <c r="C1192" s="202"/>
      <c r="D1192" s="202"/>
      <c r="E1192" s="38"/>
      <c r="F1192" s="38"/>
      <c r="G1192" s="39"/>
      <c r="H1192" s="38"/>
      <c r="I1192" s="40"/>
      <c r="J1192" s="41"/>
    </row>
    <row r="1193" spans="1:10" ht="30" hidden="1" outlineLevel="1">
      <c r="A1193" s="40" t="e">
        <f t="shared" si="26"/>
        <v>#REF!</v>
      </c>
      <c r="B1193" s="69" t="s">
        <v>891</v>
      </c>
      <c r="C1193" s="202"/>
      <c r="D1193" s="202"/>
      <c r="E1193" s="38"/>
      <c r="F1193" s="38"/>
      <c r="G1193" s="39"/>
      <c r="H1193" s="38"/>
      <c r="I1193" s="40"/>
      <c r="J1193" s="41"/>
    </row>
    <row r="1194" spans="1:10" ht="30" hidden="1" outlineLevel="1">
      <c r="A1194" s="40" t="e">
        <f t="shared" si="26"/>
        <v>#REF!</v>
      </c>
      <c r="B1194" s="69" t="s">
        <v>892</v>
      </c>
      <c r="C1194" s="202" t="s">
        <v>31</v>
      </c>
      <c r="D1194" s="202">
        <v>4</v>
      </c>
      <c r="E1194" s="38"/>
      <c r="F1194" s="38"/>
      <c r="G1194" s="39"/>
      <c r="H1194" s="38"/>
      <c r="I1194" s="40"/>
      <c r="J1194" s="41"/>
    </row>
    <row r="1195" spans="1:10" ht="30" hidden="1" outlineLevel="1">
      <c r="A1195" s="40" t="e">
        <f t="shared" si="26"/>
        <v>#REF!</v>
      </c>
      <c r="B1195" s="69" t="s">
        <v>934</v>
      </c>
      <c r="C1195" s="202" t="s">
        <v>31</v>
      </c>
      <c r="D1195" s="202">
        <v>1</v>
      </c>
      <c r="E1195" s="38"/>
      <c r="F1195" s="38"/>
      <c r="G1195" s="39"/>
      <c r="H1195" s="38"/>
      <c r="I1195" s="40"/>
      <c r="J1195" s="41"/>
    </row>
    <row r="1196" spans="1:10" ht="45" hidden="1" outlineLevel="1">
      <c r="A1196" s="40" t="e">
        <f t="shared" si="26"/>
        <v>#REF!</v>
      </c>
      <c r="B1196" s="69" t="s">
        <v>645</v>
      </c>
      <c r="C1196" s="202" t="s">
        <v>31</v>
      </c>
      <c r="D1196" s="202">
        <v>1</v>
      </c>
      <c r="E1196" s="38"/>
      <c r="F1196" s="38"/>
      <c r="G1196" s="39"/>
      <c r="H1196" s="38"/>
      <c r="I1196" s="40"/>
      <c r="J1196" s="41"/>
    </row>
    <row r="1197" spans="1:10" ht="15" hidden="1" outlineLevel="1">
      <c r="A1197" s="40" t="e">
        <f t="shared" si="26"/>
        <v>#REF!</v>
      </c>
      <c r="B1197" s="69" t="s">
        <v>894</v>
      </c>
      <c r="C1197" s="202" t="s">
        <v>31</v>
      </c>
      <c r="D1197" s="202">
        <v>2</v>
      </c>
      <c r="E1197" s="38"/>
      <c r="F1197" s="38"/>
      <c r="G1197" s="39"/>
      <c r="H1197" s="38"/>
      <c r="I1197" s="40"/>
      <c r="J1197" s="41"/>
    </row>
    <row r="1198" spans="1:10" ht="45" hidden="1" outlineLevel="1">
      <c r="A1198" s="40" t="e">
        <f t="shared" si="26"/>
        <v>#REF!</v>
      </c>
      <c r="B1198" s="69" t="s">
        <v>895</v>
      </c>
      <c r="C1198" s="202" t="s">
        <v>2461</v>
      </c>
      <c r="D1198" s="202" t="s">
        <v>2960</v>
      </c>
      <c r="E1198" s="38"/>
      <c r="F1198" s="38"/>
      <c r="G1198" s="39"/>
      <c r="H1198" s="38"/>
      <c r="I1198" s="40"/>
      <c r="J1198" s="41"/>
    </row>
    <row r="1199" spans="1:10" ht="45" hidden="1" outlineLevel="1">
      <c r="A1199" s="40" t="e">
        <f t="shared" si="26"/>
        <v>#REF!</v>
      </c>
      <c r="B1199" s="69" t="s">
        <v>896</v>
      </c>
      <c r="C1199" s="202" t="s">
        <v>2461</v>
      </c>
      <c r="D1199" s="202" t="s">
        <v>2961</v>
      </c>
      <c r="E1199" s="38"/>
      <c r="F1199" s="38"/>
      <c r="G1199" s="39"/>
      <c r="H1199" s="38"/>
      <c r="I1199" s="40"/>
      <c r="J1199" s="41"/>
    </row>
    <row r="1200" spans="1:10" ht="45" hidden="1" outlineLevel="1">
      <c r="A1200" s="40" t="e">
        <f t="shared" si="26"/>
        <v>#REF!</v>
      </c>
      <c r="B1200" s="69" t="s">
        <v>897</v>
      </c>
      <c r="C1200" s="202" t="s">
        <v>2461</v>
      </c>
      <c r="D1200" s="202" t="s">
        <v>2962</v>
      </c>
      <c r="E1200" s="38"/>
      <c r="F1200" s="38"/>
      <c r="G1200" s="39"/>
      <c r="H1200" s="38"/>
      <c r="I1200" s="40"/>
      <c r="J1200" s="41"/>
    </row>
    <row r="1201" spans="1:10" ht="45" hidden="1" outlineLevel="1">
      <c r="A1201" s="40" t="e">
        <f t="shared" si="26"/>
        <v>#REF!</v>
      </c>
      <c r="B1201" s="69" t="s">
        <v>898</v>
      </c>
      <c r="C1201" s="202" t="s">
        <v>2461</v>
      </c>
      <c r="D1201" s="202" t="s">
        <v>2963</v>
      </c>
      <c r="E1201" s="38"/>
      <c r="F1201" s="38"/>
      <c r="G1201" s="39"/>
      <c r="H1201" s="38"/>
      <c r="I1201" s="40"/>
      <c r="J1201" s="41"/>
    </row>
    <row r="1202" spans="1:10" ht="45" hidden="1" outlineLevel="1">
      <c r="A1202" s="40" t="e">
        <f t="shared" si="26"/>
        <v>#REF!</v>
      </c>
      <c r="B1202" s="69" t="s">
        <v>664</v>
      </c>
      <c r="C1202" s="202" t="s">
        <v>2461</v>
      </c>
      <c r="D1202" s="202" t="s">
        <v>2964</v>
      </c>
      <c r="E1202" s="38"/>
      <c r="F1202" s="38"/>
      <c r="G1202" s="39"/>
      <c r="H1202" s="38"/>
      <c r="I1202" s="40"/>
      <c r="J1202" s="41"/>
    </row>
    <row r="1203" spans="1:10" ht="45" hidden="1" outlineLevel="1">
      <c r="A1203" s="40" t="e">
        <f t="shared" si="26"/>
        <v>#REF!</v>
      </c>
      <c r="B1203" s="69" t="s">
        <v>935</v>
      </c>
      <c r="C1203" s="202" t="s">
        <v>2461</v>
      </c>
      <c r="D1203" s="202" t="s">
        <v>2965</v>
      </c>
      <c r="E1203" s="38"/>
      <c r="F1203" s="38"/>
      <c r="G1203" s="39"/>
      <c r="H1203" s="38"/>
      <c r="I1203" s="40"/>
      <c r="J1203" s="41"/>
    </row>
    <row r="1204" spans="1:10" ht="45" hidden="1" outlineLevel="1">
      <c r="A1204" s="40" t="e">
        <f t="shared" si="26"/>
        <v>#REF!</v>
      </c>
      <c r="B1204" s="69" t="s">
        <v>899</v>
      </c>
      <c r="C1204" s="202" t="s">
        <v>2461</v>
      </c>
      <c r="D1204" s="202" t="s">
        <v>2892</v>
      </c>
      <c r="E1204" s="38"/>
      <c r="F1204" s="38"/>
      <c r="G1204" s="39"/>
      <c r="H1204" s="38"/>
      <c r="I1204" s="40"/>
      <c r="J1204" s="41"/>
    </row>
    <row r="1205" spans="1:10" ht="45" hidden="1" outlineLevel="1">
      <c r="A1205" s="40" t="e">
        <f t="shared" si="26"/>
        <v>#REF!</v>
      </c>
      <c r="B1205" s="69" t="s">
        <v>900</v>
      </c>
      <c r="C1205" s="202" t="s">
        <v>2031</v>
      </c>
      <c r="D1205" s="202" t="s">
        <v>2893</v>
      </c>
      <c r="E1205" s="38"/>
      <c r="F1205" s="38"/>
      <c r="G1205" s="39"/>
      <c r="H1205" s="38"/>
      <c r="I1205" s="40"/>
      <c r="J1205" s="41"/>
    </row>
    <row r="1206" spans="1:10" ht="45" hidden="1" outlineLevel="1">
      <c r="A1206" s="40" t="e">
        <f t="shared" si="26"/>
        <v>#REF!</v>
      </c>
      <c r="B1206" s="69" t="s">
        <v>901</v>
      </c>
      <c r="C1206" s="202" t="s">
        <v>2031</v>
      </c>
      <c r="D1206" s="202" t="s">
        <v>2966</v>
      </c>
      <c r="E1206" s="38"/>
      <c r="F1206" s="38"/>
      <c r="G1206" s="39"/>
      <c r="H1206" s="38"/>
      <c r="I1206" s="40"/>
      <c r="J1206" s="41"/>
    </row>
    <row r="1207" spans="1:10" ht="45" hidden="1" outlineLevel="1">
      <c r="A1207" s="40" t="e">
        <f t="shared" si="26"/>
        <v>#REF!</v>
      </c>
      <c r="B1207" s="69" t="s">
        <v>902</v>
      </c>
      <c r="C1207" s="202" t="s">
        <v>2031</v>
      </c>
      <c r="D1207" s="202" t="s">
        <v>2895</v>
      </c>
      <c r="E1207" s="38"/>
      <c r="F1207" s="38"/>
      <c r="G1207" s="39"/>
      <c r="H1207" s="38"/>
      <c r="I1207" s="40"/>
      <c r="J1207" s="41"/>
    </row>
    <row r="1208" spans="1:10" ht="45" hidden="1" outlineLevel="1">
      <c r="A1208" s="40" t="e">
        <f t="shared" si="26"/>
        <v>#REF!</v>
      </c>
      <c r="B1208" s="69" t="s">
        <v>672</v>
      </c>
      <c r="C1208" s="202" t="s">
        <v>2031</v>
      </c>
      <c r="D1208" s="202" t="s">
        <v>2598</v>
      </c>
      <c r="E1208" s="38"/>
      <c r="F1208" s="38"/>
      <c r="G1208" s="39"/>
      <c r="H1208" s="38"/>
      <c r="I1208" s="40"/>
      <c r="J1208" s="41"/>
    </row>
    <row r="1209" spans="1:10" ht="45" hidden="1" outlineLevel="1">
      <c r="A1209" s="40" t="e">
        <f t="shared" si="26"/>
        <v>#REF!</v>
      </c>
      <c r="B1209" s="69" t="s">
        <v>903</v>
      </c>
      <c r="C1209" s="202" t="s">
        <v>2031</v>
      </c>
      <c r="D1209" s="202" t="s">
        <v>2896</v>
      </c>
      <c r="E1209" s="38"/>
      <c r="F1209" s="38"/>
      <c r="G1209" s="39"/>
      <c r="H1209" s="38"/>
      <c r="I1209" s="40"/>
      <c r="J1209" s="41"/>
    </row>
    <row r="1210" spans="1:10" ht="45" hidden="1" outlineLevel="1">
      <c r="A1210" s="40" t="e">
        <f t="shared" si="26"/>
        <v>#REF!</v>
      </c>
      <c r="B1210" s="69" t="s">
        <v>904</v>
      </c>
      <c r="C1210" s="202" t="s">
        <v>2031</v>
      </c>
      <c r="D1210" s="202" t="s">
        <v>2897</v>
      </c>
      <c r="E1210" s="38"/>
      <c r="F1210" s="38"/>
      <c r="G1210" s="39"/>
      <c r="H1210" s="38"/>
      <c r="I1210" s="40"/>
      <c r="J1210" s="41"/>
    </row>
    <row r="1211" spans="1:10" ht="45" hidden="1" outlineLevel="1">
      <c r="A1211" s="40" t="e">
        <f t="shared" si="26"/>
        <v>#REF!</v>
      </c>
      <c r="B1211" s="69" t="s">
        <v>677</v>
      </c>
      <c r="C1211" s="202" t="s">
        <v>2031</v>
      </c>
      <c r="D1211" s="202" t="s">
        <v>2598</v>
      </c>
      <c r="E1211" s="38"/>
      <c r="F1211" s="38"/>
      <c r="G1211" s="39"/>
      <c r="H1211" s="38"/>
      <c r="I1211" s="40"/>
      <c r="J1211" s="41"/>
    </row>
    <row r="1212" spans="1:10" ht="30" hidden="1" outlineLevel="1">
      <c r="A1212" s="40" t="e">
        <f t="shared" si="26"/>
        <v>#REF!</v>
      </c>
      <c r="B1212" s="69" t="s">
        <v>905</v>
      </c>
      <c r="C1212" s="202" t="s">
        <v>2031</v>
      </c>
      <c r="D1212" s="202" t="s">
        <v>2898</v>
      </c>
      <c r="E1212" s="38"/>
      <c r="F1212" s="38"/>
      <c r="G1212" s="39"/>
      <c r="H1212" s="38"/>
      <c r="I1212" s="40"/>
      <c r="J1212" s="41"/>
    </row>
    <row r="1213" spans="1:10" ht="45" hidden="1" outlineLevel="1">
      <c r="A1213" s="40" t="e">
        <f t="shared" si="26"/>
        <v>#REF!</v>
      </c>
      <c r="B1213" s="69" t="s">
        <v>906</v>
      </c>
      <c r="C1213" s="202" t="s">
        <v>2031</v>
      </c>
      <c r="D1213" s="202" t="s">
        <v>2899</v>
      </c>
      <c r="E1213" s="38"/>
      <c r="F1213" s="38"/>
      <c r="G1213" s="39"/>
      <c r="H1213" s="38"/>
      <c r="I1213" s="40"/>
      <c r="J1213" s="41"/>
    </row>
    <row r="1214" spans="1:10" ht="45" hidden="1" outlineLevel="1">
      <c r="A1214" s="40" t="e">
        <f t="shared" si="26"/>
        <v>#REF!</v>
      </c>
      <c r="B1214" s="69" t="s">
        <v>907</v>
      </c>
      <c r="C1214" s="202" t="s">
        <v>2031</v>
      </c>
      <c r="D1214" s="202" t="s">
        <v>2900</v>
      </c>
      <c r="E1214" s="38"/>
      <c r="F1214" s="38"/>
      <c r="G1214" s="39"/>
      <c r="H1214" s="38"/>
      <c r="I1214" s="40"/>
      <c r="J1214" s="41"/>
    </row>
    <row r="1215" spans="1:10" ht="45" hidden="1" outlineLevel="1">
      <c r="A1215" s="40" t="e">
        <f t="shared" si="26"/>
        <v>#REF!</v>
      </c>
      <c r="B1215" s="69" t="s">
        <v>908</v>
      </c>
      <c r="C1215" s="202" t="s">
        <v>2031</v>
      </c>
      <c r="D1215" s="202" t="s">
        <v>2901</v>
      </c>
      <c r="E1215" s="38"/>
      <c r="F1215" s="38"/>
      <c r="G1215" s="39"/>
      <c r="H1215" s="38"/>
      <c r="I1215" s="40"/>
      <c r="J1215" s="41"/>
    </row>
    <row r="1216" spans="1:10" ht="45" hidden="1" outlineLevel="1">
      <c r="A1216" s="40" t="e">
        <f t="shared" si="26"/>
        <v>#REF!</v>
      </c>
      <c r="B1216" s="69" t="s">
        <v>936</v>
      </c>
      <c r="C1216" s="202" t="s">
        <v>2031</v>
      </c>
      <c r="D1216" s="202" t="s">
        <v>2967</v>
      </c>
      <c r="E1216" s="38"/>
      <c r="F1216" s="38"/>
      <c r="G1216" s="39"/>
      <c r="H1216" s="38"/>
      <c r="I1216" s="40"/>
      <c r="J1216" s="41"/>
    </row>
    <row r="1217" spans="1:10" ht="45" hidden="1" outlineLevel="1">
      <c r="A1217" s="40" t="e">
        <f t="shared" si="26"/>
        <v>#REF!</v>
      </c>
      <c r="B1217" s="69" t="s">
        <v>937</v>
      </c>
      <c r="C1217" s="202" t="s">
        <v>2031</v>
      </c>
      <c r="D1217" s="202" t="s">
        <v>2968</v>
      </c>
      <c r="E1217" s="38"/>
      <c r="F1217" s="38"/>
      <c r="G1217" s="39"/>
      <c r="H1217" s="38"/>
      <c r="I1217" s="40"/>
      <c r="J1217" s="41"/>
    </row>
    <row r="1218" spans="1:10" ht="45" hidden="1" outlineLevel="1">
      <c r="A1218" s="40" t="e">
        <f t="shared" si="26"/>
        <v>#REF!</v>
      </c>
      <c r="B1218" s="69" t="s">
        <v>910</v>
      </c>
      <c r="C1218" s="202" t="s">
        <v>2031</v>
      </c>
      <c r="D1218" s="202" t="s">
        <v>2903</v>
      </c>
      <c r="E1218" s="38"/>
      <c r="F1218" s="38"/>
      <c r="G1218" s="39"/>
      <c r="H1218" s="38"/>
      <c r="I1218" s="40"/>
      <c r="J1218" s="41"/>
    </row>
    <row r="1219" spans="1:10" ht="45" hidden="1" outlineLevel="1">
      <c r="A1219" s="40" t="e">
        <f t="shared" si="26"/>
        <v>#REF!</v>
      </c>
      <c r="B1219" s="69" t="s">
        <v>911</v>
      </c>
      <c r="C1219" s="202" t="s">
        <v>2031</v>
      </c>
      <c r="D1219" s="202" t="s">
        <v>2904</v>
      </c>
      <c r="E1219" s="38"/>
      <c r="F1219" s="38"/>
      <c r="G1219" s="39"/>
      <c r="H1219" s="38"/>
      <c r="I1219" s="40"/>
      <c r="J1219" s="41"/>
    </row>
    <row r="1220" spans="1:10" ht="30" hidden="1" outlineLevel="1">
      <c r="A1220" s="40" t="e">
        <f t="shared" si="26"/>
        <v>#REF!</v>
      </c>
      <c r="B1220" s="69" t="s">
        <v>912</v>
      </c>
      <c r="C1220" s="202" t="s">
        <v>2031</v>
      </c>
      <c r="D1220" s="202" t="s">
        <v>2905</v>
      </c>
      <c r="E1220" s="38"/>
      <c r="F1220" s="38"/>
      <c r="G1220" s="39"/>
      <c r="H1220" s="38"/>
      <c r="I1220" s="40"/>
      <c r="J1220" s="41"/>
    </row>
    <row r="1221" spans="1:10" ht="30" hidden="1" outlineLevel="1">
      <c r="A1221" s="40" t="e">
        <f t="shared" si="26"/>
        <v>#REF!</v>
      </c>
      <c r="B1221" s="69" t="s">
        <v>913</v>
      </c>
      <c r="C1221" s="202" t="s">
        <v>2532</v>
      </c>
      <c r="D1221" s="202" t="s">
        <v>2969</v>
      </c>
      <c r="E1221" s="38"/>
      <c r="F1221" s="38"/>
      <c r="G1221" s="39"/>
      <c r="H1221" s="38"/>
      <c r="I1221" s="40"/>
      <c r="J1221" s="41"/>
    </row>
    <row r="1222" spans="1:10" ht="15" hidden="1" outlineLevel="1">
      <c r="A1222" s="40" t="e">
        <f t="shared" si="26"/>
        <v>#REF!</v>
      </c>
      <c r="B1222" s="69" t="s">
        <v>2970</v>
      </c>
      <c r="C1222" s="202"/>
      <c r="D1222" s="202"/>
      <c r="E1222" s="38"/>
      <c r="F1222" s="38"/>
      <c r="G1222" s="39"/>
      <c r="H1222" s="38"/>
      <c r="I1222" s="40"/>
      <c r="J1222" s="41"/>
    </row>
    <row r="1223" spans="1:10" ht="15" hidden="1" outlineLevel="1">
      <c r="A1223" s="40" t="e">
        <f t="shared" si="26"/>
        <v>#REF!</v>
      </c>
      <c r="B1223" s="69" t="s">
        <v>852</v>
      </c>
      <c r="C1223" s="202" t="s">
        <v>31</v>
      </c>
      <c r="D1223" s="202">
        <v>1</v>
      </c>
      <c r="E1223" s="38"/>
      <c r="F1223" s="38"/>
      <c r="G1223" s="39"/>
      <c r="H1223" s="38"/>
      <c r="I1223" s="40"/>
      <c r="J1223" s="41"/>
    </row>
    <row r="1224" spans="1:10" ht="15" hidden="1" outlineLevel="1">
      <c r="A1224" s="40" t="e">
        <f t="shared" si="26"/>
        <v>#REF!</v>
      </c>
      <c r="B1224" s="69" t="s">
        <v>938</v>
      </c>
      <c r="C1224" s="202"/>
      <c r="D1224" s="202"/>
      <c r="E1224" s="38"/>
      <c r="F1224" s="38"/>
      <c r="G1224" s="39"/>
      <c r="H1224" s="38"/>
      <c r="I1224" s="40"/>
      <c r="J1224" s="41"/>
    </row>
    <row r="1225" spans="1:10" ht="30" hidden="1" outlineLevel="1">
      <c r="A1225" s="40" t="e">
        <f t="shared" si="26"/>
        <v>#REF!</v>
      </c>
      <c r="B1225" s="69" t="s">
        <v>939</v>
      </c>
      <c r="C1225" s="202"/>
      <c r="D1225" s="202"/>
      <c r="E1225" s="38"/>
      <c r="F1225" s="38"/>
      <c r="G1225" s="39"/>
      <c r="H1225" s="38"/>
      <c r="I1225" s="40"/>
      <c r="J1225" s="41"/>
    </row>
    <row r="1226" spans="1:10" ht="30" hidden="1" outlineLevel="1">
      <c r="A1226" s="40" t="e">
        <f t="shared" si="26"/>
        <v>#REF!</v>
      </c>
      <c r="B1226" s="69" t="s">
        <v>940</v>
      </c>
      <c r="C1226" s="202"/>
      <c r="D1226" s="202"/>
      <c r="E1226" s="38"/>
      <c r="F1226" s="38"/>
      <c r="G1226" s="39"/>
      <c r="H1226" s="38"/>
      <c r="I1226" s="40"/>
      <c r="J1226" s="41"/>
    </row>
    <row r="1227" spans="1:10" ht="15" hidden="1" outlineLevel="1">
      <c r="A1227" s="40" t="e">
        <f t="shared" si="26"/>
        <v>#REF!</v>
      </c>
      <c r="B1227" s="69" t="s">
        <v>941</v>
      </c>
      <c r="C1227" s="202"/>
      <c r="D1227" s="202"/>
      <c r="E1227" s="38"/>
      <c r="F1227" s="38"/>
      <c r="G1227" s="39"/>
      <c r="H1227" s="38"/>
      <c r="I1227" s="40"/>
      <c r="J1227" s="41"/>
    </row>
    <row r="1228" spans="1:10" ht="15" hidden="1" outlineLevel="1">
      <c r="A1228" s="40" t="e">
        <f t="shared" si="26"/>
        <v>#REF!</v>
      </c>
      <c r="B1228" s="69" t="s">
        <v>942</v>
      </c>
      <c r="C1228" s="202"/>
      <c r="D1228" s="202"/>
      <c r="E1228" s="38"/>
      <c r="F1228" s="38"/>
      <c r="G1228" s="39"/>
      <c r="H1228" s="38"/>
      <c r="I1228" s="40"/>
      <c r="J1228" s="41"/>
    </row>
    <row r="1229" spans="1:10" ht="15" hidden="1" outlineLevel="1">
      <c r="A1229" s="40" t="e">
        <f t="shared" si="26"/>
        <v>#REF!</v>
      </c>
      <c r="B1229" s="69" t="s">
        <v>943</v>
      </c>
      <c r="C1229" s="202"/>
      <c r="D1229" s="202"/>
      <c r="E1229" s="38"/>
      <c r="F1229" s="38"/>
      <c r="G1229" s="39"/>
      <c r="H1229" s="38"/>
      <c r="I1229" s="40"/>
      <c r="J1229" s="41"/>
    </row>
    <row r="1230" spans="1:10" ht="15" hidden="1" outlineLevel="1">
      <c r="A1230" s="40" t="e">
        <f t="shared" si="26"/>
        <v>#REF!</v>
      </c>
      <c r="B1230" s="69" t="s">
        <v>944</v>
      </c>
      <c r="C1230" s="202"/>
      <c r="D1230" s="202"/>
      <c r="E1230" s="38"/>
      <c r="F1230" s="38"/>
      <c r="G1230" s="39"/>
      <c r="H1230" s="38"/>
      <c r="I1230" s="40"/>
      <c r="J1230" s="41"/>
    </row>
    <row r="1231" spans="1:10" ht="30" hidden="1" outlineLevel="1">
      <c r="A1231" s="40" t="e">
        <f t="shared" si="26"/>
        <v>#REF!</v>
      </c>
      <c r="B1231" s="69" t="s">
        <v>945</v>
      </c>
      <c r="C1231" s="202" t="s">
        <v>31</v>
      </c>
      <c r="D1231" s="202">
        <v>4</v>
      </c>
      <c r="E1231" s="38"/>
      <c r="F1231" s="38"/>
      <c r="G1231" s="39"/>
      <c r="H1231" s="38"/>
      <c r="I1231" s="40"/>
      <c r="J1231" s="41"/>
    </row>
    <row r="1232" spans="1:10" ht="30" hidden="1" outlineLevel="1">
      <c r="A1232" s="40" t="e">
        <f t="shared" si="26"/>
        <v>#REF!</v>
      </c>
      <c r="B1232" s="69" t="s">
        <v>946</v>
      </c>
      <c r="C1232" s="202" t="s">
        <v>31</v>
      </c>
      <c r="D1232" s="202">
        <v>1</v>
      </c>
      <c r="E1232" s="38"/>
      <c r="F1232" s="38"/>
      <c r="G1232" s="39"/>
      <c r="H1232" s="38"/>
      <c r="I1232" s="40"/>
      <c r="J1232" s="41"/>
    </row>
    <row r="1233" spans="1:10" ht="30" hidden="1" outlineLevel="1">
      <c r="A1233" s="40" t="e">
        <f t="shared" si="26"/>
        <v>#REF!</v>
      </c>
      <c r="B1233" s="69" t="s">
        <v>947</v>
      </c>
      <c r="C1233" s="202" t="s">
        <v>31</v>
      </c>
      <c r="D1233" s="202">
        <v>1</v>
      </c>
      <c r="E1233" s="38"/>
      <c r="F1233" s="38"/>
      <c r="G1233" s="39"/>
      <c r="H1233" s="38"/>
      <c r="I1233" s="40"/>
      <c r="J1233" s="41"/>
    </row>
    <row r="1234" spans="1:10" ht="15" hidden="1" outlineLevel="1">
      <c r="A1234" s="40" t="e">
        <f t="shared" si="26"/>
        <v>#REF!</v>
      </c>
      <c r="B1234" s="69" t="s">
        <v>948</v>
      </c>
      <c r="C1234" s="202" t="s">
        <v>31</v>
      </c>
      <c r="D1234" s="202">
        <v>1</v>
      </c>
      <c r="E1234" s="38"/>
      <c r="F1234" s="38"/>
      <c r="G1234" s="39"/>
      <c r="H1234" s="38"/>
      <c r="I1234" s="40"/>
      <c r="J1234" s="41"/>
    </row>
    <row r="1235" spans="1:10" ht="30" hidden="1" outlineLevel="1">
      <c r="A1235" s="40" t="e">
        <f t="shared" ref="A1235:A1298" si="27">A1234+1</f>
        <v>#REF!</v>
      </c>
      <c r="B1235" s="69" t="s">
        <v>949</v>
      </c>
      <c r="C1235" s="202" t="s">
        <v>31</v>
      </c>
      <c r="D1235" s="202">
        <v>4</v>
      </c>
      <c r="E1235" s="38"/>
      <c r="F1235" s="38"/>
      <c r="G1235" s="39"/>
      <c r="H1235" s="38"/>
      <c r="I1235" s="40"/>
      <c r="J1235" s="41"/>
    </row>
    <row r="1236" spans="1:10" ht="45" hidden="1" outlineLevel="1">
      <c r="A1236" s="40" t="e">
        <f t="shared" si="27"/>
        <v>#REF!</v>
      </c>
      <c r="B1236" s="69" t="s">
        <v>841</v>
      </c>
      <c r="C1236" s="202" t="s">
        <v>2461</v>
      </c>
      <c r="D1236" s="202" t="s">
        <v>2971</v>
      </c>
      <c r="E1236" s="38"/>
      <c r="F1236" s="38"/>
      <c r="G1236" s="39"/>
      <c r="H1236" s="38"/>
      <c r="I1236" s="40"/>
      <c r="J1236" s="41"/>
    </row>
    <row r="1237" spans="1:10" ht="45" hidden="1" outlineLevel="1">
      <c r="A1237" s="40" t="e">
        <f t="shared" si="27"/>
        <v>#REF!</v>
      </c>
      <c r="B1237" s="69" t="s">
        <v>950</v>
      </c>
      <c r="C1237" s="202" t="s">
        <v>2461</v>
      </c>
      <c r="D1237" s="202" t="s">
        <v>2972</v>
      </c>
      <c r="E1237" s="38"/>
      <c r="F1237" s="38"/>
      <c r="G1237" s="39"/>
      <c r="H1237" s="38"/>
      <c r="I1237" s="40"/>
      <c r="J1237" s="41"/>
    </row>
    <row r="1238" spans="1:10" ht="45" hidden="1" outlineLevel="1">
      <c r="A1238" s="40" t="e">
        <f t="shared" si="27"/>
        <v>#REF!</v>
      </c>
      <c r="B1238" s="70" t="s">
        <v>842</v>
      </c>
      <c r="C1238" s="202" t="s">
        <v>2461</v>
      </c>
      <c r="D1238" s="202" t="s">
        <v>2973</v>
      </c>
      <c r="E1238" s="38"/>
      <c r="F1238" s="38"/>
      <c r="G1238" s="39"/>
      <c r="H1238" s="38"/>
      <c r="I1238" s="40"/>
      <c r="J1238" s="41"/>
    </row>
    <row r="1239" spans="1:10" ht="45" hidden="1" outlineLevel="1">
      <c r="A1239" s="40" t="e">
        <f t="shared" si="27"/>
        <v>#REF!</v>
      </c>
      <c r="B1239" s="70" t="s">
        <v>951</v>
      </c>
      <c r="C1239" s="202" t="s">
        <v>2461</v>
      </c>
      <c r="D1239" s="202" t="s">
        <v>2974</v>
      </c>
      <c r="E1239" s="38"/>
      <c r="F1239" s="38"/>
      <c r="G1239" s="39"/>
      <c r="H1239" s="38"/>
      <c r="I1239" s="40"/>
      <c r="J1239" s="41"/>
    </row>
    <row r="1240" spans="1:10" ht="45" hidden="1" outlineLevel="1">
      <c r="A1240" s="40" t="e">
        <f t="shared" si="27"/>
        <v>#REF!</v>
      </c>
      <c r="B1240" s="69" t="s">
        <v>846</v>
      </c>
      <c r="C1240" s="202" t="s">
        <v>2031</v>
      </c>
      <c r="D1240" s="202" t="s">
        <v>2855</v>
      </c>
      <c r="E1240" s="38"/>
      <c r="F1240" s="38"/>
      <c r="G1240" s="39"/>
      <c r="H1240" s="38"/>
      <c r="I1240" s="40"/>
      <c r="J1240" s="41"/>
    </row>
    <row r="1241" spans="1:10" ht="45" hidden="1" outlineLevel="1">
      <c r="A1241" s="40" t="e">
        <f t="shared" si="27"/>
        <v>#REF!</v>
      </c>
      <c r="B1241" s="69" t="s">
        <v>952</v>
      </c>
      <c r="C1241" s="202" t="s">
        <v>2031</v>
      </c>
      <c r="D1241" s="202" t="s">
        <v>2975</v>
      </c>
      <c r="E1241" s="38"/>
      <c r="F1241" s="38"/>
      <c r="G1241" s="39"/>
      <c r="H1241" s="38"/>
      <c r="I1241" s="40"/>
      <c r="J1241" s="41"/>
    </row>
    <row r="1242" spans="1:10" ht="45" hidden="1" outlineLevel="1">
      <c r="A1242" s="40" t="e">
        <f t="shared" si="27"/>
        <v>#REF!</v>
      </c>
      <c r="B1242" s="69" t="s">
        <v>953</v>
      </c>
      <c r="C1242" s="202" t="s">
        <v>2031</v>
      </c>
      <c r="D1242" s="202" t="s">
        <v>2976</v>
      </c>
      <c r="E1242" s="38"/>
      <c r="F1242" s="38"/>
      <c r="G1242" s="39"/>
      <c r="H1242" s="38"/>
      <c r="I1242" s="40"/>
      <c r="J1242" s="41"/>
    </row>
    <row r="1243" spans="1:10" ht="45" hidden="1" outlineLevel="1">
      <c r="A1243" s="40" t="e">
        <f t="shared" si="27"/>
        <v>#REF!</v>
      </c>
      <c r="B1243" s="69" t="s">
        <v>954</v>
      </c>
      <c r="C1243" s="202" t="s">
        <v>2031</v>
      </c>
      <c r="D1243" s="202" t="s">
        <v>2977</v>
      </c>
      <c r="E1243" s="38"/>
      <c r="F1243" s="38"/>
      <c r="G1243" s="39"/>
      <c r="H1243" s="38"/>
      <c r="I1243" s="40"/>
      <c r="J1243" s="41"/>
    </row>
    <row r="1244" spans="1:10" ht="45" hidden="1" outlineLevel="1">
      <c r="A1244" s="40" t="e">
        <f t="shared" si="27"/>
        <v>#REF!</v>
      </c>
      <c r="B1244" s="69" t="s">
        <v>955</v>
      </c>
      <c r="C1244" s="202" t="s">
        <v>2031</v>
      </c>
      <c r="D1244" s="202" t="s">
        <v>2978</v>
      </c>
      <c r="E1244" s="38"/>
      <c r="F1244" s="38"/>
      <c r="G1244" s="39"/>
      <c r="H1244" s="38"/>
      <c r="I1244" s="40"/>
      <c r="J1244" s="41"/>
    </row>
    <row r="1245" spans="1:10" ht="45" hidden="1" outlineLevel="1">
      <c r="A1245" s="40" t="e">
        <f t="shared" si="27"/>
        <v>#REF!</v>
      </c>
      <c r="B1245" s="69" t="s">
        <v>956</v>
      </c>
      <c r="C1245" s="202" t="s">
        <v>2031</v>
      </c>
      <c r="D1245" s="202" t="s">
        <v>2979</v>
      </c>
      <c r="E1245" s="38"/>
      <c r="F1245" s="38"/>
      <c r="G1245" s="39"/>
      <c r="H1245" s="38"/>
      <c r="I1245" s="40"/>
      <c r="J1245" s="41"/>
    </row>
    <row r="1246" spans="1:10" ht="45" hidden="1" outlineLevel="1">
      <c r="A1246" s="40" t="e">
        <f t="shared" si="27"/>
        <v>#REF!</v>
      </c>
      <c r="B1246" s="69" t="s">
        <v>957</v>
      </c>
      <c r="C1246" s="202" t="s">
        <v>2031</v>
      </c>
      <c r="D1246" s="202" t="s">
        <v>2980</v>
      </c>
      <c r="E1246" s="38"/>
      <c r="F1246" s="38"/>
      <c r="G1246" s="39"/>
      <c r="H1246" s="38"/>
      <c r="I1246" s="40"/>
      <c r="J1246" s="41"/>
    </row>
    <row r="1247" spans="1:10" ht="45" hidden="1" outlineLevel="1">
      <c r="A1247" s="40" t="e">
        <f t="shared" si="27"/>
        <v>#REF!</v>
      </c>
      <c r="B1247" s="69" t="s">
        <v>958</v>
      </c>
      <c r="C1247" s="202" t="s">
        <v>2031</v>
      </c>
      <c r="D1247" s="202" t="s">
        <v>2981</v>
      </c>
      <c r="E1247" s="38"/>
      <c r="F1247" s="38"/>
      <c r="G1247" s="39"/>
      <c r="H1247" s="38"/>
      <c r="I1247" s="40"/>
      <c r="J1247" s="41"/>
    </row>
    <row r="1248" spans="1:10" ht="45" hidden="1" outlineLevel="1">
      <c r="A1248" s="40" t="e">
        <f t="shared" si="27"/>
        <v>#REF!</v>
      </c>
      <c r="B1248" s="69" t="s">
        <v>959</v>
      </c>
      <c r="C1248" s="202" t="s">
        <v>2031</v>
      </c>
      <c r="D1248" s="202" t="s">
        <v>2860</v>
      </c>
      <c r="E1248" s="38"/>
      <c r="F1248" s="38"/>
      <c r="G1248" s="39"/>
      <c r="H1248" s="38"/>
      <c r="I1248" s="40"/>
      <c r="J1248" s="41"/>
    </row>
    <row r="1249" spans="1:10" ht="45" hidden="1" outlineLevel="1">
      <c r="A1249" s="40" t="e">
        <f t="shared" si="27"/>
        <v>#REF!</v>
      </c>
      <c r="B1249" s="69" t="s">
        <v>541</v>
      </c>
      <c r="C1249" s="202" t="s">
        <v>2532</v>
      </c>
      <c r="D1249" s="202" t="s">
        <v>2982</v>
      </c>
      <c r="E1249" s="38"/>
      <c r="F1249" s="38"/>
      <c r="G1249" s="39"/>
      <c r="H1249" s="38"/>
      <c r="I1249" s="40"/>
      <c r="J1249" s="41"/>
    </row>
    <row r="1250" spans="1:10" ht="45" hidden="1" outlineLevel="1">
      <c r="A1250" s="40" t="e">
        <f t="shared" si="27"/>
        <v>#REF!</v>
      </c>
      <c r="B1250" s="69" t="s">
        <v>640</v>
      </c>
      <c r="C1250" s="202" t="s">
        <v>2532</v>
      </c>
      <c r="D1250" s="202" t="s">
        <v>2983</v>
      </c>
      <c r="E1250" s="38"/>
      <c r="F1250" s="38"/>
      <c r="G1250" s="39"/>
      <c r="H1250" s="38"/>
      <c r="I1250" s="40"/>
      <c r="J1250" s="41"/>
    </row>
    <row r="1251" spans="1:10" ht="30" hidden="1" outlineLevel="1">
      <c r="A1251" s="40" t="e">
        <f t="shared" si="27"/>
        <v>#REF!</v>
      </c>
      <c r="B1251" s="69" t="s">
        <v>558</v>
      </c>
      <c r="C1251" s="202" t="s">
        <v>2532</v>
      </c>
      <c r="D1251" s="202" t="s">
        <v>2984</v>
      </c>
      <c r="E1251" s="38"/>
      <c r="F1251" s="38"/>
      <c r="G1251" s="39"/>
      <c r="H1251" s="38"/>
      <c r="I1251" s="40"/>
      <c r="J1251" s="41"/>
    </row>
    <row r="1252" spans="1:10" ht="15" hidden="1" outlineLevel="1">
      <c r="A1252" s="40" t="e">
        <f t="shared" si="27"/>
        <v>#REF!</v>
      </c>
      <c r="B1252" s="69" t="s">
        <v>2985</v>
      </c>
      <c r="C1252" s="202"/>
      <c r="D1252" s="202"/>
      <c r="E1252" s="38"/>
      <c r="F1252" s="38"/>
      <c r="G1252" s="39"/>
      <c r="H1252" s="38"/>
      <c r="I1252" s="40"/>
      <c r="J1252" s="41"/>
    </row>
    <row r="1253" spans="1:10" ht="15" hidden="1" outlineLevel="1">
      <c r="A1253" s="40" t="e">
        <f t="shared" si="27"/>
        <v>#REF!</v>
      </c>
      <c r="B1253" s="69" t="s">
        <v>852</v>
      </c>
      <c r="C1253" s="202" t="s">
        <v>31</v>
      </c>
      <c r="D1253" s="202">
        <v>1</v>
      </c>
      <c r="E1253" s="38"/>
      <c r="F1253" s="38"/>
      <c r="G1253" s="39"/>
      <c r="H1253" s="38"/>
      <c r="I1253" s="40"/>
      <c r="J1253" s="41"/>
    </row>
    <row r="1254" spans="1:10" ht="15" hidden="1" outlineLevel="1">
      <c r="A1254" s="40" t="e">
        <f t="shared" si="27"/>
        <v>#REF!</v>
      </c>
      <c r="B1254" s="69" t="s">
        <v>960</v>
      </c>
      <c r="C1254" s="202"/>
      <c r="D1254" s="202"/>
      <c r="E1254" s="38"/>
      <c r="F1254" s="38"/>
      <c r="G1254" s="39"/>
      <c r="H1254" s="38"/>
      <c r="I1254" s="40"/>
      <c r="J1254" s="41"/>
    </row>
    <row r="1255" spans="1:10" ht="30" hidden="1" outlineLevel="1">
      <c r="A1255" s="40" t="e">
        <f t="shared" si="27"/>
        <v>#REF!</v>
      </c>
      <c r="B1255" s="69" t="s">
        <v>961</v>
      </c>
      <c r="C1255" s="202"/>
      <c r="D1255" s="202"/>
      <c r="E1255" s="38"/>
      <c r="F1255" s="38"/>
      <c r="G1255" s="39"/>
      <c r="H1255" s="38"/>
      <c r="I1255" s="40"/>
      <c r="J1255" s="41"/>
    </row>
    <row r="1256" spans="1:10" ht="30" hidden="1" outlineLevel="1">
      <c r="A1256" s="40" t="e">
        <f t="shared" si="27"/>
        <v>#REF!</v>
      </c>
      <c r="B1256" s="69" t="s">
        <v>962</v>
      </c>
      <c r="C1256" s="202"/>
      <c r="D1256" s="202"/>
      <c r="E1256" s="38"/>
      <c r="F1256" s="38"/>
      <c r="G1256" s="39"/>
      <c r="H1256" s="38"/>
      <c r="I1256" s="40"/>
      <c r="J1256" s="41"/>
    </row>
    <row r="1257" spans="1:10" ht="15" hidden="1" outlineLevel="1">
      <c r="A1257" s="40" t="e">
        <f t="shared" si="27"/>
        <v>#REF!</v>
      </c>
      <c r="B1257" s="69" t="s">
        <v>963</v>
      </c>
      <c r="C1257" s="202"/>
      <c r="D1257" s="202"/>
      <c r="E1257" s="38"/>
      <c r="F1257" s="38"/>
      <c r="G1257" s="39"/>
      <c r="H1257" s="38"/>
      <c r="I1257" s="40"/>
      <c r="J1257" s="41"/>
    </row>
    <row r="1258" spans="1:10" ht="15" hidden="1" outlineLevel="1">
      <c r="A1258" s="40" t="e">
        <f t="shared" si="27"/>
        <v>#REF!</v>
      </c>
      <c r="B1258" s="69" t="s">
        <v>964</v>
      </c>
      <c r="C1258" s="202"/>
      <c r="D1258" s="202"/>
      <c r="E1258" s="38"/>
      <c r="F1258" s="38"/>
      <c r="G1258" s="39"/>
      <c r="H1258" s="38"/>
      <c r="I1258" s="40"/>
      <c r="J1258" s="41"/>
    </row>
    <row r="1259" spans="1:10" ht="15" hidden="1" outlineLevel="1">
      <c r="A1259" s="40" t="e">
        <f t="shared" si="27"/>
        <v>#REF!</v>
      </c>
      <c r="B1259" s="69" t="s">
        <v>965</v>
      </c>
      <c r="C1259" s="202"/>
      <c r="D1259" s="202"/>
      <c r="E1259" s="38"/>
      <c r="F1259" s="38"/>
      <c r="G1259" s="39"/>
      <c r="H1259" s="38"/>
      <c r="I1259" s="40"/>
      <c r="J1259" s="41"/>
    </row>
    <row r="1260" spans="1:10" ht="30" hidden="1" outlineLevel="1">
      <c r="A1260" s="40" t="e">
        <f t="shared" si="27"/>
        <v>#REF!</v>
      </c>
      <c r="B1260" s="69" t="s">
        <v>966</v>
      </c>
      <c r="C1260" s="202"/>
      <c r="D1260" s="202"/>
      <c r="E1260" s="38"/>
      <c r="F1260" s="38"/>
      <c r="G1260" s="39"/>
      <c r="H1260" s="38"/>
      <c r="I1260" s="40"/>
      <c r="J1260" s="41"/>
    </row>
    <row r="1261" spans="1:10" ht="30" hidden="1" outlineLevel="1">
      <c r="A1261" s="40" t="e">
        <f t="shared" si="27"/>
        <v>#REF!</v>
      </c>
      <c r="B1261" s="69" t="s">
        <v>945</v>
      </c>
      <c r="C1261" s="202" t="s">
        <v>31</v>
      </c>
      <c r="D1261" s="202">
        <v>3</v>
      </c>
      <c r="E1261" s="38"/>
      <c r="F1261" s="38"/>
      <c r="G1261" s="39"/>
      <c r="H1261" s="38"/>
      <c r="I1261" s="40"/>
      <c r="J1261" s="41"/>
    </row>
    <row r="1262" spans="1:10" ht="30" hidden="1" outlineLevel="1">
      <c r="A1262" s="40" t="e">
        <f t="shared" si="27"/>
        <v>#REF!</v>
      </c>
      <c r="B1262" s="69" t="s">
        <v>967</v>
      </c>
      <c r="C1262" s="202" t="s">
        <v>31</v>
      </c>
      <c r="D1262" s="202">
        <v>1</v>
      </c>
      <c r="E1262" s="38"/>
      <c r="F1262" s="38"/>
      <c r="G1262" s="39"/>
      <c r="H1262" s="38"/>
      <c r="I1262" s="40"/>
      <c r="J1262" s="41"/>
    </row>
    <row r="1263" spans="1:10" ht="30" hidden="1" outlineLevel="1">
      <c r="A1263" s="40" t="e">
        <f t="shared" si="27"/>
        <v>#REF!</v>
      </c>
      <c r="B1263" s="69" t="s">
        <v>968</v>
      </c>
      <c r="C1263" s="202" t="s">
        <v>31</v>
      </c>
      <c r="D1263" s="202">
        <v>1</v>
      </c>
      <c r="E1263" s="38"/>
      <c r="F1263" s="38"/>
      <c r="G1263" s="39"/>
      <c r="H1263" s="38"/>
      <c r="I1263" s="40"/>
      <c r="J1263" s="41"/>
    </row>
    <row r="1264" spans="1:10" ht="15" hidden="1" outlineLevel="1">
      <c r="A1264" s="40" t="e">
        <f t="shared" si="27"/>
        <v>#REF!</v>
      </c>
      <c r="B1264" s="69" t="s">
        <v>969</v>
      </c>
      <c r="C1264" s="202" t="s">
        <v>31</v>
      </c>
      <c r="D1264" s="202">
        <v>1</v>
      </c>
      <c r="E1264" s="38"/>
      <c r="F1264" s="38"/>
      <c r="G1264" s="39"/>
      <c r="H1264" s="38"/>
      <c r="I1264" s="40"/>
      <c r="J1264" s="41"/>
    </row>
    <row r="1265" spans="1:10" ht="30" hidden="1" outlineLevel="1">
      <c r="A1265" s="40" t="e">
        <f t="shared" si="27"/>
        <v>#REF!</v>
      </c>
      <c r="B1265" s="69" t="s">
        <v>949</v>
      </c>
      <c r="C1265" s="202" t="s">
        <v>31</v>
      </c>
      <c r="D1265" s="202">
        <v>3</v>
      </c>
      <c r="E1265" s="38"/>
      <c r="F1265" s="38"/>
      <c r="G1265" s="39"/>
      <c r="H1265" s="38"/>
      <c r="I1265" s="40"/>
      <c r="J1265" s="41"/>
    </row>
    <row r="1266" spans="1:10" ht="45" hidden="1" outlineLevel="1">
      <c r="A1266" s="40" t="e">
        <f t="shared" si="27"/>
        <v>#REF!</v>
      </c>
      <c r="B1266" s="69" t="s">
        <v>970</v>
      </c>
      <c r="C1266" s="202" t="s">
        <v>2461</v>
      </c>
      <c r="D1266" s="202" t="s">
        <v>2986</v>
      </c>
      <c r="E1266" s="38"/>
      <c r="F1266" s="38"/>
      <c r="G1266" s="39"/>
      <c r="H1266" s="38"/>
      <c r="I1266" s="40"/>
      <c r="J1266" s="41"/>
    </row>
    <row r="1267" spans="1:10" ht="45" hidden="1" outlineLevel="1">
      <c r="A1267" s="40" t="e">
        <f t="shared" si="27"/>
        <v>#REF!</v>
      </c>
      <c r="B1267" s="69" t="s">
        <v>971</v>
      </c>
      <c r="C1267" s="202" t="s">
        <v>2461</v>
      </c>
      <c r="D1267" s="202" t="s">
        <v>2987</v>
      </c>
      <c r="E1267" s="38"/>
      <c r="F1267" s="38"/>
      <c r="G1267" s="39"/>
      <c r="H1267" s="38"/>
      <c r="I1267" s="40"/>
      <c r="J1267" s="41"/>
    </row>
    <row r="1268" spans="1:10" ht="45" hidden="1" outlineLevel="1">
      <c r="A1268" s="40" t="e">
        <f t="shared" si="27"/>
        <v>#REF!</v>
      </c>
      <c r="B1268" s="69" t="s">
        <v>841</v>
      </c>
      <c r="C1268" s="202" t="s">
        <v>2461</v>
      </c>
      <c r="D1268" s="202" t="s">
        <v>2988</v>
      </c>
      <c r="E1268" s="38"/>
      <c r="F1268" s="38"/>
      <c r="G1268" s="39"/>
      <c r="H1268" s="38"/>
      <c r="I1268" s="40"/>
      <c r="J1268" s="41"/>
    </row>
    <row r="1269" spans="1:10" ht="45" hidden="1" outlineLevel="1">
      <c r="A1269" s="40" t="e">
        <f t="shared" si="27"/>
        <v>#REF!</v>
      </c>
      <c r="B1269" s="69" t="s">
        <v>950</v>
      </c>
      <c r="C1269" s="202" t="s">
        <v>2461</v>
      </c>
      <c r="D1269" s="202" t="s">
        <v>2989</v>
      </c>
      <c r="E1269" s="38"/>
      <c r="F1269" s="38"/>
      <c r="G1269" s="39"/>
      <c r="H1269" s="38"/>
      <c r="I1269" s="40"/>
      <c r="J1269" s="41"/>
    </row>
    <row r="1270" spans="1:10" ht="45" hidden="1" outlineLevel="1">
      <c r="A1270" s="40" t="e">
        <f t="shared" si="27"/>
        <v>#REF!</v>
      </c>
      <c r="B1270" s="69" t="s">
        <v>814</v>
      </c>
      <c r="C1270" s="202" t="s">
        <v>2461</v>
      </c>
      <c r="D1270" s="202" t="s">
        <v>2825</v>
      </c>
      <c r="E1270" s="38"/>
      <c r="F1270" s="38"/>
      <c r="G1270" s="39"/>
      <c r="H1270" s="38"/>
      <c r="I1270" s="40"/>
      <c r="J1270" s="41"/>
    </row>
    <row r="1271" spans="1:10" ht="45" hidden="1" outlineLevel="1">
      <c r="A1271" s="40" t="e">
        <f t="shared" si="27"/>
        <v>#REF!</v>
      </c>
      <c r="B1271" s="69" t="s">
        <v>972</v>
      </c>
      <c r="C1271" s="202" t="s">
        <v>2031</v>
      </c>
      <c r="D1271" s="202" t="s">
        <v>2990</v>
      </c>
      <c r="E1271" s="38"/>
      <c r="F1271" s="38"/>
      <c r="G1271" s="39"/>
      <c r="H1271" s="38"/>
      <c r="I1271" s="40"/>
      <c r="J1271" s="41"/>
    </row>
    <row r="1272" spans="1:10" ht="45" hidden="1" outlineLevel="1">
      <c r="A1272" s="40" t="e">
        <f t="shared" si="27"/>
        <v>#REF!</v>
      </c>
      <c r="B1272" s="69" t="s">
        <v>873</v>
      </c>
      <c r="C1272" s="202" t="s">
        <v>2031</v>
      </c>
      <c r="D1272" s="202" t="s">
        <v>2872</v>
      </c>
      <c r="E1272" s="38"/>
      <c r="F1272" s="38"/>
      <c r="G1272" s="39"/>
      <c r="H1272" s="38"/>
      <c r="I1272" s="40"/>
      <c r="J1272" s="41"/>
    </row>
    <row r="1273" spans="1:10" ht="45" hidden="1" outlineLevel="1">
      <c r="A1273" s="40" t="e">
        <f t="shared" si="27"/>
        <v>#REF!</v>
      </c>
      <c r="B1273" s="69" t="s">
        <v>973</v>
      </c>
      <c r="C1273" s="202" t="s">
        <v>2031</v>
      </c>
      <c r="D1273" s="202" t="s">
        <v>2991</v>
      </c>
      <c r="E1273" s="38"/>
      <c r="F1273" s="38"/>
      <c r="G1273" s="39"/>
      <c r="H1273" s="38"/>
      <c r="I1273" s="40"/>
      <c r="J1273" s="41"/>
    </row>
    <row r="1274" spans="1:10" ht="45" hidden="1" outlineLevel="1">
      <c r="A1274" s="40" t="e">
        <f t="shared" si="27"/>
        <v>#REF!</v>
      </c>
      <c r="B1274" s="69" t="s">
        <v>974</v>
      </c>
      <c r="C1274" s="202" t="s">
        <v>2031</v>
      </c>
      <c r="D1274" s="202" t="s">
        <v>2992</v>
      </c>
      <c r="E1274" s="38"/>
      <c r="F1274" s="38"/>
      <c r="G1274" s="39"/>
      <c r="H1274" s="38"/>
      <c r="I1274" s="40"/>
      <c r="J1274" s="41"/>
    </row>
    <row r="1275" spans="1:10" ht="45" hidden="1" outlineLevel="1">
      <c r="A1275" s="40" t="e">
        <f t="shared" si="27"/>
        <v>#REF!</v>
      </c>
      <c r="B1275" s="69" t="s">
        <v>975</v>
      </c>
      <c r="C1275" s="202" t="s">
        <v>2031</v>
      </c>
      <c r="D1275" s="202" t="s">
        <v>2993</v>
      </c>
      <c r="E1275" s="38"/>
      <c r="F1275" s="38"/>
      <c r="G1275" s="39"/>
      <c r="H1275" s="38"/>
      <c r="I1275" s="40"/>
      <c r="J1275" s="41"/>
    </row>
    <row r="1276" spans="1:10" ht="45" hidden="1" outlineLevel="1">
      <c r="A1276" s="40" t="e">
        <f t="shared" si="27"/>
        <v>#REF!</v>
      </c>
      <c r="B1276" s="69" t="s">
        <v>846</v>
      </c>
      <c r="C1276" s="202" t="s">
        <v>2031</v>
      </c>
      <c r="D1276" s="202" t="s">
        <v>2855</v>
      </c>
      <c r="E1276" s="38"/>
      <c r="F1276" s="38"/>
      <c r="G1276" s="39"/>
      <c r="H1276" s="38"/>
      <c r="I1276" s="40"/>
      <c r="J1276" s="41"/>
    </row>
    <row r="1277" spans="1:10" ht="45" hidden="1" outlineLevel="1">
      <c r="A1277" s="40" t="e">
        <f t="shared" si="27"/>
        <v>#REF!</v>
      </c>
      <c r="B1277" s="69" t="s">
        <v>976</v>
      </c>
      <c r="C1277" s="202" t="s">
        <v>2031</v>
      </c>
      <c r="D1277" s="202" t="s">
        <v>2994</v>
      </c>
      <c r="E1277" s="38"/>
      <c r="F1277" s="38"/>
      <c r="G1277" s="39"/>
      <c r="H1277" s="38"/>
      <c r="I1277" s="40"/>
      <c r="J1277" s="41"/>
    </row>
    <row r="1278" spans="1:10" ht="45" hidden="1" outlineLevel="1">
      <c r="A1278" s="40" t="e">
        <f t="shared" si="27"/>
        <v>#REF!</v>
      </c>
      <c r="B1278" s="69" t="s">
        <v>977</v>
      </c>
      <c r="C1278" s="202" t="s">
        <v>2031</v>
      </c>
      <c r="D1278" s="202" t="s">
        <v>2995</v>
      </c>
      <c r="E1278" s="38"/>
      <c r="F1278" s="38"/>
      <c r="G1278" s="39"/>
      <c r="H1278" s="38"/>
      <c r="I1278" s="40"/>
      <c r="J1278" s="41"/>
    </row>
    <row r="1279" spans="1:10" ht="45" hidden="1" outlineLevel="1">
      <c r="A1279" s="40" t="e">
        <f t="shared" si="27"/>
        <v>#REF!</v>
      </c>
      <c r="B1279" s="69" t="s">
        <v>978</v>
      </c>
      <c r="C1279" s="202" t="s">
        <v>2031</v>
      </c>
      <c r="D1279" s="202" t="s">
        <v>2995</v>
      </c>
      <c r="E1279" s="38"/>
      <c r="F1279" s="38"/>
      <c r="G1279" s="39"/>
      <c r="H1279" s="38"/>
      <c r="I1279" s="40"/>
      <c r="J1279" s="41"/>
    </row>
    <row r="1280" spans="1:10" ht="45" hidden="1" outlineLevel="1">
      <c r="A1280" s="40" t="e">
        <f t="shared" si="27"/>
        <v>#REF!</v>
      </c>
      <c r="B1280" s="69" t="s">
        <v>953</v>
      </c>
      <c r="C1280" s="202" t="s">
        <v>2031</v>
      </c>
      <c r="D1280" s="202" t="s">
        <v>2976</v>
      </c>
      <c r="E1280" s="38"/>
      <c r="F1280" s="38"/>
      <c r="G1280" s="39"/>
      <c r="H1280" s="38"/>
      <c r="I1280" s="40"/>
      <c r="J1280" s="41"/>
    </row>
    <row r="1281" spans="1:10" ht="45" hidden="1" outlineLevel="1">
      <c r="A1281" s="40" t="e">
        <f t="shared" si="27"/>
        <v>#REF!</v>
      </c>
      <c r="B1281" s="69" t="s">
        <v>979</v>
      </c>
      <c r="C1281" s="202" t="s">
        <v>2031</v>
      </c>
      <c r="D1281" s="202" t="s">
        <v>2996</v>
      </c>
      <c r="E1281" s="38"/>
      <c r="F1281" s="38"/>
      <c r="G1281" s="39"/>
      <c r="H1281" s="38"/>
      <c r="I1281" s="40"/>
      <c r="J1281" s="41"/>
    </row>
    <row r="1282" spans="1:10" ht="45" hidden="1" outlineLevel="1">
      <c r="A1282" s="40" t="e">
        <f t="shared" si="27"/>
        <v>#REF!</v>
      </c>
      <c r="B1282" s="69" t="s">
        <v>980</v>
      </c>
      <c r="C1282" s="202" t="s">
        <v>2031</v>
      </c>
      <c r="D1282" s="202" t="s">
        <v>2997</v>
      </c>
      <c r="E1282" s="38"/>
      <c r="F1282" s="38"/>
      <c r="G1282" s="39"/>
      <c r="H1282" s="38"/>
      <c r="I1282" s="40"/>
      <c r="J1282" s="41"/>
    </row>
    <row r="1283" spans="1:10" ht="45" hidden="1" outlineLevel="1">
      <c r="A1283" s="40" t="e">
        <f t="shared" si="27"/>
        <v>#REF!</v>
      </c>
      <c r="B1283" s="69" t="s">
        <v>981</v>
      </c>
      <c r="C1283" s="202" t="s">
        <v>2031</v>
      </c>
      <c r="D1283" s="202" t="s">
        <v>2998</v>
      </c>
      <c r="E1283" s="38"/>
      <c r="F1283" s="38"/>
      <c r="G1283" s="39"/>
      <c r="H1283" s="38"/>
      <c r="I1283" s="40"/>
      <c r="J1283" s="41"/>
    </row>
    <row r="1284" spans="1:10" ht="45" hidden="1" outlineLevel="1">
      <c r="A1284" s="40" t="e">
        <f t="shared" si="27"/>
        <v>#REF!</v>
      </c>
      <c r="B1284" s="69" t="s">
        <v>958</v>
      </c>
      <c r="C1284" s="202" t="s">
        <v>2031</v>
      </c>
      <c r="D1284" s="202" t="s">
        <v>2999</v>
      </c>
      <c r="E1284" s="38"/>
      <c r="F1284" s="38"/>
      <c r="G1284" s="39"/>
      <c r="H1284" s="38"/>
      <c r="I1284" s="40"/>
      <c r="J1284" s="41"/>
    </row>
    <row r="1285" spans="1:10" ht="45" hidden="1" outlineLevel="1">
      <c r="A1285" s="40" t="e">
        <f t="shared" si="27"/>
        <v>#REF!</v>
      </c>
      <c r="B1285" s="69" t="s">
        <v>541</v>
      </c>
      <c r="C1285" s="202" t="s">
        <v>2532</v>
      </c>
      <c r="D1285" s="202" t="s">
        <v>3000</v>
      </c>
      <c r="E1285" s="38"/>
      <c r="F1285" s="38"/>
      <c r="G1285" s="39"/>
      <c r="H1285" s="38"/>
      <c r="I1285" s="40"/>
      <c r="J1285" s="41"/>
    </row>
    <row r="1286" spans="1:10" ht="45" hidden="1" outlineLevel="1">
      <c r="A1286" s="40" t="e">
        <f t="shared" si="27"/>
        <v>#REF!</v>
      </c>
      <c r="B1286" s="69" t="s">
        <v>640</v>
      </c>
      <c r="C1286" s="202" t="s">
        <v>2532</v>
      </c>
      <c r="D1286" s="202" t="s">
        <v>3001</v>
      </c>
      <c r="E1286" s="38"/>
      <c r="F1286" s="38"/>
      <c r="G1286" s="39"/>
      <c r="H1286" s="38"/>
      <c r="I1286" s="40"/>
      <c r="J1286" s="41"/>
    </row>
    <row r="1287" spans="1:10" ht="30" hidden="1" outlineLevel="1">
      <c r="A1287" s="40" t="e">
        <f t="shared" si="27"/>
        <v>#REF!</v>
      </c>
      <c r="B1287" s="69" t="s">
        <v>558</v>
      </c>
      <c r="C1287" s="202" t="s">
        <v>2532</v>
      </c>
      <c r="D1287" s="202" t="s">
        <v>3002</v>
      </c>
      <c r="E1287" s="38"/>
      <c r="F1287" s="38"/>
      <c r="G1287" s="39"/>
      <c r="H1287" s="38"/>
      <c r="I1287" s="40"/>
      <c r="J1287" s="41"/>
    </row>
    <row r="1288" spans="1:10" ht="15" hidden="1" outlineLevel="1">
      <c r="A1288" s="40" t="e">
        <f t="shared" si="27"/>
        <v>#REF!</v>
      </c>
      <c r="B1288" s="69" t="s">
        <v>3003</v>
      </c>
      <c r="C1288" s="202"/>
      <c r="D1288" s="202"/>
      <c r="E1288" s="38"/>
      <c r="F1288" s="38"/>
      <c r="G1288" s="39"/>
      <c r="H1288" s="38"/>
      <c r="I1288" s="40"/>
      <c r="J1288" s="41"/>
    </row>
    <row r="1289" spans="1:10" ht="30" hidden="1" outlineLevel="1">
      <c r="A1289" s="40" t="e">
        <f t="shared" si="27"/>
        <v>#REF!</v>
      </c>
      <c r="B1289" s="69" t="s">
        <v>830</v>
      </c>
      <c r="C1289" s="202" t="s">
        <v>31</v>
      </c>
      <c r="D1289" s="202">
        <v>1</v>
      </c>
      <c r="E1289" s="38"/>
      <c r="F1289" s="38"/>
      <c r="G1289" s="39"/>
      <c r="H1289" s="38"/>
      <c r="I1289" s="40"/>
      <c r="J1289" s="41"/>
    </row>
    <row r="1290" spans="1:10" ht="30" hidden="1" outlineLevel="1">
      <c r="A1290" s="40" t="e">
        <f t="shared" si="27"/>
        <v>#REF!</v>
      </c>
      <c r="B1290" s="69" t="s">
        <v>982</v>
      </c>
      <c r="C1290" s="202"/>
      <c r="D1290" s="202"/>
      <c r="E1290" s="38"/>
      <c r="F1290" s="38"/>
      <c r="G1290" s="39"/>
      <c r="H1290" s="38"/>
      <c r="I1290" s="40"/>
      <c r="J1290" s="41"/>
    </row>
    <row r="1291" spans="1:10" ht="30" hidden="1" outlineLevel="1">
      <c r="A1291" s="40" t="e">
        <f t="shared" si="27"/>
        <v>#REF!</v>
      </c>
      <c r="B1291" s="69" t="s">
        <v>983</v>
      </c>
      <c r="C1291" s="202"/>
      <c r="D1291" s="202"/>
      <c r="E1291" s="38"/>
      <c r="F1291" s="38"/>
      <c r="G1291" s="39"/>
      <c r="H1291" s="38"/>
      <c r="I1291" s="40"/>
      <c r="J1291" s="41"/>
    </row>
    <row r="1292" spans="1:10" ht="30" hidden="1" outlineLevel="1">
      <c r="A1292" s="40" t="e">
        <f t="shared" si="27"/>
        <v>#REF!</v>
      </c>
      <c r="B1292" s="69" t="s">
        <v>984</v>
      </c>
      <c r="C1292" s="202"/>
      <c r="D1292" s="202"/>
      <c r="E1292" s="38"/>
      <c r="F1292" s="38"/>
      <c r="G1292" s="39"/>
      <c r="H1292" s="38"/>
      <c r="I1292" s="40"/>
      <c r="J1292" s="41"/>
    </row>
    <row r="1293" spans="1:10" ht="15" hidden="1" outlineLevel="1">
      <c r="A1293" s="40" t="e">
        <f t="shared" si="27"/>
        <v>#REF!</v>
      </c>
      <c r="B1293" s="69" t="s">
        <v>585</v>
      </c>
      <c r="C1293" s="202"/>
      <c r="D1293" s="202"/>
      <c r="E1293" s="38"/>
      <c r="F1293" s="38"/>
      <c r="G1293" s="39"/>
      <c r="H1293" s="38"/>
      <c r="I1293" s="40"/>
      <c r="J1293" s="41"/>
    </row>
    <row r="1294" spans="1:10" ht="15" hidden="1" outlineLevel="1">
      <c r="A1294" s="40" t="e">
        <f t="shared" si="27"/>
        <v>#REF!</v>
      </c>
      <c r="B1294" s="69" t="s">
        <v>985</v>
      </c>
      <c r="C1294" s="202"/>
      <c r="D1294" s="202"/>
      <c r="E1294" s="38"/>
      <c r="F1294" s="38"/>
      <c r="G1294" s="39"/>
      <c r="H1294" s="38"/>
      <c r="I1294" s="40"/>
      <c r="J1294" s="41"/>
    </row>
    <row r="1295" spans="1:10" ht="15" hidden="1" outlineLevel="1">
      <c r="A1295" s="40" t="e">
        <f t="shared" si="27"/>
        <v>#REF!</v>
      </c>
      <c r="B1295" s="69" t="s">
        <v>586</v>
      </c>
      <c r="C1295" s="202"/>
      <c r="D1295" s="202"/>
      <c r="E1295" s="38"/>
      <c r="F1295" s="38"/>
      <c r="G1295" s="39"/>
      <c r="H1295" s="38"/>
      <c r="I1295" s="40"/>
      <c r="J1295" s="41"/>
    </row>
    <row r="1296" spans="1:10" ht="15" hidden="1" outlineLevel="1">
      <c r="A1296" s="40" t="e">
        <f t="shared" si="27"/>
        <v>#REF!</v>
      </c>
      <c r="B1296" s="69" t="s">
        <v>986</v>
      </c>
      <c r="C1296" s="202"/>
      <c r="D1296" s="202"/>
      <c r="E1296" s="38"/>
      <c r="F1296" s="38"/>
      <c r="G1296" s="39"/>
      <c r="H1296" s="38"/>
      <c r="I1296" s="40"/>
      <c r="J1296" s="41"/>
    </row>
    <row r="1297" spans="1:10" ht="15" hidden="1" outlineLevel="1">
      <c r="A1297" s="40" t="e">
        <f t="shared" si="27"/>
        <v>#REF!</v>
      </c>
      <c r="B1297" s="69" t="s">
        <v>987</v>
      </c>
      <c r="C1297" s="202"/>
      <c r="D1297" s="202"/>
      <c r="E1297" s="38"/>
      <c r="F1297" s="38"/>
      <c r="G1297" s="39"/>
      <c r="H1297" s="38"/>
      <c r="I1297" s="40"/>
      <c r="J1297" s="41"/>
    </row>
    <row r="1298" spans="1:10" ht="30" hidden="1" outlineLevel="1">
      <c r="A1298" s="40" t="e">
        <f t="shared" si="27"/>
        <v>#REF!</v>
      </c>
      <c r="B1298" s="69" t="s">
        <v>563</v>
      </c>
      <c r="C1298" s="202" t="s">
        <v>31</v>
      </c>
      <c r="D1298" s="202">
        <v>1</v>
      </c>
      <c r="E1298" s="38"/>
      <c r="F1298" s="38"/>
      <c r="G1298" s="39"/>
      <c r="H1298" s="38"/>
      <c r="I1298" s="40"/>
      <c r="J1298" s="41"/>
    </row>
    <row r="1299" spans="1:10" ht="30" hidden="1" outlineLevel="1">
      <c r="A1299" s="40" t="e">
        <f t="shared" ref="A1299:A1362" si="28">A1298+1</f>
        <v>#REF!</v>
      </c>
      <c r="B1299" s="69" t="s">
        <v>988</v>
      </c>
      <c r="C1299" s="202" t="s">
        <v>31</v>
      </c>
      <c r="D1299" s="202">
        <v>1</v>
      </c>
      <c r="E1299" s="38"/>
      <c r="F1299" s="38"/>
      <c r="G1299" s="39"/>
      <c r="H1299" s="38"/>
      <c r="I1299" s="40"/>
      <c r="J1299" s="41"/>
    </row>
    <row r="1300" spans="1:10" ht="45" hidden="1" outlineLevel="1">
      <c r="A1300" s="40" t="e">
        <f t="shared" si="28"/>
        <v>#REF!</v>
      </c>
      <c r="B1300" s="69" t="s">
        <v>566</v>
      </c>
      <c r="C1300" s="202" t="s">
        <v>2461</v>
      </c>
      <c r="D1300" s="202" t="s">
        <v>3004</v>
      </c>
      <c r="E1300" s="38"/>
      <c r="F1300" s="38"/>
      <c r="G1300" s="39"/>
      <c r="H1300" s="38"/>
      <c r="I1300" s="40"/>
      <c r="J1300" s="41"/>
    </row>
    <row r="1301" spans="1:10" ht="45" hidden="1" outlineLevel="1">
      <c r="A1301" s="40" t="e">
        <f t="shared" si="28"/>
        <v>#REF!</v>
      </c>
      <c r="B1301" s="69" t="s">
        <v>549</v>
      </c>
      <c r="C1301" s="202" t="s">
        <v>2461</v>
      </c>
      <c r="D1301" s="202" t="s">
        <v>3005</v>
      </c>
      <c r="E1301" s="38"/>
      <c r="F1301" s="38"/>
      <c r="G1301" s="39"/>
      <c r="H1301" s="38"/>
      <c r="I1301" s="40"/>
      <c r="J1301" s="41"/>
    </row>
    <row r="1302" spans="1:10" ht="45" hidden="1" outlineLevel="1">
      <c r="A1302" s="40" t="e">
        <f t="shared" si="28"/>
        <v>#REF!</v>
      </c>
      <c r="B1302" s="70" t="s">
        <v>637</v>
      </c>
      <c r="C1302" s="202" t="s">
        <v>2031</v>
      </c>
      <c r="D1302" s="202" t="s">
        <v>3006</v>
      </c>
      <c r="E1302" s="38"/>
      <c r="F1302" s="38"/>
      <c r="G1302" s="39"/>
      <c r="H1302" s="38"/>
      <c r="I1302" s="40"/>
      <c r="J1302" s="41"/>
    </row>
    <row r="1303" spans="1:10" ht="30" hidden="1" outlineLevel="1">
      <c r="A1303" s="40" t="e">
        <f t="shared" si="28"/>
        <v>#REF!</v>
      </c>
      <c r="B1303" s="69" t="s">
        <v>847</v>
      </c>
      <c r="C1303" s="202" t="s">
        <v>2031</v>
      </c>
      <c r="D1303" s="202" t="s">
        <v>2856</v>
      </c>
      <c r="E1303" s="38"/>
      <c r="F1303" s="38"/>
      <c r="G1303" s="39"/>
      <c r="H1303" s="38"/>
      <c r="I1303" s="40"/>
      <c r="J1303" s="41"/>
    </row>
    <row r="1304" spans="1:10" ht="30" hidden="1" outlineLevel="1">
      <c r="A1304" s="40" t="e">
        <f t="shared" si="28"/>
        <v>#REF!</v>
      </c>
      <c r="B1304" s="69" t="s">
        <v>989</v>
      </c>
      <c r="C1304" s="202" t="s">
        <v>2031</v>
      </c>
      <c r="D1304" s="202" t="s">
        <v>3007</v>
      </c>
      <c r="E1304" s="38"/>
      <c r="F1304" s="38"/>
      <c r="G1304" s="39"/>
      <c r="H1304" s="38"/>
      <c r="I1304" s="40"/>
      <c r="J1304" s="41"/>
    </row>
    <row r="1305" spans="1:10" ht="30" hidden="1" outlineLevel="1">
      <c r="A1305" s="40" t="e">
        <f t="shared" si="28"/>
        <v>#REF!</v>
      </c>
      <c r="B1305" s="69" t="s">
        <v>558</v>
      </c>
      <c r="C1305" s="202" t="s">
        <v>2532</v>
      </c>
      <c r="D1305" s="202" t="s">
        <v>3008</v>
      </c>
      <c r="E1305" s="38"/>
      <c r="F1305" s="38"/>
      <c r="G1305" s="39"/>
      <c r="H1305" s="38"/>
      <c r="I1305" s="40"/>
      <c r="J1305" s="41"/>
    </row>
    <row r="1306" spans="1:10" ht="15" hidden="1" outlineLevel="1">
      <c r="A1306" s="40" t="e">
        <f t="shared" si="28"/>
        <v>#REF!</v>
      </c>
      <c r="B1306" s="69" t="s">
        <v>990</v>
      </c>
      <c r="C1306" s="202"/>
      <c r="D1306" s="202"/>
      <c r="E1306" s="38"/>
      <c r="F1306" s="38"/>
      <c r="G1306" s="39"/>
      <c r="H1306" s="38"/>
      <c r="I1306" s="40"/>
      <c r="J1306" s="41"/>
    </row>
    <row r="1307" spans="1:10" ht="15" hidden="1" outlineLevel="1">
      <c r="A1307" s="40" t="e">
        <f t="shared" si="28"/>
        <v>#REF!</v>
      </c>
      <c r="B1307" s="69" t="s">
        <v>991</v>
      </c>
      <c r="C1307" s="202" t="s">
        <v>31</v>
      </c>
      <c r="D1307" s="202">
        <v>2</v>
      </c>
      <c r="E1307" s="38"/>
      <c r="F1307" s="38"/>
      <c r="G1307" s="39"/>
      <c r="H1307" s="38"/>
      <c r="I1307" s="40"/>
      <c r="J1307" s="41"/>
    </row>
    <row r="1308" spans="1:10" ht="30" hidden="1" outlineLevel="1">
      <c r="A1308" s="40" t="e">
        <f t="shared" si="28"/>
        <v>#REF!</v>
      </c>
      <c r="B1308" s="69" t="s">
        <v>992</v>
      </c>
      <c r="C1308" s="202" t="s">
        <v>31</v>
      </c>
      <c r="D1308" s="202">
        <v>2</v>
      </c>
      <c r="E1308" s="38"/>
      <c r="F1308" s="38"/>
      <c r="G1308" s="39"/>
      <c r="H1308" s="38"/>
      <c r="I1308" s="40"/>
      <c r="J1308" s="41"/>
    </row>
    <row r="1309" spans="1:10" ht="45" hidden="1" outlineLevel="1">
      <c r="A1309" s="40" t="e">
        <f t="shared" si="28"/>
        <v>#REF!</v>
      </c>
      <c r="B1309" s="69" t="s">
        <v>970</v>
      </c>
      <c r="C1309" s="202" t="s">
        <v>2461</v>
      </c>
      <c r="D1309" s="202" t="s">
        <v>3009</v>
      </c>
      <c r="E1309" s="38"/>
      <c r="F1309" s="38"/>
      <c r="G1309" s="39"/>
      <c r="H1309" s="38"/>
      <c r="I1309" s="40"/>
      <c r="J1309" s="41"/>
    </row>
    <row r="1310" spans="1:10" ht="15" hidden="1" outlineLevel="1">
      <c r="A1310" s="40" t="e">
        <f t="shared" si="28"/>
        <v>#REF!</v>
      </c>
      <c r="B1310" s="69" t="s">
        <v>3010</v>
      </c>
      <c r="C1310" s="202"/>
      <c r="D1310" s="202"/>
      <c r="E1310" s="38"/>
      <c r="F1310" s="38"/>
      <c r="G1310" s="39"/>
      <c r="H1310" s="38"/>
      <c r="I1310" s="40"/>
      <c r="J1310" s="41"/>
    </row>
    <row r="1311" spans="1:10" ht="15" hidden="1" outlineLevel="1">
      <c r="A1311" s="40" t="e">
        <f t="shared" si="28"/>
        <v>#REF!</v>
      </c>
      <c r="B1311" s="69" t="s">
        <v>993</v>
      </c>
      <c r="C1311" s="202" t="s">
        <v>31</v>
      </c>
      <c r="D1311" s="202">
        <v>1</v>
      </c>
      <c r="E1311" s="38"/>
      <c r="F1311" s="38"/>
      <c r="G1311" s="39"/>
      <c r="H1311" s="38"/>
      <c r="I1311" s="40"/>
      <c r="J1311" s="41"/>
    </row>
    <row r="1312" spans="1:10" ht="30" hidden="1" outlineLevel="1">
      <c r="A1312" s="40" t="e">
        <f t="shared" si="28"/>
        <v>#REF!</v>
      </c>
      <c r="B1312" s="69" t="s">
        <v>867</v>
      </c>
      <c r="C1312" s="202" t="s">
        <v>31</v>
      </c>
      <c r="D1312" s="202">
        <v>1</v>
      </c>
      <c r="E1312" s="38"/>
      <c r="F1312" s="38"/>
      <c r="G1312" s="39"/>
      <c r="H1312" s="38"/>
      <c r="I1312" s="40"/>
      <c r="J1312" s="41"/>
    </row>
    <row r="1313" spans="1:10" ht="45" hidden="1" outlineLevel="1">
      <c r="A1313" s="40" t="e">
        <f t="shared" si="28"/>
        <v>#REF!</v>
      </c>
      <c r="B1313" s="69" t="s">
        <v>868</v>
      </c>
      <c r="C1313" s="202" t="s">
        <v>2461</v>
      </c>
      <c r="D1313" s="202" t="s">
        <v>3011</v>
      </c>
      <c r="E1313" s="38"/>
      <c r="F1313" s="38"/>
      <c r="G1313" s="39"/>
      <c r="H1313" s="38"/>
      <c r="I1313" s="40"/>
      <c r="J1313" s="41"/>
    </row>
    <row r="1314" spans="1:10" ht="15" hidden="1" outlineLevel="1">
      <c r="A1314" s="40" t="e">
        <f t="shared" si="28"/>
        <v>#REF!</v>
      </c>
      <c r="B1314" s="69" t="s">
        <v>3012</v>
      </c>
      <c r="C1314" s="202"/>
      <c r="D1314" s="202"/>
      <c r="E1314" s="38"/>
      <c r="F1314" s="38"/>
      <c r="G1314" s="39"/>
      <c r="H1314" s="38"/>
      <c r="I1314" s="40"/>
      <c r="J1314" s="41"/>
    </row>
    <row r="1315" spans="1:10" ht="15" hidden="1" outlineLevel="1">
      <c r="A1315" s="40" t="e">
        <f t="shared" si="28"/>
        <v>#REF!</v>
      </c>
      <c r="B1315" s="69" t="s">
        <v>994</v>
      </c>
      <c r="C1315" s="202" t="s">
        <v>31</v>
      </c>
      <c r="D1315" s="202">
        <v>1</v>
      </c>
      <c r="E1315" s="38"/>
      <c r="F1315" s="38"/>
      <c r="G1315" s="39"/>
      <c r="H1315" s="38"/>
      <c r="I1315" s="40"/>
      <c r="J1315" s="41"/>
    </row>
    <row r="1316" spans="1:10" ht="30" hidden="1" outlineLevel="1">
      <c r="A1316" s="40" t="e">
        <f t="shared" si="28"/>
        <v>#REF!</v>
      </c>
      <c r="B1316" s="69" t="s">
        <v>949</v>
      </c>
      <c r="C1316" s="202" t="s">
        <v>31</v>
      </c>
      <c r="D1316" s="202">
        <v>1</v>
      </c>
      <c r="E1316" s="38"/>
      <c r="F1316" s="38"/>
      <c r="G1316" s="39"/>
      <c r="H1316" s="38"/>
      <c r="I1316" s="40"/>
      <c r="J1316" s="41"/>
    </row>
    <row r="1317" spans="1:10" ht="45" hidden="1" outlineLevel="1">
      <c r="A1317" s="40" t="e">
        <f t="shared" si="28"/>
        <v>#REF!</v>
      </c>
      <c r="B1317" s="69" t="s">
        <v>841</v>
      </c>
      <c r="C1317" s="202" t="s">
        <v>2461</v>
      </c>
      <c r="D1317" s="202" t="s">
        <v>3013</v>
      </c>
      <c r="E1317" s="38"/>
      <c r="F1317" s="38"/>
      <c r="G1317" s="39"/>
      <c r="H1317" s="38"/>
      <c r="I1317" s="40"/>
      <c r="J1317" s="41"/>
    </row>
    <row r="1318" spans="1:10" ht="15" hidden="1" outlineLevel="1">
      <c r="A1318" s="40" t="e">
        <f t="shared" si="28"/>
        <v>#REF!</v>
      </c>
      <c r="B1318" s="69" t="s">
        <v>3014</v>
      </c>
      <c r="C1318" s="202"/>
      <c r="D1318" s="202"/>
      <c r="E1318" s="38"/>
      <c r="F1318" s="38"/>
      <c r="G1318" s="39"/>
      <c r="H1318" s="38"/>
      <c r="I1318" s="40"/>
      <c r="J1318" s="41"/>
    </row>
    <row r="1319" spans="1:10" ht="30" hidden="1" outlineLevel="1">
      <c r="A1319" s="40" t="e">
        <f t="shared" si="28"/>
        <v>#REF!</v>
      </c>
      <c r="B1319" s="70" t="s">
        <v>995</v>
      </c>
      <c r="C1319" s="202" t="s">
        <v>31</v>
      </c>
      <c r="D1319" s="202">
        <v>5</v>
      </c>
      <c r="E1319" s="38"/>
      <c r="F1319" s="38"/>
      <c r="G1319" s="39"/>
      <c r="H1319" s="38"/>
      <c r="I1319" s="40"/>
      <c r="J1319" s="41"/>
    </row>
    <row r="1320" spans="1:10" ht="15" hidden="1" outlineLevel="1">
      <c r="A1320" s="40" t="e">
        <f t="shared" si="28"/>
        <v>#REF!</v>
      </c>
      <c r="B1320" s="69" t="s">
        <v>749</v>
      </c>
      <c r="C1320" s="202" t="s">
        <v>31</v>
      </c>
      <c r="D1320" s="202">
        <v>1</v>
      </c>
      <c r="E1320" s="38"/>
      <c r="F1320" s="38"/>
      <c r="G1320" s="39"/>
      <c r="H1320" s="38"/>
      <c r="I1320" s="40"/>
      <c r="J1320" s="41"/>
    </row>
    <row r="1321" spans="1:10" ht="15" hidden="1" outlineLevel="1">
      <c r="A1321" s="40" t="e">
        <f t="shared" si="28"/>
        <v>#REF!</v>
      </c>
      <c r="B1321" s="69" t="s">
        <v>750</v>
      </c>
      <c r="C1321" s="202" t="s">
        <v>31</v>
      </c>
      <c r="D1321" s="202">
        <v>4</v>
      </c>
      <c r="E1321" s="38"/>
      <c r="F1321" s="38"/>
      <c r="G1321" s="39"/>
      <c r="H1321" s="38"/>
      <c r="I1321" s="40"/>
      <c r="J1321" s="41"/>
    </row>
    <row r="1322" spans="1:10" ht="45" hidden="1" outlineLevel="1">
      <c r="A1322" s="40" t="e">
        <f t="shared" si="28"/>
        <v>#REF!</v>
      </c>
      <c r="B1322" s="69" t="s">
        <v>751</v>
      </c>
      <c r="C1322" s="202" t="s">
        <v>2461</v>
      </c>
      <c r="D1322" s="202" t="s">
        <v>3015</v>
      </c>
      <c r="E1322" s="38"/>
      <c r="F1322" s="38"/>
      <c r="G1322" s="39"/>
      <c r="H1322" s="38"/>
      <c r="I1322" s="40"/>
      <c r="J1322" s="41"/>
    </row>
    <row r="1323" spans="1:10" ht="15" hidden="1" outlineLevel="1">
      <c r="A1323" s="40" t="e">
        <f t="shared" si="28"/>
        <v>#REF!</v>
      </c>
      <c r="B1323" s="69" t="s">
        <v>3016</v>
      </c>
      <c r="C1323" s="202"/>
      <c r="D1323" s="202"/>
      <c r="E1323" s="38"/>
      <c r="F1323" s="38"/>
      <c r="G1323" s="39"/>
      <c r="H1323" s="38"/>
      <c r="I1323" s="40"/>
      <c r="J1323" s="41"/>
    </row>
    <row r="1324" spans="1:10" ht="30" hidden="1" outlineLevel="1">
      <c r="A1324" s="40" t="e">
        <f t="shared" si="28"/>
        <v>#REF!</v>
      </c>
      <c r="B1324" s="69" t="s">
        <v>996</v>
      </c>
      <c r="C1324" s="202" t="s">
        <v>31</v>
      </c>
      <c r="D1324" s="202">
        <v>1</v>
      </c>
      <c r="E1324" s="38"/>
      <c r="F1324" s="38"/>
      <c r="G1324" s="39"/>
      <c r="H1324" s="38"/>
      <c r="I1324" s="40"/>
      <c r="J1324" s="41"/>
    </row>
    <row r="1325" spans="1:10" ht="30" hidden="1" outlineLevel="1">
      <c r="A1325" s="40" t="e">
        <f t="shared" si="28"/>
        <v>#REF!</v>
      </c>
      <c r="B1325" s="69" t="s">
        <v>838</v>
      </c>
      <c r="C1325" s="202" t="s">
        <v>31</v>
      </c>
      <c r="D1325" s="202">
        <v>1</v>
      </c>
      <c r="E1325" s="38"/>
      <c r="F1325" s="38"/>
      <c r="G1325" s="39"/>
      <c r="H1325" s="38"/>
      <c r="I1325" s="40"/>
      <c r="J1325" s="41"/>
    </row>
    <row r="1326" spans="1:10" ht="15" hidden="1" outlineLevel="1">
      <c r="A1326" s="40" t="e">
        <f t="shared" si="28"/>
        <v>#REF!</v>
      </c>
      <c r="B1326" s="69" t="s">
        <v>997</v>
      </c>
      <c r="C1326" s="202" t="s">
        <v>31</v>
      </c>
      <c r="D1326" s="202">
        <v>1</v>
      </c>
      <c r="E1326" s="38"/>
      <c r="F1326" s="38"/>
      <c r="G1326" s="39"/>
      <c r="H1326" s="38"/>
      <c r="I1326" s="40"/>
      <c r="J1326" s="41"/>
    </row>
    <row r="1327" spans="1:10" ht="45" hidden="1" outlineLevel="1">
      <c r="A1327" s="40" t="e">
        <f t="shared" si="28"/>
        <v>#REF!</v>
      </c>
      <c r="B1327" s="69" t="s">
        <v>841</v>
      </c>
      <c r="C1327" s="202" t="s">
        <v>2461</v>
      </c>
      <c r="D1327" s="202" t="s">
        <v>3017</v>
      </c>
      <c r="E1327" s="38"/>
      <c r="F1327" s="38"/>
      <c r="G1327" s="39"/>
      <c r="H1327" s="38"/>
      <c r="I1327" s="40"/>
      <c r="J1327" s="41"/>
    </row>
    <row r="1328" spans="1:10" ht="45" hidden="1" outlineLevel="1">
      <c r="A1328" s="40" t="e">
        <f t="shared" si="28"/>
        <v>#REF!</v>
      </c>
      <c r="B1328" s="69" t="s">
        <v>640</v>
      </c>
      <c r="C1328" s="202" t="s">
        <v>2532</v>
      </c>
      <c r="D1328" s="202" t="s">
        <v>3018</v>
      </c>
      <c r="E1328" s="38"/>
      <c r="F1328" s="38"/>
      <c r="G1328" s="39"/>
      <c r="H1328" s="38"/>
      <c r="I1328" s="40"/>
      <c r="J1328" s="41"/>
    </row>
    <row r="1329" spans="1:10" ht="15" hidden="1" outlineLevel="1">
      <c r="A1329" s="40" t="e">
        <f t="shared" si="28"/>
        <v>#REF!</v>
      </c>
      <c r="B1329" s="69" t="s">
        <v>3019</v>
      </c>
      <c r="C1329" s="202"/>
      <c r="D1329" s="202"/>
      <c r="E1329" s="38"/>
      <c r="F1329" s="38"/>
      <c r="G1329" s="39"/>
      <c r="H1329" s="38"/>
      <c r="I1329" s="40"/>
      <c r="J1329" s="41"/>
    </row>
    <row r="1330" spans="1:10" ht="30" hidden="1" outlineLevel="1">
      <c r="A1330" s="40" t="e">
        <f t="shared" si="28"/>
        <v>#REF!</v>
      </c>
      <c r="B1330" s="69" t="s">
        <v>996</v>
      </c>
      <c r="C1330" s="202" t="s">
        <v>31</v>
      </c>
      <c r="D1330" s="202">
        <v>1</v>
      </c>
      <c r="E1330" s="38"/>
      <c r="F1330" s="38"/>
      <c r="G1330" s="39"/>
      <c r="H1330" s="38"/>
      <c r="I1330" s="40"/>
      <c r="J1330" s="41"/>
    </row>
    <row r="1331" spans="1:10" ht="15" hidden="1" outlineLevel="1">
      <c r="A1331" s="40" t="e">
        <f t="shared" si="28"/>
        <v>#REF!</v>
      </c>
      <c r="B1331" s="69" t="s">
        <v>997</v>
      </c>
      <c r="C1331" s="202" t="s">
        <v>31</v>
      </c>
      <c r="D1331" s="202">
        <v>1</v>
      </c>
      <c r="E1331" s="38"/>
      <c r="F1331" s="38"/>
      <c r="G1331" s="39"/>
      <c r="H1331" s="38"/>
      <c r="I1331" s="40"/>
      <c r="J1331" s="41"/>
    </row>
    <row r="1332" spans="1:10" ht="45" hidden="1" outlineLevel="1">
      <c r="A1332" s="40" t="e">
        <f t="shared" si="28"/>
        <v>#REF!</v>
      </c>
      <c r="B1332" s="69" t="s">
        <v>841</v>
      </c>
      <c r="C1332" s="202" t="s">
        <v>2461</v>
      </c>
      <c r="D1332" s="202" t="s">
        <v>3020</v>
      </c>
      <c r="E1332" s="38"/>
      <c r="F1332" s="38"/>
      <c r="G1332" s="39"/>
      <c r="H1332" s="38"/>
      <c r="I1332" s="40"/>
      <c r="J1332" s="41"/>
    </row>
    <row r="1333" spans="1:10" hidden="1" outlineLevel="1">
      <c r="A1333" s="40" t="e">
        <f t="shared" si="28"/>
        <v>#REF!</v>
      </c>
      <c r="B1333" s="66" t="s">
        <v>3021</v>
      </c>
      <c r="C1333" s="202"/>
      <c r="D1333" s="202"/>
      <c r="E1333" s="38"/>
      <c r="F1333" s="38"/>
      <c r="G1333" s="39"/>
      <c r="H1333" s="38"/>
      <c r="I1333" s="40"/>
      <c r="J1333" s="41"/>
    </row>
    <row r="1334" spans="1:10" ht="30" hidden="1" outlineLevel="1">
      <c r="A1334" s="40" t="e">
        <f t="shared" si="28"/>
        <v>#REF!</v>
      </c>
      <c r="B1334" s="69" t="s">
        <v>998</v>
      </c>
      <c r="C1334" s="202" t="s">
        <v>31</v>
      </c>
      <c r="D1334" s="202">
        <v>1</v>
      </c>
      <c r="E1334" s="38"/>
      <c r="F1334" s="38"/>
      <c r="G1334" s="39"/>
      <c r="H1334" s="38"/>
      <c r="I1334" s="40"/>
      <c r="J1334" s="41"/>
    </row>
    <row r="1335" spans="1:10" ht="30" hidden="1" outlineLevel="1">
      <c r="A1335" s="40" t="e">
        <f t="shared" si="28"/>
        <v>#REF!</v>
      </c>
      <c r="B1335" s="69" t="s">
        <v>999</v>
      </c>
      <c r="C1335" s="202" t="s">
        <v>31</v>
      </c>
      <c r="D1335" s="202">
        <v>1</v>
      </c>
      <c r="E1335" s="38"/>
      <c r="F1335" s="38"/>
      <c r="G1335" s="39"/>
      <c r="H1335" s="38"/>
      <c r="I1335" s="40"/>
      <c r="J1335" s="41"/>
    </row>
    <row r="1336" spans="1:10" ht="15" hidden="1" outlineLevel="1">
      <c r="A1336" s="40" t="e">
        <f t="shared" si="28"/>
        <v>#REF!</v>
      </c>
      <c r="B1336" s="69" t="s">
        <v>1000</v>
      </c>
      <c r="C1336" s="202" t="s">
        <v>31</v>
      </c>
      <c r="D1336" s="202">
        <v>1</v>
      </c>
      <c r="E1336" s="38"/>
      <c r="F1336" s="38"/>
      <c r="G1336" s="39"/>
      <c r="H1336" s="38"/>
      <c r="I1336" s="40"/>
      <c r="J1336" s="41"/>
    </row>
    <row r="1337" spans="1:10" ht="30" hidden="1" outlineLevel="1">
      <c r="A1337" s="40" t="e">
        <f t="shared" si="28"/>
        <v>#REF!</v>
      </c>
      <c r="B1337" s="69" t="s">
        <v>1001</v>
      </c>
      <c r="C1337" s="202" t="s">
        <v>31</v>
      </c>
      <c r="D1337" s="202">
        <v>1</v>
      </c>
      <c r="E1337" s="38"/>
      <c r="F1337" s="38"/>
      <c r="G1337" s="39"/>
      <c r="H1337" s="38"/>
      <c r="I1337" s="40"/>
      <c r="J1337" s="41"/>
    </row>
    <row r="1338" spans="1:10" ht="45" hidden="1" outlineLevel="1">
      <c r="A1338" s="40" t="e">
        <f t="shared" si="28"/>
        <v>#REF!</v>
      </c>
      <c r="B1338" s="69" t="s">
        <v>840</v>
      </c>
      <c r="C1338" s="202" t="s">
        <v>2461</v>
      </c>
      <c r="D1338" s="202" t="s">
        <v>3022</v>
      </c>
      <c r="E1338" s="38"/>
      <c r="F1338" s="38"/>
      <c r="G1338" s="39"/>
      <c r="H1338" s="38"/>
      <c r="I1338" s="40"/>
      <c r="J1338" s="41"/>
    </row>
    <row r="1339" spans="1:10" ht="45" hidden="1" outlineLevel="1">
      <c r="A1339" s="40" t="e">
        <f t="shared" si="28"/>
        <v>#REF!</v>
      </c>
      <c r="B1339" s="69" t="s">
        <v>873</v>
      </c>
      <c r="C1339" s="202" t="s">
        <v>2031</v>
      </c>
      <c r="D1339" s="202" t="s">
        <v>3023</v>
      </c>
      <c r="E1339" s="38"/>
      <c r="F1339" s="38"/>
      <c r="G1339" s="39"/>
      <c r="H1339" s="38"/>
      <c r="I1339" s="40"/>
      <c r="J1339" s="41"/>
    </row>
    <row r="1340" spans="1:10" ht="45" hidden="1" outlineLevel="1">
      <c r="A1340" s="40" t="e">
        <f t="shared" si="28"/>
        <v>#REF!</v>
      </c>
      <c r="B1340" s="69" t="s">
        <v>845</v>
      </c>
      <c r="C1340" s="202" t="s">
        <v>2031</v>
      </c>
      <c r="D1340" s="202" t="s">
        <v>2854</v>
      </c>
      <c r="E1340" s="38"/>
      <c r="F1340" s="38"/>
      <c r="G1340" s="39"/>
      <c r="H1340" s="38"/>
      <c r="I1340" s="40"/>
      <c r="J1340" s="41"/>
    </row>
    <row r="1341" spans="1:10" ht="45" hidden="1" outlineLevel="1">
      <c r="A1341" s="40" t="e">
        <f t="shared" si="28"/>
        <v>#REF!</v>
      </c>
      <c r="B1341" s="69" t="s">
        <v>640</v>
      </c>
      <c r="C1341" s="202" t="s">
        <v>2532</v>
      </c>
      <c r="D1341" s="202" t="s">
        <v>3024</v>
      </c>
      <c r="E1341" s="38"/>
      <c r="F1341" s="38"/>
      <c r="G1341" s="39"/>
      <c r="H1341" s="38"/>
      <c r="I1341" s="40"/>
      <c r="J1341" s="41"/>
    </row>
    <row r="1342" spans="1:10" ht="15" hidden="1" outlineLevel="1">
      <c r="A1342" s="40" t="e">
        <f t="shared" si="28"/>
        <v>#REF!</v>
      </c>
      <c r="B1342" s="69" t="s">
        <v>3025</v>
      </c>
      <c r="C1342" s="202"/>
      <c r="D1342" s="202"/>
      <c r="E1342" s="38"/>
      <c r="F1342" s="38"/>
      <c r="G1342" s="39"/>
      <c r="H1342" s="38"/>
      <c r="I1342" s="40"/>
      <c r="J1342" s="41"/>
    </row>
    <row r="1343" spans="1:10" ht="30" hidden="1" outlineLevel="1">
      <c r="A1343" s="40" t="e">
        <f t="shared" si="28"/>
        <v>#REF!</v>
      </c>
      <c r="B1343" s="69" t="s">
        <v>1002</v>
      </c>
      <c r="C1343" s="202" t="s">
        <v>103</v>
      </c>
      <c r="D1343" s="202">
        <v>1</v>
      </c>
      <c r="E1343" s="38"/>
      <c r="F1343" s="38"/>
      <c r="G1343" s="39"/>
      <c r="H1343" s="38"/>
      <c r="I1343" s="40"/>
      <c r="J1343" s="41"/>
    </row>
    <row r="1344" spans="1:10" ht="15" hidden="1" outlineLevel="1">
      <c r="A1344" s="40" t="e">
        <f t="shared" si="28"/>
        <v>#REF!</v>
      </c>
      <c r="B1344" s="69" t="s">
        <v>1003</v>
      </c>
      <c r="C1344" s="202"/>
      <c r="D1344" s="202"/>
      <c r="E1344" s="38"/>
      <c r="F1344" s="38"/>
      <c r="G1344" s="39"/>
      <c r="H1344" s="38"/>
      <c r="I1344" s="40"/>
      <c r="J1344" s="41"/>
    </row>
    <row r="1345" spans="1:10" ht="15" hidden="1" outlineLevel="1">
      <c r="A1345" s="40" t="e">
        <f t="shared" si="28"/>
        <v>#REF!</v>
      </c>
      <c r="B1345" s="202" t="s">
        <v>1004</v>
      </c>
      <c r="C1345" s="202"/>
      <c r="D1345" s="202"/>
      <c r="E1345" s="38"/>
      <c r="F1345" s="38"/>
      <c r="G1345" s="39"/>
      <c r="H1345" s="38"/>
      <c r="I1345" s="40"/>
      <c r="J1345" s="41"/>
    </row>
    <row r="1346" spans="1:10" ht="30" hidden="1" outlineLevel="1">
      <c r="A1346" s="40" t="e">
        <f t="shared" si="28"/>
        <v>#REF!</v>
      </c>
      <c r="B1346" s="69" t="s">
        <v>1005</v>
      </c>
      <c r="C1346" s="202" t="s">
        <v>103</v>
      </c>
      <c r="D1346" s="202">
        <v>1</v>
      </c>
      <c r="E1346" s="38"/>
      <c r="F1346" s="38"/>
      <c r="G1346" s="39"/>
      <c r="H1346" s="38"/>
      <c r="I1346" s="40"/>
      <c r="J1346" s="41"/>
    </row>
    <row r="1347" spans="1:10" ht="15" hidden="1" outlineLevel="1">
      <c r="A1347" s="40" t="e">
        <f t="shared" si="28"/>
        <v>#REF!</v>
      </c>
      <c r="B1347" s="69" t="s">
        <v>1006</v>
      </c>
      <c r="C1347" s="202"/>
      <c r="D1347" s="202"/>
      <c r="E1347" s="38"/>
      <c r="F1347" s="38"/>
      <c r="G1347" s="39"/>
      <c r="H1347" s="38"/>
      <c r="I1347" s="40"/>
      <c r="J1347" s="41"/>
    </row>
    <row r="1348" spans="1:10" ht="15" hidden="1" outlineLevel="1">
      <c r="A1348" s="40" t="e">
        <f t="shared" si="28"/>
        <v>#REF!</v>
      </c>
      <c r="B1348" s="69" t="s">
        <v>1007</v>
      </c>
      <c r="C1348" s="202"/>
      <c r="D1348" s="202"/>
      <c r="E1348" s="38"/>
      <c r="F1348" s="38"/>
      <c r="G1348" s="39"/>
      <c r="H1348" s="38"/>
      <c r="I1348" s="40"/>
      <c r="J1348" s="41"/>
    </row>
    <row r="1349" spans="1:10" ht="30" hidden="1" outlineLevel="1">
      <c r="A1349" s="40" t="e">
        <f t="shared" si="28"/>
        <v>#REF!</v>
      </c>
      <c r="B1349" s="69" t="s">
        <v>1005</v>
      </c>
      <c r="C1349" s="202" t="s">
        <v>103</v>
      </c>
      <c r="D1349" s="202">
        <v>2</v>
      </c>
      <c r="E1349" s="38"/>
      <c r="F1349" s="38"/>
      <c r="G1349" s="39"/>
      <c r="H1349" s="38"/>
      <c r="I1349" s="40"/>
      <c r="J1349" s="41"/>
    </row>
    <row r="1350" spans="1:10" ht="15" hidden="1" outlineLevel="1">
      <c r="A1350" s="40" t="e">
        <f t="shared" si="28"/>
        <v>#REF!</v>
      </c>
      <c r="B1350" s="69" t="s">
        <v>1008</v>
      </c>
      <c r="C1350" s="202"/>
      <c r="D1350" s="202"/>
      <c r="E1350" s="38"/>
      <c r="F1350" s="38"/>
      <c r="G1350" s="39"/>
      <c r="H1350" s="38"/>
      <c r="I1350" s="40"/>
      <c r="J1350" s="41"/>
    </row>
    <row r="1351" spans="1:10" ht="15" hidden="1" outlineLevel="1">
      <c r="A1351" s="40" t="e">
        <f t="shared" si="28"/>
        <v>#REF!</v>
      </c>
      <c r="B1351" s="69" t="s">
        <v>1009</v>
      </c>
      <c r="C1351" s="202"/>
      <c r="D1351" s="202"/>
      <c r="E1351" s="38"/>
      <c r="F1351" s="38"/>
      <c r="G1351" s="39"/>
      <c r="H1351" s="38"/>
      <c r="I1351" s="40"/>
      <c r="J1351" s="41"/>
    </row>
    <row r="1352" spans="1:10" ht="30" hidden="1" outlineLevel="1">
      <c r="A1352" s="40" t="e">
        <f t="shared" si="28"/>
        <v>#REF!</v>
      </c>
      <c r="B1352" s="69" t="s">
        <v>1010</v>
      </c>
      <c r="C1352" s="202" t="s">
        <v>103</v>
      </c>
      <c r="D1352" s="202">
        <v>1</v>
      </c>
      <c r="E1352" s="38"/>
      <c r="F1352" s="38"/>
      <c r="G1352" s="39"/>
      <c r="H1352" s="38"/>
      <c r="I1352" s="40"/>
      <c r="J1352" s="41"/>
    </row>
    <row r="1353" spans="1:10" ht="15" hidden="1" outlineLevel="1">
      <c r="A1353" s="40" t="e">
        <f t="shared" si="28"/>
        <v>#REF!</v>
      </c>
      <c r="B1353" s="69" t="s">
        <v>1006</v>
      </c>
      <c r="C1353" s="202"/>
      <c r="D1353" s="202"/>
      <c r="E1353" s="38"/>
      <c r="F1353" s="38"/>
      <c r="G1353" s="39"/>
      <c r="H1353" s="38"/>
      <c r="I1353" s="40"/>
      <c r="J1353" s="41"/>
    </row>
    <row r="1354" spans="1:10" ht="15" hidden="1" outlineLevel="1">
      <c r="A1354" s="40" t="e">
        <f t="shared" si="28"/>
        <v>#REF!</v>
      </c>
      <c r="B1354" s="69" t="s">
        <v>1007</v>
      </c>
      <c r="C1354" s="202"/>
      <c r="D1354" s="202"/>
      <c r="E1354" s="38"/>
      <c r="F1354" s="38"/>
      <c r="G1354" s="39"/>
      <c r="H1354" s="38"/>
      <c r="I1354" s="40"/>
      <c r="J1354" s="41"/>
    </row>
    <row r="1355" spans="1:10" ht="30" hidden="1" outlineLevel="1">
      <c r="A1355" s="40" t="e">
        <f t="shared" si="28"/>
        <v>#REF!</v>
      </c>
      <c r="B1355" s="69" t="s">
        <v>1010</v>
      </c>
      <c r="C1355" s="202" t="s">
        <v>103</v>
      </c>
      <c r="D1355" s="202">
        <v>2</v>
      </c>
      <c r="E1355" s="38"/>
      <c r="F1355" s="38"/>
      <c r="G1355" s="39"/>
      <c r="H1355" s="38"/>
      <c r="I1355" s="40"/>
      <c r="J1355" s="41"/>
    </row>
    <row r="1356" spans="1:10" ht="15" hidden="1" outlineLevel="1">
      <c r="A1356" s="40" t="e">
        <f t="shared" si="28"/>
        <v>#REF!</v>
      </c>
      <c r="B1356" s="69" t="s">
        <v>1008</v>
      </c>
      <c r="C1356" s="202"/>
      <c r="D1356" s="202"/>
      <c r="E1356" s="38"/>
      <c r="F1356" s="38"/>
      <c r="G1356" s="39"/>
      <c r="H1356" s="38"/>
      <c r="I1356" s="40"/>
      <c r="J1356" s="41"/>
    </row>
    <row r="1357" spans="1:10" ht="15" hidden="1" outlineLevel="1">
      <c r="A1357" s="40" t="e">
        <f t="shared" si="28"/>
        <v>#REF!</v>
      </c>
      <c r="B1357" s="69" t="s">
        <v>1009</v>
      </c>
      <c r="C1357" s="202"/>
      <c r="D1357" s="202"/>
      <c r="E1357" s="38"/>
      <c r="F1357" s="38"/>
      <c r="G1357" s="39"/>
      <c r="H1357" s="38"/>
      <c r="I1357" s="40"/>
      <c r="J1357" s="41"/>
    </row>
    <row r="1358" spans="1:10" ht="30" hidden="1" outlineLevel="1">
      <c r="A1358" s="40" t="e">
        <f t="shared" si="28"/>
        <v>#REF!</v>
      </c>
      <c r="B1358" s="69" t="s">
        <v>1011</v>
      </c>
      <c r="C1358" s="202" t="s">
        <v>103</v>
      </c>
      <c r="D1358" s="202">
        <v>1</v>
      </c>
      <c r="E1358" s="38"/>
      <c r="F1358" s="38"/>
      <c r="G1358" s="39"/>
      <c r="H1358" s="38"/>
      <c r="I1358" s="40"/>
      <c r="J1358" s="41"/>
    </row>
    <row r="1359" spans="1:10" ht="15" hidden="1" outlineLevel="1">
      <c r="A1359" s="40" t="e">
        <f t="shared" si="28"/>
        <v>#REF!</v>
      </c>
      <c r="B1359" s="69" t="s">
        <v>1006</v>
      </c>
      <c r="C1359" s="202"/>
      <c r="D1359" s="202"/>
      <c r="E1359" s="38"/>
      <c r="F1359" s="38"/>
      <c r="G1359" s="39"/>
      <c r="H1359" s="38"/>
      <c r="I1359" s="40"/>
      <c r="J1359" s="41"/>
    </row>
    <row r="1360" spans="1:10" ht="15" hidden="1" outlineLevel="1">
      <c r="A1360" s="40" t="e">
        <f t="shared" si="28"/>
        <v>#REF!</v>
      </c>
      <c r="B1360" s="69" t="s">
        <v>1007</v>
      </c>
      <c r="C1360" s="202"/>
      <c r="D1360" s="202"/>
      <c r="E1360" s="38"/>
      <c r="F1360" s="38"/>
      <c r="G1360" s="39"/>
      <c r="H1360" s="38"/>
      <c r="I1360" s="40"/>
      <c r="J1360" s="41"/>
    </row>
    <row r="1361" spans="1:10" ht="30" hidden="1" outlineLevel="1">
      <c r="A1361" s="40" t="e">
        <f t="shared" si="28"/>
        <v>#REF!</v>
      </c>
      <c r="B1361" s="69" t="s">
        <v>1011</v>
      </c>
      <c r="C1361" s="202" t="s">
        <v>103</v>
      </c>
      <c r="D1361" s="202">
        <v>1</v>
      </c>
      <c r="E1361" s="38"/>
      <c r="F1361" s="38"/>
      <c r="G1361" s="39"/>
      <c r="H1361" s="38"/>
      <c r="I1361" s="40"/>
      <c r="J1361" s="41"/>
    </row>
    <row r="1362" spans="1:10" ht="15" hidden="1" outlineLevel="1">
      <c r="A1362" s="40" t="e">
        <f t="shared" si="28"/>
        <v>#REF!</v>
      </c>
      <c r="B1362" s="69" t="s">
        <v>1008</v>
      </c>
      <c r="C1362" s="202"/>
      <c r="D1362" s="202"/>
      <c r="E1362" s="38"/>
      <c r="F1362" s="38"/>
      <c r="G1362" s="39"/>
      <c r="H1362" s="38"/>
      <c r="I1362" s="40"/>
      <c r="J1362" s="41"/>
    </row>
    <row r="1363" spans="1:10" ht="15" hidden="1" outlineLevel="1">
      <c r="A1363" s="40" t="e">
        <f t="shared" ref="A1363:A1396" si="29">A1362+1</f>
        <v>#REF!</v>
      </c>
      <c r="B1363" s="69" t="s">
        <v>1009</v>
      </c>
      <c r="C1363" s="202"/>
      <c r="D1363" s="202"/>
      <c r="E1363" s="38"/>
      <c r="F1363" s="38"/>
      <c r="G1363" s="39"/>
      <c r="H1363" s="38"/>
      <c r="I1363" s="40"/>
      <c r="J1363" s="41"/>
    </row>
    <row r="1364" spans="1:10" ht="30" hidden="1" outlineLevel="1">
      <c r="A1364" s="40" t="e">
        <f t="shared" si="29"/>
        <v>#REF!</v>
      </c>
      <c r="B1364" s="69" t="s">
        <v>1012</v>
      </c>
      <c r="C1364" s="202" t="s">
        <v>103</v>
      </c>
      <c r="D1364" s="202">
        <v>1</v>
      </c>
      <c r="E1364" s="38"/>
      <c r="F1364" s="38"/>
      <c r="G1364" s="39"/>
      <c r="H1364" s="38"/>
      <c r="I1364" s="40"/>
      <c r="J1364" s="41"/>
    </row>
    <row r="1365" spans="1:10" ht="15" hidden="1" outlineLevel="1">
      <c r="A1365" s="40" t="e">
        <f t="shared" si="29"/>
        <v>#REF!</v>
      </c>
      <c r="B1365" s="69" t="s">
        <v>1006</v>
      </c>
      <c r="C1365" s="202"/>
      <c r="D1365" s="202"/>
      <c r="E1365" s="38"/>
      <c r="F1365" s="38"/>
      <c r="G1365" s="39"/>
      <c r="H1365" s="38"/>
      <c r="I1365" s="40"/>
      <c r="J1365" s="41"/>
    </row>
    <row r="1366" spans="1:10" ht="15" hidden="1" outlineLevel="1">
      <c r="A1366" s="40" t="e">
        <f t="shared" si="29"/>
        <v>#REF!</v>
      </c>
      <c r="B1366" s="69" t="s">
        <v>1007</v>
      </c>
      <c r="C1366" s="202"/>
      <c r="D1366" s="202"/>
      <c r="E1366" s="38"/>
      <c r="F1366" s="38"/>
      <c r="G1366" s="39"/>
      <c r="H1366" s="38"/>
      <c r="I1366" s="40"/>
      <c r="J1366" s="41"/>
    </row>
    <row r="1367" spans="1:10" ht="30" hidden="1" outlineLevel="1">
      <c r="A1367" s="40" t="e">
        <f t="shared" si="29"/>
        <v>#REF!</v>
      </c>
      <c r="B1367" s="69" t="s">
        <v>1012</v>
      </c>
      <c r="C1367" s="202" t="s">
        <v>103</v>
      </c>
      <c r="D1367" s="202">
        <v>1</v>
      </c>
      <c r="E1367" s="38"/>
      <c r="F1367" s="38"/>
      <c r="G1367" s="39"/>
      <c r="H1367" s="38"/>
      <c r="I1367" s="40"/>
      <c r="J1367" s="41"/>
    </row>
    <row r="1368" spans="1:10" ht="15" hidden="1" outlineLevel="1">
      <c r="A1368" s="40" t="e">
        <f t="shared" si="29"/>
        <v>#REF!</v>
      </c>
      <c r="B1368" s="69" t="s">
        <v>1008</v>
      </c>
      <c r="C1368" s="202"/>
      <c r="D1368" s="202"/>
      <c r="E1368" s="38"/>
      <c r="F1368" s="38"/>
      <c r="G1368" s="39"/>
      <c r="H1368" s="38"/>
      <c r="I1368" s="40"/>
      <c r="J1368" s="41"/>
    </row>
    <row r="1369" spans="1:10" ht="15" hidden="1" outlineLevel="1">
      <c r="A1369" s="40" t="e">
        <f t="shared" si="29"/>
        <v>#REF!</v>
      </c>
      <c r="B1369" s="69" t="s">
        <v>1009</v>
      </c>
      <c r="C1369" s="202"/>
      <c r="D1369" s="202"/>
      <c r="E1369" s="38"/>
      <c r="F1369" s="38"/>
      <c r="G1369" s="39"/>
      <c r="H1369" s="38"/>
      <c r="I1369" s="40"/>
      <c r="J1369" s="41"/>
    </row>
    <row r="1370" spans="1:10" ht="30" hidden="1" outlineLevel="1">
      <c r="A1370" s="40" t="e">
        <f t="shared" si="29"/>
        <v>#REF!</v>
      </c>
      <c r="B1370" s="69" t="s">
        <v>1013</v>
      </c>
      <c r="C1370" s="202" t="s">
        <v>31</v>
      </c>
      <c r="D1370" s="202">
        <v>5</v>
      </c>
      <c r="E1370" s="38"/>
      <c r="F1370" s="38"/>
      <c r="G1370" s="39"/>
      <c r="H1370" s="38"/>
      <c r="I1370" s="40"/>
      <c r="J1370" s="41"/>
    </row>
    <row r="1371" spans="1:10" ht="15" hidden="1" outlineLevel="1">
      <c r="A1371" s="40" t="e">
        <f t="shared" si="29"/>
        <v>#REF!</v>
      </c>
      <c r="B1371" s="202" t="s">
        <v>3026</v>
      </c>
      <c r="C1371" s="202"/>
      <c r="D1371" s="202"/>
      <c r="E1371" s="38"/>
      <c r="F1371" s="38"/>
      <c r="G1371" s="39"/>
      <c r="H1371" s="38"/>
      <c r="I1371" s="40"/>
      <c r="J1371" s="41"/>
    </row>
    <row r="1372" spans="1:10" ht="60" hidden="1" outlineLevel="1">
      <c r="A1372" s="40" t="e">
        <f t="shared" si="29"/>
        <v>#REF!</v>
      </c>
      <c r="B1372" s="69" t="s">
        <v>1014</v>
      </c>
      <c r="C1372" s="202" t="s">
        <v>31</v>
      </c>
      <c r="D1372" s="202">
        <v>1</v>
      </c>
      <c r="E1372" s="38"/>
      <c r="F1372" s="38"/>
      <c r="G1372" s="39"/>
      <c r="H1372" s="38"/>
      <c r="I1372" s="40"/>
      <c r="J1372" s="41"/>
    </row>
    <row r="1373" spans="1:10" ht="60" hidden="1" outlineLevel="1">
      <c r="A1373" s="40" t="e">
        <f t="shared" si="29"/>
        <v>#REF!</v>
      </c>
      <c r="B1373" s="69" t="s">
        <v>1015</v>
      </c>
      <c r="C1373" s="202" t="s">
        <v>31</v>
      </c>
      <c r="D1373" s="202">
        <v>1</v>
      </c>
      <c r="E1373" s="38"/>
      <c r="F1373" s="38"/>
      <c r="G1373" s="39"/>
      <c r="H1373" s="38"/>
      <c r="I1373" s="40"/>
      <c r="J1373" s="41"/>
    </row>
    <row r="1374" spans="1:10" ht="45" hidden="1" outlineLevel="1">
      <c r="A1374" s="40" t="e">
        <f t="shared" si="29"/>
        <v>#REF!</v>
      </c>
      <c r="B1374" s="69" t="s">
        <v>1016</v>
      </c>
      <c r="C1374" s="202" t="s">
        <v>31</v>
      </c>
      <c r="D1374" s="202">
        <v>1</v>
      </c>
      <c r="E1374" s="38"/>
      <c r="F1374" s="38"/>
      <c r="G1374" s="39"/>
      <c r="H1374" s="38"/>
      <c r="I1374" s="40"/>
      <c r="J1374" s="41"/>
    </row>
    <row r="1375" spans="1:10" ht="30" hidden="1" outlineLevel="1">
      <c r="A1375" s="40" t="e">
        <f t="shared" si="29"/>
        <v>#REF!</v>
      </c>
      <c r="B1375" s="69" t="s">
        <v>1017</v>
      </c>
      <c r="C1375" s="202" t="s">
        <v>2</v>
      </c>
      <c r="D1375" s="202">
        <v>49.07</v>
      </c>
      <c r="E1375" s="38"/>
      <c r="F1375" s="38"/>
      <c r="G1375" s="39"/>
      <c r="H1375" s="38"/>
      <c r="I1375" s="40"/>
      <c r="J1375" s="41"/>
    </row>
    <row r="1376" spans="1:10" ht="30" hidden="1" outlineLevel="1">
      <c r="A1376" s="40" t="e">
        <f t="shared" si="29"/>
        <v>#REF!</v>
      </c>
      <c r="B1376" s="69" t="s">
        <v>1018</v>
      </c>
      <c r="C1376" s="202" t="s">
        <v>2</v>
      </c>
      <c r="D1376" s="202">
        <v>38.159999999999997</v>
      </c>
      <c r="E1376" s="38"/>
      <c r="F1376" s="38"/>
      <c r="G1376" s="39"/>
      <c r="H1376" s="38"/>
      <c r="I1376" s="40"/>
      <c r="J1376" s="41"/>
    </row>
    <row r="1377" spans="1:10" ht="15" hidden="1" outlineLevel="1">
      <c r="A1377" s="40" t="e">
        <f t="shared" si="29"/>
        <v>#REF!</v>
      </c>
      <c r="B1377" s="69" t="s">
        <v>1019</v>
      </c>
      <c r="C1377" s="202" t="s">
        <v>2</v>
      </c>
      <c r="D1377" s="202">
        <v>7.31</v>
      </c>
      <c r="E1377" s="38"/>
      <c r="F1377" s="38"/>
      <c r="G1377" s="39"/>
      <c r="H1377" s="38"/>
      <c r="I1377" s="40"/>
      <c r="J1377" s="41"/>
    </row>
    <row r="1378" spans="1:10" ht="30" hidden="1" outlineLevel="1">
      <c r="A1378" s="40" t="e">
        <f t="shared" si="29"/>
        <v>#REF!</v>
      </c>
      <c r="B1378" s="69" t="s">
        <v>1020</v>
      </c>
      <c r="C1378" s="202" t="s">
        <v>2</v>
      </c>
      <c r="D1378" s="202">
        <v>34.619999999999997</v>
      </c>
      <c r="E1378" s="38"/>
      <c r="F1378" s="38"/>
      <c r="G1378" s="39"/>
      <c r="H1378" s="38"/>
      <c r="I1378" s="40"/>
      <c r="J1378" s="41"/>
    </row>
    <row r="1379" spans="1:10" ht="30" hidden="1" outlineLevel="1">
      <c r="A1379" s="40" t="e">
        <f t="shared" si="29"/>
        <v>#REF!</v>
      </c>
      <c r="B1379" s="69" t="s">
        <v>1021</v>
      </c>
      <c r="C1379" s="202" t="s">
        <v>2</v>
      </c>
      <c r="D1379" s="202">
        <v>34.1</v>
      </c>
      <c r="E1379" s="38"/>
      <c r="F1379" s="38"/>
      <c r="G1379" s="39"/>
      <c r="H1379" s="38"/>
      <c r="I1379" s="40"/>
      <c r="J1379" s="41"/>
    </row>
    <row r="1380" spans="1:10" hidden="1" outlineLevel="1">
      <c r="A1380" s="40" t="e">
        <f t="shared" si="29"/>
        <v>#REF!</v>
      </c>
      <c r="B1380" s="66" t="s">
        <v>3027</v>
      </c>
      <c r="C1380" s="202"/>
      <c r="D1380" s="202"/>
      <c r="E1380" s="38"/>
      <c r="F1380" s="38"/>
      <c r="G1380" s="39"/>
      <c r="H1380" s="38"/>
      <c r="I1380" s="40"/>
      <c r="J1380" s="41"/>
    </row>
    <row r="1381" spans="1:10" ht="60" hidden="1" outlineLevel="1">
      <c r="A1381" s="40" t="e">
        <f t="shared" si="29"/>
        <v>#REF!</v>
      </c>
      <c r="B1381" s="69" t="s">
        <v>1014</v>
      </c>
      <c r="C1381" s="202" t="s">
        <v>31</v>
      </c>
      <c r="D1381" s="202">
        <v>1</v>
      </c>
      <c r="E1381" s="38"/>
      <c r="F1381" s="38"/>
      <c r="G1381" s="39"/>
      <c r="H1381" s="38"/>
      <c r="I1381" s="40"/>
      <c r="J1381" s="41"/>
    </row>
    <row r="1382" spans="1:10" ht="60" hidden="1" outlineLevel="1">
      <c r="A1382" s="40" t="e">
        <f t="shared" si="29"/>
        <v>#REF!</v>
      </c>
      <c r="B1382" s="69" t="s">
        <v>1015</v>
      </c>
      <c r="C1382" s="202" t="s">
        <v>31</v>
      </c>
      <c r="D1382" s="202">
        <v>1</v>
      </c>
      <c r="E1382" s="38"/>
      <c r="F1382" s="38"/>
      <c r="G1382" s="39"/>
      <c r="H1382" s="38"/>
      <c r="I1382" s="40"/>
      <c r="J1382" s="41"/>
    </row>
    <row r="1383" spans="1:10" ht="45" hidden="1" outlineLevel="1">
      <c r="A1383" s="40" t="e">
        <f t="shared" si="29"/>
        <v>#REF!</v>
      </c>
      <c r="B1383" s="69" t="s">
        <v>1016</v>
      </c>
      <c r="C1383" s="202" t="s">
        <v>31</v>
      </c>
      <c r="D1383" s="202">
        <v>1</v>
      </c>
      <c r="E1383" s="38"/>
      <c r="F1383" s="38"/>
      <c r="G1383" s="39"/>
      <c r="H1383" s="38"/>
      <c r="I1383" s="40"/>
      <c r="J1383" s="41"/>
    </row>
    <row r="1384" spans="1:10" ht="30" hidden="1" outlineLevel="1">
      <c r="A1384" s="40" t="e">
        <f t="shared" si="29"/>
        <v>#REF!</v>
      </c>
      <c r="B1384" s="69" t="s">
        <v>1017</v>
      </c>
      <c r="C1384" s="202" t="s">
        <v>2</v>
      </c>
      <c r="D1384" s="202">
        <v>34.22</v>
      </c>
      <c r="E1384" s="38"/>
      <c r="F1384" s="38"/>
      <c r="G1384" s="39"/>
      <c r="H1384" s="38"/>
      <c r="I1384" s="40"/>
      <c r="J1384" s="41"/>
    </row>
    <row r="1385" spans="1:10" ht="30" hidden="1" outlineLevel="1">
      <c r="A1385" s="40" t="e">
        <f t="shared" si="29"/>
        <v>#REF!</v>
      </c>
      <c r="B1385" s="69" t="s">
        <v>1018</v>
      </c>
      <c r="C1385" s="202" t="s">
        <v>2</v>
      </c>
      <c r="D1385" s="202">
        <v>33.83</v>
      </c>
      <c r="E1385" s="38"/>
      <c r="F1385" s="38"/>
      <c r="G1385" s="39"/>
      <c r="H1385" s="38"/>
      <c r="I1385" s="40"/>
      <c r="J1385" s="41"/>
    </row>
    <row r="1386" spans="1:10" ht="15" hidden="1" outlineLevel="1">
      <c r="A1386" s="40" t="e">
        <f t="shared" si="29"/>
        <v>#REF!</v>
      </c>
      <c r="B1386" s="69" t="s">
        <v>1019</v>
      </c>
      <c r="C1386" s="202" t="s">
        <v>2</v>
      </c>
      <c r="D1386" s="202">
        <v>11.94</v>
      </c>
      <c r="E1386" s="38"/>
      <c r="F1386" s="38"/>
      <c r="G1386" s="39"/>
      <c r="H1386" s="38"/>
      <c r="I1386" s="40"/>
      <c r="J1386" s="41"/>
    </row>
    <row r="1387" spans="1:10" ht="30" hidden="1" outlineLevel="1">
      <c r="A1387" s="40" t="e">
        <f t="shared" si="29"/>
        <v>#REF!</v>
      </c>
      <c r="B1387" s="69" t="s">
        <v>1020</v>
      </c>
      <c r="C1387" s="202" t="s">
        <v>2</v>
      </c>
      <c r="D1387" s="202">
        <v>34.22</v>
      </c>
      <c r="E1387" s="38"/>
      <c r="F1387" s="38"/>
      <c r="G1387" s="39"/>
      <c r="H1387" s="38"/>
      <c r="I1387" s="40"/>
      <c r="J1387" s="41"/>
    </row>
    <row r="1388" spans="1:10" ht="30" hidden="1" outlineLevel="1">
      <c r="A1388" s="40" t="e">
        <f t="shared" si="29"/>
        <v>#REF!</v>
      </c>
      <c r="B1388" s="69" t="s">
        <v>1021</v>
      </c>
      <c r="C1388" s="202" t="s">
        <v>2</v>
      </c>
      <c r="D1388" s="202">
        <v>33.83</v>
      </c>
      <c r="E1388" s="38"/>
      <c r="F1388" s="38"/>
      <c r="G1388" s="39"/>
      <c r="H1388" s="38"/>
      <c r="I1388" s="40"/>
      <c r="J1388" s="41"/>
    </row>
    <row r="1389" spans="1:10" ht="15" hidden="1" outlineLevel="1">
      <c r="A1389" s="40" t="e">
        <f t="shared" si="29"/>
        <v>#REF!</v>
      </c>
      <c r="B1389" s="69" t="s">
        <v>1022</v>
      </c>
      <c r="C1389" s="202" t="s">
        <v>31</v>
      </c>
      <c r="D1389" s="202">
        <v>2</v>
      </c>
      <c r="E1389" s="38"/>
      <c r="F1389" s="38"/>
      <c r="G1389" s="39"/>
      <c r="H1389" s="38"/>
      <c r="I1389" s="40"/>
      <c r="J1389" s="41"/>
    </row>
    <row r="1390" spans="1:10" ht="15" hidden="1" outlineLevel="1">
      <c r="A1390" s="40" t="e">
        <f t="shared" si="29"/>
        <v>#REF!</v>
      </c>
      <c r="B1390" s="69" t="s">
        <v>3028</v>
      </c>
      <c r="C1390" s="202"/>
      <c r="D1390" s="202"/>
      <c r="E1390" s="38"/>
      <c r="F1390" s="38"/>
      <c r="G1390" s="39"/>
      <c r="H1390" s="38"/>
      <c r="I1390" s="40"/>
      <c r="J1390" s="41"/>
    </row>
    <row r="1391" spans="1:10" ht="15" hidden="1" outlineLevel="1">
      <c r="A1391" s="40" t="e">
        <f t="shared" si="29"/>
        <v>#REF!</v>
      </c>
      <c r="B1391" s="69" t="s">
        <v>1023</v>
      </c>
      <c r="C1391" s="202" t="s">
        <v>266</v>
      </c>
      <c r="D1391" s="202">
        <v>850</v>
      </c>
      <c r="E1391" s="38"/>
      <c r="F1391" s="38"/>
      <c r="G1391" s="39"/>
      <c r="H1391" s="38"/>
      <c r="I1391" s="40"/>
      <c r="J1391" s="41"/>
    </row>
    <row r="1392" spans="1:10" ht="45" hidden="1" outlineLevel="1">
      <c r="A1392" s="40" t="e">
        <f t="shared" si="29"/>
        <v>#REF!</v>
      </c>
      <c r="B1392" s="69" t="s">
        <v>541</v>
      </c>
      <c r="C1392" s="202" t="s">
        <v>2532</v>
      </c>
      <c r="D1392" s="202" t="s">
        <v>3029</v>
      </c>
      <c r="E1392" s="38"/>
      <c r="F1392" s="38"/>
      <c r="G1392" s="39"/>
      <c r="H1392" s="38"/>
      <c r="I1392" s="40"/>
      <c r="J1392" s="41"/>
    </row>
    <row r="1393" spans="1:10" ht="45" hidden="1" outlineLevel="1">
      <c r="A1393" s="40" t="e">
        <f t="shared" si="29"/>
        <v>#REF!</v>
      </c>
      <c r="B1393" s="69" t="s">
        <v>640</v>
      </c>
      <c r="C1393" s="202" t="s">
        <v>3030</v>
      </c>
      <c r="D1393" s="202" t="s">
        <v>3031</v>
      </c>
      <c r="E1393" s="38"/>
      <c r="F1393" s="38"/>
      <c r="G1393" s="39"/>
      <c r="H1393" s="38"/>
      <c r="I1393" s="40"/>
      <c r="J1393" s="41"/>
    </row>
    <row r="1394" spans="1:10" ht="15" hidden="1" outlineLevel="1">
      <c r="A1394" s="40" t="e">
        <f t="shared" si="29"/>
        <v>#REF!</v>
      </c>
      <c r="B1394" s="69" t="s">
        <v>3032</v>
      </c>
      <c r="C1394" s="202" t="s">
        <v>31</v>
      </c>
      <c r="D1394" s="202">
        <v>213</v>
      </c>
      <c r="E1394" s="38"/>
      <c r="F1394" s="38"/>
      <c r="G1394" s="39"/>
      <c r="H1394" s="38"/>
      <c r="I1394" s="40"/>
      <c r="J1394" s="41"/>
    </row>
    <row r="1395" spans="1:10" ht="15" hidden="1" outlineLevel="1">
      <c r="A1395" s="40" t="e">
        <f t="shared" si="29"/>
        <v>#REF!</v>
      </c>
      <c r="B1395" s="69" t="s">
        <v>3033</v>
      </c>
      <c r="C1395" s="202" t="s">
        <v>3</v>
      </c>
      <c r="D1395" s="202">
        <v>213</v>
      </c>
      <c r="E1395" s="38"/>
      <c r="F1395" s="38"/>
      <c r="G1395" s="39"/>
      <c r="H1395" s="38"/>
      <c r="I1395" s="40"/>
      <c r="J1395" s="41"/>
    </row>
    <row r="1396" spans="1:10" ht="15" hidden="1" outlineLevel="1">
      <c r="A1396" s="40" t="e">
        <f t="shared" si="29"/>
        <v>#REF!</v>
      </c>
      <c r="B1396" s="70" t="s">
        <v>1753</v>
      </c>
      <c r="C1396" s="202" t="s">
        <v>1754</v>
      </c>
      <c r="D1396" s="202">
        <v>1</v>
      </c>
      <c r="E1396" s="38"/>
      <c r="F1396" s="38"/>
      <c r="G1396" s="39"/>
      <c r="H1396" s="38"/>
      <c r="I1396" s="40"/>
      <c r="J1396" s="41"/>
    </row>
    <row r="1397" spans="1:10">
      <c r="A1397" s="7"/>
      <c r="B1397" s="480"/>
    </row>
    <row r="1398" spans="1:10">
      <c r="A1398" s="1003" t="s">
        <v>3596</v>
      </c>
      <c r="B1398" s="1003"/>
      <c r="C1398" s="1003"/>
      <c r="D1398" s="1003"/>
      <c r="E1398" s="1003"/>
      <c r="F1398" s="380">
        <f>SUM(F77:F1397)</f>
        <v>13849000</v>
      </c>
      <c r="G1398" s="39"/>
      <c r="H1398" s="380">
        <f>SUM(H77:H1397)</f>
        <v>1384900</v>
      </c>
      <c r="I1398" s="306">
        <f>SUM(I77:I1397)</f>
        <v>15233900</v>
      </c>
    </row>
    <row r="1399" spans="1:10" ht="15">
      <c r="A1399" s="7"/>
      <c r="B1399" s="416"/>
    </row>
    <row r="1400" spans="1:10" ht="15">
      <c r="A1400" s="7"/>
      <c r="B1400" s="416"/>
    </row>
    <row r="1401" spans="1:10" ht="15">
      <c r="A1401" s="7"/>
      <c r="B1401" s="416"/>
    </row>
    <row r="1402" spans="1:10">
      <c r="A1402" s="7"/>
      <c r="B1402" s="480"/>
    </row>
    <row r="1403" spans="1:10" ht="15">
      <c r="A1403" s="7"/>
      <c r="B1403" s="416"/>
    </row>
    <row r="1404" spans="1:10">
      <c r="A1404" s="7"/>
      <c r="B1404" s="480"/>
    </row>
    <row r="1405" spans="1:10" ht="15">
      <c r="A1405" s="7"/>
      <c r="B1405" s="416"/>
    </row>
    <row r="1406" spans="1:10" ht="15">
      <c r="A1406" s="7"/>
      <c r="B1406" s="416"/>
    </row>
    <row r="1407" spans="1:10" ht="15">
      <c r="A1407" s="7"/>
      <c r="B1407" s="416"/>
    </row>
    <row r="1408" spans="1:10" ht="15">
      <c r="A1408" s="7"/>
      <c r="B1408" s="416"/>
    </row>
    <row r="1409" spans="1:2" ht="15">
      <c r="A1409" s="7"/>
      <c r="B1409" s="416"/>
    </row>
    <row r="1410" spans="1:2" ht="15">
      <c r="A1410" s="7"/>
      <c r="B1410" s="416"/>
    </row>
    <row r="1411" spans="1:2">
      <c r="A1411" s="7"/>
      <c r="B1411" s="480"/>
    </row>
    <row r="1412" spans="1:2" ht="15">
      <c r="A1412" s="7"/>
      <c r="B1412" s="416"/>
    </row>
    <row r="1413" spans="1:2" ht="15">
      <c r="A1413" s="7"/>
      <c r="B1413" s="416"/>
    </row>
    <row r="1414" spans="1:2" ht="15">
      <c r="A1414" s="7"/>
      <c r="B1414" s="416"/>
    </row>
    <row r="1415" spans="1:2" ht="15">
      <c r="A1415" s="7"/>
      <c r="B1415" s="416"/>
    </row>
    <row r="1416" spans="1:2" ht="15">
      <c r="A1416" s="7"/>
      <c r="B1416" s="416"/>
    </row>
    <row r="1417" spans="1:2" ht="15">
      <c r="A1417" s="7"/>
      <c r="B1417" s="416"/>
    </row>
    <row r="1418" spans="1:2" ht="15">
      <c r="A1418" s="7"/>
      <c r="B1418" s="416"/>
    </row>
    <row r="1419" spans="1:2" ht="15">
      <c r="A1419" s="7"/>
      <c r="B1419" s="416"/>
    </row>
    <row r="1420" spans="1:2" ht="15">
      <c r="A1420" s="7"/>
      <c r="B1420" s="416"/>
    </row>
    <row r="1421" spans="1:2" ht="15">
      <c r="A1421" s="7"/>
      <c r="B1421" s="416"/>
    </row>
    <row r="1422" spans="1:2" ht="15">
      <c r="A1422" s="7"/>
      <c r="B1422" s="416"/>
    </row>
    <row r="1423" spans="1:2" ht="15">
      <c r="A1423" s="7"/>
      <c r="B1423" s="416"/>
    </row>
    <row r="1424" spans="1:2" ht="15">
      <c r="A1424" s="7"/>
      <c r="B1424" s="416"/>
    </row>
    <row r="1425" spans="1:4">
      <c r="A1425" s="7"/>
      <c r="B1425" s="481"/>
    </row>
    <row r="1426" spans="1:4">
      <c r="A1426" s="7"/>
      <c r="B1426" s="480"/>
    </row>
    <row r="1427" spans="1:4" ht="15">
      <c r="A1427" s="7"/>
      <c r="B1427" s="416"/>
      <c r="C1427" s="996"/>
      <c r="D1427" s="996"/>
    </row>
    <row r="1428" spans="1:4" ht="15">
      <c r="A1428" s="7"/>
      <c r="B1428" s="416"/>
      <c r="C1428" s="996"/>
      <c r="D1428" s="996"/>
    </row>
    <row r="1429" spans="1:4" ht="15">
      <c r="A1429" s="7"/>
      <c r="B1429" s="416"/>
      <c r="C1429" s="996"/>
      <c r="D1429" s="996"/>
    </row>
    <row r="1430" spans="1:4" ht="15">
      <c r="A1430" s="7"/>
      <c r="B1430" s="416"/>
      <c r="C1430" s="996"/>
      <c r="D1430" s="996"/>
    </row>
    <row r="1431" spans="1:4">
      <c r="A1431" s="7"/>
      <c r="B1431" s="480"/>
    </row>
    <row r="1432" spans="1:4" ht="15">
      <c r="A1432" s="7"/>
      <c r="B1432" s="416"/>
    </row>
    <row r="1433" spans="1:4">
      <c r="A1433" s="7"/>
      <c r="B1433" s="480"/>
    </row>
    <row r="1434" spans="1:4" ht="15">
      <c r="A1434" s="7"/>
      <c r="B1434" s="416"/>
    </row>
    <row r="1435" spans="1:4" ht="15">
      <c r="A1435" s="7"/>
      <c r="B1435" s="416"/>
    </row>
    <row r="1436" spans="1:4" ht="15">
      <c r="A1436" s="7"/>
      <c r="B1436" s="416"/>
    </row>
    <row r="1437" spans="1:4" ht="15">
      <c r="A1437" s="7"/>
      <c r="B1437" s="416"/>
    </row>
    <row r="1438" spans="1:4" ht="15">
      <c r="A1438" s="7"/>
      <c r="B1438" s="416"/>
    </row>
    <row r="1439" spans="1:4" ht="15">
      <c r="A1439" s="7"/>
      <c r="B1439" s="416"/>
    </row>
    <row r="1440" spans="1:4">
      <c r="A1440" s="7"/>
      <c r="B1440" s="480"/>
    </row>
    <row r="1441" spans="1:4" ht="15">
      <c r="A1441" s="7"/>
      <c r="B1441" s="416"/>
    </row>
    <row r="1442" spans="1:4" ht="15">
      <c r="A1442" s="7"/>
      <c r="B1442" s="416"/>
    </row>
    <row r="1443" spans="1:4" ht="15">
      <c r="A1443" s="7"/>
      <c r="B1443" s="416"/>
    </row>
    <row r="1444" spans="1:4" ht="15">
      <c r="A1444" s="7"/>
      <c r="B1444" s="416"/>
    </row>
    <row r="1445" spans="1:4" ht="15">
      <c r="A1445" s="7"/>
      <c r="B1445" s="416"/>
    </row>
    <row r="1446" spans="1:4" ht="15">
      <c r="A1446" s="7"/>
      <c r="B1446" s="416"/>
    </row>
    <row r="1447" spans="1:4" ht="15">
      <c r="A1447" s="7"/>
      <c r="B1447" s="416"/>
    </row>
    <row r="1448" spans="1:4" ht="15">
      <c r="A1448" s="7"/>
      <c r="B1448" s="416"/>
    </row>
    <row r="1449" spans="1:4" ht="15">
      <c r="A1449" s="7"/>
      <c r="B1449" s="416"/>
    </row>
    <row r="1450" spans="1:4" ht="15">
      <c r="A1450" s="7"/>
      <c r="B1450" s="416"/>
    </row>
    <row r="1451" spans="1:4" ht="15">
      <c r="A1451" s="7"/>
      <c r="B1451" s="416"/>
    </row>
    <row r="1452" spans="1:4" ht="15">
      <c r="A1452" s="7"/>
      <c r="B1452" s="416"/>
    </row>
    <row r="1453" spans="1:4" ht="15">
      <c r="A1453" s="7"/>
      <c r="B1453" s="416"/>
    </row>
    <row r="1454" spans="1:4">
      <c r="A1454" s="7"/>
      <c r="B1454" s="481"/>
    </row>
    <row r="1455" spans="1:4">
      <c r="A1455" s="7"/>
      <c r="B1455" s="480"/>
    </row>
    <row r="1456" spans="1:4" ht="15">
      <c r="A1456" s="7"/>
      <c r="B1456" s="416"/>
      <c r="C1456" s="996"/>
      <c r="D1456" s="996"/>
    </row>
    <row r="1457" spans="1:4" ht="15">
      <c r="A1457" s="7"/>
      <c r="B1457" s="416"/>
      <c r="C1457" s="996"/>
      <c r="D1457" s="996"/>
    </row>
    <row r="1458" spans="1:4" ht="15">
      <c r="A1458" s="7"/>
      <c r="B1458" s="416"/>
      <c r="C1458" s="996"/>
      <c r="D1458" s="996"/>
    </row>
    <row r="1459" spans="1:4" ht="15">
      <c r="A1459" s="7"/>
      <c r="B1459" s="416"/>
      <c r="C1459" s="996"/>
      <c r="D1459" s="996"/>
    </row>
    <row r="1460" spans="1:4">
      <c r="A1460" s="7"/>
      <c r="B1460" s="480"/>
    </row>
    <row r="1461" spans="1:4" ht="15">
      <c r="A1461" s="7"/>
      <c r="B1461" s="416"/>
    </row>
    <row r="1462" spans="1:4">
      <c r="A1462" s="7"/>
      <c r="B1462" s="480"/>
    </row>
    <row r="1463" spans="1:4" ht="15">
      <c r="A1463" s="7"/>
      <c r="B1463" s="416"/>
    </row>
    <row r="1464" spans="1:4" ht="15">
      <c r="A1464" s="7"/>
      <c r="B1464" s="416"/>
    </row>
    <row r="1465" spans="1:4" ht="15">
      <c r="A1465" s="7"/>
      <c r="B1465" s="416"/>
    </row>
    <row r="1466" spans="1:4" ht="15">
      <c r="A1466" s="7"/>
      <c r="B1466" s="416"/>
    </row>
    <row r="1467" spans="1:4" ht="15">
      <c r="A1467" s="7"/>
      <c r="B1467" s="416"/>
    </row>
    <row r="1468" spans="1:4" ht="15">
      <c r="A1468" s="7"/>
      <c r="B1468" s="416"/>
    </row>
    <row r="1469" spans="1:4">
      <c r="A1469" s="7"/>
      <c r="B1469" s="480"/>
    </row>
    <row r="1470" spans="1:4" ht="15">
      <c r="A1470" s="7"/>
      <c r="B1470" s="416"/>
    </row>
    <row r="1471" spans="1:4" ht="15">
      <c r="A1471" s="7"/>
      <c r="B1471" s="416"/>
    </row>
    <row r="1472" spans="1:4" ht="15">
      <c r="A1472" s="7"/>
      <c r="B1472" s="416"/>
    </row>
    <row r="1473" spans="1:4" ht="15">
      <c r="A1473" s="7"/>
      <c r="B1473" s="416"/>
    </row>
    <row r="1474" spans="1:4" ht="15">
      <c r="A1474" s="7"/>
      <c r="B1474" s="416"/>
    </row>
    <row r="1475" spans="1:4" ht="15">
      <c r="A1475" s="7"/>
      <c r="B1475" s="416"/>
    </row>
    <row r="1476" spans="1:4" ht="15">
      <c r="A1476" s="7"/>
      <c r="B1476" s="416"/>
    </row>
    <row r="1477" spans="1:4" ht="15">
      <c r="A1477" s="7"/>
      <c r="B1477" s="416"/>
    </row>
    <row r="1478" spans="1:4" ht="15">
      <c r="A1478" s="7"/>
      <c r="B1478" s="416"/>
    </row>
    <row r="1479" spans="1:4" ht="15">
      <c r="A1479" s="7"/>
      <c r="B1479" s="416"/>
    </row>
    <row r="1480" spans="1:4" ht="15">
      <c r="A1480" s="7"/>
      <c r="B1480" s="416"/>
    </row>
    <row r="1481" spans="1:4" ht="15">
      <c r="A1481" s="7"/>
      <c r="B1481" s="416"/>
    </row>
    <row r="1482" spans="1:4" ht="15">
      <c r="A1482" s="7"/>
      <c r="B1482" s="416"/>
    </row>
    <row r="1483" spans="1:4">
      <c r="A1483" s="7"/>
      <c r="B1483" s="481"/>
    </row>
    <row r="1484" spans="1:4">
      <c r="A1484" s="7"/>
      <c r="B1484" s="480"/>
    </row>
    <row r="1485" spans="1:4" ht="15">
      <c r="A1485" s="7"/>
      <c r="B1485" s="416"/>
      <c r="C1485" s="996"/>
      <c r="D1485" s="996"/>
    </row>
    <row r="1486" spans="1:4" ht="15">
      <c r="A1486" s="7"/>
      <c r="B1486" s="416"/>
      <c r="C1486" s="996"/>
      <c r="D1486" s="996"/>
    </row>
    <row r="1487" spans="1:4" ht="15">
      <c r="A1487" s="7"/>
      <c r="B1487" s="416"/>
      <c r="C1487" s="996"/>
      <c r="D1487" s="996"/>
    </row>
    <row r="1488" spans="1:4" ht="15">
      <c r="A1488" s="7"/>
      <c r="B1488" s="416"/>
      <c r="C1488" s="996"/>
      <c r="D1488" s="996"/>
    </row>
    <row r="1489" spans="1:2">
      <c r="A1489" s="7"/>
      <c r="B1489" s="480"/>
    </row>
    <row r="1490" spans="1:2" ht="15">
      <c r="A1490" s="7"/>
      <c r="B1490" s="416"/>
    </row>
    <row r="1491" spans="1:2">
      <c r="A1491" s="7"/>
      <c r="B1491" s="480"/>
    </row>
    <row r="1492" spans="1:2" ht="15">
      <c r="A1492" s="7"/>
      <c r="B1492" s="416"/>
    </row>
    <row r="1493" spans="1:2" ht="15">
      <c r="A1493" s="7"/>
      <c r="B1493" s="416"/>
    </row>
    <row r="1494" spans="1:2" ht="15">
      <c r="A1494" s="7"/>
      <c r="B1494" s="416"/>
    </row>
    <row r="1495" spans="1:2" ht="15">
      <c r="A1495" s="7"/>
      <c r="B1495" s="416"/>
    </row>
    <row r="1496" spans="1:2" ht="15">
      <c r="A1496" s="7"/>
      <c r="B1496" s="416"/>
    </row>
    <row r="1497" spans="1:2" ht="15">
      <c r="A1497" s="7"/>
      <c r="B1497" s="416"/>
    </row>
    <row r="1498" spans="1:2">
      <c r="A1498" s="7"/>
      <c r="B1498" s="480"/>
    </row>
    <row r="1499" spans="1:2" ht="15">
      <c r="A1499" s="7"/>
      <c r="B1499" s="416"/>
    </row>
    <row r="1500" spans="1:2" ht="15">
      <c r="A1500" s="7"/>
      <c r="B1500" s="416"/>
    </row>
    <row r="1501" spans="1:2" ht="15">
      <c r="A1501" s="7"/>
      <c r="B1501" s="416"/>
    </row>
    <row r="1502" spans="1:2" ht="15">
      <c r="A1502" s="7"/>
      <c r="B1502" s="416"/>
    </row>
    <row r="1503" spans="1:2" ht="15">
      <c r="A1503" s="7"/>
      <c r="B1503" s="416"/>
    </row>
    <row r="1504" spans="1:2" ht="15">
      <c r="A1504" s="7"/>
      <c r="B1504" s="416"/>
    </row>
    <row r="1505" spans="1:4" ht="15">
      <c r="A1505" s="7"/>
      <c r="B1505" s="416"/>
    </row>
    <row r="1506" spans="1:4">
      <c r="A1506" s="7"/>
      <c r="B1506" s="481"/>
    </row>
    <row r="1507" spans="1:4">
      <c r="A1507" s="7"/>
      <c r="B1507" s="480"/>
    </row>
    <row r="1508" spans="1:4" ht="15">
      <c r="A1508" s="7"/>
      <c r="B1508" s="416"/>
      <c r="C1508" s="996"/>
      <c r="D1508" s="996"/>
    </row>
    <row r="1509" spans="1:4" ht="15">
      <c r="A1509" s="7"/>
      <c r="B1509" s="416"/>
      <c r="C1509" s="996"/>
      <c r="D1509" s="996"/>
    </row>
    <row r="1510" spans="1:4" ht="15">
      <c r="A1510" s="7"/>
      <c r="B1510" s="416"/>
      <c r="C1510" s="996"/>
      <c r="D1510" s="996"/>
    </row>
    <row r="1511" spans="1:4" ht="15">
      <c r="A1511" s="7"/>
      <c r="B1511" s="416"/>
      <c r="C1511" s="996"/>
      <c r="D1511" s="996"/>
    </row>
    <row r="1512" spans="1:4">
      <c r="A1512" s="7"/>
      <c r="B1512" s="480"/>
    </row>
    <row r="1513" spans="1:4" ht="15">
      <c r="A1513" s="7"/>
      <c r="B1513" s="416"/>
    </row>
    <row r="1514" spans="1:4">
      <c r="A1514" s="7"/>
      <c r="B1514" s="480"/>
    </row>
    <row r="1515" spans="1:4" ht="15">
      <c r="A1515" s="7"/>
      <c r="B1515" s="416"/>
    </row>
    <row r="1516" spans="1:4" ht="15">
      <c r="A1516" s="7"/>
      <c r="B1516" s="416"/>
    </row>
    <row r="1517" spans="1:4" ht="15">
      <c r="A1517" s="7"/>
      <c r="B1517" s="416"/>
    </row>
    <row r="1518" spans="1:4" ht="15">
      <c r="A1518" s="7"/>
      <c r="B1518" s="416"/>
    </row>
    <row r="1519" spans="1:4" ht="15">
      <c r="A1519" s="7"/>
      <c r="B1519" s="416"/>
    </row>
    <row r="1520" spans="1:4" ht="15">
      <c r="A1520" s="7"/>
      <c r="B1520" s="416"/>
    </row>
    <row r="1521" spans="1:4">
      <c r="A1521" s="7"/>
      <c r="B1521" s="480"/>
    </row>
    <row r="1522" spans="1:4" ht="15">
      <c r="A1522" s="7"/>
      <c r="B1522" s="416"/>
    </row>
    <row r="1523" spans="1:4" ht="15">
      <c r="A1523" s="7"/>
      <c r="B1523" s="416"/>
    </row>
    <row r="1524" spans="1:4" ht="15">
      <c r="A1524" s="7"/>
      <c r="B1524" s="416"/>
    </row>
    <row r="1525" spans="1:4" ht="15">
      <c r="A1525" s="7"/>
      <c r="B1525" s="416"/>
    </row>
    <row r="1526" spans="1:4" ht="15">
      <c r="A1526" s="7"/>
      <c r="B1526" s="416"/>
    </row>
    <row r="1527" spans="1:4" ht="15">
      <c r="A1527" s="7"/>
      <c r="B1527" s="416"/>
    </row>
    <row r="1528" spans="1:4" ht="15">
      <c r="A1528" s="7"/>
      <c r="B1528" s="416"/>
    </row>
    <row r="1529" spans="1:4">
      <c r="A1529" s="7"/>
      <c r="B1529" s="481"/>
    </row>
    <row r="1530" spans="1:4">
      <c r="A1530" s="7"/>
      <c r="B1530" s="480"/>
    </row>
    <row r="1531" spans="1:4" ht="15">
      <c r="A1531" s="7"/>
      <c r="B1531" s="416"/>
      <c r="C1531" s="996"/>
      <c r="D1531" s="996"/>
    </row>
    <row r="1532" spans="1:4" ht="15">
      <c r="A1532" s="7"/>
      <c r="B1532" s="416"/>
      <c r="C1532" s="996"/>
      <c r="D1532" s="996"/>
    </row>
    <row r="1533" spans="1:4" ht="15">
      <c r="A1533" s="7"/>
      <c r="B1533" s="416"/>
      <c r="C1533" s="996"/>
      <c r="D1533" s="996"/>
    </row>
    <row r="1534" spans="1:4" ht="15">
      <c r="A1534" s="7"/>
      <c r="B1534" s="416"/>
      <c r="C1534" s="996"/>
      <c r="D1534" s="996"/>
    </row>
    <row r="1535" spans="1:4">
      <c r="A1535" s="7"/>
      <c r="B1535" s="480"/>
    </row>
    <row r="1536" spans="1:4" ht="15">
      <c r="A1536" s="7"/>
      <c r="B1536" s="416"/>
    </row>
    <row r="1537" spans="1:2">
      <c r="A1537" s="7"/>
      <c r="B1537" s="480"/>
    </row>
    <row r="1538" spans="1:2" ht="15">
      <c r="A1538" s="7"/>
      <c r="B1538" s="416"/>
    </row>
    <row r="1539" spans="1:2" ht="15">
      <c r="A1539" s="7"/>
      <c r="B1539" s="416"/>
    </row>
    <row r="1540" spans="1:2" ht="15">
      <c r="A1540" s="7"/>
      <c r="B1540" s="416"/>
    </row>
    <row r="1541" spans="1:2" ht="15">
      <c r="A1541" s="7"/>
      <c r="B1541" s="416"/>
    </row>
    <row r="1542" spans="1:2" ht="15">
      <c r="A1542" s="7"/>
      <c r="B1542" s="416"/>
    </row>
    <row r="1543" spans="1:2" ht="15">
      <c r="A1543" s="7"/>
      <c r="B1543" s="416"/>
    </row>
    <row r="1544" spans="1:2">
      <c r="A1544" s="7"/>
      <c r="B1544" s="480"/>
    </row>
    <row r="1545" spans="1:2" ht="15">
      <c r="A1545" s="7"/>
      <c r="B1545" s="416"/>
    </row>
    <row r="1546" spans="1:2" ht="15">
      <c r="A1546" s="7"/>
      <c r="B1546" s="416"/>
    </row>
    <row r="1547" spans="1:2" ht="15">
      <c r="A1547" s="7"/>
      <c r="B1547" s="416"/>
    </row>
    <row r="1548" spans="1:2" ht="15">
      <c r="A1548" s="7"/>
      <c r="B1548" s="416"/>
    </row>
    <row r="1549" spans="1:2" ht="15">
      <c r="A1549" s="7"/>
      <c r="B1549" s="416"/>
    </row>
    <row r="1550" spans="1:2" ht="15">
      <c r="A1550" s="7"/>
      <c r="B1550" s="416"/>
    </row>
    <row r="1551" spans="1:2" ht="15">
      <c r="A1551" s="7"/>
      <c r="B1551" s="416"/>
    </row>
    <row r="1552" spans="1:2" ht="15">
      <c r="A1552" s="7"/>
      <c r="B1552" s="416"/>
    </row>
    <row r="1553" spans="1:2" ht="15">
      <c r="A1553" s="7"/>
      <c r="B1553" s="416"/>
    </row>
    <row r="1554" spans="1:2" ht="15">
      <c r="A1554" s="7"/>
      <c r="B1554" s="416"/>
    </row>
    <row r="1555" spans="1:2" ht="15">
      <c r="A1555" s="7"/>
      <c r="B1555" s="416"/>
    </row>
    <row r="1556" spans="1:2" ht="15">
      <c r="A1556" s="7"/>
      <c r="B1556" s="416"/>
    </row>
    <row r="1557" spans="1:2" ht="15">
      <c r="A1557" s="7"/>
      <c r="B1557" s="416"/>
    </row>
    <row r="1558" spans="1:2" ht="15">
      <c r="A1558" s="7"/>
      <c r="B1558" s="416"/>
    </row>
    <row r="1559" spans="1:2" ht="15">
      <c r="A1559" s="7"/>
      <c r="B1559" s="416"/>
    </row>
    <row r="1560" spans="1:2" ht="15">
      <c r="A1560" s="7"/>
      <c r="B1560" s="416"/>
    </row>
    <row r="1561" spans="1:2" ht="15">
      <c r="A1561" s="7"/>
      <c r="B1561" s="416"/>
    </row>
    <row r="1562" spans="1:2" ht="15">
      <c r="A1562" s="7"/>
      <c r="B1562" s="416"/>
    </row>
    <row r="1563" spans="1:2" ht="15">
      <c r="A1563" s="7"/>
      <c r="B1563" s="416"/>
    </row>
    <row r="1564" spans="1:2" ht="15">
      <c r="A1564" s="7"/>
      <c r="B1564" s="416"/>
    </row>
    <row r="1565" spans="1:2" ht="15">
      <c r="A1565" s="7"/>
      <c r="B1565" s="416"/>
    </row>
    <row r="1566" spans="1:2" ht="15">
      <c r="A1566" s="7"/>
      <c r="B1566" s="416"/>
    </row>
    <row r="1567" spans="1:2" ht="15">
      <c r="A1567" s="7"/>
      <c r="B1567" s="416"/>
    </row>
    <row r="1568" spans="1:2" ht="15">
      <c r="A1568" s="7"/>
      <c r="B1568" s="416"/>
    </row>
    <row r="1569" spans="1:4" ht="15">
      <c r="A1569" s="7"/>
      <c r="B1569" s="416"/>
    </row>
    <row r="1570" spans="1:4" ht="15">
      <c r="A1570" s="7"/>
      <c r="B1570" s="416"/>
    </row>
    <row r="1571" spans="1:4" ht="15">
      <c r="A1571" s="7"/>
      <c r="B1571" s="416"/>
    </row>
    <row r="1572" spans="1:4" ht="15">
      <c r="A1572" s="7"/>
      <c r="B1572" s="416"/>
    </row>
    <row r="1573" spans="1:4" ht="15">
      <c r="A1573" s="7"/>
      <c r="B1573" s="416"/>
    </row>
    <row r="1574" spans="1:4" ht="15">
      <c r="A1574" s="7"/>
      <c r="B1574" s="416"/>
    </row>
    <row r="1575" spans="1:4">
      <c r="A1575" s="7"/>
      <c r="B1575" s="481"/>
    </row>
    <row r="1576" spans="1:4">
      <c r="A1576" s="7"/>
      <c r="B1576" s="480"/>
    </row>
    <row r="1577" spans="1:4" ht="15">
      <c r="A1577" s="7"/>
      <c r="B1577" s="416"/>
      <c r="C1577" s="996"/>
      <c r="D1577" s="996"/>
    </row>
    <row r="1578" spans="1:4" ht="15">
      <c r="A1578" s="7"/>
      <c r="B1578" s="416"/>
      <c r="C1578" s="996"/>
      <c r="D1578" s="996"/>
    </row>
    <row r="1579" spans="1:4" ht="15">
      <c r="A1579" s="7"/>
      <c r="B1579" s="416"/>
      <c r="C1579" s="996"/>
      <c r="D1579" s="996"/>
    </row>
    <row r="1580" spans="1:4" ht="15">
      <c r="A1580" s="7"/>
      <c r="B1580" s="416"/>
      <c r="C1580" s="996"/>
      <c r="D1580" s="996"/>
    </row>
    <row r="1581" spans="1:4">
      <c r="A1581" s="7"/>
      <c r="B1581" s="480"/>
    </row>
    <row r="1582" spans="1:4" ht="15">
      <c r="A1582" s="7"/>
      <c r="B1582" s="416"/>
    </row>
    <row r="1583" spans="1:4">
      <c r="A1583" s="7"/>
      <c r="B1583" s="480"/>
    </row>
    <row r="1584" spans="1:4" ht="15">
      <c r="A1584" s="7"/>
      <c r="B1584" s="416"/>
    </row>
    <row r="1585" spans="1:4" ht="15">
      <c r="A1585" s="7"/>
      <c r="B1585" s="416"/>
    </row>
    <row r="1586" spans="1:4" ht="15">
      <c r="A1586" s="7"/>
      <c r="B1586" s="416"/>
    </row>
    <row r="1587" spans="1:4" ht="15">
      <c r="A1587" s="7"/>
      <c r="B1587" s="416"/>
    </row>
    <row r="1588" spans="1:4" ht="15">
      <c r="A1588" s="7"/>
      <c r="B1588" s="416"/>
    </row>
    <row r="1589" spans="1:4" ht="15">
      <c r="A1589" s="7"/>
      <c r="B1589" s="416"/>
    </row>
    <row r="1590" spans="1:4">
      <c r="A1590" s="7"/>
      <c r="B1590" s="480"/>
    </row>
    <row r="1591" spans="1:4" ht="15">
      <c r="A1591" s="7"/>
      <c r="B1591" s="416"/>
    </row>
    <row r="1592" spans="1:4" ht="15">
      <c r="A1592" s="7"/>
      <c r="B1592" s="416"/>
    </row>
    <row r="1593" spans="1:4" ht="15">
      <c r="A1593" s="7"/>
      <c r="B1593" s="416"/>
    </row>
    <row r="1594" spans="1:4" ht="15">
      <c r="A1594" s="7"/>
      <c r="B1594" s="416"/>
    </row>
    <row r="1595" spans="1:4" ht="15">
      <c r="A1595" s="7"/>
      <c r="B1595" s="416"/>
    </row>
    <row r="1596" spans="1:4" ht="15">
      <c r="A1596" s="7"/>
      <c r="B1596" s="416"/>
    </row>
    <row r="1597" spans="1:4" ht="15">
      <c r="A1597" s="7"/>
      <c r="B1597" s="416"/>
    </row>
    <row r="1598" spans="1:4">
      <c r="A1598" s="7"/>
      <c r="B1598" s="481"/>
    </row>
    <row r="1599" spans="1:4">
      <c r="A1599" s="7"/>
      <c r="B1599" s="480"/>
    </row>
    <row r="1600" spans="1:4" ht="15">
      <c r="A1600" s="7"/>
      <c r="B1600" s="416"/>
      <c r="C1600" s="996"/>
      <c r="D1600" s="996"/>
    </row>
    <row r="1601" spans="1:4" ht="15">
      <c r="A1601" s="7"/>
      <c r="B1601" s="416"/>
      <c r="C1601" s="996"/>
      <c r="D1601" s="996"/>
    </row>
    <row r="1602" spans="1:4" ht="15">
      <c r="A1602" s="7"/>
      <c r="B1602" s="416"/>
      <c r="C1602" s="996"/>
      <c r="D1602" s="996"/>
    </row>
    <row r="1603" spans="1:4" ht="15">
      <c r="A1603" s="7"/>
      <c r="B1603" s="416"/>
      <c r="C1603" s="996"/>
      <c r="D1603" s="996"/>
    </row>
    <row r="1604" spans="1:4">
      <c r="A1604" s="7"/>
      <c r="B1604" s="480"/>
    </row>
    <row r="1605" spans="1:4" ht="15">
      <c r="A1605" s="7"/>
      <c r="B1605" s="416"/>
    </row>
    <row r="1606" spans="1:4">
      <c r="A1606" s="7"/>
      <c r="B1606" s="480"/>
    </row>
    <row r="1607" spans="1:4" ht="15">
      <c r="A1607" s="7"/>
      <c r="B1607" s="416"/>
    </row>
    <row r="1608" spans="1:4" ht="15">
      <c r="A1608" s="7"/>
      <c r="B1608" s="416"/>
    </row>
    <row r="1609" spans="1:4" ht="15">
      <c r="A1609" s="7"/>
      <c r="B1609" s="416"/>
    </row>
    <row r="1610" spans="1:4" ht="15">
      <c r="A1610" s="7"/>
      <c r="B1610" s="416"/>
    </row>
    <row r="1611" spans="1:4" ht="15">
      <c r="A1611" s="7"/>
      <c r="B1611" s="416"/>
    </row>
    <row r="1612" spans="1:4" ht="15">
      <c r="A1612" s="7"/>
      <c r="B1612" s="416"/>
    </row>
    <row r="1613" spans="1:4">
      <c r="A1613" s="7"/>
      <c r="B1613" s="480"/>
    </row>
    <row r="1614" spans="1:4" ht="15">
      <c r="A1614" s="7"/>
      <c r="B1614" s="416"/>
    </row>
    <row r="1615" spans="1:4" ht="15">
      <c r="A1615" s="7"/>
      <c r="B1615" s="416"/>
    </row>
    <row r="1616" spans="1:4" ht="15">
      <c r="A1616" s="7"/>
      <c r="B1616" s="416"/>
    </row>
    <row r="1617" spans="1:2" ht="15">
      <c r="A1617" s="7"/>
      <c r="B1617" s="416"/>
    </row>
    <row r="1618" spans="1:2" ht="15">
      <c r="A1618" s="7"/>
      <c r="B1618" s="416"/>
    </row>
    <row r="1619" spans="1:2" ht="15">
      <c r="A1619" s="7"/>
      <c r="B1619" s="416"/>
    </row>
    <row r="1620" spans="1:2" ht="15">
      <c r="A1620" s="7"/>
      <c r="B1620" s="416"/>
    </row>
    <row r="1621" spans="1:2" ht="15">
      <c r="A1621" s="7"/>
      <c r="B1621" s="416"/>
    </row>
    <row r="1622" spans="1:2" ht="15">
      <c r="A1622" s="7"/>
      <c r="B1622" s="416"/>
    </row>
    <row r="1623" spans="1:2" ht="15">
      <c r="A1623" s="7"/>
      <c r="B1623" s="416"/>
    </row>
    <row r="1624" spans="1:2" ht="15">
      <c r="A1624" s="7"/>
      <c r="B1624" s="416"/>
    </row>
    <row r="1625" spans="1:2" ht="15">
      <c r="A1625" s="7"/>
      <c r="B1625" s="416"/>
    </row>
    <row r="1626" spans="1:2" ht="15">
      <c r="A1626" s="7"/>
      <c r="B1626" s="416"/>
    </row>
    <row r="1627" spans="1:2" ht="15">
      <c r="A1627" s="7"/>
      <c r="B1627" s="416"/>
    </row>
    <row r="1628" spans="1:2" ht="15">
      <c r="A1628" s="7"/>
      <c r="B1628" s="416"/>
    </row>
    <row r="1629" spans="1:2" ht="15">
      <c r="A1629" s="7"/>
      <c r="B1629" s="416"/>
    </row>
    <row r="1630" spans="1:2" ht="15">
      <c r="A1630" s="7"/>
      <c r="B1630" s="416"/>
    </row>
    <row r="1631" spans="1:2" ht="15">
      <c r="A1631" s="7"/>
      <c r="B1631" s="416"/>
    </row>
    <row r="1632" spans="1:2" ht="15">
      <c r="A1632" s="7"/>
      <c r="B1632" s="416"/>
    </row>
    <row r="1633" spans="1:4" ht="15">
      <c r="A1633" s="7"/>
      <c r="B1633" s="416"/>
    </row>
    <row r="1634" spans="1:4" ht="15">
      <c r="A1634" s="7"/>
      <c r="B1634" s="416"/>
    </row>
    <row r="1635" spans="1:4" ht="15">
      <c r="A1635" s="7"/>
      <c r="B1635" s="416"/>
    </row>
    <row r="1636" spans="1:4" ht="15">
      <c r="A1636" s="7"/>
      <c r="B1636" s="416"/>
    </row>
    <row r="1637" spans="1:4" ht="15">
      <c r="A1637" s="7"/>
      <c r="B1637" s="416"/>
    </row>
    <row r="1638" spans="1:4" ht="15">
      <c r="A1638" s="7"/>
      <c r="B1638" s="416"/>
    </row>
    <row r="1639" spans="1:4" ht="15">
      <c r="A1639" s="7"/>
      <c r="B1639" s="416"/>
    </row>
    <row r="1640" spans="1:4" ht="15">
      <c r="A1640" s="7"/>
      <c r="B1640" s="416"/>
    </row>
    <row r="1641" spans="1:4" ht="15">
      <c r="A1641" s="7"/>
      <c r="B1641" s="416"/>
    </row>
    <row r="1642" spans="1:4" ht="15">
      <c r="A1642" s="7"/>
      <c r="B1642" s="416"/>
    </row>
    <row r="1643" spans="1:4" ht="15">
      <c r="A1643" s="7"/>
      <c r="B1643" s="416"/>
    </row>
    <row r="1644" spans="1:4">
      <c r="A1644" s="7"/>
      <c r="B1644" s="481"/>
    </row>
    <row r="1645" spans="1:4">
      <c r="A1645" s="7"/>
      <c r="B1645" s="480"/>
    </row>
    <row r="1646" spans="1:4" ht="15">
      <c r="A1646" s="7"/>
      <c r="B1646" s="416"/>
      <c r="C1646" s="996"/>
      <c r="D1646" s="996"/>
    </row>
    <row r="1647" spans="1:4" ht="15">
      <c r="A1647" s="7"/>
      <c r="B1647" s="416"/>
      <c r="C1647" s="996"/>
      <c r="D1647" s="996"/>
    </row>
    <row r="1648" spans="1:4" ht="15">
      <c r="A1648" s="7"/>
      <c r="B1648" s="416"/>
      <c r="C1648" s="996"/>
      <c r="D1648" s="996"/>
    </row>
    <row r="1649" spans="1:4" ht="15">
      <c r="A1649" s="7"/>
      <c r="B1649" s="416"/>
      <c r="C1649" s="996"/>
      <c r="D1649" s="996"/>
    </row>
    <row r="1650" spans="1:4">
      <c r="A1650" s="7"/>
      <c r="B1650" s="480"/>
    </row>
    <row r="1651" spans="1:4" ht="15">
      <c r="A1651" s="7"/>
      <c r="B1651" s="416"/>
    </row>
    <row r="1652" spans="1:4">
      <c r="A1652" s="7"/>
      <c r="B1652" s="480"/>
    </row>
    <row r="1653" spans="1:4" ht="15">
      <c r="A1653" s="7"/>
      <c r="B1653" s="416"/>
    </row>
    <row r="1654" spans="1:4" ht="15">
      <c r="A1654" s="7"/>
      <c r="B1654" s="416"/>
    </row>
    <row r="1655" spans="1:4" ht="15">
      <c r="A1655" s="7"/>
      <c r="B1655" s="416"/>
    </row>
    <row r="1656" spans="1:4" ht="15">
      <c r="A1656" s="7"/>
      <c r="B1656" s="416"/>
    </row>
    <row r="1657" spans="1:4" ht="15">
      <c r="A1657" s="7"/>
      <c r="B1657" s="416"/>
    </row>
    <row r="1658" spans="1:4" ht="15">
      <c r="A1658" s="7"/>
      <c r="B1658" s="416"/>
    </row>
    <row r="1659" spans="1:4">
      <c r="A1659" s="7"/>
      <c r="B1659" s="480"/>
    </row>
    <row r="1660" spans="1:4" ht="15">
      <c r="A1660" s="7"/>
      <c r="B1660" s="416"/>
    </row>
    <row r="1661" spans="1:4" ht="15">
      <c r="A1661" s="7"/>
      <c r="B1661" s="416"/>
    </row>
    <row r="1662" spans="1:4" ht="15">
      <c r="A1662" s="7"/>
      <c r="B1662" s="416"/>
    </row>
    <row r="1663" spans="1:4" ht="15">
      <c r="A1663" s="7"/>
      <c r="B1663" s="416"/>
    </row>
    <row r="1664" spans="1:4" ht="15">
      <c r="A1664" s="7"/>
      <c r="B1664" s="416"/>
    </row>
    <row r="1665" spans="1:4" ht="15">
      <c r="A1665" s="7"/>
      <c r="B1665" s="416"/>
    </row>
    <row r="1666" spans="1:4" ht="15">
      <c r="A1666" s="7"/>
      <c r="B1666" s="416"/>
    </row>
    <row r="1667" spans="1:4">
      <c r="A1667" s="7"/>
      <c r="B1667" s="481"/>
    </row>
    <row r="1668" spans="1:4">
      <c r="A1668" s="7"/>
      <c r="B1668" s="480"/>
    </row>
    <row r="1669" spans="1:4" ht="15">
      <c r="A1669" s="7"/>
      <c r="B1669" s="416"/>
      <c r="C1669" s="996"/>
      <c r="D1669" s="996"/>
    </row>
    <row r="1670" spans="1:4" ht="15">
      <c r="A1670" s="7"/>
      <c r="B1670" s="416"/>
      <c r="C1670" s="996"/>
      <c r="D1670" s="996"/>
    </row>
    <row r="1671" spans="1:4" ht="15">
      <c r="A1671" s="7"/>
      <c r="B1671" s="416"/>
      <c r="C1671" s="996"/>
      <c r="D1671" s="996"/>
    </row>
    <row r="1672" spans="1:4" ht="15">
      <c r="A1672" s="7"/>
      <c r="B1672" s="416"/>
      <c r="C1672" s="996"/>
      <c r="D1672" s="996"/>
    </row>
    <row r="1673" spans="1:4">
      <c r="A1673" s="7"/>
      <c r="B1673" s="480"/>
    </row>
    <row r="1674" spans="1:4" ht="15">
      <c r="A1674" s="7"/>
      <c r="B1674" s="416"/>
    </row>
    <row r="1675" spans="1:4" ht="15">
      <c r="A1675" s="7"/>
      <c r="B1675" s="416"/>
    </row>
    <row r="1676" spans="1:4">
      <c r="A1676" s="7"/>
      <c r="B1676" s="480"/>
    </row>
    <row r="1677" spans="1:4" ht="15">
      <c r="A1677" s="7"/>
      <c r="B1677" s="416"/>
    </row>
    <row r="1678" spans="1:4" ht="15">
      <c r="A1678" s="7"/>
      <c r="B1678" s="416"/>
    </row>
    <row r="1679" spans="1:4" ht="15">
      <c r="A1679" s="7"/>
      <c r="B1679" s="416"/>
    </row>
    <row r="1680" spans="1:4" ht="15">
      <c r="A1680" s="7"/>
      <c r="B1680" s="416"/>
    </row>
    <row r="1681" spans="1:2" ht="15">
      <c r="A1681" s="7"/>
      <c r="B1681" s="416"/>
    </row>
    <row r="1682" spans="1:2" ht="15">
      <c r="A1682" s="7"/>
      <c r="B1682" s="416"/>
    </row>
    <row r="1683" spans="1:2">
      <c r="A1683" s="7"/>
      <c r="B1683" s="480"/>
    </row>
    <row r="1684" spans="1:2" ht="15">
      <c r="A1684" s="7"/>
      <c r="B1684" s="416"/>
    </row>
    <row r="1685" spans="1:2" ht="15">
      <c r="A1685" s="7"/>
      <c r="B1685" s="416"/>
    </row>
    <row r="1686" spans="1:2" ht="15">
      <c r="A1686" s="7"/>
      <c r="B1686" s="416"/>
    </row>
    <row r="1687" spans="1:2" ht="15">
      <c r="A1687" s="7"/>
      <c r="B1687" s="416"/>
    </row>
    <row r="1688" spans="1:2" ht="15">
      <c r="A1688" s="7"/>
      <c r="B1688" s="416"/>
    </row>
    <row r="1689" spans="1:2" ht="15">
      <c r="A1689" s="7"/>
      <c r="B1689" s="416"/>
    </row>
    <row r="1690" spans="1:2" ht="15">
      <c r="A1690" s="7"/>
      <c r="B1690" s="416"/>
    </row>
    <row r="1691" spans="1:2" ht="15">
      <c r="A1691" s="7"/>
      <c r="B1691" s="416"/>
    </row>
    <row r="1692" spans="1:2" ht="15">
      <c r="A1692" s="7"/>
      <c r="B1692" s="416"/>
    </row>
    <row r="1693" spans="1:2" ht="15">
      <c r="A1693" s="7"/>
      <c r="B1693" s="416"/>
    </row>
    <row r="1694" spans="1:2" ht="15">
      <c r="A1694" s="7"/>
      <c r="B1694" s="416"/>
    </row>
    <row r="1695" spans="1:2" ht="15">
      <c r="A1695" s="7"/>
      <c r="B1695" s="416"/>
    </row>
    <row r="1696" spans="1:2" ht="15">
      <c r="A1696" s="7"/>
      <c r="B1696" s="416"/>
    </row>
    <row r="1697" spans="1:4">
      <c r="A1697" s="7"/>
      <c r="B1697" s="481"/>
    </row>
    <row r="1698" spans="1:4">
      <c r="A1698" s="7"/>
      <c r="B1698" s="480"/>
    </row>
    <row r="1699" spans="1:4" ht="15">
      <c r="A1699" s="7"/>
      <c r="B1699" s="416"/>
      <c r="C1699" s="996"/>
      <c r="D1699" s="996"/>
    </row>
    <row r="1700" spans="1:4" ht="15">
      <c r="A1700" s="7"/>
      <c r="B1700" s="416"/>
      <c r="C1700" s="996"/>
      <c r="D1700" s="996"/>
    </row>
    <row r="1701" spans="1:4" ht="15">
      <c r="A1701" s="7"/>
      <c r="B1701" s="416"/>
      <c r="C1701" s="996"/>
      <c r="D1701" s="996"/>
    </row>
    <row r="1702" spans="1:4" ht="15">
      <c r="A1702" s="7"/>
      <c r="B1702" s="416"/>
      <c r="C1702" s="996"/>
      <c r="D1702" s="996"/>
    </row>
    <row r="1703" spans="1:4">
      <c r="A1703" s="7"/>
      <c r="B1703" s="480"/>
    </row>
    <row r="1704" spans="1:4" ht="15">
      <c r="A1704" s="7"/>
      <c r="B1704" s="416"/>
    </row>
    <row r="1705" spans="1:4" ht="15">
      <c r="A1705" s="7"/>
      <c r="B1705" s="416"/>
    </row>
    <row r="1706" spans="1:4">
      <c r="A1706" s="7"/>
      <c r="B1706" s="480"/>
    </row>
    <row r="1707" spans="1:4" ht="15">
      <c r="A1707" s="7"/>
      <c r="B1707" s="416"/>
    </row>
    <row r="1708" spans="1:4" ht="15">
      <c r="A1708" s="7"/>
      <c r="B1708" s="416"/>
    </row>
    <row r="1709" spans="1:4" ht="15">
      <c r="A1709" s="7"/>
      <c r="B1709" s="416"/>
    </row>
    <row r="1710" spans="1:4" ht="15">
      <c r="A1710" s="7"/>
      <c r="B1710" s="416"/>
    </row>
    <row r="1711" spans="1:4" ht="15">
      <c r="A1711" s="7"/>
      <c r="B1711" s="416"/>
    </row>
    <row r="1712" spans="1:4" ht="15">
      <c r="A1712" s="7"/>
      <c r="B1712" s="416"/>
    </row>
    <row r="1713" spans="1:2">
      <c r="A1713" s="7"/>
      <c r="B1713" s="480"/>
    </row>
    <row r="1714" spans="1:2" ht="15">
      <c r="A1714" s="7"/>
      <c r="B1714" s="416"/>
    </row>
    <row r="1715" spans="1:2" ht="15">
      <c r="A1715" s="7"/>
      <c r="B1715" s="416"/>
    </row>
    <row r="1716" spans="1:2" ht="15">
      <c r="A1716" s="7"/>
      <c r="B1716" s="416"/>
    </row>
    <row r="1717" spans="1:2" ht="15">
      <c r="A1717" s="7"/>
      <c r="B1717" s="416"/>
    </row>
    <row r="1718" spans="1:2" ht="15">
      <c r="A1718" s="7"/>
      <c r="B1718" s="416"/>
    </row>
    <row r="1719" spans="1:2" ht="15">
      <c r="A1719" s="7"/>
      <c r="B1719" s="416"/>
    </row>
    <row r="1720" spans="1:2" ht="15">
      <c r="A1720" s="7"/>
      <c r="B1720" s="416"/>
    </row>
    <row r="1721" spans="1:2" ht="15">
      <c r="A1721" s="7"/>
      <c r="B1721" s="416"/>
    </row>
    <row r="1722" spans="1:2" ht="15">
      <c r="A1722" s="7"/>
      <c r="B1722" s="416"/>
    </row>
    <row r="1723" spans="1:2" ht="15">
      <c r="A1723" s="7"/>
      <c r="B1723" s="416"/>
    </row>
    <row r="1724" spans="1:2" ht="15">
      <c r="A1724" s="7"/>
      <c r="B1724" s="416"/>
    </row>
    <row r="1725" spans="1:2" ht="15">
      <c r="A1725" s="7"/>
      <c r="B1725" s="416"/>
    </row>
    <row r="1726" spans="1:2" ht="15">
      <c r="A1726" s="7"/>
      <c r="B1726" s="416"/>
    </row>
    <row r="1727" spans="1:2">
      <c r="A1727" s="7"/>
      <c r="B1727" s="481"/>
    </row>
    <row r="1728" spans="1:2">
      <c r="A1728" s="7"/>
      <c r="B1728" s="480"/>
    </row>
    <row r="1729" spans="1:4" ht="15">
      <c r="A1729" s="7"/>
      <c r="B1729" s="416"/>
      <c r="C1729" s="996"/>
      <c r="D1729" s="996"/>
    </row>
    <row r="1730" spans="1:4" ht="15">
      <c r="A1730" s="7"/>
      <c r="B1730" s="416"/>
      <c r="C1730" s="996"/>
      <c r="D1730" s="996"/>
    </row>
    <row r="1731" spans="1:4" ht="15">
      <c r="A1731" s="7"/>
      <c r="B1731" s="416"/>
      <c r="C1731" s="996"/>
      <c r="D1731" s="996"/>
    </row>
    <row r="1732" spans="1:4" ht="15">
      <c r="A1732" s="7"/>
      <c r="B1732" s="416"/>
      <c r="C1732" s="996"/>
      <c r="D1732" s="996"/>
    </row>
    <row r="1733" spans="1:4">
      <c r="A1733" s="7"/>
      <c r="B1733" s="480"/>
    </row>
    <row r="1734" spans="1:4" ht="15">
      <c r="A1734" s="7"/>
      <c r="B1734" s="416"/>
    </row>
    <row r="1735" spans="1:4">
      <c r="A1735" s="7"/>
      <c r="B1735" s="480"/>
    </row>
    <row r="1736" spans="1:4" ht="15">
      <c r="A1736" s="7"/>
      <c r="B1736" s="416"/>
    </row>
    <row r="1737" spans="1:4" ht="15">
      <c r="A1737" s="7"/>
      <c r="B1737" s="416"/>
    </row>
    <row r="1738" spans="1:4" ht="15">
      <c r="A1738" s="7"/>
      <c r="B1738" s="416"/>
    </row>
    <row r="1739" spans="1:4" ht="15">
      <c r="A1739" s="7"/>
      <c r="B1739" s="416"/>
    </row>
    <row r="1740" spans="1:4" ht="15">
      <c r="A1740" s="7"/>
      <c r="B1740" s="416"/>
    </row>
    <row r="1741" spans="1:4" ht="15">
      <c r="A1741" s="7"/>
      <c r="B1741" s="416"/>
    </row>
    <row r="1742" spans="1:4">
      <c r="A1742" s="7"/>
      <c r="B1742" s="480"/>
    </row>
    <row r="1743" spans="1:4" ht="15">
      <c r="A1743" s="7"/>
      <c r="B1743" s="416"/>
    </row>
    <row r="1744" spans="1:4" ht="15">
      <c r="A1744" s="7"/>
      <c r="B1744" s="416"/>
    </row>
    <row r="1745" spans="1:2" ht="15">
      <c r="A1745" s="7"/>
      <c r="B1745" s="416"/>
    </row>
    <row r="1746" spans="1:2" ht="15">
      <c r="A1746" s="7"/>
      <c r="B1746" s="416"/>
    </row>
    <row r="1747" spans="1:2" ht="15">
      <c r="A1747" s="7"/>
      <c r="B1747" s="416"/>
    </row>
    <row r="1748" spans="1:2" ht="15">
      <c r="A1748" s="7"/>
      <c r="B1748" s="416"/>
    </row>
    <row r="1749" spans="1:2" ht="15">
      <c r="A1749" s="7"/>
      <c r="B1749" s="416"/>
    </row>
    <row r="1750" spans="1:2" ht="15">
      <c r="A1750" s="7"/>
      <c r="B1750" s="416"/>
    </row>
    <row r="1751" spans="1:2" ht="15">
      <c r="A1751" s="7"/>
      <c r="B1751" s="416"/>
    </row>
    <row r="1752" spans="1:2" ht="15">
      <c r="A1752" s="7"/>
      <c r="B1752" s="416"/>
    </row>
    <row r="1753" spans="1:2" ht="15">
      <c r="A1753" s="7"/>
      <c r="B1753" s="416"/>
    </row>
    <row r="1754" spans="1:2" ht="15">
      <c r="A1754" s="7"/>
      <c r="B1754" s="416"/>
    </row>
    <row r="1755" spans="1:2" ht="15">
      <c r="A1755" s="7"/>
      <c r="B1755" s="416"/>
    </row>
    <row r="1756" spans="1:2">
      <c r="A1756" s="7"/>
      <c r="B1756" s="481"/>
    </row>
    <row r="1757" spans="1:2" ht="15">
      <c r="A1757" s="7"/>
      <c r="B1757" s="416"/>
    </row>
    <row r="1758" spans="1:2" ht="15">
      <c r="A1758" s="7"/>
      <c r="B1758" s="416"/>
    </row>
    <row r="1759" spans="1:2" ht="15">
      <c r="A1759" s="7"/>
      <c r="B1759" s="416"/>
    </row>
    <row r="1760" spans="1:2" ht="15">
      <c r="A1760" s="7"/>
      <c r="B1760" s="416"/>
    </row>
    <row r="1761" spans="1:2" ht="15">
      <c r="A1761" s="7"/>
      <c r="B1761" s="416"/>
    </row>
    <row r="1762" spans="1:2" ht="15">
      <c r="A1762" s="7"/>
      <c r="B1762" s="416"/>
    </row>
    <row r="1763" spans="1:2" ht="15">
      <c r="A1763" s="7"/>
      <c r="B1763" s="416"/>
    </row>
    <row r="1764" spans="1:2" ht="15">
      <c r="A1764" s="7"/>
      <c r="B1764" s="416"/>
    </row>
    <row r="1765" spans="1:2" ht="15">
      <c r="A1765" s="7"/>
      <c r="B1765" s="416"/>
    </row>
    <row r="1766" spans="1:2" ht="15">
      <c r="A1766" s="7"/>
      <c r="B1766" s="416"/>
    </row>
    <row r="1767" spans="1:2" ht="15">
      <c r="A1767" s="7"/>
      <c r="B1767" s="416"/>
    </row>
    <row r="1768" spans="1:2" ht="15">
      <c r="A1768" s="7"/>
      <c r="B1768" s="416"/>
    </row>
    <row r="1769" spans="1:2" ht="15">
      <c r="A1769" s="7"/>
      <c r="B1769" s="416"/>
    </row>
    <row r="1770" spans="1:2" ht="15">
      <c r="A1770" s="7"/>
      <c r="B1770" s="416"/>
    </row>
    <row r="1771" spans="1:2">
      <c r="A1771" s="7"/>
      <c r="B1771" s="481"/>
    </row>
    <row r="1772" spans="1:2">
      <c r="A1772" s="7"/>
      <c r="B1772" s="480"/>
    </row>
    <row r="1773" spans="1:2" ht="15">
      <c r="A1773" s="7"/>
      <c r="B1773" s="416"/>
    </row>
    <row r="1774" spans="1:2" ht="15">
      <c r="A1774" s="7"/>
      <c r="B1774" s="416"/>
    </row>
    <row r="1775" spans="1:2" ht="15">
      <c r="A1775" s="7"/>
      <c r="B1775" s="416"/>
    </row>
    <row r="1776" spans="1:2" ht="15">
      <c r="A1776" s="7"/>
      <c r="B1776" s="416"/>
    </row>
    <row r="1777" spans="1:2" ht="15">
      <c r="A1777" s="7"/>
      <c r="B1777" s="416"/>
    </row>
    <row r="1778" spans="1:2" ht="15">
      <c r="A1778" s="7"/>
      <c r="B1778" s="416"/>
    </row>
    <row r="1779" spans="1:2" ht="15">
      <c r="A1779" s="7"/>
      <c r="B1779" s="416"/>
    </row>
    <row r="1780" spans="1:2" ht="15">
      <c r="A1780" s="7"/>
      <c r="B1780" s="416"/>
    </row>
    <row r="1781" spans="1:2" ht="15">
      <c r="A1781" s="7"/>
      <c r="B1781" s="416"/>
    </row>
    <row r="1782" spans="1:2" ht="15">
      <c r="A1782" s="7"/>
      <c r="B1782" s="416"/>
    </row>
    <row r="1783" spans="1:2" ht="15">
      <c r="A1783" s="7"/>
      <c r="B1783" s="416"/>
    </row>
    <row r="1784" spans="1:2" ht="15">
      <c r="A1784" s="7"/>
      <c r="B1784" s="416"/>
    </row>
    <row r="1785" spans="1:2" ht="15">
      <c r="A1785" s="7"/>
      <c r="B1785" s="416"/>
    </row>
    <row r="1786" spans="1:2" ht="15">
      <c r="A1786" s="7"/>
      <c r="B1786" s="416"/>
    </row>
    <row r="1787" spans="1:2" ht="15">
      <c r="A1787" s="7"/>
      <c r="B1787" s="416"/>
    </row>
    <row r="1788" spans="1:2" ht="15">
      <c r="A1788" s="7"/>
      <c r="B1788" s="416"/>
    </row>
    <row r="1789" spans="1:2" ht="15">
      <c r="A1789" s="7"/>
      <c r="B1789" s="416"/>
    </row>
    <row r="1790" spans="1:2">
      <c r="A1790" s="7"/>
      <c r="B1790" s="480"/>
    </row>
    <row r="1791" spans="1:2" ht="15">
      <c r="A1791" s="7"/>
      <c r="B1791" s="416"/>
    </row>
    <row r="1792" spans="1:2" ht="15">
      <c r="A1792" s="7"/>
      <c r="B1792" s="416"/>
    </row>
    <row r="1793" spans="1:2" ht="15">
      <c r="A1793" s="7"/>
      <c r="B1793" s="416"/>
    </row>
    <row r="1794" spans="1:2" ht="15">
      <c r="A1794" s="7"/>
      <c r="B1794" s="416"/>
    </row>
    <row r="1795" spans="1:2">
      <c r="A1795" s="7"/>
      <c r="B1795" s="480"/>
    </row>
    <row r="1796" spans="1:2" ht="15">
      <c r="A1796" s="7"/>
      <c r="B1796" s="416"/>
    </row>
    <row r="1797" spans="1:2" ht="15">
      <c r="A1797" s="7"/>
      <c r="B1797" s="416"/>
    </row>
    <row r="1798" spans="1:2" ht="15">
      <c r="A1798" s="7"/>
      <c r="B1798" s="416"/>
    </row>
    <row r="1799" spans="1:2" ht="15">
      <c r="A1799" s="7"/>
      <c r="B1799" s="416"/>
    </row>
    <row r="1800" spans="1:2" ht="15">
      <c r="A1800" s="7"/>
      <c r="B1800" s="416"/>
    </row>
    <row r="1801" spans="1:2" ht="15">
      <c r="A1801" s="7"/>
      <c r="B1801" s="416"/>
    </row>
    <row r="1802" spans="1:2" ht="15">
      <c r="A1802" s="7"/>
      <c r="B1802" s="416"/>
    </row>
    <row r="1803" spans="1:2" ht="15">
      <c r="A1803" s="7"/>
      <c r="B1803" s="416"/>
    </row>
    <row r="1804" spans="1:2" ht="15">
      <c r="A1804" s="7"/>
      <c r="B1804" s="416"/>
    </row>
    <row r="1805" spans="1:2" ht="15">
      <c r="A1805" s="7"/>
      <c r="B1805" s="416"/>
    </row>
    <row r="1806" spans="1:2" ht="15">
      <c r="A1806" s="7"/>
      <c r="B1806" s="416"/>
    </row>
    <row r="1807" spans="1:2" ht="15">
      <c r="A1807" s="7"/>
      <c r="B1807" s="416"/>
    </row>
    <row r="1808" spans="1:2" ht="15">
      <c r="A1808" s="7"/>
      <c r="B1808" s="416"/>
    </row>
    <row r="1809" spans="1:2" ht="15">
      <c r="A1809" s="7"/>
      <c r="B1809" s="416"/>
    </row>
    <row r="1810" spans="1:2" ht="15">
      <c r="A1810" s="7"/>
      <c r="B1810" s="416"/>
    </row>
    <row r="1811" spans="1:2" ht="15">
      <c r="A1811" s="7"/>
      <c r="B1811" s="416"/>
    </row>
    <row r="1812" spans="1:2" ht="15">
      <c r="A1812" s="7"/>
      <c r="B1812" s="416"/>
    </row>
    <row r="1813" spans="1:2" ht="15">
      <c r="A1813" s="7"/>
      <c r="B1813" s="416"/>
    </row>
    <row r="1814" spans="1:2" ht="15">
      <c r="A1814" s="7"/>
      <c r="B1814" s="416"/>
    </row>
    <row r="1815" spans="1:2" ht="15">
      <c r="A1815" s="7"/>
      <c r="B1815" s="416"/>
    </row>
    <row r="1816" spans="1:2" ht="15">
      <c r="A1816" s="7"/>
      <c r="B1816" s="416"/>
    </row>
    <row r="1817" spans="1:2" ht="15">
      <c r="A1817" s="7"/>
      <c r="B1817" s="416"/>
    </row>
    <row r="1818" spans="1:2" ht="15">
      <c r="A1818" s="7"/>
      <c r="B1818" s="416"/>
    </row>
    <row r="1819" spans="1:2" ht="15">
      <c r="A1819" s="7"/>
      <c r="B1819" s="416"/>
    </row>
    <row r="1820" spans="1:2" ht="15">
      <c r="A1820" s="7"/>
      <c r="B1820" s="416"/>
    </row>
    <row r="1821" spans="1:2" ht="15">
      <c r="A1821" s="7"/>
      <c r="B1821" s="416"/>
    </row>
    <row r="1822" spans="1:2" ht="15">
      <c r="A1822" s="7"/>
      <c r="B1822" s="416"/>
    </row>
    <row r="1823" spans="1:2" ht="15">
      <c r="A1823" s="7"/>
      <c r="B1823" s="416"/>
    </row>
    <row r="1824" spans="1:2" ht="15">
      <c r="A1824" s="7"/>
      <c r="B1824" s="416"/>
    </row>
    <row r="1825" spans="1:2" ht="15">
      <c r="A1825" s="7"/>
      <c r="B1825" s="416"/>
    </row>
    <row r="1826" spans="1:2" ht="15">
      <c r="A1826" s="7"/>
      <c r="B1826" s="416"/>
    </row>
    <row r="1827" spans="1:2" ht="15">
      <c r="A1827" s="7"/>
      <c r="B1827" s="416"/>
    </row>
    <row r="1828" spans="1:2" ht="15">
      <c r="A1828" s="7"/>
      <c r="B1828" s="416"/>
    </row>
    <row r="1829" spans="1:2" ht="15">
      <c r="A1829" s="7"/>
      <c r="B1829" s="416"/>
    </row>
    <row r="1830" spans="1:2" ht="15">
      <c r="A1830" s="7"/>
      <c r="B1830" s="416"/>
    </row>
    <row r="1831" spans="1:2" ht="15">
      <c r="A1831" s="7"/>
      <c r="B1831" s="416"/>
    </row>
    <row r="1832" spans="1:2" ht="15">
      <c r="A1832" s="7"/>
      <c r="B1832" s="416"/>
    </row>
    <row r="1833" spans="1:2" ht="15">
      <c r="A1833" s="7"/>
      <c r="B1833" s="416"/>
    </row>
    <row r="1834" spans="1:2" ht="15">
      <c r="A1834" s="7"/>
      <c r="B1834" s="416"/>
    </row>
    <row r="1835" spans="1:2" ht="15">
      <c r="A1835" s="7"/>
      <c r="B1835" s="416"/>
    </row>
    <row r="1836" spans="1:2">
      <c r="A1836" s="7"/>
      <c r="B1836" s="481"/>
    </row>
    <row r="1837" spans="1:2">
      <c r="A1837" s="7"/>
      <c r="B1837" s="480"/>
    </row>
    <row r="1838" spans="1:2" ht="15">
      <c r="A1838" s="7"/>
      <c r="B1838" s="416"/>
    </row>
    <row r="1839" spans="1:2">
      <c r="A1839" s="7"/>
      <c r="B1839" s="480"/>
    </row>
    <row r="1840" spans="1:2" ht="15">
      <c r="A1840" s="7"/>
      <c r="B1840" s="416"/>
    </row>
    <row r="1841" spans="1:2">
      <c r="A1841" s="7"/>
      <c r="B1841" s="480"/>
    </row>
    <row r="1842" spans="1:2" ht="15">
      <c r="A1842" s="7"/>
      <c r="B1842" s="416"/>
    </row>
    <row r="1843" spans="1:2" ht="15">
      <c r="A1843" s="7"/>
      <c r="B1843" s="416"/>
    </row>
    <row r="1844" spans="1:2" ht="15">
      <c r="A1844" s="7"/>
      <c r="B1844" s="416"/>
    </row>
    <row r="1845" spans="1:2" ht="15">
      <c r="A1845" s="7"/>
      <c r="B1845" s="416"/>
    </row>
    <row r="1846" spans="1:2" ht="15">
      <c r="A1846" s="7"/>
      <c r="B1846" s="416"/>
    </row>
    <row r="1847" spans="1:2" ht="15">
      <c r="A1847" s="7"/>
      <c r="B1847" s="416"/>
    </row>
    <row r="1848" spans="1:2" ht="15">
      <c r="A1848" s="7"/>
      <c r="B1848" s="416"/>
    </row>
    <row r="1849" spans="1:2" ht="15">
      <c r="A1849" s="7"/>
      <c r="B1849" s="416"/>
    </row>
    <row r="1850" spans="1:2">
      <c r="A1850" s="7"/>
      <c r="B1850" s="480"/>
    </row>
    <row r="1851" spans="1:2" ht="15">
      <c r="A1851" s="7"/>
      <c r="B1851" s="416"/>
    </row>
    <row r="1852" spans="1:2" ht="15">
      <c r="A1852" s="7"/>
      <c r="B1852" s="416"/>
    </row>
    <row r="1853" spans="1:2" ht="15">
      <c r="A1853" s="7"/>
      <c r="B1853" s="416"/>
    </row>
    <row r="1854" spans="1:2" ht="15">
      <c r="A1854" s="7"/>
      <c r="B1854" s="416"/>
    </row>
    <row r="1855" spans="1:2" ht="15">
      <c r="A1855" s="7"/>
      <c r="B1855" s="416"/>
    </row>
    <row r="1856" spans="1:2">
      <c r="A1856" s="7"/>
      <c r="B1856" s="481"/>
    </row>
    <row r="1857" spans="1:4">
      <c r="A1857" s="7"/>
      <c r="B1857" s="480"/>
    </row>
    <row r="1858" spans="1:4" ht="15">
      <c r="A1858" s="7"/>
      <c r="B1858" s="416"/>
      <c r="C1858" s="996"/>
      <c r="D1858" s="996"/>
    </row>
    <row r="1859" spans="1:4" ht="15">
      <c r="A1859" s="7"/>
      <c r="B1859" s="416"/>
      <c r="C1859" s="996"/>
      <c r="D1859" s="996"/>
    </row>
    <row r="1860" spans="1:4" ht="15">
      <c r="A1860" s="7"/>
      <c r="B1860" s="416"/>
      <c r="C1860" s="996"/>
      <c r="D1860" s="996"/>
    </row>
    <row r="1861" spans="1:4" ht="15">
      <c r="A1861" s="7"/>
      <c r="B1861" s="416"/>
      <c r="C1861" s="996"/>
      <c r="D1861" s="996"/>
    </row>
    <row r="1862" spans="1:4">
      <c r="A1862" s="7"/>
      <c r="B1862" s="480"/>
    </row>
    <row r="1863" spans="1:4" ht="15">
      <c r="A1863" s="7"/>
      <c r="B1863" s="416"/>
    </row>
    <row r="1864" spans="1:4" ht="15">
      <c r="A1864" s="7"/>
      <c r="B1864" s="416"/>
    </row>
    <row r="1865" spans="1:4" ht="15">
      <c r="A1865" s="7"/>
      <c r="B1865" s="416"/>
    </row>
    <row r="1866" spans="1:4">
      <c r="A1866" s="7"/>
      <c r="B1866" s="480"/>
    </row>
    <row r="1867" spans="1:4" ht="15">
      <c r="A1867" s="7"/>
      <c r="B1867" s="416"/>
    </row>
    <row r="1868" spans="1:4" ht="15">
      <c r="A1868" s="7"/>
      <c r="B1868" s="416"/>
    </row>
    <row r="1869" spans="1:4" ht="15">
      <c r="A1869" s="7"/>
      <c r="B1869" s="416"/>
    </row>
    <row r="1870" spans="1:4">
      <c r="A1870" s="7"/>
      <c r="B1870" s="480"/>
    </row>
    <row r="1871" spans="1:4" ht="15">
      <c r="A1871" s="7"/>
      <c r="B1871" s="416"/>
    </row>
    <row r="1872" spans="1:4" ht="15">
      <c r="A1872" s="7"/>
      <c r="B1872" s="416"/>
    </row>
    <row r="1873" spans="1:4" ht="15">
      <c r="A1873" s="7"/>
      <c r="B1873" s="416"/>
    </row>
    <row r="1874" spans="1:4" ht="15">
      <c r="A1874" s="7"/>
      <c r="B1874" s="416"/>
    </row>
    <row r="1875" spans="1:4" ht="15">
      <c r="A1875" s="7"/>
      <c r="B1875" s="416"/>
    </row>
    <row r="1876" spans="1:4">
      <c r="A1876" s="7"/>
      <c r="B1876" s="481"/>
    </row>
    <row r="1877" spans="1:4">
      <c r="A1877" s="7"/>
      <c r="B1877" s="480"/>
    </row>
    <row r="1878" spans="1:4" ht="15">
      <c r="A1878" s="7"/>
      <c r="B1878" s="416"/>
      <c r="C1878" s="996"/>
      <c r="D1878" s="996"/>
    </row>
    <row r="1879" spans="1:4" ht="15">
      <c r="A1879" s="7"/>
      <c r="B1879" s="416"/>
      <c r="C1879" s="996"/>
      <c r="D1879" s="996"/>
    </row>
    <row r="1880" spans="1:4" ht="15">
      <c r="A1880" s="7"/>
      <c r="B1880" s="416"/>
      <c r="C1880" s="996"/>
      <c r="D1880" s="996"/>
    </row>
    <row r="1881" spans="1:4" ht="15">
      <c r="A1881" s="7"/>
      <c r="B1881" s="416"/>
      <c r="C1881" s="996"/>
      <c r="D1881" s="996"/>
    </row>
    <row r="1882" spans="1:4">
      <c r="A1882" s="7"/>
      <c r="B1882" s="480"/>
    </row>
    <row r="1883" spans="1:4" ht="15">
      <c r="A1883" s="7"/>
      <c r="B1883" s="416"/>
    </row>
    <row r="1884" spans="1:4" ht="15">
      <c r="A1884" s="7"/>
      <c r="B1884" s="416"/>
    </row>
    <row r="1885" spans="1:4" ht="15">
      <c r="A1885" s="7"/>
      <c r="B1885" s="416"/>
    </row>
    <row r="1886" spans="1:4" ht="15">
      <c r="A1886" s="7"/>
      <c r="B1886" s="416"/>
    </row>
    <row r="1887" spans="1:4" ht="15">
      <c r="A1887" s="7"/>
      <c r="B1887" s="416"/>
    </row>
    <row r="1888" spans="1:4" ht="15">
      <c r="A1888" s="7"/>
      <c r="B1888" s="416"/>
    </row>
    <row r="1889" spans="1:2">
      <c r="A1889" s="7"/>
      <c r="B1889" s="480"/>
    </row>
    <row r="1890" spans="1:2" ht="15">
      <c r="A1890" s="7"/>
      <c r="B1890" s="416"/>
    </row>
    <row r="1891" spans="1:2" ht="15">
      <c r="A1891" s="7"/>
      <c r="B1891" s="416"/>
    </row>
    <row r="1892" spans="1:2" ht="15">
      <c r="A1892" s="7"/>
      <c r="B1892" s="416"/>
    </row>
    <row r="1893" spans="1:2" ht="15">
      <c r="A1893" s="7"/>
      <c r="B1893" s="416"/>
    </row>
    <row r="1894" spans="1:2" ht="15">
      <c r="A1894" s="7"/>
      <c r="B1894" s="416"/>
    </row>
    <row r="1895" spans="1:2" ht="15">
      <c r="A1895" s="7"/>
      <c r="B1895" s="416"/>
    </row>
    <row r="1896" spans="1:2" ht="15">
      <c r="A1896" s="7"/>
      <c r="B1896" s="416"/>
    </row>
    <row r="1897" spans="1:2">
      <c r="A1897" s="7"/>
      <c r="B1897" s="480"/>
    </row>
    <row r="1898" spans="1:2" ht="15">
      <c r="A1898" s="7"/>
      <c r="B1898" s="416"/>
    </row>
    <row r="1899" spans="1:2" ht="15">
      <c r="A1899" s="7"/>
      <c r="B1899" s="416"/>
    </row>
    <row r="1900" spans="1:2" ht="15">
      <c r="A1900" s="7"/>
      <c r="B1900" s="416"/>
    </row>
    <row r="1901" spans="1:2" ht="15">
      <c r="A1901" s="7"/>
      <c r="B1901" s="416"/>
    </row>
    <row r="1902" spans="1:2" ht="15">
      <c r="A1902" s="7"/>
      <c r="B1902" s="416"/>
    </row>
    <row r="1903" spans="1:2" ht="15">
      <c r="A1903" s="7"/>
      <c r="B1903" s="416"/>
    </row>
    <row r="1904" spans="1:2" ht="15">
      <c r="A1904" s="7"/>
      <c r="B1904" s="416"/>
    </row>
    <row r="1905" spans="1:2" ht="15">
      <c r="A1905" s="7"/>
      <c r="B1905" s="416"/>
    </row>
    <row r="1906" spans="1:2" ht="15">
      <c r="A1906" s="7"/>
      <c r="B1906" s="416"/>
    </row>
    <row r="1907" spans="1:2" ht="15">
      <c r="A1907" s="7"/>
      <c r="B1907" s="416"/>
    </row>
    <row r="1908" spans="1:2" ht="15">
      <c r="A1908" s="7"/>
      <c r="B1908" s="416"/>
    </row>
    <row r="1909" spans="1:2" ht="15">
      <c r="A1909" s="7"/>
      <c r="B1909" s="416"/>
    </row>
    <row r="1910" spans="1:2" ht="15">
      <c r="A1910" s="7"/>
      <c r="B1910" s="416"/>
    </row>
    <row r="1911" spans="1:2" ht="15">
      <c r="A1911" s="7"/>
      <c r="B1911" s="416"/>
    </row>
    <row r="1912" spans="1:2" ht="15">
      <c r="A1912" s="7"/>
      <c r="B1912" s="416"/>
    </row>
    <row r="1913" spans="1:2" ht="15">
      <c r="A1913" s="7"/>
      <c r="B1913" s="416"/>
    </row>
    <row r="1914" spans="1:2" ht="15">
      <c r="A1914" s="7"/>
      <c r="B1914" s="416"/>
    </row>
    <row r="1915" spans="1:2" ht="15">
      <c r="A1915" s="7"/>
      <c r="B1915" s="416"/>
    </row>
    <row r="1916" spans="1:2" ht="15">
      <c r="A1916" s="7"/>
      <c r="B1916" s="416"/>
    </row>
    <row r="1917" spans="1:2" ht="15">
      <c r="A1917" s="7"/>
      <c r="B1917" s="416"/>
    </row>
    <row r="1918" spans="1:2">
      <c r="A1918" s="7"/>
      <c r="B1918" s="481"/>
    </row>
    <row r="1919" spans="1:2">
      <c r="A1919" s="7"/>
      <c r="B1919" s="480"/>
    </row>
    <row r="1920" spans="1:2" ht="15">
      <c r="A1920" s="7"/>
      <c r="B1920" s="416"/>
    </row>
    <row r="1921" spans="1:2" ht="15">
      <c r="A1921" s="7"/>
      <c r="B1921" s="416"/>
    </row>
    <row r="1922" spans="1:2" ht="15">
      <c r="A1922" s="7"/>
      <c r="B1922" s="416"/>
    </row>
    <row r="1923" spans="1:2" ht="15">
      <c r="A1923" s="7"/>
      <c r="B1923" s="416"/>
    </row>
    <row r="1924" spans="1:2" ht="15">
      <c r="A1924" s="7"/>
      <c r="B1924" s="416"/>
    </row>
    <row r="1925" spans="1:2" ht="15">
      <c r="A1925" s="7"/>
      <c r="B1925" s="416"/>
    </row>
    <row r="1926" spans="1:2" ht="15">
      <c r="A1926" s="7"/>
      <c r="B1926" s="416"/>
    </row>
    <row r="1927" spans="1:2" ht="15">
      <c r="A1927" s="7"/>
      <c r="B1927" s="416"/>
    </row>
    <row r="1928" spans="1:2" ht="15">
      <c r="A1928" s="7"/>
      <c r="B1928" s="416"/>
    </row>
    <row r="1929" spans="1:2" ht="15">
      <c r="A1929" s="7"/>
      <c r="B1929" s="416"/>
    </row>
    <row r="1930" spans="1:2" ht="15">
      <c r="A1930" s="7"/>
      <c r="B1930" s="416"/>
    </row>
    <row r="1931" spans="1:2" ht="15">
      <c r="A1931" s="7"/>
      <c r="B1931" s="416"/>
    </row>
    <row r="1932" spans="1:2" ht="15">
      <c r="A1932" s="7"/>
      <c r="B1932" s="416"/>
    </row>
    <row r="1933" spans="1:2">
      <c r="A1933" s="7"/>
      <c r="B1933" s="480"/>
    </row>
    <row r="1934" spans="1:2" ht="15">
      <c r="A1934" s="7"/>
      <c r="B1934" s="416"/>
    </row>
    <row r="1935" spans="1:2" ht="15">
      <c r="A1935" s="7"/>
      <c r="B1935" s="416"/>
    </row>
    <row r="1936" spans="1:2">
      <c r="A1936" s="7"/>
      <c r="B1936" s="480"/>
    </row>
    <row r="1937" spans="1:2" ht="15">
      <c r="A1937" s="7"/>
      <c r="B1937" s="416"/>
    </row>
    <row r="1938" spans="1:2" ht="15">
      <c r="A1938" s="7"/>
      <c r="B1938" s="416"/>
    </row>
    <row r="1939" spans="1:2">
      <c r="A1939" s="7"/>
      <c r="B1939" s="480"/>
    </row>
    <row r="1940" spans="1:2" ht="15">
      <c r="A1940" s="7"/>
      <c r="B1940" s="416"/>
    </row>
    <row r="1941" spans="1:2" ht="15">
      <c r="A1941" s="7"/>
      <c r="B1941" s="416"/>
    </row>
    <row r="1942" spans="1:2" ht="15">
      <c r="A1942" s="7"/>
      <c r="B1942" s="416"/>
    </row>
    <row r="1943" spans="1:2" ht="15">
      <c r="A1943" s="7"/>
      <c r="B1943" s="416"/>
    </row>
    <row r="1944" spans="1:2" ht="15">
      <c r="A1944" s="7"/>
      <c r="B1944" s="416"/>
    </row>
    <row r="1945" spans="1:2">
      <c r="A1945" s="7"/>
      <c r="B1945" s="481"/>
    </row>
    <row r="1946" spans="1:2">
      <c r="A1946" s="7"/>
      <c r="B1946" s="480"/>
    </row>
    <row r="1947" spans="1:2" ht="15">
      <c r="A1947" s="7"/>
      <c r="B1947" s="416"/>
    </row>
    <row r="1948" spans="1:2" ht="15">
      <c r="A1948" s="7"/>
      <c r="B1948" s="416"/>
    </row>
    <row r="1949" spans="1:2" ht="15">
      <c r="A1949" s="7"/>
      <c r="B1949" s="416"/>
    </row>
    <row r="1950" spans="1:2" ht="15">
      <c r="A1950" s="7"/>
      <c r="B1950" s="416"/>
    </row>
    <row r="1951" spans="1:2" ht="15">
      <c r="A1951" s="7"/>
      <c r="B1951" s="416"/>
    </row>
    <row r="1952" spans="1:2" ht="15">
      <c r="A1952" s="7"/>
      <c r="B1952" s="416"/>
    </row>
    <row r="1953" spans="1:2" ht="15">
      <c r="A1953" s="7"/>
      <c r="B1953" s="416"/>
    </row>
    <row r="1954" spans="1:2" ht="15">
      <c r="A1954" s="7"/>
      <c r="B1954" s="416"/>
    </row>
    <row r="1955" spans="1:2" ht="15">
      <c r="A1955" s="7"/>
      <c r="B1955" s="416"/>
    </row>
    <row r="1956" spans="1:2" ht="15">
      <c r="A1956" s="7"/>
      <c r="B1956" s="416"/>
    </row>
    <row r="1957" spans="1:2" ht="15">
      <c r="A1957" s="7"/>
      <c r="B1957" s="416"/>
    </row>
    <row r="1958" spans="1:2" ht="15">
      <c r="A1958" s="7"/>
      <c r="B1958" s="416"/>
    </row>
    <row r="1959" spans="1:2" ht="15">
      <c r="A1959" s="7"/>
      <c r="B1959" s="416"/>
    </row>
    <row r="1960" spans="1:2">
      <c r="A1960" s="7"/>
      <c r="B1960" s="480"/>
    </row>
    <row r="1961" spans="1:2" ht="15">
      <c r="A1961" s="7"/>
      <c r="B1961" s="416"/>
    </row>
    <row r="1962" spans="1:2">
      <c r="A1962" s="7"/>
      <c r="B1962" s="480"/>
    </row>
    <row r="1963" spans="1:2" ht="15">
      <c r="A1963" s="7"/>
      <c r="B1963" s="416"/>
    </row>
    <row r="1964" spans="1:2" ht="15">
      <c r="A1964" s="7"/>
      <c r="B1964" s="416"/>
    </row>
    <row r="1965" spans="1:2" ht="15">
      <c r="A1965" s="7"/>
      <c r="B1965" s="416"/>
    </row>
    <row r="1966" spans="1:2" ht="15">
      <c r="A1966" s="7"/>
      <c r="B1966" s="416"/>
    </row>
    <row r="1967" spans="1:2">
      <c r="A1967" s="7"/>
      <c r="B1967" s="480"/>
    </row>
    <row r="1968" spans="1:2" ht="15">
      <c r="A1968" s="7"/>
      <c r="B1968" s="416"/>
    </row>
    <row r="1969" spans="1:10" ht="15">
      <c r="A1969" s="7"/>
      <c r="B1969" s="416"/>
    </row>
    <row r="1970" spans="1:10" ht="15">
      <c r="A1970" s="7"/>
      <c r="B1970" s="416"/>
    </row>
    <row r="1971" spans="1:10" ht="15">
      <c r="A1971" s="7"/>
      <c r="B1971" s="416"/>
    </row>
    <row r="1972" spans="1:10" ht="15">
      <c r="A1972" s="7"/>
      <c r="B1972" s="416"/>
    </row>
    <row r="1973" spans="1:10">
      <c r="A1973" s="7"/>
      <c r="B1973" s="483"/>
      <c r="C1973" s="484"/>
      <c r="D1973" s="484"/>
      <c r="E1973" s="485"/>
      <c r="F1973" s="485"/>
      <c r="G1973" s="486"/>
      <c r="H1973" s="485"/>
      <c r="I1973" s="487"/>
      <c r="J1973" s="488"/>
    </row>
    <row r="1974" spans="1:10">
      <c r="A1974" s="7"/>
      <c r="B1974" s="489"/>
      <c r="C1974" s="484"/>
      <c r="D1974" s="484"/>
      <c r="E1974" s="485"/>
      <c r="F1974" s="485"/>
      <c r="G1974" s="486"/>
      <c r="H1974" s="485"/>
      <c r="I1974" s="487"/>
      <c r="J1974" s="488"/>
    </row>
    <row r="1975" spans="1:10" ht="15">
      <c r="A1975" s="7"/>
      <c r="B1975" s="490"/>
      <c r="C1975" s="484"/>
      <c r="D1975" s="484"/>
      <c r="E1975" s="485"/>
      <c r="F1975" s="485"/>
      <c r="G1975" s="486"/>
      <c r="H1975" s="485"/>
      <c r="I1975" s="487"/>
      <c r="J1975" s="488"/>
    </row>
    <row r="1976" spans="1:10" ht="15">
      <c r="A1976" s="7"/>
      <c r="B1976" s="490"/>
      <c r="C1976" s="484"/>
      <c r="D1976" s="484"/>
      <c r="E1976" s="485"/>
      <c r="F1976" s="485"/>
      <c r="G1976" s="486"/>
      <c r="H1976" s="485"/>
      <c r="I1976" s="487"/>
      <c r="J1976" s="488"/>
    </row>
    <row r="1977" spans="1:10" ht="15">
      <c r="A1977" s="7"/>
      <c r="B1977" s="490"/>
      <c r="C1977" s="484"/>
      <c r="D1977" s="484"/>
      <c r="E1977" s="485"/>
      <c r="F1977" s="485"/>
      <c r="G1977" s="486"/>
      <c r="H1977" s="485"/>
      <c r="I1977" s="487"/>
      <c r="J1977" s="488"/>
    </row>
    <row r="1978" spans="1:10" ht="15">
      <c r="A1978" s="7"/>
      <c r="B1978" s="490"/>
      <c r="C1978" s="484"/>
      <c r="D1978" s="484"/>
      <c r="E1978" s="485"/>
      <c r="F1978" s="485"/>
      <c r="G1978" s="486"/>
      <c r="H1978" s="485"/>
      <c r="I1978" s="487"/>
      <c r="J1978" s="488"/>
    </row>
    <row r="1979" spans="1:10" ht="15">
      <c r="A1979" s="7"/>
      <c r="B1979" s="490"/>
      <c r="C1979" s="484"/>
      <c r="D1979" s="484"/>
      <c r="E1979" s="485"/>
      <c r="F1979" s="485"/>
      <c r="G1979" s="486"/>
      <c r="H1979" s="485"/>
      <c r="I1979" s="487"/>
      <c r="J1979" s="488"/>
    </row>
    <row r="1980" spans="1:10" ht="15">
      <c r="A1980" s="7"/>
      <c r="B1980" s="490"/>
      <c r="C1980" s="484"/>
      <c r="D1980" s="484"/>
      <c r="E1980" s="485"/>
      <c r="F1980" s="485"/>
      <c r="G1980" s="486"/>
      <c r="H1980" s="485"/>
      <c r="I1980" s="487"/>
      <c r="J1980" s="488"/>
    </row>
    <row r="1981" spans="1:10" ht="15">
      <c r="A1981" s="7"/>
      <c r="B1981" s="490"/>
      <c r="C1981" s="484"/>
      <c r="D1981" s="484"/>
      <c r="E1981" s="485"/>
      <c r="F1981" s="485"/>
      <c r="G1981" s="486"/>
      <c r="H1981" s="485"/>
      <c r="I1981" s="487"/>
      <c r="J1981" s="488"/>
    </row>
    <row r="1982" spans="1:10" ht="15">
      <c r="A1982" s="7"/>
      <c r="B1982" s="490"/>
      <c r="C1982" s="484"/>
      <c r="D1982" s="484"/>
      <c r="E1982" s="485"/>
      <c r="F1982" s="485"/>
      <c r="G1982" s="486"/>
      <c r="H1982" s="485"/>
      <c r="I1982" s="487"/>
      <c r="J1982" s="488"/>
    </row>
    <row r="1983" spans="1:10" ht="15">
      <c r="A1983" s="7"/>
      <c r="B1983" s="490"/>
      <c r="C1983" s="484"/>
      <c r="D1983" s="484"/>
      <c r="E1983" s="485"/>
      <c r="F1983" s="485"/>
      <c r="G1983" s="486"/>
      <c r="H1983" s="485"/>
      <c r="I1983" s="487"/>
      <c r="J1983" s="488"/>
    </row>
    <row r="1984" spans="1:10" ht="15">
      <c r="A1984" s="7"/>
      <c r="B1984" s="490"/>
      <c r="C1984" s="484"/>
      <c r="D1984" s="484"/>
      <c r="E1984" s="485"/>
      <c r="F1984" s="485"/>
      <c r="G1984" s="486"/>
      <c r="H1984" s="485"/>
      <c r="I1984" s="487"/>
      <c r="J1984" s="488"/>
    </row>
    <row r="1985" spans="1:10" ht="15">
      <c r="A1985" s="7"/>
      <c r="B1985" s="490"/>
      <c r="C1985" s="484"/>
      <c r="D1985" s="484"/>
      <c r="E1985" s="485"/>
      <c r="F1985" s="485"/>
      <c r="G1985" s="486"/>
      <c r="H1985" s="485"/>
      <c r="I1985" s="487"/>
      <c r="J1985" s="488"/>
    </row>
    <row r="1986" spans="1:10" ht="15">
      <c r="A1986" s="7"/>
      <c r="B1986" s="490"/>
      <c r="C1986" s="484"/>
      <c r="D1986" s="484"/>
      <c r="E1986" s="485"/>
      <c r="F1986" s="485"/>
      <c r="G1986" s="486"/>
      <c r="H1986" s="485"/>
      <c r="I1986" s="487"/>
      <c r="J1986" s="488"/>
    </row>
    <row r="1987" spans="1:10" ht="15">
      <c r="A1987" s="7"/>
      <c r="B1987" s="490"/>
      <c r="C1987" s="484"/>
      <c r="D1987" s="484"/>
      <c r="E1987" s="485"/>
      <c r="F1987" s="485"/>
      <c r="G1987" s="486"/>
      <c r="H1987" s="485"/>
      <c r="I1987" s="487"/>
      <c r="J1987" s="488"/>
    </row>
    <row r="1988" spans="1:10" ht="15">
      <c r="A1988" s="7"/>
      <c r="B1988" s="490"/>
      <c r="C1988" s="484"/>
      <c r="D1988" s="484"/>
      <c r="E1988" s="485"/>
      <c r="F1988" s="485"/>
      <c r="G1988" s="486"/>
      <c r="H1988" s="485"/>
      <c r="I1988" s="487"/>
      <c r="J1988" s="488"/>
    </row>
    <row r="1989" spans="1:10" ht="15">
      <c r="A1989" s="7"/>
      <c r="B1989" s="490"/>
      <c r="C1989" s="484"/>
      <c r="D1989" s="484"/>
      <c r="E1989" s="485"/>
      <c r="F1989" s="485"/>
      <c r="G1989" s="486"/>
      <c r="H1989" s="485"/>
      <c r="I1989" s="487"/>
      <c r="J1989" s="488"/>
    </row>
    <row r="1990" spans="1:10" ht="15">
      <c r="A1990" s="7"/>
      <c r="B1990" s="490"/>
      <c r="C1990" s="484"/>
      <c r="D1990" s="484"/>
      <c r="E1990" s="485"/>
      <c r="F1990" s="485"/>
      <c r="G1990" s="486"/>
      <c r="H1990" s="485"/>
      <c r="I1990" s="487"/>
      <c r="J1990" s="488"/>
    </row>
    <row r="1991" spans="1:10" ht="15">
      <c r="A1991" s="7"/>
      <c r="B1991" s="490"/>
      <c r="C1991" s="484"/>
      <c r="D1991" s="484"/>
      <c r="E1991" s="485"/>
      <c r="F1991" s="485"/>
      <c r="G1991" s="486"/>
      <c r="H1991" s="485"/>
      <c r="I1991" s="487"/>
      <c r="J1991" s="488"/>
    </row>
    <row r="1992" spans="1:10">
      <c r="A1992" s="7"/>
      <c r="B1992" s="489"/>
      <c r="C1992" s="484"/>
      <c r="D1992" s="484"/>
      <c r="E1992" s="485"/>
      <c r="F1992" s="485"/>
      <c r="G1992" s="486"/>
      <c r="H1992" s="485"/>
      <c r="I1992" s="487"/>
      <c r="J1992" s="488"/>
    </row>
    <row r="1993" spans="1:10" ht="15">
      <c r="A1993" s="7"/>
      <c r="B1993" s="490"/>
      <c r="C1993" s="484"/>
      <c r="D1993" s="484"/>
      <c r="E1993" s="485"/>
      <c r="F1993" s="485"/>
      <c r="G1993" s="486"/>
      <c r="H1993" s="485"/>
      <c r="I1993" s="487"/>
      <c r="J1993" s="488"/>
    </row>
    <row r="1994" spans="1:10" ht="15">
      <c r="A1994" s="7"/>
      <c r="B1994" s="490"/>
      <c r="C1994" s="484"/>
      <c r="D1994" s="484"/>
      <c r="E1994" s="485"/>
      <c r="F1994" s="485"/>
      <c r="G1994" s="486"/>
      <c r="H1994" s="485"/>
      <c r="I1994" s="487"/>
      <c r="J1994" s="488"/>
    </row>
    <row r="1995" spans="1:10" ht="15">
      <c r="A1995" s="7"/>
      <c r="B1995" s="490"/>
      <c r="C1995" s="484"/>
      <c r="D1995" s="484"/>
      <c r="E1995" s="485"/>
      <c r="F1995" s="485"/>
      <c r="G1995" s="486"/>
      <c r="H1995" s="485"/>
      <c r="I1995" s="487"/>
      <c r="J1995" s="488"/>
    </row>
    <row r="1996" spans="1:10">
      <c r="A1996" s="7"/>
      <c r="B1996" s="489"/>
      <c r="C1996" s="484"/>
      <c r="D1996" s="484"/>
      <c r="E1996" s="485"/>
      <c r="F1996" s="485"/>
      <c r="G1996" s="486"/>
      <c r="H1996" s="485"/>
      <c r="I1996" s="487"/>
      <c r="J1996" s="488"/>
    </row>
    <row r="1997" spans="1:10" ht="15">
      <c r="A1997" s="7"/>
      <c r="B1997" s="490"/>
      <c r="C1997" s="484"/>
      <c r="D1997" s="484"/>
      <c r="E1997" s="485"/>
      <c r="F1997" s="485"/>
      <c r="G1997" s="486"/>
      <c r="H1997" s="485"/>
      <c r="I1997" s="487"/>
      <c r="J1997" s="488"/>
    </row>
    <row r="1998" spans="1:10" ht="15">
      <c r="A1998" s="7"/>
      <c r="B1998" s="490"/>
      <c r="C1998" s="484"/>
      <c r="D1998" s="484"/>
      <c r="E1998" s="485"/>
      <c r="F1998" s="485"/>
      <c r="G1998" s="486"/>
      <c r="H1998" s="485"/>
      <c r="I1998" s="487"/>
      <c r="J1998" s="488"/>
    </row>
    <row r="1999" spans="1:10">
      <c r="A1999" s="7"/>
      <c r="B1999" s="483"/>
      <c r="C1999" s="997"/>
      <c r="D1999" s="997"/>
      <c r="E1999" s="485"/>
      <c r="F1999" s="485"/>
      <c r="G1999" s="486"/>
      <c r="H1999" s="485"/>
      <c r="I1999" s="487"/>
      <c r="J1999" s="488"/>
    </row>
    <row r="2000" spans="1:10">
      <c r="A2000" s="7"/>
      <c r="B2000" s="483"/>
      <c r="C2000" s="997"/>
      <c r="D2000" s="997"/>
      <c r="E2000" s="485"/>
      <c r="F2000" s="485"/>
      <c r="G2000" s="486"/>
      <c r="H2000" s="485"/>
      <c r="I2000" s="487"/>
      <c r="J2000" s="488"/>
    </row>
    <row r="2001" spans="1:10">
      <c r="A2001" s="7"/>
      <c r="B2001" s="489"/>
      <c r="C2001" s="484"/>
      <c r="D2001" s="484"/>
      <c r="E2001" s="485"/>
      <c r="F2001" s="485"/>
      <c r="G2001" s="486"/>
      <c r="H2001" s="485"/>
      <c r="I2001" s="487"/>
      <c r="J2001" s="488"/>
    </row>
    <row r="2002" spans="1:10" ht="15">
      <c r="A2002" s="7"/>
      <c r="B2002" s="490"/>
      <c r="C2002" s="484"/>
      <c r="D2002" s="484"/>
      <c r="E2002" s="485"/>
      <c r="F2002" s="485"/>
      <c r="G2002" s="486"/>
      <c r="H2002" s="485"/>
      <c r="I2002" s="487"/>
      <c r="J2002" s="488"/>
    </row>
    <row r="2003" spans="1:10" ht="15">
      <c r="A2003" s="7"/>
      <c r="B2003" s="490"/>
      <c r="C2003" s="484"/>
      <c r="D2003" s="484"/>
      <c r="E2003" s="485"/>
      <c r="F2003" s="485"/>
      <c r="G2003" s="486"/>
      <c r="H2003" s="485"/>
      <c r="I2003" s="487"/>
      <c r="J2003" s="488"/>
    </row>
    <row r="2004" spans="1:10" ht="15">
      <c r="A2004" s="7"/>
      <c r="B2004" s="490"/>
      <c r="C2004" s="484"/>
      <c r="D2004" s="484"/>
      <c r="E2004" s="485"/>
      <c r="F2004" s="485"/>
      <c r="G2004" s="486"/>
      <c r="H2004" s="485"/>
      <c r="I2004" s="487"/>
      <c r="J2004" s="488"/>
    </row>
    <row r="2005" spans="1:10" ht="15">
      <c r="A2005" s="7"/>
      <c r="B2005" s="490"/>
      <c r="C2005" s="484"/>
      <c r="D2005" s="484"/>
      <c r="E2005" s="485"/>
      <c r="F2005" s="485"/>
      <c r="G2005" s="486"/>
      <c r="H2005" s="485"/>
      <c r="I2005" s="487"/>
      <c r="J2005" s="488"/>
    </row>
    <row r="2006" spans="1:10" ht="15">
      <c r="A2006" s="7"/>
      <c r="B2006" s="490"/>
      <c r="C2006" s="484"/>
      <c r="D2006" s="484"/>
      <c r="E2006" s="485"/>
      <c r="F2006" s="485"/>
      <c r="G2006" s="486"/>
      <c r="H2006" s="485"/>
      <c r="I2006" s="487"/>
      <c r="J2006" s="488"/>
    </row>
    <row r="2007" spans="1:10" ht="15">
      <c r="A2007" s="7"/>
      <c r="B2007" s="490"/>
      <c r="C2007" s="484"/>
      <c r="D2007" s="484"/>
      <c r="E2007" s="485"/>
      <c r="F2007" s="485"/>
      <c r="G2007" s="486"/>
      <c r="H2007" s="485"/>
      <c r="I2007" s="487"/>
      <c r="J2007" s="488"/>
    </row>
    <row r="2008" spans="1:10" ht="15">
      <c r="A2008" s="7"/>
      <c r="B2008" s="490"/>
      <c r="C2008" s="484"/>
      <c r="D2008" s="484"/>
      <c r="E2008" s="485"/>
      <c r="F2008" s="485"/>
      <c r="G2008" s="486"/>
      <c r="H2008" s="485"/>
      <c r="I2008" s="487"/>
      <c r="J2008" s="488"/>
    </row>
    <row r="2009" spans="1:10" ht="15">
      <c r="A2009" s="7"/>
      <c r="B2009" s="490"/>
      <c r="C2009" s="484"/>
      <c r="D2009" s="484"/>
      <c r="E2009" s="485"/>
      <c r="F2009" s="485"/>
      <c r="G2009" s="486"/>
      <c r="H2009" s="485"/>
      <c r="I2009" s="487"/>
      <c r="J2009" s="488"/>
    </row>
    <row r="2010" spans="1:10" ht="15">
      <c r="A2010" s="7"/>
      <c r="B2010" s="490"/>
      <c r="C2010" s="484"/>
      <c r="D2010" s="484"/>
      <c r="E2010" s="485"/>
      <c r="F2010" s="485"/>
      <c r="G2010" s="486"/>
      <c r="H2010" s="485"/>
      <c r="I2010" s="487"/>
      <c r="J2010" s="488"/>
    </row>
    <row r="2011" spans="1:10" ht="15">
      <c r="A2011" s="7"/>
      <c r="B2011" s="490"/>
      <c r="C2011" s="484"/>
      <c r="D2011" s="484"/>
      <c r="E2011" s="485"/>
      <c r="F2011" s="485"/>
      <c r="G2011" s="486"/>
      <c r="H2011" s="485"/>
      <c r="I2011" s="487"/>
      <c r="J2011" s="488"/>
    </row>
    <row r="2012" spans="1:10" ht="15">
      <c r="A2012" s="7"/>
      <c r="B2012" s="490"/>
      <c r="C2012" s="484"/>
      <c r="D2012" s="484"/>
      <c r="E2012" s="485"/>
      <c r="F2012" s="485"/>
      <c r="G2012" s="486"/>
      <c r="H2012" s="485"/>
      <c r="I2012" s="487"/>
      <c r="J2012" s="488"/>
    </row>
    <row r="2013" spans="1:10" ht="15">
      <c r="A2013" s="7"/>
      <c r="B2013" s="490"/>
      <c r="C2013" s="484"/>
      <c r="D2013" s="484"/>
      <c r="E2013" s="485"/>
      <c r="F2013" s="485"/>
      <c r="G2013" s="486"/>
      <c r="H2013" s="485"/>
      <c r="I2013" s="487"/>
      <c r="J2013" s="488"/>
    </row>
    <row r="2014" spans="1:10" ht="15">
      <c r="A2014" s="7"/>
      <c r="B2014" s="490"/>
      <c r="C2014" s="484"/>
      <c r="D2014" s="484"/>
      <c r="E2014" s="485"/>
      <c r="F2014" s="485"/>
      <c r="G2014" s="486"/>
      <c r="H2014" s="485"/>
      <c r="I2014" s="487"/>
      <c r="J2014" s="488"/>
    </row>
    <row r="2015" spans="1:10" ht="15">
      <c r="A2015" s="7"/>
      <c r="B2015" s="490"/>
      <c r="C2015" s="484"/>
      <c r="D2015" s="484"/>
      <c r="E2015" s="485"/>
      <c r="F2015" s="485"/>
      <c r="G2015" s="486"/>
      <c r="H2015" s="485"/>
      <c r="I2015" s="487"/>
      <c r="J2015" s="488"/>
    </row>
    <row r="2016" spans="1:10" ht="15">
      <c r="A2016" s="7"/>
      <c r="B2016" s="490"/>
      <c r="C2016" s="484"/>
      <c r="D2016" s="484"/>
      <c r="E2016" s="485"/>
      <c r="F2016" s="485"/>
      <c r="G2016" s="486"/>
      <c r="H2016" s="485"/>
      <c r="I2016" s="487"/>
      <c r="J2016" s="488"/>
    </row>
    <row r="2017" spans="1:10">
      <c r="A2017" s="7"/>
      <c r="B2017" s="489"/>
      <c r="C2017" s="484"/>
      <c r="D2017" s="484"/>
      <c r="E2017" s="485"/>
      <c r="F2017" s="485"/>
      <c r="G2017" s="486"/>
      <c r="H2017" s="485"/>
      <c r="I2017" s="487"/>
      <c r="J2017" s="488"/>
    </row>
    <row r="2018" spans="1:10" ht="15">
      <c r="A2018" s="7"/>
      <c r="B2018" s="490"/>
      <c r="C2018" s="484"/>
      <c r="D2018" s="484"/>
      <c r="E2018" s="485"/>
      <c r="F2018" s="485"/>
      <c r="G2018" s="486"/>
      <c r="H2018" s="485"/>
      <c r="I2018" s="487"/>
      <c r="J2018" s="488"/>
    </row>
    <row r="2019" spans="1:10" ht="15">
      <c r="A2019" s="7"/>
      <c r="B2019" s="490"/>
      <c r="C2019" s="484"/>
      <c r="D2019" s="484"/>
      <c r="E2019" s="485"/>
      <c r="F2019" s="485"/>
      <c r="G2019" s="486"/>
      <c r="H2019" s="485"/>
      <c r="I2019" s="487"/>
      <c r="J2019" s="488"/>
    </row>
    <row r="2020" spans="1:10" ht="15">
      <c r="A2020" s="7"/>
      <c r="B2020" s="490"/>
      <c r="C2020" s="484"/>
      <c r="D2020" s="484"/>
      <c r="E2020" s="485"/>
      <c r="F2020" s="485"/>
      <c r="G2020" s="486"/>
      <c r="H2020" s="485"/>
      <c r="I2020" s="487"/>
      <c r="J2020" s="488"/>
    </row>
    <row r="2021" spans="1:10" ht="15">
      <c r="A2021" s="7"/>
      <c r="B2021" s="490"/>
      <c r="C2021" s="484"/>
      <c r="D2021" s="484"/>
      <c r="E2021" s="485"/>
      <c r="F2021" s="485"/>
      <c r="G2021" s="486"/>
      <c r="H2021" s="485"/>
      <c r="I2021" s="487"/>
      <c r="J2021" s="488"/>
    </row>
    <row r="2022" spans="1:10" ht="15">
      <c r="A2022" s="7"/>
      <c r="B2022" s="490"/>
      <c r="C2022" s="484"/>
      <c r="D2022" s="484"/>
      <c r="E2022" s="485"/>
      <c r="F2022" s="485"/>
      <c r="G2022" s="486"/>
      <c r="H2022" s="485"/>
      <c r="I2022" s="487"/>
      <c r="J2022" s="488"/>
    </row>
    <row r="2023" spans="1:10" ht="15">
      <c r="A2023" s="7"/>
      <c r="B2023" s="490"/>
      <c r="C2023" s="484"/>
      <c r="D2023" s="484"/>
      <c r="E2023" s="485"/>
      <c r="F2023" s="485"/>
      <c r="G2023" s="486"/>
      <c r="H2023" s="485"/>
      <c r="I2023" s="487"/>
      <c r="J2023" s="488"/>
    </row>
    <row r="2024" spans="1:10" ht="15">
      <c r="A2024" s="7"/>
      <c r="B2024" s="490"/>
      <c r="C2024" s="484"/>
      <c r="D2024" s="484"/>
      <c r="E2024" s="485"/>
      <c r="F2024" s="485"/>
      <c r="G2024" s="486"/>
      <c r="H2024" s="485"/>
      <c r="I2024" s="487"/>
      <c r="J2024" s="488"/>
    </row>
    <row r="2025" spans="1:10" ht="15">
      <c r="A2025" s="7"/>
      <c r="B2025" s="490"/>
      <c r="C2025" s="484"/>
      <c r="D2025" s="484"/>
      <c r="E2025" s="485"/>
      <c r="F2025" s="485"/>
      <c r="G2025" s="486"/>
      <c r="H2025" s="485"/>
      <c r="I2025" s="487"/>
      <c r="J2025" s="488"/>
    </row>
    <row r="2026" spans="1:10" ht="15">
      <c r="A2026" s="7"/>
      <c r="B2026" s="490"/>
      <c r="C2026" s="484"/>
      <c r="D2026" s="484"/>
      <c r="E2026" s="485"/>
      <c r="F2026" s="485"/>
      <c r="G2026" s="486"/>
      <c r="H2026" s="485"/>
      <c r="I2026" s="487"/>
      <c r="J2026" s="488"/>
    </row>
    <row r="2027" spans="1:10" ht="15">
      <c r="A2027" s="7"/>
      <c r="B2027" s="490"/>
      <c r="C2027" s="484"/>
      <c r="D2027" s="484"/>
      <c r="E2027" s="485"/>
      <c r="F2027" s="485"/>
      <c r="G2027" s="486"/>
      <c r="H2027" s="485"/>
      <c r="I2027" s="487"/>
      <c r="J2027" s="488"/>
    </row>
    <row r="2028" spans="1:10" ht="15">
      <c r="A2028" s="7"/>
      <c r="B2028" s="490"/>
      <c r="C2028" s="484"/>
      <c r="D2028" s="484"/>
      <c r="E2028" s="485"/>
      <c r="F2028" s="485"/>
      <c r="G2028" s="486"/>
      <c r="H2028" s="485"/>
      <c r="I2028" s="487"/>
      <c r="J2028" s="488"/>
    </row>
    <row r="2029" spans="1:10" ht="15">
      <c r="A2029" s="7"/>
      <c r="B2029" s="490"/>
      <c r="C2029" s="484"/>
      <c r="D2029" s="484"/>
      <c r="E2029" s="485"/>
      <c r="F2029" s="485"/>
      <c r="G2029" s="486"/>
      <c r="H2029" s="485"/>
      <c r="I2029" s="487"/>
      <c r="J2029" s="488"/>
    </row>
    <row r="2030" spans="1:10" ht="15">
      <c r="A2030" s="7"/>
      <c r="B2030" s="490"/>
      <c r="C2030" s="484"/>
      <c r="D2030" s="484"/>
      <c r="E2030" s="485"/>
      <c r="F2030" s="485"/>
      <c r="G2030" s="486"/>
      <c r="H2030" s="485"/>
      <c r="I2030" s="487"/>
      <c r="J2030" s="488"/>
    </row>
    <row r="2031" spans="1:10" ht="15">
      <c r="A2031" s="7"/>
      <c r="B2031" s="490"/>
      <c r="C2031" s="484"/>
      <c r="D2031" s="484"/>
      <c r="E2031" s="485"/>
      <c r="F2031" s="485"/>
      <c r="G2031" s="486"/>
      <c r="H2031" s="485"/>
      <c r="I2031" s="487"/>
      <c r="J2031" s="488"/>
    </row>
    <row r="2032" spans="1:10" ht="15">
      <c r="A2032" s="7"/>
      <c r="B2032" s="490"/>
      <c r="C2032" s="484"/>
      <c r="D2032" s="484"/>
      <c r="E2032" s="485"/>
      <c r="F2032" s="485"/>
      <c r="G2032" s="486"/>
      <c r="H2032" s="485"/>
      <c r="I2032" s="487"/>
      <c r="J2032" s="488"/>
    </row>
    <row r="2033" spans="1:10">
      <c r="A2033" s="7"/>
      <c r="B2033" s="489"/>
      <c r="C2033" s="484"/>
      <c r="D2033" s="484"/>
      <c r="E2033" s="485"/>
      <c r="F2033" s="485"/>
      <c r="G2033" s="486"/>
      <c r="H2033" s="485"/>
      <c r="I2033" s="487"/>
      <c r="J2033" s="488"/>
    </row>
    <row r="2034" spans="1:10" ht="15">
      <c r="A2034" s="7"/>
      <c r="B2034" s="490"/>
      <c r="C2034" s="484"/>
      <c r="D2034" s="484"/>
      <c r="E2034" s="485"/>
      <c r="F2034" s="485"/>
      <c r="G2034" s="486"/>
      <c r="H2034" s="485"/>
      <c r="I2034" s="487"/>
      <c r="J2034" s="488"/>
    </row>
    <row r="2035" spans="1:10" ht="15">
      <c r="A2035" s="7"/>
      <c r="B2035" s="490"/>
      <c r="C2035" s="484"/>
      <c r="D2035" s="484"/>
      <c r="E2035" s="485"/>
      <c r="F2035" s="485"/>
      <c r="G2035" s="486"/>
      <c r="H2035" s="485"/>
      <c r="I2035" s="487"/>
      <c r="J2035" s="488"/>
    </row>
    <row r="2036" spans="1:10" ht="15">
      <c r="A2036" s="7"/>
      <c r="B2036" s="490"/>
      <c r="C2036" s="484"/>
      <c r="D2036" s="484"/>
      <c r="E2036" s="485"/>
      <c r="F2036" s="485"/>
      <c r="G2036" s="486"/>
      <c r="H2036" s="485"/>
      <c r="I2036" s="487"/>
      <c r="J2036" s="488"/>
    </row>
    <row r="2037" spans="1:10" ht="15">
      <c r="A2037" s="7"/>
      <c r="B2037" s="490"/>
      <c r="C2037" s="484"/>
      <c r="D2037" s="484"/>
      <c r="E2037" s="485"/>
      <c r="F2037" s="485"/>
      <c r="G2037" s="486"/>
      <c r="H2037" s="485"/>
      <c r="I2037" s="487"/>
      <c r="J2037" s="488"/>
    </row>
    <row r="2038" spans="1:10" ht="15">
      <c r="A2038" s="7"/>
      <c r="B2038" s="490"/>
      <c r="C2038" s="484"/>
      <c r="D2038" s="484"/>
      <c r="E2038" s="485"/>
      <c r="F2038" s="485"/>
      <c r="G2038" s="486"/>
      <c r="H2038" s="485"/>
      <c r="I2038" s="487"/>
      <c r="J2038" s="488"/>
    </row>
    <row r="2039" spans="1:10">
      <c r="A2039" s="7"/>
      <c r="B2039" s="489"/>
      <c r="C2039" s="484"/>
      <c r="D2039" s="484"/>
      <c r="E2039" s="485"/>
      <c r="F2039" s="485"/>
      <c r="G2039" s="486"/>
      <c r="H2039" s="485"/>
      <c r="I2039" s="487"/>
      <c r="J2039" s="488"/>
    </row>
    <row r="2040" spans="1:10" ht="15">
      <c r="A2040" s="7"/>
      <c r="B2040" s="490"/>
      <c r="C2040" s="484"/>
      <c r="D2040" s="484"/>
      <c r="E2040" s="485"/>
      <c r="F2040" s="485"/>
      <c r="G2040" s="486"/>
      <c r="H2040" s="485"/>
      <c r="I2040" s="487"/>
      <c r="J2040" s="488"/>
    </row>
    <row r="2041" spans="1:10" ht="15">
      <c r="A2041" s="7"/>
      <c r="B2041" s="490"/>
      <c r="C2041" s="484"/>
      <c r="D2041" s="484"/>
      <c r="E2041" s="485"/>
      <c r="F2041" s="485"/>
      <c r="G2041" s="486"/>
      <c r="H2041" s="485"/>
      <c r="I2041" s="487"/>
      <c r="J2041" s="488"/>
    </row>
    <row r="2042" spans="1:10">
      <c r="A2042" s="7"/>
      <c r="B2042" s="489"/>
      <c r="C2042" s="484"/>
      <c r="D2042" s="484"/>
      <c r="E2042" s="485"/>
      <c r="F2042" s="485"/>
      <c r="G2042" s="486"/>
      <c r="H2042" s="485"/>
      <c r="I2042" s="487"/>
      <c r="J2042" s="488"/>
    </row>
    <row r="2043" spans="1:10" ht="15">
      <c r="A2043" s="7"/>
      <c r="B2043" s="490"/>
      <c r="C2043" s="484"/>
      <c r="D2043" s="484"/>
      <c r="E2043" s="485"/>
      <c r="F2043" s="485"/>
      <c r="G2043" s="486"/>
      <c r="H2043" s="485"/>
      <c r="I2043" s="487"/>
      <c r="J2043" s="488"/>
    </row>
    <row r="2044" spans="1:10" ht="15">
      <c r="A2044" s="7"/>
      <c r="B2044" s="490"/>
      <c r="C2044" s="484"/>
      <c r="D2044" s="484"/>
      <c r="E2044" s="485"/>
      <c r="F2044" s="485"/>
      <c r="G2044" s="486"/>
      <c r="H2044" s="485"/>
      <c r="I2044" s="487"/>
      <c r="J2044" s="488"/>
    </row>
    <row r="2045" spans="1:10" ht="15">
      <c r="A2045" s="7"/>
      <c r="B2045" s="490"/>
      <c r="C2045" s="484"/>
      <c r="D2045" s="484"/>
      <c r="E2045" s="485"/>
      <c r="F2045" s="485"/>
      <c r="G2045" s="486"/>
      <c r="H2045" s="485"/>
      <c r="I2045" s="487"/>
      <c r="J2045" s="488"/>
    </row>
    <row r="2046" spans="1:10" ht="15">
      <c r="A2046" s="7"/>
      <c r="B2046" s="490"/>
      <c r="C2046" s="484"/>
      <c r="D2046" s="484"/>
      <c r="E2046" s="485"/>
      <c r="F2046" s="485"/>
      <c r="G2046" s="486"/>
      <c r="H2046" s="485"/>
      <c r="I2046" s="487"/>
      <c r="J2046" s="488"/>
    </row>
    <row r="2047" spans="1:10" ht="15">
      <c r="A2047" s="7"/>
      <c r="B2047" s="490"/>
      <c r="C2047" s="484"/>
      <c r="D2047" s="484"/>
      <c r="E2047" s="485"/>
      <c r="F2047" s="485"/>
      <c r="G2047" s="486"/>
      <c r="H2047" s="485"/>
      <c r="I2047" s="487"/>
      <c r="J2047" s="488"/>
    </row>
    <row r="2048" spans="1:10" ht="15">
      <c r="A2048" s="7"/>
      <c r="B2048" s="490"/>
      <c r="C2048" s="484"/>
      <c r="D2048" s="484"/>
      <c r="E2048" s="485"/>
      <c r="F2048" s="485"/>
      <c r="G2048" s="486"/>
      <c r="H2048" s="485"/>
      <c r="I2048" s="487"/>
      <c r="J2048" s="488"/>
    </row>
    <row r="2049" spans="1:10" ht="15">
      <c r="A2049" s="7"/>
      <c r="B2049" s="490"/>
      <c r="C2049" s="484"/>
      <c r="D2049" s="484"/>
      <c r="E2049" s="485"/>
      <c r="F2049" s="485"/>
      <c r="G2049" s="486"/>
      <c r="H2049" s="485"/>
      <c r="I2049" s="487"/>
      <c r="J2049" s="488"/>
    </row>
    <row r="2050" spans="1:10" ht="15">
      <c r="A2050" s="7"/>
      <c r="B2050" s="490"/>
      <c r="C2050" s="484"/>
      <c r="D2050" s="484"/>
      <c r="E2050" s="485"/>
      <c r="F2050" s="485"/>
      <c r="G2050" s="486"/>
      <c r="H2050" s="485"/>
      <c r="I2050" s="487"/>
      <c r="J2050" s="488"/>
    </row>
    <row r="2051" spans="1:10" ht="15">
      <c r="A2051" s="7"/>
      <c r="B2051" s="490"/>
      <c r="C2051" s="484"/>
      <c r="D2051" s="484"/>
      <c r="E2051" s="485"/>
      <c r="F2051" s="485"/>
      <c r="G2051" s="486"/>
      <c r="H2051" s="485"/>
      <c r="I2051" s="487"/>
      <c r="J2051" s="488"/>
    </row>
    <row r="2052" spans="1:10" ht="15">
      <c r="A2052" s="7"/>
      <c r="B2052" s="490"/>
      <c r="C2052" s="484"/>
      <c r="D2052" s="484"/>
      <c r="E2052" s="485"/>
      <c r="F2052" s="485"/>
      <c r="G2052" s="486"/>
      <c r="H2052" s="485"/>
      <c r="I2052" s="487"/>
      <c r="J2052" s="488"/>
    </row>
    <row r="2053" spans="1:10" ht="15">
      <c r="A2053" s="7"/>
      <c r="B2053" s="490"/>
      <c r="C2053" s="484"/>
      <c r="D2053" s="484"/>
      <c r="E2053" s="485"/>
      <c r="F2053" s="485"/>
      <c r="G2053" s="486"/>
      <c r="H2053" s="485"/>
      <c r="I2053" s="487"/>
      <c r="J2053" s="488"/>
    </row>
    <row r="2054" spans="1:10" ht="15">
      <c r="A2054" s="7"/>
      <c r="B2054" s="490"/>
      <c r="C2054" s="484"/>
      <c r="D2054" s="484"/>
      <c r="E2054" s="485"/>
      <c r="F2054" s="485"/>
      <c r="G2054" s="486"/>
      <c r="H2054" s="485"/>
      <c r="I2054" s="487"/>
      <c r="J2054" s="488"/>
    </row>
    <row r="2055" spans="1:10" ht="15">
      <c r="A2055" s="7"/>
      <c r="B2055" s="490"/>
      <c r="C2055" s="484"/>
      <c r="D2055" s="484"/>
      <c r="E2055" s="485"/>
      <c r="F2055" s="485"/>
      <c r="G2055" s="486"/>
      <c r="H2055" s="485"/>
      <c r="I2055" s="487"/>
      <c r="J2055" s="488"/>
    </row>
    <row r="2056" spans="1:10" ht="15">
      <c r="A2056" s="7"/>
      <c r="B2056" s="490"/>
      <c r="C2056" s="484"/>
      <c r="D2056" s="484"/>
      <c r="E2056" s="485"/>
      <c r="F2056" s="485"/>
      <c r="G2056" s="486"/>
      <c r="H2056" s="485"/>
      <c r="I2056" s="487"/>
      <c r="J2056" s="488"/>
    </row>
    <row r="2057" spans="1:10" ht="15">
      <c r="A2057" s="7"/>
      <c r="B2057" s="490"/>
      <c r="C2057" s="484"/>
      <c r="D2057" s="484"/>
      <c r="E2057" s="485"/>
      <c r="F2057" s="485"/>
      <c r="G2057" s="486"/>
      <c r="H2057" s="485"/>
      <c r="I2057" s="487"/>
      <c r="J2057" s="488"/>
    </row>
    <row r="2058" spans="1:10" ht="15">
      <c r="A2058" s="7"/>
      <c r="B2058" s="490"/>
      <c r="C2058" s="484"/>
      <c r="D2058" s="484"/>
      <c r="E2058" s="485"/>
      <c r="F2058" s="485"/>
      <c r="G2058" s="486"/>
      <c r="H2058" s="485"/>
      <c r="I2058" s="487"/>
      <c r="J2058" s="488"/>
    </row>
    <row r="2059" spans="1:10" ht="15">
      <c r="A2059" s="7"/>
      <c r="B2059" s="490"/>
      <c r="C2059" s="484"/>
      <c r="D2059" s="484"/>
      <c r="E2059" s="485"/>
      <c r="F2059" s="485"/>
      <c r="G2059" s="486"/>
      <c r="H2059" s="485"/>
      <c r="I2059" s="487"/>
      <c r="J2059" s="488"/>
    </row>
    <row r="2060" spans="1:10" ht="15">
      <c r="A2060" s="7"/>
      <c r="B2060" s="490"/>
      <c r="C2060" s="484"/>
      <c r="D2060" s="484"/>
      <c r="E2060" s="485"/>
      <c r="F2060" s="485"/>
      <c r="G2060" s="486"/>
      <c r="H2060" s="485"/>
      <c r="I2060" s="487"/>
      <c r="J2060" s="488"/>
    </row>
    <row r="2061" spans="1:10" ht="15">
      <c r="A2061" s="7"/>
      <c r="B2061" s="490"/>
      <c r="C2061" s="484"/>
      <c r="D2061" s="484"/>
      <c r="E2061" s="485"/>
      <c r="F2061" s="485"/>
      <c r="G2061" s="486"/>
      <c r="H2061" s="485"/>
      <c r="I2061" s="487"/>
      <c r="J2061" s="488"/>
    </row>
    <row r="2062" spans="1:10" ht="15">
      <c r="A2062" s="7"/>
      <c r="B2062" s="490"/>
      <c r="C2062" s="484"/>
      <c r="D2062" s="484"/>
      <c r="E2062" s="485"/>
      <c r="F2062" s="485"/>
      <c r="G2062" s="486"/>
      <c r="H2062" s="485"/>
      <c r="I2062" s="487"/>
      <c r="J2062" s="488"/>
    </row>
    <row r="2063" spans="1:10">
      <c r="A2063" s="7"/>
      <c r="B2063" s="483"/>
      <c r="C2063" s="484"/>
      <c r="D2063" s="484"/>
      <c r="E2063" s="485"/>
      <c r="F2063" s="485"/>
      <c r="G2063" s="486"/>
      <c r="H2063" s="485"/>
      <c r="I2063" s="487"/>
      <c r="J2063" s="488"/>
    </row>
    <row r="2064" spans="1:10">
      <c r="A2064" s="7"/>
      <c r="B2064" s="489"/>
      <c r="C2064" s="484"/>
      <c r="D2064" s="484"/>
      <c r="E2064" s="485"/>
      <c r="F2064" s="485"/>
      <c r="G2064" s="486"/>
      <c r="H2064" s="485"/>
      <c r="I2064" s="487"/>
      <c r="J2064" s="488"/>
    </row>
    <row r="2065" spans="1:10" ht="15">
      <c r="A2065" s="7"/>
      <c r="B2065" s="490"/>
      <c r="C2065" s="484"/>
      <c r="D2065" s="484"/>
      <c r="E2065" s="485"/>
      <c r="F2065" s="485"/>
      <c r="G2065" s="486"/>
      <c r="H2065" s="485"/>
      <c r="I2065" s="487"/>
      <c r="J2065" s="488"/>
    </row>
    <row r="2066" spans="1:10" ht="15">
      <c r="A2066" s="7"/>
      <c r="B2066" s="490"/>
      <c r="C2066" s="484"/>
      <c r="D2066" s="484"/>
      <c r="E2066" s="485"/>
      <c r="F2066" s="485"/>
      <c r="G2066" s="486"/>
      <c r="H2066" s="485"/>
      <c r="I2066" s="487"/>
      <c r="J2066" s="488"/>
    </row>
    <row r="2067" spans="1:10" ht="15">
      <c r="A2067" s="7"/>
      <c r="B2067" s="490"/>
      <c r="C2067" s="484"/>
      <c r="D2067" s="484"/>
      <c r="E2067" s="485"/>
      <c r="F2067" s="485"/>
      <c r="G2067" s="486"/>
      <c r="H2067" s="485"/>
      <c r="I2067" s="487"/>
      <c r="J2067" s="488"/>
    </row>
    <row r="2068" spans="1:10" ht="15">
      <c r="A2068" s="7"/>
      <c r="B2068" s="490"/>
      <c r="C2068" s="484"/>
      <c r="D2068" s="484"/>
      <c r="E2068" s="485"/>
      <c r="F2068" s="485"/>
      <c r="G2068" s="486"/>
      <c r="H2068" s="485"/>
      <c r="I2068" s="487"/>
      <c r="J2068" s="488"/>
    </row>
    <row r="2069" spans="1:10" ht="15">
      <c r="A2069" s="7"/>
      <c r="B2069" s="490"/>
      <c r="C2069" s="484"/>
      <c r="D2069" s="484"/>
      <c r="E2069" s="485"/>
      <c r="F2069" s="485"/>
      <c r="G2069" s="486"/>
      <c r="H2069" s="485"/>
      <c r="I2069" s="487"/>
      <c r="J2069" s="488"/>
    </row>
    <row r="2070" spans="1:10" ht="15">
      <c r="A2070" s="7"/>
      <c r="B2070" s="490"/>
      <c r="C2070" s="484"/>
      <c r="D2070" s="484"/>
      <c r="E2070" s="485"/>
      <c r="F2070" s="485"/>
      <c r="G2070" s="486"/>
      <c r="H2070" s="485"/>
      <c r="I2070" s="487"/>
      <c r="J2070" s="488"/>
    </row>
    <row r="2071" spans="1:10" ht="15">
      <c r="A2071" s="7"/>
      <c r="B2071" s="490"/>
      <c r="C2071" s="484"/>
      <c r="D2071" s="484"/>
      <c r="E2071" s="485"/>
      <c r="F2071" s="485"/>
      <c r="G2071" s="486"/>
      <c r="H2071" s="485"/>
      <c r="I2071" s="487"/>
      <c r="J2071" s="488"/>
    </row>
    <row r="2072" spans="1:10" ht="15">
      <c r="A2072" s="7"/>
      <c r="B2072" s="490"/>
      <c r="C2072" s="484"/>
      <c r="D2072" s="484"/>
      <c r="E2072" s="485"/>
      <c r="F2072" s="485"/>
      <c r="G2072" s="486"/>
      <c r="H2072" s="485"/>
      <c r="I2072" s="487"/>
      <c r="J2072" s="488"/>
    </row>
    <row r="2073" spans="1:10" ht="15">
      <c r="A2073" s="7"/>
      <c r="B2073" s="490"/>
      <c r="C2073" s="484"/>
      <c r="D2073" s="484"/>
      <c r="E2073" s="485"/>
      <c r="F2073" s="485"/>
      <c r="G2073" s="486"/>
      <c r="H2073" s="485"/>
      <c r="I2073" s="487"/>
      <c r="J2073" s="488"/>
    </row>
    <row r="2074" spans="1:10" ht="15">
      <c r="A2074" s="7"/>
      <c r="B2074" s="490"/>
      <c r="C2074" s="484"/>
      <c r="D2074" s="484"/>
      <c r="E2074" s="485"/>
      <c r="F2074" s="485"/>
      <c r="G2074" s="486"/>
      <c r="H2074" s="485"/>
      <c r="I2074" s="487"/>
      <c r="J2074" s="488"/>
    </row>
    <row r="2075" spans="1:10" ht="15">
      <c r="A2075" s="7"/>
      <c r="B2075" s="490"/>
      <c r="C2075" s="484"/>
      <c r="D2075" s="484"/>
      <c r="E2075" s="485"/>
      <c r="F2075" s="485"/>
      <c r="G2075" s="486"/>
      <c r="H2075" s="485"/>
      <c r="I2075" s="487"/>
      <c r="J2075" s="488"/>
    </row>
    <row r="2076" spans="1:10" ht="15">
      <c r="A2076" s="7"/>
      <c r="B2076" s="490"/>
      <c r="C2076" s="484"/>
      <c r="D2076" s="484"/>
      <c r="E2076" s="485"/>
      <c r="F2076" s="485"/>
      <c r="G2076" s="486"/>
      <c r="H2076" s="485"/>
      <c r="I2076" s="487"/>
      <c r="J2076" s="488"/>
    </row>
    <row r="2077" spans="1:10" ht="15">
      <c r="A2077" s="7"/>
      <c r="B2077" s="490"/>
      <c r="C2077" s="484"/>
      <c r="D2077" s="484"/>
      <c r="E2077" s="485"/>
      <c r="F2077" s="485"/>
      <c r="G2077" s="486"/>
      <c r="H2077" s="485"/>
      <c r="I2077" s="487"/>
      <c r="J2077" s="488"/>
    </row>
    <row r="2078" spans="1:10" ht="15">
      <c r="A2078" s="7"/>
      <c r="B2078" s="490"/>
      <c r="C2078" s="484"/>
      <c r="D2078" s="484"/>
      <c r="E2078" s="485"/>
      <c r="F2078" s="485"/>
      <c r="G2078" s="486"/>
      <c r="H2078" s="485"/>
      <c r="I2078" s="487"/>
      <c r="J2078" s="488"/>
    </row>
    <row r="2079" spans="1:10" ht="15">
      <c r="A2079" s="7"/>
      <c r="B2079" s="490"/>
      <c r="C2079" s="484"/>
      <c r="D2079" s="484"/>
      <c r="E2079" s="485"/>
      <c r="F2079" s="485"/>
      <c r="G2079" s="486"/>
      <c r="H2079" s="485"/>
      <c r="I2079" s="487"/>
      <c r="J2079" s="488"/>
    </row>
    <row r="2080" spans="1:10" ht="15">
      <c r="A2080" s="7"/>
      <c r="B2080" s="490"/>
      <c r="C2080" s="484"/>
      <c r="D2080" s="484"/>
      <c r="E2080" s="485"/>
      <c r="F2080" s="485"/>
      <c r="G2080" s="486"/>
      <c r="H2080" s="485"/>
      <c r="I2080" s="487"/>
      <c r="J2080" s="488"/>
    </row>
    <row r="2081" spans="1:10">
      <c r="A2081" s="7"/>
      <c r="B2081" s="489"/>
      <c r="C2081" s="484"/>
      <c r="D2081" s="484"/>
      <c r="E2081" s="485"/>
      <c r="F2081" s="485"/>
      <c r="G2081" s="486"/>
      <c r="H2081" s="485"/>
      <c r="I2081" s="487"/>
      <c r="J2081" s="488"/>
    </row>
    <row r="2082" spans="1:10" ht="15">
      <c r="A2082" s="7"/>
      <c r="B2082" s="490"/>
      <c r="C2082" s="484"/>
      <c r="D2082" s="484"/>
      <c r="E2082" s="485"/>
      <c r="F2082" s="485"/>
      <c r="G2082" s="486"/>
      <c r="H2082" s="485"/>
      <c r="I2082" s="487"/>
      <c r="J2082" s="488"/>
    </row>
    <row r="2083" spans="1:10" ht="15">
      <c r="A2083" s="7"/>
      <c r="B2083" s="490"/>
      <c r="C2083" s="484"/>
      <c r="D2083" s="484"/>
      <c r="E2083" s="485"/>
      <c r="F2083" s="485"/>
      <c r="G2083" s="486"/>
      <c r="H2083" s="485"/>
      <c r="I2083" s="487"/>
      <c r="J2083" s="488"/>
    </row>
    <row r="2084" spans="1:10" ht="15">
      <c r="A2084" s="7"/>
      <c r="B2084" s="490"/>
      <c r="C2084" s="484"/>
      <c r="D2084" s="484"/>
      <c r="E2084" s="485"/>
      <c r="F2084" s="485"/>
      <c r="G2084" s="486"/>
      <c r="H2084" s="485"/>
      <c r="I2084" s="487"/>
      <c r="J2084" s="488"/>
    </row>
    <row r="2085" spans="1:10" ht="15">
      <c r="A2085" s="7"/>
      <c r="B2085" s="490"/>
      <c r="C2085" s="484"/>
      <c r="D2085" s="484"/>
      <c r="E2085" s="485"/>
      <c r="F2085" s="485"/>
      <c r="G2085" s="486"/>
      <c r="H2085" s="485"/>
      <c r="I2085" s="487"/>
      <c r="J2085" s="488"/>
    </row>
    <row r="2086" spans="1:10">
      <c r="A2086" s="7"/>
      <c r="B2086" s="489"/>
      <c r="C2086" s="484"/>
      <c r="D2086" s="484"/>
      <c r="E2086" s="485"/>
      <c r="F2086" s="485"/>
      <c r="G2086" s="486"/>
      <c r="H2086" s="485"/>
      <c r="I2086" s="487"/>
      <c r="J2086" s="488"/>
    </row>
    <row r="2087" spans="1:10" ht="15">
      <c r="A2087" s="7"/>
      <c r="B2087" s="490"/>
      <c r="C2087" s="484"/>
      <c r="D2087" s="484"/>
      <c r="E2087" s="485"/>
      <c r="F2087" s="485"/>
      <c r="G2087" s="486"/>
      <c r="H2087" s="485"/>
      <c r="I2087" s="487"/>
      <c r="J2087" s="488"/>
    </row>
    <row r="2088" spans="1:10" ht="15">
      <c r="A2088" s="7"/>
      <c r="B2088" s="490"/>
      <c r="C2088" s="484"/>
      <c r="D2088" s="484"/>
      <c r="E2088" s="485"/>
      <c r="F2088" s="485"/>
      <c r="G2088" s="486"/>
      <c r="H2088" s="485"/>
      <c r="I2088" s="487"/>
      <c r="J2088" s="488"/>
    </row>
    <row r="2089" spans="1:10" ht="15">
      <c r="A2089" s="7"/>
      <c r="B2089" s="490"/>
      <c r="C2089" s="484"/>
      <c r="D2089" s="484"/>
      <c r="E2089" s="485"/>
      <c r="F2089" s="485"/>
      <c r="G2089" s="486"/>
      <c r="H2089" s="485"/>
      <c r="I2089" s="487"/>
      <c r="J2089" s="488"/>
    </row>
    <row r="2090" spans="1:10" ht="15">
      <c r="A2090" s="7"/>
      <c r="B2090" s="490"/>
      <c r="C2090" s="484"/>
      <c r="D2090" s="484"/>
      <c r="E2090" s="485"/>
      <c r="F2090" s="485"/>
      <c r="G2090" s="486"/>
      <c r="H2090" s="485"/>
      <c r="I2090" s="487"/>
      <c r="J2090" s="488"/>
    </row>
    <row r="2091" spans="1:10" ht="15">
      <c r="A2091" s="7"/>
      <c r="B2091" s="490"/>
      <c r="C2091" s="484"/>
      <c r="D2091" s="484"/>
      <c r="E2091" s="485"/>
      <c r="F2091" s="485"/>
      <c r="G2091" s="486"/>
      <c r="H2091" s="485"/>
      <c r="I2091" s="487"/>
      <c r="J2091" s="488"/>
    </row>
    <row r="2092" spans="1:10" ht="15">
      <c r="A2092" s="7"/>
      <c r="B2092" s="490"/>
      <c r="C2092" s="484"/>
      <c r="D2092" s="484"/>
      <c r="E2092" s="485"/>
      <c r="F2092" s="485"/>
      <c r="G2092" s="486"/>
      <c r="H2092" s="485"/>
      <c r="I2092" s="487"/>
      <c r="J2092" s="488"/>
    </row>
    <row r="2093" spans="1:10" ht="15">
      <c r="A2093" s="7"/>
      <c r="B2093" s="490"/>
      <c r="C2093" s="484"/>
      <c r="D2093" s="484"/>
      <c r="E2093" s="485"/>
      <c r="F2093" s="485"/>
      <c r="G2093" s="486"/>
      <c r="H2093" s="485"/>
      <c r="I2093" s="487"/>
      <c r="J2093" s="488"/>
    </row>
    <row r="2094" spans="1:10" ht="15">
      <c r="A2094" s="7"/>
      <c r="B2094" s="490"/>
      <c r="C2094" s="484"/>
      <c r="D2094" s="484"/>
      <c r="E2094" s="485"/>
      <c r="F2094" s="485"/>
      <c r="G2094" s="486"/>
      <c r="H2094" s="485"/>
      <c r="I2094" s="487"/>
      <c r="J2094" s="488"/>
    </row>
    <row r="2095" spans="1:10" ht="15">
      <c r="A2095" s="7"/>
      <c r="B2095" s="490"/>
      <c r="C2095" s="484"/>
      <c r="D2095" s="484"/>
      <c r="E2095" s="485"/>
      <c r="F2095" s="485"/>
      <c r="G2095" s="486"/>
      <c r="H2095" s="485"/>
      <c r="I2095" s="487"/>
      <c r="J2095" s="488"/>
    </row>
    <row r="2096" spans="1:10" ht="15">
      <c r="A2096" s="7"/>
      <c r="B2096" s="490"/>
      <c r="C2096" s="484"/>
      <c r="D2096" s="484"/>
      <c r="E2096" s="485"/>
      <c r="F2096" s="485"/>
      <c r="G2096" s="486"/>
      <c r="H2096" s="485"/>
      <c r="I2096" s="487"/>
      <c r="J2096" s="488"/>
    </row>
    <row r="2097" spans="1:10" ht="15">
      <c r="A2097" s="7"/>
      <c r="B2097" s="490"/>
      <c r="C2097" s="484"/>
      <c r="D2097" s="484"/>
      <c r="E2097" s="485"/>
      <c r="F2097" s="485"/>
      <c r="G2097" s="486"/>
      <c r="H2097" s="485"/>
      <c r="I2097" s="487"/>
      <c r="J2097" s="488"/>
    </row>
    <row r="2098" spans="1:10" ht="15">
      <c r="A2098" s="7"/>
      <c r="B2098" s="490"/>
      <c r="C2098" s="484"/>
      <c r="D2098" s="484"/>
      <c r="E2098" s="485"/>
      <c r="F2098" s="485"/>
      <c r="G2098" s="486"/>
      <c r="H2098" s="485"/>
      <c r="I2098" s="487"/>
      <c r="J2098" s="488"/>
    </row>
    <row r="2099" spans="1:10" ht="15">
      <c r="A2099" s="7"/>
      <c r="B2099" s="490"/>
      <c r="C2099" s="484"/>
      <c r="D2099" s="484"/>
      <c r="E2099" s="485"/>
      <c r="F2099" s="485"/>
      <c r="G2099" s="486"/>
      <c r="H2099" s="485"/>
      <c r="I2099" s="487"/>
      <c r="J2099" s="488"/>
    </row>
    <row r="2100" spans="1:10" ht="15">
      <c r="A2100" s="7"/>
      <c r="B2100" s="490"/>
      <c r="C2100" s="484"/>
      <c r="D2100" s="484"/>
      <c r="E2100" s="485"/>
      <c r="F2100" s="485"/>
      <c r="G2100" s="486"/>
      <c r="H2100" s="485"/>
      <c r="I2100" s="487"/>
      <c r="J2100" s="488"/>
    </row>
    <row r="2101" spans="1:10" ht="15">
      <c r="A2101" s="7"/>
      <c r="B2101" s="490"/>
      <c r="C2101" s="484"/>
      <c r="D2101" s="484"/>
      <c r="E2101" s="485"/>
      <c r="F2101" s="485"/>
      <c r="G2101" s="486"/>
      <c r="H2101" s="485"/>
      <c r="I2101" s="487"/>
      <c r="J2101" s="488"/>
    </row>
    <row r="2102" spans="1:10" ht="15">
      <c r="A2102" s="7"/>
      <c r="B2102" s="490"/>
      <c r="C2102" s="484"/>
      <c r="D2102" s="484"/>
      <c r="E2102" s="485"/>
      <c r="F2102" s="485"/>
      <c r="G2102" s="486"/>
      <c r="H2102" s="485"/>
      <c r="I2102" s="487"/>
      <c r="J2102" s="488"/>
    </row>
    <row r="2103" spans="1:10" ht="15">
      <c r="A2103" s="7"/>
      <c r="B2103" s="490"/>
      <c r="C2103" s="484"/>
      <c r="D2103" s="484"/>
      <c r="E2103" s="485"/>
      <c r="F2103" s="485"/>
      <c r="G2103" s="486"/>
      <c r="H2103" s="485"/>
      <c r="I2103" s="487"/>
      <c r="J2103" s="488"/>
    </row>
    <row r="2104" spans="1:10" ht="15">
      <c r="A2104" s="7"/>
      <c r="B2104" s="490"/>
      <c r="C2104" s="484"/>
      <c r="D2104" s="484"/>
      <c r="E2104" s="485"/>
      <c r="F2104" s="485"/>
      <c r="G2104" s="486"/>
      <c r="H2104" s="485"/>
      <c r="I2104" s="487"/>
      <c r="J2104" s="488"/>
    </row>
    <row r="2105" spans="1:10" ht="15">
      <c r="A2105" s="7"/>
      <c r="B2105" s="490"/>
      <c r="C2105" s="484"/>
      <c r="D2105" s="484"/>
      <c r="E2105" s="485"/>
      <c r="F2105" s="485"/>
      <c r="G2105" s="486"/>
      <c r="H2105" s="485"/>
      <c r="I2105" s="487"/>
      <c r="J2105" s="488"/>
    </row>
    <row r="2106" spans="1:10" ht="15">
      <c r="A2106" s="7"/>
      <c r="B2106" s="490"/>
      <c r="C2106" s="484"/>
      <c r="D2106" s="484"/>
      <c r="E2106" s="485"/>
      <c r="F2106" s="485"/>
      <c r="G2106" s="486"/>
      <c r="H2106" s="485"/>
      <c r="I2106" s="487"/>
      <c r="J2106" s="488"/>
    </row>
    <row r="2107" spans="1:10">
      <c r="A2107" s="7"/>
      <c r="B2107" s="489"/>
      <c r="C2107" s="484"/>
      <c r="D2107" s="484"/>
      <c r="E2107" s="485"/>
      <c r="F2107" s="485"/>
      <c r="G2107" s="486"/>
      <c r="H2107" s="485"/>
      <c r="I2107" s="487"/>
      <c r="J2107" s="488"/>
    </row>
    <row r="2108" spans="1:10" ht="15">
      <c r="A2108" s="7"/>
      <c r="B2108" s="490"/>
      <c r="C2108" s="997"/>
      <c r="D2108" s="997"/>
      <c r="E2108" s="485"/>
      <c r="F2108" s="485"/>
      <c r="G2108" s="486"/>
      <c r="H2108" s="485"/>
      <c r="I2108" s="487"/>
      <c r="J2108" s="488"/>
    </row>
    <row r="2109" spans="1:10" ht="15">
      <c r="A2109" s="7"/>
      <c r="B2109" s="490"/>
      <c r="C2109" s="997"/>
      <c r="D2109" s="997"/>
      <c r="E2109" s="485"/>
      <c r="F2109" s="485"/>
      <c r="G2109" s="486"/>
      <c r="H2109" s="485"/>
      <c r="I2109" s="487"/>
      <c r="J2109" s="488"/>
    </row>
    <row r="2110" spans="1:10" ht="15">
      <c r="A2110" s="7"/>
      <c r="B2110" s="490"/>
      <c r="C2110" s="997"/>
      <c r="D2110" s="997"/>
      <c r="E2110" s="485"/>
      <c r="F2110" s="485"/>
      <c r="G2110" s="486"/>
      <c r="H2110" s="485"/>
      <c r="I2110" s="487"/>
      <c r="J2110" s="488"/>
    </row>
    <row r="2111" spans="1:10" ht="15">
      <c r="A2111" s="7"/>
      <c r="B2111" s="490"/>
      <c r="C2111" s="997"/>
      <c r="D2111" s="997"/>
      <c r="E2111" s="485"/>
      <c r="F2111" s="485"/>
      <c r="G2111" s="486"/>
      <c r="H2111" s="485"/>
      <c r="I2111" s="487"/>
      <c r="J2111" s="488"/>
    </row>
    <row r="2112" spans="1:10" ht="15">
      <c r="A2112" s="7"/>
      <c r="B2112" s="490"/>
      <c r="C2112" s="997"/>
      <c r="D2112" s="997"/>
      <c r="E2112" s="485"/>
      <c r="F2112" s="485"/>
      <c r="G2112" s="486"/>
      <c r="H2112" s="485"/>
      <c r="I2112" s="487"/>
      <c r="J2112" s="488"/>
    </row>
    <row r="2113" spans="1:10" ht="15">
      <c r="A2113" s="7"/>
      <c r="B2113" s="490"/>
      <c r="C2113" s="997"/>
      <c r="D2113" s="997"/>
      <c r="E2113" s="485"/>
      <c r="F2113" s="485"/>
      <c r="G2113" s="486"/>
      <c r="H2113" s="485"/>
      <c r="I2113" s="487"/>
      <c r="J2113" s="488"/>
    </row>
    <row r="2114" spans="1:10" ht="15">
      <c r="A2114" s="7"/>
      <c r="B2114" s="490"/>
      <c r="C2114" s="484"/>
      <c r="D2114" s="484"/>
      <c r="E2114" s="485"/>
      <c r="F2114" s="485"/>
      <c r="G2114" s="486"/>
      <c r="H2114" s="485"/>
      <c r="I2114" s="487"/>
      <c r="J2114" s="488"/>
    </row>
    <row r="2115" spans="1:10" ht="15">
      <c r="A2115" s="7"/>
      <c r="B2115" s="490"/>
      <c r="C2115" s="484"/>
      <c r="D2115" s="484"/>
      <c r="E2115" s="485"/>
      <c r="F2115" s="485"/>
      <c r="G2115" s="486"/>
      <c r="H2115" s="485"/>
      <c r="I2115" s="487"/>
      <c r="J2115" s="488"/>
    </row>
    <row r="2116" spans="1:10" ht="15">
      <c r="A2116" s="7"/>
      <c r="B2116" s="490"/>
      <c r="C2116" s="484"/>
      <c r="D2116" s="484"/>
      <c r="E2116" s="485"/>
      <c r="F2116" s="485"/>
      <c r="G2116" s="486"/>
      <c r="H2116" s="485"/>
      <c r="I2116" s="487"/>
      <c r="J2116" s="488"/>
    </row>
    <row r="2117" spans="1:10">
      <c r="A2117" s="7"/>
      <c r="B2117" s="489"/>
      <c r="C2117" s="484"/>
      <c r="D2117" s="484"/>
      <c r="E2117" s="485"/>
      <c r="F2117" s="485"/>
      <c r="G2117" s="486"/>
      <c r="H2117" s="485"/>
      <c r="I2117" s="487"/>
      <c r="J2117" s="488"/>
    </row>
    <row r="2118" spans="1:10" ht="15">
      <c r="A2118" s="7"/>
      <c r="B2118" s="490"/>
      <c r="C2118" s="484"/>
      <c r="D2118" s="484"/>
      <c r="E2118" s="485"/>
      <c r="F2118" s="485"/>
      <c r="G2118" s="486"/>
      <c r="H2118" s="485"/>
      <c r="I2118" s="487"/>
      <c r="J2118" s="488"/>
    </row>
    <row r="2119" spans="1:10" ht="15">
      <c r="A2119" s="7"/>
      <c r="B2119" s="490"/>
      <c r="C2119" s="484"/>
      <c r="D2119" s="484"/>
      <c r="E2119" s="485"/>
      <c r="F2119" s="485"/>
      <c r="G2119" s="486"/>
      <c r="H2119" s="485"/>
      <c r="I2119" s="487"/>
      <c r="J2119" s="488"/>
    </row>
    <row r="2120" spans="1:10" ht="15">
      <c r="A2120" s="7"/>
      <c r="B2120" s="490"/>
      <c r="C2120" s="484"/>
      <c r="D2120" s="484"/>
      <c r="E2120" s="485"/>
      <c r="F2120" s="485"/>
      <c r="G2120" s="486"/>
      <c r="H2120" s="485"/>
      <c r="I2120" s="487"/>
      <c r="J2120" s="488"/>
    </row>
    <row r="2121" spans="1:10" ht="15">
      <c r="A2121" s="7"/>
      <c r="B2121" s="490"/>
      <c r="C2121" s="484"/>
      <c r="D2121" s="484"/>
      <c r="E2121" s="485"/>
      <c r="F2121" s="485"/>
      <c r="G2121" s="486"/>
      <c r="H2121" s="485"/>
      <c r="I2121" s="487"/>
      <c r="J2121" s="488"/>
    </row>
    <row r="2122" spans="1:10" ht="15">
      <c r="A2122" s="7"/>
      <c r="B2122" s="490"/>
      <c r="C2122" s="484"/>
      <c r="D2122" s="484"/>
      <c r="E2122" s="485"/>
      <c r="F2122" s="485"/>
      <c r="G2122" s="486"/>
      <c r="H2122" s="485"/>
      <c r="I2122" s="487"/>
      <c r="J2122" s="488"/>
    </row>
    <row r="2123" spans="1:10" ht="15">
      <c r="A2123" s="7"/>
      <c r="B2123" s="490"/>
      <c r="C2123" s="484"/>
      <c r="D2123" s="484"/>
      <c r="E2123" s="485"/>
      <c r="F2123" s="485"/>
      <c r="G2123" s="486"/>
      <c r="H2123" s="485"/>
      <c r="I2123" s="487"/>
      <c r="J2123" s="488"/>
    </row>
    <row r="2124" spans="1:10">
      <c r="A2124" s="7"/>
      <c r="B2124" s="483"/>
      <c r="C2124" s="484"/>
      <c r="D2124" s="484"/>
      <c r="E2124" s="485"/>
      <c r="F2124" s="485"/>
      <c r="G2124" s="486"/>
      <c r="H2124" s="485"/>
      <c r="I2124" s="487"/>
      <c r="J2124" s="488"/>
    </row>
    <row r="2125" spans="1:10" ht="15">
      <c r="A2125" s="7"/>
      <c r="B2125" s="490"/>
      <c r="C2125" s="484"/>
      <c r="D2125" s="484"/>
      <c r="E2125" s="485"/>
      <c r="F2125" s="485"/>
      <c r="G2125" s="486"/>
      <c r="H2125" s="485"/>
      <c r="I2125" s="487"/>
      <c r="J2125" s="488"/>
    </row>
    <row r="2126" spans="1:10" ht="15">
      <c r="A2126" s="7"/>
      <c r="B2126" s="490"/>
      <c r="C2126" s="484"/>
      <c r="D2126" s="484"/>
      <c r="E2126" s="485"/>
      <c r="F2126" s="485"/>
      <c r="G2126" s="486"/>
      <c r="H2126" s="485"/>
      <c r="I2126" s="487"/>
      <c r="J2126" s="488"/>
    </row>
    <row r="2127" spans="1:10" ht="15">
      <c r="A2127" s="7"/>
      <c r="B2127" s="490"/>
      <c r="C2127" s="484"/>
      <c r="D2127" s="484"/>
      <c r="E2127" s="485"/>
      <c r="F2127" s="485"/>
      <c r="G2127" s="486"/>
      <c r="H2127" s="485"/>
      <c r="I2127" s="487"/>
      <c r="J2127" s="488"/>
    </row>
  </sheetData>
  <mergeCells count="55">
    <mergeCell ref="C1729:C1732"/>
    <mergeCell ref="D1729:D1732"/>
    <mergeCell ref="C2108:C2113"/>
    <mergeCell ref="D2108:D2113"/>
    <mergeCell ref="C1858:C1861"/>
    <mergeCell ref="D1858:D1861"/>
    <mergeCell ref="C1878:C1881"/>
    <mergeCell ref="D1878:D1881"/>
    <mergeCell ref="C1999:C2000"/>
    <mergeCell ref="D1999:D2000"/>
    <mergeCell ref="C1646:C1649"/>
    <mergeCell ref="D1646:D1649"/>
    <mergeCell ref="C1669:C1672"/>
    <mergeCell ref="D1669:D1672"/>
    <mergeCell ref="C1699:C1702"/>
    <mergeCell ref="D1699:D1702"/>
    <mergeCell ref="C1531:C1534"/>
    <mergeCell ref="D1531:D1534"/>
    <mergeCell ref="C1577:C1580"/>
    <mergeCell ref="D1577:D1580"/>
    <mergeCell ref="C1600:C1603"/>
    <mergeCell ref="D1600:D1603"/>
    <mergeCell ref="D1427:D1430"/>
    <mergeCell ref="C1485:C1488"/>
    <mergeCell ref="D1485:D1488"/>
    <mergeCell ref="C1508:C1511"/>
    <mergeCell ref="D1508:D1511"/>
    <mergeCell ref="C1456:C1459"/>
    <mergeCell ref="D1456:D1459"/>
    <mergeCell ref="C13:J13"/>
    <mergeCell ref="A15:J15"/>
    <mergeCell ref="A16:A17"/>
    <mergeCell ref="B16:B17"/>
    <mergeCell ref="C16:C17"/>
    <mergeCell ref="D16:D17"/>
    <mergeCell ref="E16:F16"/>
    <mergeCell ref="G16:H16"/>
    <mergeCell ref="I16:I17"/>
    <mergeCell ref="J16:J17"/>
    <mergeCell ref="B76:J76"/>
    <mergeCell ref="A1398:E1398"/>
    <mergeCell ref="C1427:C1430"/>
    <mergeCell ref="I10:J10"/>
    <mergeCell ref="D1:J1"/>
    <mergeCell ref="A2:J2"/>
    <mergeCell ref="A3:J3"/>
    <mergeCell ref="A4:J4"/>
    <mergeCell ref="A5:J5"/>
    <mergeCell ref="A6:J6"/>
    <mergeCell ref="A7:C7"/>
    <mergeCell ref="F7:J7"/>
    <mergeCell ref="A8:D8"/>
    <mergeCell ref="F8:H8"/>
    <mergeCell ref="A9:D9"/>
    <mergeCell ref="A13:B13"/>
  </mergeCells>
  <hyperlinks>
    <hyperlink ref="K97" r:id="rId1" xr:uid="{325FC75F-F43C-48A9-AE44-480AE2B65026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8B7A-C523-4DB4-9FCC-182879F6057F}">
  <sheetPr>
    <tabColor rgb="FF92D050"/>
  </sheetPr>
  <dimension ref="A1:AA33"/>
  <sheetViews>
    <sheetView topLeftCell="A4" zoomScale="70" zoomScaleNormal="70" workbookViewId="0">
      <selection activeCell="G36" sqref="G36"/>
    </sheetView>
  </sheetViews>
  <sheetFormatPr defaultColWidth="8.88671875" defaultRowHeight="14.4" outlineLevelRow="1"/>
  <cols>
    <col min="1" max="1" width="8" customWidth="1"/>
    <col min="2" max="2" width="156" customWidth="1"/>
    <col min="3" max="3" width="12.109375" customWidth="1"/>
    <col min="4" max="4" width="15.33203125" customWidth="1"/>
    <col min="5" max="5" width="14.5546875" customWidth="1"/>
    <col min="6" max="6" width="17.88671875" customWidth="1"/>
    <col min="7" max="7" width="17.109375" customWidth="1"/>
    <col min="8" max="8" width="17.88671875" customWidth="1"/>
    <col min="9" max="9" width="19.88671875" customWidth="1"/>
    <col min="10" max="10" width="0" hidden="1" customWidth="1"/>
    <col min="11" max="11" width="2.5546875" customWidth="1"/>
    <col min="12" max="12" width="17" customWidth="1"/>
    <col min="13" max="13" width="12.5546875" customWidth="1"/>
    <col min="14" max="15" width="10.88671875" bestFit="1" customWidth="1"/>
  </cols>
  <sheetData>
    <row r="1" spans="1:27" s="64" customFormat="1" ht="15">
      <c r="A1" s="356"/>
      <c r="B1" s="356"/>
      <c r="C1" s="323"/>
      <c r="D1" s="994" t="s">
        <v>1169</v>
      </c>
      <c r="E1" s="994"/>
      <c r="F1" s="994"/>
      <c r="G1" s="994"/>
      <c r="H1" s="994"/>
      <c r="I1" s="994"/>
      <c r="J1" s="994"/>
      <c r="K1" s="404"/>
    </row>
    <row r="2" spans="1:27" s="6" customFormat="1" ht="15.6">
      <c r="A2" s="980" t="s">
        <v>3044</v>
      </c>
      <c r="B2" s="980"/>
      <c r="C2" s="980"/>
      <c r="D2" s="980"/>
      <c r="E2" s="980"/>
      <c r="F2" s="980"/>
      <c r="G2" s="980"/>
      <c r="H2" s="980"/>
      <c r="I2" s="980"/>
      <c r="J2" s="980"/>
      <c r="K2" s="405"/>
    </row>
    <row r="3" spans="1:27" s="356" customFormat="1" ht="15">
      <c r="A3" s="981"/>
      <c r="B3" s="981"/>
      <c r="C3" s="981"/>
      <c r="D3" s="981"/>
      <c r="E3" s="981"/>
      <c r="F3" s="981"/>
      <c r="G3" s="981"/>
      <c r="H3" s="981"/>
      <c r="I3" s="981"/>
      <c r="J3" s="981"/>
      <c r="K3" s="362"/>
    </row>
    <row r="4" spans="1:27" s="356" customFormat="1" ht="15.6">
      <c r="A4" s="982" t="s">
        <v>1171</v>
      </c>
      <c r="B4" s="982"/>
      <c r="C4" s="982"/>
      <c r="D4" s="982"/>
      <c r="E4" s="982"/>
      <c r="F4" s="982"/>
      <c r="G4" s="982"/>
      <c r="H4" s="982"/>
      <c r="I4" s="982"/>
      <c r="J4" s="982"/>
      <c r="K4" s="406"/>
    </row>
    <row r="5" spans="1:27" s="6" customFormat="1" ht="15">
      <c r="A5" s="981"/>
      <c r="B5" s="981"/>
      <c r="C5" s="981"/>
      <c r="D5" s="981"/>
      <c r="E5" s="981"/>
      <c r="F5" s="981"/>
      <c r="G5" s="981"/>
      <c r="H5" s="981"/>
      <c r="I5" s="981"/>
      <c r="J5" s="981"/>
      <c r="K5" s="362"/>
    </row>
    <row r="6" spans="1:27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2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  <c r="K7" s="205"/>
    </row>
    <row r="8" spans="1:27" s="63" customFormat="1" ht="15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22" t="s">
        <v>1173</v>
      </c>
      <c r="J8" s="22"/>
      <c r="K8" s="22"/>
    </row>
    <row r="9" spans="1:27" s="63" customFormat="1" ht="15">
      <c r="A9" s="946"/>
      <c r="B9" s="946"/>
      <c r="C9" s="946"/>
      <c r="D9" s="946"/>
      <c r="E9" s="208"/>
      <c r="F9" s="22"/>
      <c r="G9" s="22"/>
      <c r="H9" s="22"/>
      <c r="I9" s="22"/>
      <c r="J9" s="22"/>
      <c r="K9" s="22"/>
      <c r="T9" s="23" t="s">
        <v>22</v>
      </c>
      <c r="U9" s="23" t="s">
        <v>22</v>
      </c>
    </row>
    <row r="10" spans="1:27" s="63" customFormat="1" ht="15">
      <c r="A10" s="25"/>
      <c r="B10" s="25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  <c r="K10" s="29"/>
    </row>
    <row r="11" spans="1:27" s="63" customFormat="1" ht="15">
      <c r="A11" s="63" t="s">
        <v>3034</v>
      </c>
      <c r="B11" s="28"/>
      <c r="C11" s="48"/>
      <c r="D11" s="54"/>
      <c r="E11" s="28"/>
      <c r="F11" s="27"/>
      <c r="G11" s="27"/>
      <c r="H11" s="28"/>
      <c r="I11" s="28"/>
      <c r="J11" s="29" t="s">
        <v>23</v>
      </c>
      <c r="K11" s="29"/>
    </row>
    <row r="12" spans="1:27" s="5" customFormat="1" ht="15.6">
      <c r="A12" s="358"/>
      <c r="B12" s="4"/>
      <c r="C12" s="7"/>
      <c r="D12" s="7"/>
      <c r="E12" s="1"/>
      <c r="F12" s="1"/>
      <c r="G12" s="2"/>
      <c r="H12" s="1"/>
      <c r="I12" s="3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s="361" customFormat="1" ht="15.6">
      <c r="A13" s="945" t="s">
        <v>24</v>
      </c>
      <c r="B13" s="945"/>
      <c r="C13" s="983" t="s">
        <v>1171</v>
      </c>
      <c r="D13" s="983"/>
      <c r="E13" s="983"/>
      <c r="F13" s="983"/>
      <c r="G13" s="983"/>
      <c r="H13" s="983"/>
      <c r="I13" s="983"/>
      <c r="J13" s="983"/>
      <c r="K13" s="410"/>
    </row>
    <row r="14" spans="1:27" s="63" customFormat="1" ht="15.6">
      <c r="A14" s="64" t="s">
        <v>25</v>
      </c>
      <c r="B14" s="64"/>
      <c r="C14" s="362"/>
      <c r="D14" s="323"/>
      <c r="E14" s="64"/>
      <c r="F14" s="64"/>
      <c r="G14" s="64"/>
      <c r="H14" s="363"/>
      <c r="I14" s="364"/>
      <c r="J14" s="365" t="s">
        <v>26</v>
      </c>
      <c r="K14" s="365"/>
      <c r="L14" s="367"/>
      <c r="M14" s="367"/>
    </row>
    <row r="15" spans="1:27" s="356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  <c r="K15" s="215"/>
      <c r="L15" s="368"/>
    </row>
    <row r="16" spans="1:27" s="356" customFormat="1" ht="15.6">
      <c r="A16" s="988" t="s">
        <v>0</v>
      </c>
      <c r="B16" s="990" t="s">
        <v>19</v>
      </c>
      <c r="C16" s="990" t="s">
        <v>9</v>
      </c>
      <c r="D16" s="990" t="s">
        <v>7</v>
      </c>
      <c r="E16" s="990" t="s">
        <v>3035</v>
      </c>
      <c r="F16" s="990"/>
      <c r="G16" s="990" t="s">
        <v>3036</v>
      </c>
      <c r="H16" s="990"/>
      <c r="I16" s="990" t="s">
        <v>3039</v>
      </c>
      <c r="J16" s="992" t="s">
        <v>8</v>
      </c>
      <c r="K16" s="411"/>
      <c r="L16" s="368"/>
    </row>
    <row r="17" spans="1:12" s="356" customFormat="1" ht="82.8">
      <c r="A17" s="989"/>
      <c r="B17" s="991"/>
      <c r="C17" s="991"/>
      <c r="D17" s="991"/>
      <c r="E17" s="371" t="s">
        <v>10</v>
      </c>
      <c r="F17" s="370" t="s">
        <v>11</v>
      </c>
      <c r="G17" s="372" t="s">
        <v>3037</v>
      </c>
      <c r="H17" s="370" t="s">
        <v>3038</v>
      </c>
      <c r="I17" s="991"/>
      <c r="J17" s="993"/>
      <c r="K17" s="411"/>
      <c r="L17" s="368"/>
    </row>
    <row r="18" spans="1:12" s="356" customFormat="1" ht="15.6">
      <c r="A18" s="373" t="s">
        <v>1</v>
      </c>
      <c r="B18" s="374">
        <v>2</v>
      </c>
      <c r="C18" s="374" t="s">
        <v>4</v>
      </c>
      <c r="D18" s="374" t="s">
        <v>5</v>
      </c>
      <c r="E18" s="374" t="s">
        <v>6</v>
      </c>
      <c r="F18" s="374" t="s">
        <v>13</v>
      </c>
      <c r="G18" s="374" t="s">
        <v>14</v>
      </c>
      <c r="H18" s="374" t="s">
        <v>15</v>
      </c>
      <c r="I18" s="374" t="s">
        <v>16</v>
      </c>
      <c r="J18" s="375" t="s">
        <v>17</v>
      </c>
      <c r="K18" s="413"/>
      <c r="L18" s="368"/>
    </row>
    <row r="19" spans="1:12" s="6" customFormat="1" ht="15.6" collapsed="1">
      <c r="A19" s="376">
        <v>2776</v>
      </c>
      <c r="B19" s="1033" t="s">
        <v>3649</v>
      </c>
      <c r="C19" s="1033"/>
      <c r="D19" s="1033"/>
      <c r="E19" s="1033"/>
      <c r="F19" s="1033"/>
      <c r="G19" s="1033"/>
      <c r="H19" s="1033"/>
      <c r="I19" s="1033"/>
      <c r="J19" s="1033"/>
      <c r="K19" s="7"/>
      <c r="L19" s="414">
        <f>SUM(I20:I31)</f>
        <v>4511734.8</v>
      </c>
    </row>
    <row r="20" spans="1:12" s="6" customFormat="1" ht="15.6" outlineLevel="1">
      <c r="A20" s="376">
        <v>2777</v>
      </c>
      <c r="B20" s="69" t="s">
        <v>3650</v>
      </c>
      <c r="C20" s="202" t="s">
        <v>2</v>
      </c>
      <c r="D20" s="202">
        <v>2100</v>
      </c>
      <c r="E20" s="418">
        <v>263.2</v>
      </c>
      <c r="F20" s="418">
        <f t="shared" ref="F20:F31" si="0">D20*E20</f>
        <v>552720</v>
      </c>
      <c r="G20" s="418">
        <v>642</v>
      </c>
      <c r="H20" s="418">
        <f t="shared" ref="H20:H31" si="1">D20*G20</f>
        <v>1348200</v>
      </c>
      <c r="I20" s="418">
        <f t="shared" ref="I20:I31" si="2">H20+F20</f>
        <v>1900920</v>
      </c>
      <c r="J20" s="69"/>
      <c r="K20" s="416"/>
      <c r="L20" s="368"/>
    </row>
    <row r="21" spans="1:12" s="6" customFormat="1" ht="15.6" outlineLevel="1">
      <c r="A21" s="376">
        <v>2778</v>
      </c>
      <c r="B21" s="69" t="s">
        <v>2224</v>
      </c>
      <c r="C21" s="202" t="s">
        <v>2</v>
      </c>
      <c r="D21" s="202">
        <v>900</v>
      </c>
      <c r="E21" s="418">
        <v>290.10000000000002</v>
      </c>
      <c r="F21" s="418">
        <f t="shared" si="0"/>
        <v>261090.00000000003</v>
      </c>
      <c r="G21" s="418">
        <v>642</v>
      </c>
      <c r="H21" s="418">
        <f t="shared" si="1"/>
        <v>577800</v>
      </c>
      <c r="I21" s="418">
        <f t="shared" si="2"/>
        <v>838890</v>
      </c>
      <c r="J21" s="69"/>
      <c r="K21" s="416"/>
      <c r="L21" s="368"/>
    </row>
    <row r="22" spans="1:12" s="6" customFormat="1" ht="15.6" outlineLevel="1">
      <c r="A22" s="376">
        <v>2779</v>
      </c>
      <c r="B22" s="69" t="s">
        <v>2226</v>
      </c>
      <c r="C22" s="202" t="s">
        <v>63</v>
      </c>
      <c r="D22" s="202">
        <v>150</v>
      </c>
      <c r="E22" s="418">
        <v>0</v>
      </c>
      <c r="F22" s="418">
        <f t="shared" si="0"/>
        <v>0</v>
      </c>
      <c r="G22" s="418">
        <v>1872</v>
      </c>
      <c r="H22" s="418">
        <f t="shared" si="1"/>
        <v>280800</v>
      </c>
      <c r="I22" s="418">
        <f t="shared" si="2"/>
        <v>280800</v>
      </c>
      <c r="J22" s="69"/>
      <c r="K22" s="416"/>
      <c r="L22" s="368"/>
    </row>
    <row r="23" spans="1:12" s="6" customFormat="1" ht="15.6" outlineLevel="1">
      <c r="A23" s="376">
        <v>2780</v>
      </c>
      <c r="B23" s="69" t="s">
        <v>2227</v>
      </c>
      <c r="C23" s="202" t="s">
        <v>2</v>
      </c>
      <c r="D23" s="202">
        <v>375</v>
      </c>
      <c r="E23" s="418">
        <v>598.4</v>
      </c>
      <c r="F23" s="418">
        <f t="shared" si="0"/>
        <v>224400</v>
      </c>
      <c r="G23" s="418">
        <v>824</v>
      </c>
      <c r="H23" s="418">
        <f t="shared" si="1"/>
        <v>309000</v>
      </c>
      <c r="I23" s="418">
        <f t="shared" si="2"/>
        <v>533400</v>
      </c>
      <c r="J23" s="69"/>
      <c r="K23" s="416"/>
      <c r="L23" s="368"/>
    </row>
    <row r="24" spans="1:12" s="6" customFormat="1" ht="15.6" outlineLevel="1">
      <c r="A24" s="376">
        <v>2781</v>
      </c>
      <c r="B24" s="69" t="s">
        <v>2229</v>
      </c>
      <c r="C24" s="202" t="s">
        <v>63</v>
      </c>
      <c r="D24" s="202">
        <v>150</v>
      </c>
      <c r="E24" s="418">
        <v>0</v>
      </c>
      <c r="F24" s="418">
        <f t="shared" si="0"/>
        <v>0</v>
      </c>
      <c r="G24" s="418">
        <v>1214</v>
      </c>
      <c r="H24" s="418">
        <f t="shared" si="1"/>
        <v>182100</v>
      </c>
      <c r="I24" s="418">
        <f t="shared" si="2"/>
        <v>182100</v>
      </c>
      <c r="J24" s="69"/>
      <c r="K24" s="416"/>
      <c r="L24" s="368"/>
    </row>
    <row r="25" spans="1:12" s="6" customFormat="1" ht="15.6" outlineLevel="1">
      <c r="A25" s="376">
        <v>2782</v>
      </c>
      <c r="B25" s="69" t="s">
        <v>2230</v>
      </c>
      <c r="C25" s="202" t="s">
        <v>31</v>
      </c>
      <c r="D25" s="202">
        <v>34</v>
      </c>
      <c r="E25" s="418">
        <v>3859.2</v>
      </c>
      <c r="F25" s="418">
        <f t="shared" si="0"/>
        <v>131212.79999999999</v>
      </c>
      <c r="G25" s="418">
        <v>3500</v>
      </c>
      <c r="H25" s="418">
        <f t="shared" si="1"/>
        <v>119000</v>
      </c>
      <c r="I25" s="418">
        <f t="shared" si="2"/>
        <v>250212.8</v>
      </c>
      <c r="J25" s="69"/>
      <c r="K25" s="416"/>
      <c r="L25" s="368"/>
    </row>
    <row r="26" spans="1:12" s="6" customFormat="1" ht="15.6" outlineLevel="1">
      <c r="A26" s="376">
        <v>2783</v>
      </c>
      <c r="B26" s="69" t="s">
        <v>3651</v>
      </c>
      <c r="C26" s="202" t="s">
        <v>31</v>
      </c>
      <c r="D26" s="202">
        <v>3</v>
      </c>
      <c r="E26" s="418">
        <v>8622</v>
      </c>
      <c r="F26" s="418">
        <f t="shared" si="0"/>
        <v>25866</v>
      </c>
      <c r="G26" s="418">
        <v>2400</v>
      </c>
      <c r="H26" s="418">
        <f t="shared" si="1"/>
        <v>7200</v>
      </c>
      <c r="I26" s="418">
        <f t="shared" si="2"/>
        <v>33066</v>
      </c>
      <c r="J26" s="41"/>
      <c r="K26" s="8"/>
      <c r="L26" s="368"/>
    </row>
    <row r="27" spans="1:12" s="6" customFormat="1" ht="15.6" outlineLevel="1">
      <c r="A27" s="376">
        <v>2784</v>
      </c>
      <c r="B27" s="69" t="s">
        <v>3652</v>
      </c>
      <c r="C27" s="202" t="s">
        <v>31</v>
      </c>
      <c r="D27" s="202">
        <v>6</v>
      </c>
      <c r="E27" s="418">
        <v>9206</v>
      </c>
      <c r="F27" s="418">
        <f t="shared" si="0"/>
        <v>55236</v>
      </c>
      <c r="G27" s="418">
        <v>3000</v>
      </c>
      <c r="H27" s="418">
        <f t="shared" si="1"/>
        <v>18000</v>
      </c>
      <c r="I27" s="418">
        <f t="shared" si="2"/>
        <v>73236</v>
      </c>
      <c r="J27" s="41"/>
      <c r="K27" s="8"/>
      <c r="L27" s="368"/>
    </row>
    <row r="28" spans="1:12" s="6" customFormat="1" ht="15.6" outlineLevel="1">
      <c r="A28" s="376">
        <v>2785</v>
      </c>
      <c r="B28" s="69" t="s">
        <v>2231</v>
      </c>
      <c r="C28" s="202" t="s">
        <v>265</v>
      </c>
      <c r="D28" s="202">
        <v>60</v>
      </c>
      <c r="E28" s="418">
        <v>69.599999999999994</v>
      </c>
      <c r="F28" s="418">
        <f t="shared" si="0"/>
        <v>4176</v>
      </c>
      <c r="G28" s="418">
        <v>362</v>
      </c>
      <c r="H28" s="418">
        <f t="shared" si="1"/>
        <v>21720</v>
      </c>
      <c r="I28" s="418">
        <f t="shared" si="2"/>
        <v>25896</v>
      </c>
      <c r="J28" s="41"/>
      <c r="K28" s="8"/>
      <c r="L28" s="368"/>
    </row>
    <row r="29" spans="1:12" s="6" customFormat="1" ht="15.6" outlineLevel="1">
      <c r="A29" s="376">
        <v>2786</v>
      </c>
      <c r="B29" s="69" t="s">
        <v>2232</v>
      </c>
      <c r="C29" s="202" t="s">
        <v>265</v>
      </c>
      <c r="D29" s="202">
        <v>300</v>
      </c>
      <c r="E29" s="418">
        <v>118.4</v>
      </c>
      <c r="F29" s="418">
        <f t="shared" si="0"/>
        <v>35520</v>
      </c>
      <c r="G29" s="418">
        <v>362</v>
      </c>
      <c r="H29" s="418">
        <f t="shared" si="1"/>
        <v>108600</v>
      </c>
      <c r="I29" s="418">
        <f t="shared" si="2"/>
        <v>144120</v>
      </c>
      <c r="J29" s="41"/>
      <c r="K29" s="8"/>
      <c r="L29" s="368"/>
    </row>
    <row r="30" spans="1:12" s="6" customFormat="1" ht="15.6" outlineLevel="1">
      <c r="A30" s="376">
        <v>2787</v>
      </c>
      <c r="B30" s="69" t="s">
        <v>2233</v>
      </c>
      <c r="C30" s="202" t="s">
        <v>265</v>
      </c>
      <c r="D30" s="202">
        <v>90</v>
      </c>
      <c r="E30" s="418">
        <v>432.6</v>
      </c>
      <c r="F30" s="418">
        <f t="shared" si="0"/>
        <v>38934</v>
      </c>
      <c r="G30" s="418">
        <v>624</v>
      </c>
      <c r="H30" s="418">
        <f t="shared" si="1"/>
        <v>56160</v>
      </c>
      <c r="I30" s="418">
        <f t="shared" si="2"/>
        <v>95094</v>
      </c>
      <c r="J30" s="41"/>
      <c r="K30" s="8"/>
      <c r="L30" s="368"/>
    </row>
    <row r="31" spans="1:12" s="6" customFormat="1" ht="15.6" outlineLevel="1">
      <c r="A31" s="376">
        <v>2788</v>
      </c>
      <c r="B31" s="69" t="s">
        <v>1613</v>
      </c>
      <c r="C31" s="202" t="s">
        <v>1754</v>
      </c>
      <c r="D31" s="202">
        <v>1</v>
      </c>
      <c r="E31" s="418">
        <v>0</v>
      </c>
      <c r="F31" s="418">
        <f t="shared" si="0"/>
        <v>0</v>
      </c>
      <c r="G31" s="418">
        <v>154000</v>
      </c>
      <c r="H31" s="418">
        <f t="shared" si="1"/>
        <v>154000</v>
      </c>
      <c r="I31" s="418">
        <f t="shared" si="2"/>
        <v>154000</v>
      </c>
      <c r="J31" s="41"/>
      <c r="K31" s="8"/>
      <c r="L31" s="368"/>
    </row>
    <row r="33" spans="2:9">
      <c r="B33" s="985" t="s">
        <v>3596</v>
      </c>
      <c r="C33" s="986"/>
      <c r="D33" s="986"/>
      <c r="E33" s="987"/>
      <c r="F33" s="305">
        <f>SUM(F20:F32)</f>
        <v>1329154.8</v>
      </c>
      <c r="G33" s="304"/>
      <c r="H33" s="305">
        <f>SUM(H20:H32)</f>
        <v>3182580</v>
      </c>
      <c r="I33" s="300">
        <f>SUM(I20:I32)</f>
        <v>4511734.8</v>
      </c>
    </row>
  </sheetData>
  <mergeCells count="25">
    <mergeCell ref="J16:J17"/>
    <mergeCell ref="B19:J19"/>
    <mergeCell ref="B33:E33"/>
    <mergeCell ref="A13:B13"/>
    <mergeCell ref="C13:J13"/>
    <mergeCell ref="A15:J15"/>
    <mergeCell ref="A16:A17"/>
    <mergeCell ref="B16:B17"/>
    <mergeCell ref="C16:C17"/>
    <mergeCell ref="D16:D17"/>
    <mergeCell ref="E16:F16"/>
    <mergeCell ref="G16:H16"/>
    <mergeCell ref="I16:I17"/>
    <mergeCell ref="I10:J10"/>
    <mergeCell ref="D1:J1"/>
    <mergeCell ref="A2:J2"/>
    <mergeCell ref="A3:J3"/>
    <mergeCell ref="A4:J4"/>
    <mergeCell ref="A5:J5"/>
    <mergeCell ref="A6:J6"/>
    <mergeCell ref="A7:C7"/>
    <mergeCell ref="F7:J7"/>
    <mergeCell ref="A8:D8"/>
    <mergeCell ref="F8:H8"/>
    <mergeCell ref="A9:D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A0640-80F9-4ADF-9567-015FD485593F}">
  <sheetPr>
    <tabColor rgb="FF92D050"/>
  </sheetPr>
  <dimension ref="A1:V91"/>
  <sheetViews>
    <sheetView tabSelected="1" topLeftCell="A19" zoomScale="70" zoomScaleNormal="70" workbookViewId="0">
      <selection activeCell="E40" sqref="E40"/>
    </sheetView>
  </sheetViews>
  <sheetFormatPr defaultColWidth="8.88671875" defaultRowHeight="14.4" outlineLevelRow="1"/>
  <cols>
    <col min="1" max="1" width="8" customWidth="1"/>
    <col min="2" max="2" width="156" customWidth="1"/>
    <col min="3" max="3" width="12.109375" customWidth="1"/>
    <col min="4" max="4" width="15.33203125" customWidth="1"/>
    <col min="5" max="5" width="14.5546875" customWidth="1"/>
    <col min="6" max="6" width="17.88671875" customWidth="1"/>
    <col min="7" max="7" width="17.109375" customWidth="1"/>
    <col min="8" max="8" width="17.88671875" customWidth="1"/>
    <col min="9" max="9" width="19.88671875" style="419" customWidth="1"/>
    <col min="10" max="10" width="0" hidden="1" customWidth="1"/>
  </cols>
  <sheetData>
    <row r="1" spans="1:22" s="64" customFormat="1" ht="62.25" customHeight="1">
      <c r="A1" s="218"/>
      <c r="B1" s="61"/>
      <c r="C1" s="333"/>
      <c r="D1" s="62"/>
      <c r="E1" s="920" t="s">
        <v>1169</v>
      </c>
      <c r="F1" s="920"/>
      <c r="G1" s="920"/>
      <c r="H1" s="920"/>
      <c r="I1" s="920"/>
      <c r="J1" s="920"/>
    </row>
    <row r="2" spans="1:22" s="6" customFormat="1" ht="21">
      <c r="A2" s="219"/>
      <c r="B2" s="921" t="s">
        <v>3044</v>
      </c>
      <c r="C2" s="921"/>
      <c r="D2" s="921"/>
      <c r="E2" s="921"/>
      <c r="F2" s="921"/>
      <c r="G2" s="921"/>
      <c r="H2" s="921"/>
      <c r="I2" s="921"/>
      <c r="J2" s="92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s="12" customFormat="1" ht="21">
      <c r="A3" s="217"/>
      <c r="B3" s="926"/>
      <c r="C3" s="926"/>
      <c r="D3" s="926"/>
      <c r="E3" s="926"/>
      <c r="F3" s="926"/>
      <c r="G3" s="926"/>
      <c r="H3" s="926"/>
      <c r="I3" s="926"/>
      <c r="J3" s="926"/>
    </row>
    <row r="4" spans="1:22" s="12" customFormat="1" ht="21">
      <c r="A4" s="217"/>
      <c r="B4" s="927" t="s">
        <v>1171</v>
      </c>
      <c r="C4" s="927"/>
      <c r="D4" s="927"/>
      <c r="E4" s="927"/>
      <c r="F4" s="927"/>
      <c r="G4" s="927"/>
      <c r="H4" s="927"/>
      <c r="I4" s="927"/>
      <c r="J4" s="927"/>
    </row>
    <row r="5" spans="1:22" s="6" customFormat="1" ht="21">
      <c r="A5" s="219"/>
      <c r="B5" s="929"/>
      <c r="C5" s="929"/>
      <c r="D5" s="929"/>
      <c r="E5" s="929"/>
      <c r="F5" s="929"/>
      <c r="G5" s="929"/>
      <c r="H5" s="929"/>
      <c r="I5" s="929"/>
      <c r="J5" s="92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s="5" customFormat="1" ht="21">
      <c r="A6" s="220"/>
      <c r="B6" s="928" t="s">
        <v>1170</v>
      </c>
      <c r="C6" s="928"/>
      <c r="D6" s="928"/>
      <c r="E6" s="928"/>
      <c r="F6" s="928"/>
      <c r="G6" s="928"/>
      <c r="H6" s="928"/>
      <c r="I6" s="928"/>
      <c r="J6" s="92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s="63" customFormat="1" ht="21">
      <c r="A7" s="221"/>
      <c r="B7" s="942" t="s">
        <v>20</v>
      </c>
      <c r="C7" s="942"/>
      <c r="D7" s="942"/>
      <c r="E7" s="52"/>
      <c r="F7" s="20"/>
      <c r="G7" s="942" t="s">
        <v>21</v>
      </c>
      <c r="H7" s="942"/>
      <c r="I7" s="942"/>
      <c r="J7" s="942"/>
    </row>
    <row r="8" spans="1:22" s="63" customFormat="1" ht="30.75" customHeight="1">
      <c r="A8" s="221"/>
      <c r="B8" s="945" t="s">
        <v>27</v>
      </c>
      <c r="C8" s="945"/>
      <c r="D8" s="945"/>
      <c r="E8" s="945"/>
      <c r="F8" s="207"/>
      <c r="G8" s="946" t="s">
        <v>1172</v>
      </c>
      <c r="H8" s="946"/>
      <c r="I8" s="946"/>
      <c r="J8" s="22" t="s">
        <v>1173</v>
      </c>
    </row>
    <row r="9" spans="1:22" s="63" customFormat="1" ht="21">
      <c r="A9" s="221"/>
      <c r="B9" s="946"/>
      <c r="C9" s="946"/>
      <c r="D9" s="946"/>
      <c r="E9" s="946"/>
      <c r="F9" s="208"/>
      <c r="G9" s="22"/>
      <c r="H9" s="22"/>
      <c r="I9" s="22"/>
      <c r="J9" s="22"/>
      <c r="O9" s="23" t="s">
        <v>22</v>
      </c>
      <c r="P9" s="23" t="s">
        <v>22</v>
      </c>
    </row>
    <row r="10" spans="1:22" s="63" customFormat="1" ht="21">
      <c r="A10" s="221"/>
      <c r="B10" s="56"/>
      <c r="C10" s="342"/>
      <c r="D10" s="51" t="s">
        <v>28</v>
      </c>
      <c r="E10" s="53"/>
      <c r="F10" s="26"/>
      <c r="G10" s="24"/>
      <c r="H10" s="24"/>
      <c r="I10" s="24"/>
      <c r="J10" s="209" t="s">
        <v>28</v>
      </c>
    </row>
    <row r="11" spans="1:22" s="63" customFormat="1" ht="21">
      <c r="A11" s="221"/>
      <c r="B11" s="57" t="s">
        <v>3034</v>
      </c>
      <c r="C11" s="343"/>
      <c r="D11" s="48"/>
      <c r="E11" s="54"/>
      <c r="F11" s="28"/>
      <c r="G11" s="27"/>
      <c r="H11" s="27"/>
      <c r="I11" s="28"/>
      <c r="J11" s="28"/>
    </row>
    <row r="12" spans="1:22" s="5" customFormat="1" ht="21">
      <c r="A12" s="220"/>
      <c r="B12" s="58"/>
      <c r="C12" s="4"/>
      <c r="D12" s="7"/>
      <c r="E12" s="7"/>
      <c r="F12" s="1"/>
      <c r="G12" s="1"/>
      <c r="H12" s="2"/>
      <c r="I12" s="1"/>
      <c r="J12" s="3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s="11" customFormat="1" ht="34.5" customHeight="1">
      <c r="A13" s="217"/>
      <c r="B13" s="943" t="s">
        <v>24</v>
      </c>
      <c r="C13" s="943"/>
      <c r="D13" s="944" t="s">
        <v>1171</v>
      </c>
      <c r="E13" s="944"/>
      <c r="F13" s="944"/>
      <c r="G13" s="944"/>
      <c r="H13" s="944"/>
      <c r="I13" s="944"/>
      <c r="J13" s="944"/>
    </row>
    <row r="14" spans="1:22" s="63" customFormat="1" ht="21">
      <c r="A14" s="221"/>
      <c r="B14" s="31" t="s">
        <v>25</v>
      </c>
      <c r="C14" s="344"/>
      <c r="D14" s="49"/>
      <c r="E14" s="55"/>
      <c r="F14" s="31"/>
      <c r="G14" s="31"/>
      <c r="H14" s="31"/>
      <c r="I14" s="32"/>
      <c r="J14" s="35"/>
    </row>
    <row r="15" spans="1:22" s="12" customFormat="1" ht="21.6" thickBot="1">
      <c r="A15" s="217"/>
      <c r="B15" s="928" t="s">
        <v>29</v>
      </c>
      <c r="C15" s="928"/>
      <c r="D15" s="928"/>
      <c r="E15" s="928"/>
      <c r="F15" s="928"/>
      <c r="G15" s="928"/>
      <c r="H15" s="928"/>
      <c r="I15" s="928"/>
      <c r="J15" s="928"/>
    </row>
    <row r="16" spans="1:22" s="12" customFormat="1" ht="69" customHeight="1">
      <c r="A16" s="217"/>
      <c r="B16" s="930" t="s">
        <v>0</v>
      </c>
      <c r="C16" s="932" t="s">
        <v>19</v>
      </c>
      <c r="D16" s="922" t="s">
        <v>9</v>
      </c>
      <c r="E16" s="922" t="s">
        <v>7</v>
      </c>
      <c r="F16" s="922" t="s">
        <v>3035</v>
      </c>
      <c r="G16" s="922"/>
      <c r="H16" s="922" t="s">
        <v>3036</v>
      </c>
      <c r="I16" s="922"/>
      <c r="J16" s="922" t="s">
        <v>3039</v>
      </c>
    </row>
    <row r="17" spans="1:10" s="12" customFormat="1" ht="78">
      <c r="A17" s="217"/>
      <c r="B17" s="931"/>
      <c r="C17" s="933"/>
      <c r="D17" s="923"/>
      <c r="E17" s="923"/>
      <c r="F17" s="84" t="s">
        <v>10</v>
      </c>
      <c r="G17" s="210" t="s">
        <v>11</v>
      </c>
      <c r="H17" s="86" t="s">
        <v>3037</v>
      </c>
      <c r="I17" s="210" t="s">
        <v>3038</v>
      </c>
      <c r="J17" s="923"/>
    </row>
    <row r="18" spans="1:10" s="12" customFormat="1" ht="21">
      <c r="A18" s="217"/>
      <c r="B18" s="87" t="s">
        <v>1</v>
      </c>
      <c r="C18" s="334">
        <v>2</v>
      </c>
      <c r="D18" s="88" t="s">
        <v>4</v>
      </c>
      <c r="E18" s="88" t="s">
        <v>5</v>
      </c>
      <c r="F18" s="88" t="s">
        <v>6</v>
      </c>
      <c r="G18" s="88" t="s">
        <v>13</v>
      </c>
      <c r="H18" s="88" t="s">
        <v>14</v>
      </c>
      <c r="I18" s="88" t="s">
        <v>15</v>
      </c>
      <c r="J18" s="88" t="s">
        <v>16</v>
      </c>
    </row>
    <row r="19" spans="1:10" s="6" customFormat="1" ht="15" collapsed="1">
      <c r="A19" s="376">
        <v>2789</v>
      </c>
      <c r="B19" s="1033" t="s">
        <v>2234</v>
      </c>
      <c r="C19" s="1033"/>
      <c r="D19" s="1033"/>
      <c r="E19" s="1033"/>
      <c r="F19" s="1033"/>
      <c r="G19" s="1033"/>
      <c r="H19" s="1033"/>
      <c r="I19" s="1033"/>
      <c r="J19" s="1033"/>
    </row>
    <row r="20" spans="1:10" s="6" customFormat="1" ht="15" outlineLevel="1">
      <c r="A20" s="376">
        <v>2790</v>
      </c>
      <c r="B20" s="69" t="s">
        <v>2235</v>
      </c>
      <c r="C20" s="202"/>
      <c r="D20" s="202"/>
      <c r="E20" s="38"/>
      <c r="F20" s="38"/>
      <c r="G20" s="39"/>
      <c r="H20" s="38"/>
      <c r="I20" s="378"/>
      <c r="J20" s="41"/>
    </row>
    <row r="21" spans="1:10" s="6" customFormat="1" ht="15.6" outlineLevel="1">
      <c r="A21" s="376">
        <v>2791</v>
      </c>
      <c r="B21" s="69" t="s">
        <v>2236</v>
      </c>
      <c r="C21" s="202" t="s">
        <v>1062</v>
      </c>
      <c r="D21" s="202">
        <v>1</v>
      </c>
      <c r="E21" s="417">
        <v>22790817.170000002</v>
      </c>
      <c r="F21" s="417">
        <f t="shared" ref="F21:F31" si="0">D21*E21</f>
        <v>22790817.170000002</v>
      </c>
      <c r="G21" s="417">
        <v>748800</v>
      </c>
      <c r="H21" s="417">
        <f t="shared" ref="H21:H31" si="1">D21*G21</f>
        <v>748800</v>
      </c>
      <c r="I21" s="418">
        <f t="shared" ref="I21:I31" si="2">H21+F21</f>
        <v>23539617.170000002</v>
      </c>
      <c r="J21" s="41"/>
    </row>
    <row r="22" spans="1:10" s="6" customFormat="1" ht="15.6" outlineLevel="1">
      <c r="A22" s="376">
        <v>2792</v>
      </c>
      <c r="B22" s="69" t="s">
        <v>2237</v>
      </c>
      <c r="C22" s="202" t="s">
        <v>1062</v>
      </c>
      <c r="D22" s="202">
        <v>1</v>
      </c>
      <c r="E22" s="417">
        <v>1110002.69</v>
      </c>
      <c r="F22" s="417">
        <f t="shared" si="0"/>
        <v>1110002.69</v>
      </c>
      <c r="G22" s="417">
        <v>54000</v>
      </c>
      <c r="H22" s="417">
        <f t="shared" si="1"/>
        <v>54000</v>
      </c>
      <c r="I22" s="418">
        <f t="shared" si="2"/>
        <v>1164002.69</v>
      </c>
      <c r="J22" s="41"/>
    </row>
    <row r="23" spans="1:10" s="6" customFormat="1" ht="15.6" outlineLevel="1">
      <c r="A23" s="376">
        <v>2793</v>
      </c>
      <c r="B23" s="69" t="s">
        <v>2238</v>
      </c>
      <c r="C23" s="202" t="s">
        <v>1062</v>
      </c>
      <c r="D23" s="202">
        <v>1</v>
      </c>
      <c r="E23" s="417">
        <v>975479.59</v>
      </c>
      <c r="F23" s="417">
        <f t="shared" si="0"/>
        <v>975479.59</v>
      </c>
      <c r="G23" s="417">
        <v>54000</v>
      </c>
      <c r="H23" s="417">
        <f t="shared" si="1"/>
        <v>54000</v>
      </c>
      <c r="I23" s="418">
        <f t="shared" si="2"/>
        <v>1029479.59</v>
      </c>
      <c r="J23" s="41"/>
    </row>
    <row r="24" spans="1:10" s="6" customFormat="1" ht="15.6" outlineLevel="1">
      <c r="A24" s="376">
        <v>2794</v>
      </c>
      <c r="B24" s="69" t="s">
        <v>2239</v>
      </c>
      <c r="C24" s="202" t="s">
        <v>1062</v>
      </c>
      <c r="D24" s="202">
        <v>1</v>
      </c>
      <c r="E24" s="417">
        <v>244752</v>
      </c>
      <c r="F24" s="417">
        <f t="shared" si="0"/>
        <v>244752</v>
      </c>
      <c r="G24" s="417">
        <v>35000</v>
      </c>
      <c r="H24" s="417">
        <f t="shared" si="1"/>
        <v>35000</v>
      </c>
      <c r="I24" s="418">
        <f t="shared" si="2"/>
        <v>279752</v>
      </c>
      <c r="J24" s="41"/>
    </row>
    <row r="25" spans="1:10" s="6" customFormat="1" ht="15.6" outlineLevel="1">
      <c r="A25" s="376">
        <v>2795</v>
      </c>
      <c r="B25" s="69" t="s">
        <v>2240</v>
      </c>
      <c r="C25" s="202" t="s">
        <v>1062</v>
      </c>
      <c r="D25" s="202">
        <v>1</v>
      </c>
      <c r="E25" s="417">
        <v>136080.38</v>
      </c>
      <c r="F25" s="417">
        <f t="shared" si="0"/>
        <v>136080.38</v>
      </c>
      <c r="G25" s="417">
        <v>35000</v>
      </c>
      <c r="H25" s="417">
        <f t="shared" si="1"/>
        <v>35000</v>
      </c>
      <c r="I25" s="418">
        <f t="shared" si="2"/>
        <v>171080.38</v>
      </c>
      <c r="J25" s="41"/>
    </row>
    <row r="26" spans="1:10" s="6" customFormat="1" ht="15.6" outlineLevel="1">
      <c r="A26" s="376">
        <v>2796</v>
      </c>
      <c r="B26" s="69" t="s">
        <v>2241</v>
      </c>
      <c r="C26" s="202" t="s">
        <v>1062</v>
      </c>
      <c r="D26" s="202">
        <v>1</v>
      </c>
      <c r="E26" s="417">
        <v>201760.42</v>
      </c>
      <c r="F26" s="417">
        <f t="shared" si="0"/>
        <v>201760.42</v>
      </c>
      <c r="G26" s="417">
        <v>35000</v>
      </c>
      <c r="H26" s="417">
        <f t="shared" si="1"/>
        <v>35000</v>
      </c>
      <c r="I26" s="418">
        <f t="shared" si="2"/>
        <v>236760.42</v>
      </c>
      <c r="J26" s="41"/>
    </row>
    <row r="27" spans="1:10" s="6" customFormat="1" ht="15.6" outlineLevel="1">
      <c r="A27" s="376">
        <v>2797</v>
      </c>
      <c r="B27" s="69" t="s">
        <v>2242</v>
      </c>
      <c r="C27" s="202" t="s">
        <v>1062</v>
      </c>
      <c r="D27" s="202">
        <v>1</v>
      </c>
      <c r="E27" s="417">
        <v>162967.37</v>
      </c>
      <c r="F27" s="417">
        <f t="shared" si="0"/>
        <v>162967.37</v>
      </c>
      <c r="G27" s="417">
        <v>35000</v>
      </c>
      <c r="H27" s="417">
        <f t="shared" si="1"/>
        <v>35000</v>
      </c>
      <c r="I27" s="418">
        <f t="shared" si="2"/>
        <v>197967.37</v>
      </c>
      <c r="J27" s="41"/>
    </row>
    <row r="28" spans="1:10" s="6" customFormat="1" ht="15.6" outlineLevel="1">
      <c r="A28" s="376">
        <v>2798</v>
      </c>
      <c r="B28" s="69" t="s">
        <v>2243</v>
      </c>
      <c r="C28" s="202" t="s">
        <v>1062</v>
      </c>
      <c r="D28" s="202">
        <v>1</v>
      </c>
      <c r="E28" s="417">
        <v>432135.38</v>
      </c>
      <c r="F28" s="417">
        <f t="shared" si="0"/>
        <v>432135.38</v>
      </c>
      <c r="G28" s="417">
        <v>35000</v>
      </c>
      <c r="H28" s="417">
        <f t="shared" si="1"/>
        <v>35000</v>
      </c>
      <c r="I28" s="418">
        <f t="shared" si="2"/>
        <v>467135.38</v>
      </c>
      <c r="J28" s="41"/>
    </row>
    <row r="29" spans="1:10" s="6" customFormat="1" ht="15.6" outlineLevel="1">
      <c r="A29" s="376">
        <v>2799</v>
      </c>
      <c r="B29" s="69" t="s">
        <v>2244</v>
      </c>
      <c r="C29" s="202" t="s">
        <v>1062</v>
      </c>
      <c r="D29" s="202">
        <v>1</v>
      </c>
      <c r="E29" s="417">
        <v>217881.67</v>
      </c>
      <c r="F29" s="417">
        <f t="shared" si="0"/>
        <v>217881.67</v>
      </c>
      <c r="G29" s="417">
        <v>35000</v>
      </c>
      <c r="H29" s="417">
        <f t="shared" si="1"/>
        <v>35000</v>
      </c>
      <c r="I29" s="418">
        <f t="shared" si="2"/>
        <v>252881.67</v>
      </c>
      <c r="J29" s="41"/>
    </row>
    <row r="30" spans="1:10" s="6" customFormat="1" ht="15.6" outlineLevel="1">
      <c r="A30" s="376">
        <v>2800</v>
      </c>
      <c r="B30" s="69" t="s">
        <v>2245</v>
      </c>
      <c r="C30" s="202" t="s">
        <v>1062</v>
      </c>
      <c r="D30" s="202">
        <v>1</v>
      </c>
      <c r="E30" s="417">
        <v>72485.45</v>
      </c>
      <c r="F30" s="417">
        <f t="shared" si="0"/>
        <v>72485.45</v>
      </c>
      <c r="G30" s="417">
        <v>35000</v>
      </c>
      <c r="H30" s="417">
        <f t="shared" si="1"/>
        <v>35000</v>
      </c>
      <c r="I30" s="418">
        <f t="shared" si="2"/>
        <v>107485.45</v>
      </c>
      <c r="J30" s="41"/>
    </row>
    <row r="31" spans="1:10" s="6" customFormat="1" ht="15.6" outlineLevel="1">
      <c r="A31" s="376">
        <v>2801</v>
      </c>
      <c r="B31" s="69" t="s">
        <v>2246</v>
      </c>
      <c r="C31" s="202" t="s">
        <v>1062</v>
      </c>
      <c r="D31" s="202">
        <v>1</v>
      </c>
      <c r="E31" s="417">
        <v>300000</v>
      </c>
      <c r="F31" s="417">
        <f t="shared" si="0"/>
        <v>300000</v>
      </c>
      <c r="G31" s="417">
        <v>35000</v>
      </c>
      <c r="H31" s="417">
        <f t="shared" si="1"/>
        <v>35000</v>
      </c>
      <c r="I31" s="418">
        <f t="shared" si="2"/>
        <v>335000</v>
      </c>
      <c r="J31" s="41"/>
    </row>
    <row r="32" spans="1:10" s="6" customFormat="1" ht="15" outlineLevel="1">
      <c r="A32" s="376">
        <v>2802</v>
      </c>
      <c r="B32" s="69" t="s">
        <v>2247</v>
      </c>
      <c r="C32" s="202"/>
      <c r="D32" s="202"/>
      <c r="E32" s="38"/>
      <c r="F32" s="38"/>
      <c r="G32" s="39"/>
      <c r="H32" s="38"/>
      <c r="I32" s="378"/>
      <c r="J32" s="41"/>
    </row>
    <row r="33" spans="1:10" s="6" customFormat="1" ht="15.6" outlineLevel="1">
      <c r="A33" s="376">
        <v>2803</v>
      </c>
      <c r="B33" s="69" t="s">
        <v>2248</v>
      </c>
      <c r="C33" s="202" t="s">
        <v>31</v>
      </c>
      <c r="D33" s="202">
        <v>5</v>
      </c>
      <c r="E33" s="417">
        <v>48808.42</v>
      </c>
      <c r="F33" s="417">
        <f t="shared" ref="F33:F37" si="3">D33*E33</f>
        <v>244042.09999999998</v>
      </c>
      <c r="G33" s="417">
        <v>35000</v>
      </c>
      <c r="H33" s="417">
        <f t="shared" ref="H33:H37" si="4">D33*G33</f>
        <v>175000</v>
      </c>
      <c r="I33" s="418">
        <f t="shared" ref="I33:I37" si="5">H33+F33</f>
        <v>419042.1</v>
      </c>
      <c r="J33" s="41"/>
    </row>
    <row r="34" spans="1:10" s="6" customFormat="1" ht="30" outlineLevel="1">
      <c r="A34" s="376">
        <v>2804</v>
      </c>
      <c r="B34" s="69" t="s">
        <v>2249</v>
      </c>
      <c r="C34" s="202" t="s">
        <v>31</v>
      </c>
      <c r="D34" s="202">
        <v>21</v>
      </c>
      <c r="E34" s="417">
        <v>821.05</v>
      </c>
      <c r="F34" s="417">
        <f t="shared" si="3"/>
        <v>17242.05</v>
      </c>
      <c r="G34" s="417">
        <v>800</v>
      </c>
      <c r="H34" s="417">
        <f t="shared" si="4"/>
        <v>16800</v>
      </c>
      <c r="I34" s="418">
        <f t="shared" si="5"/>
        <v>34042.050000000003</v>
      </c>
      <c r="J34" s="69"/>
    </row>
    <row r="35" spans="1:10" s="6" customFormat="1" ht="30" outlineLevel="1">
      <c r="A35" s="376">
        <v>2805</v>
      </c>
      <c r="B35" s="69" t="s">
        <v>2250</v>
      </c>
      <c r="C35" s="202" t="s">
        <v>31</v>
      </c>
      <c r="D35" s="202">
        <v>16</v>
      </c>
      <c r="E35" s="417">
        <v>1869.47</v>
      </c>
      <c r="F35" s="417">
        <f t="shared" si="3"/>
        <v>29911.52</v>
      </c>
      <c r="G35" s="417">
        <v>800</v>
      </c>
      <c r="H35" s="417">
        <f t="shared" si="4"/>
        <v>12800</v>
      </c>
      <c r="I35" s="418">
        <f t="shared" si="5"/>
        <v>42711.520000000004</v>
      </c>
      <c r="J35" s="69"/>
    </row>
    <row r="36" spans="1:10" s="6" customFormat="1" ht="15.6" outlineLevel="1">
      <c r="A36" s="376">
        <v>2806</v>
      </c>
      <c r="B36" s="69" t="s">
        <v>2251</v>
      </c>
      <c r="C36" s="202" t="s">
        <v>31</v>
      </c>
      <c r="D36" s="202">
        <v>8</v>
      </c>
      <c r="E36" s="417">
        <v>44036.21</v>
      </c>
      <c r="F36" s="417">
        <f t="shared" si="3"/>
        <v>352289.68</v>
      </c>
      <c r="G36" s="417">
        <v>8000</v>
      </c>
      <c r="H36" s="417">
        <f t="shared" si="4"/>
        <v>64000</v>
      </c>
      <c r="I36" s="418">
        <f t="shared" si="5"/>
        <v>416289.68</v>
      </c>
      <c r="J36" s="69"/>
    </row>
    <row r="37" spans="1:10" s="6" customFormat="1" ht="15.6" outlineLevel="1">
      <c r="A37" s="376">
        <v>2807</v>
      </c>
      <c r="B37" s="69" t="s">
        <v>2252</v>
      </c>
      <c r="C37" s="202" t="s">
        <v>31</v>
      </c>
      <c r="D37" s="202">
        <v>4</v>
      </c>
      <c r="E37" s="417">
        <v>20008.419999999998</v>
      </c>
      <c r="F37" s="417">
        <f t="shared" si="3"/>
        <v>80033.679999999993</v>
      </c>
      <c r="G37" s="417">
        <v>10000</v>
      </c>
      <c r="H37" s="417">
        <f t="shared" si="4"/>
        <v>40000</v>
      </c>
      <c r="I37" s="418">
        <f t="shared" si="5"/>
        <v>120033.68</v>
      </c>
      <c r="J37" s="69"/>
    </row>
    <row r="38" spans="1:10" s="6" customFormat="1" ht="15" outlineLevel="1">
      <c r="A38" s="376">
        <v>2808</v>
      </c>
      <c r="B38" s="69" t="s">
        <v>2253</v>
      </c>
      <c r="C38" s="202"/>
      <c r="D38" s="202"/>
      <c r="E38" s="69"/>
      <c r="F38" s="69"/>
      <c r="G38" s="69"/>
      <c r="H38" s="69"/>
      <c r="I38" s="415"/>
      <c r="J38" s="69"/>
    </row>
    <row r="39" spans="1:10" s="461" customFormat="1" ht="30" outlineLevel="1">
      <c r="A39" s="703">
        <v>2809</v>
      </c>
      <c r="B39" s="459" t="s">
        <v>3648</v>
      </c>
      <c r="C39" s="894" t="s">
        <v>265</v>
      </c>
      <c r="D39" s="894">
        <v>310</v>
      </c>
      <c r="E39" s="915">
        <v>61000</v>
      </c>
      <c r="F39" s="915">
        <f t="shared" ref="F39" si="6">D39*E39</f>
        <v>18910000</v>
      </c>
      <c r="G39" s="915">
        <v>12200</v>
      </c>
      <c r="H39" s="915">
        <f t="shared" ref="H39" si="7">D39*G39</f>
        <v>3782000</v>
      </c>
      <c r="I39" s="916">
        <f t="shared" ref="I39" si="8">H39+F39</f>
        <v>22692000</v>
      </c>
      <c r="J39" s="459"/>
    </row>
    <row r="40" spans="1:10" s="6" customFormat="1" ht="15" outlineLevel="1">
      <c r="A40" s="376">
        <v>2810</v>
      </c>
      <c r="B40" s="69" t="s">
        <v>2268</v>
      </c>
      <c r="C40" s="202"/>
      <c r="D40" s="202"/>
      <c r="E40" s="69"/>
      <c r="F40" s="69"/>
      <c r="G40" s="69"/>
      <c r="H40" s="69"/>
      <c r="I40" s="415"/>
      <c r="J40" s="69"/>
    </row>
    <row r="41" spans="1:10" s="6" customFormat="1" ht="15.6" outlineLevel="1">
      <c r="A41" s="376">
        <v>2811</v>
      </c>
      <c r="B41" s="69" t="s">
        <v>2254</v>
      </c>
      <c r="C41" s="202" t="s">
        <v>2</v>
      </c>
      <c r="D41" s="202">
        <v>96</v>
      </c>
      <c r="E41" s="417">
        <v>113.18</v>
      </c>
      <c r="F41" s="417">
        <f t="shared" ref="F41:F72" si="9">D41*E41</f>
        <v>10865.28</v>
      </c>
      <c r="G41" s="448">
        <v>362</v>
      </c>
      <c r="H41" s="417">
        <f t="shared" ref="H41:H72" si="10">D41*G41</f>
        <v>34752</v>
      </c>
      <c r="I41" s="418">
        <f t="shared" ref="I41:I72" si="11">H41+F41</f>
        <v>45617.279999999999</v>
      </c>
      <c r="J41" s="69"/>
    </row>
    <row r="42" spans="1:10" s="6" customFormat="1" ht="15.6" outlineLevel="1">
      <c r="A42" s="376">
        <v>2812</v>
      </c>
      <c r="B42" s="69" t="s">
        <v>2255</v>
      </c>
      <c r="C42" s="202" t="s">
        <v>2</v>
      </c>
      <c r="D42" s="202">
        <v>1918</v>
      </c>
      <c r="E42" s="417">
        <v>113.18</v>
      </c>
      <c r="F42" s="417">
        <f t="shared" si="9"/>
        <v>217079.24000000002</v>
      </c>
      <c r="G42" s="448">
        <v>362</v>
      </c>
      <c r="H42" s="417">
        <f t="shared" si="10"/>
        <v>694316</v>
      </c>
      <c r="I42" s="418">
        <f t="shared" si="11"/>
        <v>911395.24</v>
      </c>
      <c r="J42" s="41"/>
    </row>
    <row r="43" spans="1:10" s="6" customFormat="1" ht="15.6" outlineLevel="1">
      <c r="A43" s="376">
        <v>2813</v>
      </c>
      <c r="B43" s="69" t="s">
        <v>2256</v>
      </c>
      <c r="C43" s="202" t="s">
        <v>2</v>
      </c>
      <c r="D43" s="202">
        <v>100</v>
      </c>
      <c r="E43" s="417">
        <v>113.18</v>
      </c>
      <c r="F43" s="417">
        <f t="shared" si="9"/>
        <v>11318</v>
      </c>
      <c r="G43" s="448">
        <v>362</v>
      </c>
      <c r="H43" s="417">
        <f t="shared" si="10"/>
        <v>36200</v>
      </c>
      <c r="I43" s="418">
        <f t="shared" si="11"/>
        <v>47518</v>
      </c>
      <c r="J43" s="41"/>
    </row>
    <row r="44" spans="1:10" s="6" customFormat="1" ht="15.6" outlineLevel="1">
      <c r="A44" s="376">
        <v>2814</v>
      </c>
      <c r="B44" s="69" t="s">
        <v>2257</v>
      </c>
      <c r="C44" s="202" t="s">
        <v>2</v>
      </c>
      <c r="D44" s="202">
        <v>1591</v>
      </c>
      <c r="E44" s="417">
        <v>132.38</v>
      </c>
      <c r="F44" s="417">
        <f t="shared" si="9"/>
        <v>210616.58</v>
      </c>
      <c r="G44" s="448">
        <v>362</v>
      </c>
      <c r="H44" s="417">
        <f t="shared" si="10"/>
        <v>575942</v>
      </c>
      <c r="I44" s="418">
        <f t="shared" si="11"/>
        <v>786558.58</v>
      </c>
      <c r="J44" s="41"/>
    </row>
    <row r="45" spans="1:10" s="6" customFormat="1" ht="15.6" outlineLevel="1">
      <c r="A45" s="376">
        <v>2815</v>
      </c>
      <c r="B45" s="69" t="s">
        <v>2258</v>
      </c>
      <c r="C45" s="202" t="s">
        <v>2</v>
      </c>
      <c r="D45" s="202">
        <v>337</v>
      </c>
      <c r="E45" s="417">
        <v>242.53</v>
      </c>
      <c r="F45" s="417">
        <f t="shared" si="9"/>
        <v>81732.61</v>
      </c>
      <c r="G45" s="448">
        <v>362</v>
      </c>
      <c r="H45" s="417">
        <f t="shared" si="10"/>
        <v>121994</v>
      </c>
      <c r="I45" s="418">
        <f t="shared" si="11"/>
        <v>203726.61</v>
      </c>
      <c r="J45" s="41"/>
    </row>
    <row r="46" spans="1:10" s="6" customFormat="1" ht="15.6" outlineLevel="1">
      <c r="A46" s="376">
        <v>2816</v>
      </c>
      <c r="B46" s="69" t="s">
        <v>2259</v>
      </c>
      <c r="C46" s="202" t="s">
        <v>2</v>
      </c>
      <c r="D46" s="202">
        <v>101</v>
      </c>
      <c r="E46" s="417">
        <v>320.83999999999997</v>
      </c>
      <c r="F46" s="417">
        <f t="shared" si="9"/>
        <v>32404.839999999997</v>
      </c>
      <c r="G46" s="448">
        <v>362</v>
      </c>
      <c r="H46" s="417">
        <f t="shared" si="10"/>
        <v>36562</v>
      </c>
      <c r="I46" s="418">
        <f t="shared" si="11"/>
        <v>68966.84</v>
      </c>
      <c r="J46" s="41"/>
    </row>
    <row r="47" spans="1:10" s="6" customFormat="1" ht="15.6" outlineLevel="1">
      <c r="A47" s="376">
        <v>2817</v>
      </c>
      <c r="B47" s="69" t="s">
        <v>2260</v>
      </c>
      <c r="C47" s="202" t="s">
        <v>2</v>
      </c>
      <c r="D47" s="202">
        <v>200</v>
      </c>
      <c r="E47" s="417">
        <v>320.83999999999997</v>
      </c>
      <c r="F47" s="417">
        <f t="shared" si="9"/>
        <v>64167.999999999993</v>
      </c>
      <c r="G47" s="448">
        <v>362</v>
      </c>
      <c r="H47" s="417">
        <f t="shared" si="10"/>
        <v>72400</v>
      </c>
      <c r="I47" s="418">
        <f t="shared" si="11"/>
        <v>136568</v>
      </c>
      <c r="J47" s="41"/>
    </row>
    <row r="48" spans="1:10" s="6" customFormat="1" ht="15.6" outlineLevel="1">
      <c r="A48" s="376">
        <v>2818</v>
      </c>
      <c r="B48" s="69" t="s">
        <v>2261</v>
      </c>
      <c r="C48" s="202" t="s">
        <v>2</v>
      </c>
      <c r="D48" s="202">
        <v>120</v>
      </c>
      <c r="E48" s="417">
        <v>917.05</v>
      </c>
      <c r="F48" s="417">
        <f t="shared" si="9"/>
        <v>110046</v>
      </c>
      <c r="G48" s="417">
        <v>384</v>
      </c>
      <c r="H48" s="417">
        <f t="shared" si="10"/>
        <v>46080</v>
      </c>
      <c r="I48" s="418">
        <f t="shared" si="11"/>
        <v>156126</v>
      </c>
      <c r="J48" s="41"/>
    </row>
    <row r="49" spans="1:10" s="6" customFormat="1" ht="15.6" outlineLevel="1">
      <c r="A49" s="376">
        <v>2819</v>
      </c>
      <c r="B49" s="69" t="s">
        <v>2262</v>
      </c>
      <c r="C49" s="202" t="s">
        <v>2</v>
      </c>
      <c r="D49" s="202">
        <v>460</v>
      </c>
      <c r="E49" s="417">
        <v>194.53</v>
      </c>
      <c r="F49" s="417">
        <f t="shared" si="9"/>
        <v>89483.8</v>
      </c>
      <c r="G49" s="448">
        <v>362</v>
      </c>
      <c r="H49" s="417">
        <f t="shared" si="10"/>
        <v>166520</v>
      </c>
      <c r="I49" s="418">
        <f t="shared" si="11"/>
        <v>256003.8</v>
      </c>
      <c r="J49" s="41"/>
    </row>
    <row r="50" spans="1:10" s="6" customFormat="1" ht="15.6" outlineLevel="1">
      <c r="A50" s="376">
        <v>2820</v>
      </c>
      <c r="B50" s="69" t="s">
        <v>2263</v>
      </c>
      <c r="C50" s="202" t="s">
        <v>2</v>
      </c>
      <c r="D50" s="202">
        <v>989</v>
      </c>
      <c r="E50" s="417">
        <v>262.74</v>
      </c>
      <c r="F50" s="417">
        <f t="shared" si="9"/>
        <v>259849.86000000002</v>
      </c>
      <c r="G50" s="448">
        <v>362</v>
      </c>
      <c r="H50" s="417">
        <f t="shared" si="10"/>
        <v>358018</v>
      </c>
      <c r="I50" s="418">
        <f t="shared" si="11"/>
        <v>617867.86</v>
      </c>
      <c r="J50" s="41"/>
    </row>
    <row r="51" spans="1:10" s="6" customFormat="1" ht="15.6" outlineLevel="1">
      <c r="A51" s="376">
        <v>2821</v>
      </c>
      <c r="B51" s="69" t="s">
        <v>2264</v>
      </c>
      <c r="C51" s="202" t="s">
        <v>2</v>
      </c>
      <c r="D51" s="202">
        <v>307</v>
      </c>
      <c r="E51" s="417">
        <v>406.74</v>
      </c>
      <c r="F51" s="417">
        <f t="shared" si="9"/>
        <v>124869.18000000001</v>
      </c>
      <c r="G51" s="448">
        <v>362</v>
      </c>
      <c r="H51" s="417">
        <f t="shared" si="10"/>
        <v>111134</v>
      </c>
      <c r="I51" s="418">
        <f t="shared" si="11"/>
        <v>236003.18</v>
      </c>
      <c r="J51" s="41"/>
    </row>
    <row r="52" spans="1:10" s="6" customFormat="1" ht="15.6" outlineLevel="1">
      <c r="A52" s="376">
        <v>2822</v>
      </c>
      <c r="B52" s="69" t="s">
        <v>2265</v>
      </c>
      <c r="C52" s="202" t="s">
        <v>2</v>
      </c>
      <c r="D52" s="202">
        <v>298</v>
      </c>
      <c r="E52" s="417">
        <v>406.74</v>
      </c>
      <c r="F52" s="417">
        <f t="shared" si="9"/>
        <v>121208.52</v>
      </c>
      <c r="G52" s="448">
        <v>362</v>
      </c>
      <c r="H52" s="417">
        <f t="shared" si="10"/>
        <v>107876</v>
      </c>
      <c r="I52" s="418">
        <f t="shared" si="11"/>
        <v>229084.52000000002</v>
      </c>
      <c r="J52" s="41"/>
    </row>
    <row r="53" spans="1:10" s="6" customFormat="1" ht="15.6" outlineLevel="1">
      <c r="A53" s="376">
        <v>2823</v>
      </c>
      <c r="B53" s="69" t="s">
        <v>2266</v>
      </c>
      <c r="C53" s="202" t="s">
        <v>2</v>
      </c>
      <c r="D53" s="202">
        <v>40</v>
      </c>
      <c r="E53" s="417">
        <v>406.74</v>
      </c>
      <c r="F53" s="417">
        <f t="shared" si="9"/>
        <v>16269.6</v>
      </c>
      <c r="G53" s="448">
        <v>362</v>
      </c>
      <c r="H53" s="417">
        <f t="shared" si="10"/>
        <v>14480</v>
      </c>
      <c r="I53" s="418">
        <f t="shared" si="11"/>
        <v>30749.599999999999</v>
      </c>
      <c r="J53" s="41"/>
    </row>
    <row r="54" spans="1:10" s="6" customFormat="1" ht="15.6" outlineLevel="1">
      <c r="A54" s="376">
        <v>2824</v>
      </c>
      <c r="B54" s="69" t="s">
        <v>2267</v>
      </c>
      <c r="C54" s="202" t="s">
        <v>2</v>
      </c>
      <c r="D54" s="202">
        <v>497</v>
      </c>
      <c r="E54" s="417">
        <v>646.74</v>
      </c>
      <c r="F54" s="417">
        <f t="shared" si="9"/>
        <v>321429.78000000003</v>
      </c>
      <c r="G54" s="448">
        <v>362</v>
      </c>
      <c r="H54" s="417">
        <f t="shared" si="10"/>
        <v>179914</v>
      </c>
      <c r="I54" s="418">
        <f t="shared" si="11"/>
        <v>501343.78</v>
      </c>
      <c r="J54" s="41"/>
    </row>
    <row r="55" spans="1:10" s="6" customFormat="1" ht="15.6" outlineLevel="1">
      <c r="A55" s="376">
        <v>2825</v>
      </c>
      <c r="B55" s="69" t="s">
        <v>2269</v>
      </c>
      <c r="C55" s="202" t="s">
        <v>2</v>
      </c>
      <c r="D55" s="202">
        <v>100</v>
      </c>
      <c r="E55" s="417">
        <v>1002.95</v>
      </c>
      <c r="F55" s="417">
        <f t="shared" si="9"/>
        <v>100295</v>
      </c>
      <c r="G55" s="448">
        <v>362</v>
      </c>
      <c r="H55" s="417">
        <f t="shared" si="10"/>
        <v>36200</v>
      </c>
      <c r="I55" s="418">
        <f t="shared" si="11"/>
        <v>136495</v>
      </c>
      <c r="J55" s="41"/>
    </row>
    <row r="56" spans="1:10" s="6" customFormat="1" ht="15.6" outlineLevel="1">
      <c r="A56" s="376">
        <v>2826</v>
      </c>
      <c r="B56" s="69" t="s">
        <v>2270</v>
      </c>
      <c r="C56" s="202" t="s">
        <v>2</v>
      </c>
      <c r="D56" s="202">
        <v>60</v>
      </c>
      <c r="E56" s="417">
        <v>1002.95</v>
      </c>
      <c r="F56" s="417">
        <f t="shared" si="9"/>
        <v>60177</v>
      </c>
      <c r="G56" s="448">
        <v>362</v>
      </c>
      <c r="H56" s="417">
        <f t="shared" si="10"/>
        <v>21720</v>
      </c>
      <c r="I56" s="418">
        <f t="shared" si="11"/>
        <v>81897</v>
      </c>
      <c r="J56" s="41"/>
    </row>
    <row r="57" spans="1:10" s="6" customFormat="1" ht="15.6" outlineLevel="1">
      <c r="A57" s="376">
        <v>2827</v>
      </c>
      <c r="B57" s="69" t="s">
        <v>2271</v>
      </c>
      <c r="C57" s="202" t="s">
        <v>2</v>
      </c>
      <c r="D57" s="202">
        <v>1132</v>
      </c>
      <c r="E57" s="417">
        <v>1429.9</v>
      </c>
      <c r="F57" s="417">
        <f t="shared" si="9"/>
        <v>1618646.8</v>
      </c>
      <c r="G57" s="417">
        <v>384</v>
      </c>
      <c r="H57" s="417">
        <f t="shared" si="10"/>
        <v>434688</v>
      </c>
      <c r="I57" s="418">
        <f t="shared" si="11"/>
        <v>2053334.8</v>
      </c>
      <c r="J57" s="41"/>
    </row>
    <row r="58" spans="1:10" s="6" customFormat="1" ht="15.6" outlineLevel="1">
      <c r="A58" s="376">
        <v>2828</v>
      </c>
      <c r="B58" s="69" t="s">
        <v>2272</v>
      </c>
      <c r="C58" s="202" t="s">
        <v>2</v>
      </c>
      <c r="D58" s="202">
        <v>56</v>
      </c>
      <c r="E58" s="417">
        <v>1429.9</v>
      </c>
      <c r="F58" s="417">
        <f t="shared" si="9"/>
        <v>80074.400000000009</v>
      </c>
      <c r="G58" s="417">
        <v>384</v>
      </c>
      <c r="H58" s="417">
        <f t="shared" si="10"/>
        <v>21504</v>
      </c>
      <c r="I58" s="418">
        <f t="shared" si="11"/>
        <v>101578.40000000001</v>
      </c>
      <c r="J58" s="41"/>
    </row>
    <row r="59" spans="1:10" s="6" customFormat="1" ht="15.6" outlineLevel="1">
      <c r="A59" s="376">
        <v>2829</v>
      </c>
      <c r="B59" s="69" t="s">
        <v>2273</v>
      </c>
      <c r="C59" s="202" t="s">
        <v>2</v>
      </c>
      <c r="D59" s="202">
        <v>428</v>
      </c>
      <c r="E59" s="417">
        <v>2506.1</v>
      </c>
      <c r="F59" s="417">
        <f t="shared" si="9"/>
        <v>1072610.8</v>
      </c>
      <c r="G59" s="417">
        <v>624</v>
      </c>
      <c r="H59" s="417">
        <f t="shared" si="10"/>
        <v>267072</v>
      </c>
      <c r="I59" s="418">
        <f t="shared" si="11"/>
        <v>1339682.8</v>
      </c>
      <c r="J59" s="41"/>
    </row>
    <row r="60" spans="1:10" s="6" customFormat="1" ht="15.6" outlineLevel="1">
      <c r="A60" s="376">
        <v>2830</v>
      </c>
      <c r="B60" s="69" t="s">
        <v>2274</v>
      </c>
      <c r="C60" s="202" t="s">
        <v>2</v>
      </c>
      <c r="D60" s="202">
        <v>60</v>
      </c>
      <c r="E60" s="417">
        <v>2506.1</v>
      </c>
      <c r="F60" s="417">
        <f t="shared" si="9"/>
        <v>150366</v>
      </c>
      <c r="G60" s="417">
        <v>624</v>
      </c>
      <c r="H60" s="417">
        <f t="shared" si="10"/>
        <v>37440</v>
      </c>
      <c r="I60" s="418">
        <f t="shared" si="11"/>
        <v>187806</v>
      </c>
      <c r="J60" s="41"/>
    </row>
    <row r="61" spans="1:10" s="6" customFormat="1" ht="15.6" outlineLevel="1">
      <c r="A61" s="376">
        <v>2831</v>
      </c>
      <c r="B61" s="69" t="s">
        <v>2275</v>
      </c>
      <c r="C61" s="202" t="s">
        <v>2</v>
      </c>
      <c r="D61" s="202">
        <v>15</v>
      </c>
      <c r="E61" s="417">
        <v>3764.21</v>
      </c>
      <c r="F61" s="417">
        <f t="shared" si="9"/>
        <v>56463.15</v>
      </c>
      <c r="G61" s="417">
        <v>624</v>
      </c>
      <c r="H61" s="417">
        <f t="shared" si="10"/>
        <v>9360</v>
      </c>
      <c r="I61" s="418">
        <f t="shared" si="11"/>
        <v>65823.149999999994</v>
      </c>
      <c r="J61" s="41"/>
    </row>
    <row r="62" spans="1:10" s="6" customFormat="1" ht="15.6" outlineLevel="1">
      <c r="A62" s="376">
        <v>2832</v>
      </c>
      <c r="B62" s="69" t="s">
        <v>2276</v>
      </c>
      <c r="C62" s="202" t="s">
        <v>2</v>
      </c>
      <c r="D62" s="202">
        <v>85</v>
      </c>
      <c r="E62" s="417">
        <v>9716.2099999999991</v>
      </c>
      <c r="F62" s="417">
        <f t="shared" si="9"/>
        <v>825877.85</v>
      </c>
      <c r="G62" s="417">
        <v>1152</v>
      </c>
      <c r="H62" s="417">
        <f t="shared" si="10"/>
        <v>97920</v>
      </c>
      <c r="I62" s="418">
        <f t="shared" si="11"/>
        <v>923797.85</v>
      </c>
      <c r="J62" s="41"/>
    </row>
    <row r="63" spans="1:10" s="6" customFormat="1" ht="15.6" outlineLevel="1">
      <c r="A63" s="376">
        <v>2833</v>
      </c>
      <c r="B63" s="69" t="s">
        <v>2277</v>
      </c>
      <c r="C63" s="202" t="s">
        <v>2</v>
      </c>
      <c r="D63" s="202">
        <v>440</v>
      </c>
      <c r="E63" s="417">
        <v>12901.9</v>
      </c>
      <c r="F63" s="417">
        <f t="shared" si="9"/>
        <v>5676836</v>
      </c>
      <c r="G63" s="417">
        <v>1452</v>
      </c>
      <c r="H63" s="417">
        <f t="shared" si="10"/>
        <v>638880</v>
      </c>
      <c r="I63" s="418">
        <f t="shared" si="11"/>
        <v>6315716</v>
      </c>
      <c r="J63" s="41"/>
    </row>
    <row r="64" spans="1:10" s="6" customFormat="1" ht="15.6" outlineLevel="1">
      <c r="A64" s="376">
        <v>2834</v>
      </c>
      <c r="B64" s="69" t="s">
        <v>2278</v>
      </c>
      <c r="C64" s="202" t="s">
        <v>2</v>
      </c>
      <c r="D64" s="202">
        <v>74</v>
      </c>
      <c r="E64" s="417">
        <v>24396.639999999999</v>
      </c>
      <c r="F64" s="417">
        <f t="shared" si="9"/>
        <v>1805351.3599999999</v>
      </c>
      <c r="G64" s="417">
        <v>1740</v>
      </c>
      <c r="H64" s="417">
        <f t="shared" si="10"/>
        <v>128760</v>
      </c>
      <c r="I64" s="418">
        <f t="shared" si="11"/>
        <v>1934111.3599999999</v>
      </c>
      <c r="J64" s="41"/>
    </row>
    <row r="65" spans="1:10" s="6" customFormat="1" ht="15.6" outlineLevel="1">
      <c r="A65" s="376">
        <v>2835</v>
      </c>
      <c r="B65" s="69" t="s">
        <v>2279</v>
      </c>
      <c r="C65" s="202" t="s">
        <v>2</v>
      </c>
      <c r="D65" s="202">
        <v>682</v>
      </c>
      <c r="E65" s="417">
        <v>232.42</v>
      </c>
      <c r="F65" s="417">
        <f t="shared" si="9"/>
        <v>158510.44</v>
      </c>
      <c r="G65" s="448">
        <v>362</v>
      </c>
      <c r="H65" s="417">
        <f t="shared" si="10"/>
        <v>246884</v>
      </c>
      <c r="I65" s="418">
        <f t="shared" si="11"/>
        <v>405394.44</v>
      </c>
      <c r="J65" s="41"/>
    </row>
    <row r="66" spans="1:10" s="6" customFormat="1" ht="15.6" outlineLevel="1">
      <c r="A66" s="376">
        <v>2836</v>
      </c>
      <c r="B66" s="69" t="s">
        <v>2280</v>
      </c>
      <c r="C66" s="202" t="s">
        <v>2</v>
      </c>
      <c r="D66" s="202">
        <v>3137</v>
      </c>
      <c r="E66" s="417">
        <v>262.86</v>
      </c>
      <c r="F66" s="417">
        <f t="shared" si="9"/>
        <v>824591.82000000007</v>
      </c>
      <c r="G66" s="448">
        <v>362</v>
      </c>
      <c r="H66" s="417">
        <f t="shared" si="10"/>
        <v>1135594</v>
      </c>
      <c r="I66" s="418">
        <f t="shared" si="11"/>
        <v>1960185.82</v>
      </c>
      <c r="J66" s="69"/>
    </row>
    <row r="67" spans="1:10" s="6" customFormat="1" ht="15.6" outlineLevel="1">
      <c r="A67" s="376">
        <v>2837</v>
      </c>
      <c r="B67" s="69" t="s">
        <v>2281</v>
      </c>
      <c r="C67" s="202" t="s">
        <v>2</v>
      </c>
      <c r="D67" s="202">
        <v>797</v>
      </c>
      <c r="E67" s="417">
        <v>262.86</v>
      </c>
      <c r="F67" s="417">
        <f t="shared" si="9"/>
        <v>209499.42</v>
      </c>
      <c r="G67" s="448">
        <v>362</v>
      </c>
      <c r="H67" s="417">
        <f t="shared" si="10"/>
        <v>288514</v>
      </c>
      <c r="I67" s="418">
        <f t="shared" si="11"/>
        <v>498013.42000000004</v>
      </c>
      <c r="J67" s="69"/>
    </row>
    <row r="68" spans="1:10" s="6" customFormat="1" ht="15.6" outlineLevel="1">
      <c r="A68" s="376">
        <v>2838</v>
      </c>
      <c r="B68" s="69" t="s">
        <v>2282</v>
      </c>
      <c r="C68" s="202" t="s">
        <v>2</v>
      </c>
      <c r="D68" s="202">
        <v>454</v>
      </c>
      <c r="E68" s="417">
        <v>310.74</v>
      </c>
      <c r="F68" s="417">
        <f t="shared" si="9"/>
        <v>141075.96</v>
      </c>
      <c r="G68" s="448">
        <v>362</v>
      </c>
      <c r="H68" s="417">
        <f t="shared" si="10"/>
        <v>164348</v>
      </c>
      <c r="I68" s="418">
        <f t="shared" si="11"/>
        <v>305423.95999999996</v>
      </c>
      <c r="J68" s="69"/>
    </row>
    <row r="69" spans="1:10" s="6" customFormat="1" ht="15.6" outlineLevel="1">
      <c r="A69" s="376">
        <v>2839</v>
      </c>
      <c r="B69" s="69" t="s">
        <v>2283</v>
      </c>
      <c r="C69" s="202" t="s">
        <v>2</v>
      </c>
      <c r="D69" s="202">
        <v>10</v>
      </c>
      <c r="E69" s="417">
        <v>368.84</v>
      </c>
      <c r="F69" s="417">
        <f t="shared" si="9"/>
        <v>3688.3999999999996</v>
      </c>
      <c r="G69" s="448">
        <v>362</v>
      </c>
      <c r="H69" s="417">
        <f t="shared" si="10"/>
        <v>3620</v>
      </c>
      <c r="I69" s="418">
        <f t="shared" si="11"/>
        <v>7308.4</v>
      </c>
      <c r="J69" s="69"/>
    </row>
    <row r="70" spans="1:10" s="6" customFormat="1" ht="15.6" outlineLevel="1">
      <c r="A70" s="376">
        <v>2840</v>
      </c>
      <c r="B70" s="69" t="s">
        <v>2284</v>
      </c>
      <c r="C70" s="202" t="s">
        <v>2</v>
      </c>
      <c r="D70" s="202">
        <v>85</v>
      </c>
      <c r="E70" s="417">
        <v>649.26</v>
      </c>
      <c r="F70" s="417">
        <f t="shared" si="9"/>
        <v>55187.1</v>
      </c>
      <c r="G70" s="448">
        <v>362</v>
      </c>
      <c r="H70" s="417">
        <f t="shared" si="10"/>
        <v>30770</v>
      </c>
      <c r="I70" s="418">
        <f t="shared" si="11"/>
        <v>85957.1</v>
      </c>
      <c r="J70" s="69"/>
    </row>
    <row r="71" spans="1:10" s="6" customFormat="1" ht="15.6" outlineLevel="1">
      <c r="A71" s="376">
        <v>2841</v>
      </c>
      <c r="B71" s="69" t="s">
        <v>2285</v>
      </c>
      <c r="C71" s="202" t="s">
        <v>2</v>
      </c>
      <c r="D71" s="202">
        <v>60</v>
      </c>
      <c r="E71" s="417">
        <v>11312.84</v>
      </c>
      <c r="F71" s="417">
        <f t="shared" si="9"/>
        <v>678770.4</v>
      </c>
      <c r="G71" s="417">
        <v>1152</v>
      </c>
      <c r="H71" s="417">
        <f t="shared" si="10"/>
        <v>69120</v>
      </c>
      <c r="I71" s="418">
        <f t="shared" si="11"/>
        <v>747890.4</v>
      </c>
      <c r="J71" s="69"/>
    </row>
    <row r="72" spans="1:10" s="6" customFormat="1" ht="15.6" outlineLevel="1">
      <c r="A72" s="376">
        <v>2842</v>
      </c>
      <c r="B72" s="69" t="s">
        <v>2286</v>
      </c>
      <c r="C72" s="202" t="s">
        <v>2</v>
      </c>
      <c r="D72" s="202">
        <v>24</v>
      </c>
      <c r="E72" s="417">
        <v>25500.639999999999</v>
      </c>
      <c r="F72" s="417">
        <f t="shared" si="9"/>
        <v>612015.35999999999</v>
      </c>
      <c r="G72" s="417">
        <v>1740</v>
      </c>
      <c r="H72" s="417">
        <f t="shared" si="10"/>
        <v>41760</v>
      </c>
      <c r="I72" s="418">
        <f t="shared" si="11"/>
        <v>653775.35999999999</v>
      </c>
      <c r="J72" s="69"/>
    </row>
    <row r="73" spans="1:10" s="6" customFormat="1" ht="15" outlineLevel="1">
      <c r="A73" s="376">
        <v>2843</v>
      </c>
      <c r="B73" s="69" t="s">
        <v>2287</v>
      </c>
      <c r="C73" s="202"/>
      <c r="D73" s="202"/>
      <c r="E73" s="69"/>
      <c r="F73" s="69"/>
      <c r="G73" s="69"/>
      <c r="H73" s="69"/>
      <c r="I73" s="415"/>
      <c r="J73" s="69"/>
    </row>
    <row r="74" spans="1:10" s="6" customFormat="1" ht="15.6" outlineLevel="1">
      <c r="A74" s="376">
        <v>2844</v>
      </c>
      <c r="B74" s="69" t="s">
        <v>2288</v>
      </c>
      <c r="C74" s="202" t="s">
        <v>2</v>
      </c>
      <c r="D74" s="202">
        <v>2100</v>
      </c>
      <c r="E74" s="417">
        <v>447.16</v>
      </c>
      <c r="F74" s="417">
        <f>D74*E74</f>
        <v>939036</v>
      </c>
      <c r="G74" s="417">
        <v>1500</v>
      </c>
      <c r="H74" s="417">
        <f>D74*G74</f>
        <v>3150000</v>
      </c>
      <c r="I74" s="418">
        <f>H74+F74</f>
        <v>4089036</v>
      </c>
      <c r="J74" s="41"/>
    </row>
    <row r="75" spans="1:10" s="6" customFormat="1" ht="15.6" outlineLevel="1">
      <c r="A75" s="376">
        <v>2845</v>
      </c>
      <c r="B75" s="69" t="s">
        <v>2289</v>
      </c>
      <c r="C75" s="202" t="s">
        <v>2</v>
      </c>
      <c r="D75" s="202">
        <v>2000</v>
      </c>
      <c r="E75" s="417">
        <v>485.05</v>
      </c>
      <c r="F75" s="417">
        <f t="shared" ref="F75:F86" si="12">D75*E75</f>
        <v>970100</v>
      </c>
      <c r="G75" s="417">
        <v>1500</v>
      </c>
      <c r="H75" s="417">
        <f t="shared" ref="H75:H86" si="13">D75*G75</f>
        <v>3000000</v>
      </c>
      <c r="I75" s="418">
        <f t="shared" ref="I75:I86" si="14">H75+F75</f>
        <v>3970100</v>
      </c>
      <c r="J75" s="41"/>
    </row>
    <row r="76" spans="1:10" s="6" customFormat="1" ht="15.6" outlineLevel="1">
      <c r="A76" s="376">
        <v>2846</v>
      </c>
      <c r="B76" s="69" t="s">
        <v>2290</v>
      </c>
      <c r="C76" s="202" t="s">
        <v>2</v>
      </c>
      <c r="D76" s="202">
        <v>1300</v>
      </c>
      <c r="E76" s="417">
        <v>821.05</v>
      </c>
      <c r="F76" s="417">
        <f t="shared" si="12"/>
        <v>1067365</v>
      </c>
      <c r="G76" s="417">
        <v>1500</v>
      </c>
      <c r="H76" s="417">
        <f t="shared" si="13"/>
        <v>1950000</v>
      </c>
      <c r="I76" s="418">
        <f t="shared" si="14"/>
        <v>3017365</v>
      </c>
      <c r="J76" s="41"/>
    </row>
    <row r="77" spans="1:10" s="6" customFormat="1" ht="15.6" outlineLevel="1">
      <c r="A77" s="376">
        <v>2847</v>
      </c>
      <c r="B77" s="69" t="s">
        <v>2291</v>
      </c>
      <c r="C77" s="202" t="s">
        <v>2</v>
      </c>
      <c r="D77" s="202">
        <v>960</v>
      </c>
      <c r="E77" s="417">
        <v>1010.53</v>
      </c>
      <c r="F77" s="417">
        <f t="shared" si="12"/>
        <v>970108.79999999993</v>
      </c>
      <c r="G77" s="417">
        <v>1500</v>
      </c>
      <c r="H77" s="417">
        <f t="shared" si="13"/>
        <v>1440000</v>
      </c>
      <c r="I77" s="418">
        <f t="shared" si="14"/>
        <v>2410108.7999999998</v>
      </c>
      <c r="J77" s="41"/>
    </row>
    <row r="78" spans="1:10" s="6" customFormat="1" ht="15.6" outlineLevel="1">
      <c r="A78" s="376">
        <v>2848</v>
      </c>
      <c r="B78" s="69" t="s">
        <v>2292</v>
      </c>
      <c r="C78" s="202" t="s">
        <v>2</v>
      </c>
      <c r="D78" s="202">
        <v>2100</v>
      </c>
      <c r="E78" s="417">
        <v>1293.47</v>
      </c>
      <c r="F78" s="417">
        <f t="shared" si="12"/>
        <v>2716287</v>
      </c>
      <c r="G78" s="417">
        <v>1800</v>
      </c>
      <c r="H78" s="417">
        <f t="shared" si="13"/>
        <v>3780000</v>
      </c>
      <c r="I78" s="418">
        <f t="shared" si="14"/>
        <v>6496287</v>
      </c>
      <c r="J78" s="41"/>
    </row>
    <row r="79" spans="1:10" s="6" customFormat="1" ht="15.6" outlineLevel="1">
      <c r="A79" s="376">
        <v>2849</v>
      </c>
      <c r="B79" s="69" t="s">
        <v>2293</v>
      </c>
      <c r="C79" s="202" t="s">
        <v>2</v>
      </c>
      <c r="D79" s="202">
        <v>80</v>
      </c>
      <c r="E79" s="417">
        <v>1866.95</v>
      </c>
      <c r="F79" s="417">
        <f t="shared" si="12"/>
        <v>149356</v>
      </c>
      <c r="G79" s="417">
        <v>1800</v>
      </c>
      <c r="H79" s="417">
        <f t="shared" si="13"/>
        <v>144000</v>
      </c>
      <c r="I79" s="418">
        <f t="shared" si="14"/>
        <v>293356</v>
      </c>
      <c r="J79" s="41"/>
    </row>
    <row r="80" spans="1:10" s="6" customFormat="1" ht="15.6" outlineLevel="1">
      <c r="A80" s="376">
        <v>2850</v>
      </c>
      <c r="B80" s="69" t="s">
        <v>2294</v>
      </c>
      <c r="C80" s="202" t="s">
        <v>2</v>
      </c>
      <c r="D80" s="202">
        <v>74</v>
      </c>
      <c r="E80" s="417">
        <v>2503.58</v>
      </c>
      <c r="F80" s="417">
        <f t="shared" si="12"/>
        <v>185264.91999999998</v>
      </c>
      <c r="G80" s="417">
        <v>2500</v>
      </c>
      <c r="H80" s="417">
        <f t="shared" si="13"/>
        <v>185000</v>
      </c>
      <c r="I80" s="418">
        <f t="shared" si="14"/>
        <v>370264.92</v>
      </c>
      <c r="J80" s="41"/>
    </row>
    <row r="81" spans="1:10" s="6" customFormat="1" ht="15.6" outlineLevel="1">
      <c r="A81" s="376">
        <v>2851</v>
      </c>
      <c r="B81" s="69" t="s">
        <v>2295</v>
      </c>
      <c r="C81" s="202" t="s">
        <v>2</v>
      </c>
      <c r="D81" s="202">
        <v>100</v>
      </c>
      <c r="E81" s="417">
        <v>118.74</v>
      </c>
      <c r="F81" s="417">
        <f t="shared" si="12"/>
        <v>11874</v>
      </c>
      <c r="G81" s="417">
        <v>120</v>
      </c>
      <c r="H81" s="417">
        <f t="shared" si="13"/>
        <v>12000</v>
      </c>
      <c r="I81" s="418">
        <f t="shared" si="14"/>
        <v>23874</v>
      </c>
      <c r="J81" s="41"/>
    </row>
    <row r="82" spans="1:10" s="6" customFormat="1" ht="15.6" outlineLevel="1">
      <c r="A82" s="376">
        <v>2852</v>
      </c>
      <c r="B82" s="69" t="s">
        <v>2296</v>
      </c>
      <c r="C82" s="202" t="s">
        <v>2</v>
      </c>
      <c r="D82" s="202">
        <v>200</v>
      </c>
      <c r="E82" s="417">
        <v>250.1</v>
      </c>
      <c r="F82" s="417">
        <f t="shared" si="12"/>
        <v>50020</v>
      </c>
      <c r="G82" s="417">
        <v>120</v>
      </c>
      <c r="H82" s="417">
        <f t="shared" si="13"/>
        <v>24000</v>
      </c>
      <c r="I82" s="418">
        <f t="shared" si="14"/>
        <v>74020</v>
      </c>
      <c r="J82" s="41"/>
    </row>
    <row r="83" spans="1:10" s="6" customFormat="1" ht="15.6" outlineLevel="1">
      <c r="A83" s="376">
        <v>2853</v>
      </c>
      <c r="B83" s="69" t="s">
        <v>2297</v>
      </c>
      <c r="C83" s="202" t="s">
        <v>2</v>
      </c>
      <c r="D83" s="202">
        <v>40</v>
      </c>
      <c r="E83" s="417">
        <v>303.16000000000003</v>
      </c>
      <c r="F83" s="417">
        <f t="shared" si="12"/>
        <v>12126.400000000001</v>
      </c>
      <c r="G83" s="417">
        <v>120</v>
      </c>
      <c r="H83" s="417">
        <f t="shared" si="13"/>
        <v>4800</v>
      </c>
      <c r="I83" s="418">
        <f t="shared" si="14"/>
        <v>16926.400000000001</v>
      </c>
      <c r="J83" s="41"/>
    </row>
    <row r="84" spans="1:10" s="6" customFormat="1" ht="15.6" outlineLevel="1">
      <c r="A84" s="376">
        <v>2854</v>
      </c>
      <c r="B84" s="69" t="s">
        <v>2298</v>
      </c>
      <c r="C84" s="202" t="s">
        <v>2</v>
      </c>
      <c r="D84" s="202">
        <v>60</v>
      </c>
      <c r="E84" s="417">
        <v>333.47</v>
      </c>
      <c r="F84" s="417">
        <f t="shared" si="12"/>
        <v>20008.2</v>
      </c>
      <c r="G84" s="417">
        <v>180</v>
      </c>
      <c r="H84" s="417">
        <f t="shared" si="13"/>
        <v>10800</v>
      </c>
      <c r="I84" s="418">
        <f t="shared" si="14"/>
        <v>30808.2</v>
      </c>
      <c r="J84" s="41"/>
    </row>
    <row r="85" spans="1:10" s="6" customFormat="1" ht="15.6" outlineLevel="1">
      <c r="A85" s="376">
        <v>2855</v>
      </c>
      <c r="B85" s="69" t="s">
        <v>2299</v>
      </c>
      <c r="C85" s="202" t="s">
        <v>2</v>
      </c>
      <c r="D85" s="202">
        <v>60</v>
      </c>
      <c r="E85" s="417">
        <v>414.31</v>
      </c>
      <c r="F85" s="417">
        <f t="shared" si="12"/>
        <v>24858.6</v>
      </c>
      <c r="G85" s="417">
        <v>180</v>
      </c>
      <c r="H85" s="417">
        <f t="shared" si="13"/>
        <v>10800</v>
      </c>
      <c r="I85" s="418">
        <f t="shared" si="14"/>
        <v>35658.6</v>
      </c>
      <c r="J85" s="41"/>
    </row>
    <row r="86" spans="1:10" s="6" customFormat="1" ht="15.6" outlineLevel="1">
      <c r="A86" s="376">
        <v>2856</v>
      </c>
      <c r="B86" s="69" t="s">
        <v>2300</v>
      </c>
      <c r="C86" s="202" t="s">
        <v>2</v>
      </c>
      <c r="D86" s="202">
        <v>100</v>
      </c>
      <c r="E86" s="448">
        <v>146</v>
      </c>
      <c r="F86" s="449">
        <f t="shared" si="12"/>
        <v>14600</v>
      </c>
      <c r="G86" s="450">
        <v>400</v>
      </c>
      <c r="H86" s="417">
        <f t="shared" si="13"/>
        <v>40000</v>
      </c>
      <c r="I86" s="418">
        <f t="shared" si="14"/>
        <v>54600</v>
      </c>
      <c r="J86" s="41"/>
    </row>
    <row r="87" spans="1:10" s="6" customFormat="1" ht="15" outlineLevel="1">
      <c r="A87" s="376">
        <v>2857</v>
      </c>
      <c r="B87" s="69" t="s">
        <v>2301</v>
      </c>
      <c r="C87" s="202"/>
      <c r="D87" s="202"/>
      <c r="E87" s="38"/>
      <c r="F87" s="38"/>
      <c r="G87" s="39"/>
      <c r="H87" s="38"/>
      <c r="I87" s="378"/>
      <c r="J87" s="41"/>
    </row>
    <row r="88" spans="1:10" s="6" customFormat="1" ht="15.6" outlineLevel="1">
      <c r="A88" s="376">
        <v>2858</v>
      </c>
      <c r="B88" s="69" t="s">
        <v>1152</v>
      </c>
      <c r="C88" s="202" t="s">
        <v>31</v>
      </c>
      <c r="D88" s="202">
        <v>52</v>
      </c>
      <c r="E88" s="418">
        <v>3840</v>
      </c>
      <c r="F88" s="449">
        <f t="shared" ref="F88:F89" si="15">D88*E88</f>
        <v>199680</v>
      </c>
      <c r="G88" s="418">
        <v>2400</v>
      </c>
      <c r="H88" s="417">
        <f t="shared" ref="H88:H89" si="16">D88*G88</f>
        <v>124800</v>
      </c>
      <c r="I88" s="418">
        <f t="shared" ref="I88:I89" si="17">H88+F88</f>
        <v>324480</v>
      </c>
      <c r="J88" s="41"/>
    </row>
    <row r="89" spans="1:10" s="6" customFormat="1" ht="15.6" outlineLevel="1">
      <c r="A89" s="376">
        <v>2859</v>
      </c>
      <c r="B89" s="69" t="s">
        <v>1613</v>
      </c>
      <c r="C89" s="202" t="s">
        <v>1754</v>
      </c>
      <c r="D89" s="202">
        <v>1</v>
      </c>
      <c r="E89" s="417">
        <v>0</v>
      </c>
      <c r="F89" s="417">
        <f t="shared" si="15"/>
        <v>0</v>
      </c>
      <c r="G89" s="417">
        <v>984000</v>
      </c>
      <c r="H89" s="417">
        <f t="shared" si="16"/>
        <v>984000</v>
      </c>
      <c r="I89" s="418">
        <f t="shared" si="17"/>
        <v>984000</v>
      </c>
      <c r="J89" s="41"/>
    </row>
    <row r="91" spans="1:10">
      <c r="A91" s="985" t="s">
        <v>3596</v>
      </c>
      <c r="B91" s="986"/>
      <c r="C91" s="986"/>
      <c r="D91" s="986"/>
      <c r="E91" s="987"/>
      <c r="F91" s="447">
        <f>SUM(F20:F89)</f>
        <v>69409944.620000005</v>
      </c>
      <c r="G91" s="304"/>
      <c r="H91" s="447">
        <f>SUM(H20:H89)</f>
        <v>26317942</v>
      </c>
      <c r="I91" s="379">
        <f>SUM(I20:I89)</f>
        <v>95727886.620000005</v>
      </c>
    </row>
  </sheetData>
  <mergeCells count="23">
    <mergeCell ref="A91:E91"/>
    <mergeCell ref="B15:J15"/>
    <mergeCell ref="B16:B17"/>
    <mergeCell ref="C16:C17"/>
    <mergeCell ref="D16:D17"/>
    <mergeCell ref="E16:E17"/>
    <mergeCell ref="F16:G16"/>
    <mergeCell ref="H16:I16"/>
    <mergeCell ref="J16:J17"/>
    <mergeCell ref="B19:J19"/>
    <mergeCell ref="B8:E8"/>
    <mergeCell ref="G8:I8"/>
    <mergeCell ref="B9:E9"/>
    <mergeCell ref="B13:C13"/>
    <mergeCell ref="D13:J13"/>
    <mergeCell ref="B6:J6"/>
    <mergeCell ref="B7:D7"/>
    <mergeCell ref="G7:J7"/>
    <mergeCell ref="E1:J1"/>
    <mergeCell ref="B2:J2"/>
    <mergeCell ref="B3:J3"/>
    <mergeCell ref="B4:J4"/>
    <mergeCell ref="B5:J5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340B-FDE4-4753-8F86-BCA98EC5F210}">
  <sheetPr>
    <tabColor rgb="FF92D050"/>
  </sheetPr>
  <dimension ref="A1:AA30"/>
  <sheetViews>
    <sheetView topLeftCell="A4" zoomScale="70" zoomScaleNormal="70" workbookViewId="0">
      <selection activeCell="G33" sqref="G33"/>
    </sheetView>
  </sheetViews>
  <sheetFormatPr defaultColWidth="8.88671875" defaultRowHeight="14.4" outlineLevelRow="1"/>
  <cols>
    <col min="1" max="1" width="8" customWidth="1"/>
    <col min="2" max="2" width="156" customWidth="1"/>
    <col min="3" max="3" width="12.109375" customWidth="1"/>
    <col min="4" max="4" width="15.33203125" customWidth="1"/>
    <col min="5" max="5" width="14.5546875" customWidth="1"/>
    <col min="6" max="6" width="17.88671875" customWidth="1"/>
    <col min="7" max="7" width="17.109375" customWidth="1"/>
    <col min="8" max="8" width="17.88671875" customWidth="1"/>
    <col min="9" max="9" width="19.88671875" customWidth="1"/>
    <col min="10" max="10" width="0" hidden="1" customWidth="1"/>
    <col min="11" max="11" width="2.5546875" customWidth="1"/>
    <col min="12" max="12" width="17" customWidth="1"/>
    <col min="13" max="13" width="12.5546875" customWidth="1"/>
    <col min="14" max="15" width="10.88671875" bestFit="1" customWidth="1"/>
  </cols>
  <sheetData>
    <row r="1" spans="1:27" s="64" customFormat="1" ht="15">
      <c r="A1" s="356"/>
      <c r="B1" s="356"/>
      <c r="C1" s="323"/>
      <c r="D1" s="994" t="s">
        <v>1169</v>
      </c>
      <c r="E1" s="994"/>
      <c r="F1" s="994"/>
      <c r="G1" s="994"/>
      <c r="H1" s="994"/>
      <c r="I1" s="994"/>
      <c r="J1" s="994"/>
      <c r="K1" s="404"/>
    </row>
    <row r="2" spans="1:27" s="6" customFormat="1" ht="15.6">
      <c r="A2" s="980" t="s">
        <v>3044</v>
      </c>
      <c r="B2" s="980"/>
      <c r="C2" s="980"/>
      <c r="D2" s="980"/>
      <c r="E2" s="980"/>
      <c r="F2" s="980"/>
      <c r="G2" s="980"/>
      <c r="H2" s="980"/>
      <c r="I2" s="980"/>
      <c r="J2" s="980"/>
      <c r="K2" s="405"/>
    </row>
    <row r="3" spans="1:27" s="356" customFormat="1" ht="15">
      <c r="A3" s="981"/>
      <c r="B3" s="981"/>
      <c r="C3" s="981"/>
      <c r="D3" s="981"/>
      <c r="E3" s="981"/>
      <c r="F3" s="981"/>
      <c r="G3" s="981"/>
      <c r="H3" s="981"/>
      <c r="I3" s="981"/>
      <c r="J3" s="981"/>
      <c r="K3" s="362"/>
    </row>
    <row r="4" spans="1:27" s="356" customFormat="1" ht="15.6">
      <c r="A4" s="982" t="s">
        <v>1171</v>
      </c>
      <c r="B4" s="982"/>
      <c r="C4" s="982"/>
      <c r="D4" s="982"/>
      <c r="E4" s="982"/>
      <c r="F4" s="982"/>
      <c r="G4" s="982"/>
      <c r="H4" s="982"/>
      <c r="I4" s="982"/>
      <c r="J4" s="982"/>
      <c r="K4" s="406"/>
    </row>
    <row r="5" spans="1:27" s="6" customFormat="1" ht="15">
      <c r="A5" s="981"/>
      <c r="B5" s="981"/>
      <c r="C5" s="981"/>
      <c r="D5" s="981"/>
      <c r="E5" s="981"/>
      <c r="F5" s="981"/>
      <c r="G5" s="981"/>
      <c r="H5" s="981"/>
      <c r="I5" s="981"/>
      <c r="J5" s="981"/>
      <c r="K5" s="362"/>
    </row>
    <row r="6" spans="1:27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2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  <c r="K7" s="205"/>
    </row>
    <row r="8" spans="1:27" s="63" customFormat="1" ht="15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22" t="s">
        <v>1173</v>
      </c>
      <c r="J8" s="22"/>
      <c r="K8" s="22"/>
    </row>
    <row r="9" spans="1:27" s="63" customFormat="1" ht="15">
      <c r="A9" s="946"/>
      <c r="B9" s="946"/>
      <c r="C9" s="946"/>
      <c r="D9" s="946"/>
      <c r="E9" s="208"/>
      <c r="F9" s="22"/>
      <c r="G9" s="22"/>
      <c r="H9" s="22"/>
      <c r="I9" s="22"/>
      <c r="J9" s="22"/>
      <c r="K9" s="22"/>
      <c r="T9" s="23" t="s">
        <v>22</v>
      </c>
      <c r="U9" s="23" t="s">
        <v>22</v>
      </c>
    </row>
    <row r="10" spans="1:27" s="63" customFormat="1" ht="15">
      <c r="A10" s="25"/>
      <c r="B10" s="25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  <c r="K10" s="29"/>
    </row>
    <row r="11" spans="1:27" s="63" customFormat="1" ht="15">
      <c r="A11" s="63" t="s">
        <v>3034</v>
      </c>
      <c r="B11" s="28"/>
      <c r="C11" s="48"/>
      <c r="D11" s="54"/>
      <c r="E11" s="28"/>
      <c r="F11" s="27"/>
      <c r="G11" s="27"/>
      <c r="H11" s="28"/>
      <c r="I11" s="28"/>
      <c r="J11" s="29" t="s">
        <v>23</v>
      </c>
      <c r="K11" s="29"/>
    </row>
    <row r="12" spans="1:27" s="5" customFormat="1" ht="15.6">
      <c r="A12" s="358"/>
      <c r="B12" s="4"/>
      <c r="C12" s="7"/>
      <c r="D12" s="7"/>
      <c r="E12" s="1"/>
      <c r="F12" s="1"/>
      <c r="G12" s="2"/>
      <c r="H12" s="1"/>
      <c r="I12" s="3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s="361" customFormat="1" ht="15.6">
      <c r="A13" s="945" t="s">
        <v>24</v>
      </c>
      <c r="B13" s="945"/>
      <c r="C13" s="983" t="s">
        <v>1171</v>
      </c>
      <c r="D13" s="983"/>
      <c r="E13" s="983"/>
      <c r="F13" s="983"/>
      <c r="G13" s="983"/>
      <c r="H13" s="983"/>
      <c r="I13" s="983"/>
      <c r="J13" s="983"/>
      <c r="K13" s="410"/>
    </row>
    <row r="14" spans="1:27" s="63" customFormat="1" ht="15.6">
      <c r="A14" s="64" t="s">
        <v>25</v>
      </c>
      <c r="B14" s="64"/>
      <c r="C14" s="362"/>
      <c r="D14" s="323"/>
      <c r="E14" s="64"/>
      <c r="F14" s="64"/>
      <c r="G14" s="64"/>
      <c r="H14" s="363"/>
      <c r="I14" s="364"/>
      <c r="J14" s="365" t="s">
        <v>26</v>
      </c>
      <c r="K14" s="365"/>
      <c r="L14" s="367"/>
      <c r="M14" s="367"/>
    </row>
    <row r="15" spans="1:27" s="356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  <c r="K15" s="215"/>
      <c r="L15" s="368"/>
    </row>
    <row r="16" spans="1:27" s="356" customFormat="1" ht="15.6">
      <c r="A16" s="988" t="s">
        <v>0</v>
      </c>
      <c r="B16" s="990" t="s">
        <v>19</v>
      </c>
      <c r="C16" s="990" t="s">
        <v>9</v>
      </c>
      <c r="D16" s="990" t="s">
        <v>7</v>
      </c>
      <c r="E16" s="990" t="s">
        <v>3035</v>
      </c>
      <c r="F16" s="990"/>
      <c r="G16" s="990" t="s">
        <v>3036</v>
      </c>
      <c r="H16" s="990"/>
      <c r="I16" s="990" t="s">
        <v>3039</v>
      </c>
      <c r="J16" s="992" t="s">
        <v>8</v>
      </c>
      <c r="K16" s="411"/>
      <c r="L16" s="368"/>
    </row>
    <row r="17" spans="1:12" s="356" customFormat="1" ht="82.8">
      <c r="A17" s="989"/>
      <c r="B17" s="991"/>
      <c r="C17" s="991"/>
      <c r="D17" s="991"/>
      <c r="E17" s="371" t="s">
        <v>10</v>
      </c>
      <c r="F17" s="370" t="s">
        <v>11</v>
      </c>
      <c r="G17" s="372" t="s">
        <v>3037</v>
      </c>
      <c r="H17" s="370" t="s">
        <v>3038</v>
      </c>
      <c r="I17" s="991"/>
      <c r="J17" s="993"/>
      <c r="K17" s="411"/>
      <c r="L17" s="368"/>
    </row>
    <row r="18" spans="1:12" s="356" customFormat="1" ht="15.6">
      <c r="A18" s="373" t="s">
        <v>1</v>
      </c>
      <c r="B18" s="374">
        <v>2</v>
      </c>
      <c r="C18" s="374" t="s">
        <v>4</v>
      </c>
      <c r="D18" s="374" t="s">
        <v>5</v>
      </c>
      <c r="E18" s="374" t="s">
        <v>6</v>
      </c>
      <c r="F18" s="374" t="s">
        <v>13</v>
      </c>
      <c r="G18" s="374" t="s">
        <v>14</v>
      </c>
      <c r="H18" s="374" t="s">
        <v>15</v>
      </c>
      <c r="I18" s="374" t="s">
        <v>16</v>
      </c>
      <c r="J18" s="375" t="s">
        <v>17</v>
      </c>
      <c r="K18" s="413"/>
      <c r="L18" s="368"/>
    </row>
    <row r="19" spans="1:12" s="6" customFormat="1" ht="15.6" collapsed="1">
      <c r="A19" s="376">
        <v>2860</v>
      </c>
      <c r="B19" s="1033" t="s">
        <v>2302</v>
      </c>
      <c r="C19" s="1033"/>
      <c r="D19" s="1033"/>
      <c r="E19" s="1033"/>
      <c r="F19" s="1033"/>
      <c r="G19" s="1033"/>
      <c r="H19" s="1033"/>
      <c r="I19" s="1033"/>
      <c r="J19" s="1033"/>
      <c r="K19" s="7"/>
      <c r="L19" s="414">
        <f>SUM(I21:I28)</f>
        <v>1397694.8599999999</v>
      </c>
    </row>
    <row r="20" spans="1:12" s="6" customFormat="1" ht="15" outlineLevel="1">
      <c r="A20" s="376">
        <v>2861</v>
      </c>
      <c r="B20" s="69" t="s">
        <v>2337</v>
      </c>
      <c r="C20" s="202"/>
      <c r="D20" s="202"/>
      <c r="E20" s="38"/>
      <c r="F20" s="39"/>
      <c r="G20" s="39"/>
      <c r="H20" s="38"/>
      <c r="I20" s="40"/>
      <c r="J20" s="41"/>
      <c r="K20" s="8"/>
    </row>
    <row r="21" spans="1:12" s="6" customFormat="1" ht="15.6" outlineLevel="1">
      <c r="A21" s="376">
        <v>2862</v>
      </c>
      <c r="B21" s="70" t="s">
        <v>2303</v>
      </c>
      <c r="C21" s="202" t="s">
        <v>31</v>
      </c>
      <c r="D21" s="385">
        <v>1</v>
      </c>
      <c r="E21" s="417">
        <v>65026.46</v>
      </c>
      <c r="F21" s="417">
        <f t="shared" ref="F21" si="0">D21*E21</f>
        <v>65026.46</v>
      </c>
      <c r="G21" s="417">
        <v>35000</v>
      </c>
      <c r="H21" s="417">
        <f t="shared" ref="H21" si="1">D21*G21</f>
        <v>35000</v>
      </c>
      <c r="I21" s="417">
        <f t="shared" ref="I21" si="2">H21+F21</f>
        <v>100026.45999999999</v>
      </c>
      <c r="J21" s="41"/>
      <c r="K21" s="8"/>
      <c r="L21" s="368"/>
    </row>
    <row r="22" spans="1:12" s="6" customFormat="1" ht="15.6" outlineLevel="1">
      <c r="A22" s="376">
        <v>2863</v>
      </c>
      <c r="B22" s="69" t="s">
        <v>3646</v>
      </c>
      <c r="C22" s="202" t="s">
        <v>2</v>
      </c>
      <c r="D22" s="385">
        <v>265</v>
      </c>
      <c r="E22" s="417">
        <v>489.6</v>
      </c>
      <c r="F22" s="417">
        <f>D22*E22</f>
        <v>129744</v>
      </c>
      <c r="G22" s="417">
        <v>2000</v>
      </c>
      <c r="H22" s="417">
        <f>D22*G22</f>
        <v>530000</v>
      </c>
      <c r="I22" s="417">
        <f>H22+F22</f>
        <v>659744</v>
      </c>
      <c r="J22" s="41"/>
      <c r="K22" s="8"/>
      <c r="L22" s="368"/>
    </row>
    <row r="23" spans="1:12" s="6" customFormat="1" ht="30" outlineLevel="1">
      <c r="A23" s="376">
        <v>2864</v>
      </c>
      <c r="B23" s="69" t="s">
        <v>2304</v>
      </c>
      <c r="C23" s="202" t="s">
        <v>265</v>
      </c>
      <c r="D23" s="385">
        <v>265</v>
      </c>
      <c r="E23" s="417">
        <v>125.76</v>
      </c>
      <c r="F23" s="417">
        <f t="shared" ref="F23" si="3">D23*E23</f>
        <v>33326.400000000001</v>
      </c>
      <c r="G23" s="417">
        <v>362</v>
      </c>
      <c r="H23" s="417">
        <f t="shared" ref="H23" si="4">D23*G23</f>
        <v>95930</v>
      </c>
      <c r="I23" s="417">
        <f t="shared" ref="I23" si="5">H23+F23</f>
        <v>129256.4</v>
      </c>
      <c r="J23" s="41"/>
      <c r="K23" s="8"/>
      <c r="L23" s="368"/>
    </row>
    <row r="24" spans="1:12" s="6" customFormat="1" ht="15" outlineLevel="1">
      <c r="A24" s="376">
        <v>2865</v>
      </c>
      <c r="B24" s="69" t="s">
        <v>2305</v>
      </c>
      <c r="C24" s="202"/>
      <c r="D24" s="385"/>
      <c r="E24" s="38"/>
      <c r="F24" s="39"/>
      <c r="G24" s="39"/>
      <c r="H24" s="38"/>
      <c r="I24" s="40"/>
      <c r="J24" s="41"/>
      <c r="K24" s="8"/>
      <c r="L24" s="368"/>
    </row>
    <row r="25" spans="1:12" s="6" customFormat="1" ht="30" outlineLevel="1">
      <c r="A25" s="376">
        <v>2866</v>
      </c>
      <c r="B25" s="69" t="s">
        <v>2306</v>
      </c>
      <c r="C25" s="202" t="s">
        <v>265</v>
      </c>
      <c r="D25" s="385">
        <v>10</v>
      </c>
      <c r="E25" s="417">
        <v>110.4</v>
      </c>
      <c r="F25" s="417">
        <f t="shared" ref="F25:F28" si="6">D25*E25</f>
        <v>1104</v>
      </c>
      <c r="G25" s="417">
        <v>362</v>
      </c>
      <c r="H25" s="417">
        <f t="shared" ref="H25:H28" si="7">D25*G25</f>
        <v>3620</v>
      </c>
      <c r="I25" s="417">
        <f t="shared" ref="I25:I28" si="8">H25+F25</f>
        <v>4724</v>
      </c>
      <c r="J25" s="41"/>
      <c r="K25" s="8"/>
      <c r="L25" s="368"/>
    </row>
    <row r="26" spans="1:12" s="6" customFormat="1" ht="15.6" outlineLevel="1">
      <c r="A26" s="376">
        <v>2867</v>
      </c>
      <c r="B26" s="69" t="s">
        <v>1153</v>
      </c>
      <c r="C26" s="202" t="s">
        <v>31</v>
      </c>
      <c r="D26" s="202">
        <v>4</v>
      </c>
      <c r="E26" s="417">
        <v>53520</v>
      </c>
      <c r="F26" s="417">
        <f t="shared" si="6"/>
        <v>214080</v>
      </c>
      <c r="G26" s="417">
        <v>24000</v>
      </c>
      <c r="H26" s="417">
        <f t="shared" si="7"/>
        <v>96000</v>
      </c>
      <c r="I26" s="417">
        <f t="shared" si="8"/>
        <v>310080</v>
      </c>
      <c r="J26" s="41"/>
      <c r="K26" s="8"/>
      <c r="L26" s="368"/>
    </row>
    <row r="27" spans="1:12" s="6" customFormat="1" ht="15.6" outlineLevel="1">
      <c r="A27" s="376">
        <v>2868</v>
      </c>
      <c r="B27" s="69" t="s">
        <v>3647</v>
      </c>
      <c r="C27" s="202" t="s">
        <v>3</v>
      </c>
      <c r="D27" s="202">
        <v>2</v>
      </c>
      <c r="E27" s="417">
        <v>932</v>
      </c>
      <c r="F27" s="417">
        <f t="shared" si="6"/>
        <v>1864</v>
      </c>
      <c r="G27" s="417">
        <v>3000</v>
      </c>
      <c r="H27" s="417">
        <f t="shared" si="7"/>
        <v>6000</v>
      </c>
      <c r="I27" s="417">
        <f t="shared" si="8"/>
        <v>7864</v>
      </c>
      <c r="J27" s="41"/>
      <c r="K27" s="8"/>
      <c r="L27" s="368"/>
    </row>
    <row r="28" spans="1:12" s="6" customFormat="1" ht="15.6" outlineLevel="1">
      <c r="A28" s="376">
        <v>2869</v>
      </c>
      <c r="B28" s="69" t="s">
        <v>1753</v>
      </c>
      <c r="C28" s="202" t="s">
        <v>1754</v>
      </c>
      <c r="D28" s="202">
        <v>1</v>
      </c>
      <c r="E28" s="417">
        <v>0</v>
      </c>
      <c r="F28" s="417">
        <f t="shared" si="6"/>
        <v>0</v>
      </c>
      <c r="G28" s="417">
        <v>186000</v>
      </c>
      <c r="H28" s="417">
        <f t="shared" si="7"/>
        <v>186000</v>
      </c>
      <c r="I28" s="417">
        <f t="shared" si="8"/>
        <v>186000</v>
      </c>
      <c r="J28" s="41"/>
      <c r="K28" s="8"/>
      <c r="L28" s="368"/>
    </row>
    <row r="30" spans="1:12" ht="15.6">
      <c r="B30" s="985" t="s">
        <v>3596</v>
      </c>
      <c r="C30" s="986"/>
      <c r="D30" s="986"/>
      <c r="E30" s="987"/>
      <c r="F30" s="447">
        <f>SUM(F21:F28)</f>
        <v>445144.86</v>
      </c>
      <c r="G30" s="304"/>
      <c r="H30" s="447">
        <f>SUM(H21:H28)</f>
        <v>952550</v>
      </c>
      <c r="I30" s="446">
        <f>SUM(I20:J28)</f>
        <v>1397694.8599999999</v>
      </c>
    </row>
  </sheetData>
  <mergeCells count="25">
    <mergeCell ref="J16:J17"/>
    <mergeCell ref="B19:J19"/>
    <mergeCell ref="B30:E30"/>
    <mergeCell ref="A13:B13"/>
    <mergeCell ref="C13:J13"/>
    <mergeCell ref="A15:J15"/>
    <mergeCell ref="A16:A17"/>
    <mergeCell ref="B16:B17"/>
    <mergeCell ref="C16:C17"/>
    <mergeCell ref="D16:D17"/>
    <mergeCell ref="E16:F16"/>
    <mergeCell ref="G16:H16"/>
    <mergeCell ref="I16:I17"/>
    <mergeCell ref="I10:J10"/>
    <mergeCell ref="D1:J1"/>
    <mergeCell ref="A2:J2"/>
    <mergeCell ref="A3:J3"/>
    <mergeCell ref="A4:J4"/>
    <mergeCell ref="A5:J5"/>
    <mergeCell ref="A6:J6"/>
    <mergeCell ref="A7:C7"/>
    <mergeCell ref="F7:J7"/>
    <mergeCell ref="A8:D8"/>
    <mergeCell ref="F8:H8"/>
    <mergeCell ref="A9:D9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7FA8-4F5B-46A8-B289-0A649965F3E3}">
  <sheetPr>
    <tabColor rgb="FF92D050"/>
  </sheetPr>
  <dimension ref="A1:AA74"/>
  <sheetViews>
    <sheetView zoomScale="70" zoomScaleNormal="70" workbookViewId="0">
      <selection sqref="A1:XFD18"/>
    </sheetView>
  </sheetViews>
  <sheetFormatPr defaultColWidth="8.88671875" defaultRowHeight="14.4" outlineLevelRow="1"/>
  <cols>
    <col min="1" max="1" width="8" customWidth="1"/>
    <col min="2" max="2" width="156" customWidth="1"/>
    <col min="3" max="3" width="12.109375" customWidth="1"/>
    <col min="4" max="4" width="15.33203125" customWidth="1"/>
    <col min="5" max="5" width="14.5546875" customWidth="1"/>
    <col min="6" max="6" width="17.88671875" customWidth="1"/>
    <col min="7" max="7" width="17.109375" customWidth="1"/>
    <col min="8" max="8" width="17.88671875" customWidth="1"/>
    <col min="9" max="9" width="19.88671875" style="419" customWidth="1"/>
    <col min="10" max="10" width="0" hidden="1" customWidth="1"/>
    <col min="11" max="11" width="2.5546875" customWidth="1"/>
    <col min="12" max="12" width="17" customWidth="1"/>
    <col min="13" max="13" width="12.5546875" customWidth="1"/>
    <col min="14" max="15" width="10.88671875" bestFit="1" customWidth="1"/>
  </cols>
  <sheetData>
    <row r="1" spans="1:27" s="64" customFormat="1" ht="15">
      <c r="A1" s="356"/>
      <c r="B1" s="356"/>
      <c r="C1" s="323"/>
      <c r="D1" s="994" t="s">
        <v>1169</v>
      </c>
      <c r="E1" s="994"/>
      <c r="F1" s="994"/>
      <c r="G1" s="994"/>
      <c r="H1" s="994"/>
      <c r="I1" s="994"/>
      <c r="J1" s="994"/>
      <c r="K1" s="404"/>
    </row>
    <row r="2" spans="1:27" s="6" customFormat="1" ht="15.6">
      <c r="A2" s="980" t="s">
        <v>3044</v>
      </c>
      <c r="B2" s="980"/>
      <c r="C2" s="980"/>
      <c r="D2" s="980"/>
      <c r="E2" s="980"/>
      <c r="F2" s="980"/>
      <c r="G2" s="980"/>
      <c r="H2" s="980"/>
      <c r="I2" s="980"/>
      <c r="J2" s="980"/>
      <c r="K2" s="405"/>
    </row>
    <row r="3" spans="1:27" s="356" customFormat="1" ht="15">
      <c r="A3" s="981"/>
      <c r="B3" s="981"/>
      <c r="C3" s="981"/>
      <c r="D3" s="981"/>
      <c r="E3" s="981"/>
      <c r="F3" s="981"/>
      <c r="G3" s="981"/>
      <c r="H3" s="981"/>
      <c r="I3" s="981"/>
      <c r="J3" s="981"/>
      <c r="K3" s="362"/>
    </row>
    <row r="4" spans="1:27" s="356" customFormat="1" ht="15.6">
      <c r="A4" s="982" t="s">
        <v>1171</v>
      </c>
      <c r="B4" s="982"/>
      <c r="C4" s="982"/>
      <c r="D4" s="982"/>
      <c r="E4" s="982"/>
      <c r="F4" s="982"/>
      <c r="G4" s="982"/>
      <c r="H4" s="982"/>
      <c r="I4" s="982"/>
      <c r="J4" s="982"/>
      <c r="K4" s="406"/>
    </row>
    <row r="5" spans="1:27" s="6" customFormat="1" ht="15">
      <c r="A5" s="981"/>
      <c r="B5" s="981"/>
      <c r="C5" s="981"/>
      <c r="D5" s="981"/>
      <c r="E5" s="981"/>
      <c r="F5" s="981"/>
      <c r="G5" s="981"/>
      <c r="H5" s="981"/>
      <c r="I5" s="981"/>
      <c r="J5" s="981"/>
      <c r="K5" s="362"/>
    </row>
    <row r="6" spans="1:27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2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  <c r="K7" s="205"/>
    </row>
    <row r="8" spans="1:27" s="63" customFormat="1" ht="15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407" t="s">
        <v>1173</v>
      </c>
      <c r="J8" s="22"/>
      <c r="K8" s="22"/>
    </row>
    <row r="9" spans="1:27" s="63" customFormat="1" ht="15">
      <c r="A9" s="946"/>
      <c r="B9" s="946"/>
      <c r="C9" s="946"/>
      <c r="D9" s="946"/>
      <c r="E9" s="208"/>
      <c r="F9" s="22"/>
      <c r="G9" s="22"/>
      <c r="H9" s="22"/>
      <c r="I9" s="407"/>
      <c r="J9" s="22"/>
      <c r="K9" s="22"/>
      <c r="T9" s="23" t="s">
        <v>22</v>
      </c>
      <c r="U9" s="23" t="s">
        <v>22</v>
      </c>
    </row>
    <row r="10" spans="1:27" s="63" customFormat="1" ht="15">
      <c r="A10" s="25"/>
      <c r="B10" s="25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  <c r="K10" s="29"/>
    </row>
    <row r="11" spans="1:27" s="63" customFormat="1" ht="15">
      <c r="A11" s="63" t="s">
        <v>3034</v>
      </c>
      <c r="B11" s="28"/>
      <c r="C11" s="48"/>
      <c r="D11" s="54"/>
      <c r="E11" s="28"/>
      <c r="F11" s="27"/>
      <c r="G11" s="27"/>
      <c r="H11" s="28"/>
      <c r="I11" s="408"/>
      <c r="J11" s="29" t="s">
        <v>23</v>
      </c>
      <c r="K11" s="29"/>
    </row>
    <row r="12" spans="1:27" s="5" customFormat="1" ht="15.6">
      <c r="A12" s="358"/>
      <c r="B12" s="4"/>
      <c r="C12" s="7"/>
      <c r="D12" s="7"/>
      <c r="E12" s="1"/>
      <c r="F12" s="1"/>
      <c r="G12" s="2"/>
      <c r="H12" s="1"/>
      <c r="I12" s="409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s="361" customFormat="1" ht="15.6">
      <c r="A13" s="945" t="s">
        <v>24</v>
      </c>
      <c r="B13" s="945"/>
      <c r="C13" s="983" t="s">
        <v>1171</v>
      </c>
      <c r="D13" s="983"/>
      <c r="E13" s="983"/>
      <c r="F13" s="983"/>
      <c r="G13" s="983"/>
      <c r="H13" s="983"/>
      <c r="I13" s="983"/>
      <c r="J13" s="983"/>
      <c r="K13" s="410"/>
    </row>
    <row r="14" spans="1:27" s="63" customFormat="1" ht="15.6">
      <c r="A14" s="64" t="s">
        <v>25</v>
      </c>
      <c r="B14" s="64"/>
      <c r="C14" s="362"/>
      <c r="D14" s="323"/>
      <c r="E14" s="64"/>
      <c r="F14" s="64"/>
      <c r="G14" s="64"/>
      <c r="H14" s="363"/>
      <c r="I14" s="364"/>
      <c r="J14" s="365" t="s">
        <v>26</v>
      </c>
      <c r="K14" s="365"/>
      <c r="L14" s="367"/>
      <c r="M14" s="367"/>
    </row>
    <row r="15" spans="1:27" s="356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  <c r="K15" s="215"/>
      <c r="L15" s="368"/>
    </row>
    <row r="16" spans="1:27" s="356" customFormat="1" ht="15.6">
      <c r="A16" s="988" t="s">
        <v>0</v>
      </c>
      <c r="B16" s="990" t="s">
        <v>19</v>
      </c>
      <c r="C16" s="990" t="s">
        <v>9</v>
      </c>
      <c r="D16" s="990" t="s">
        <v>7</v>
      </c>
      <c r="E16" s="990" t="s">
        <v>3035</v>
      </c>
      <c r="F16" s="990"/>
      <c r="G16" s="990" t="s">
        <v>3036</v>
      </c>
      <c r="H16" s="990"/>
      <c r="I16" s="1001" t="s">
        <v>3039</v>
      </c>
      <c r="J16" s="992" t="s">
        <v>8</v>
      </c>
      <c r="K16" s="411"/>
      <c r="L16" s="368"/>
    </row>
    <row r="17" spans="1:12" s="356" customFormat="1" ht="82.8">
      <c r="A17" s="989"/>
      <c r="B17" s="991"/>
      <c r="C17" s="991"/>
      <c r="D17" s="991"/>
      <c r="E17" s="371" t="s">
        <v>10</v>
      </c>
      <c r="F17" s="370" t="s">
        <v>11</v>
      </c>
      <c r="G17" s="372" t="s">
        <v>3037</v>
      </c>
      <c r="H17" s="370" t="s">
        <v>3038</v>
      </c>
      <c r="I17" s="1002"/>
      <c r="J17" s="993"/>
      <c r="K17" s="411"/>
      <c r="L17" s="368"/>
    </row>
    <row r="18" spans="1:12" s="356" customFormat="1" ht="15.6">
      <c r="A18" s="373" t="s">
        <v>1</v>
      </c>
      <c r="B18" s="374">
        <v>2</v>
      </c>
      <c r="C18" s="374" t="s">
        <v>4</v>
      </c>
      <c r="D18" s="374" t="s">
        <v>5</v>
      </c>
      <c r="E18" s="374" t="s">
        <v>6</v>
      </c>
      <c r="F18" s="374" t="s">
        <v>13</v>
      </c>
      <c r="G18" s="374" t="s">
        <v>14</v>
      </c>
      <c r="H18" s="374" t="s">
        <v>15</v>
      </c>
      <c r="I18" s="412" t="s">
        <v>16</v>
      </c>
      <c r="J18" s="375" t="s">
        <v>17</v>
      </c>
      <c r="K18" s="413"/>
      <c r="L18" s="368"/>
    </row>
    <row r="19" spans="1:12" s="6" customFormat="1" ht="15.6" collapsed="1">
      <c r="A19" s="376">
        <v>2870</v>
      </c>
      <c r="B19" s="1033" t="s">
        <v>2307</v>
      </c>
      <c r="C19" s="1033"/>
      <c r="D19" s="1033"/>
      <c r="E19" s="1033"/>
      <c r="F19" s="1033"/>
      <c r="G19" s="1033"/>
      <c r="H19" s="1033"/>
      <c r="I19" s="1033"/>
      <c r="J19" s="1033"/>
      <c r="K19" s="7"/>
      <c r="L19" s="414">
        <f>SUM(I20:I72)</f>
        <v>21823915.439999994</v>
      </c>
    </row>
    <row r="20" spans="1:12" s="6" customFormat="1" ht="15" outlineLevel="1">
      <c r="A20" s="376">
        <v>2871</v>
      </c>
      <c r="B20" s="70" t="s">
        <v>2334</v>
      </c>
      <c r="C20" s="202"/>
      <c r="D20" s="202"/>
      <c r="E20" s="69"/>
      <c r="F20" s="69"/>
      <c r="G20" s="39"/>
      <c r="H20" s="69"/>
      <c r="I20" s="415"/>
      <c r="J20" s="69"/>
      <c r="K20" s="416"/>
    </row>
    <row r="21" spans="1:12" s="6" customFormat="1" ht="15.6" outlineLevel="1">
      <c r="A21" s="376">
        <v>2872</v>
      </c>
      <c r="B21" s="70" t="s">
        <v>2308</v>
      </c>
      <c r="C21" s="202" t="s">
        <v>1062</v>
      </c>
      <c r="D21" s="202">
        <v>1</v>
      </c>
      <c r="E21" s="417">
        <v>137736.35999999999</v>
      </c>
      <c r="F21" s="417">
        <f t="shared" ref="F21:F23" si="0">D21*E21</f>
        <v>137736.35999999999</v>
      </c>
      <c r="G21" s="417">
        <v>35000</v>
      </c>
      <c r="H21" s="417">
        <f t="shared" ref="H21:H23" si="1">D21*G21</f>
        <v>35000</v>
      </c>
      <c r="I21" s="418">
        <f t="shared" ref="I21:I23" si="2">H21+F21</f>
        <v>172736.36</v>
      </c>
      <c r="J21" s="69"/>
      <c r="K21" s="416"/>
      <c r="L21" s="368"/>
    </row>
    <row r="22" spans="1:12" s="6" customFormat="1" ht="15.6" outlineLevel="1">
      <c r="A22" s="376">
        <v>2873</v>
      </c>
      <c r="B22" s="69" t="s">
        <v>2309</v>
      </c>
      <c r="C22" s="202" t="s">
        <v>1062</v>
      </c>
      <c r="D22" s="202">
        <v>1</v>
      </c>
      <c r="E22" s="417">
        <v>76270.490000000005</v>
      </c>
      <c r="F22" s="417">
        <f t="shared" si="0"/>
        <v>76270.490000000005</v>
      </c>
      <c r="G22" s="417">
        <v>35000</v>
      </c>
      <c r="H22" s="417">
        <f t="shared" si="1"/>
        <v>35000</v>
      </c>
      <c r="I22" s="418">
        <f t="shared" si="2"/>
        <v>111270.49</v>
      </c>
      <c r="J22" s="69"/>
      <c r="K22" s="416"/>
      <c r="L22" s="368"/>
    </row>
    <row r="23" spans="1:12" s="6" customFormat="1" ht="15.6" outlineLevel="1">
      <c r="A23" s="376">
        <v>2874</v>
      </c>
      <c r="B23" s="69" t="s">
        <v>2310</v>
      </c>
      <c r="C23" s="202" t="s">
        <v>1062</v>
      </c>
      <c r="D23" s="202">
        <v>1</v>
      </c>
      <c r="E23" s="417">
        <v>56556.55</v>
      </c>
      <c r="F23" s="417">
        <f t="shared" si="0"/>
        <v>56556.55</v>
      </c>
      <c r="G23" s="417">
        <v>35000</v>
      </c>
      <c r="H23" s="417">
        <f t="shared" si="1"/>
        <v>35000</v>
      </c>
      <c r="I23" s="418">
        <f t="shared" si="2"/>
        <v>91556.55</v>
      </c>
      <c r="J23" s="69"/>
      <c r="K23" s="416"/>
      <c r="L23" s="368"/>
    </row>
    <row r="24" spans="1:12" s="6" customFormat="1" ht="15.6" outlineLevel="1">
      <c r="A24" s="376">
        <v>2875</v>
      </c>
      <c r="B24" s="69" t="s">
        <v>2335</v>
      </c>
      <c r="C24" s="202"/>
      <c r="D24" s="202"/>
      <c r="E24" s="417"/>
      <c r="F24" s="417"/>
      <c r="G24" s="417"/>
      <c r="H24" s="417"/>
      <c r="I24" s="418"/>
      <c r="J24" s="69"/>
      <c r="K24" s="416"/>
      <c r="L24" s="368"/>
    </row>
    <row r="25" spans="1:12" s="6" customFormat="1" ht="15.6" outlineLevel="1">
      <c r="A25" s="376">
        <v>2876</v>
      </c>
      <c r="B25" s="69" t="s">
        <v>2311</v>
      </c>
      <c r="C25" s="202" t="s">
        <v>31</v>
      </c>
      <c r="D25" s="202">
        <v>62</v>
      </c>
      <c r="E25" s="417">
        <v>27617.69</v>
      </c>
      <c r="F25" s="417">
        <f>D25*E25</f>
        <v>1712296.78</v>
      </c>
      <c r="G25" s="417">
        <v>10000</v>
      </c>
      <c r="H25" s="417">
        <f>D25*G25</f>
        <v>620000</v>
      </c>
      <c r="I25" s="418">
        <f>H25+F25</f>
        <v>2332296.7800000003</v>
      </c>
      <c r="J25" s="69"/>
      <c r="K25" s="416"/>
      <c r="L25" s="368"/>
    </row>
    <row r="26" spans="1:12" s="6" customFormat="1" ht="15.6" outlineLevel="1">
      <c r="A26" s="376">
        <v>2877</v>
      </c>
      <c r="B26" s="69" t="s">
        <v>2312</v>
      </c>
      <c r="C26" s="202" t="s">
        <v>31</v>
      </c>
      <c r="D26" s="202">
        <v>43</v>
      </c>
      <c r="E26" s="417">
        <v>15721.26</v>
      </c>
      <c r="F26" s="417">
        <f t="shared" ref="F26:F37" si="3">D26*E26</f>
        <v>676014.18</v>
      </c>
      <c r="G26" s="417">
        <v>10000</v>
      </c>
      <c r="H26" s="417">
        <f t="shared" ref="H26:H37" si="4">D26*G26</f>
        <v>430000</v>
      </c>
      <c r="I26" s="418">
        <f t="shared" ref="I26:I37" si="5">H26+F26</f>
        <v>1106014.1800000002</v>
      </c>
      <c r="J26" s="69"/>
      <c r="K26" s="416"/>
      <c r="L26" s="368"/>
    </row>
    <row r="27" spans="1:12" s="6" customFormat="1" ht="15.6" outlineLevel="1">
      <c r="A27" s="376">
        <v>2878</v>
      </c>
      <c r="B27" s="69" t="s">
        <v>2313</v>
      </c>
      <c r="C27" s="202" t="s">
        <v>31</v>
      </c>
      <c r="D27" s="202">
        <v>18</v>
      </c>
      <c r="E27" s="417">
        <v>25068.639999999999</v>
      </c>
      <c r="F27" s="417">
        <f t="shared" si="3"/>
        <v>451235.52</v>
      </c>
      <c r="G27" s="417">
        <v>10000</v>
      </c>
      <c r="H27" s="417">
        <f t="shared" si="4"/>
        <v>180000</v>
      </c>
      <c r="I27" s="418">
        <f t="shared" si="5"/>
        <v>631235.52</v>
      </c>
      <c r="J27" s="41"/>
      <c r="K27" s="8"/>
      <c r="L27" s="368"/>
    </row>
    <row r="28" spans="1:12" s="6" customFormat="1" ht="15.6" outlineLevel="1">
      <c r="A28" s="376">
        <v>2879</v>
      </c>
      <c r="B28" s="69" t="s">
        <v>2314</v>
      </c>
      <c r="C28" s="202" t="s">
        <v>31</v>
      </c>
      <c r="D28" s="202">
        <v>4</v>
      </c>
      <c r="E28" s="417">
        <v>8352</v>
      </c>
      <c r="F28" s="417">
        <f t="shared" si="3"/>
        <v>33408</v>
      </c>
      <c r="G28" s="417">
        <v>10000</v>
      </c>
      <c r="H28" s="417">
        <f t="shared" si="4"/>
        <v>40000</v>
      </c>
      <c r="I28" s="418">
        <f t="shared" si="5"/>
        <v>73408</v>
      </c>
      <c r="J28" s="41"/>
      <c r="K28" s="8"/>
      <c r="L28" s="368"/>
    </row>
    <row r="29" spans="1:12" s="6" customFormat="1" ht="15.6" outlineLevel="1">
      <c r="A29" s="376">
        <v>2880</v>
      </c>
      <c r="B29" s="69" t="s">
        <v>2315</v>
      </c>
      <c r="C29" s="202" t="s">
        <v>31</v>
      </c>
      <c r="D29" s="202">
        <v>16</v>
      </c>
      <c r="E29" s="417">
        <v>17987.36</v>
      </c>
      <c r="F29" s="417">
        <f t="shared" si="3"/>
        <v>287797.76000000001</v>
      </c>
      <c r="G29" s="417">
        <v>10000</v>
      </c>
      <c r="H29" s="417">
        <f t="shared" si="4"/>
        <v>160000</v>
      </c>
      <c r="I29" s="418">
        <f t="shared" si="5"/>
        <v>447797.76000000001</v>
      </c>
      <c r="J29" s="41"/>
      <c r="K29" s="8"/>
      <c r="L29" s="368"/>
    </row>
    <row r="30" spans="1:12" s="6" customFormat="1" ht="15.6" outlineLevel="1">
      <c r="A30" s="376">
        <v>2881</v>
      </c>
      <c r="B30" s="69" t="s">
        <v>2316</v>
      </c>
      <c r="C30" s="202" t="s">
        <v>31</v>
      </c>
      <c r="D30" s="202">
        <v>4</v>
      </c>
      <c r="E30" s="417">
        <v>12785.69</v>
      </c>
      <c r="F30" s="417">
        <f t="shared" si="3"/>
        <v>51142.76</v>
      </c>
      <c r="G30" s="417">
        <v>10000</v>
      </c>
      <c r="H30" s="417">
        <f t="shared" si="4"/>
        <v>40000</v>
      </c>
      <c r="I30" s="418">
        <f t="shared" si="5"/>
        <v>91142.760000000009</v>
      </c>
      <c r="J30" s="41"/>
      <c r="K30" s="8"/>
      <c r="L30" s="368"/>
    </row>
    <row r="31" spans="1:12" s="6" customFormat="1" ht="15.6" outlineLevel="1">
      <c r="A31" s="376">
        <v>2882</v>
      </c>
      <c r="B31" s="69" t="s">
        <v>2317</v>
      </c>
      <c r="C31" s="202" t="s">
        <v>31</v>
      </c>
      <c r="D31" s="202">
        <v>54</v>
      </c>
      <c r="E31" s="417">
        <v>6924.64</v>
      </c>
      <c r="F31" s="417">
        <f t="shared" si="3"/>
        <v>373930.56</v>
      </c>
      <c r="G31" s="417">
        <v>10000</v>
      </c>
      <c r="H31" s="417">
        <f t="shared" si="4"/>
        <v>540000</v>
      </c>
      <c r="I31" s="418">
        <f t="shared" si="5"/>
        <v>913930.56</v>
      </c>
      <c r="J31" s="41"/>
      <c r="K31" s="8"/>
      <c r="L31" s="368"/>
    </row>
    <row r="32" spans="1:12" s="6" customFormat="1" ht="15.6" outlineLevel="1">
      <c r="A32" s="376">
        <v>2883</v>
      </c>
      <c r="B32" s="69" t="s">
        <v>2318</v>
      </c>
      <c r="C32" s="202" t="s">
        <v>31</v>
      </c>
      <c r="D32" s="202">
        <v>1</v>
      </c>
      <c r="E32" s="417">
        <v>22509.47</v>
      </c>
      <c r="F32" s="417">
        <f t="shared" si="3"/>
        <v>22509.47</v>
      </c>
      <c r="G32" s="417">
        <v>10000</v>
      </c>
      <c r="H32" s="417">
        <f t="shared" si="4"/>
        <v>10000</v>
      </c>
      <c r="I32" s="418">
        <f t="shared" si="5"/>
        <v>32509.47</v>
      </c>
      <c r="J32" s="41"/>
      <c r="K32" s="8"/>
      <c r="L32" s="368"/>
    </row>
    <row r="33" spans="1:12" s="6" customFormat="1" ht="15.6" outlineLevel="1">
      <c r="A33" s="376">
        <v>2884</v>
      </c>
      <c r="B33" s="69" t="s">
        <v>2319</v>
      </c>
      <c r="C33" s="202" t="s">
        <v>31</v>
      </c>
      <c r="D33" s="202">
        <v>15</v>
      </c>
      <c r="E33" s="417">
        <v>9456</v>
      </c>
      <c r="F33" s="417">
        <f t="shared" si="3"/>
        <v>141840</v>
      </c>
      <c r="G33" s="417">
        <v>10000</v>
      </c>
      <c r="H33" s="417">
        <f t="shared" si="4"/>
        <v>150000</v>
      </c>
      <c r="I33" s="418">
        <f t="shared" si="5"/>
        <v>291840</v>
      </c>
      <c r="J33" s="41"/>
      <c r="K33" s="8"/>
      <c r="L33" s="368"/>
    </row>
    <row r="34" spans="1:12" s="6" customFormat="1" ht="15.6" outlineLevel="1">
      <c r="A34" s="376">
        <v>2885</v>
      </c>
      <c r="B34" s="69" t="s">
        <v>2320</v>
      </c>
      <c r="C34" s="202" t="s">
        <v>31</v>
      </c>
      <c r="D34" s="202">
        <v>13</v>
      </c>
      <c r="E34" s="417">
        <v>9218.5300000000007</v>
      </c>
      <c r="F34" s="417">
        <f t="shared" si="3"/>
        <v>119840.89000000001</v>
      </c>
      <c r="G34" s="417">
        <v>10000</v>
      </c>
      <c r="H34" s="417">
        <f t="shared" si="4"/>
        <v>130000</v>
      </c>
      <c r="I34" s="418">
        <f t="shared" si="5"/>
        <v>249840.89</v>
      </c>
      <c r="J34" s="41"/>
      <c r="K34" s="8"/>
      <c r="L34" s="368"/>
    </row>
    <row r="35" spans="1:12" s="6" customFormat="1" ht="15.6" outlineLevel="1">
      <c r="A35" s="376">
        <v>2886</v>
      </c>
      <c r="B35" s="69" t="s">
        <v>3633</v>
      </c>
      <c r="C35" s="202" t="s">
        <v>31</v>
      </c>
      <c r="D35" s="202">
        <v>6</v>
      </c>
      <c r="E35" s="417">
        <v>9456</v>
      </c>
      <c r="F35" s="417">
        <f t="shared" si="3"/>
        <v>56736</v>
      </c>
      <c r="G35" s="417">
        <v>10000</v>
      </c>
      <c r="H35" s="417">
        <f t="shared" si="4"/>
        <v>60000</v>
      </c>
      <c r="I35" s="418">
        <f t="shared" si="5"/>
        <v>116736</v>
      </c>
      <c r="J35" s="41"/>
      <c r="K35" s="8"/>
      <c r="L35" s="368"/>
    </row>
    <row r="36" spans="1:12" s="6" customFormat="1" ht="15.6" outlineLevel="1">
      <c r="A36" s="376">
        <v>2887</v>
      </c>
      <c r="B36" s="69" t="s">
        <v>2322</v>
      </c>
      <c r="C36" s="202" t="s">
        <v>31</v>
      </c>
      <c r="D36" s="202">
        <v>5</v>
      </c>
      <c r="E36" s="417">
        <v>6674.53</v>
      </c>
      <c r="F36" s="417">
        <f t="shared" si="3"/>
        <v>33372.65</v>
      </c>
      <c r="G36" s="417">
        <v>10000</v>
      </c>
      <c r="H36" s="417">
        <f t="shared" si="4"/>
        <v>50000</v>
      </c>
      <c r="I36" s="418">
        <f t="shared" si="5"/>
        <v>83372.649999999994</v>
      </c>
      <c r="J36" s="41"/>
      <c r="K36" s="8"/>
      <c r="L36" s="368"/>
    </row>
    <row r="37" spans="1:12" s="6" customFormat="1" ht="15.6" outlineLevel="1">
      <c r="A37" s="376">
        <v>2888</v>
      </c>
      <c r="B37" s="69" t="s">
        <v>2323</v>
      </c>
      <c r="C37" s="202" t="s">
        <v>31</v>
      </c>
      <c r="D37" s="202">
        <v>10</v>
      </c>
      <c r="E37" s="417">
        <v>18507.79</v>
      </c>
      <c r="F37" s="417">
        <f t="shared" si="3"/>
        <v>185077.90000000002</v>
      </c>
      <c r="G37" s="417">
        <v>10000</v>
      </c>
      <c r="H37" s="417">
        <f t="shared" si="4"/>
        <v>100000</v>
      </c>
      <c r="I37" s="418">
        <f t="shared" si="5"/>
        <v>285077.90000000002</v>
      </c>
      <c r="J37" s="41"/>
      <c r="K37" s="8"/>
      <c r="L37" s="368"/>
    </row>
    <row r="38" spans="1:12" s="6" customFormat="1" ht="15.6" outlineLevel="1">
      <c r="A38" s="376">
        <v>2889</v>
      </c>
      <c r="B38" s="69" t="s">
        <v>2336</v>
      </c>
      <c r="C38" s="202"/>
      <c r="D38" s="202"/>
      <c r="E38" s="417"/>
      <c r="F38" s="417"/>
      <c r="G38" s="417"/>
      <c r="H38" s="417"/>
      <c r="I38" s="418"/>
      <c r="J38" s="41"/>
      <c r="K38" s="8"/>
      <c r="L38" s="368"/>
    </row>
    <row r="39" spans="1:12" s="6" customFormat="1" ht="15.6" outlineLevel="1">
      <c r="A39" s="376">
        <v>2890</v>
      </c>
      <c r="B39" s="69" t="s">
        <v>2324</v>
      </c>
      <c r="C39" s="202" t="s">
        <v>31</v>
      </c>
      <c r="D39" s="202">
        <v>2</v>
      </c>
      <c r="E39" s="417">
        <v>937.26</v>
      </c>
      <c r="F39" s="417">
        <f t="shared" ref="F39:F48" si="6">D39*E39</f>
        <v>1874.52</v>
      </c>
      <c r="G39" s="417">
        <v>800</v>
      </c>
      <c r="H39" s="417">
        <f t="shared" ref="H39:H48" si="7">D39*G39</f>
        <v>1600</v>
      </c>
      <c r="I39" s="418">
        <f t="shared" ref="I39:I48" si="8">H39+F39</f>
        <v>3474.52</v>
      </c>
      <c r="J39" s="41"/>
      <c r="K39" s="8"/>
      <c r="L39" s="368"/>
    </row>
    <row r="40" spans="1:12" s="6" customFormat="1" ht="15.6" outlineLevel="1">
      <c r="A40" s="376">
        <v>2891</v>
      </c>
      <c r="B40" s="69" t="s">
        <v>3634</v>
      </c>
      <c r="C40" s="202" t="s">
        <v>31</v>
      </c>
      <c r="D40" s="202">
        <v>17</v>
      </c>
      <c r="E40" s="417">
        <v>848.83</v>
      </c>
      <c r="F40" s="417">
        <f t="shared" si="6"/>
        <v>14430.11</v>
      </c>
      <c r="G40" s="417">
        <v>800</v>
      </c>
      <c r="H40" s="417">
        <f t="shared" si="7"/>
        <v>13600</v>
      </c>
      <c r="I40" s="418">
        <f t="shared" si="8"/>
        <v>28030.11</v>
      </c>
      <c r="J40" s="41"/>
      <c r="K40" s="8"/>
      <c r="L40" s="368"/>
    </row>
    <row r="41" spans="1:12" s="6" customFormat="1" ht="15.6" outlineLevel="1">
      <c r="A41" s="376">
        <v>2892</v>
      </c>
      <c r="B41" s="69" t="s">
        <v>3635</v>
      </c>
      <c r="C41" s="202" t="s">
        <v>31</v>
      </c>
      <c r="D41" s="202">
        <v>18</v>
      </c>
      <c r="E41" s="417">
        <v>3039.12</v>
      </c>
      <c r="F41" s="417">
        <f t="shared" si="6"/>
        <v>54704.159999999996</v>
      </c>
      <c r="G41" s="417">
        <v>800</v>
      </c>
      <c r="H41" s="417">
        <f t="shared" si="7"/>
        <v>14400</v>
      </c>
      <c r="I41" s="418">
        <f t="shared" si="8"/>
        <v>69104.160000000003</v>
      </c>
      <c r="J41" s="41"/>
      <c r="K41" s="8"/>
      <c r="L41" s="368"/>
    </row>
    <row r="42" spans="1:12" s="6" customFormat="1" ht="15.6" outlineLevel="1">
      <c r="A42" s="376">
        <v>2893</v>
      </c>
      <c r="B42" s="69" t="s">
        <v>2325</v>
      </c>
      <c r="C42" s="202" t="s">
        <v>31</v>
      </c>
      <c r="D42" s="202">
        <v>14</v>
      </c>
      <c r="E42" s="417">
        <v>914.53</v>
      </c>
      <c r="F42" s="417">
        <f t="shared" si="6"/>
        <v>12803.42</v>
      </c>
      <c r="G42" s="417">
        <v>800</v>
      </c>
      <c r="H42" s="417">
        <f t="shared" si="7"/>
        <v>11200</v>
      </c>
      <c r="I42" s="418">
        <f t="shared" si="8"/>
        <v>24003.42</v>
      </c>
      <c r="J42" s="41"/>
      <c r="K42" s="8"/>
      <c r="L42" s="368"/>
    </row>
    <row r="43" spans="1:12" s="6" customFormat="1" ht="15.6" outlineLevel="1">
      <c r="A43" s="376">
        <v>2894</v>
      </c>
      <c r="B43" s="69" t="s">
        <v>2326</v>
      </c>
      <c r="C43" s="202" t="s">
        <v>31</v>
      </c>
      <c r="D43" s="202">
        <v>8</v>
      </c>
      <c r="E43" s="417">
        <v>1240.42</v>
      </c>
      <c r="F43" s="417">
        <f t="shared" si="6"/>
        <v>9923.36</v>
      </c>
      <c r="G43" s="417">
        <v>800</v>
      </c>
      <c r="H43" s="417">
        <f t="shared" si="7"/>
        <v>6400</v>
      </c>
      <c r="I43" s="418">
        <f t="shared" si="8"/>
        <v>16323.36</v>
      </c>
      <c r="J43" s="41"/>
      <c r="K43" s="8"/>
      <c r="L43" s="368"/>
    </row>
    <row r="44" spans="1:12" s="6" customFormat="1" ht="15.6" outlineLevel="1">
      <c r="A44" s="376">
        <v>2895</v>
      </c>
      <c r="B44" s="69" t="s">
        <v>3636</v>
      </c>
      <c r="C44" s="202" t="s">
        <v>31</v>
      </c>
      <c r="D44" s="202">
        <v>8</v>
      </c>
      <c r="E44" s="417">
        <v>44036.21</v>
      </c>
      <c r="F44" s="417">
        <f t="shared" si="6"/>
        <v>352289.68</v>
      </c>
      <c r="G44" s="417">
        <v>5000</v>
      </c>
      <c r="H44" s="417">
        <f t="shared" si="7"/>
        <v>40000</v>
      </c>
      <c r="I44" s="418">
        <f t="shared" si="8"/>
        <v>392289.68</v>
      </c>
      <c r="J44" s="41"/>
      <c r="K44" s="8"/>
      <c r="L44" s="368"/>
    </row>
    <row r="45" spans="1:12" s="6" customFormat="1" ht="15.6" outlineLevel="1">
      <c r="A45" s="376">
        <v>2896</v>
      </c>
      <c r="B45" s="69" t="s">
        <v>3637</v>
      </c>
      <c r="C45" s="202" t="s">
        <v>31</v>
      </c>
      <c r="D45" s="202">
        <v>70</v>
      </c>
      <c r="E45" s="417">
        <v>58.1</v>
      </c>
      <c r="F45" s="417">
        <f t="shared" si="6"/>
        <v>4067</v>
      </c>
      <c r="G45" s="417">
        <v>120</v>
      </c>
      <c r="H45" s="417">
        <f t="shared" si="7"/>
        <v>8400</v>
      </c>
      <c r="I45" s="418">
        <f t="shared" si="8"/>
        <v>12467</v>
      </c>
      <c r="J45" s="41"/>
      <c r="K45" s="8"/>
      <c r="L45" s="368"/>
    </row>
    <row r="46" spans="1:12" s="6" customFormat="1" ht="15.6" outlineLevel="1">
      <c r="A46" s="376">
        <v>2897</v>
      </c>
      <c r="B46" s="69" t="s">
        <v>3638</v>
      </c>
      <c r="C46" s="202" t="s">
        <v>31</v>
      </c>
      <c r="D46" s="202">
        <v>10</v>
      </c>
      <c r="E46" s="417">
        <v>93.47</v>
      </c>
      <c r="F46" s="417">
        <f t="shared" si="6"/>
        <v>934.7</v>
      </c>
      <c r="G46" s="417">
        <v>120</v>
      </c>
      <c r="H46" s="417">
        <f t="shared" si="7"/>
        <v>1200</v>
      </c>
      <c r="I46" s="418">
        <f t="shared" si="8"/>
        <v>2134.6999999999998</v>
      </c>
      <c r="J46" s="41"/>
      <c r="K46" s="8"/>
      <c r="L46" s="368"/>
    </row>
    <row r="47" spans="1:12" s="6" customFormat="1" ht="15.6" outlineLevel="1">
      <c r="A47" s="376">
        <v>2898</v>
      </c>
      <c r="B47" s="69" t="s">
        <v>2327</v>
      </c>
      <c r="C47" s="202" t="s">
        <v>31</v>
      </c>
      <c r="D47" s="202">
        <v>300</v>
      </c>
      <c r="E47" s="417">
        <v>232.42</v>
      </c>
      <c r="F47" s="417">
        <f t="shared" si="6"/>
        <v>69726</v>
      </c>
      <c r="G47" s="417">
        <v>800</v>
      </c>
      <c r="H47" s="417">
        <f t="shared" si="7"/>
        <v>240000</v>
      </c>
      <c r="I47" s="418">
        <f t="shared" si="8"/>
        <v>309726</v>
      </c>
      <c r="J47" s="41"/>
      <c r="K47" s="8"/>
      <c r="L47" s="368"/>
    </row>
    <row r="48" spans="1:12" s="6" customFormat="1" ht="15.6" outlineLevel="1">
      <c r="A48" s="376">
        <v>2899</v>
      </c>
      <c r="B48" s="69" t="s">
        <v>2328</v>
      </c>
      <c r="C48" s="202" t="s">
        <v>31</v>
      </c>
      <c r="D48" s="202">
        <v>60</v>
      </c>
      <c r="E48" s="417">
        <v>2392.42</v>
      </c>
      <c r="F48" s="417">
        <f t="shared" si="6"/>
        <v>143545.20000000001</v>
      </c>
      <c r="G48" s="417">
        <v>1200</v>
      </c>
      <c r="H48" s="417">
        <f t="shared" si="7"/>
        <v>72000</v>
      </c>
      <c r="I48" s="418">
        <f t="shared" si="8"/>
        <v>215545.2</v>
      </c>
      <c r="J48" s="41"/>
      <c r="K48" s="8"/>
      <c r="L48" s="368"/>
    </row>
    <row r="49" spans="1:12" s="6" customFormat="1" ht="15.6" outlineLevel="1">
      <c r="A49" s="376">
        <v>2900</v>
      </c>
      <c r="B49" s="70" t="s">
        <v>2333</v>
      </c>
      <c r="C49" s="202"/>
      <c r="D49" s="202"/>
      <c r="E49" s="417"/>
      <c r="F49" s="417"/>
      <c r="G49" s="417"/>
      <c r="H49" s="417"/>
      <c r="I49" s="418"/>
      <c r="J49" s="41"/>
      <c r="K49" s="8"/>
      <c r="L49" s="368"/>
    </row>
    <row r="50" spans="1:12" s="6" customFormat="1" ht="15.6" outlineLevel="1">
      <c r="A50" s="376">
        <v>2901</v>
      </c>
      <c r="B50" s="70" t="s">
        <v>3639</v>
      </c>
      <c r="C50" s="202" t="s">
        <v>103</v>
      </c>
      <c r="D50" s="202">
        <v>1</v>
      </c>
      <c r="E50" s="417">
        <v>769523.69</v>
      </c>
      <c r="F50" s="417">
        <f t="shared" ref="F50:F52" si="9">D50*E50</f>
        <v>769523.69</v>
      </c>
      <c r="G50" s="417">
        <v>1404000</v>
      </c>
      <c r="H50" s="417">
        <f t="shared" ref="H50:H52" si="10">D50*G50</f>
        <v>1404000</v>
      </c>
      <c r="I50" s="418">
        <f t="shared" ref="I50:I52" si="11">H50+F50</f>
        <v>2173523.69</v>
      </c>
      <c r="J50" s="41"/>
      <c r="K50" s="8"/>
      <c r="L50" s="368"/>
    </row>
    <row r="51" spans="1:12" s="6" customFormat="1" ht="15.6" outlineLevel="1">
      <c r="A51" s="376">
        <v>2902</v>
      </c>
      <c r="B51" s="69" t="s">
        <v>3640</v>
      </c>
      <c r="C51" s="202" t="s">
        <v>103</v>
      </c>
      <c r="D51" s="202">
        <v>1</v>
      </c>
      <c r="E51" s="417">
        <v>1071071.05</v>
      </c>
      <c r="F51" s="417">
        <f t="shared" si="9"/>
        <v>1071071.05</v>
      </c>
      <c r="G51" s="417">
        <v>1404000</v>
      </c>
      <c r="H51" s="417">
        <f t="shared" si="10"/>
        <v>1404000</v>
      </c>
      <c r="I51" s="418">
        <f t="shared" si="11"/>
        <v>2475071.0499999998</v>
      </c>
      <c r="J51" s="41"/>
      <c r="K51" s="8"/>
      <c r="L51" s="368"/>
    </row>
    <row r="52" spans="1:12" s="6" customFormat="1" ht="15.6" outlineLevel="1">
      <c r="A52" s="376">
        <v>2903</v>
      </c>
      <c r="B52" s="69" t="s">
        <v>3639</v>
      </c>
      <c r="C52" s="202" t="s">
        <v>103</v>
      </c>
      <c r="D52" s="202">
        <v>1</v>
      </c>
      <c r="E52" s="417">
        <v>769523.69</v>
      </c>
      <c r="F52" s="417">
        <f t="shared" si="9"/>
        <v>769523.69</v>
      </c>
      <c r="G52" s="417">
        <v>1404000</v>
      </c>
      <c r="H52" s="417">
        <f t="shared" si="10"/>
        <v>1404000</v>
      </c>
      <c r="I52" s="418">
        <f t="shared" si="11"/>
        <v>2173523.69</v>
      </c>
      <c r="J52" s="41"/>
      <c r="K52" s="8"/>
      <c r="L52" s="368"/>
    </row>
    <row r="53" spans="1:12" s="6" customFormat="1" ht="15.6" outlineLevel="1">
      <c r="A53" s="376">
        <v>2904</v>
      </c>
      <c r="B53" s="69" t="s">
        <v>2268</v>
      </c>
      <c r="C53" s="202"/>
      <c r="D53" s="202"/>
      <c r="E53" s="417"/>
      <c r="F53" s="417"/>
      <c r="G53" s="417"/>
      <c r="H53" s="417"/>
      <c r="I53" s="418"/>
      <c r="J53" s="41"/>
      <c r="K53" s="8"/>
      <c r="L53" s="368"/>
    </row>
    <row r="54" spans="1:12" s="6" customFormat="1" ht="15.6" outlineLevel="1">
      <c r="A54" s="376">
        <v>2905</v>
      </c>
      <c r="B54" s="69" t="s">
        <v>1165</v>
      </c>
      <c r="C54" s="202" t="s">
        <v>2</v>
      </c>
      <c r="D54" s="202">
        <v>589</v>
      </c>
      <c r="E54" s="417">
        <v>113.18</v>
      </c>
      <c r="F54" s="417">
        <f t="shared" ref="F54:F60" si="12">D54*E54</f>
        <v>66663.02</v>
      </c>
      <c r="G54" s="417">
        <v>362</v>
      </c>
      <c r="H54" s="417">
        <f t="shared" ref="H54:H60" si="13">D54*G54</f>
        <v>213218</v>
      </c>
      <c r="I54" s="418">
        <f t="shared" ref="I54:I60" si="14">H54+F54</f>
        <v>279881.02</v>
      </c>
      <c r="J54" s="41"/>
      <c r="K54" s="8"/>
      <c r="L54" s="368"/>
    </row>
    <row r="55" spans="1:12" s="6" customFormat="1" ht="15.6" outlineLevel="1">
      <c r="A55" s="376">
        <v>2906</v>
      </c>
      <c r="B55" s="69" t="s">
        <v>1166</v>
      </c>
      <c r="C55" s="202" t="s">
        <v>2</v>
      </c>
      <c r="D55" s="202">
        <v>90</v>
      </c>
      <c r="E55" s="417">
        <v>406.74</v>
      </c>
      <c r="F55" s="417">
        <f t="shared" si="12"/>
        <v>36606.6</v>
      </c>
      <c r="G55" s="417">
        <v>362</v>
      </c>
      <c r="H55" s="417">
        <f t="shared" si="13"/>
        <v>32580</v>
      </c>
      <c r="I55" s="418">
        <f t="shared" si="14"/>
        <v>69186.600000000006</v>
      </c>
      <c r="J55" s="69"/>
      <c r="K55" s="416"/>
      <c r="L55" s="368"/>
    </row>
    <row r="56" spans="1:12" s="6" customFormat="1" ht="15.6" outlineLevel="1">
      <c r="A56" s="376">
        <v>2907</v>
      </c>
      <c r="B56" s="69" t="s">
        <v>1154</v>
      </c>
      <c r="C56" s="202" t="s">
        <v>2</v>
      </c>
      <c r="D56" s="202">
        <v>580</v>
      </c>
      <c r="E56" s="417">
        <v>232.42</v>
      </c>
      <c r="F56" s="417">
        <f t="shared" si="12"/>
        <v>134803.6</v>
      </c>
      <c r="G56" s="417">
        <v>362</v>
      </c>
      <c r="H56" s="417">
        <f t="shared" si="13"/>
        <v>209960</v>
      </c>
      <c r="I56" s="418">
        <f t="shared" si="14"/>
        <v>344763.6</v>
      </c>
      <c r="J56" s="69"/>
      <c r="K56" s="416"/>
      <c r="L56" s="368"/>
    </row>
    <row r="57" spans="1:12" s="6" customFormat="1" ht="15.6" outlineLevel="1">
      <c r="A57" s="376">
        <v>2908</v>
      </c>
      <c r="B57" s="69" t="s">
        <v>1155</v>
      </c>
      <c r="C57" s="202" t="s">
        <v>2</v>
      </c>
      <c r="D57" s="202">
        <v>400</v>
      </c>
      <c r="E57" s="417">
        <v>262.86</v>
      </c>
      <c r="F57" s="417">
        <f t="shared" si="12"/>
        <v>105144</v>
      </c>
      <c r="G57" s="417">
        <v>362</v>
      </c>
      <c r="H57" s="417">
        <f t="shared" si="13"/>
        <v>144800</v>
      </c>
      <c r="I57" s="418">
        <f t="shared" si="14"/>
        <v>249944</v>
      </c>
      <c r="J57" s="69"/>
      <c r="K57" s="416"/>
      <c r="L57" s="368"/>
    </row>
    <row r="58" spans="1:12" s="6" customFormat="1" ht="15.6" outlineLevel="1">
      <c r="A58" s="376">
        <v>2909</v>
      </c>
      <c r="B58" s="69" t="s">
        <v>1156</v>
      </c>
      <c r="C58" s="202" t="s">
        <v>2</v>
      </c>
      <c r="D58" s="202">
        <v>200</v>
      </c>
      <c r="E58" s="417">
        <v>310.74</v>
      </c>
      <c r="F58" s="417">
        <f t="shared" si="12"/>
        <v>62148</v>
      </c>
      <c r="G58" s="417">
        <v>362</v>
      </c>
      <c r="H58" s="417">
        <f t="shared" si="13"/>
        <v>72400</v>
      </c>
      <c r="I58" s="418">
        <f t="shared" si="14"/>
        <v>134548</v>
      </c>
      <c r="J58" s="69"/>
      <c r="K58" s="416"/>
      <c r="L58" s="368"/>
    </row>
    <row r="59" spans="1:12" s="6" customFormat="1" ht="15.6" outlineLevel="1">
      <c r="A59" s="376">
        <v>2910</v>
      </c>
      <c r="B59" s="69" t="s">
        <v>1157</v>
      </c>
      <c r="C59" s="202" t="s">
        <v>2</v>
      </c>
      <c r="D59" s="202">
        <v>175</v>
      </c>
      <c r="E59" s="417">
        <v>389.05</v>
      </c>
      <c r="F59" s="417">
        <f t="shared" si="12"/>
        <v>68083.75</v>
      </c>
      <c r="G59" s="417">
        <v>362</v>
      </c>
      <c r="H59" s="417">
        <f t="shared" si="13"/>
        <v>63350</v>
      </c>
      <c r="I59" s="418">
        <f t="shared" si="14"/>
        <v>131433.75</v>
      </c>
      <c r="J59" s="69"/>
      <c r="K59" s="416"/>
      <c r="L59" s="368"/>
    </row>
    <row r="60" spans="1:12" s="6" customFormat="1" ht="15.6" outlineLevel="1">
      <c r="A60" s="376">
        <v>2911</v>
      </c>
      <c r="B60" s="69" t="s">
        <v>1158</v>
      </c>
      <c r="C60" s="202" t="s">
        <v>2</v>
      </c>
      <c r="D60" s="202">
        <v>215</v>
      </c>
      <c r="E60" s="417">
        <v>368.84</v>
      </c>
      <c r="F60" s="417">
        <f t="shared" si="12"/>
        <v>79300.599999999991</v>
      </c>
      <c r="G60" s="417">
        <v>362</v>
      </c>
      <c r="H60" s="417">
        <f t="shared" si="13"/>
        <v>77830</v>
      </c>
      <c r="I60" s="418">
        <f t="shared" si="14"/>
        <v>157130.59999999998</v>
      </c>
      <c r="J60" s="69"/>
      <c r="K60" s="416"/>
      <c r="L60" s="368"/>
    </row>
    <row r="61" spans="1:12" s="6" customFormat="1" ht="15.6" outlineLevel="1">
      <c r="A61" s="376">
        <v>2912</v>
      </c>
      <c r="B61" s="69" t="s">
        <v>2287</v>
      </c>
      <c r="C61" s="202"/>
      <c r="D61" s="202"/>
      <c r="E61" s="417"/>
      <c r="F61" s="417"/>
      <c r="G61" s="417"/>
      <c r="H61" s="417"/>
      <c r="I61" s="418"/>
      <c r="J61" s="69"/>
      <c r="K61" s="416"/>
      <c r="L61" s="368"/>
    </row>
    <row r="62" spans="1:12" s="6" customFormat="1" ht="15.6" outlineLevel="1">
      <c r="A62" s="376">
        <v>2913</v>
      </c>
      <c r="B62" s="69" t="s">
        <v>3641</v>
      </c>
      <c r="C62" s="202" t="s">
        <v>2</v>
      </c>
      <c r="D62" s="202">
        <v>589</v>
      </c>
      <c r="E62" s="417">
        <v>447.16</v>
      </c>
      <c r="F62" s="417">
        <f>D62*E62</f>
        <v>263377.24</v>
      </c>
      <c r="G62" s="417">
        <v>2000</v>
      </c>
      <c r="H62" s="417">
        <f>D62*G62</f>
        <v>1178000</v>
      </c>
      <c r="I62" s="418">
        <f>H62+F62</f>
        <v>1441377.24</v>
      </c>
      <c r="J62" s="69"/>
      <c r="K62" s="416"/>
      <c r="L62" s="368"/>
    </row>
    <row r="63" spans="1:12" s="6" customFormat="1" ht="15.6" outlineLevel="1">
      <c r="A63" s="376">
        <v>2914</v>
      </c>
      <c r="B63" s="69" t="s">
        <v>3642</v>
      </c>
      <c r="C63" s="202" t="s">
        <v>2</v>
      </c>
      <c r="D63" s="202">
        <v>12</v>
      </c>
      <c r="E63" s="417">
        <v>80.84</v>
      </c>
      <c r="F63" s="417">
        <f t="shared" ref="F63:F69" si="15">D63*E63</f>
        <v>970.08</v>
      </c>
      <c r="G63" s="417">
        <v>100</v>
      </c>
      <c r="H63" s="417">
        <f t="shared" ref="H63:H69" si="16">D63*G63</f>
        <v>1200</v>
      </c>
      <c r="I63" s="418">
        <f t="shared" ref="I63:I69" si="17">H63+F63</f>
        <v>2170.08</v>
      </c>
      <c r="J63" s="41"/>
      <c r="K63" s="8"/>
      <c r="L63" s="368"/>
    </row>
    <row r="64" spans="1:12" s="6" customFormat="1" ht="15.6" outlineLevel="1">
      <c r="A64" s="376">
        <v>2915</v>
      </c>
      <c r="B64" s="69" t="s">
        <v>3641</v>
      </c>
      <c r="C64" s="202" t="s">
        <v>2</v>
      </c>
      <c r="D64" s="202">
        <v>280</v>
      </c>
      <c r="E64" s="417">
        <v>447.16</v>
      </c>
      <c r="F64" s="417">
        <f t="shared" si="15"/>
        <v>125204.8</v>
      </c>
      <c r="G64" s="417">
        <v>2000</v>
      </c>
      <c r="H64" s="417">
        <f t="shared" si="16"/>
        <v>560000</v>
      </c>
      <c r="I64" s="418">
        <f t="shared" si="17"/>
        <v>685204.8</v>
      </c>
      <c r="J64" s="41"/>
      <c r="K64" s="8"/>
      <c r="L64" s="368"/>
    </row>
    <row r="65" spans="1:12" s="6" customFormat="1" ht="15.6" outlineLevel="1">
      <c r="A65" s="376">
        <v>2916</v>
      </c>
      <c r="B65" s="69" t="s">
        <v>1159</v>
      </c>
      <c r="C65" s="202" t="s">
        <v>31</v>
      </c>
      <c r="D65" s="202">
        <v>90</v>
      </c>
      <c r="E65" s="417">
        <v>583.58000000000004</v>
      </c>
      <c r="F65" s="417">
        <f t="shared" si="15"/>
        <v>52522.200000000004</v>
      </c>
      <c r="G65" s="417">
        <v>600</v>
      </c>
      <c r="H65" s="417">
        <f t="shared" si="16"/>
        <v>54000</v>
      </c>
      <c r="I65" s="418">
        <f t="shared" si="17"/>
        <v>106522.20000000001</v>
      </c>
      <c r="J65" s="41"/>
      <c r="K65" s="8"/>
      <c r="L65" s="368"/>
    </row>
    <row r="66" spans="1:12" s="6" customFormat="1" ht="15.6" outlineLevel="1">
      <c r="A66" s="376">
        <v>2917</v>
      </c>
      <c r="B66" s="69" t="s">
        <v>3643</v>
      </c>
      <c r="C66" s="202" t="s">
        <v>2</v>
      </c>
      <c r="D66" s="202">
        <v>615</v>
      </c>
      <c r="E66" s="417">
        <v>485.05</v>
      </c>
      <c r="F66" s="417">
        <f t="shared" si="15"/>
        <v>298305.75</v>
      </c>
      <c r="G66" s="417">
        <v>2000</v>
      </c>
      <c r="H66" s="417">
        <f t="shared" si="16"/>
        <v>1230000</v>
      </c>
      <c r="I66" s="418">
        <f t="shared" si="17"/>
        <v>1528305.75</v>
      </c>
      <c r="J66" s="41"/>
      <c r="K66" s="8"/>
      <c r="L66" s="368"/>
    </row>
    <row r="67" spans="1:12" s="6" customFormat="1" ht="15.6" outlineLevel="1">
      <c r="A67" s="376">
        <v>2918</v>
      </c>
      <c r="B67" s="69" t="s">
        <v>3644</v>
      </c>
      <c r="C67" s="202" t="s">
        <v>2</v>
      </c>
      <c r="D67" s="202">
        <v>375</v>
      </c>
      <c r="E67" s="417">
        <v>821.05</v>
      </c>
      <c r="F67" s="417">
        <f t="shared" si="15"/>
        <v>307893.75</v>
      </c>
      <c r="G67" s="417">
        <v>2000</v>
      </c>
      <c r="H67" s="417">
        <f t="shared" si="16"/>
        <v>750000</v>
      </c>
      <c r="I67" s="418">
        <f t="shared" si="17"/>
        <v>1057893.75</v>
      </c>
      <c r="J67" s="41"/>
      <c r="K67" s="8"/>
      <c r="L67" s="368"/>
    </row>
    <row r="68" spans="1:12" s="6" customFormat="1" ht="15.6" outlineLevel="1">
      <c r="A68" s="376">
        <v>2919</v>
      </c>
      <c r="B68" s="69" t="s">
        <v>2331</v>
      </c>
      <c r="C68" s="202" t="s">
        <v>2</v>
      </c>
      <c r="D68" s="202">
        <v>30</v>
      </c>
      <c r="E68" s="417">
        <v>118.74</v>
      </c>
      <c r="F68" s="417">
        <f t="shared" si="15"/>
        <v>3562.2</v>
      </c>
      <c r="G68" s="417">
        <v>150</v>
      </c>
      <c r="H68" s="417">
        <f t="shared" si="16"/>
        <v>4500</v>
      </c>
      <c r="I68" s="418">
        <f t="shared" si="17"/>
        <v>8062.2</v>
      </c>
      <c r="J68" s="41"/>
      <c r="K68" s="8"/>
      <c r="L68" s="368"/>
    </row>
    <row r="69" spans="1:12" s="6" customFormat="1" ht="15.6" outlineLevel="1">
      <c r="A69" s="376">
        <v>2920</v>
      </c>
      <c r="B69" s="69" t="s">
        <v>2332</v>
      </c>
      <c r="C69" s="202" t="s">
        <v>2</v>
      </c>
      <c r="D69" s="202">
        <v>20</v>
      </c>
      <c r="E69" s="417">
        <v>333.47</v>
      </c>
      <c r="F69" s="417">
        <f t="shared" si="15"/>
        <v>6669.4000000000005</v>
      </c>
      <c r="G69" s="417">
        <v>150</v>
      </c>
      <c r="H69" s="417">
        <f t="shared" si="16"/>
        <v>3000</v>
      </c>
      <c r="I69" s="418">
        <f t="shared" si="17"/>
        <v>9669.4000000000015</v>
      </c>
      <c r="J69" s="41"/>
      <c r="K69" s="8"/>
      <c r="L69" s="368"/>
    </row>
    <row r="70" spans="1:12" s="6" customFormat="1" ht="15.6" outlineLevel="1">
      <c r="A70" s="376">
        <v>2921</v>
      </c>
      <c r="B70" s="69" t="s">
        <v>1378</v>
      </c>
      <c r="C70" s="202"/>
      <c r="D70" s="202"/>
      <c r="E70" s="417"/>
      <c r="F70" s="417"/>
      <c r="G70" s="417"/>
      <c r="H70" s="417"/>
      <c r="I70" s="418"/>
      <c r="J70" s="41"/>
      <c r="K70" s="8"/>
      <c r="L70" s="368"/>
    </row>
    <row r="71" spans="1:12" s="6" customFormat="1" ht="15.6" outlineLevel="1">
      <c r="A71" s="376">
        <v>2922</v>
      </c>
      <c r="B71" s="69" t="s">
        <v>3645</v>
      </c>
      <c r="C71" s="202" t="s">
        <v>31</v>
      </c>
      <c r="D71" s="38">
        <v>52</v>
      </c>
      <c r="E71" s="417">
        <v>3120</v>
      </c>
      <c r="F71" s="417">
        <f t="shared" ref="F71:F72" si="18">D71*E71</f>
        <v>162240</v>
      </c>
      <c r="G71" s="417">
        <v>2800</v>
      </c>
      <c r="H71" s="417">
        <f t="shared" ref="H71:H72" si="19">D71*G71</f>
        <v>145600</v>
      </c>
      <c r="I71" s="418">
        <f t="shared" ref="I71:I72" si="20">H71+F71</f>
        <v>307840</v>
      </c>
      <c r="J71" s="41"/>
      <c r="K71" s="8"/>
      <c r="L71" s="368"/>
    </row>
    <row r="72" spans="1:12" s="6" customFormat="1" ht="15.6" outlineLevel="1">
      <c r="A72" s="376">
        <v>2923</v>
      </c>
      <c r="B72" s="70" t="s">
        <v>1753</v>
      </c>
      <c r="C72" s="38" t="s">
        <v>1754</v>
      </c>
      <c r="D72" s="385">
        <v>1</v>
      </c>
      <c r="E72" s="417">
        <v>0</v>
      </c>
      <c r="F72" s="417">
        <f t="shared" si="18"/>
        <v>0</v>
      </c>
      <c r="G72" s="417">
        <v>384000</v>
      </c>
      <c r="H72" s="417">
        <f t="shared" si="19"/>
        <v>384000</v>
      </c>
      <c r="I72" s="418">
        <f t="shared" si="20"/>
        <v>384000</v>
      </c>
      <c r="J72" s="41"/>
      <c r="K72" s="8"/>
      <c r="L72" s="368"/>
    </row>
    <row r="74" spans="1:12">
      <c r="B74" s="985" t="s">
        <v>3596</v>
      </c>
      <c r="C74" s="986"/>
      <c r="D74" s="986"/>
      <c r="E74" s="987"/>
      <c r="F74" s="305">
        <f>SUM(F20:F72)</f>
        <v>9463677.4399999995</v>
      </c>
      <c r="G74" s="305"/>
      <c r="H74" s="305">
        <f>SUM(H20:H72)</f>
        <v>12360238</v>
      </c>
      <c r="I74" s="379">
        <f>SUM(I20:I72)</f>
        <v>21823915.439999994</v>
      </c>
    </row>
  </sheetData>
  <mergeCells count="25">
    <mergeCell ref="J16:J17"/>
    <mergeCell ref="B19:J19"/>
    <mergeCell ref="B74:E74"/>
    <mergeCell ref="A13:B13"/>
    <mergeCell ref="C13:J13"/>
    <mergeCell ref="A15:J15"/>
    <mergeCell ref="A16:A17"/>
    <mergeCell ref="B16:B17"/>
    <mergeCell ref="C16:C17"/>
    <mergeCell ref="D16:D17"/>
    <mergeCell ref="E16:F16"/>
    <mergeCell ref="G16:H16"/>
    <mergeCell ref="I16:I17"/>
    <mergeCell ref="I10:J10"/>
    <mergeCell ref="D1:J1"/>
    <mergeCell ref="A2:J2"/>
    <mergeCell ref="A3:J3"/>
    <mergeCell ref="A4:J4"/>
    <mergeCell ref="A5:J5"/>
    <mergeCell ref="A6:J6"/>
    <mergeCell ref="A7:C7"/>
    <mergeCell ref="F7:J7"/>
    <mergeCell ref="A8:D8"/>
    <mergeCell ref="F8:H8"/>
    <mergeCell ref="A9:D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9E93-BFFA-4594-8DB5-3DA564F82E75}">
  <sheetPr>
    <tabColor rgb="FF92D050"/>
  </sheetPr>
  <dimension ref="A1:AA113"/>
  <sheetViews>
    <sheetView topLeftCell="B97" zoomScale="70" zoomScaleNormal="70" workbookViewId="0">
      <selection activeCell="H127" sqref="H127"/>
    </sheetView>
  </sheetViews>
  <sheetFormatPr defaultColWidth="8.88671875" defaultRowHeight="14.4"/>
  <cols>
    <col min="1" max="1" width="12.5546875" customWidth="1"/>
    <col min="2" max="2" width="69.44140625" customWidth="1"/>
    <col min="3" max="3" width="13" customWidth="1"/>
    <col min="4" max="4" width="19.33203125" customWidth="1"/>
    <col min="5" max="5" width="15.6640625" customWidth="1"/>
    <col min="6" max="6" width="21.6640625" customWidth="1"/>
    <col min="7" max="7" width="17.109375" customWidth="1"/>
    <col min="8" max="8" width="21.109375" customWidth="1"/>
    <col min="9" max="9" width="19.88671875" customWidth="1"/>
    <col min="10" max="10" width="35.88671875" customWidth="1"/>
    <col min="11" max="11" width="30" customWidth="1"/>
    <col min="12" max="12" width="17.109375" customWidth="1"/>
    <col min="13" max="16" width="10.88671875" bestFit="1" customWidth="1"/>
    <col min="19" max="19" width="11.21875" bestFit="1" customWidth="1"/>
  </cols>
  <sheetData>
    <row r="1" spans="1:27" s="64" customFormat="1" ht="15">
      <c r="A1" s="356"/>
      <c r="B1" s="356"/>
      <c r="C1" s="323"/>
      <c r="D1" s="994" t="s">
        <v>1169</v>
      </c>
      <c r="E1" s="994"/>
      <c r="F1" s="994"/>
      <c r="G1" s="994"/>
      <c r="H1" s="994"/>
      <c r="I1" s="994"/>
      <c r="J1" s="994"/>
      <c r="K1" s="404"/>
    </row>
    <row r="2" spans="1:27" s="6" customFormat="1" ht="15.6">
      <c r="A2" s="980" t="s">
        <v>3044</v>
      </c>
      <c r="B2" s="980"/>
      <c r="C2" s="980"/>
      <c r="D2" s="980"/>
      <c r="E2" s="980"/>
      <c r="F2" s="980"/>
      <c r="G2" s="980"/>
      <c r="H2" s="980"/>
      <c r="I2" s="980"/>
      <c r="J2" s="980"/>
      <c r="K2" s="405"/>
    </row>
    <row r="3" spans="1:27" s="356" customFormat="1" ht="15">
      <c r="A3" s="981"/>
      <c r="B3" s="981"/>
      <c r="C3" s="981"/>
      <c r="D3" s="981"/>
      <c r="E3" s="981"/>
      <c r="F3" s="981"/>
      <c r="G3" s="981"/>
      <c r="H3" s="981"/>
      <c r="I3" s="981"/>
      <c r="J3" s="981"/>
      <c r="K3" s="362"/>
    </row>
    <row r="4" spans="1:27" s="356" customFormat="1" ht="15.6">
      <c r="A4" s="982" t="s">
        <v>1171</v>
      </c>
      <c r="B4" s="982"/>
      <c r="C4" s="982"/>
      <c r="D4" s="982"/>
      <c r="E4" s="982"/>
      <c r="F4" s="982"/>
      <c r="G4" s="982"/>
      <c r="H4" s="982"/>
      <c r="I4" s="982"/>
      <c r="J4" s="982"/>
      <c r="K4" s="406"/>
    </row>
    <row r="5" spans="1:27" s="6" customFormat="1" ht="15">
      <c r="A5" s="981"/>
      <c r="B5" s="981"/>
      <c r="C5" s="981"/>
      <c r="D5" s="981"/>
      <c r="E5" s="981"/>
      <c r="F5" s="981"/>
      <c r="G5" s="981"/>
      <c r="H5" s="981"/>
      <c r="I5" s="981"/>
      <c r="J5" s="981"/>
      <c r="K5" s="362"/>
    </row>
    <row r="6" spans="1:27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2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  <c r="K7" s="205"/>
    </row>
    <row r="8" spans="1:27" s="63" customFormat="1" ht="15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407" t="s">
        <v>1173</v>
      </c>
      <c r="J8" s="22"/>
      <c r="K8" s="22"/>
    </row>
    <row r="9" spans="1:27" s="63" customFormat="1" ht="15">
      <c r="A9" s="946"/>
      <c r="B9" s="946"/>
      <c r="C9" s="946"/>
      <c r="D9" s="946"/>
      <c r="E9" s="208"/>
      <c r="F9" s="22"/>
      <c r="G9" s="22"/>
      <c r="H9" s="22"/>
      <c r="I9" s="407"/>
      <c r="J9" s="22"/>
      <c r="K9" s="22"/>
      <c r="T9" s="23" t="s">
        <v>22</v>
      </c>
      <c r="U9" s="23" t="s">
        <v>22</v>
      </c>
    </row>
    <row r="10" spans="1:27" s="63" customFormat="1" ht="15">
      <c r="A10" s="25"/>
      <c r="B10" s="25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  <c r="K10" s="29"/>
    </row>
    <row r="11" spans="1:27" s="63" customFormat="1" ht="15">
      <c r="A11" s="63" t="s">
        <v>3034</v>
      </c>
      <c r="B11" s="28"/>
      <c r="C11" s="48"/>
      <c r="D11" s="54"/>
      <c r="E11" s="28"/>
      <c r="F11" s="27"/>
      <c r="G11" s="27"/>
      <c r="H11" s="28"/>
      <c r="I11" s="408"/>
      <c r="J11" s="29" t="s">
        <v>23</v>
      </c>
      <c r="K11" s="29"/>
    </row>
    <row r="12" spans="1:27" s="5" customFormat="1" ht="15.6">
      <c r="A12" s="358"/>
      <c r="B12" s="4"/>
      <c r="C12" s="7"/>
      <c r="D12" s="7"/>
      <c r="E12" s="1"/>
      <c r="F12" s="1"/>
      <c r="G12" s="2"/>
      <c r="H12" s="1"/>
      <c r="I12" s="409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s="361" customFormat="1" ht="15.6">
      <c r="A13" s="945" t="s">
        <v>24</v>
      </c>
      <c r="B13" s="945"/>
      <c r="C13" s="983" t="s">
        <v>1171</v>
      </c>
      <c r="D13" s="983"/>
      <c r="E13" s="983"/>
      <c r="F13" s="983"/>
      <c r="G13" s="983"/>
      <c r="H13" s="983"/>
      <c r="I13" s="983"/>
      <c r="J13" s="983"/>
      <c r="K13" s="410"/>
    </row>
    <row r="14" spans="1:27" s="63" customFormat="1" ht="15.6">
      <c r="A14" s="64" t="s">
        <v>25</v>
      </c>
      <c r="B14" s="64"/>
      <c r="C14" s="362"/>
      <c r="D14" s="323"/>
      <c r="E14" s="64"/>
      <c r="F14" s="64"/>
      <c r="G14" s="64"/>
      <c r="H14" s="363"/>
      <c r="I14" s="364"/>
      <c r="J14" s="365" t="s">
        <v>26</v>
      </c>
      <c r="K14" s="365"/>
      <c r="L14" s="367"/>
      <c r="M14" s="367"/>
    </row>
    <row r="15" spans="1:27" s="356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  <c r="K15" s="215"/>
      <c r="L15" s="368"/>
    </row>
    <row r="16" spans="1:27" s="356" customFormat="1" ht="15.6">
      <c r="A16" s="988" t="s">
        <v>0</v>
      </c>
      <c r="B16" s="990" t="s">
        <v>19</v>
      </c>
      <c r="C16" s="990" t="s">
        <v>9</v>
      </c>
      <c r="D16" s="990" t="s">
        <v>7</v>
      </c>
      <c r="E16" s="990" t="s">
        <v>3035</v>
      </c>
      <c r="F16" s="990"/>
      <c r="G16" s="990" t="s">
        <v>3036</v>
      </c>
      <c r="H16" s="990"/>
      <c r="I16" s="1001" t="s">
        <v>3039</v>
      </c>
      <c r="J16" s="992" t="s">
        <v>8</v>
      </c>
      <c r="K16" s="411"/>
      <c r="L16" s="368"/>
    </row>
    <row r="17" spans="1:19" s="356" customFormat="1" ht="76.2">
      <c r="A17" s="989"/>
      <c r="B17" s="991"/>
      <c r="C17" s="991"/>
      <c r="D17" s="991"/>
      <c r="E17" s="371" t="s">
        <v>10</v>
      </c>
      <c r="F17" s="370" t="s">
        <v>11</v>
      </c>
      <c r="G17" s="372" t="s">
        <v>3037</v>
      </c>
      <c r="H17" s="370" t="s">
        <v>3038</v>
      </c>
      <c r="I17" s="1002"/>
      <c r="J17" s="993"/>
      <c r="K17" s="411"/>
      <c r="L17" s="368"/>
    </row>
    <row r="18" spans="1:19" s="356" customFormat="1" ht="15.6">
      <c r="A18" s="373" t="s">
        <v>1</v>
      </c>
      <c r="B18" s="374">
        <v>2</v>
      </c>
      <c r="C18" s="374" t="s">
        <v>4</v>
      </c>
      <c r="D18" s="374" t="s">
        <v>5</v>
      </c>
      <c r="E18" s="374" t="s">
        <v>6</v>
      </c>
      <c r="F18" s="374" t="s">
        <v>13</v>
      </c>
      <c r="G18" s="374" t="s">
        <v>14</v>
      </c>
      <c r="H18" s="374" t="s">
        <v>15</v>
      </c>
      <c r="I18" s="412" t="s">
        <v>16</v>
      </c>
      <c r="J18" s="375" t="s">
        <v>17</v>
      </c>
      <c r="K18" s="413"/>
      <c r="L18" s="368"/>
    </row>
    <row r="19" spans="1:19" s="6" customFormat="1" ht="17.399999999999999" collapsed="1">
      <c r="A19" s="597">
        <v>2924</v>
      </c>
      <c r="B19" s="1028" t="s">
        <v>2338</v>
      </c>
      <c r="C19" s="1029"/>
      <c r="D19" s="1029"/>
      <c r="E19" s="38"/>
      <c r="F19" s="38"/>
      <c r="G19" s="377"/>
      <c r="H19" s="377"/>
      <c r="I19" s="40"/>
      <c r="J19" s="279"/>
      <c r="K19" s="359"/>
    </row>
    <row r="20" spans="1:19" s="6" customFormat="1" ht="165.6">
      <c r="A20" s="597">
        <v>2925</v>
      </c>
      <c r="B20" s="69" t="s">
        <v>2339</v>
      </c>
      <c r="C20" s="203" t="s">
        <v>63</v>
      </c>
      <c r="D20" s="204">
        <v>40.26</v>
      </c>
      <c r="E20" s="38"/>
      <c r="F20" s="38"/>
      <c r="G20" s="377">
        <v>2162.7600000000002</v>
      </c>
      <c r="H20" s="38">
        <f t="shared" ref="H20:H81" si="0">ROUND(G20*D20,2)</f>
        <v>87072.72</v>
      </c>
      <c r="I20" s="378">
        <f>H20+F20</f>
        <v>87072.72</v>
      </c>
      <c r="J20" s="621" t="s">
        <v>3943</v>
      </c>
      <c r="K20" s="359"/>
    </row>
    <row r="21" spans="1:19" s="6" customFormat="1" ht="69">
      <c r="A21" s="597">
        <v>2926</v>
      </c>
      <c r="B21" s="69" t="s">
        <v>2340</v>
      </c>
      <c r="C21" s="203" t="s">
        <v>1160</v>
      </c>
      <c r="D21" s="204" t="s">
        <v>2341</v>
      </c>
      <c r="E21" s="38"/>
      <c r="F21" s="38"/>
      <c r="G21" s="377">
        <v>418.51</v>
      </c>
      <c r="H21" s="38">
        <f>ROUND(G21*40.26,2)</f>
        <v>16849.21</v>
      </c>
      <c r="I21" s="378">
        <f>H21+F21</f>
        <v>16849.21</v>
      </c>
      <c r="J21" s="621" t="s">
        <v>3944</v>
      </c>
      <c r="K21" s="359"/>
    </row>
    <row r="22" spans="1:19" s="6" customFormat="1" ht="69">
      <c r="A22" s="597">
        <v>2927</v>
      </c>
      <c r="B22" s="69" t="s">
        <v>2342</v>
      </c>
      <c r="C22" s="203" t="s">
        <v>63</v>
      </c>
      <c r="D22" s="204">
        <v>40.26</v>
      </c>
      <c r="E22" s="38"/>
      <c r="F22" s="38"/>
      <c r="G22" s="377">
        <v>157.09</v>
      </c>
      <c r="H22" s="38">
        <f t="shared" si="0"/>
        <v>6324.44</v>
      </c>
      <c r="I22" s="378">
        <f>H22+F22</f>
        <v>6324.44</v>
      </c>
      <c r="J22" s="621" t="s">
        <v>3945</v>
      </c>
      <c r="K22" s="359"/>
    </row>
    <row r="23" spans="1:19" s="6" customFormat="1" ht="165.6">
      <c r="A23" s="597">
        <v>2928</v>
      </c>
      <c r="B23" s="69" t="s">
        <v>2343</v>
      </c>
      <c r="C23" s="203" t="s">
        <v>63</v>
      </c>
      <c r="D23" s="204">
        <v>41.68</v>
      </c>
      <c r="E23" s="38"/>
      <c r="F23" s="38"/>
      <c r="G23" s="377">
        <v>2162.7600000000002</v>
      </c>
      <c r="H23" s="38">
        <f t="shared" si="0"/>
        <v>90143.84</v>
      </c>
      <c r="I23" s="378">
        <f>H23+F23</f>
        <v>90143.84</v>
      </c>
      <c r="J23" s="621" t="s">
        <v>3946</v>
      </c>
      <c r="K23" s="359"/>
    </row>
    <row r="24" spans="1:19" s="6" customFormat="1" ht="55.2">
      <c r="A24" s="597">
        <v>2929</v>
      </c>
      <c r="B24" s="69" t="s">
        <v>2344</v>
      </c>
      <c r="C24" s="203" t="s">
        <v>63</v>
      </c>
      <c r="D24" s="204">
        <v>2.5339999999999998</v>
      </c>
      <c r="E24" s="38"/>
      <c r="F24" s="38"/>
      <c r="G24" s="377">
        <v>4692.5600000000004</v>
      </c>
      <c r="H24" s="38">
        <f t="shared" si="0"/>
        <v>11890.95</v>
      </c>
      <c r="I24" s="378">
        <f>H24+F24</f>
        <v>11890.95</v>
      </c>
      <c r="J24" s="621" t="s">
        <v>3947</v>
      </c>
      <c r="K24" s="359"/>
      <c r="S24" s="6">
        <v>76074897</v>
      </c>
    </row>
    <row r="25" spans="1:19" s="6" customFormat="1" ht="15">
      <c r="A25" s="597">
        <v>2930</v>
      </c>
      <c r="B25" s="69" t="s">
        <v>2345</v>
      </c>
      <c r="C25" s="203"/>
      <c r="D25" s="204"/>
      <c r="E25" s="38"/>
      <c r="F25" s="38"/>
      <c r="G25" s="377"/>
      <c r="H25" s="38"/>
      <c r="I25" s="40"/>
      <c r="J25" s="279"/>
      <c r="K25" s="359"/>
    </row>
    <row r="26" spans="1:19" s="6" customFormat="1" ht="96.6">
      <c r="A26" s="597">
        <v>2931</v>
      </c>
      <c r="B26" s="69" t="s">
        <v>2346</v>
      </c>
      <c r="C26" s="203" t="s">
        <v>2347</v>
      </c>
      <c r="D26" s="204" t="s">
        <v>2348</v>
      </c>
      <c r="E26" s="38">
        <v>1440</v>
      </c>
      <c r="F26" s="67">
        <f>ROUND(E26*13.2,2)</f>
        <v>19008</v>
      </c>
      <c r="G26" s="377">
        <v>1572.06</v>
      </c>
      <c r="H26" s="38">
        <f>ROUND(G26*13.2,2)</f>
        <v>20751.189999999999</v>
      </c>
      <c r="I26" s="378">
        <f t="shared" ref="I26:I31" si="1">H26+F26</f>
        <v>39759.19</v>
      </c>
      <c r="J26" s="621" t="s">
        <v>3948</v>
      </c>
      <c r="K26" s="359"/>
    </row>
    <row r="27" spans="1:19" s="6" customFormat="1" ht="69">
      <c r="A27" s="597">
        <v>2932</v>
      </c>
      <c r="B27" s="69" t="s">
        <v>3575</v>
      </c>
      <c r="C27" s="203" t="s">
        <v>2</v>
      </c>
      <c r="D27" s="204">
        <v>440</v>
      </c>
      <c r="E27" s="38">
        <v>548.19000000000005</v>
      </c>
      <c r="F27" s="67">
        <f>ROUND(E27*D27,2)</f>
        <v>241203.6</v>
      </c>
      <c r="G27" s="377">
        <v>897.85</v>
      </c>
      <c r="H27" s="38">
        <f t="shared" si="0"/>
        <v>395054</v>
      </c>
      <c r="I27" s="378">
        <f t="shared" si="1"/>
        <v>636257.6</v>
      </c>
      <c r="J27" s="779" t="s">
        <v>3949</v>
      </c>
      <c r="K27" s="359"/>
    </row>
    <row r="28" spans="1:19" s="6" customFormat="1" ht="69">
      <c r="A28" s="597">
        <v>2933</v>
      </c>
      <c r="B28" s="69" t="s">
        <v>3576</v>
      </c>
      <c r="C28" s="203" t="s">
        <v>2</v>
      </c>
      <c r="D28" s="204">
        <v>440</v>
      </c>
      <c r="E28" s="38">
        <v>11520</v>
      </c>
      <c r="F28" s="67">
        <f t="shared" ref="F28:F81" si="2">ROUND(E28*D28,2)</f>
        <v>5068800</v>
      </c>
      <c r="G28" s="377">
        <v>1292.9000000000001</v>
      </c>
      <c r="H28" s="38">
        <f t="shared" si="0"/>
        <v>568876</v>
      </c>
      <c r="I28" s="378">
        <f t="shared" si="1"/>
        <v>5637676</v>
      </c>
      <c r="J28" s="779" t="s">
        <v>3950</v>
      </c>
      <c r="K28" s="359"/>
    </row>
    <row r="29" spans="1:19" s="6" customFormat="1" ht="30">
      <c r="A29" s="597">
        <v>2934</v>
      </c>
      <c r="B29" s="69" t="s">
        <v>3577</v>
      </c>
      <c r="C29" s="203" t="s">
        <v>2</v>
      </c>
      <c r="D29" s="204">
        <v>115</v>
      </c>
      <c r="E29" s="38">
        <v>23.11</v>
      </c>
      <c r="F29" s="67">
        <f t="shared" si="2"/>
        <v>2657.65</v>
      </c>
      <c r="G29" s="377">
        <v>21.04</v>
      </c>
      <c r="H29" s="38">
        <f t="shared" si="0"/>
        <v>2419.6</v>
      </c>
      <c r="I29" s="378">
        <f t="shared" si="1"/>
        <v>5077.25</v>
      </c>
      <c r="J29" s="621"/>
      <c r="K29" s="359"/>
    </row>
    <row r="30" spans="1:19" s="6" customFormat="1" ht="96.6">
      <c r="A30" s="597">
        <v>2935</v>
      </c>
      <c r="B30" s="69" t="s">
        <v>2349</v>
      </c>
      <c r="C30" s="203" t="s">
        <v>63</v>
      </c>
      <c r="D30" s="204">
        <v>22.88</v>
      </c>
      <c r="E30" s="38">
        <v>1440</v>
      </c>
      <c r="F30" s="67">
        <f t="shared" si="2"/>
        <v>32947.199999999997</v>
      </c>
      <c r="G30" s="377">
        <v>1421.59</v>
      </c>
      <c r="H30" s="38">
        <f t="shared" si="0"/>
        <v>32525.98</v>
      </c>
      <c r="I30" s="378">
        <f t="shared" si="1"/>
        <v>65473.179999999993</v>
      </c>
      <c r="J30" s="621" t="s">
        <v>3951</v>
      </c>
      <c r="K30" s="359"/>
    </row>
    <row r="31" spans="1:19" s="6" customFormat="1" ht="110.4">
      <c r="A31" s="597">
        <v>2936</v>
      </c>
      <c r="B31" s="69" t="s">
        <v>2350</v>
      </c>
      <c r="C31" s="203" t="s">
        <v>63</v>
      </c>
      <c r="D31" s="204">
        <v>44.219000000000001</v>
      </c>
      <c r="E31" s="80"/>
      <c r="F31" s="67"/>
      <c r="G31" s="388">
        <v>625.5</v>
      </c>
      <c r="H31" s="38">
        <f t="shared" si="0"/>
        <v>27658.98</v>
      </c>
      <c r="I31" s="378">
        <f t="shared" si="1"/>
        <v>27658.98</v>
      </c>
      <c r="J31" s="621" t="s">
        <v>3952</v>
      </c>
      <c r="K31" s="359"/>
    </row>
    <row r="32" spans="1:19" s="6" customFormat="1" ht="165.6">
      <c r="A32" s="597">
        <v>2937</v>
      </c>
      <c r="B32" s="69" t="s">
        <v>2351</v>
      </c>
      <c r="C32" s="203" t="s">
        <v>63</v>
      </c>
      <c r="D32" s="204">
        <v>217.29</v>
      </c>
      <c r="E32" s="69"/>
      <c r="F32" s="67"/>
      <c r="G32" s="377">
        <v>2162.7600000000002</v>
      </c>
      <c r="H32" s="38">
        <f t="shared" si="0"/>
        <v>469946.12</v>
      </c>
      <c r="I32" s="378">
        <f>H32+F32</f>
        <v>469946.12</v>
      </c>
      <c r="J32" s="621" t="s">
        <v>3946</v>
      </c>
      <c r="K32" s="359"/>
    </row>
    <row r="33" spans="1:11" s="6" customFormat="1" ht="69">
      <c r="A33" s="597">
        <v>2938</v>
      </c>
      <c r="B33" s="69" t="s">
        <v>2340</v>
      </c>
      <c r="C33" s="203" t="s">
        <v>1160</v>
      </c>
      <c r="D33" s="204" t="s">
        <v>2352</v>
      </c>
      <c r="E33" s="38"/>
      <c r="F33" s="67"/>
      <c r="G33" s="377">
        <v>418.51</v>
      </c>
      <c r="H33" s="38">
        <f>ROUND(G33*217.29,2)</f>
        <v>90938.04</v>
      </c>
      <c r="I33" s="378">
        <f>H33+F33</f>
        <v>90938.04</v>
      </c>
      <c r="J33" s="621" t="s">
        <v>3953</v>
      </c>
      <c r="K33" s="359"/>
    </row>
    <row r="34" spans="1:11" s="6" customFormat="1" ht="69">
      <c r="A34" s="597">
        <v>2939</v>
      </c>
      <c r="B34" s="69" t="s">
        <v>2342</v>
      </c>
      <c r="C34" s="203" t="s">
        <v>63</v>
      </c>
      <c r="D34" s="204">
        <v>217.29</v>
      </c>
      <c r="E34" s="38"/>
      <c r="F34" s="67"/>
      <c r="G34" s="377">
        <v>157.09</v>
      </c>
      <c r="H34" s="38">
        <f t="shared" si="0"/>
        <v>34134.089999999997</v>
      </c>
      <c r="I34" s="378">
        <f>H34+F34</f>
        <v>34134.089999999997</v>
      </c>
      <c r="J34" s="621" t="s">
        <v>3945</v>
      </c>
      <c r="K34" s="359"/>
    </row>
    <row r="35" spans="1:11" s="6" customFormat="1" ht="165.6">
      <c r="A35" s="597">
        <v>2940</v>
      </c>
      <c r="B35" s="69" t="s">
        <v>2353</v>
      </c>
      <c r="C35" s="203" t="s">
        <v>63</v>
      </c>
      <c r="D35" s="204">
        <v>234.346</v>
      </c>
      <c r="E35" s="38"/>
      <c r="F35" s="67"/>
      <c r="G35" s="377">
        <v>2162.7600000000002</v>
      </c>
      <c r="H35" s="38">
        <f t="shared" si="0"/>
        <v>506834.15</v>
      </c>
      <c r="I35" s="378">
        <f>H35+F35</f>
        <v>506834.15</v>
      </c>
      <c r="J35" s="621" t="s">
        <v>3954</v>
      </c>
      <c r="K35" s="359"/>
    </row>
    <row r="36" spans="1:11" s="6" customFormat="1" ht="55.2">
      <c r="A36" s="597">
        <v>2941</v>
      </c>
      <c r="B36" s="69" t="s">
        <v>2344</v>
      </c>
      <c r="C36" s="203" t="s">
        <v>63</v>
      </c>
      <c r="D36" s="204">
        <v>13.968</v>
      </c>
      <c r="E36" s="38"/>
      <c r="F36" s="67"/>
      <c r="G36" s="377">
        <v>4692.5600000000004</v>
      </c>
      <c r="H36" s="38">
        <f t="shared" si="0"/>
        <v>65545.679999999993</v>
      </c>
      <c r="I36" s="378">
        <f>H36+F36</f>
        <v>65545.679999999993</v>
      </c>
      <c r="J36" s="621" t="s">
        <v>3955</v>
      </c>
      <c r="K36" s="359"/>
    </row>
    <row r="37" spans="1:11" s="6" customFormat="1" ht="96.6">
      <c r="A37" s="597">
        <v>2942</v>
      </c>
      <c r="B37" s="69" t="s">
        <v>2354</v>
      </c>
      <c r="C37" s="203" t="s">
        <v>2347</v>
      </c>
      <c r="D37" s="204" t="s">
        <v>2355</v>
      </c>
      <c r="E37" s="38">
        <v>1440</v>
      </c>
      <c r="F37" s="67">
        <f>ROUND(E37*72.75,2)</f>
        <v>104760</v>
      </c>
      <c r="G37" s="377">
        <v>1572.06</v>
      </c>
      <c r="H37" s="38">
        <f>ROUND(G37*72.75,2)</f>
        <v>114367.37</v>
      </c>
      <c r="I37" s="378">
        <f t="shared" ref="I37:I43" si="3">H37+F37</f>
        <v>219127.37</v>
      </c>
      <c r="J37" s="621" t="s">
        <v>3948</v>
      </c>
      <c r="K37" s="359"/>
    </row>
    <row r="38" spans="1:11" s="6" customFormat="1" ht="82.8">
      <c r="A38" s="597">
        <v>2943</v>
      </c>
      <c r="B38" s="69" t="s">
        <v>3578</v>
      </c>
      <c r="C38" s="203" t="s">
        <v>2</v>
      </c>
      <c r="D38" s="204">
        <v>1940</v>
      </c>
      <c r="E38" s="38">
        <v>548.20000000000005</v>
      </c>
      <c r="F38" s="67">
        <f t="shared" si="2"/>
        <v>1063508</v>
      </c>
      <c r="G38" s="377">
        <v>897.85</v>
      </c>
      <c r="H38" s="38">
        <f t="shared" si="0"/>
        <v>1741829</v>
      </c>
      <c r="I38" s="378">
        <f t="shared" si="3"/>
        <v>2805337</v>
      </c>
      <c r="J38" s="791" t="s">
        <v>3956</v>
      </c>
      <c r="K38" s="359"/>
    </row>
    <row r="39" spans="1:11" s="6" customFormat="1" ht="69">
      <c r="A39" s="597">
        <v>2944</v>
      </c>
      <c r="B39" s="69" t="s">
        <v>3579</v>
      </c>
      <c r="C39" s="203" t="s">
        <v>2</v>
      </c>
      <c r="D39" s="204">
        <v>1890</v>
      </c>
      <c r="E39" s="38">
        <v>11520</v>
      </c>
      <c r="F39" s="67">
        <f t="shared" si="2"/>
        <v>21772800</v>
      </c>
      <c r="G39" s="377">
        <v>1292.9100000000001</v>
      </c>
      <c r="H39" s="38">
        <f t="shared" si="0"/>
        <v>2443599.9</v>
      </c>
      <c r="I39" s="378">
        <f t="shared" si="3"/>
        <v>24216399.899999999</v>
      </c>
      <c r="J39" s="779" t="s">
        <v>3950</v>
      </c>
      <c r="K39" s="359"/>
    </row>
    <row r="40" spans="1:11" s="6" customFormat="1" ht="15">
      <c r="A40" s="597">
        <v>2945</v>
      </c>
      <c r="B40" s="69" t="s">
        <v>3580</v>
      </c>
      <c r="C40" s="203" t="s">
        <v>2</v>
      </c>
      <c r="D40" s="204">
        <v>970</v>
      </c>
      <c r="E40" s="38">
        <v>23.11</v>
      </c>
      <c r="F40" s="67">
        <f t="shared" si="2"/>
        <v>22416.7</v>
      </c>
      <c r="G40" s="377">
        <v>21.04</v>
      </c>
      <c r="H40" s="38">
        <f t="shared" si="0"/>
        <v>20408.8</v>
      </c>
      <c r="I40" s="378">
        <f t="shared" si="3"/>
        <v>42825.5</v>
      </c>
      <c r="J40" s="279"/>
      <c r="K40" s="359"/>
    </row>
    <row r="41" spans="1:11" s="6" customFormat="1" ht="96.6">
      <c r="A41" s="597">
        <v>2946</v>
      </c>
      <c r="B41" s="69" t="s">
        <v>2349</v>
      </c>
      <c r="C41" s="203" t="s">
        <v>63</v>
      </c>
      <c r="D41" s="204">
        <v>126.1</v>
      </c>
      <c r="E41" s="38">
        <v>1440</v>
      </c>
      <c r="F41" s="67">
        <f t="shared" si="2"/>
        <v>181584</v>
      </c>
      <c r="G41" s="377">
        <v>1421.59</v>
      </c>
      <c r="H41" s="38">
        <f t="shared" si="0"/>
        <v>179262.5</v>
      </c>
      <c r="I41" s="378">
        <f t="shared" si="3"/>
        <v>360846.5</v>
      </c>
      <c r="J41" s="621" t="s">
        <v>3957</v>
      </c>
      <c r="K41" s="359"/>
    </row>
    <row r="42" spans="1:11" s="6" customFormat="1" ht="138">
      <c r="A42" s="597">
        <v>2947</v>
      </c>
      <c r="B42" s="70" t="s">
        <v>2350</v>
      </c>
      <c r="C42" s="203" t="s">
        <v>63</v>
      </c>
      <c r="D42" s="204">
        <v>248.31399999999999</v>
      </c>
      <c r="E42" s="38">
        <v>42.21</v>
      </c>
      <c r="F42" s="67">
        <f t="shared" si="2"/>
        <v>10481.33</v>
      </c>
      <c r="G42" s="388">
        <v>1386.29</v>
      </c>
      <c r="H42" s="38">
        <f t="shared" si="0"/>
        <v>344235.22</v>
      </c>
      <c r="I42" s="378">
        <f t="shared" si="3"/>
        <v>354716.55</v>
      </c>
      <c r="J42" s="621" t="s">
        <v>3958</v>
      </c>
      <c r="K42" s="359"/>
    </row>
    <row r="43" spans="1:11" s="6" customFormat="1" ht="45">
      <c r="A43" s="597">
        <v>2948</v>
      </c>
      <c r="B43" s="69" t="s">
        <v>3959</v>
      </c>
      <c r="C43" s="203" t="s">
        <v>3</v>
      </c>
      <c r="D43" s="204">
        <v>106</v>
      </c>
      <c r="E43" s="38">
        <v>558</v>
      </c>
      <c r="F43" s="67">
        <f t="shared" si="2"/>
        <v>59148</v>
      </c>
      <c r="G43" s="377">
        <v>150</v>
      </c>
      <c r="H43" s="38">
        <f t="shared" si="0"/>
        <v>15900</v>
      </c>
      <c r="I43" s="378">
        <f t="shared" si="3"/>
        <v>75048</v>
      </c>
      <c r="J43" s="639" t="s">
        <v>3611</v>
      </c>
      <c r="K43" s="359"/>
    </row>
    <row r="44" spans="1:11" s="6" customFormat="1" ht="69">
      <c r="A44" s="597">
        <v>2949</v>
      </c>
      <c r="B44" s="69" t="s">
        <v>2356</v>
      </c>
      <c r="C44" s="203" t="s">
        <v>2</v>
      </c>
      <c r="D44" s="204">
        <v>170</v>
      </c>
      <c r="E44" s="38">
        <v>11520</v>
      </c>
      <c r="F44" s="67">
        <f t="shared" si="2"/>
        <v>1958400</v>
      </c>
      <c r="G44" s="377">
        <v>1122.32</v>
      </c>
      <c r="H44" s="38">
        <f t="shared" si="0"/>
        <v>190794.4</v>
      </c>
      <c r="I44" s="378">
        <f>H44+F44</f>
        <v>2149194.4</v>
      </c>
      <c r="J44" s="779" t="s">
        <v>3960</v>
      </c>
      <c r="K44" s="359"/>
    </row>
    <row r="45" spans="1:11" s="6" customFormat="1" ht="136.5" customHeight="1">
      <c r="A45" s="597">
        <v>2950</v>
      </c>
      <c r="B45" s="781" t="s">
        <v>2357</v>
      </c>
      <c r="C45" s="120" t="s">
        <v>2</v>
      </c>
      <c r="D45" s="165">
        <v>120</v>
      </c>
      <c r="E45" s="38">
        <v>11520</v>
      </c>
      <c r="F45" s="67">
        <f t="shared" si="2"/>
        <v>1382400</v>
      </c>
      <c r="G45" s="377">
        <v>1122.32</v>
      </c>
      <c r="H45" s="38">
        <f t="shared" si="0"/>
        <v>134678.39999999999</v>
      </c>
      <c r="I45" s="378">
        <f>H45+F45</f>
        <v>1517078.4</v>
      </c>
      <c r="J45" s="779" t="s">
        <v>3961</v>
      </c>
      <c r="K45" s="359"/>
    </row>
    <row r="46" spans="1:11" s="6" customFormat="1" ht="30">
      <c r="A46" s="597">
        <v>2951</v>
      </c>
      <c r="B46" s="68" t="s">
        <v>3962</v>
      </c>
      <c r="C46" s="203" t="s">
        <v>2</v>
      </c>
      <c r="D46" s="204">
        <v>120</v>
      </c>
      <c r="E46" s="38">
        <v>548.20000000000005</v>
      </c>
      <c r="F46" s="67">
        <f>ROUND(E46*D46,2)</f>
        <v>65784</v>
      </c>
      <c r="G46" s="377">
        <v>1077.42</v>
      </c>
      <c r="H46" s="38">
        <f t="shared" si="0"/>
        <v>129290.4</v>
      </c>
      <c r="I46" s="378">
        <f>H46+F46</f>
        <v>195074.4</v>
      </c>
      <c r="J46" s="279"/>
      <c r="K46" s="359"/>
    </row>
    <row r="47" spans="1:11" s="6" customFormat="1" ht="34.5" customHeight="1">
      <c r="A47" s="597">
        <v>2952</v>
      </c>
      <c r="B47" s="95" t="s">
        <v>2359</v>
      </c>
      <c r="C47" s="203" t="s">
        <v>2</v>
      </c>
      <c r="D47" s="204">
        <v>120</v>
      </c>
      <c r="E47" s="38"/>
      <c r="F47" s="1"/>
      <c r="G47" s="377"/>
      <c r="H47" s="38"/>
      <c r="I47" s="3"/>
      <c r="J47" s="639" t="s">
        <v>3612</v>
      </c>
      <c r="K47" s="359"/>
    </row>
    <row r="48" spans="1:11" s="6" customFormat="1" ht="30">
      <c r="A48" s="597">
        <v>2953</v>
      </c>
      <c r="B48" s="69" t="s">
        <v>2360</v>
      </c>
      <c r="C48" s="203" t="s">
        <v>31</v>
      </c>
      <c r="D48" s="204">
        <v>8</v>
      </c>
      <c r="E48" s="38">
        <v>12148.8</v>
      </c>
      <c r="F48" s="67">
        <f t="shared" si="2"/>
        <v>97190.399999999994</v>
      </c>
      <c r="G48" s="377">
        <v>20592</v>
      </c>
      <c r="H48" s="38">
        <f t="shared" si="0"/>
        <v>164736</v>
      </c>
      <c r="I48" s="378">
        <f>H48+F48</f>
        <v>261926.39999999999</v>
      </c>
      <c r="J48" s="279"/>
      <c r="K48" s="359"/>
    </row>
    <row r="49" spans="1:11" s="6" customFormat="1" ht="45">
      <c r="A49" s="597">
        <v>2954</v>
      </c>
      <c r="B49" s="780" t="s">
        <v>2361</v>
      </c>
      <c r="C49" s="203" t="s">
        <v>31</v>
      </c>
      <c r="D49" s="204">
        <v>2</v>
      </c>
      <c r="E49" s="38">
        <v>21000</v>
      </c>
      <c r="F49" s="67">
        <f t="shared" si="2"/>
        <v>42000</v>
      </c>
      <c r="G49" s="377">
        <v>35006</v>
      </c>
      <c r="H49" s="38">
        <f t="shared" si="0"/>
        <v>70012</v>
      </c>
      <c r="I49" s="378">
        <f>H49+F49</f>
        <v>112012</v>
      </c>
      <c r="J49" s="390" t="s">
        <v>3613</v>
      </c>
      <c r="K49" s="359"/>
    </row>
    <row r="50" spans="1:11" s="6" customFormat="1" ht="15">
      <c r="A50" s="597">
        <v>2955</v>
      </c>
      <c r="B50" s="80" t="s">
        <v>2358</v>
      </c>
      <c r="C50" s="203" t="s">
        <v>2</v>
      </c>
      <c r="D50" s="204">
        <v>120</v>
      </c>
      <c r="E50" s="38"/>
      <c r="F50" s="67"/>
      <c r="G50" s="377"/>
      <c r="H50" s="38"/>
      <c r="I50" s="40"/>
      <c r="J50" s="639" t="s">
        <v>3963</v>
      </c>
      <c r="K50" s="359"/>
    </row>
    <row r="51" spans="1:11" s="6" customFormat="1" ht="15">
      <c r="A51" s="597">
        <v>2956</v>
      </c>
      <c r="B51" s="80" t="s">
        <v>2359</v>
      </c>
      <c r="C51" s="203" t="s">
        <v>2</v>
      </c>
      <c r="D51" s="204">
        <v>120</v>
      </c>
      <c r="E51" s="38"/>
      <c r="F51" s="67"/>
      <c r="G51" s="377"/>
      <c r="H51" s="38"/>
      <c r="I51" s="40"/>
      <c r="J51" s="639" t="s">
        <v>3614</v>
      </c>
      <c r="K51" s="359"/>
    </row>
    <row r="52" spans="1:11" s="6" customFormat="1" ht="30">
      <c r="A52" s="597">
        <v>2957</v>
      </c>
      <c r="B52" s="80" t="s">
        <v>2360</v>
      </c>
      <c r="C52" s="203" t="s">
        <v>31</v>
      </c>
      <c r="D52" s="204">
        <v>8</v>
      </c>
      <c r="E52" s="38"/>
      <c r="F52" s="67"/>
      <c r="G52" s="377"/>
      <c r="H52" s="38"/>
      <c r="I52" s="40"/>
      <c r="J52" s="639" t="s">
        <v>3615</v>
      </c>
      <c r="K52" s="359"/>
    </row>
    <row r="53" spans="1:11" s="6" customFormat="1" ht="45">
      <c r="A53" s="597">
        <v>2958</v>
      </c>
      <c r="B53" s="80" t="s">
        <v>2361</v>
      </c>
      <c r="C53" s="203" t="s">
        <v>31</v>
      </c>
      <c r="D53" s="204">
        <v>2</v>
      </c>
      <c r="E53" s="38"/>
      <c r="F53" s="67"/>
      <c r="G53" s="377"/>
      <c r="H53" s="38"/>
      <c r="I53" s="40"/>
      <c r="J53" s="390" t="s">
        <v>3616</v>
      </c>
      <c r="K53" s="359"/>
    </row>
    <row r="54" spans="1:11" s="6" customFormat="1" ht="45">
      <c r="A54" s="597">
        <v>2959</v>
      </c>
      <c r="B54" s="69" t="s">
        <v>2362</v>
      </c>
      <c r="C54" s="203" t="s">
        <v>527</v>
      </c>
      <c r="D54" s="204">
        <v>46.347999999999999</v>
      </c>
      <c r="E54" s="38"/>
      <c r="F54" s="67"/>
      <c r="G54" s="377">
        <v>2162.7600000000002</v>
      </c>
      <c r="H54" s="38">
        <f t="shared" si="0"/>
        <v>100239.6</v>
      </c>
      <c r="I54" s="378">
        <f t="shared" ref="I54:I68" si="4">H54+F54</f>
        <v>100239.6</v>
      </c>
      <c r="J54" s="1019" t="s">
        <v>3617</v>
      </c>
      <c r="K54" s="359"/>
    </row>
    <row r="55" spans="1:11" s="6" customFormat="1" ht="45">
      <c r="A55" s="597">
        <v>2960</v>
      </c>
      <c r="B55" s="69" t="s">
        <v>2363</v>
      </c>
      <c r="C55" s="203" t="s">
        <v>1160</v>
      </c>
      <c r="D55" s="204" t="s">
        <v>2364</v>
      </c>
      <c r="E55" s="38"/>
      <c r="F55" s="67"/>
      <c r="G55" s="377">
        <v>418.51</v>
      </c>
      <c r="H55" s="38">
        <f>ROUND(G55*46.348,2)</f>
        <v>19397.099999999999</v>
      </c>
      <c r="I55" s="378">
        <f t="shared" si="4"/>
        <v>19397.099999999999</v>
      </c>
      <c r="J55" s="1021"/>
      <c r="K55" s="359"/>
    </row>
    <row r="56" spans="1:11" s="6" customFormat="1" ht="15">
      <c r="A56" s="597">
        <v>2961</v>
      </c>
      <c r="B56" s="69" t="s">
        <v>39</v>
      </c>
      <c r="C56" s="203" t="s">
        <v>63</v>
      </c>
      <c r="D56" s="204">
        <v>46.347999999999999</v>
      </c>
      <c r="E56" s="38"/>
      <c r="F56" s="67"/>
      <c r="G56" s="377">
        <v>157.09</v>
      </c>
      <c r="H56" s="38">
        <f t="shared" si="0"/>
        <v>7280.81</v>
      </c>
      <c r="I56" s="378">
        <f t="shared" si="4"/>
        <v>7280.81</v>
      </c>
      <c r="J56" s="1021"/>
      <c r="K56" s="359"/>
    </row>
    <row r="57" spans="1:11" s="6" customFormat="1" ht="30">
      <c r="A57" s="597">
        <v>2962</v>
      </c>
      <c r="B57" s="69" t="s">
        <v>2365</v>
      </c>
      <c r="C57" s="203" t="s">
        <v>63</v>
      </c>
      <c r="D57" s="204">
        <v>128.79</v>
      </c>
      <c r="E57" s="38"/>
      <c r="F57" s="67"/>
      <c r="G57" s="377">
        <v>2877</v>
      </c>
      <c r="H57" s="38">
        <f>ROUND(G57*D57,2)</f>
        <v>370528.83</v>
      </c>
      <c r="I57" s="378">
        <f t="shared" si="4"/>
        <v>370528.83</v>
      </c>
      <c r="J57" s="1021"/>
      <c r="K57" s="359"/>
    </row>
    <row r="58" spans="1:11" s="6" customFormat="1" ht="30">
      <c r="A58" s="597">
        <v>2963</v>
      </c>
      <c r="B58" s="69" t="s">
        <v>2366</v>
      </c>
      <c r="C58" s="203" t="s">
        <v>63</v>
      </c>
      <c r="D58" s="204">
        <v>5.4169999999999998</v>
      </c>
      <c r="E58" s="38"/>
      <c r="F58" s="67"/>
      <c r="G58" s="377">
        <v>4692.5600000000004</v>
      </c>
      <c r="H58" s="38">
        <f t="shared" si="0"/>
        <v>25419.599999999999</v>
      </c>
      <c r="I58" s="378">
        <f t="shared" si="4"/>
        <v>25419.599999999999</v>
      </c>
      <c r="J58" s="1022"/>
      <c r="K58" s="359"/>
    </row>
    <row r="59" spans="1:11" s="6" customFormat="1" ht="30">
      <c r="A59" s="597">
        <v>2964</v>
      </c>
      <c r="B59" s="69" t="s">
        <v>2367</v>
      </c>
      <c r="C59" s="203" t="s">
        <v>63</v>
      </c>
      <c r="D59" s="204">
        <v>134.21199999999999</v>
      </c>
      <c r="E59" s="38"/>
      <c r="F59" s="67"/>
      <c r="G59" s="377">
        <v>1633.3090930766252</v>
      </c>
      <c r="H59" s="38">
        <f t="shared" si="0"/>
        <v>219209.68</v>
      </c>
      <c r="I59" s="378">
        <f t="shared" si="4"/>
        <v>219209.68</v>
      </c>
      <c r="J59" s="792"/>
      <c r="K59" s="359"/>
    </row>
    <row r="60" spans="1:11" s="6" customFormat="1" ht="45">
      <c r="A60" s="597">
        <v>2965</v>
      </c>
      <c r="B60" s="69" t="s">
        <v>2368</v>
      </c>
      <c r="C60" s="203" t="s">
        <v>527</v>
      </c>
      <c r="D60" s="204">
        <v>10.5</v>
      </c>
      <c r="E60" s="38"/>
      <c r="F60" s="67"/>
      <c r="G60" s="377">
        <v>2162.7600000000002</v>
      </c>
      <c r="H60" s="38">
        <f t="shared" si="0"/>
        <v>22708.98</v>
      </c>
      <c r="I60" s="378">
        <f t="shared" si="4"/>
        <v>22708.98</v>
      </c>
      <c r="J60" s="1019" t="s">
        <v>3618</v>
      </c>
      <c r="K60" s="359"/>
    </row>
    <row r="61" spans="1:11" s="6" customFormat="1" ht="45">
      <c r="A61" s="597">
        <v>2966</v>
      </c>
      <c r="B61" s="69" t="s">
        <v>2363</v>
      </c>
      <c r="C61" s="203" t="s">
        <v>1160</v>
      </c>
      <c r="D61" s="204" t="s">
        <v>2369</v>
      </c>
      <c r="E61" s="38"/>
      <c r="F61" s="67"/>
      <c r="G61" s="377">
        <v>418.52</v>
      </c>
      <c r="H61" s="38">
        <f>ROUND(G61*10.5,2)</f>
        <v>4394.46</v>
      </c>
      <c r="I61" s="378">
        <f t="shared" si="4"/>
        <v>4394.46</v>
      </c>
      <c r="J61" s="1036"/>
      <c r="K61" s="359"/>
    </row>
    <row r="62" spans="1:11" s="6" customFormat="1" ht="15">
      <c r="A62" s="597">
        <v>2967</v>
      </c>
      <c r="B62" s="69" t="s">
        <v>39</v>
      </c>
      <c r="C62" s="203" t="s">
        <v>63</v>
      </c>
      <c r="D62" s="204">
        <v>10.5</v>
      </c>
      <c r="E62" s="38"/>
      <c r="F62" s="67"/>
      <c r="G62" s="377">
        <v>157.09</v>
      </c>
      <c r="H62" s="38">
        <f t="shared" si="0"/>
        <v>1649.45</v>
      </c>
      <c r="I62" s="378">
        <f t="shared" si="4"/>
        <v>1649.45</v>
      </c>
      <c r="J62" s="1036"/>
      <c r="K62" s="359"/>
    </row>
    <row r="63" spans="1:11" s="6" customFormat="1" ht="30">
      <c r="A63" s="597">
        <v>2968</v>
      </c>
      <c r="B63" s="69" t="s">
        <v>2370</v>
      </c>
      <c r="C63" s="203" t="s">
        <v>63</v>
      </c>
      <c r="D63" s="204">
        <v>55.77</v>
      </c>
      <c r="E63" s="38"/>
      <c r="F63" s="67"/>
      <c r="G63" s="377">
        <v>2877</v>
      </c>
      <c r="H63" s="38">
        <f t="shared" si="0"/>
        <v>160450.29</v>
      </c>
      <c r="I63" s="378">
        <f t="shared" si="4"/>
        <v>160450.29</v>
      </c>
      <c r="J63" s="1036"/>
      <c r="K63" s="359"/>
    </row>
    <row r="64" spans="1:11" s="6" customFormat="1" ht="30">
      <c r="A64" s="597">
        <v>2969</v>
      </c>
      <c r="B64" s="69" t="s">
        <v>2371</v>
      </c>
      <c r="C64" s="203" t="s">
        <v>63</v>
      </c>
      <c r="D64" s="204">
        <v>2.0499999999999998</v>
      </c>
      <c r="E64" s="38"/>
      <c r="F64" s="67"/>
      <c r="G64" s="377">
        <v>3596.25</v>
      </c>
      <c r="H64" s="38">
        <f t="shared" si="0"/>
        <v>7372.31</v>
      </c>
      <c r="I64" s="378">
        <f t="shared" si="4"/>
        <v>7372.31</v>
      </c>
      <c r="J64" s="1020"/>
      <c r="K64" s="359"/>
    </row>
    <row r="65" spans="1:11" s="6" customFormat="1" ht="30">
      <c r="A65" s="597">
        <v>2970</v>
      </c>
      <c r="B65" s="69" t="s">
        <v>2372</v>
      </c>
      <c r="C65" s="203" t="s">
        <v>63</v>
      </c>
      <c r="D65" s="204">
        <v>57.82</v>
      </c>
      <c r="E65" s="38"/>
      <c r="F65" s="67"/>
      <c r="G65" s="377">
        <v>1633.3090626080939</v>
      </c>
      <c r="H65" s="38">
        <f t="shared" si="0"/>
        <v>94437.93</v>
      </c>
      <c r="I65" s="378">
        <f t="shared" si="4"/>
        <v>94437.93</v>
      </c>
      <c r="J65" s="793"/>
      <c r="K65" s="359"/>
    </row>
    <row r="66" spans="1:11" s="6" customFormat="1" ht="96.6">
      <c r="A66" s="597">
        <v>2971</v>
      </c>
      <c r="B66" s="69" t="s">
        <v>2373</v>
      </c>
      <c r="C66" s="203" t="s">
        <v>2374</v>
      </c>
      <c r="D66" s="204" t="s">
        <v>2375</v>
      </c>
      <c r="E66" s="38">
        <v>2484.71</v>
      </c>
      <c r="F66" s="67">
        <f>ROUND(E66*27.75,2)</f>
        <v>68950.7</v>
      </c>
      <c r="G66" s="377">
        <v>2465.98</v>
      </c>
      <c r="H66" s="38">
        <f>ROUND(G66*27.75,2)</f>
        <v>68430.95</v>
      </c>
      <c r="I66" s="378">
        <f t="shared" si="4"/>
        <v>137381.65</v>
      </c>
      <c r="J66" s="621" t="s">
        <v>3964</v>
      </c>
      <c r="K66" s="359"/>
    </row>
    <row r="67" spans="1:11" s="6" customFormat="1" ht="45">
      <c r="A67" s="597">
        <v>2972</v>
      </c>
      <c r="B67" s="69" t="s">
        <v>3583</v>
      </c>
      <c r="C67" s="203" t="s">
        <v>2</v>
      </c>
      <c r="D67" s="204">
        <v>925</v>
      </c>
      <c r="E67" s="202">
        <v>836.07</v>
      </c>
      <c r="F67" s="67">
        <f t="shared" si="2"/>
        <v>773364.75</v>
      </c>
      <c r="G67" s="377">
        <v>1159.3800000000001</v>
      </c>
      <c r="H67" s="38">
        <f t="shared" si="0"/>
        <v>1072426.5</v>
      </c>
      <c r="I67" s="378">
        <f t="shared" si="4"/>
        <v>1845791.25</v>
      </c>
      <c r="J67" s="390"/>
      <c r="K67" s="359"/>
    </row>
    <row r="68" spans="1:11" s="6" customFormat="1" ht="15">
      <c r="A68" s="597">
        <v>2973</v>
      </c>
      <c r="B68" s="69" t="s">
        <v>2376</v>
      </c>
      <c r="C68" s="203" t="s">
        <v>2</v>
      </c>
      <c r="D68" s="204">
        <v>925</v>
      </c>
      <c r="E68" s="38">
        <v>24968.38</v>
      </c>
      <c r="F68" s="67">
        <f t="shared" si="2"/>
        <v>23095751.5</v>
      </c>
      <c r="G68" s="377">
        <v>2076.2827500000003</v>
      </c>
      <c r="H68" s="38">
        <f t="shared" si="0"/>
        <v>1920561.54</v>
      </c>
      <c r="I68" s="378">
        <f t="shared" si="4"/>
        <v>25016313.039999999</v>
      </c>
      <c r="J68" s="390"/>
      <c r="K68" s="359"/>
    </row>
    <row r="69" spans="1:11" s="6" customFormat="1" ht="30">
      <c r="A69" s="597">
        <v>2974</v>
      </c>
      <c r="B69" s="69" t="s">
        <v>2377</v>
      </c>
      <c r="C69" s="203"/>
      <c r="D69" s="204"/>
      <c r="E69" s="38"/>
      <c r="F69" s="67"/>
      <c r="G69" s="377"/>
      <c r="H69" s="38"/>
      <c r="I69" s="40"/>
      <c r="J69" s="794" t="s">
        <v>3965</v>
      </c>
      <c r="K69" s="359"/>
    </row>
    <row r="70" spans="1:11" s="6" customFormat="1" ht="96.6">
      <c r="A70" s="597">
        <v>2975</v>
      </c>
      <c r="B70" s="69" t="s">
        <v>2378</v>
      </c>
      <c r="C70" s="203" t="s">
        <v>2374</v>
      </c>
      <c r="D70" s="204" t="s">
        <v>2379</v>
      </c>
      <c r="E70" s="38">
        <v>2484.71</v>
      </c>
      <c r="F70" s="67">
        <f>ROUND(E70*10.5,2)</f>
        <v>26089.46</v>
      </c>
      <c r="G70" s="377">
        <v>2465.98</v>
      </c>
      <c r="H70" s="38">
        <f>ROUND(G70*10.5,2)</f>
        <v>25892.79</v>
      </c>
      <c r="I70" s="378">
        <f t="shared" ref="I70:I78" si="5">H70+F70</f>
        <v>51982.25</v>
      </c>
      <c r="J70" s="621" t="s">
        <v>3964</v>
      </c>
      <c r="K70" s="359"/>
    </row>
    <row r="71" spans="1:11" s="6" customFormat="1" ht="30">
      <c r="A71" s="597">
        <v>2976</v>
      </c>
      <c r="B71" s="69" t="s">
        <v>2380</v>
      </c>
      <c r="C71" s="203" t="s">
        <v>2</v>
      </c>
      <c r="D71" s="204">
        <v>420</v>
      </c>
      <c r="E71" s="38">
        <v>19211.900000000001</v>
      </c>
      <c r="F71" s="67">
        <f t="shared" si="2"/>
        <v>8068998</v>
      </c>
      <c r="G71" s="377">
        <v>1661.0262000000002</v>
      </c>
      <c r="H71" s="38">
        <f t="shared" si="0"/>
        <v>697631</v>
      </c>
      <c r="I71" s="378">
        <f t="shared" si="5"/>
        <v>8766629</v>
      </c>
      <c r="J71" s="79"/>
      <c r="K71" s="359"/>
    </row>
    <row r="72" spans="1:11" s="6" customFormat="1" ht="30">
      <c r="A72" s="597">
        <v>2977</v>
      </c>
      <c r="B72" s="69" t="s">
        <v>3584</v>
      </c>
      <c r="C72" s="203" t="s">
        <v>2</v>
      </c>
      <c r="D72" s="204">
        <v>125</v>
      </c>
      <c r="E72" s="38">
        <v>23.11</v>
      </c>
      <c r="F72" s="67">
        <f t="shared" si="2"/>
        <v>2888.75</v>
      </c>
      <c r="G72" s="377">
        <v>21.04</v>
      </c>
      <c r="H72" s="38">
        <f t="shared" si="0"/>
        <v>2630</v>
      </c>
      <c r="I72" s="378">
        <f t="shared" si="5"/>
        <v>5518.75</v>
      </c>
      <c r="J72" s="79"/>
      <c r="K72" s="359"/>
    </row>
    <row r="73" spans="1:11" s="6" customFormat="1" ht="30">
      <c r="A73" s="597">
        <v>2978</v>
      </c>
      <c r="B73" s="69" t="s">
        <v>2381</v>
      </c>
      <c r="C73" s="203" t="s">
        <v>2</v>
      </c>
      <c r="D73" s="204">
        <v>525</v>
      </c>
      <c r="E73" s="38">
        <v>24968.38</v>
      </c>
      <c r="F73" s="67">
        <f t="shared" si="2"/>
        <v>13108399.5</v>
      </c>
      <c r="G73" s="377">
        <v>2076.2800000000002</v>
      </c>
      <c r="H73" s="38">
        <f t="shared" si="0"/>
        <v>1090047</v>
      </c>
      <c r="I73" s="378">
        <f t="shared" si="5"/>
        <v>14198446.5</v>
      </c>
      <c r="J73" s="79"/>
      <c r="K73" s="359"/>
    </row>
    <row r="74" spans="1:11" s="6" customFormat="1" ht="30">
      <c r="A74" s="597">
        <v>2979</v>
      </c>
      <c r="B74" s="69" t="s">
        <v>3585</v>
      </c>
      <c r="C74" s="203" t="s">
        <v>2</v>
      </c>
      <c r="D74" s="204">
        <v>140</v>
      </c>
      <c r="E74" s="38">
        <v>4626.72</v>
      </c>
      <c r="F74" s="67">
        <f t="shared" si="2"/>
        <v>647740.80000000005</v>
      </c>
      <c r="G74" s="377">
        <v>996</v>
      </c>
      <c r="H74" s="38">
        <f>ROUND(G74*D74,2)</f>
        <v>139440</v>
      </c>
      <c r="I74" s="378">
        <f t="shared" si="5"/>
        <v>787180.8</v>
      </c>
      <c r="J74" s="279"/>
      <c r="K74" s="359"/>
    </row>
    <row r="75" spans="1:11" s="6" customFormat="1" ht="15">
      <c r="A75" s="597">
        <v>2980</v>
      </c>
      <c r="B75" s="69" t="s">
        <v>2382</v>
      </c>
      <c r="C75" s="203" t="s">
        <v>2</v>
      </c>
      <c r="D75" s="204">
        <v>40</v>
      </c>
      <c r="E75" s="38">
        <v>3277.26</v>
      </c>
      <c r="F75" s="67">
        <f t="shared" si="2"/>
        <v>131090.4</v>
      </c>
      <c r="G75" s="377">
        <v>780.74</v>
      </c>
      <c r="H75" s="38">
        <f t="shared" si="0"/>
        <v>31229.599999999999</v>
      </c>
      <c r="I75" s="378">
        <f t="shared" si="5"/>
        <v>162320</v>
      </c>
      <c r="J75" s="279"/>
      <c r="K75" s="359"/>
    </row>
    <row r="76" spans="1:11" s="6" customFormat="1" ht="30">
      <c r="A76" s="597">
        <v>2981</v>
      </c>
      <c r="B76" s="69" t="s">
        <v>2383</v>
      </c>
      <c r="C76" s="203" t="s">
        <v>265</v>
      </c>
      <c r="D76" s="204">
        <v>120</v>
      </c>
      <c r="E76" s="38">
        <v>3277.26</v>
      </c>
      <c r="F76" s="67">
        <f t="shared" si="2"/>
        <v>393271.2</v>
      </c>
      <c r="G76" s="377">
        <v>897.85</v>
      </c>
      <c r="H76" s="38">
        <f t="shared" si="0"/>
        <v>107742</v>
      </c>
      <c r="I76" s="378">
        <f t="shared" si="5"/>
        <v>501013.2</v>
      </c>
      <c r="J76" s="279"/>
      <c r="K76" s="359"/>
    </row>
    <row r="77" spans="1:11" s="6" customFormat="1" ht="15">
      <c r="A77" s="597">
        <v>2982</v>
      </c>
      <c r="B77" s="69" t="s">
        <v>2384</v>
      </c>
      <c r="C77" s="203"/>
      <c r="D77" s="204"/>
      <c r="E77" s="38"/>
      <c r="F77" s="67"/>
      <c r="G77" s="377"/>
      <c r="H77" s="38"/>
      <c r="I77" s="378"/>
      <c r="J77" s="279"/>
      <c r="K77" s="359"/>
    </row>
    <row r="78" spans="1:11" s="6" customFormat="1" ht="90">
      <c r="A78" s="597">
        <v>2983</v>
      </c>
      <c r="B78" s="69" t="s">
        <v>3586</v>
      </c>
      <c r="C78" s="203" t="s">
        <v>3</v>
      </c>
      <c r="D78" s="204">
        <v>44</v>
      </c>
      <c r="E78" s="38">
        <v>6457.09</v>
      </c>
      <c r="F78" s="67">
        <f t="shared" si="2"/>
        <v>284111.96000000002</v>
      </c>
      <c r="G78" s="377">
        <v>20592</v>
      </c>
      <c r="H78" s="38">
        <f t="shared" si="0"/>
        <v>906048</v>
      </c>
      <c r="I78" s="378">
        <f t="shared" si="5"/>
        <v>1190159.96</v>
      </c>
      <c r="J78" s="279"/>
      <c r="K78" s="359"/>
    </row>
    <row r="79" spans="1:11" s="6" customFormat="1" ht="15">
      <c r="A79" s="597">
        <v>2984</v>
      </c>
      <c r="B79" s="69" t="s">
        <v>2385</v>
      </c>
      <c r="C79" s="203"/>
      <c r="D79" s="204"/>
      <c r="E79" s="38"/>
      <c r="F79" s="67"/>
      <c r="G79" s="377"/>
      <c r="H79" s="38"/>
      <c r="I79" s="40"/>
      <c r="J79" s="279"/>
      <c r="K79" s="359"/>
    </row>
    <row r="80" spans="1:11" s="6" customFormat="1" ht="30">
      <c r="A80" s="597">
        <v>2985</v>
      </c>
      <c r="B80" s="69" t="s">
        <v>2386</v>
      </c>
      <c r="C80" s="203" t="s">
        <v>265</v>
      </c>
      <c r="D80" s="204">
        <v>5</v>
      </c>
      <c r="E80" s="391">
        <v>5166</v>
      </c>
      <c r="F80" s="67">
        <f t="shared" si="2"/>
        <v>25830</v>
      </c>
      <c r="G80" s="377">
        <v>1440</v>
      </c>
      <c r="H80" s="38">
        <f t="shared" si="0"/>
        <v>7200</v>
      </c>
      <c r="I80" s="378">
        <f t="shared" ref="I80:I81" si="6">H80+F80</f>
        <v>33030</v>
      </c>
      <c r="J80" s="279"/>
      <c r="K80" s="359"/>
    </row>
    <row r="81" spans="1:11" s="6" customFormat="1" ht="30">
      <c r="A81" s="597">
        <v>2986</v>
      </c>
      <c r="B81" s="69" t="s">
        <v>3587</v>
      </c>
      <c r="C81" s="120" t="s">
        <v>31</v>
      </c>
      <c r="D81" s="165">
        <v>20</v>
      </c>
      <c r="E81" s="38">
        <v>135507.96</v>
      </c>
      <c r="F81" s="67">
        <f t="shared" si="2"/>
        <v>2710159.2</v>
      </c>
      <c r="G81" s="377">
        <v>2252.71</v>
      </c>
      <c r="H81" s="38">
        <f t="shared" si="0"/>
        <v>45054.2</v>
      </c>
      <c r="I81" s="378">
        <f t="shared" si="6"/>
        <v>2755213.4000000004</v>
      </c>
      <c r="J81" s="623" t="s">
        <v>3619</v>
      </c>
      <c r="K81" s="359"/>
    </row>
    <row r="82" spans="1:11" s="6" customFormat="1" ht="15">
      <c r="A82" s="597">
        <v>2987</v>
      </c>
      <c r="B82" s="80" t="s">
        <v>2387</v>
      </c>
      <c r="C82" s="203"/>
      <c r="D82" s="204"/>
      <c r="E82" s="38"/>
      <c r="F82" s="67"/>
      <c r="G82" s="377"/>
      <c r="H82" s="38"/>
      <c r="I82" s="40"/>
      <c r="J82" s="1037" t="s">
        <v>3620</v>
      </c>
      <c r="K82" s="359"/>
    </row>
    <row r="83" spans="1:11" s="6" customFormat="1" ht="30">
      <c r="A83" s="597">
        <v>2988</v>
      </c>
      <c r="B83" s="80" t="s">
        <v>2388</v>
      </c>
      <c r="C83" s="203"/>
      <c r="D83" s="204"/>
      <c r="E83" s="38"/>
      <c r="F83" s="67"/>
      <c r="G83" s="377"/>
      <c r="H83" s="38"/>
      <c r="I83" s="40"/>
      <c r="J83" s="1038"/>
      <c r="K83" s="359"/>
    </row>
    <row r="84" spans="1:11" s="6" customFormat="1" ht="90">
      <c r="A84" s="597">
        <v>2989</v>
      </c>
      <c r="B84" s="80" t="s">
        <v>2389</v>
      </c>
      <c r="C84" s="203" t="s">
        <v>18</v>
      </c>
      <c r="D84" s="204">
        <v>1</v>
      </c>
      <c r="E84" s="38"/>
      <c r="F84" s="67"/>
      <c r="G84" s="377"/>
      <c r="H84" s="38"/>
      <c r="I84" s="40"/>
      <c r="J84" s="1038"/>
      <c r="K84" s="359"/>
    </row>
    <row r="85" spans="1:11" s="6" customFormat="1" ht="60">
      <c r="A85" s="597">
        <v>2990</v>
      </c>
      <c r="B85" s="80" t="s">
        <v>2390</v>
      </c>
      <c r="C85" s="203"/>
      <c r="D85" s="204"/>
      <c r="E85" s="38"/>
      <c r="F85" s="67"/>
      <c r="G85" s="377"/>
      <c r="H85" s="38"/>
      <c r="I85" s="40"/>
      <c r="J85" s="1038"/>
      <c r="K85" s="359"/>
    </row>
    <row r="86" spans="1:11" s="6" customFormat="1" ht="15">
      <c r="A86" s="597">
        <v>2991</v>
      </c>
      <c r="B86" s="80" t="s">
        <v>2391</v>
      </c>
      <c r="C86" s="203"/>
      <c r="D86" s="204"/>
      <c r="E86" s="38"/>
      <c r="F86" s="67"/>
      <c r="G86" s="377"/>
      <c r="H86" s="38"/>
      <c r="I86" s="40"/>
      <c r="J86" s="1038"/>
      <c r="K86" s="359"/>
    </row>
    <row r="87" spans="1:11" s="6" customFormat="1" ht="15">
      <c r="A87" s="597">
        <v>2992</v>
      </c>
      <c r="B87" s="80" t="s">
        <v>2392</v>
      </c>
      <c r="C87" s="203"/>
      <c r="D87" s="204"/>
      <c r="E87" s="38"/>
      <c r="F87" s="67"/>
      <c r="G87" s="377"/>
      <c r="H87" s="38"/>
      <c r="I87" s="40"/>
      <c r="J87" s="1038"/>
      <c r="K87" s="359"/>
    </row>
    <row r="88" spans="1:11" s="6" customFormat="1" ht="15">
      <c r="A88" s="597">
        <v>2993</v>
      </c>
      <c r="B88" s="80" t="s">
        <v>2393</v>
      </c>
      <c r="C88" s="203"/>
      <c r="D88" s="204"/>
      <c r="E88" s="38"/>
      <c r="F88" s="67"/>
      <c r="G88" s="377"/>
      <c r="H88" s="38"/>
      <c r="I88" s="40"/>
      <c r="J88" s="1038"/>
      <c r="K88" s="359"/>
    </row>
    <row r="89" spans="1:11" s="6" customFormat="1" ht="15">
      <c r="A89" s="597">
        <v>2994</v>
      </c>
      <c r="B89" s="80" t="s">
        <v>2394</v>
      </c>
      <c r="C89" s="203"/>
      <c r="D89" s="204"/>
      <c r="E89" s="38"/>
      <c r="F89" s="67"/>
      <c r="G89" s="377"/>
      <c r="H89" s="38"/>
      <c r="I89" s="40"/>
      <c r="J89" s="1038"/>
      <c r="K89" s="359"/>
    </row>
    <row r="90" spans="1:11" s="6" customFormat="1" ht="15">
      <c r="A90" s="597">
        <v>2995</v>
      </c>
      <c r="B90" s="80" t="s">
        <v>2395</v>
      </c>
      <c r="C90" s="203"/>
      <c r="D90" s="204"/>
      <c r="E90" s="38"/>
      <c r="F90" s="67"/>
      <c r="G90" s="377"/>
      <c r="H90" s="38"/>
      <c r="I90" s="40"/>
      <c r="J90" s="1038"/>
      <c r="K90" s="359"/>
    </row>
    <row r="91" spans="1:11" s="6" customFormat="1" ht="15">
      <c r="A91" s="597">
        <v>2996</v>
      </c>
      <c r="B91" s="80" t="s">
        <v>2396</v>
      </c>
      <c r="C91" s="203" t="s">
        <v>18</v>
      </c>
      <c r="D91" s="204">
        <v>2</v>
      </c>
      <c r="E91" s="38"/>
      <c r="F91" s="67"/>
      <c r="G91" s="377"/>
      <c r="H91" s="38"/>
      <c r="I91" s="40"/>
      <c r="J91" s="1038"/>
      <c r="K91" s="359"/>
    </row>
    <row r="92" spans="1:11" s="6" customFormat="1" ht="15">
      <c r="A92" s="597">
        <v>2997</v>
      </c>
      <c r="B92" s="80" t="s">
        <v>2397</v>
      </c>
      <c r="C92" s="203"/>
      <c r="D92" s="204"/>
      <c r="E92" s="38"/>
      <c r="F92" s="67"/>
      <c r="G92" s="377"/>
      <c r="H92" s="38"/>
      <c r="I92" s="40"/>
      <c r="J92" s="1038"/>
      <c r="K92" s="359"/>
    </row>
    <row r="93" spans="1:11" s="6" customFormat="1" ht="15">
      <c r="A93" s="597">
        <v>2998</v>
      </c>
      <c r="B93" s="80" t="s">
        <v>2398</v>
      </c>
      <c r="C93" s="203" t="s">
        <v>3</v>
      </c>
      <c r="D93" s="204">
        <v>2</v>
      </c>
      <c r="E93" s="38"/>
      <c r="F93" s="67"/>
      <c r="G93" s="377"/>
      <c r="H93" s="38"/>
      <c r="I93" s="40"/>
      <c r="J93" s="1038"/>
      <c r="K93" s="359"/>
    </row>
    <row r="94" spans="1:11" s="6" customFormat="1" ht="15">
      <c r="A94" s="597">
        <v>2999</v>
      </c>
      <c r="B94" s="80" t="s">
        <v>2399</v>
      </c>
      <c r="C94" s="203"/>
      <c r="D94" s="204"/>
      <c r="E94" s="38"/>
      <c r="F94" s="67"/>
      <c r="G94" s="377"/>
      <c r="H94" s="38"/>
      <c r="I94" s="40"/>
      <c r="J94" s="1038"/>
      <c r="K94" s="359"/>
    </row>
    <row r="95" spans="1:11" s="6" customFormat="1" ht="15">
      <c r="A95" s="597">
        <v>3000</v>
      </c>
      <c r="B95" s="80" t="s">
        <v>2400</v>
      </c>
      <c r="C95" s="203" t="s">
        <v>3</v>
      </c>
      <c r="D95" s="204">
        <v>1</v>
      </c>
      <c r="E95" s="38"/>
      <c r="F95" s="67"/>
      <c r="G95" s="377"/>
      <c r="H95" s="38"/>
      <c r="I95" s="40"/>
      <c r="J95" s="1038"/>
      <c r="K95" s="359"/>
    </row>
    <row r="96" spans="1:11" s="6" customFormat="1" ht="15">
      <c r="A96" s="597">
        <v>3001</v>
      </c>
      <c r="B96" s="80" t="s">
        <v>2401</v>
      </c>
      <c r="C96" s="203" t="s">
        <v>3</v>
      </c>
      <c r="D96" s="204">
        <v>1</v>
      </c>
      <c r="E96" s="38"/>
      <c r="F96" s="67"/>
      <c r="G96" s="377"/>
      <c r="H96" s="38"/>
      <c r="I96" s="40"/>
      <c r="J96" s="1038"/>
      <c r="K96" s="359"/>
    </row>
    <row r="97" spans="1:11" s="6" customFormat="1" ht="15">
      <c r="A97" s="597">
        <v>3002</v>
      </c>
      <c r="B97" s="80" t="s">
        <v>2402</v>
      </c>
      <c r="C97" s="203"/>
      <c r="D97" s="204"/>
      <c r="E97" s="38"/>
      <c r="F97" s="67"/>
      <c r="G97" s="377"/>
      <c r="H97" s="38"/>
      <c r="I97" s="40"/>
      <c r="J97" s="1038"/>
      <c r="K97" s="359"/>
    </row>
    <row r="98" spans="1:11" s="6" customFormat="1" ht="15">
      <c r="A98" s="597">
        <v>3003</v>
      </c>
      <c r="B98" s="80" t="s">
        <v>2403</v>
      </c>
      <c r="C98" s="203" t="s">
        <v>3</v>
      </c>
      <c r="D98" s="204">
        <v>2</v>
      </c>
      <c r="E98" s="38"/>
      <c r="F98" s="67"/>
      <c r="G98" s="377"/>
      <c r="H98" s="38"/>
      <c r="I98" s="40"/>
      <c r="J98" s="1038"/>
      <c r="K98" s="359"/>
    </row>
    <row r="99" spans="1:11" s="6" customFormat="1" ht="15">
      <c r="A99" s="597">
        <v>3004</v>
      </c>
      <c r="B99" s="80" t="s">
        <v>2404</v>
      </c>
      <c r="C99" s="203"/>
      <c r="D99" s="204"/>
      <c r="E99" s="38"/>
      <c r="F99" s="67"/>
      <c r="G99" s="377"/>
      <c r="H99" s="38"/>
      <c r="I99" s="40"/>
      <c r="J99" s="1038"/>
      <c r="K99" s="359"/>
    </row>
    <row r="100" spans="1:11" s="6" customFormat="1" ht="15">
      <c r="A100" s="597">
        <v>3005</v>
      </c>
      <c r="B100" s="80" t="s">
        <v>2405</v>
      </c>
      <c r="C100" s="203" t="s">
        <v>3</v>
      </c>
      <c r="D100" s="204">
        <v>2</v>
      </c>
      <c r="E100" s="38"/>
      <c r="F100" s="67"/>
      <c r="G100" s="377"/>
      <c r="H100" s="38"/>
      <c r="I100" s="40"/>
      <c r="J100" s="1038"/>
      <c r="K100" s="359"/>
    </row>
    <row r="101" spans="1:11" s="6" customFormat="1" ht="15">
      <c r="A101" s="597">
        <v>3006</v>
      </c>
      <c r="B101" s="80" t="s">
        <v>2406</v>
      </c>
      <c r="C101" s="203"/>
      <c r="D101" s="204"/>
      <c r="E101" s="38"/>
      <c r="F101" s="67"/>
      <c r="G101" s="377"/>
      <c r="H101" s="38"/>
      <c r="I101" s="40"/>
      <c r="J101" s="1038"/>
      <c r="K101" s="359"/>
    </row>
    <row r="102" spans="1:11" s="6" customFormat="1" ht="15">
      <c r="A102" s="597">
        <v>3007</v>
      </c>
      <c r="B102" s="80" t="s">
        <v>2407</v>
      </c>
      <c r="C102" s="203" t="s">
        <v>3</v>
      </c>
      <c r="D102" s="204">
        <v>2</v>
      </c>
      <c r="E102" s="38"/>
      <c r="F102" s="67"/>
      <c r="G102" s="377"/>
      <c r="H102" s="38"/>
      <c r="I102" s="40"/>
      <c r="J102" s="1038"/>
      <c r="K102" s="359"/>
    </row>
    <row r="103" spans="1:11" s="6" customFormat="1" ht="15">
      <c r="A103" s="597">
        <v>3008</v>
      </c>
      <c r="B103" s="80" t="s">
        <v>2408</v>
      </c>
      <c r="C103" s="203" t="s">
        <v>3</v>
      </c>
      <c r="D103" s="204">
        <v>2</v>
      </c>
      <c r="E103" s="38"/>
      <c r="F103" s="67"/>
      <c r="G103" s="377"/>
      <c r="H103" s="38"/>
      <c r="I103" s="40"/>
      <c r="J103" s="1038"/>
      <c r="K103" s="359"/>
    </row>
    <row r="104" spans="1:11" s="6" customFormat="1" ht="15">
      <c r="A104" s="597">
        <v>3009</v>
      </c>
      <c r="B104" s="80" t="s">
        <v>2409</v>
      </c>
      <c r="C104" s="203" t="s">
        <v>18</v>
      </c>
      <c r="D104" s="204">
        <v>2</v>
      </c>
      <c r="E104" s="38"/>
      <c r="F104" s="67"/>
      <c r="G104" s="377"/>
      <c r="H104" s="38"/>
      <c r="I104" s="40"/>
      <c r="J104" s="1038"/>
      <c r="K104" s="359"/>
    </row>
    <row r="105" spans="1:11" s="6" customFormat="1" ht="15">
      <c r="A105" s="597">
        <v>3010</v>
      </c>
      <c r="B105" s="80" t="s">
        <v>2410</v>
      </c>
      <c r="C105" s="203" t="s">
        <v>18</v>
      </c>
      <c r="D105" s="204">
        <v>2</v>
      </c>
      <c r="E105" s="38"/>
      <c r="F105" s="67"/>
      <c r="G105" s="377"/>
      <c r="H105" s="38"/>
      <c r="I105" s="40"/>
      <c r="J105" s="1038"/>
      <c r="K105" s="359"/>
    </row>
    <row r="106" spans="1:11" s="6" customFormat="1" ht="15">
      <c r="A106" s="597">
        <v>3011</v>
      </c>
      <c r="B106" s="80" t="s">
        <v>103</v>
      </c>
      <c r="C106" s="203"/>
      <c r="D106" s="204"/>
      <c r="E106" s="38"/>
      <c r="F106" s="67"/>
      <c r="G106" s="377"/>
      <c r="H106" s="38"/>
      <c r="I106" s="40"/>
      <c r="J106" s="1039"/>
      <c r="K106" s="359"/>
    </row>
    <row r="107" spans="1:11" s="6" customFormat="1" ht="27.6">
      <c r="A107" s="597">
        <v>3012</v>
      </c>
      <c r="B107" s="795" t="s">
        <v>1753</v>
      </c>
      <c r="C107" s="203" t="s">
        <v>1754</v>
      </c>
      <c r="D107" s="204">
        <v>1</v>
      </c>
      <c r="E107" s="38"/>
      <c r="F107" s="67"/>
      <c r="G107" s="377"/>
      <c r="H107" s="38"/>
      <c r="I107" s="40"/>
      <c r="J107" s="390" t="s">
        <v>3621</v>
      </c>
      <c r="K107" s="359"/>
    </row>
    <row r="108" spans="1:11" s="6" customFormat="1" ht="24.75" customHeight="1">
      <c r="A108" s="723"/>
      <c r="B108" s="389" t="s">
        <v>3608</v>
      </c>
      <c r="C108" s="202" t="s">
        <v>65</v>
      </c>
      <c r="D108" s="202">
        <v>370.9</v>
      </c>
      <c r="E108" s="38">
        <v>337.6</v>
      </c>
      <c r="F108" s="67">
        <f t="shared" ref="F108:F109" si="7">ROUND(E108*D108,2)</f>
        <v>125215.84</v>
      </c>
      <c r="G108" s="388">
        <v>622.01</v>
      </c>
      <c r="H108" s="38">
        <f t="shared" ref="H108:H109" si="8">ROUND(G108*D108,2)</f>
        <v>230703.51</v>
      </c>
      <c r="I108" s="378">
        <f>H108+F108</f>
        <v>355919.35</v>
      </c>
      <c r="J108" s="621" t="s">
        <v>3609</v>
      </c>
      <c r="K108" s="359"/>
    </row>
    <row r="109" spans="1:11" s="6" customFormat="1" ht="36.75" customHeight="1">
      <c r="A109" s="723"/>
      <c r="B109" s="389" t="s">
        <v>3610</v>
      </c>
      <c r="C109" s="202" t="s">
        <v>65</v>
      </c>
      <c r="D109" s="202">
        <v>91.5</v>
      </c>
      <c r="E109" s="38">
        <v>4056.33</v>
      </c>
      <c r="F109" s="67">
        <f t="shared" si="7"/>
        <v>371154.2</v>
      </c>
      <c r="G109" s="388">
        <v>3222.91</v>
      </c>
      <c r="H109" s="38">
        <f t="shared" si="8"/>
        <v>294896.27</v>
      </c>
      <c r="I109" s="378">
        <f>H109+F109</f>
        <v>666050.47</v>
      </c>
      <c r="J109" s="621" t="s">
        <v>3609</v>
      </c>
      <c r="K109" s="713">
        <f>SUM(I20:I109)</f>
        <v>97607206.519999996</v>
      </c>
    </row>
    <row r="111" spans="1:11" ht="15.6">
      <c r="A111" s="1018" t="s">
        <v>3596</v>
      </c>
      <c r="B111" s="1018"/>
      <c r="C111" s="1018"/>
      <c r="D111" s="1018"/>
      <c r="E111" s="1018"/>
      <c r="F111" s="716">
        <f>SUM(F20:F109)</f>
        <v>81958105.140000001</v>
      </c>
      <c r="G111" s="717"/>
      <c r="H111" s="716">
        <f>SUM(H20:H109)</f>
        <v>15649101.379999995</v>
      </c>
      <c r="I111" s="718">
        <f>SUM(I20:I109)</f>
        <v>97607206.519999996</v>
      </c>
    </row>
    <row r="112" spans="1:11" ht="16.2" thickBot="1">
      <c r="A112" s="1018" t="s">
        <v>3966</v>
      </c>
      <c r="B112" s="1040"/>
      <c r="C112" s="1040"/>
      <c r="D112" s="1040"/>
      <c r="E112" s="1040"/>
      <c r="F112" s="796">
        <v>76074897</v>
      </c>
      <c r="G112" s="797"/>
      <c r="H112" s="797"/>
      <c r="I112" s="797"/>
    </row>
    <row r="113" spans="2:9" ht="18.600000000000001" thickBot="1">
      <c r="B113" s="1041" t="s">
        <v>3967</v>
      </c>
      <c r="C113" s="1042"/>
      <c r="D113" s="1042"/>
      <c r="E113" s="1042"/>
      <c r="F113" s="798">
        <f>F111+F112</f>
        <v>158033002.13999999</v>
      </c>
      <c r="G113" s="799"/>
      <c r="H113" s="800">
        <f>H111</f>
        <v>15649101.379999995</v>
      </c>
      <c r="I113" s="801">
        <f>F113+H113</f>
        <v>173682103.51999998</v>
      </c>
    </row>
  </sheetData>
  <mergeCells count="30">
    <mergeCell ref="A111:E111"/>
    <mergeCell ref="A112:E112"/>
    <mergeCell ref="B113:E113"/>
    <mergeCell ref="A13:B13"/>
    <mergeCell ref="C13:J13"/>
    <mergeCell ref="A15:J15"/>
    <mergeCell ref="A16:A17"/>
    <mergeCell ref="B16:B17"/>
    <mergeCell ref="C16:C17"/>
    <mergeCell ref="D16:D17"/>
    <mergeCell ref="E16:F16"/>
    <mergeCell ref="G16:H16"/>
    <mergeCell ref="I16:I17"/>
    <mergeCell ref="A7:C7"/>
    <mergeCell ref="F7:J7"/>
    <mergeCell ref="A8:D8"/>
    <mergeCell ref="F8:H8"/>
    <mergeCell ref="A9:D9"/>
    <mergeCell ref="I10:J10"/>
    <mergeCell ref="B19:D19"/>
    <mergeCell ref="J54:J58"/>
    <mergeCell ref="J60:J64"/>
    <mergeCell ref="J82:J106"/>
    <mergeCell ref="J16:J17"/>
    <mergeCell ref="A6:J6"/>
    <mergeCell ref="D1:J1"/>
    <mergeCell ref="A2:J2"/>
    <mergeCell ref="A3:J3"/>
    <mergeCell ref="A4:J4"/>
    <mergeCell ref="A5:J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489B-4780-42FE-8ECE-4605216BCDD8}">
  <sheetPr>
    <tabColor rgb="FF92D050"/>
  </sheetPr>
  <dimension ref="A1:U471"/>
  <sheetViews>
    <sheetView zoomScale="70" zoomScaleNormal="70" workbookViewId="0">
      <selection sqref="A1:XFD18"/>
    </sheetView>
  </sheetViews>
  <sheetFormatPr defaultColWidth="8.88671875" defaultRowHeight="15"/>
  <cols>
    <col min="1" max="1" width="12.5546875" style="63" customWidth="1"/>
    <col min="2" max="2" width="69.44140625" style="63" customWidth="1"/>
    <col min="3" max="3" width="13" style="6" customWidth="1"/>
    <col min="4" max="4" width="19.33203125" style="63" customWidth="1"/>
    <col min="5" max="5" width="15.6640625" style="63" customWidth="1"/>
    <col min="6" max="6" width="21.6640625" style="63" customWidth="1"/>
    <col min="7" max="7" width="17.109375" style="63" customWidth="1"/>
    <col min="8" max="8" width="21.109375" style="63" customWidth="1"/>
    <col min="9" max="9" width="19.88671875" style="63" customWidth="1"/>
    <col min="10" max="10" width="35.88671875" style="63" customWidth="1"/>
    <col min="11" max="16384" width="8.88671875" style="63"/>
  </cols>
  <sheetData>
    <row r="1" spans="1:21" s="64" customFormat="1" ht="62.25" customHeight="1">
      <c r="A1" s="61"/>
      <c r="B1" s="333"/>
      <c r="C1" s="62"/>
      <c r="D1" s="920" t="s">
        <v>1169</v>
      </c>
      <c r="E1" s="920"/>
      <c r="F1" s="920"/>
      <c r="G1" s="920"/>
      <c r="H1" s="920"/>
      <c r="I1" s="920"/>
      <c r="J1" s="920"/>
    </row>
    <row r="2" spans="1:21" s="6" customFormat="1" ht="15.6">
      <c r="A2" s="921" t="s">
        <v>3044</v>
      </c>
      <c r="B2" s="921"/>
      <c r="C2" s="921"/>
      <c r="D2" s="921"/>
      <c r="E2" s="921"/>
      <c r="F2" s="921"/>
      <c r="G2" s="921"/>
      <c r="H2" s="921"/>
      <c r="I2" s="921"/>
      <c r="J2" s="92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s="12" customFormat="1">
      <c r="A3" s="926"/>
      <c r="B3" s="926"/>
      <c r="C3" s="926"/>
      <c r="D3" s="926"/>
      <c r="E3" s="926"/>
      <c r="F3" s="926"/>
      <c r="G3" s="926"/>
      <c r="H3" s="926"/>
      <c r="I3" s="926"/>
      <c r="J3" s="926"/>
    </row>
    <row r="4" spans="1:21" s="12" customFormat="1" ht="15.6">
      <c r="A4" s="927" t="s">
        <v>1171</v>
      </c>
      <c r="B4" s="927"/>
      <c r="C4" s="927"/>
      <c r="D4" s="927"/>
      <c r="E4" s="927"/>
      <c r="F4" s="927"/>
      <c r="G4" s="927"/>
      <c r="H4" s="927"/>
      <c r="I4" s="927"/>
      <c r="J4" s="927"/>
    </row>
    <row r="5" spans="1:21" s="6" customFormat="1">
      <c r="A5" s="929"/>
      <c r="B5" s="929"/>
      <c r="C5" s="929"/>
      <c r="D5" s="929"/>
      <c r="E5" s="929"/>
      <c r="F5" s="929"/>
      <c r="G5" s="929"/>
      <c r="H5" s="929"/>
      <c r="I5" s="929"/>
      <c r="J5" s="92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s="5" customFormat="1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</row>
    <row r="8" spans="1:21" ht="30.75" customHeight="1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22" t="s">
        <v>1173</v>
      </c>
      <c r="J8" s="321"/>
    </row>
    <row r="9" spans="1:21">
      <c r="A9" s="946"/>
      <c r="B9" s="946"/>
      <c r="C9" s="946"/>
      <c r="D9" s="946"/>
      <c r="E9" s="208"/>
      <c r="F9" s="22"/>
      <c r="G9" s="22"/>
      <c r="H9" s="22"/>
      <c r="I9" s="22"/>
      <c r="J9" s="321"/>
      <c r="N9" s="23" t="s">
        <v>22</v>
      </c>
      <c r="O9" s="23" t="s">
        <v>22</v>
      </c>
    </row>
    <row r="10" spans="1:21">
      <c r="A10" s="56"/>
      <c r="B10" s="342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</row>
    <row r="11" spans="1:21">
      <c r="A11" s="57" t="s">
        <v>3034</v>
      </c>
      <c r="B11" s="343"/>
      <c r="C11" s="48"/>
      <c r="D11" s="54"/>
      <c r="E11" s="28"/>
      <c r="F11" s="27"/>
      <c r="G11" s="27"/>
      <c r="H11" s="28"/>
      <c r="I11" s="28"/>
      <c r="J11" s="322" t="s">
        <v>23</v>
      </c>
    </row>
    <row r="12" spans="1:21" s="5" customFormat="1" ht="15.6">
      <c r="A12" s="58"/>
      <c r="B12" s="4"/>
      <c r="C12" s="7"/>
      <c r="D12" s="7"/>
      <c r="E12" s="1"/>
      <c r="F12" s="1"/>
      <c r="G12" s="2"/>
      <c r="H12" s="1"/>
      <c r="I12" s="3"/>
      <c r="J12" s="323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s="11" customFormat="1" ht="34.5" customHeight="1">
      <c r="A13" s="943" t="s">
        <v>24</v>
      </c>
      <c r="B13" s="943"/>
      <c r="C13" s="944" t="s">
        <v>1171</v>
      </c>
      <c r="D13" s="944"/>
      <c r="E13" s="944"/>
      <c r="F13" s="944"/>
      <c r="G13" s="944"/>
      <c r="H13" s="944"/>
      <c r="I13" s="944"/>
      <c r="J13" s="944"/>
    </row>
    <row r="14" spans="1:21" ht="15.6">
      <c r="A14" s="31" t="s">
        <v>25</v>
      </c>
      <c r="B14" s="344"/>
      <c r="C14" s="49"/>
      <c r="D14" s="55"/>
      <c r="E14" s="31"/>
      <c r="F14" s="31"/>
      <c r="G14" s="31"/>
      <c r="H14" s="32"/>
      <c r="I14" s="35"/>
      <c r="J14" s="324" t="s">
        <v>26</v>
      </c>
    </row>
    <row r="15" spans="1:21" s="12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</row>
    <row r="16" spans="1:21" s="12" customFormat="1" ht="69" customHeight="1">
      <c r="A16" s="930" t="s">
        <v>0</v>
      </c>
      <c r="B16" s="932" t="s">
        <v>19</v>
      </c>
      <c r="C16" s="922" t="s">
        <v>9</v>
      </c>
      <c r="D16" s="922" t="s">
        <v>7</v>
      </c>
      <c r="E16" s="922" t="s">
        <v>3035</v>
      </c>
      <c r="F16" s="922"/>
      <c r="G16" s="922" t="s">
        <v>3036</v>
      </c>
      <c r="H16" s="922"/>
      <c r="I16" s="922" t="s">
        <v>3039</v>
      </c>
      <c r="J16" s="924" t="s">
        <v>8</v>
      </c>
    </row>
    <row r="17" spans="1:10" s="12" customFormat="1" ht="76.2">
      <c r="A17" s="931"/>
      <c r="B17" s="933"/>
      <c r="C17" s="923"/>
      <c r="D17" s="923"/>
      <c r="E17" s="84" t="s">
        <v>10</v>
      </c>
      <c r="F17" s="210" t="s">
        <v>11</v>
      </c>
      <c r="G17" s="86" t="s">
        <v>3037</v>
      </c>
      <c r="H17" s="210" t="s">
        <v>3038</v>
      </c>
      <c r="I17" s="923"/>
      <c r="J17" s="925"/>
    </row>
    <row r="18" spans="1:10" s="12" customFormat="1" ht="15.6">
      <c r="A18" s="87" t="s">
        <v>1</v>
      </c>
      <c r="B18" s="334">
        <v>2</v>
      </c>
      <c r="C18" s="88" t="s">
        <v>4</v>
      </c>
      <c r="D18" s="88" t="s">
        <v>5</v>
      </c>
      <c r="E18" s="88" t="s">
        <v>6</v>
      </c>
      <c r="F18" s="88" t="s">
        <v>13</v>
      </c>
      <c r="G18" s="88" t="s">
        <v>14</v>
      </c>
      <c r="H18" s="88" t="s">
        <v>15</v>
      </c>
      <c r="I18" s="88" t="s">
        <v>16</v>
      </c>
      <c r="J18" s="308" t="s">
        <v>17</v>
      </c>
    </row>
    <row r="19" spans="1:10" s="6" customFormat="1" ht="15.6" collapsed="1">
      <c r="A19" s="597">
        <v>20</v>
      </c>
      <c r="B19" s="972" t="s">
        <v>1161</v>
      </c>
      <c r="C19" s="972"/>
      <c r="D19" s="973"/>
      <c r="E19" s="38"/>
      <c r="F19" s="38"/>
      <c r="G19" s="377"/>
      <c r="H19" s="377"/>
      <c r="I19" s="40"/>
      <c r="J19" s="41"/>
    </row>
    <row r="20" spans="1:10" s="6" customFormat="1" ht="15.6">
      <c r="A20" s="597">
        <v>21</v>
      </c>
      <c r="B20" s="617" t="s">
        <v>3050</v>
      </c>
      <c r="C20" s="618"/>
      <c r="D20" s="619"/>
      <c r="E20" s="38"/>
      <c r="F20" s="38"/>
      <c r="G20" s="377"/>
      <c r="H20" s="377"/>
      <c r="I20" s="40"/>
      <c r="J20" s="41"/>
    </row>
    <row r="21" spans="1:10" s="6" customFormat="1">
      <c r="A21" s="597">
        <v>22</v>
      </c>
      <c r="B21" s="98" t="s">
        <v>43</v>
      </c>
      <c r="C21" s="43" t="s">
        <v>12</v>
      </c>
      <c r="D21" s="147">
        <v>2446.8000000000002</v>
      </c>
      <c r="E21" s="599"/>
      <c r="F21" s="600"/>
      <c r="G21" s="600">
        <v>463.08</v>
      </c>
      <c r="H21" s="600">
        <f>ROUND(G21*D21,2)</f>
        <v>1133064.1399999999</v>
      </c>
      <c r="I21" s="378">
        <f t="shared" ref="I21:I84" si="0">H21+F21</f>
        <v>1133064.1399999999</v>
      </c>
      <c r="J21" s="41"/>
    </row>
    <row r="22" spans="1:10" s="6" customFormat="1" ht="45">
      <c r="A22" s="597">
        <v>23</v>
      </c>
      <c r="B22" s="98" t="s">
        <v>44</v>
      </c>
      <c r="C22" s="43" t="s">
        <v>63</v>
      </c>
      <c r="D22" s="148">
        <v>314.83</v>
      </c>
      <c r="E22" s="599">
        <v>4488.2700000000004</v>
      </c>
      <c r="F22" s="600">
        <f>ROUND(E22*D22,2)</f>
        <v>1413042.04</v>
      </c>
      <c r="G22" s="600">
        <v>2469.4699999999998</v>
      </c>
      <c r="H22" s="600">
        <f>ROUND(G22*D22,2)</f>
        <v>777463.24</v>
      </c>
      <c r="I22" s="378">
        <f t="shared" si="0"/>
        <v>2190505.2800000003</v>
      </c>
      <c r="J22" s="41"/>
    </row>
    <row r="23" spans="1:10" s="6" customFormat="1" ht="30">
      <c r="A23" s="597">
        <v>24</v>
      </c>
      <c r="B23" s="98" t="s">
        <v>48</v>
      </c>
      <c r="C23" s="43" t="s">
        <v>63</v>
      </c>
      <c r="D23" s="148">
        <v>225.45</v>
      </c>
      <c r="E23" s="599">
        <v>7927.08</v>
      </c>
      <c r="F23" s="600">
        <f t="shared" ref="F23:F80" si="1">ROUND(E23*D23,2)</f>
        <v>1787160.19</v>
      </c>
      <c r="G23" s="600">
        <v>9797.89</v>
      </c>
      <c r="H23" s="600">
        <f t="shared" ref="H23:H86" si="2">ROUND(G23*D23,2)</f>
        <v>2208934.2999999998</v>
      </c>
      <c r="I23" s="378">
        <f t="shared" si="0"/>
        <v>3996094.4899999998</v>
      </c>
      <c r="J23" s="41"/>
    </row>
    <row r="24" spans="1:10" s="6" customFormat="1">
      <c r="A24" s="597">
        <v>25</v>
      </c>
      <c r="B24" s="98" t="s">
        <v>46</v>
      </c>
      <c r="C24" s="43" t="s">
        <v>65</v>
      </c>
      <c r="D24" s="147">
        <v>2446.8000000000002</v>
      </c>
      <c r="E24" s="599"/>
      <c r="F24" s="600"/>
      <c r="G24" s="600">
        <v>600</v>
      </c>
      <c r="H24" s="600">
        <f t="shared" si="2"/>
        <v>1468080</v>
      </c>
      <c r="I24" s="378">
        <f t="shared" si="0"/>
        <v>1468080</v>
      </c>
      <c r="J24" s="41"/>
    </row>
    <row r="25" spans="1:10" s="6" customFormat="1" ht="30">
      <c r="A25" s="597">
        <v>26</v>
      </c>
      <c r="B25" s="98" t="s">
        <v>1386</v>
      </c>
      <c r="C25" s="43" t="s">
        <v>65</v>
      </c>
      <c r="D25" s="148">
        <v>2691.48</v>
      </c>
      <c r="E25" s="599">
        <v>492.36</v>
      </c>
      <c r="F25" s="600">
        <f t="shared" si="1"/>
        <v>1325177.0900000001</v>
      </c>
      <c r="G25" s="600"/>
      <c r="H25" s="600"/>
      <c r="I25" s="378">
        <f t="shared" si="0"/>
        <v>1325177.0900000001</v>
      </c>
      <c r="J25" s="41"/>
    </row>
    <row r="26" spans="1:10" s="6" customFormat="1" ht="30">
      <c r="A26" s="597">
        <v>27</v>
      </c>
      <c r="B26" s="123" t="s">
        <v>1388</v>
      </c>
      <c r="C26" s="618" t="s">
        <v>40</v>
      </c>
      <c r="D26" s="148">
        <v>5.383</v>
      </c>
      <c r="E26" s="599">
        <v>327600</v>
      </c>
      <c r="F26" s="600">
        <f t="shared" si="1"/>
        <v>1763470.8</v>
      </c>
      <c r="G26" s="600"/>
      <c r="H26" s="600"/>
      <c r="I26" s="378">
        <f t="shared" si="0"/>
        <v>1763470.8</v>
      </c>
      <c r="J26" s="630" t="s">
        <v>3759</v>
      </c>
    </row>
    <row r="27" spans="1:10" s="6" customFormat="1" ht="60">
      <c r="A27" s="597">
        <v>28</v>
      </c>
      <c r="B27" s="123" t="s">
        <v>1389</v>
      </c>
      <c r="C27" s="620" t="s">
        <v>266</v>
      </c>
      <c r="D27" s="148">
        <v>0.19600000000000001</v>
      </c>
      <c r="E27" s="599">
        <v>262.5</v>
      </c>
      <c r="F27" s="600">
        <f t="shared" si="1"/>
        <v>51.45</v>
      </c>
      <c r="G27" s="600"/>
      <c r="H27" s="600"/>
      <c r="I27" s="378">
        <f t="shared" si="0"/>
        <v>51.45</v>
      </c>
      <c r="J27" s="630" t="s">
        <v>3818</v>
      </c>
    </row>
    <row r="28" spans="1:10" s="6" customFormat="1">
      <c r="A28" s="597">
        <v>29</v>
      </c>
      <c r="B28" s="98" t="s">
        <v>1390</v>
      </c>
      <c r="C28" s="618" t="s">
        <v>63</v>
      </c>
      <c r="D28" s="148">
        <v>360.31</v>
      </c>
      <c r="E28" s="599">
        <v>8161.02</v>
      </c>
      <c r="F28" s="600">
        <f t="shared" si="1"/>
        <v>2940497.12</v>
      </c>
      <c r="G28" s="600">
        <v>2024.4</v>
      </c>
      <c r="H28" s="600">
        <f t="shared" si="2"/>
        <v>729411.56</v>
      </c>
      <c r="I28" s="378">
        <f t="shared" si="0"/>
        <v>3669908.68</v>
      </c>
      <c r="J28" s="41"/>
    </row>
    <row r="29" spans="1:10" s="6" customFormat="1">
      <c r="A29" s="597">
        <v>30</v>
      </c>
      <c r="B29" s="98" t="s">
        <v>1391</v>
      </c>
      <c r="C29" s="618" t="s">
        <v>40</v>
      </c>
      <c r="D29" s="148">
        <v>40.848999999999997</v>
      </c>
      <c r="E29" s="599">
        <v>87141.6</v>
      </c>
      <c r="F29" s="600">
        <f t="shared" si="1"/>
        <v>3559647.22</v>
      </c>
      <c r="G29" s="600">
        <v>17856.29</v>
      </c>
      <c r="H29" s="600">
        <f t="shared" si="2"/>
        <v>729411.59</v>
      </c>
      <c r="I29" s="378">
        <f t="shared" si="0"/>
        <v>4289058.8100000005</v>
      </c>
      <c r="J29" s="41"/>
    </row>
    <row r="30" spans="1:10" s="6" customFormat="1">
      <c r="A30" s="597">
        <v>31</v>
      </c>
      <c r="B30" s="98" t="s">
        <v>1392</v>
      </c>
      <c r="C30" s="618" t="s">
        <v>40</v>
      </c>
      <c r="D30" s="147">
        <v>0.2</v>
      </c>
      <c r="E30" s="599">
        <v>87141.6</v>
      </c>
      <c r="F30" s="600">
        <f t="shared" si="1"/>
        <v>17428.32</v>
      </c>
      <c r="G30" s="600">
        <v>3647057.82</v>
      </c>
      <c r="H30" s="600">
        <f t="shared" si="2"/>
        <v>729411.56</v>
      </c>
      <c r="I30" s="378">
        <f t="shared" si="0"/>
        <v>746839.88</v>
      </c>
      <c r="J30" s="41"/>
    </row>
    <row r="31" spans="1:10" s="6" customFormat="1">
      <c r="A31" s="597">
        <v>32</v>
      </c>
      <c r="B31" s="76" t="s">
        <v>1393</v>
      </c>
      <c r="C31" s="43" t="s">
        <v>40</v>
      </c>
      <c r="D31" s="148">
        <v>7.8E-2</v>
      </c>
      <c r="E31" s="599">
        <v>87141.54</v>
      </c>
      <c r="F31" s="600">
        <f t="shared" si="1"/>
        <v>6797.04</v>
      </c>
      <c r="G31" s="600">
        <v>9351430.3000000007</v>
      </c>
      <c r="H31" s="600">
        <f t="shared" si="2"/>
        <v>729411.56</v>
      </c>
      <c r="I31" s="378">
        <f t="shared" si="0"/>
        <v>736208.60000000009</v>
      </c>
      <c r="J31" s="41"/>
    </row>
    <row r="32" spans="1:10" s="6" customFormat="1">
      <c r="A32" s="597">
        <v>33</v>
      </c>
      <c r="B32" s="98" t="s">
        <v>1394</v>
      </c>
      <c r="C32" s="618" t="s">
        <v>40</v>
      </c>
      <c r="D32" s="148">
        <v>0.86699999999999999</v>
      </c>
      <c r="E32" s="599">
        <v>87141.6</v>
      </c>
      <c r="F32" s="600">
        <f t="shared" si="1"/>
        <v>75551.77</v>
      </c>
      <c r="G32" s="600">
        <v>841305.15</v>
      </c>
      <c r="H32" s="600">
        <f t="shared" si="2"/>
        <v>729411.57</v>
      </c>
      <c r="I32" s="378">
        <f t="shared" si="0"/>
        <v>804963.34</v>
      </c>
      <c r="J32" s="41"/>
    </row>
    <row r="33" spans="1:10" s="6" customFormat="1">
      <c r="A33" s="597">
        <v>34</v>
      </c>
      <c r="B33" s="98" t="s">
        <v>1395</v>
      </c>
      <c r="C33" s="618" t="s">
        <v>40</v>
      </c>
      <c r="D33" s="148">
        <v>1.9E-2</v>
      </c>
      <c r="E33" s="599">
        <v>87141.58</v>
      </c>
      <c r="F33" s="600">
        <f t="shared" si="1"/>
        <v>1655.69</v>
      </c>
      <c r="G33" s="600">
        <v>38390082.280000001</v>
      </c>
      <c r="H33" s="600">
        <f t="shared" si="2"/>
        <v>729411.56</v>
      </c>
      <c r="I33" s="378">
        <f t="shared" si="0"/>
        <v>731067.25</v>
      </c>
      <c r="J33" s="41"/>
    </row>
    <row r="34" spans="1:10" s="6" customFormat="1">
      <c r="A34" s="597">
        <v>35</v>
      </c>
      <c r="B34" s="98" t="s">
        <v>1396</v>
      </c>
      <c r="C34" s="618" t="s">
        <v>2</v>
      </c>
      <c r="D34" s="188">
        <v>1586.67</v>
      </c>
      <c r="E34" s="599"/>
      <c r="F34" s="600"/>
      <c r="G34" s="600">
        <v>1772.62</v>
      </c>
      <c r="H34" s="600">
        <f t="shared" si="2"/>
        <v>2812562.98</v>
      </c>
      <c r="I34" s="378">
        <f t="shared" si="0"/>
        <v>2812562.98</v>
      </c>
      <c r="J34" s="41"/>
    </row>
    <row r="35" spans="1:10" s="6" customFormat="1" ht="30">
      <c r="A35" s="597">
        <v>36</v>
      </c>
      <c r="B35" s="98" t="s">
        <v>1398</v>
      </c>
      <c r="C35" s="618" t="s">
        <v>63</v>
      </c>
      <c r="D35" s="619">
        <v>0.31730000000000003</v>
      </c>
      <c r="E35" s="599">
        <v>190798.87</v>
      </c>
      <c r="F35" s="600">
        <f t="shared" si="1"/>
        <v>60540.480000000003</v>
      </c>
      <c r="G35" s="600"/>
      <c r="H35" s="600"/>
      <c r="I35" s="378">
        <f t="shared" si="0"/>
        <v>60540.480000000003</v>
      </c>
      <c r="J35" s="130" t="s">
        <v>3819</v>
      </c>
    </row>
    <row r="36" spans="1:10" s="6" customFormat="1">
      <c r="A36" s="597">
        <v>37</v>
      </c>
      <c r="B36" s="98" t="s">
        <v>1399</v>
      </c>
      <c r="C36" s="618" t="s">
        <v>2</v>
      </c>
      <c r="D36" s="148">
        <v>1615</v>
      </c>
      <c r="E36" s="599">
        <v>101.01</v>
      </c>
      <c r="F36" s="600">
        <f t="shared" si="1"/>
        <v>163131.15</v>
      </c>
      <c r="G36" s="600"/>
      <c r="H36" s="600"/>
      <c r="I36" s="378">
        <f t="shared" si="0"/>
        <v>163131.15</v>
      </c>
      <c r="J36" s="41"/>
    </row>
    <row r="37" spans="1:10" s="6" customFormat="1" ht="33" customHeight="1">
      <c r="A37" s="597">
        <v>38</v>
      </c>
      <c r="B37" s="98" t="s">
        <v>1401</v>
      </c>
      <c r="C37" s="618" t="s">
        <v>3</v>
      </c>
      <c r="D37" s="622">
        <v>264</v>
      </c>
      <c r="E37" s="599">
        <v>3795.53</v>
      </c>
      <c r="F37" s="600">
        <f t="shared" si="1"/>
        <v>1002019.92</v>
      </c>
      <c r="G37" s="600"/>
      <c r="H37" s="600"/>
      <c r="I37" s="378">
        <f t="shared" si="0"/>
        <v>1002019.92</v>
      </c>
      <c r="J37" s="130" t="s">
        <v>3820</v>
      </c>
    </row>
    <row r="38" spans="1:10" s="6" customFormat="1" ht="45">
      <c r="A38" s="597">
        <v>39</v>
      </c>
      <c r="B38" s="98" t="s">
        <v>1402</v>
      </c>
      <c r="C38" s="618" t="s">
        <v>3051</v>
      </c>
      <c r="D38" s="148">
        <v>51.41</v>
      </c>
      <c r="E38" s="599">
        <v>11687.19</v>
      </c>
      <c r="F38" s="600">
        <f t="shared" si="1"/>
        <v>600838.43999999994</v>
      </c>
      <c r="G38" s="600">
        <v>17880.03</v>
      </c>
      <c r="H38" s="600">
        <f t="shared" si="2"/>
        <v>919212.34</v>
      </c>
      <c r="I38" s="378">
        <f t="shared" si="0"/>
        <v>1520050.7799999998</v>
      </c>
      <c r="J38" s="392" t="s">
        <v>3760</v>
      </c>
    </row>
    <row r="39" spans="1:10" s="6" customFormat="1" ht="30">
      <c r="A39" s="597">
        <v>40</v>
      </c>
      <c r="B39" s="98" t="s">
        <v>49</v>
      </c>
      <c r="C39" s="618" t="s">
        <v>3</v>
      </c>
      <c r="D39" s="624">
        <v>9</v>
      </c>
      <c r="E39" s="599">
        <v>714.55</v>
      </c>
      <c r="F39" s="600">
        <f t="shared" si="1"/>
        <v>6430.95</v>
      </c>
      <c r="G39" s="600">
        <v>2434.77</v>
      </c>
      <c r="H39" s="600">
        <f t="shared" si="2"/>
        <v>21912.93</v>
      </c>
      <c r="I39" s="378">
        <f t="shared" si="0"/>
        <v>28343.88</v>
      </c>
      <c r="J39" s="130" t="s">
        <v>3821</v>
      </c>
    </row>
    <row r="40" spans="1:10" s="6" customFormat="1">
      <c r="A40" s="597">
        <v>41</v>
      </c>
      <c r="B40" s="98" t="s">
        <v>50</v>
      </c>
      <c r="C40" s="618" t="s">
        <v>3</v>
      </c>
      <c r="D40" s="148">
        <v>1</v>
      </c>
      <c r="E40" s="599">
        <v>1113.92</v>
      </c>
      <c r="F40" s="600">
        <f t="shared" si="1"/>
        <v>1113.92</v>
      </c>
      <c r="G40" s="600">
        <v>1826.08</v>
      </c>
      <c r="H40" s="600">
        <f t="shared" si="2"/>
        <v>1826.08</v>
      </c>
      <c r="I40" s="378">
        <f t="shared" si="0"/>
        <v>2940</v>
      </c>
      <c r="J40" s="41"/>
    </row>
    <row r="41" spans="1:10" s="6" customFormat="1">
      <c r="A41" s="597">
        <v>42</v>
      </c>
      <c r="B41" s="98" t="s">
        <v>51</v>
      </c>
      <c r="C41" s="618" t="s">
        <v>3</v>
      </c>
      <c r="D41" s="625">
        <v>3</v>
      </c>
      <c r="E41" s="599">
        <v>1054.46</v>
      </c>
      <c r="F41" s="600">
        <f t="shared" si="1"/>
        <v>3163.38</v>
      </c>
      <c r="G41" s="600">
        <v>1217.3800000000001</v>
      </c>
      <c r="H41" s="600">
        <f t="shared" si="2"/>
        <v>3652.14</v>
      </c>
      <c r="I41" s="378">
        <f t="shared" si="0"/>
        <v>6815.52</v>
      </c>
      <c r="J41" s="41" t="s">
        <v>3822</v>
      </c>
    </row>
    <row r="42" spans="1:10" s="6" customFormat="1">
      <c r="A42" s="597">
        <v>43</v>
      </c>
      <c r="B42" s="98" t="s">
        <v>52</v>
      </c>
      <c r="C42" s="618" t="s">
        <v>3</v>
      </c>
      <c r="D42" s="148">
        <v>2</v>
      </c>
      <c r="E42" s="599">
        <v>2285.2600000000002</v>
      </c>
      <c r="F42" s="600">
        <f t="shared" si="1"/>
        <v>4570.5200000000004</v>
      </c>
      <c r="G42" s="600">
        <v>1826.08</v>
      </c>
      <c r="H42" s="600">
        <f t="shared" si="2"/>
        <v>3652.16</v>
      </c>
      <c r="I42" s="378">
        <f t="shared" si="0"/>
        <v>8222.68</v>
      </c>
      <c r="J42" s="41"/>
    </row>
    <row r="43" spans="1:10" s="6" customFormat="1">
      <c r="A43" s="597">
        <v>44</v>
      </c>
      <c r="B43" s="98" t="s">
        <v>1403</v>
      </c>
      <c r="C43" s="618" t="s">
        <v>2</v>
      </c>
      <c r="D43" s="148">
        <v>294</v>
      </c>
      <c r="E43" s="599"/>
      <c r="F43" s="600"/>
      <c r="G43" s="600">
        <v>1633.84</v>
      </c>
      <c r="H43" s="600">
        <f t="shared" si="2"/>
        <v>480348.96</v>
      </c>
      <c r="I43" s="378">
        <f t="shared" si="0"/>
        <v>480348.96</v>
      </c>
      <c r="J43" s="41"/>
    </row>
    <row r="44" spans="1:10" s="6" customFormat="1">
      <c r="A44" s="597">
        <v>45</v>
      </c>
      <c r="B44" s="95" t="s">
        <v>1404</v>
      </c>
      <c r="C44" s="626" t="s">
        <v>2</v>
      </c>
      <c r="D44" s="627">
        <v>299.29000000000002</v>
      </c>
      <c r="E44" s="327">
        <v>101.01</v>
      </c>
      <c r="F44" s="600">
        <f t="shared" si="1"/>
        <v>30231.279999999999</v>
      </c>
      <c r="G44" s="600"/>
      <c r="H44" s="600"/>
      <c r="I44" s="378">
        <f t="shared" si="0"/>
        <v>30231.279999999999</v>
      </c>
      <c r="J44" s="41"/>
    </row>
    <row r="45" spans="1:10" s="6" customFormat="1" ht="45">
      <c r="A45" s="597">
        <v>46</v>
      </c>
      <c r="B45" s="98" t="s">
        <v>1401</v>
      </c>
      <c r="C45" s="43" t="s">
        <v>3</v>
      </c>
      <c r="D45" s="628">
        <v>49</v>
      </c>
      <c r="E45" s="599">
        <v>3795.53</v>
      </c>
      <c r="F45" s="600">
        <f t="shared" si="1"/>
        <v>185980.97</v>
      </c>
      <c r="G45" s="600"/>
      <c r="H45" s="600"/>
      <c r="I45" s="378">
        <f t="shared" si="0"/>
        <v>185980.97</v>
      </c>
      <c r="J45" s="130" t="s">
        <v>3823</v>
      </c>
    </row>
    <row r="46" spans="1:10" s="6" customFormat="1" ht="30">
      <c r="A46" s="597">
        <v>47</v>
      </c>
      <c r="B46" s="98" t="s">
        <v>1405</v>
      </c>
      <c r="C46" s="43" t="s">
        <v>63</v>
      </c>
      <c r="D46" s="148">
        <v>82.99</v>
      </c>
      <c r="E46" s="599"/>
      <c r="F46" s="600"/>
      <c r="G46" s="600"/>
      <c r="H46" s="600"/>
      <c r="I46" s="378"/>
      <c r="J46" s="41"/>
    </row>
    <row r="47" spans="1:10" s="6" customFormat="1">
      <c r="A47" s="597">
        <v>48</v>
      </c>
      <c r="B47" s="98" t="s">
        <v>1406</v>
      </c>
      <c r="C47" s="43" t="s">
        <v>63</v>
      </c>
      <c r="D47" s="148">
        <v>41.494999999999997</v>
      </c>
      <c r="E47" s="599">
        <v>9339.17</v>
      </c>
      <c r="F47" s="600">
        <f t="shared" si="1"/>
        <v>387528.86</v>
      </c>
      <c r="G47" s="600">
        <v>30958.74</v>
      </c>
      <c r="H47" s="600">
        <f t="shared" si="2"/>
        <v>1284632.92</v>
      </c>
      <c r="I47" s="378">
        <f t="shared" si="0"/>
        <v>1672161.7799999998</v>
      </c>
      <c r="J47" s="41"/>
    </row>
    <row r="48" spans="1:10" s="6" customFormat="1">
      <c r="A48" s="597">
        <v>49</v>
      </c>
      <c r="B48" s="98" t="s">
        <v>1407</v>
      </c>
      <c r="C48" s="92" t="s">
        <v>63</v>
      </c>
      <c r="D48" s="153">
        <v>41.494999999999997</v>
      </c>
      <c r="E48" s="599">
        <v>9339.17</v>
      </c>
      <c r="F48" s="600">
        <f t="shared" si="1"/>
        <v>387528.86</v>
      </c>
      <c r="G48" s="600">
        <v>30958.74</v>
      </c>
      <c r="H48" s="600">
        <f t="shared" si="2"/>
        <v>1284632.92</v>
      </c>
      <c r="I48" s="378">
        <f t="shared" si="0"/>
        <v>1672161.7799999998</v>
      </c>
      <c r="J48" s="41"/>
    </row>
    <row r="49" spans="1:10" s="6" customFormat="1">
      <c r="A49" s="597">
        <v>50</v>
      </c>
      <c r="B49" s="98" t="s">
        <v>1408</v>
      </c>
      <c r="C49" s="92" t="s">
        <v>40</v>
      </c>
      <c r="D49" s="153">
        <v>10.579000000000001</v>
      </c>
      <c r="E49" s="599">
        <v>87141.6</v>
      </c>
      <c r="F49" s="600">
        <f t="shared" si="1"/>
        <v>921870.99</v>
      </c>
      <c r="G49" s="600"/>
      <c r="H49" s="600"/>
      <c r="I49" s="378">
        <f t="shared" si="0"/>
        <v>921870.99</v>
      </c>
      <c r="J49" s="41"/>
    </row>
    <row r="50" spans="1:10" s="6" customFormat="1">
      <c r="A50" s="597">
        <v>51</v>
      </c>
      <c r="B50" s="98" t="s">
        <v>1409</v>
      </c>
      <c r="C50" s="92" t="s">
        <v>40</v>
      </c>
      <c r="D50" s="153">
        <v>0.04</v>
      </c>
      <c r="E50" s="599">
        <v>87141.5</v>
      </c>
      <c r="F50" s="600">
        <f t="shared" si="1"/>
        <v>3485.66</v>
      </c>
      <c r="G50" s="600"/>
      <c r="H50" s="600"/>
      <c r="I50" s="378">
        <f t="shared" si="0"/>
        <v>3485.66</v>
      </c>
      <c r="J50" s="41"/>
    </row>
    <row r="51" spans="1:10" s="6" customFormat="1">
      <c r="A51" s="597">
        <v>52</v>
      </c>
      <c r="B51" s="98" t="s">
        <v>53</v>
      </c>
      <c r="C51" s="92" t="s">
        <v>3</v>
      </c>
      <c r="D51" s="629">
        <v>2</v>
      </c>
      <c r="E51" s="599">
        <v>314.88</v>
      </c>
      <c r="F51" s="600">
        <f t="shared" si="1"/>
        <v>629.76</v>
      </c>
      <c r="G51" s="600">
        <v>2739.12</v>
      </c>
      <c r="H51" s="600">
        <f t="shared" si="2"/>
        <v>5478.24</v>
      </c>
      <c r="I51" s="378">
        <f t="shared" si="0"/>
        <v>6108</v>
      </c>
      <c r="J51" s="41" t="s">
        <v>3824</v>
      </c>
    </row>
    <row r="52" spans="1:10" s="6" customFormat="1">
      <c r="A52" s="597">
        <v>53</v>
      </c>
      <c r="B52" s="98" t="s">
        <v>54</v>
      </c>
      <c r="C52" s="92" t="s">
        <v>3</v>
      </c>
      <c r="D52" s="629">
        <v>4</v>
      </c>
      <c r="E52" s="599">
        <v>537.22</v>
      </c>
      <c r="F52" s="600">
        <f t="shared" si="1"/>
        <v>2148.88</v>
      </c>
      <c r="G52" s="600">
        <v>5021.71</v>
      </c>
      <c r="H52" s="600">
        <f t="shared" si="2"/>
        <v>20086.84</v>
      </c>
      <c r="I52" s="378">
        <f t="shared" si="0"/>
        <v>22235.72</v>
      </c>
      <c r="J52" s="41" t="s">
        <v>3825</v>
      </c>
    </row>
    <row r="53" spans="1:10" s="6" customFormat="1">
      <c r="A53" s="597">
        <v>54</v>
      </c>
      <c r="B53" s="98" t="s">
        <v>49</v>
      </c>
      <c r="C53" s="92" t="s">
        <v>3</v>
      </c>
      <c r="D53" s="629">
        <v>4</v>
      </c>
      <c r="E53" s="599">
        <v>609.83000000000004</v>
      </c>
      <c r="F53" s="600">
        <f t="shared" si="1"/>
        <v>2439.3200000000002</v>
      </c>
      <c r="G53" s="600">
        <v>3652.15</v>
      </c>
      <c r="H53" s="600">
        <f t="shared" si="2"/>
        <v>14608.6</v>
      </c>
      <c r="I53" s="378">
        <f t="shared" si="0"/>
        <v>17047.920000000002</v>
      </c>
      <c r="J53" s="41" t="s">
        <v>3826</v>
      </c>
    </row>
    <row r="54" spans="1:10" s="6" customFormat="1">
      <c r="A54" s="597">
        <v>55</v>
      </c>
      <c r="B54" s="98" t="s">
        <v>55</v>
      </c>
      <c r="C54" s="92" t="s">
        <v>3</v>
      </c>
      <c r="D54" s="153">
        <v>2</v>
      </c>
      <c r="E54" s="599">
        <v>668.36</v>
      </c>
      <c r="F54" s="600">
        <f t="shared" si="1"/>
        <v>1336.72</v>
      </c>
      <c r="G54" s="600">
        <v>1826.08</v>
      </c>
      <c r="H54" s="600">
        <f t="shared" si="2"/>
        <v>3652.16</v>
      </c>
      <c r="I54" s="378">
        <f t="shared" si="0"/>
        <v>4988.88</v>
      </c>
      <c r="J54" s="41"/>
    </row>
    <row r="55" spans="1:10" s="6" customFormat="1">
      <c r="A55" s="597">
        <v>56</v>
      </c>
      <c r="B55" s="98" t="s">
        <v>56</v>
      </c>
      <c r="C55" s="92" t="s">
        <v>3</v>
      </c>
      <c r="D55" s="153">
        <v>3</v>
      </c>
      <c r="E55" s="599">
        <v>632.67999999999995</v>
      </c>
      <c r="F55" s="600">
        <f t="shared" si="1"/>
        <v>1898.04</v>
      </c>
      <c r="G55" s="600">
        <v>1826.08</v>
      </c>
      <c r="H55" s="600">
        <f t="shared" si="2"/>
        <v>5478.24</v>
      </c>
      <c r="I55" s="378">
        <f t="shared" si="0"/>
        <v>7376.28</v>
      </c>
      <c r="J55" s="41"/>
    </row>
    <row r="56" spans="1:10" s="6" customFormat="1" ht="15.6">
      <c r="A56" s="597">
        <v>57</v>
      </c>
      <c r="B56" s="617" t="s">
        <v>3052</v>
      </c>
      <c r="C56" s="100" t="s">
        <v>31</v>
      </c>
      <c r="D56" s="153">
        <v>1</v>
      </c>
      <c r="E56" s="599"/>
      <c r="F56" s="600"/>
      <c r="G56" s="600"/>
      <c r="H56" s="600"/>
      <c r="I56" s="378"/>
      <c r="J56" s="41"/>
    </row>
    <row r="57" spans="1:10" s="6" customFormat="1" ht="30">
      <c r="A57" s="597">
        <v>58</v>
      </c>
      <c r="B57" s="98" t="s">
        <v>33</v>
      </c>
      <c r="C57" s="100" t="s">
        <v>63</v>
      </c>
      <c r="D57" s="153">
        <v>939.34</v>
      </c>
      <c r="E57" s="599"/>
      <c r="F57" s="600"/>
      <c r="G57" s="600">
        <v>756</v>
      </c>
      <c r="H57" s="600">
        <f t="shared" si="2"/>
        <v>710141.04</v>
      </c>
      <c r="I57" s="378">
        <f t="shared" si="0"/>
        <v>710141.04</v>
      </c>
      <c r="J57" s="41"/>
    </row>
    <row r="58" spans="1:10" s="6" customFormat="1" ht="30">
      <c r="A58" s="597">
        <v>59</v>
      </c>
      <c r="B58" s="98" t="s">
        <v>35</v>
      </c>
      <c r="C58" s="100" t="s">
        <v>63</v>
      </c>
      <c r="D58" s="153">
        <v>42.34</v>
      </c>
      <c r="E58" s="599"/>
      <c r="F58" s="600"/>
      <c r="G58" s="600">
        <v>2877</v>
      </c>
      <c r="H58" s="600">
        <f t="shared" si="2"/>
        <v>121812.18</v>
      </c>
      <c r="I58" s="378">
        <f t="shared" si="0"/>
        <v>121812.18</v>
      </c>
      <c r="J58" s="41"/>
    </row>
    <row r="59" spans="1:10" s="6" customFormat="1">
      <c r="A59" s="597">
        <v>60</v>
      </c>
      <c r="B59" s="98" t="s">
        <v>1410</v>
      </c>
      <c r="C59" s="100" t="s">
        <v>63</v>
      </c>
      <c r="D59" s="154">
        <v>10.59</v>
      </c>
      <c r="E59" s="599"/>
      <c r="F59" s="600"/>
      <c r="G59" s="600">
        <v>2877</v>
      </c>
      <c r="H59" s="600">
        <f t="shared" si="2"/>
        <v>30467.43</v>
      </c>
      <c r="I59" s="378">
        <f t="shared" si="0"/>
        <v>30467.43</v>
      </c>
      <c r="J59" s="41"/>
    </row>
    <row r="60" spans="1:10" s="6" customFormat="1" ht="30">
      <c r="A60" s="597">
        <v>61</v>
      </c>
      <c r="B60" s="98" t="s">
        <v>37</v>
      </c>
      <c r="C60" s="100" t="s">
        <v>3053</v>
      </c>
      <c r="D60" s="153">
        <v>89.45</v>
      </c>
      <c r="E60" s="38"/>
      <c r="F60" s="600"/>
      <c r="G60" s="599">
        <v>184.62</v>
      </c>
      <c r="H60" s="600">
        <f t="shared" si="2"/>
        <v>16514.259999999998</v>
      </c>
      <c r="I60" s="378">
        <f t="shared" si="0"/>
        <v>16514.259999999998</v>
      </c>
      <c r="J60" s="630" t="s">
        <v>3761</v>
      </c>
    </row>
    <row r="61" spans="1:10" s="6" customFormat="1" ht="30">
      <c r="A61" s="597">
        <v>62</v>
      </c>
      <c r="B61" s="76" t="s">
        <v>38</v>
      </c>
      <c r="C61" s="100" t="s">
        <v>3053</v>
      </c>
      <c r="D61" s="153">
        <v>1676.94</v>
      </c>
      <c r="E61" s="38"/>
      <c r="F61" s="600"/>
      <c r="G61" s="599">
        <v>227.22</v>
      </c>
      <c r="H61" s="600">
        <f t="shared" si="2"/>
        <v>381034.31</v>
      </c>
      <c r="I61" s="378">
        <f t="shared" si="0"/>
        <v>381034.31</v>
      </c>
      <c r="J61" s="41"/>
    </row>
    <row r="62" spans="1:10" s="6" customFormat="1">
      <c r="A62" s="597">
        <v>63</v>
      </c>
      <c r="B62" s="98" t="s">
        <v>39</v>
      </c>
      <c r="C62" s="92" t="s">
        <v>63</v>
      </c>
      <c r="D62" s="153">
        <v>992.27</v>
      </c>
      <c r="E62" s="38"/>
      <c r="F62" s="600"/>
      <c r="G62" s="599">
        <v>144</v>
      </c>
      <c r="H62" s="600">
        <f t="shared" si="2"/>
        <v>142886.88</v>
      </c>
      <c r="I62" s="378">
        <f t="shared" si="0"/>
        <v>142886.88</v>
      </c>
      <c r="J62" s="41"/>
    </row>
    <row r="63" spans="1:10" s="6" customFormat="1">
      <c r="A63" s="597">
        <v>64</v>
      </c>
      <c r="B63" s="98" t="s">
        <v>43</v>
      </c>
      <c r="C63" s="92" t="s">
        <v>63</v>
      </c>
      <c r="D63" s="153">
        <v>20.488</v>
      </c>
      <c r="E63" s="38"/>
      <c r="F63" s="600"/>
      <c r="G63" s="599">
        <v>4630.8</v>
      </c>
      <c r="H63" s="600">
        <f t="shared" si="2"/>
        <v>94875.83</v>
      </c>
      <c r="I63" s="378">
        <f t="shared" si="0"/>
        <v>94875.83</v>
      </c>
      <c r="J63" s="630" t="s">
        <v>3762</v>
      </c>
    </row>
    <row r="64" spans="1:10" s="6" customFormat="1" ht="30">
      <c r="A64" s="597">
        <v>65</v>
      </c>
      <c r="B64" s="98" t="s">
        <v>1411</v>
      </c>
      <c r="C64" s="100" t="s">
        <v>63</v>
      </c>
      <c r="D64" s="142">
        <v>60.64</v>
      </c>
      <c r="E64" s="599">
        <v>4488.2700000000004</v>
      </c>
      <c r="F64" s="600">
        <f t="shared" si="1"/>
        <v>272168.69</v>
      </c>
      <c r="G64" s="600">
        <v>2469.4699999999998</v>
      </c>
      <c r="H64" s="600">
        <f t="shared" si="2"/>
        <v>149748.66</v>
      </c>
      <c r="I64" s="378">
        <f t="shared" si="0"/>
        <v>421917.35</v>
      </c>
      <c r="J64" s="41"/>
    </row>
    <row r="65" spans="1:10" s="6" customFormat="1" ht="30">
      <c r="A65" s="597">
        <v>66</v>
      </c>
      <c r="B65" s="98" t="s">
        <v>1412</v>
      </c>
      <c r="C65" s="92" t="s">
        <v>63</v>
      </c>
      <c r="D65" s="153">
        <v>45.48</v>
      </c>
      <c r="E65" s="599">
        <v>6875.82</v>
      </c>
      <c r="F65" s="600">
        <f t="shared" si="1"/>
        <v>312712.28999999998</v>
      </c>
      <c r="G65" s="600">
        <v>8164.91</v>
      </c>
      <c r="H65" s="600">
        <f t="shared" si="2"/>
        <v>371340.11</v>
      </c>
      <c r="I65" s="378">
        <f t="shared" si="0"/>
        <v>684052.39999999991</v>
      </c>
      <c r="J65" s="41"/>
    </row>
    <row r="66" spans="1:10" s="6" customFormat="1" ht="45">
      <c r="A66" s="597">
        <v>67</v>
      </c>
      <c r="B66" s="98" t="s">
        <v>1413</v>
      </c>
      <c r="C66" s="92" t="s">
        <v>63</v>
      </c>
      <c r="D66" s="153">
        <v>341.19</v>
      </c>
      <c r="E66" s="599">
        <v>9339.17</v>
      </c>
      <c r="F66" s="600">
        <f t="shared" si="1"/>
        <v>3186431.41</v>
      </c>
      <c r="G66" s="600">
        <v>12146.4</v>
      </c>
      <c r="H66" s="600">
        <f t="shared" si="2"/>
        <v>4144230.22</v>
      </c>
      <c r="I66" s="378">
        <f t="shared" si="0"/>
        <v>7330661.6300000008</v>
      </c>
      <c r="J66" s="41"/>
    </row>
    <row r="67" spans="1:10" s="6" customFormat="1" ht="27.75" customHeight="1">
      <c r="A67" s="597">
        <v>68</v>
      </c>
      <c r="B67" s="98" t="s">
        <v>1414</v>
      </c>
      <c r="C67" s="92" t="s">
        <v>40</v>
      </c>
      <c r="D67" s="153">
        <v>0.77500000000000002</v>
      </c>
      <c r="E67" s="599">
        <v>43570.8</v>
      </c>
      <c r="F67" s="600">
        <f t="shared" si="1"/>
        <v>33767.370000000003</v>
      </c>
      <c r="G67" s="602"/>
      <c r="H67" s="600"/>
      <c r="I67" s="378">
        <f t="shared" si="0"/>
        <v>33767.370000000003</v>
      </c>
      <c r="J67" s="975" t="s">
        <v>3763</v>
      </c>
    </row>
    <row r="68" spans="1:10" s="6" customFormat="1" ht="15.75" customHeight="1">
      <c r="A68" s="597">
        <v>69</v>
      </c>
      <c r="B68" s="98" t="s">
        <v>1414</v>
      </c>
      <c r="C68" s="92" t="s">
        <v>40</v>
      </c>
      <c r="D68" s="153">
        <v>0.77500000000000002</v>
      </c>
      <c r="E68" s="599">
        <v>43570.8</v>
      </c>
      <c r="F68" s="600">
        <f t="shared" si="1"/>
        <v>33767.370000000003</v>
      </c>
      <c r="G68" s="602"/>
      <c r="H68" s="600"/>
      <c r="I68" s="378">
        <f t="shared" si="0"/>
        <v>33767.370000000003</v>
      </c>
      <c r="J68" s="976"/>
    </row>
    <row r="69" spans="1:10" s="6" customFormat="1">
      <c r="A69" s="597">
        <v>70</v>
      </c>
      <c r="B69" s="95" t="s">
        <v>1415</v>
      </c>
      <c r="C69" s="92" t="s">
        <v>40</v>
      </c>
      <c r="D69" s="153">
        <v>0.13600000000000001</v>
      </c>
      <c r="E69" s="599">
        <v>87141.62</v>
      </c>
      <c r="F69" s="600">
        <f t="shared" si="1"/>
        <v>11851.26</v>
      </c>
      <c r="G69" s="602"/>
      <c r="H69" s="600"/>
      <c r="I69" s="378">
        <f t="shared" si="0"/>
        <v>11851.26</v>
      </c>
      <c r="J69" s="41"/>
    </row>
    <row r="70" spans="1:10" s="6" customFormat="1">
      <c r="A70" s="597">
        <v>71</v>
      </c>
      <c r="B70" s="95" t="s">
        <v>1416</v>
      </c>
      <c r="C70" s="92" t="s">
        <v>40</v>
      </c>
      <c r="D70" s="153">
        <v>10.445</v>
      </c>
      <c r="E70" s="599">
        <v>87141.6</v>
      </c>
      <c r="F70" s="600">
        <f t="shared" si="1"/>
        <v>910194.01</v>
      </c>
      <c r="G70" s="602"/>
      <c r="H70" s="600"/>
      <c r="I70" s="378">
        <f t="shared" si="0"/>
        <v>910194.01</v>
      </c>
      <c r="J70" s="41"/>
    </row>
    <row r="71" spans="1:10" s="6" customFormat="1">
      <c r="A71" s="597">
        <v>72</v>
      </c>
      <c r="B71" s="98" t="s">
        <v>1417</v>
      </c>
      <c r="C71" s="92" t="s">
        <v>40</v>
      </c>
      <c r="D71" s="153">
        <v>5.33</v>
      </c>
      <c r="E71" s="599">
        <v>87141.6</v>
      </c>
      <c r="F71" s="600">
        <f t="shared" si="1"/>
        <v>464464.73</v>
      </c>
      <c r="G71" s="602"/>
      <c r="H71" s="600"/>
      <c r="I71" s="378">
        <f t="shared" si="0"/>
        <v>464464.73</v>
      </c>
      <c r="J71" s="41"/>
    </row>
    <row r="72" spans="1:10" s="6" customFormat="1">
      <c r="A72" s="597">
        <v>73</v>
      </c>
      <c r="B72" s="631" t="s">
        <v>1418</v>
      </c>
      <c r="C72" s="92" t="s">
        <v>40</v>
      </c>
      <c r="D72" s="153">
        <v>3.01</v>
      </c>
      <c r="E72" s="599">
        <v>87141.6</v>
      </c>
      <c r="F72" s="600">
        <f t="shared" si="1"/>
        <v>262296.21999999997</v>
      </c>
      <c r="G72" s="602"/>
      <c r="H72" s="600"/>
      <c r="I72" s="378">
        <f t="shared" si="0"/>
        <v>262296.21999999997</v>
      </c>
      <c r="J72" s="41"/>
    </row>
    <row r="73" spans="1:10" s="6" customFormat="1">
      <c r="A73" s="597">
        <v>74</v>
      </c>
      <c r="B73" s="631" t="s">
        <v>1419</v>
      </c>
      <c r="C73" s="92" t="s">
        <v>40</v>
      </c>
      <c r="D73" s="153">
        <v>1.1890000000000001</v>
      </c>
      <c r="E73" s="599">
        <v>87141.6</v>
      </c>
      <c r="F73" s="600">
        <f t="shared" si="1"/>
        <v>103611.36</v>
      </c>
      <c r="G73" s="602"/>
      <c r="H73" s="600"/>
      <c r="I73" s="378">
        <f t="shared" si="0"/>
        <v>103611.36</v>
      </c>
      <c r="J73" s="41"/>
    </row>
    <row r="74" spans="1:10" s="6" customFormat="1" ht="30">
      <c r="A74" s="597">
        <v>75</v>
      </c>
      <c r="B74" s="98" t="s">
        <v>49</v>
      </c>
      <c r="C74" s="92" t="s">
        <v>3</v>
      </c>
      <c r="D74" s="629">
        <v>19</v>
      </c>
      <c r="E74" s="599">
        <v>675.77</v>
      </c>
      <c r="F74" s="600">
        <f t="shared" si="1"/>
        <v>12839.63</v>
      </c>
      <c r="G74" s="600">
        <v>720.92</v>
      </c>
      <c r="H74" s="600">
        <f t="shared" si="2"/>
        <v>13697.48</v>
      </c>
      <c r="I74" s="378">
        <f t="shared" si="0"/>
        <v>26537.11</v>
      </c>
      <c r="J74" s="582" t="s">
        <v>3827</v>
      </c>
    </row>
    <row r="75" spans="1:10" s="6" customFormat="1" ht="30">
      <c r="A75" s="597">
        <v>76</v>
      </c>
      <c r="B75" s="42" t="s">
        <v>57</v>
      </c>
      <c r="C75" s="618" t="s">
        <v>3</v>
      </c>
      <c r="D75" s="632">
        <v>3</v>
      </c>
      <c r="E75" s="599">
        <v>541.29999999999995</v>
      </c>
      <c r="F75" s="600">
        <f t="shared" si="1"/>
        <v>1623.9</v>
      </c>
      <c r="G75" s="600">
        <v>788.57</v>
      </c>
      <c r="H75" s="600">
        <f t="shared" si="2"/>
        <v>2365.71</v>
      </c>
      <c r="I75" s="378">
        <f t="shared" si="0"/>
        <v>3989.61</v>
      </c>
      <c r="J75" s="130" t="s">
        <v>3828</v>
      </c>
    </row>
    <row r="76" spans="1:10" s="6" customFormat="1" ht="30">
      <c r="A76" s="597">
        <v>77</v>
      </c>
      <c r="B76" s="42" t="s">
        <v>1450</v>
      </c>
      <c r="C76" s="618" t="s">
        <v>65</v>
      </c>
      <c r="D76" s="148">
        <v>475.36</v>
      </c>
      <c r="E76" s="38"/>
      <c r="F76" s="600"/>
      <c r="G76" s="600">
        <v>600</v>
      </c>
      <c r="H76" s="600">
        <f t="shared" si="2"/>
        <v>285216</v>
      </c>
      <c r="I76" s="378">
        <f t="shared" si="0"/>
        <v>285216</v>
      </c>
      <c r="J76" s="41"/>
    </row>
    <row r="77" spans="1:10" s="6" customFormat="1" ht="30">
      <c r="A77" s="597">
        <v>78</v>
      </c>
      <c r="B77" s="42" t="s">
        <v>1386</v>
      </c>
      <c r="C77" s="618" t="s">
        <v>65</v>
      </c>
      <c r="D77" s="148">
        <v>522.89599999999996</v>
      </c>
      <c r="E77" s="599">
        <v>492.36</v>
      </c>
      <c r="F77" s="600">
        <f t="shared" si="1"/>
        <v>257453.07</v>
      </c>
      <c r="G77" s="602"/>
      <c r="H77" s="600"/>
      <c r="I77" s="378">
        <f t="shared" si="0"/>
        <v>257453.07</v>
      </c>
      <c r="J77" s="41"/>
    </row>
    <row r="78" spans="1:10" s="6" customFormat="1" ht="30">
      <c r="A78" s="597">
        <v>79</v>
      </c>
      <c r="B78" s="42" t="s">
        <v>1388</v>
      </c>
      <c r="C78" s="618" t="s">
        <v>40</v>
      </c>
      <c r="D78" s="625">
        <v>1.046</v>
      </c>
      <c r="E78" s="599">
        <v>329485.38</v>
      </c>
      <c r="F78" s="600">
        <f t="shared" si="1"/>
        <v>344641.71</v>
      </c>
      <c r="G78" s="602"/>
      <c r="H78" s="600"/>
      <c r="I78" s="378">
        <f t="shared" si="0"/>
        <v>344641.71</v>
      </c>
      <c r="J78" s="130" t="s">
        <v>3829</v>
      </c>
    </row>
    <row r="79" spans="1:10" s="6" customFormat="1">
      <c r="A79" s="597">
        <v>80</v>
      </c>
      <c r="B79" s="42" t="s">
        <v>1389</v>
      </c>
      <c r="C79" s="633" t="s">
        <v>266</v>
      </c>
      <c r="D79" s="148">
        <v>3.7999999999999999E-2</v>
      </c>
      <c r="E79" s="599">
        <v>42.89</v>
      </c>
      <c r="F79" s="600">
        <f t="shared" si="1"/>
        <v>1.63</v>
      </c>
      <c r="G79" s="602"/>
      <c r="H79" s="600"/>
      <c r="I79" s="378">
        <f t="shared" si="0"/>
        <v>1.63</v>
      </c>
      <c r="J79" s="392" t="s">
        <v>3830</v>
      </c>
    </row>
    <row r="80" spans="1:10" s="6" customFormat="1">
      <c r="A80" s="597">
        <v>81</v>
      </c>
      <c r="B80" s="42" t="s">
        <v>1420</v>
      </c>
      <c r="C80" s="618" t="s">
        <v>60</v>
      </c>
      <c r="D80" s="148">
        <v>132.13999999999999</v>
      </c>
      <c r="E80" s="599">
        <v>107.96</v>
      </c>
      <c r="F80" s="600">
        <f t="shared" si="1"/>
        <v>14265.83</v>
      </c>
      <c r="G80" s="600">
        <v>420</v>
      </c>
      <c r="H80" s="600">
        <f t="shared" si="2"/>
        <v>55498.8</v>
      </c>
      <c r="I80" s="378">
        <f t="shared" si="0"/>
        <v>69764.63</v>
      </c>
      <c r="J80" s="41"/>
    </row>
    <row r="81" spans="1:10" s="6" customFormat="1" ht="60">
      <c r="A81" s="597">
        <v>82</v>
      </c>
      <c r="B81" s="98" t="s">
        <v>1421</v>
      </c>
      <c r="C81" s="92" t="s">
        <v>63</v>
      </c>
      <c r="D81" s="153">
        <v>544.96</v>
      </c>
      <c r="E81" s="38"/>
      <c r="F81" s="600"/>
      <c r="G81" s="599">
        <v>3507.12</v>
      </c>
      <c r="H81" s="600">
        <f t="shared" si="2"/>
        <v>1911240.12</v>
      </c>
      <c r="I81" s="378">
        <f t="shared" si="0"/>
        <v>1911240.12</v>
      </c>
      <c r="J81" s="630" t="s">
        <v>3764</v>
      </c>
    </row>
    <row r="82" spans="1:10" s="6" customFormat="1" ht="31.2">
      <c r="A82" s="597">
        <v>83</v>
      </c>
      <c r="B82" s="617" t="s">
        <v>3054</v>
      </c>
      <c r="C82" s="92" t="s">
        <v>31</v>
      </c>
      <c r="D82" s="156" t="s">
        <v>5</v>
      </c>
      <c r="E82" s="38"/>
      <c r="F82" s="600"/>
      <c r="G82" s="377"/>
      <c r="H82" s="600"/>
      <c r="I82" s="40"/>
      <c r="J82" s="41"/>
    </row>
    <row r="83" spans="1:10" s="6" customFormat="1" ht="30">
      <c r="A83" s="597">
        <v>84</v>
      </c>
      <c r="B83" s="98" t="s">
        <v>33</v>
      </c>
      <c r="C83" s="92" t="s">
        <v>63</v>
      </c>
      <c r="D83" s="153">
        <f>939.34*4</f>
        <v>3757.36</v>
      </c>
      <c r="E83" s="38"/>
      <c r="F83" s="600"/>
      <c r="G83" s="599">
        <v>756</v>
      </c>
      <c r="H83" s="600">
        <f t="shared" si="2"/>
        <v>2840564.16</v>
      </c>
      <c r="I83" s="378">
        <f t="shared" si="0"/>
        <v>2840564.16</v>
      </c>
      <c r="J83" s="41"/>
    </row>
    <row r="84" spans="1:10" s="6" customFormat="1" ht="30">
      <c r="A84" s="597">
        <v>85</v>
      </c>
      <c r="B84" s="98" t="s">
        <v>35</v>
      </c>
      <c r="C84" s="90" t="s">
        <v>63</v>
      </c>
      <c r="D84" s="153">
        <f>42.34*4</f>
        <v>169.36</v>
      </c>
      <c r="E84" s="38"/>
      <c r="F84" s="600"/>
      <c r="G84" s="599">
        <v>2877</v>
      </c>
      <c r="H84" s="600">
        <f t="shared" si="2"/>
        <v>487248.72</v>
      </c>
      <c r="I84" s="378">
        <f t="shared" si="0"/>
        <v>487248.72</v>
      </c>
      <c r="J84" s="41"/>
    </row>
    <row r="85" spans="1:10" s="6" customFormat="1">
      <c r="A85" s="597">
        <v>86</v>
      </c>
      <c r="B85" s="98" t="s">
        <v>1410</v>
      </c>
      <c r="C85" s="101" t="s">
        <v>63</v>
      </c>
      <c r="D85" s="153">
        <f>10.59*4</f>
        <v>42.36</v>
      </c>
      <c r="E85" s="38"/>
      <c r="F85" s="600"/>
      <c r="G85" s="599">
        <v>2877</v>
      </c>
      <c r="H85" s="600">
        <f t="shared" si="2"/>
        <v>121869.72</v>
      </c>
      <c r="I85" s="378">
        <f t="shared" ref="I85:I148" si="3">H85+F85</f>
        <v>121869.72</v>
      </c>
      <c r="J85" s="41"/>
    </row>
    <row r="86" spans="1:10" s="6" customFormat="1" ht="30">
      <c r="A86" s="597">
        <v>87</v>
      </c>
      <c r="B86" s="98" t="s">
        <v>37</v>
      </c>
      <c r="C86" s="101" t="s">
        <v>40</v>
      </c>
      <c r="D86" s="153">
        <v>357.8</v>
      </c>
      <c r="E86" s="38"/>
      <c r="F86" s="600"/>
      <c r="G86" s="599">
        <v>184.62</v>
      </c>
      <c r="H86" s="600">
        <f t="shared" si="2"/>
        <v>66057.039999999994</v>
      </c>
      <c r="I86" s="378">
        <f t="shared" si="3"/>
        <v>66057.039999999994</v>
      </c>
      <c r="J86" s="630" t="s">
        <v>3765</v>
      </c>
    </row>
    <row r="87" spans="1:10" s="6" customFormat="1" ht="30">
      <c r="A87" s="597">
        <v>88</v>
      </c>
      <c r="B87" s="76" t="s">
        <v>38</v>
      </c>
      <c r="C87" s="101" t="s">
        <v>40</v>
      </c>
      <c r="D87" s="153">
        <v>6707.76</v>
      </c>
      <c r="E87" s="38"/>
      <c r="F87" s="600"/>
      <c r="G87" s="599">
        <v>227.22</v>
      </c>
      <c r="H87" s="600">
        <f t="shared" ref="H87:H150" si="4">ROUND(G87*D87,2)</f>
        <v>1524137.23</v>
      </c>
      <c r="I87" s="378">
        <f t="shared" si="3"/>
        <v>1524137.23</v>
      </c>
      <c r="J87" s="630" t="s">
        <v>3766</v>
      </c>
    </row>
    <row r="88" spans="1:10" s="6" customFormat="1">
      <c r="A88" s="597">
        <v>89</v>
      </c>
      <c r="B88" s="42" t="s">
        <v>39</v>
      </c>
      <c r="C88" s="131" t="s">
        <v>63</v>
      </c>
      <c r="D88" s="153">
        <v>3969.08</v>
      </c>
      <c r="E88" s="38"/>
      <c r="F88" s="600"/>
      <c r="G88" s="599">
        <v>144</v>
      </c>
      <c r="H88" s="600">
        <f t="shared" si="4"/>
        <v>571547.52</v>
      </c>
      <c r="I88" s="378">
        <f t="shared" si="3"/>
        <v>571547.52</v>
      </c>
      <c r="J88" s="41"/>
    </row>
    <row r="89" spans="1:10" s="6" customFormat="1">
      <c r="A89" s="597">
        <v>90</v>
      </c>
      <c r="B89" s="42" t="s">
        <v>43</v>
      </c>
      <c r="C89" s="131" t="s">
        <v>65</v>
      </c>
      <c r="D89" s="153">
        <f>204.88*4</f>
        <v>819.52</v>
      </c>
      <c r="E89" s="38"/>
      <c r="F89" s="600"/>
      <c r="G89" s="599">
        <v>463.08</v>
      </c>
      <c r="H89" s="600">
        <f t="shared" si="4"/>
        <v>379503.32</v>
      </c>
      <c r="I89" s="378">
        <f t="shared" si="3"/>
        <v>379503.32</v>
      </c>
      <c r="J89" s="41"/>
    </row>
    <row r="90" spans="1:10" s="6" customFormat="1" ht="30">
      <c r="A90" s="597">
        <v>91</v>
      </c>
      <c r="B90" s="42" t="s">
        <v>1411</v>
      </c>
      <c r="C90" s="131" t="s">
        <v>63</v>
      </c>
      <c r="D90" s="153">
        <f>60.61*4</f>
        <v>242.44</v>
      </c>
      <c r="E90" s="599">
        <v>4490.49</v>
      </c>
      <c r="F90" s="600">
        <f t="shared" ref="F90:F149" si="5">ROUND(E90*D90,2)</f>
        <v>1088674.3999999999</v>
      </c>
      <c r="G90" s="600">
        <v>2470.69</v>
      </c>
      <c r="H90" s="600">
        <f t="shared" si="4"/>
        <v>598994.07999999996</v>
      </c>
      <c r="I90" s="378">
        <f t="shared" si="3"/>
        <v>1687668.48</v>
      </c>
      <c r="J90" s="41"/>
    </row>
    <row r="91" spans="1:10" s="6" customFormat="1" ht="30">
      <c r="A91" s="597">
        <v>92</v>
      </c>
      <c r="B91" s="42" t="s">
        <v>1412</v>
      </c>
      <c r="C91" s="131" t="s">
        <v>63</v>
      </c>
      <c r="D91" s="153">
        <f>45.46*4</f>
        <v>181.84</v>
      </c>
      <c r="E91" s="599">
        <v>6875.82</v>
      </c>
      <c r="F91" s="600">
        <f t="shared" si="5"/>
        <v>1250299.1100000001</v>
      </c>
      <c r="G91" s="600">
        <v>8164.91</v>
      </c>
      <c r="H91" s="600">
        <f t="shared" si="4"/>
        <v>1484707.23</v>
      </c>
      <c r="I91" s="378">
        <f t="shared" si="3"/>
        <v>2735006.34</v>
      </c>
      <c r="J91" s="41"/>
    </row>
    <row r="92" spans="1:10" s="6" customFormat="1" ht="45">
      <c r="A92" s="597">
        <v>93</v>
      </c>
      <c r="B92" s="98" t="s">
        <v>3055</v>
      </c>
      <c r="C92" s="131" t="s">
        <v>63</v>
      </c>
      <c r="D92" s="153">
        <f>313.04*4</f>
        <v>1252.1600000000001</v>
      </c>
      <c r="E92" s="599">
        <v>9339.17</v>
      </c>
      <c r="F92" s="600">
        <f t="shared" si="5"/>
        <v>11694135.109999999</v>
      </c>
      <c r="G92" s="600">
        <v>12146.4</v>
      </c>
      <c r="H92" s="600">
        <f t="shared" si="4"/>
        <v>15209236.220000001</v>
      </c>
      <c r="I92" s="378">
        <f t="shared" si="3"/>
        <v>26903371.329999998</v>
      </c>
      <c r="J92" s="41"/>
    </row>
    <row r="93" spans="1:10" s="6" customFormat="1">
      <c r="A93" s="597">
        <v>94</v>
      </c>
      <c r="B93" s="42" t="s">
        <v>1422</v>
      </c>
      <c r="C93" s="131"/>
      <c r="D93" s="154"/>
      <c r="E93" s="38"/>
      <c r="F93" s="600"/>
      <c r="G93" s="377"/>
      <c r="H93" s="600"/>
      <c r="I93" s="40"/>
      <c r="J93" s="41"/>
    </row>
    <row r="94" spans="1:10" s="6" customFormat="1">
      <c r="A94" s="597">
        <v>95</v>
      </c>
      <c r="B94" s="42" t="s">
        <v>1414</v>
      </c>
      <c r="C94" s="131" t="s">
        <v>40</v>
      </c>
      <c r="D94" s="153">
        <f>0.565*4</f>
        <v>2.2599999999999998</v>
      </c>
      <c r="E94" s="599">
        <v>87141.6</v>
      </c>
      <c r="F94" s="600">
        <f t="shared" si="5"/>
        <v>196940.02</v>
      </c>
      <c r="G94" s="377"/>
      <c r="H94" s="600"/>
      <c r="I94" s="378">
        <f t="shared" si="3"/>
        <v>196940.02</v>
      </c>
      <c r="J94" s="41"/>
    </row>
    <row r="95" spans="1:10" s="6" customFormat="1">
      <c r="A95" s="597">
        <v>96</v>
      </c>
      <c r="B95" s="42" t="s">
        <v>1423</v>
      </c>
      <c r="C95" s="131" t="s">
        <v>40</v>
      </c>
      <c r="D95" s="153">
        <f>0.131*4</f>
        <v>0.52400000000000002</v>
      </c>
      <c r="E95" s="599">
        <v>87141.6</v>
      </c>
      <c r="F95" s="600">
        <f t="shared" si="5"/>
        <v>45662.2</v>
      </c>
      <c r="G95" s="377"/>
      <c r="H95" s="600"/>
      <c r="I95" s="378">
        <f t="shared" si="3"/>
        <v>45662.2</v>
      </c>
      <c r="J95" s="41"/>
    </row>
    <row r="96" spans="1:10" s="6" customFormat="1">
      <c r="A96" s="597">
        <v>97</v>
      </c>
      <c r="B96" s="42" t="s">
        <v>1416</v>
      </c>
      <c r="C96" s="131" t="s">
        <v>40</v>
      </c>
      <c r="D96" s="153">
        <f>9.59*4</f>
        <v>38.36</v>
      </c>
      <c r="E96" s="599">
        <v>87141.6</v>
      </c>
      <c r="F96" s="600">
        <f t="shared" si="5"/>
        <v>3342751.78</v>
      </c>
      <c r="G96" s="377"/>
      <c r="H96" s="600"/>
      <c r="I96" s="378">
        <f t="shared" si="3"/>
        <v>3342751.78</v>
      </c>
      <c r="J96" s="41"/>
    </row>
    <row r="97" spans="1:10" s="6" customFormat="1">
      <c r="A97" s="597">
        <v>98</v>
      </c>
      <c r="B97" s="42" t="s">
        <v>1417</v>
      </c>
      <c r="C97" s="131" t="s">
        <v>40</v>
      </c>
      <c r="D97" s="153">
        <f>4.513*4</f>
        <v>18.052</v>
      </c>
      <c r="E97" s="599">
        <v>87141.6</v>
      </c>
      <c r="F97" s="600">
        <f t="shared" si="5"/>
        <v>1573080.16</v>
      </c>
      <c r="G97" s="377"/>
      <c r="H97" s="600"/>
      <c r="I97" s="378">
        <f t="shared" si="3"/>
        <v>1573080.16</v>
      </c>
      <c r="J97" s="41"/>
    </row>
    <row r="98" spans="1:10" s="6" customFormat="1">
      <c r="A98" s="597">
        <v>99</v>
      </c>
      <c r="B98" s="42" t="s">
        <v>1418</v>
      </c>
      <c r="C98" s="131" t="s">
        <v>40</v>
      </c>
      <c r="D98" s="153">
        <f>2.243*4</f>
        <v>8.9719999999999995</v>
      </c>
      <c r="E98" s="599">
        <v>87141.6</v>
      </c>
      <c r="F98" s="600">
        <f t="shared" si="5"/>
        <v>781834.44</v>
      </c>
      <c r="G98" s="377"/>
      <c r="H98" s="600"/>
      <c r="I98" s="378">
        <f t="shared" si="3"/>
        <v>781834.44</v>
      </c>
      <c r="J98" s="41"/>
    </row>
    <row r="99" spans="1:10" s="6" customFormat="1">
      <c r="A99" s="597">
        <v>100</v>
      </c>
      <c r="B99" s="42" t="s">
        <v>1419</v>
      </c>
      <c r="C99" s="131" t="s">
        <v>40</v>
      </c>
      <c r="D99" s="153">
        <f>1.898*4</f>
        <v>7.5919999999999996</v>
      </c>
      <c r="E99" s="599">
        <v>87141.6</v>
      </c>
      <c r="F99" s="600">
        <f t="shared" si="5"/>
        <v>661579.03</v>
      </c>
      <c r="G99" s="377"/>
      <c r="H99" s="600"/>
      <c r="I99" s="378">
        <f t="shared" si="3"/>
        <v>661579.03</v>
      </c>
      <c r="J99" s="41"/>
    </row>
    <row r="100" spans="1:10" s="6" customFormat="1" ht="30">
      <c r="A100" s="597">
        <v>101</v>
      </c>
      <c r="B100" s="42" t="s">
        <v>57</v>
      </c>
      <c r="C100" s="131" t="s">
        <v>3</v>
      </c>
      <c r="D100" s="629">
        <v>88</v>
      </c>
      <c r="E100" s="599">
        <v>501.2</v>
      </c>
      <c r="F100" s="600">
        <f t="shared" si="5"/>
        <v>44105.599999999999</v>
      </c>
      <c r="G100" s="599">
        <v>730.14</v>
      </c>
      <c r="H100" s="600">
        <f t="shared" si="4"/>
        <v>64252.32</v>
      </c>
      <c r="I100" s="378">
        <f t="shared" si="3"/>
        <v>108357.92</v>
      </c>
      <c r="J100" s="582" t="s">
        <v>3831</v>
      </c>
    </row>
    <row r="101" spans="1:10" s="6" customFormat="1" ht="30">
      <c r="A101" s="597">
        <v>102</v>
      </c>
      <c r="B101" s="42" t="s">
        <v>58</v>
      </c>
      <c r="C101" s="131" t="s">
        <v>65</v>
      </c>
      <c r="D101" s="157">
        <f>472.08*4</f>
        <v>1888.32</v>
      </c>
      <c r="E101" s="599"/>
      <c r="F101" s="600"/>
      <c r="G101" s="600">
        <v>600</v>
      </c>
      <c r="H101" s="600">
        <f t="shared" si="4"/>
        <v>1132992</v>
      </c>
      <c r="I101" s="378">
        <f t="shared" si="3"/>
        <v>1132992</v>
      </c>
      <c r="J101" s="41"/>
    </row>
    <row r="102" spans="1:10" s="6" customFormat="1" ht="30">
      <c r="A102" s="597">
        <v>103</v>
      </c>
      <c r="B102" s="42" t="s">
        <v>1386</v>
      </c>
      <c r="C102" s="43" t="s">
        <v>65</v>
      </c>
      <c r="D102" s="153">
        <f>519.288*4</f>
        <v>2077.152</v>
      </c>
      <c r="E102" s="599">
        <v>492.36</v>
      </c>
      <c r="F102" s="600">
        <f t="shared" si="5"/>
        <v>1022706.56</v>
      </c>
      <c r="G102" s="600"/>
      <c r="H102" s="600"/>
      <c r="I102" s="378">
        <f t="shared" si="3"/>
        <v>1022706.56</v>
      </c>
      <c r="J102" s="41"/>
    </row>
    <row r="103" spans="1:10" s="6" customFormat="1">
      <c r="A103" s="597">
        <v>104</v>
      </c>
      <c r="B103" s="42" t="s">
        <v>1388</v>
      </c>
      <c r="C103" s="618" t="s">
        <v>40</v>
      </c>
      <c r="D103" s="153">
        <f>1.038*4</f>
        <v>4.1520000000000001</v>
      </c>
      <c r="E103" s="599">
        <v>42978.38</v>
      </c>
      <c r="F103" s="600">
        <f t="shared" si="5"/>
        <v>178446.23</v>
      </c>
      <c r="G103" s="600"/>
      <c r="H103" s="600"/>
      <c r="I103" s="378">
        <f t="shared" si="3"/>
        <v>178446.23</v>
      </c>
      <c r="J103" s="41"/>
    </row>
    <row r="104" spans="1:10" s="6" customFormat="1">
      <c r="A104" s="597">
        <v>105</v>
      </c>
      <c r="B104" s="42" t="s">
        <v>1389</v>
      </c>
      <c r="C104" s="618" t="s">
        <v>266</v>
      </c>
      <c r="D104" s="153">
        <f>0.0377*4</f>
        <v>0.15079999999999999</v>
      </c>
      <c r="E104" s="599">
        <v>42.98</v>
      </c>
      <c r="F104" s="600">
        <f t="shared" si="5"/>
        <v>6.48</v>
      </c>
      <c r="G104" s="600"/>
      <c r="H104" s="600"/>
      <c r="I104" s="378">
        <f t="shared" si="3"/>
        <v>6.48</v>
      </c>
      <c r="J104" s="41"/>
    </row>
    <row r="105" spans="1:10" s="6" customFormat="1">
      <c r="A105" s="597">
        <v>106</v>
      </c>
      <c r="B105" s="42" t="s">
        <v>59</v>
      </c>
      <c r="C105" s="618" t="s">
        <v>60</v>
      </c>
      <c r="D105" s="153">
        <f>132.14*4</f>
        <v>528.55999999999995</v>
      </c>
      <c r="E105" s="599">
        <v>107.96</v>
      </c>
      <c r="F105" s="600">
        <f t="shared" si="5"/>
        <v>57063.34</v>
      </c>
      <c r="G105" s="600">
        <v>420</v>
      </c>
      <c r="H105" s="600">
        <f t="shared" si="4"/>
        <v>221995.2</v>
      </c>
      <c r="I105" s="378">
        <f t="shared" si="3"/>
        <v>279058.54000000004</v>
      </c>
      <c r="J105" s="41"/>
    </row>
    <row r="106" spans="1:10" s="6" customFormat="1" ht="60">
      <c r="A106" s="597">
        <v>107</v>
      </c>
      <c r="B106" s="42" t="s">
        <v>1421</v>
      </c>
      <c r="C106" s="618" t="s">
        <v>63</v>
      </c>
      <c r="D106" s="153">
        <v>2292.64</v>
      </c>
      <c r="E106" s="599"/>
      <c r="F106" s="600"/>
      <c r="G106" s="600">
        <v>3506.93</v>
      </c>
      <c r="H106" s="600">
        <f t="shared" si="4"/>
        <v>8040128</v>
      </c>
      <c r="I106" s="378">
        <f t="shared" si="3"/>
        <v>8040128</v>
      </c>
      <c r="J106" s="582" t="s">
        <v>3767</v>
      </c>
    </row>
    <row r="107" spans="1:10" s="6" customFormat="1" ht="15.6">
      <c r="A107" s="597">
        <v>108</v>
      </c>
      <c r="B107" s="617" t="s">
        <v>61</v>
      </c>
      <c r="C107" s="92" t="s">
        <v>31</v>
      </c>
      <c r="D107" s="153">
        <v>1</v>
      </c>
      <c r="E107" s="38"/>
      <c r="F107" s="600"/>
      <c r="G107" s="377"/>
      <c r="H107" s="600"/>
      <c r="I107" s="40"/>
      <c r="J107" s="41"/>
    </row>
    <row r="108" spans="1:10" s="6" customFormat="1" ht="30">
      <c r="A108" s="597">
        <v>109</v>
      </c>
      <c r="B108" s="98" t="s">
        <v>33</v>
      </c>
      <c r="C108" s="92" t="s">
        <v>63</v>
      </c>
      <c r="D108" s="153">
        <v>939.34</v>
      </c>
      <c r="E108" s="38"/>
      <c r="F108" s="600"/>
      <c r="G108" s="599">
        <v>756</v>
      </c>
      <c r="H108" s="600">
        <f t="shared" si="4"/>
        <v>710141.04</v>
      </c>
      <c r="I108" s="378">
        <f t="shared" si="3"/>
        <v>710141.04</v>
      </c>
      <c r="J108" s="582"/>
    </row>
    <row r="109" spans="1:10" s="6" customFormat="1" ht="30">
      <c r="A109" s="597">
        <v>110</v>
      </c>
      <c r="B109" s="42" t="s">
        <v>35</v>
      </c>
      <c r="C109" s="618" t="s">
        <v>63</v>
      </c>
      <c r="D109" s="148">
        <v>42.34</v>
      </c>
      <c r="E109" s="38"/>
      <c r="F109" s="600"/>
      <c r="G109" s="599">
        <v>2877</v>
      </c>
      <c r="H109" s="600">
        <f t="shared" si="4"/>
        <v>121812.18</v>
      </c>
      <c r="I109" s="378">
        <f t="shared" si="3"/>
        <v>121812.18</v>
      </c>
      <c r="J109" s="582"/>
    </row>
    <row r="110" spans="1:10" s="6" customFormat="1">
      <c r="A110" s="597">
        <v>111</v>
      </c>
      <c r="B110" s="42" t="s">
        <v>1410</v>
      </c>
      <c r="C110" s="618" t="s">
        <v>63</v>
      </c>
      <c r="D110" s="150">
        <v>10.59</v>
      </c>
      <c r="E110" s="38"/>
      <c r="F110" s="600"/>
      <c r="G110" s="599">
        <v>2877</v>
      </c>
      <c r="H110" s="600">
        <f t="shared" si="4"/>
        <v>30467.43</v>
      </c>
      <c r="I110" s="378">
        <f t="shared" si="3"/>
        <v>30467.43</v>
      </c>
      <c r="J110" s="582"/>
    </row>
    <row r="111" spans="1:10" s="6" customFormat="1" ht="30">
      <c r="A111" s="597">
        <v>112</v>
      </c>
      <c r="B111" s="42" t="s">
        <v>37</v>
      </c>
      <c r="C111" s="618" t="s">
        <v>40</v>
      </c>
      <c r="D111" s="148">
        <v>89.45</v>
      </c>
      <c r="E111" s="38"/>
      <c r="F111" s="600"/>
      <c r="G111" s="599">
        <v>184.62</v>
      </c>
      <c r="H111" s="600">
        <f t="shared" si="4"/>
        <v>16514.259999999998</v>
      </c>
      <c r="I111" s="378">
        <f t="shared" si="3"/>
        <v>16514.259999999998</v>
      </c>
      <c r="J111" s="42" t="s">
        <v>3761</v>
      </c>
    </row>
    <row r="112" spans="1:10" s="6" customFormat="1" ht="30">
      <c r="A112" s="597">
        <v>113</v>
      </c>
      <c r="B112" s="70" t="s">
        <v>38</v>
      </c>
      <c r="C112" s="618" t="s">
        <v>40</v>
      </c>
      <c r="D112" s="148">
        <v>1676.94</v>
      </c>
      <c r="E112" s="38"/>
      <c r="F112" s="600"/>
      <c r="G112" s="599">
        <v>227.22</v>
      </c>
      <c r="H112" s="600">
        <f t="shared" si="4"/>
        <v>381034.31</v>
      </c>
      <c r="I112" s="378">
        <f t="shared" si="3"/>
        <v>381034.31</v>
      </c>
      <c r="J112" s="634" t="s">
        <v>3768</v>
      </c>
    </row>
    <row r="113" spans="1:10" s="6" customFormat="1">
      <c r="A113" s="597">
        <v>114</v>
      </c>
      <c r="B113" s="42" t="s">
        <v>39</v>
      </c>
      <c r="C113" s="618" t="s">
        <v>63</v>
      </c>
      <c r="D113" s="148">
        <v>992.27</v>
      </c>
      <c r="E113" s="38"/>
      <c r="F113" s="600"/>
      <c r="G113" s="599">
        <v>144</v>
      </c>
      <c r="H113" s="600">
        <f t="shared" si="4"/>
        <v>142886.88</v>
      </c>
      <c r="I113" s="378">
        <f t="shared" si="3"/>
        <v>142886.88</v>
      </c>
      <c r="J113" s="634"/>
    </row>
    <row r="114" spans="1:10" s="6" customFormat="1">
      <c r="A114" s="597">
        <v>115</v>
      </c>
      <c r="B114" s="42" t="s">
        <v>43</v>
      </c>
      <c r="C114" s="618" t="s">
        <v>65</v>
      </c>
      <c r="D114" s="148">
        <v>204.88</v>
      </c>
      <c r="E114" s="38"/>
      <c r="F114" s="600"/>
      <c r="G114" s="599">
        <v>463.08</v>
      </c>
      <c r="H114" s="600">
        <f t="shared" si="4"/>
        <v>94875.83</v>
      </c>
      <c r="I114" s="378">
        <f t="shared" si="3"/>
        <v>94875.83</v>
      </c>
      <c r="J114" s="42"/>
    </row>
    <row r="115" spans="1:10" s="6" customFormat="1" ht="30">
      <c r="A115" s="597">
        <v>116</v>
      </c>
      <c r="B115" s="42" t="s">
        <v>44</v>
      </c>
      <c r="C115" s="618" t="s">
        <v>63</v>
      </c>
      <c r="D115" s="148">
        <v>60.64</v>
      </c>
      <c r="E115" s="599">
        <v>4488.2700000000004</v>
      </c>
      <c r="F115" s="600">
        <f t="shared" si="5"/>
        <v>272168.69</v>
      </c>
      <c r="G115" s="600">
        <v>2469.4699999999998</v>
      </c>
      <c r="H115" s="600">
        <f t="shared" si="4"/>
        <v>149748.66</v>
      </c>
      <c r="I115" s="378">
        <f t="shared" si="3"/>
        <v>421917.35</v>
      </c>
      <c r="J115" s="41"/>
    </row>
    <row r="116" spans="1:10" s="6" customFormat="1" ht="30">
      <c r="A116" s="597">
        <v>117</v>
      </c>
      <c r="B116" s="42" t="s">
        <v>1412</v>
      </c>
      <c r="C116" s="618" t="s">
        <v>63</v>
      </c>
      <c r="D116" s="148">
        <v>45.48</v>
      </c>
      <c r="E116" s="599">
        <v>6875.82</v>
      </c>
      <c r="F116" s="600">
        <f t="shared" si="5"/>
        <v>312712.28999999998</v>
      </c>
      <c r="G116" s="600">
        <v>8164.91</v>
      </c>
      <c r="H116" s="600">
        <f t="shared" si="4"/>
        <v>371340.11</v>
      </c>
      <c r="I116" s="378">
        <f t="shared" si="3"/>
        <v>684052.39999999991</v>
      </c>
      <c r="J116" s="41"/>
    </row>
    <row r="117" spans="1:10" s="6" customFormat="1" ht="45">
      <c r="A117" s="597">
        <v>118</v>
      </c>
      <c r="B117" s="42" t="s">
        <v>1424</v>
      </c>
      <c r="C117" s="618" t="s">
        <v>63</v>
      </c>
      <c r="D117" s="148">
        <v>341.19</v>
      </c>
      <c r="E117" s="599">
        <v>9341.3700000000008</v>
      </c>
      <c r="F117" s="600">
        <f t="shared" si="5"/>
        <v>3187182.03</v>
      </c>
      <c r="G117" s="600">
        <v>12146.4</v>
      </c>
      <c r="H117" s="600">
        <f t="shared" si="4"/>
        <v>4144230.22</v>
      </c>
      <c r="I117" s="378">
        <f t="shared" si="3"/>
        <v>7331412.25</v>
      </c>
      <c r="J117" s="41"/>
    </row>
    <row r="118" spans="1:10" s="6" customFormat="1">
      <c r="A118" s="597">
        <v>119</v>
      </c>
      <c r="B118" s="42" t="s">
        <v>1414</v>
      </c>
      <c r="C118" s="618" t="s">
        <v>40</v>
      </c>
      <c r="D118" s="148">
        <v>0.77400000000000002</v>
      </c>
      <c r="E118" s="599">
        <v>87141.6</v>
      </c>
      <c r="F118" s="600">
        <f t="shared" si="5"/>
        <v>67447.600000000006</v>
      </c>
      <c r="G118" s="600"/>
      <c r="H118" s="600"/>
      <c r="I118" s="378">
        <f t="shared" si="3"/>
        <v>67447.600000000006</v>
      </c>
      <c r="J118" s="41"/>
    </row>
    <row r="119" spans="1:10" s="6" customFormat="1">
      <c r="A119" s="597">
        <v>120</v>
      </c>
      <c r="B119" s="42" t="s">
        <v>1423</v>
      </c>
      <c r="C119" s="618" t="s">
        <v>40</v>
      </c>
      <c r="D119" s="148">
        <v>0.13600000000000001</v>
      </c>
      <c r="E119" s="599">
        <v>87141.62</v>
      </c>
      <c r="F119" s="600">
        <f t="shared" si="5"/>
        <v>11851.26</v>
      </c>
      <c r="G119" s="600"/>
      <c r="H119" s="600"/>
      <c r="I119" s="378">
        <f t="shared" si="3"/>
        <v>11851.26</v>
      </c>
      <c r="J119" s="41"/>
    </row>
    <row r="120" spans="1:10" s="6" customFormat="1">
      <c r="A120" s="597">
        <v>121</v>
      </c>
      <c r="B120" s="42" t="s">
        <v>1416</v>
      </c>
      <c r="C120" s="618" t="s">
        <v>40</v>
      </c>
      <c r="D120" s="148">
        <v>10.445</v>
      </c>
      <c r="E120" s="599">
        <v>87141.6</v>
      </c>
      <c r="F120" s="600">
        <f t="shared" si="5"/>
        <v>910194.01</v>
      </c>
      <c r="G120" s="600"/>
      <c r="H120" s="600"/>
      <c r="I120" s="378">
        <f t="shared" si="3"/>
        <v>910194.01</v>
      </c>
      <c r="J120" s="41"/>
    </row>
    <row r="121" spans="1:10" s="6" customFormat="1">
      <c r="A121" s="597">
        <v>122</v>
      </c>
      <c r="B121" s="42" t="s">
        <v>1417</v>
      </c>
      <c r="C121" s="618" t="s">
        <v>40</v>
      </c>
      <c r="D121" s="148">
        <v>5.33</v>
      </c>
      <c r="E121" s="599">
        <v>87141.6</v>
      </c>
      <c r="F121" s="600">
        <f t="shared" si="5"/>
        <v>464464.73</v>
      </c>
      <c r="G121" s="600"/>
      <c r="H121" s="600"/>
      <c r="I121" s="378">
        <f t="shared" si="3"/>
        <v>464464.73</v>
      </c>
      <c r="J121" s="41"/>
    </row>
    <row r="122" spans="1:10" s="6" customFormat="1">
      <c r="A122" s="597">
        <v>123</v>
      </c>
      <c r="B122" s="42" t="s">
        <v>1418</v>
      </c>
      <c r="C122" s="618" t="s">
        <v>40</v>
      </c>
      <c r="D122" s="148">
        <v>3</v>
      </c>
      <c r="E122" s="599">
        <v>87141.6</v>
      </c>
      <c r="F122" s="600">
        <f t="shared" si="5"/>
        <v>261424.8</v>
      </c>
      <c r="G122" s="600"/>
      <c r="H122" s="600"/>
      <c r="I122" s="378">
        <f t="shared" si="3"/>
        <v>261424.8</v>
      </c>
      <c r="J122" s="41"/>
    </row>
    <row r="123" spans="1:10" s="6" customFormat="1">
      <c r="A123" s="597">
        <v>124</v>
      </c>
      <c r="B123" s="42" t="s">
        <v>1419</v>
      </c>
      <c r="C123" s="618" t="s">
        <v>40</v>
      </c>
      <c r="D123" s="148">
        <v>1.2569999999999999</v>
      </c>
      <c r="E123" s="599">
        <v>87141.61</v>
      </c>
      <c r="F123" s="600">
        <f t="shared" si="5"/>
        <v>109537</v>
      </c>
      <c r="G123" s="600"/>
      <c r="H123" s="600"/>
      <c r="I123" s="378">
        <f t="shared" si="3"/>
        <v>109537</v>
      </c>
      <c r="J123" s="41"/>
    </row>
    <row r="124" spans="1:10" s="6" customFormat="1" ht="30">
      <c r="A124" s="597">
        <v>125</v>
      </c>
      <c r="B124" s="42" t="s">
        <v>49</v>
      </c>
      <c r="C124" s="618" t="s">
        <v>3</v>
      </c>
      <c r="D124" s="148">
        <v>19</v>
      </c>
      <c r="E124" s="599">
        <v>675.77</v>
      </c>
      <c r="F124" s="600">
        <f t="shared" si="5"/>
        <v>12839.63</v>
      </c>
      <c r="G124" s="600">
        <v>720.92</v>
      </c>
      <c r="H124" s="600">
        <f t="shared" si="4"/>
        <v>13697.48</v>
      </c>
      <c r="I124" s="378">
        <f t="shared" si="3"/>
        <v>26537.11</v>
      </c>
      <c r="J124" s="582" t="s">
        <v>3827</v>
      </c>
    </row>
    <row r="125" spans="1:10" s="6" customFormat="1" ht="30">
      <c r="A125" s="597">
        <v>126</v>
      </c>
      <c r="B125" s="42" t="s">
        <v>57</v>
      </c>
      <c r="C125" s="618" t="s">
        <v>3</v>
      </c>
      <c r="D125" s="148">
        <v>3</v>
      </c>
      <c r="E125" s="599">
        <v>541.29999999999995</v>
      </c>
      <c r="F125" s="600">
        <f t="shared" si="5"/>
        <v>1623.9</v>
      </c>
      <c r="G125" s="600">
        <v>788.57</v>
      </c>
      <c r="H125" s="600">
        <f t="shared" si="4"/>
        <v>2365.71</v>
      </c>
      <c r="I125" s="378">
        <f t="shared" si="3"/>
        <v>3989.61</v>
      </c>
      <c r="J125" s="582" t="s">
        <v>3832</v>
      </c>
    </row>
    <row r="126" spans="1:10" s="6" customFormat="1">
      <c r="A126" s="597">
        <v>127</v>
      </c>
      <c r="B126" s="42" t="s">
        <v>1452</v>
      </c>
      <c r="C126" s="618" t="s">
        <v>65</v>
      </c>
      <c r="D126" s="148">
        <v>475.36</v>
      </c>
      <c r="E126" s="38"/>
      <c r="F126" s="600"/>
      <c r="G126" s="600">
        <v>600</v>
      </c>
      <c r="H126" s="600">
        <f t="shared" si="4"/>
        <v>285216</v>
      </c>
      <c r="I126" s="378">
        <f t="shared" si="3"/>
        <v>285216</v>
      </c>
      <c r="J126" s="41"/>
    </row>
    <row r="127" spans="1:10" s="6" customFormat="1" ht="30">
      <c r="A127" s="597">
        <v>128</v>
      </c>
      <c r="B127" s="42" t="s">
        <v>1386</v>
      </c>
      <c r="C127" s="618" t="s">
        <v>65</v>
      </c>
      <c r="D127" s="148">
        <v>522.89599999999996</v>
      </c>
      <c r="E127" s="599">
        <v>492.36</v>
      </c>
      <c r="F127" s="600">
        <f t="shared" si="5"/>
        <v>257453.07</v>
      </c>
      <c r="G127" s="602"/>
      <c r="H127" s="600"/>
      <c r="I127" s="378">
        <f t="shared" si="3"/>
        <v>257453.07</v>
      </c>
      <c r="J127" s="41"/>
    </row>
    <row r="128" spans="1:10" s="6" customFormat="1" ht="30">
      <c r="A128" s="597">
        <v>129</v>
      </c>
      <c r="B128" s="42" t="s">
        <v>1388</v>
      </c>
      <c r="C128" s="618" t="s">
        <v>40</v>
      </c>
      <c r="D128" s="164">
        <v>1.046</v>
      </c>
      <c r="E128" s="599">
        <v>314995.58</v>
      </c>
      <c r="F128" s="600">
        <f t="shared" si="5"/>
        <v>329485.38</v>
      </c>
      <c r="G128" s="602"/>
      <c r="H128" s="600"/>
      <c r="I128" s="378">
        <f t="shared" si="3"/>
        <v>329485.38</v>
      </c>
      <c r="J128" s="130" t="s">
        <v>3829</v>
      </c>
    </row>
    <row r="129" spans="1:10" s="6" customFormat="1">
      <c r="A129" s="597">
        <v>130</v>
      </c>
      <c r="B129" s="42" t="s">
        <v>1389</v>
      </c>
      <c r="C129" s="633" t="s">
        <v>266</v>
      </c>
      <c r="D129" s="627">
        <v>3.7999999999999999E-2</v>
      </c>
      <c r="E129" s="599">
        <v>315</v>
      </c>
      <c r="F129" s="600">
        <f t="shared" si="5"/>
        <v>11.97</v>
      </c>
      <c r="G129" s="602"/>
      <c r="H129" s="600"/>
      <c r="I129" s="378">
        <f t="shared" si="3"/>
        <v>11.97</v>
      </c>
      <c r="J129" s="392" t="s">
        <v>3830</v>
      </c>
    </row>
    <row r="130" spans="1:10" s="6" customFormat="1">
      <c r="A130" s="597">
        <v>131</v>
      </c>
      <c r="B130" s="42" t="s">
        <v>1425</v>
      </c>
      <c r="C130" s="618" t="s">
        <v>60</v>
      </c>
      <c r="D130" s="148">
        <v>132.13999999999999</v>
      </c>
      <c r="E130" s="599">
        <v>107.96</v>
      </c>
      <c r="F130" s="600">
        <f t="shared" si="5"/>
        <v>14265.83</v>
      </c>
      <c r="G130" s="600">
        <v>420</v>
      </c>
      <c r="H130" s="600">
        <f t="shared" si="4"/>
        <v>55498.8</v>
      </c>
      <c r="I130" s="378">
        <f t="shared" si="3"/>
        <v>69764.63</v>
      </c>
      <c r="J130" s="41"/>
    </row>
    <row r="131" spans="1:10" s="6" customFormat="1" ht="60">
      <c r="A131" s="597">
        <v>132</v>
      </c>
      <c r="B131" s="42" t="s">
        <v>1421</v>
      </c>
      <c r="C131" s="43" t="s">
        <v>63</v>
      </c>
      <c r="D131" s="158">
        <v>544.96</v>
      </c>
      <c r="E131" s="38"/>
      <c r="F131" s="600"/>
      <c r="G131" s="600">
        <v>3507.12</v>
      </c>
      <c r="H131" s="600">
        <f t="shared" si="4"/>
        <v>1911240.12</v>
      </c>
      <c r="I131" s="378">
        <f t="shared" si="3"/>
        <v>1911240.12</v>
      </c>
      <c r="J131" s="41"/>
    </row>
    <row r="132" spans="1:10" s="6" customFormat="1" ht="15.6">
      <c r="A132" s="597">
        <v>133</v>
      </c>
      <c r="B132" s="617" t="s">
        <v>62</v>
      </c>
      <c r="C132" s="92" t="s">
        <v>31</v>
      </c>
      <c r="D132" s="141">
        <v>2</v>
      </c>
      <c r="E132" s="38"/>
      <c r="F132" s="600"/>
      <c r="G132" s="600"/>
      <c r="H132" s="600"/>
      <c r="I132" s="378"/>
      <c r="J132" s="41"/>
    </row>
    <row r="133" spans="1:10" s="6" customFormat="1" ht="30">
      <c r="A133" s="597">
        <v>134</v>
      </c>
      <c r="B133" s="98" t="s">
        <v>33</v>
      </c>
      <c r="C133" s="92" t="s">
        <v>63</v>
      </c>
      <c r="D133" s="153">
        <f>939.34*2</f>
        <v>1878.68</v>
      </c>
      <c r="E133" s="38"/>
      <c r="F133" s="600"/>
      <c r="G133" s="600">
        <v>756</v>
      </c>
      <c r="H133" s="600">
        <f t="shared" si="4"/>
        <v>1420282.08</v>
      </c>
      <c r="I133" s="378">
        <f t="shared" si="3"/>
        <v>1420282.08</v>
      </c>
      <c r="J133" s="41"/>
    </row>
    <row r="134" spans="1:10" s="6" customFormat="1" ht="30">
      <c r="A134" s="597">
        <v>135</v>
      </c>
      <c r="B134" s="42" t="s">
        <v>35</v>
      </c>
      <c r="C134" s="92" t="s">
        <v>63</v>
      </c>
      <c r="D134" s="153">
        <f>42.34*2</f>
        <v>84.68</v>
      </c>
      <c r="E134" s="38"/>
      <c r="F134" s="600"/>
      <c r="G134" s="600">
        <v>2877</v>
      </c>
      <c r="H134" s="600">
        <f t="shared" si="4"/>
        <v>243624.36</v>
      </c>
      <c r="I134" s="378">
        <f t="shared" si="3"/>
        <v>243624.36</v>
      </c>
      <c r="J134" s="41"/>
    </row>
    <row r="135" spans="1:10" s="6" customFormat="1">
      <c r="A135" s="597">
        <v>136</v>
      </c>
      <c r="B135" s="42" t="s">
        <v>1410</v>
      </c>
      <c r="C135" s="92" t="s">
        <v>63</v>
      </c>
      <c r="D135" s="153">
        <f>10.59*2</f>
        <v>21.18</v>
      </c>
      <c r="E135" s="38"/>
      <c r="F135" s="600"/>
      <c r="G135" s="600">
        <v>2877</v>
      </c>
      <c r="H135" s="600">
        <f t="shared" si="4"/>
        <v>60934.86</v>
      </c>
      <c r="I135" s="378">
        <f t="shared" si="3"/>
        <v>60934.86</v>
      </c>
      <c r="J135" s="41"/>
    </row>
    <row r="136" spans="1:10" s="6" customFormat="1" ht="30">
      <c r="A136" s="597">
        <v>137</v>
      </c>
      <c r="B136" s="42" t="s">
        <v>37</v>
      </c>
      <c r="C136" s="92" t="s">
        <v>40</v>
      </c>
      <c r="D136" s="153">
        <v>178.9</v>
      </c>
      <c r="E136" s="38"/>
      <c r="F136" s="600"/>
      <c r="G136" s="600">
        <v>184.62</v>
      </c>
      <c r="H136" s="600">
        <f t="shared" si="4"/>
        <v>33028.519999999997</v>
      </c>
      <c r="I136" s="378">
        <f t="shared" si="3"/>
        <v>33028.519999999997</v>
      </c>
      <c r="J136" s="41"/>
    </row>
    <row r="137" spans="1:10" s="6" customFormat="1" ht="30">
      <c r="A137" s="597">
        <v>138</v>
      </c>
      <c r="B137" s="42" t="s">
        <v>38</v>
      </c>
      <c r="C137" s="92" t="s">
        <v>40</v>
      </c>
      <c r="D137" s="140">
        <v>3353.87</v>
      </c>
      <c r="E137" s="38"/>
      <c r="F137" s="600"/>
      <c r="G137" s="600">
        <v>227.22</v>
      </c>
      <c r="H137" s="600">
        <f t="shared" si="4"/>
        <v>762066.34</v>
      </c>
      <c r="I137" s="378">
        <f t="shared" si="3"/>
        <v>762066.34</v>
      </c>
      <c r="J137" s="41"/>
    </row>
    <row r="138" spans="1:10" s="6" customFormat="1">
      <c r="A138" s="597">
        <v>139</v>
      </c>
      <c r="B138" s="42" t="s">
        <v>39</v>
      </c>
      <c r="C138" s="92" t="s">
        <v>63</v>
      </c>
      <c r="D138" s="159">
        <f>992.27*2</f>
        <v>1984.54</v>
      </c>
      <c r="E138" s="38"/>
      <c r="F138" s="600"/>
      <c r="G138" s="600">
        <v>144</v>
      </c>
      <c r="H138" s="600">
        <f t="shared" si="4"/>
        <v>285773.76</v>
      </c>
      <c r="I138" s="378">
        <f t="shared" si="3"/>
        <v>285773.76</v>
      </c>
      <c r="J138" s="41"/>
    </row>
    <row r="139" spans="1:10" s="6" customFormat="1">
      <c r="A139" s="597">
        <v>140</v>
      </c>
      <c r="B139" s="42" t="s">
        <v>43</v>
      </c>
      <c r="C139" s="92" t="s">
        <v>65</v>
      </c>
      <c r="D139" s="160">
        <f>204.88*2</f>
        <v>409.76</v>
      </c>
      <c r="E139" s="38"/>
      <c r="F139" s="600"/>
      <c r="G139" s="600">
        <v>463.08</v>
      </c>
      <c r="H139" s="600">
        <f t="shared" si="4"/>
        <v>189751.66</v>
      </c>
      <c r="I139" s="378">
        <f t="shared" si="3"/>
        <v>189751.66</v>
      </c>
      <c r="J139" s="41"/>
    </row>
    <row r="140" spans="1:10" s="6" customFormat="1" ht="30">
      <c r="A140" s="597">
        <v>141</v>
      </c>
      <c r="B140" s="42" t="s">
        <v>1411</v>
      </c>
      <c r="C140" s="92" t="s">
        <v>63</v>
      </c>
      <c r="D140" s="160">
        <f>60.61*2</f>
        <v>121.22</v>
      </c>
      <c r="E140" s="599">
        <v>4490.49</v>
      </c>
      <c r="F140" s="600">
        <f t="shared" si="5"/>
        <v>544337.19999999995</v>
      </c>
      <c r="G140" s="600">
        <v>2470.69</v>
      </c>
      <c r="H140" s="600">
        <f t="shared" si="4"/>
        <v>299497.03999999998</v>
      </c>
      <c r="I140" s="378">
        <f t="shared" si="3"/>
        <v>843834.24</v>
      </c>
      <c r="J140" s="41"/>
    </row>
    <row r="141" spans="1:10" s="6" customFormat="1" ht="30">
      <c r="A141" s="597">
        <v>142</v>
      </c>
      <c r="B141" s="42" t="s">
        <v>1412</v>
      </c>
      <c r="C141" s="92" t="s">
        <v>63</v>
      </c>
      <c r="D141" s="160">
        <f>45.48*2</f>
        <v>90.96</v>
      </c>
      <c r="E141" s="599">
        <v>6872.8</v>
      </c>
      <c r="F141" s="600">
        <f t="shared" si="5"/>
        <v>625149.89</v>
      </c>
      <c r="G141" s="600">
        <v>8161.32</v>
      </c>
      <c r="H141" s="600">
        <f t="shared" si="4"/>
        <v>742353.67</v>
      </c>
      <c r="I141" s="378">
        <f t="shared" si="3"/>
        <v>1367503.56</v>
      </c>
      <c r="J141" s="41"/>
    </row>
    <row r="142" spans="1:10" s="6" customFormat="1" ht="45">
      <c r="A142" s="597">
        <v>143</v>
      </c>
      <c r="B142" s="98" t="s">
        <v>3056</v>
      </c>
      <c r="C142" s="92" t="s">
        <v>63</v>
      </c>
      <c r="D142" s="153">
        <f>313.04*2</f>
        <v>626.08000000000004</v>
      </c>
      <c r="E142" s="599">
        <v>9339.17</v>
      </c>
      <c r="F142" s="600">
        <f t="shared" si="5"/>
        <v>5847067.5499999998</v>
      </c>
      <c r="G142" s="600">
        <v>12146.4</v>
      </c>
      <c r="H142" s="600">
        <f t="shared" si="4"/>
        <v>7604618.1100000003</v>
      </c>
      <c r="I142" s="378">
        <f t="shared" si="3"/>
        <v>13451685.66</v>
      </c>
      <c r="J142" s="41"/>
    </row>
    <row r="143" spans="1:10" s="6" customFormat="1">
      <c r="A143" s="597">
        <v>144</v>
      </c>
      <c r="B143" s="42" t="s">
        <v>1414</v>
      </c>
      <c r="C143" s="92" t="s">
        <v>40</v>
      </c>
      <c r="D143" s="153">
        <f>0.565*2</f>
        <v>1.1299999999999999</v>
      </c>
      <c r="E143" s="599">
        <v>87141.6</v>
      </c>
      <c r="F143" s="600">
        <f t="shared" si="5"/>
        <v>98470.01</v>
      </c>
      <c r="G143" s="600"/>
      <c r="H143" s="600">
        <f t="shared" si="4"/>
        <v>0</v>
      </c>
      <c r="I143" s="378">
        <f t="shared" si="3"/>
        <v>98470.01</v>
      </c>
      <c r="J143" s="41"/>
    </row>
    <row r="144" spans="1:10" s="6" customFormat="1">
      <c r="A144" s="597">
        <v>145</v>
      </c>
      <c r="B144" s="42" t="s">
        <v>1423</v>
      </c>
      <c r="C144" s="92" t="s">
        <v>40</v>
      </c>
      <c r="D144" s="153">
        <f>0.131*2</f>
        <v>0.26200000000000001</v>
      </c>
      <c r="E144" s="599">
        <v>87141.6</v>
      </c>
      <c r="F144" s="600">
        <f t="shared" si="5"/>
        <v>22831.1</v>
      </c>
      <c r="G144" s="600"/>
      <c r="H144" s="600">
        <f t="shared" si="4"/>
        <v>0</v>
      </c>
      <c r="I144" s="378">
        <f t="shared" si="3"/>
        <v>22831.1</v>
      </c>
      <c r="J144" s="41"/>
    </row>
    <row r="145" spans="1:10" s="6" customFormat="1">
      <c r="A145" s="597">
        <v>146</v>
      </c>
      <c r="B145" s="42" t="s">
        <v>1416</v>
      </c>
      <c r="C145" s="92" t="s">
        <v>40</v>
      </c>
      <c r="D145" s="153">
        <f>9.59*2</f>
        <v>19.18</v>
      </c>
      <c r="E145" s="599">
        <v>87141.6</v>
      </c>
      <c r="F145" s="600">
        <f t="shared" si="5"/>
        <v>1671375.89</v>
      </c>
      <c r="G145" s="600"/>
      <c r="H145" s="600">
        <f t="shared" si="4"/>
        <v>0</v>
      </c>
      <c r="I145" s="378">
        <f t="shared" si="3"/>
        <v>1671375.89</v>
      </c>
      <c r="J145" s="41"/>
    </row>
    <row r="146" spans="1:10" s="6" customFormat="1">
      <c r="A146" s="597">
        <v>147</v>
      </c>
      <c r="B146" s="42" t="s">
        <v>1417</v>
      </c>
      <c r="C146" s="92" t="s">
        <v>40</v>
      </c>
      <c r="D146" s="153">
        <f>4.513*2</f>
        <v>9.0259999999999998</v>
      </c>
      <c r="E146" s="599">
        <v>87141.6</v>
      </c>
      <c r="F146" s="600">
        <f t="shared" si="5"/>
        <v>786540.08</v>
      </c>
      <c r="G146" s="600"/>
      <c r="H146" s="600">
        <f t="shared" si="4"/>
        <v>0</v>
      </c>
      <c r="I146" s="378">
        <f t="shared" si="3"/>
        <v>786540.08</v>
      </c>
      <c r="J146" s="41"/>
    </row>
    <row r="147" spans="1:10" s="6" customFormat="1">
      <c r="A147" s="597">
        <v>148</v>
      </c>
      <c r="B147" s="42" t="s">
        <v>1418</v>
      </c>
      <c r="C147" s="92" t="s">
        <v>40</v>
      </c>
      <c r="D147" s="140">
        <f>2.294*2</f>
        <v>4.5880000000000001</v>
      </c>
      <c r="E147" s="599">
        <v>87141.6</v>
      </c>
      <c r="F147" s="600">
        <f t="shared" si="5"/>
        <v>399805.66</v>
      </c>
      <c r="G147" s="600"/>
      <c r="H147" s="600">
        <f t="shared" si="4"/>
        <v>0</v>
      </c>
      <c r="I147" s="378">
        <f t="shared" si="3"/>
        <v>399805.66</v>
      </c>
      <c r="J147" s="41"/>
    </row>
    <row r="148" spans="1:10" s="6" customFormat="1">
      <c r="A148" s="597">
        <v>149</v>
      </c>
      <c r="B148" s="42" t="s">
        <v>1419</v>
      </c>
      <c r="C148" s="92" t="s">
        <v>40</v>
      </c>
      <c r="D148" s="153">
        <f>2.022*2</f>
        <v>4.0439999999999996</v>
      </c>
      <c r="E148" s="599">
        <v>87141.6</v>
      </c>
      <c r="F148" s="600">
        <f t="shared" si="5"/>
        <v>352400.63</v>
      </c>
      <c r="G148" s="600"/>
      <c r="H148" s="600">
        <f t="shared" si="4"/>
        <v>0</v>
      </c>
      <c r="I148" s="378">
        <f t="shared" si="3"/>
        <v>352400.63</v>
      </c>
      <c r="J148" s="41"/>
    </row>
    <row r="149" spans="1:10" s="6" customFormat="1" ht="30">
      <c r="A149" s="597">
        <v>150</v>
      </c>
      <c r="B149" s="42" t="s">
        <v>57</v>
      </c>
      <c r="C149" s="92" t="s">
        <v>3</v>
      </c>
      <c r="D149" s="629">
        <v>44</v>
      </c>
      <c r="E149" s="599">
        <v>501.2</v>
      </c>
      <c r="F149" s="600">
        <f t="shared" si="5"/>
        <v>22052.799999999999</v>
      </c>
      <c r="G149" s="600">
        <v>730.14</v>
      </c>
      <c r="H149" s="600">
        <f t="shared" si="4"/>
        <v>32126.16</v>
      </c>
      <c r="I149" s="378">
        <f t="shared" ref="I149:I155" si="6">H149+F149</f>
        <v>54178.96</v>
      </c>
      <c r="J149" s="582" t="s">
        <v>3831</v>
      </c>
    </row>
    <row r="150" spans="1:10" s="6" customFormat="1" ht="30">
      <c r="A150" s="597">
        <v>151</v>
      </c>
      <c r="B150" s="42" t="s">
        <v>1450</v>
      </c>
      <c r="C150" s="92" t="s">
        <v>65</v>
      </c>
      <c r="D150" s="153">
        <f>472.08*2</f>
        <v>944.16</v>
      </c>
      <c r="E150" s="599"/>
      <c r="F150" s="600"/>
      <c r="G150" s="600">
        <v>600</v>
      </c>
      <c r="H150" s="600">
        <f t="shared" si="4"/>
        <v>566496</v>
      </c>
      <c r="I150" s="378">
        <f t="shared" si="6"/>
        <v>566496</v>
      </c>
      <c r="J150" s="41"/>
    </row>
    <row r="151" spans="1:10" s="6" customFormat="1" ht="30">
      <c r="A151" s="597">
        <v>152</v>
      </c>
      <c r="B151" s="42" t="s">
        <v>1386</v>
      </c>
      <c r="C151" s="92" t="s">
        <v>65</v>
      </c>
      <c r="D151" s="153">
        <v>1038.58</v>
      </c>
      <c r="E151" s="599">
        <v>492.36</v>
      </c>
      <c r="F151" s="600">
        <f t="shared" ref="F151:F214" si="7">ROUND(E151*D151,2)</f>
        <v>511355.25</v>
      </c>
      <c r="G151" s="600"/>
      <c r="H151" s="600"/>
      <c r="I151" s="378">
        <f t="shared" si="6"/>
        <v>511355.25</v>
      </c>
      <c r="J151" s="41"/>
    </row>
    <row r="152" spans="1:10" s="6" customFormat="1">
      <c r="A152" s="597">
        <v>153</v>
      </c>
      <c r="B152" s="42" t="s">
        <v>1388</v>
      </c>
      <c r="C152" s="92" t="s">
        <v>40</v>
      </c>
      <c r="D152" s="153">
        <v>2.077</v>
      </c>
      <c r="E152" s="599">
        <v>41406.32</v>
      </c>
      <c r="F152" s="600">
        <f t="shared" si="7"/>
        <v>86000.93</v>
      </c>
      <c r="G152" s="600"/>
      <c r="H152" s="600"/>
      <c r="I152" s="378">
        <f t="shared" si="6"/>
        <v>86000.93</v>
      </c>
      <c r="J152" s="41"/>
    </row>
    <row r="153" spans="1:10" s="6" customFormat="1">
      <c r="A153" s="597">
        <v>154</v>
      </c>
      <c r="B153" s="42" t="s">
        <v>1389</v>
      </c>
      <c r="C153" s="92" t="s">
        <v>266</v>
      </c>
      <c r="D153" s="153">
        <v>75</v>
      </c>
      <c r="E153" s="599">
        <v>42.96</v>
      </c>
      <c r="F153" s="600">
        <f t="shared" si="7"/>
        <v>3222</v>
      </c>
      <c r="G153" s="600"/>
      <c r="H153" s="600"/>
      <c r="I153" s="378">
        <f t="shared" si="6"/>
        <v>3222</v>
      </c>
      <c r="J153" s="41"/>
    </row>
    <row r="154" spans="1:10" s="6" customFormat="1">
      <c r="A154" s="597">
        <v>155</v>
      </c>
      <c r="B154" s="42" t="s">
        <v>1425</v>
      </c>
      <c r="C154" s="92" t="s">
        <v>60</v>
      </c>
      <c r="D154" s="140">
        <v>264.27999999999997</v>
      </c>
      <c r="E154" s="599">
        <v>107.96</v>
      </c>
      <c r="F154" s="600">
        <f t="shared" si="7"/>
        <v>28531.67</v>
      </c>
      <c r="G154" s="600">
        <v>420</v>
      </c>
      <c r="H154" s="600">
        <f t="shared" ref="H154:H210" si="8">ROUND(G154*D154,2)</f>
        <v>110997.6</v>
      </c>
      <c r="I154" s="378">
        <f t="shared" si="6"/>
        <v>139529.27000000002</v>
      </c>
      <c r="J154" s="41"/>
    </row>
    <row r="155" spans="1:10" s="6" customFormat="1" ht="60">
      <c r="A155" s="597">
        <v>156</v>
      </c>
      <c r="B155" s="70" t="s">
        <v>1421</v>
      </c>
      <c r="C155" s="74" t="s">
        <v>63</v>
      </c>
      <c r="D155" s="198">
        <f>573.16*2</f>
        <v>1146.32</v>
      </c>
      <c r="E155" s="38"/>
      <c r="F155" s="600"/>
      <c r="G155" s="599">
        <v>3506.93</v>
      </c>
      <c r="H155" s="600">
        <f t="shared" si="8"/>
        <v>4020064</v>
      </c>
      <c r="I155" s="378">
        <f t="shared" si="6"/>
        <v>4020064</v>
      </c>
      <c r="J155" s="41"/>
    </row>
    <row r="156" spans="1:10" s="6" customFormat="1" ht="15.6">
      <c r="A156" s="597">
        <v>157</v>
      </c>
      <c r="B156" s="45" t="s">
        <v>3084</v>
      </c>
      <c r="C156" s="116"/>
      <c r="D156" s="162"/>
      <c r="E156" s="38"/>
      <c r="F156" s="600">
        <f t="shared" si="7"/>
        <v>0</v>
      </c>
      <c r="G156" s="377"/>
      <c r="H156" s="600">
        <f t="shared" si="8"/>
        <v>0</v>
      </c>
      <c r="I156" s="40"/>
      <c r="J156" s="41"/>
    </row>
    <row r="157" spans="1:10" s="6" customFormat="1">
      <c r="A157" s="597">
        <v>158</v>
      </c>
      <c r="B157" s="45" t="s">
        <v>3085</v>
      </c>
      <c r="C157" s="118"/>
      <c r="D157" s="163"/>
      <c r="E157" s="38"/>
      <c r="F157" s="600">
        <f t="shared" si="7"/>
        <v>0</v>
      </c>
      <c r="G157" s="377"/>
      <c r="H157" s="600">
        <f t="shared" si="8"/>
        <v>0</v>
      </c>
      <c r="I157" s="40"/>
      <c r="J157" s="41"/>
    </row>
    <row r="158" spans="1:10" s="6" customFormat="1">
      <c r="A158" s="597">
        <v>159</v>
      </c>
      <c r="B158" s="45" t="s">
        <v>3085</v>
      </c>
      <c r="C158" s="118"/>
      <c r="D158" s="163"/>
      <c r="E158" s="38"/>
      <c r="F158" s="600">
        <f t="shared" si="7"/>
        <v>0</v>
      </c>
      <c r="G158" s="377"/>
      <c r="H158" s="600">
        <f t="shared" si="8"/>
        <v>0</v>
      </c>
      <c r="I158" s="40"/>
      <c r="J158" s="41"/>
    </row>
    <row r="159" spans="1:10" s="6" customFormat="1">
      <c r="A159" s="597">
        <v>160</v>
      </c>
      <c r="B159" s="45" t="s">
        <v>3085</v>
      </c>
      <c r="C159" s="118"/>
      <c r="D159" s="163"/>
      <c r="E159" s="38"/>
      <c r="F159" s="600">
        <f t="shared" si="7"/>
        <v>0</v>
      </c>
      <c r="G159" s="377"/>
      <c r="H159" s="600">
        <f t="shared" si="8"/>
        <v>0</v>
      </c>
      <c r="I159" s="40"/>
      <c r="J159" s="41"/>
    </row>
    <row r="160" spans="1:10" s="6" customFormat="1">
      <c r="A160" s="597">
        <v>161</v>
      </c>
      <c r="B160" s="45" t="s">
        <v>3085</v>
      </c>
      <c r="C160" s="118"/>
      <c r="D160" s="163"/>
      <c r="E160" s="38"/>
      <c r="F160" s="600">
        <f t="shared" si="7"/>
        <v>0</v>
      </c>
      <c r="G160" s="377"/>
      <c r="H160" s="600">
        <f t="shared" si="8"/>
        <v>0</v>
      </c>
      <c r="I160" s="40"/>
      <c r="J160" s="41"/>
    </row>
    <row r="161" spans="1:10" s="6" customFormat="1">
      <c r="A161" s="597">
        <v>162</v>
      </c>
      <c r="B161" s="45" t="s">
        <v>3085</v>
      </c>
      <c r="C161" s="620"/>
      <c r="D161" s="164"/>
      <c r="E161" s="38"/>
      <c r="F161" s="600">
        <f t="shared" si="7"/>
        <v>0</v>
      </c>
      <c r="G161" s="377"/>
      <c r="H161" s="600">
        <f t="shared" si="8"/>
        <v>0</v>
      </c>
      <c r="I161" s="40"/>
      <c r="J161" s="41"/>
    </row>
    <row r="162" spans="1:10" s="6" customFormat="1">
      <c r="A162" s="597">
        <v>163</v>
      </c>
      <c r="B162" s="45" t="s">
        <v>3085</v>
      </c>
      <c r="C162" s="620"/>
      <c r="D162" s="164"/>
      <c r="E162" s="38"/>
      <c r="F162" s="600">
        <f t="shared" si="7"/>
        <v>0</v>
      </c>
      <c r="G162" s="377"/>
      <c r="H162" s="600">
        <f t="shared" si="8"/>
        <v>0</v>
      </c>
      <c r="I162" s="40"/>
      <c r="J162" s="41"/>
    </row>
    <row r="163" spans="1:10" s="6" customFormat="1">
      <c r="A163" s="597">
        <v>164</v>
      </c>
      <c r="B163" s="45" t="s">
        <v>3085</v>
      </c>
      <c r="C163" s="620"/>
      <c r="D163" s="164"/>
      <c r="E163" s="38"/>
      <c r="F163" s="600">
        <f t="shared" si="7"/>
        <v>0</v>
      </c>
      <c r="G163" s="377"/>
      <c r="H163" s="600">
        <f t="shared" si="8"/>
        <v>0</v>
      </c>
      <c r="I163" s="40"/>
      <c r="J163" s="41"/>
    </row>
    <row r="164" spans="1:10" s="6" customFormat="1">
      <c r="A164" s="597">
        <v>165</v>
      </c>
      <c r="B164" s="45" t="s">
        <v>3085</v>
      </c>
      <c r="C164" s="620"/>
      <c r="D164" s="164"/>
      <c r="E164" s="38"/>
      <c r="F164" s="600">
        <f t="shared" si="7"/>
        <v>0</v>
      </c>
      <c r="G164" s="377"/>
      <c r="H164" s="600">
        <f t="shared" si="8"/>
        <v>0</v>
      </c>
      <c r="I164" s="40"/>
      <c r="J164" s="41"/>
    </row>
    <row r="165" spans="1:10" s="6" customFormat="1">
      <c r="A165" s="597">
        <v>166</v>
      </c>
      <c r="B165" s="45" t="s">
        <v>3085</v>
      </c>
      <c r="C165" s="620"/>
      <c r="D165" s="164"/>
      <c r="E165" s="38"/>
      <c r="F165" s="600">
        <f t="shared" si="7"/>
        <v>0</v>
      </c>
      <c r="G165" s="377"/>
      <c r="H165" s="600">
        <f t="shared" si="8"/>
        <v>0</v>
      </c>
      <c r="I165" s="40"/>
      <c r="J165" s="41"/>
    </row>
    <row r="166" spans="1:10" s="6" customFormat="1">
      <c r="A166" s="597">
        <v>167</v>
      </c>
      <c r="B166" s="45" t="s">
        <v>3085</v>
      </c>
      <c r="C166" s="120"/>
      <c r="D166" s="165"/>
      <c r="E166" s="38"/>
      <c r="F166" s="600">
        <f t="shared" si="7"/>
        <v>0</v>
      </c>
      <c r="G166" s="377"/>
      <c r="H166" s="600">
        <f t="shared" si="8"/>
        <v>0</v>
      </c>
      <c r="I166" s="40"/>
      <c r="J166" s="41"/>
    </row>
    <row r="167" spans="1:10" s="6" customFormat="1">
      <c r="A167" s="597">
        <v>168</v>
      </c>
      <c r="B167" s="45" t="s">
        <v>3085</v>
      </c>
      <c r="C167" s="620"/>
      <c r="D167" s="164"/>
      <c r="E167" s="38"/>
      <c r="F167" s="600">
        <f t="shared" si="7"/>
        <v>0</v>
      </c>
      <c r="G167" s="377"/>
      <c r="H167" s="600">
        <f t="shared" si="8"/>
        <v>0</v>
      </c>
      <c r="I167" s="40"/>
      <c r="J167" s="41"/>
    </row>
    <row r="168" spans="1:10" s="6" customFormat="1">
      <c r="A168" s="597">
        <v>169</v>
      </c>
      <c r="B168" s="45" t="s">
        <v>3085</v>
      </c>
      <c r="C168" s="620"/>
      <c r="D168" s="164"/>
      <c r="E168" s="38"/>
      <c r="F168" s="600">
        <f t="shared" si="7"/>
        <v>0</v>
      </c>
      <c r="G168" s="377"/>
      <c r="H168" s="600">
        <f t="shared" si="8"/>
        <v>0</v>
      </c>
      <c r="I168" s="40"/>
      <c r="J168" s="41"/>
    </row>
    <row r="169" spans="1:10" s="6" customFormat="1">
      <c r="A169" s="597">
        <v>170</v>
      </c>
      <c r="B169" s="45" t="s">
        <v>3085</v>
      </c>
      <c r="C169" s="620"/>
      <c r="D169" s="164"/>
      <c r="E169" s="38"/>
      <c r="F169" s="600">
        <f t="shared" si="7"/>
        <v>0</v>
      </c>
      <c r="G169" s="377"/>
      <c r="H169" s="600">
        <f t="shared" si="8"/>
        <v>0</v>
      </c>
      <c r="I169" s="40"/>
      <c r="J169" s="41"/>
    </row>
    <row r="170" spans="1:10" s="6" customFormat="1">
      <c r="A170" s="597">
        <v>171</v>
      </c>
      <c r="B170" s="45" t="s">
        <v>3085</v>
      </c>
      <c r="C170" s="620"/>
      <c r="D170" s="164"/>
      <c r="E170" s="38"/>
      <c r="F170" s="600">
        <f t="shared" si="7"/>
        <v>0</v>
      </c>
      <c r="G170" s="377"/>
      <c r="H170" s="600">
        <f t="shared" si="8"/>
        <v>0</v>
      </c>
      <c r="I170" s="40"/>
      <c r="J170" s="41"/>
    </row>
    <row r="171" spans="1:10" s="6" customFormat="1">
      <c r="A171" s="597">
        <v>172</v>
      </c>
      <c r="B171" s="45" t="s">
        <v>3085</v>
      </c>
      <c r="C171" s="620"/>
      <c r="D171" s="164"/>
      <c r="E171" s="38"/>
      <c r="F171" s="600">
        <f t="shared" si="7"/>
        <v>0</v>
      </c>
      <c r="G171" s="377"/>
      <c r="H171" s="600">
        <f t="shared" si="8"/>
        <v>0</v>
      </c>
      <c r="I171" s="40"/>
      <c r="J171" s="41"/>
    </row>
    <row r="172" spans="1:10" s="6" customFormat="1">
      <c r="A172" s="597">
        <v>173</v>
      </c>
      <c r="B172" s="45" t="s">
        <v>3085</v>
      </c>
      <c r="C172" s="120"/>
      <c r="D172" s="165"/>
      <c r="E172" s="38"/>
      <c r="F172" s="600">
        <f t="shared" si="7"/>
        <v>0</v>
      </c>
      <c r="G172" s="377"/>
      <c r="H172" s="600">
        <f t="shared" si="8"/>
        <v>0</v>
      </c>
      <c r="I172" s="40"/>
      <c r="J172" s="41"/>
    </row>
    <row r="173" spans="1:10" s="6" customFormat="1">
      <c r="A173" s="597">
        <v>174</v>
      </c>
      <c r="B173" s="45" t="s">
        <v>3085</v>
      </c>
      <c r="C173" s="620"/>
      <c r="D173" s="164"/>
      <c r="E173" s="38"/>
      <c r="F173" s="600">
        <f t="shared" si="7"/>
        <v>0</v>
      </c>
      <c r="G173" s="377"/>
      <c r="H173" s="600">
        <f t="shared" si="8"/>
        <v>0</v>
      </c>
      <c r="I173" s="40"/>
      <c r="J173" s="41"/>
    </row>
    <row r="174" spans="1:10" s="6" customFormat="1">
      <c r="A174" s="597">
        <v>175</v>
      </c>
      <c r="B174" s="45" t="s">
        <v>3085</v>
      </c>
      <c r="C174" s="620"/>
      <c r="D174" s="164"/>
      <c r="E174" s="38"/>
      <c r="F174" s="600">
        <f t="shared" si="7"/>
        <v>0</v>
      </c>
      <c r="G174" s="377"/>
      <c r="H174" s="600">
        <f t="shared" si="8"/>
        <v>0</v>
      </c>
      <c r="I174" s="40"/>
      <c r="J174" s="41"/>
    </row>
    <row r="175" spans="1:10" s="6" customFormat="1">
      <c r="A175" s="597">
        <v>176</v>
      </c>
      <c r="B175" s="45" t="s">
        <v>3085</v>
      </c>
      <c r="C175" s="620"/>
      <c r="D175" s="164"/>
      <c r="E175" s="38"/>
      <c r="F175" s="600">
        <f t="shared" si="7"/>
        <v>0</v>
      </c>
      <c r="G175" s="377"/>
      <c r="H175" s="600">
        <f t="shared" si="8"/>
        <v>0</v>
      </c>
      <c r="I175" s="40"/>
      <c r="J175" s="41"/>
    </row>
    <row r="176" spans="1:10" s="6" customFormat="1">
      <c r="A176" s="597">
        <v>177</v>
      </c>
      <c r="B176" s="45" t="s">
        <v>3085</v>
      </c>
      <c r="C176" s="122"/>
      <c r="D176" s="164"/>
      <c r="E176" s="38"/>
      <c r="F176" s="600">
        <f t="shared" si="7"/>
        <v>0</v>
      </c>
      <c r="G176" s="377"/>
      <c r="H176" s="600">
        <f t="shared" si="8"/>
        <v>0</v>
      </c>
      <c r="I176" s="40"/>
      <c r="J176" s="41"/>
    </row>
    <row r="177" spans="1:10" s="6" customFormat="1">
      <c r="A177" s="597">
        <v>178</v>
      </c>
      <c r="B177" s="45" t="s">
        <v>3085</v>
      </c>
      <c r="C177" s="122"/>
      <c r="D177" s="164"/>
      <c r="E177" s="38"/>
      <c r="F177" s="600">
        <f t="shared" si="7"/>
        <v>0</v>
      </c>
      <c r="G177" s="377"/>
      <c r="H177" s="600">
        <f t="shared" si="8"/>
        <v>0</v>
      </c>
      <c r="I177" s="40"/>
      <c r="J177" s="41"/>
    </row>
    <row r="178" spans="1:10" s="6" customFormat="1">
      <c r="A178" s="597">
        <v>179</v>
      </c>
      <c r="B178" s="45" t="s">
        <v>3085</v>
      </c>
      <c r="C178" s="620"/>
      <c r="D178" s="164"/>
      <c r="E178" s="38"/>
      <c r="F178" s="600">
        <f t="shared" si="7"/>
        <v>0</v>
      </c>
      <c r="G178" s="377"/>
      <c r="H178" s="600">
        <f t="shared" si="8"/>
        <v>0</v>
      </c>
      <c r="I178" s="40"/>
      <c r="J178" s="41"/>
    </row>
    <row r="179" spans="1:10" s="6" customFormat="1">
      <c r="A179" s="597">
        <v>180</v>
      </c>
      <c r="B179" s="45" t="s">
        <v>3085</v>
      </c>
      <c r="C179" s="620"/>
      <c r="D179" s="164"/>
      <c r="E179" s="38"/>
      <c r="F179" s="600">
        <f t="shared" si="7"/>
        <v>0</v>
      </c>
      <c r="G179" s="377"/>
      <c r="H179" s="600">
        <f t="shared" si="8"/>
        <v>0</v>
      </c>
      <c r="I179" s="40"/>
      <c r="J179" s="41"/>
    </row>
    <row r="180" spans="1:10" s="6" customFormat="1">
      <c r="A180" s="597">
        <v>181</v>
      </c>
      <c r="B180" s="45" t="s">
        <v>3085</v>
      </c>
      <c r="C180" s="620"/>
      <c r="D180" s="164"/>
      <c r="E180" s="38"/>
      <c r="F180" s="600">
        <f t="shared" si="7"/>
        <v>0</v>
      </c>
      <c r="G180" s="377"/>
      <c r="H180" s="600">
        <f t="shared" si="8"/>
        <v>0</v>
      </c>
      <c r="I180" s="40"/>
      <c r="J180" s="41"/>
    </row>
    <row r="181" spans="1:10" s="6" customFormat="1">
      <c r="A181" s="597">
        <v>182</v>
      </c>
      <c r="B181" s="45" t="s">
        <v>3085</v>
      </c>
      <c r="C181" s="620"/>
      <c r="D181" s="164"/>
      <c r="E181" s="38"/>
      <c r="F181" s="600">
        <f t="shared" si="7"/>
        <v>0</v>
      </c>
      <c r="G181" s="377"/>
      <c r="H181" s="600">
        <f t="shared" si="8"/>
        <v>0</v>
      </c>
      <c r="I181" s="40"/>
      <c r="J181" s="41"/>
    </row>
    <row r="182" spans="1:10" s="6" customFormat="1">
      <c r="A182" s="597">
        <v>183</v>
      </c>
      <c r="B182" s="45" t="s">
        <v>3085</v>
      </c>
      <c r="C182" s="120"/>
      <c r="D182" s="165"/>
      <c r="E182" s="38"/>
      <c r="F182" s="600">
        <f t="shared" si="7"/>
        <v>0</v>
      </c>
      <c r="G182" s="377"/>
      <c r="H182" s="600">
        <f t="shared" si="8"/>
        <v>0</v>
      </c>
      <c r="I182" s="40"/>
      <c r="J182" s="41"/>
    </row>
    <row r="183" spans="1:10" s="6" customFormat="1">
      <c r="A183" s="597">
        <v>184</v>
      </c>
      <c r="B183" s="45" t="s">
        <v>3085</v>
      </c>
      <c r="C183" s="620"/>
      <c r="D183" s="164"/>
      <c r="E183" s="38"/>
      <c r="F183" s="600">
        <f t="shared" si="7"/>
        <v>0</v>
      </c>
      <c r="G183" s="377"/>
      <c r="H183" s="600">
        <f t="shared" si="8"/>
        <v>0</v>
      </c>
      <c r="I183" s="40"/>
      <c r="J183" s="41"/>
    </row>
    <row r="184" spans="1:10" s="6" customFormat="1">
      <c r="A184" s="597">
        <v>185</v>
      </c>
      <c r="B184" s="45" t="s">
        <v>3085</v>
      </c>
      <c r="C184" s="620"/>
      <c r="D184" s="164"/>
      <c r="E184" s="38"/>
      <c r="F184" s="600">
        <f t="shared" si="7"/>
        <v>0</v>
      </c>
      <c r="G184" s="377"/>
      <c r="H184" s="600">
        <f t="shared" si="8"/>
        <v>0</v>
      </c>
      <c r="I184" s="40"/>
      <c r="J184" s="41"/>
    </row>
    <row r="185" spans="1:10" s="6" customFormat="1">
      <c r="A185" s="597">
        <v>186</v>
      </c>
      <c r="B185" s="45" t="s">
        <v>3085</v>
      </c>
      <c r="C185" s="620"/>
      <c r="D185" s="164"/>
      <c r="E185" s="38"/>
      <c r="F185" s="600">
        <f t="shared" si="7"/>
        <v>0</v>
      </c>
      <c r="G185" s="377"/>
      <c r="H185" s="600">
        <f t="shared" si="8"/>
        <v>0</v>
      </c>
      <c r="I185" s="40"/>
      <c r="J185" s="41"/>
    </row>
    <row r="186" spans="1:10" s="6" customFormat="1">
      <c r="A186" s="597">
        <v>187</v>
      </c>
      <c r="B186" s="45" t="s">
        <v>3085</v>
      </c>
      <c r="C186" s="620"/>
      <c r="D186" s="164"/>
      <c r="E186" s="38"/>
      <c r="F186" s="600">
        <f t="shared" si="7"/>
        <v>0</v>
      </c>
      <c r="G186" s="377"/>
      <c r="H186" s="600">
        <f t="shared" si="8"/>
        <v>0</v>
      </c>
      <c r="I186" s="40"/>
      <c r="J186" s="41"/>
    </row>
    <row r="187" spans="1:10" s="6" customFormat="1" ht="15.6">
      <c r="A187" s="597">
        <v>188</v>
      </c>
      <c r="B187" s="617" t="s">
        <v>1427</v>
      </c>
      <c r="C187" s="92" t="s">
        <v>31</v>
      </c>
      <c r="D187" s="153">
        <v>1</v>
      </c>
      <c r="E187" s="599"/>
      <c r="F187" s="600">
        <f t="shared" si="7"/>
        <v>0</v>
      </c>
      <c r="G187" s="600"/>
      <c r="H187" s="600">
        <f t="shared" si="8"/>
        <v>0</v>
      </c>
      <c r="I187" s="40"/>
      <c r="J187" s="41"/>
    </row>
    <row r="188" spans="1:10" s="6" customFormat="1" ht="30">
      <c r="A188" s="597">
        <v>189</v>
      </c>
      <c r="B188" s="98" t="s">
        <v>33</v>
      </c>
      <c r="C188" s="92" t="s">
        <v>63</v>
      </c>
      <c r="D188" s="153">
        <v>740.8</v>
      </c>
      <c r="E188" s="599"/>
      <c r="F188" s="600"/>
      <c r="G188" s="600">
        <v>756</v>
      </c>
      <c r="H188" s="600">
        <f t="shared" si="8"/>
        <v>560044.80000000005</v>
      </c>
      <c r="I188" s="378">
        <f t="shared" ref="I188:I208" si="9">H188+F188</f>
        <v>560044.80000000005</v>
      </c>
      <c r="J188" s="41"/>
    </row>
    <row r="189" spans="1:10" s="6" customFormat="1" ht="30">
      <c r="A189" s="597">
        <v>190</v>
      </c>
      <c r="B189" s="42" t="s">
        <v>35</v>
      </c>
      <c r="C189" s="618" t="s">
        <v>63</v>
      </c>
      <c r="D189" s="148">
        <v>35.82</v>
      </c>
      <c r="E189" s="599"/>
      <c r="F189" s="600"/>
      <c r="G189" s="600">
        <v>2877</v>
      </c>
      <c r="H189" s="600">
        <f t="shared" si="8"/>
        <v>103054.14</v>
      </c>
      <c r="I189" s="378">
        <f t="shared" si="9"/>
        <v>103054.14</v>
      </c>
      <c r="J189" s="41"/>
    </row>
    <row r="190" spans="1:10" s="6" customFormat="1">
      <c r="A190" s="597">
        <v>191</v>
      </c>
      <c r="B190" s="42" t="s">
        <v>1410</v>
      </c>
      <c r="C190" s="618" t="s">
        <v>63</v>
      </c>
      <c r="D190" s="148">
        <v>8.9600000000000009</v>
      </c>
      <c r="E190" s="599"/>
      <c r="F190" s="600"/>
      <c r="G190" s="600">
        <v>2877</v>
      </c>
      <c r="H190" s="600">
        <f t="shared" si="8"/>
        <v>25777.919999999998</v>
      </c>
      <c r="I190" s="378">
        <f t="shared" si="9"/>
        <v>25777.919999999998</v>
      </c>
      <c r="J190" s="41"/>
    </row>
    <row r="191" spans="1:10" s="6" customFormat="1" ht="30">
      <c r="A191" s="597">
        <v>192</v>
      </c>
      <c r="B191" s="42" t="s">
        <v>37</v>
      </c>
      <c r="C191" s="618" t="s">
        <v>40</v>
      </c>
      <c r="D191" s="148">
        <v>75.680000000000007</v>
      </c>
      <c r="E191" s="599"/>
      <c r="F191" s="600"/>
      <c r="G191" s="600">
        <v>184.61</v>
      </c>
      <c r="H191" s="600">
        <f t="shared" si="8"/>
        <v>13971.28</v>
      </c>
      <c r="I191" s="378">
        <f t="shared" si="9"/>
        <v>13971.28</v>
      </c>
      <c r="J191" s="41"/>
    </row>
    <row r="192" spans="1:10" s="6" customFormat="1" ht="30">
      <c r="A192" s="597">
        <v>193</v>
      </c>
      <c r="B192" s="69" t="s">
        <v>38</v>
      </c>
      <c r="C192" s="618" t="s">
        <v>40</v>
      </c>
      <c r="D192" s="148">
        <v>1327.63</v>
      </c>
      <c r="E192" s="599"/>
      <c r="F192" s="600"/>
      <c r="G192" s="600">
        <v>227.22</v>
      </c>
      <c r="H192" s="600">
        <f t="shared" si="8"/>
        <v>301664.09000000003</v>
      </c>
      <c r="I192" s="378">
        <f t="shared" si="9"/>
        <v>301664.09000000003</v>
      </c>
      <c r="J192" s="41"/>
    </row>
    <row r="193" spans="1:10" s="6" customFormat="1">
      <c r="A193" s="597">
        <v>194</v>
      </c>
      <c r="B193" s="42" t="s">
        <v>39</v>
      </c>
      <c r="C193" s="618" t="s">
        <v>63</v>
      </c>
      <c r="D193" s="148">
        <v>785.58</v>
      </c>
      <c r="E193" s="599"/>
      <c r="F193" s="600"/>
      <c r="G193" s="600">
        <v>144</v>
      </c>
      <c r="H193" s="600">
        <f t="shared" si="8"/>
        <v>113123.52</v>
      </c>
      <c r="I193" s="378">
        <f t="shared" si="9"/>
        <v>113123.52</v>
      </c>
      <c r="J193" s="41"/>
    </row>
    <row r="194" spans="1:10" s="6" customFormat="1">
      <c r="A194" s="597">
        <v>195</v>
      </c>
      <c r="B194" s="42" t="s">
        <v>43</v>
      </c>
      <c r="C194" s="618" t="s">
        <v>65</v>
      </c>
      <c r="D194" s="148">
        <v>255.97</v>
      </c>
      <c r="E194" s="599"/>
      <c r="F194" s="600"/>
      <c r="G194" s="600">
        <v>463.08</v>
      </c>
      <c r="H194" s="600">
        <f t="shared" si="8"/>
        <v>118534.59</v>
      </c>
      <c r="I194" s="378">
        <f t="shared" si="9"/>
        <v>118534.59</v>
      </c>
      <c r="J194" s="41"/>
    </row>
    <row r="195" spans="1:10" s="6" customFormat="1" ht="30">
      <c r="A195" s="597">
        <v>196</v>
      </c>
      <c r="B195" s="42" t="s">
        <v>1411</v>
      </c>
      <c r="C195" s="618" t="s">
        <v>63</v>
      </c>
      <c r="D195" s="148">
        <v>12.51</v>
      </c>
      <c r="E195" s="599">
        <v>4488.2700000000004</v>
      </c>
      <c r="F195" s="600">
        <f t="shared" si="7"/>
        <v>56148.26</v>
      </c>
      <c r="G195" s="600">
        <v>2469.4699999999998</v>
      </c>
      <c r="H195" s="600">
        <f t="shared" si="8"/>
        <v>30893.07</v>
      </c>
      <c r="I195" s="378">
        <f t="shared" si="9"/>
        <v>87041.33</v>
      </c>
      <c r="J195" s="41"/>
    </row>
    <row r="196" spans="1:10" s="6" customFormat="1" ht="30">
      <c r="A196" s="597">
        <v>197</v>
      </c>
      <c r="B196" s="42" t="s">
        <v>48</v>
      </c>
      <c r="C196" s="618" t="s">
        <v>63</v>
      </c>
      <c r="D196" s="148">
        <v>51.85</v>
      </c>
      <c r="E196" s="599">
        <v>6875.82</v>
      </c>
      <c r="F196" s="600">
        <f t="shared" si="7"/>
        <v>356511.27</v>
      </c>
      <c r="G196" s="600">
        <v>8164.91</v>
      </c>
      <c r="H196" s="600">
        <f t="shared" si="8"/>
        <v>423350.58</v>
      </c>
      <c r="I196" s="378">
        <f t="shared" si="9"/>
        <v>779861.85000000009</v>
      </c>
      <c r="J196" s="41"/>
    </row>
    <row r="197" spans="1:10" s="6" customFormat="1" ht="45">
      <c r="A197" s="597">
        <v>198</v>
      </c>
      <c r="B197" s="70" t="s">
        <v>1453</v>
      </c>
      <c r="C197" s="203" t="s">
        <v>63</v>
      </c>
      <c r="D197" s="204">
        <v>353.25</v>
      </c>
      <c r="E197" s="599">
        <v>9339.17</v>
      </c>
      <c r="F197" s="600">
        <f t="shared" si="7"/>
        <v>3299061.8</v>
      </c>
      <c r="G197" s="600">
        <v>12146.4</v>
      </c>
      <c r="H197" s="600">
        <f t="shared" si="8"/>
        <v>4290715.8</v>
      </c>
      <c r="I197" s="378">
        <f t="shared" si="9"/>
        <v>7589777.5999999996</v>
      </c>
      <c r="J197" s="41"/>
    </row>
    <row r="198" spans="1:10" s="6" customFormat="1">
      <c r="A198" s="597">
        <v>199</v>
      </c>
      <c r="B198" s="42" t="s">
        <v>1414</v>
      </c>
      <c r="C198" s="618" t="s">
        <v>40</v>
      </c>
      <c r="D198" s="148">
        <v>0.52700000000000002</v>
      </c>
      <c r="E198" s="599">
        <v>87141.61</v>
      </c>
      <c r="F198" s="600">
        <f t="shared" si="7"/>
        <v>45923.63</v>
      </c>
      <c r="G198" s="600"/>
      <c r="H198" s="600"/>
      <c r="I198" s="378">
        <f t="shared" si="9"/>
        <v>45923.63</v>
      </c>
      <c r="J198" s="41"/>
    </row>
    <row r="199" spans="1:10" s="6" customFormat="1">
      <c r="A199" s="597">
        <v>200</v>
      </c>
      <c r="B199" s="70" t="s">
        <v>1417</v>
      </c>
      <c r="C199" s="203" t="s">
        <v>40</v>
      </c>
      <c r="D199" s="204">
        <v>3.6949999999999998</v>
      </c>
      <c r="E199" s="599">
        <v>87141.6</v>
      </c>
      <c r="F199" s="600">
        <f t="shared" si="7"/>
        <v>321988.21000000002</v>
      </c>
      <c r="G199" s="600"/>
      <c r="H199" s="600"/>
      <c r="I199" s="378">
        <f t="shared" si="9"/>
        <v>321988.21000000002</v>
      </c>
      <c r="J199" s="41"/>
    </row>
    <row r="200" spans="1:10" s="6" customFormat="1">
      <c r="A200" s="597">
        <v>201</v>
      </c>
      <c r="B200" s="42" t="s">
        <v>1418</v>
      </c>
      <c r="C200" s="618" t="s">
        <v>40</v>
      </c>
      <c r="D200" s="148">
        <v>8.3550000000000004</v>
      </c>
      <c r="E200" s="599">
        <v>97748.78</v>
      </c>
      <c r="F200" s="600">
        <f t="shared" si="7"/>
        <v>816691.06</v>
      </c>
      <c r="G200" s="600"/>
      <c r="H200" s="600"/>
      <c r="I200" s="378">
        <f t="shared" si="9"/>
        <v>816691.06</v>
      </c>
      <c r="J200" s="41"/>
    </row>
    <row r="201" spans="1:10" s="6" customFormat="1">
      <c r="A201" s="597">
        <v>202</v>
      </c>
      <c r="B201" s="42" t="s">
        <v>1429</v>
      </c>
      <c r="C201" s="618" t="s">
        <v>40</v>
      </c>
      <c r="D201" s="148">
        <v>1.3440000000000001</v>
      </c>
      <c r="E201" s="599">
        <v>87141.6</v>
      </c>
      <c r="F201" s="600">
        <f t="shared" si="7"/>
        <v>117118.31</v>
      </c>
      <c r="G201" s="600"/>
      <c r="H201" s="600"/>
      <c r="I201" s="378">
        <f t="shared" si="9"/>
        <v>117118.31</v>
      </c>
      <c r="J201" s="41"/>
    </row>
    <row r="202" spans="1:10" s="6" customFormat="1">
      <c r="A202" s="597">
        <v>203</v>
      </c>
      <c r="B202" s="42" t="s">
        <v>1419</v>
      </c>
      <c r="C202" s="618" t="s">
        <v>40</v>
      </c>
      <c r="D202" s="148">
        <v>3.8340000000000001</v>
      </c>
      <c r="E202" s="599">
        <v>87141.6</v>
      </c>
      <c r="F202" s="600">
        <f t="shared" si="7"/>
        <v>334100.89</v>
      </c>
      <c r="G202" s="600"/>
      <c r="H202" s="600"/>
      <c r="I202" s="378">
        <f t="shared" si="9"/>
        <v>334100.89</v>
      </c>
      <c r="J202" s="41"/>
    </row>
    <row r="203" spans="1:10" s="6" customFormat="1" ht="30">
      <c r="A203" s="597">
        <v>204</v>
      </c>
      <c r="B203" s="42" t="s">
        <v>58</v>
      </c>
      <c r="C203" s="618" t="s">
        <v>65</v>
      </c>
      <c r="D203" s="148">
        <v>437</v>
      </c>
      <c r="E203" s="599"/>
      <c r="F203" s="600"/>
      <c r="G203" s="600">
        <v>600</v>
      </c>
      <c r="H203" s="600">
        <f t="shared" si="8"/>
        <v>262200</v>
      </c>
      <c r="I203" s="378">
        <f t="shared" si="9"/>
        <v>262200</v>
      </c>
      <c r="J203" s="41"/>
    </row>
    <row r="204" spans="1:10" s="6" customFormat="1" ht="30">
      <c r="A204" s="597">
        <v>205</v>
      </c>
      <c r="B204" s="42" t="s">
        <v>1386</v>
      </c>
      <c r="C204" s="618" t="s">
        <v>65</v>
      </c>
      <c r="D204" s="148">
        <v>480.7</v>
      </c>
      <c r="E204" s="599">
        <v>492.36</v>
      </c>
      <c r="F204" s="600">
        <f t="shared" si="7"/>
        <v>236677.45</v>
      </c>
      <c r="G204" s="600"/>
      <c r="H204" s="600"/>
      <c r="I204" s="378">
        <f t="shared" si="9"/>
        <v>236677.45</v>
      </c>
      <c r="J204" s="41"/>
    </row>
    <row r="205" spans="1:10" s="6" customFormat="1" ht="30">
      <c r="A205" s="597">
        <v>206</v>
      </c>
      <c r="B205" s="42" t="s">
        <v>1388</v>
      </c>
      <c r="C205" s="618" t="s">
        <v>40</v>
      </c>
      <c r="D205" s="625">
        <v>0.96140000000000003</v>
      </c>
      <c r="E205" s="599">
        <v>315000</v>
      </c>
      <c r="F205" s="600">
        <f t="shared" si="7"/>
        <v>302841</v>
      </c>
      <c r="G205" s="600"/>
      <c r="H205" s="600"/>
      <c r="I205" s="378">
        <f t="shared" si="9"/>
        <v>302841</v>
      </c>
      <c r="J205" s="130" t="s">
        <v>3833</v>
      </c>
    </row>
    <row r="206" spans="1:10" s="6" customFormat="1">
      <c r="A206" s="597">
        <v>207</v>
      </c>
      <c r="B206" s="42" t="s">
        <v>1389</v>
      </c>
      <c r="C206" s="633" t="s">
        <v>266</v>
      </c>
      <c r="D206" s="148">
        <v>3.4959999999999998E-2</v>
      </c>
      <c r="E206" s="599">
        <v>315</v>
      </c>
      <c r="F206" s="600">
        <f t="shared" si="7"/>
        <v>11.01</v>
      </c>
      <c r="G206" s="600"/>
      <c r="H206" s="600"/>
      <c r="I206" s="378">
        <f t="shared" si="9"/>
        <v>11.01</v>
      </c>
      <c r="J206" s="392" t="s">
        <v>3830</v>
      </c>
    </row>
    <row r="207" spans="1:10" s="6" customFormat="1">
      <c r="A207" s="597">
        <v>208</v>
      </c>
      <c r="B207" s="42" t="s">
        <v>1425</v>
      </c>
      <c r="C207" s="618" t="s">
        <v>60</v>
      </c>
      <c r="D207" s="148">
        <v>94.46</v>
      </c>
      <c r="E207" s="599">
        <v>107.96</v>
      </c>
      <c r="F207" s="600">
        <f t="shared" si="7"/>
        <v>10197.9</v>
      </c>
      <c r="G207" s="600">
        <v>77.099999999999994</v>
      </c>
      <c r="H207" s="600">
        <f t="shared" si="8"/>
        <v>7282.87</v>
      </c>
      <c r="I207" s="378">
        <f t="shared" si="9"/>
        <v>17480.77</v>
      </c>
      <c r="J207" s="41"/>
    </row>
    <row r="208" spans="1:10" s="6" customFormat="1" ht="60">
      <c r="A208" s="597">
        <v>209</v>
      </c>
      <c r="B208" s="98" t="s">
        <v>1421</v>
      </c>
      <c r="C208" s="92" t="s">
        <v>63</v>
      </c>
      <c r="D208" s="153">
        <v>549.49</v>
      </c>
      <c r="E208" s="599"/>
      <c r="F208" s="600"/>
      <c r="G208" s="600">
        <v>3507.12</v>
      </c>
      <c r="H208" s="600">
        <f t="shared" si="8"/>
        <v>1927127.37</v>
      </c>
      <c r="I208" s="378">
        <f t="shared" si="9"/>
        <v>1927127.37</v>
      </c>
      <c r="J208" s="41"/>
    </row>
    <row r="209" spans="1:10" s="6" customFormat="1" ht="31.2">
      <c r="A209" s="597">
        <v>210</v>
      </c>
      <c r="B209" s="617" t="s">
        <v>3058</v>
      </c>
      <c r="C209" s="92"/>
      <c r="D209" s="153"/>
      <c r="E209" s="38"/>
      <c r="F209" s="600"/>
      <c r="G209" s="377"/>
      <c r="H209" s="600"/>
      <c r="I209" s="40"/>
      <c r="J209" s="41"/>
    </row>
    <row r="210" spans="1:10" s="6" customFormat="1" ht="30">
      <c r="A210" s="597">
        <v>211</v>
      </c>
      <c r="B210" s="98" t="s">
        <v>1432</v>
      </c>
      <c r="C210" s="92" t="s">
        <v>63</v>
      </c>
      <c r="D210" s="629">
        <v>8.84</v>
      </c>
      <c r="E210" s="599">
        <v>9339.17</v>
      </c>
      <c r="F210" s="600">
        <f t="shared" si="7"/>
        <v>82558.259999999995</v>
      </c>
      <c r="G210" s="600">
        <v>20636.400000000001</v>
      </c>
      <c r="H210" s="600">
        <f t="shared" si="8"/>
        <v>182425.78</v>
      </c>
      <c r="I210" s="378">
        <f t="shared" ref="I210:I219" si="10">H210+F210</f>
        <v>264984.03999999998</v>
      </c>
      <c r="J210" s="719" t="s">
        <v>3834</v>
      </c>
    </row>
    <row r="211" spans="1:10" s="6" customFormat="1" ht="30">
      <c r="A211" s="597">
        <v>212</v>
      </c>
      <c r="B211" s="76" t="s">
        <v>1433</v>
      </c>
      <c r="C211" s="74" t="s">
        <v>40</v>
      </c>
      <c r="D211" s="635">
        <v>0.16300000000000001</v>
      </c>
      <c r="E211" s="599">
        <v>353912.52</v>
      </c>
      <c r="F211" s="600">
        <f t="shared" si="7"/>
        <v>57687.74</v>
      </c>
      <c r="G211" s="377"/>
      <c r="H211" s="600"/>
      <c r="I211" s="378">
        <f t="shared" si="10"/>
        <v>57687.74</v>
      </c>
      <c r="J211" s="719" t="s">
        <v>3835</v>
      </c>
    </row>
    <row r="212" spans="1:10" s="6" customFormat="1" ht="30">
      <c r="A212" s="597">
        <v>213</v>
      </c>
      <c r="B212" s="76" t="s">
        <v>1434</v>
      </c>
      <c r="C212" s="74" t="s">
        <v>40</v>
      </c>
      <c r="D212" s="635">
        <v>2.1000000000000001E-2</v>
      </c>
      <c r="E212" s="599">
        <v>352716.19</v>
      </c>
      <c r="F212" s="600">
        <f t="shared" si="7"/>
        <v>7407.04</v>
      </c>
      <c r="G212" s="377"/>
      <c r="H212" s="600"/>
      <c r="I212" s="378">
        <f t="shared" si="10"/>
        <v>7407.04</v>
      </c>
      <c r="J212" s="719" t="s">
        <v>3836</v>
      </c>
    </row>
    <row r="213" spans="1:10" s="6" customFormat="1" ht="30">
      <c r="A213" s="597">
        <v>214</v>
      </c>
      <c r="B213" s="98" t="s">
        <v>1435</v>
      </c>
      <c r="C213" s="92" t="s">
        <v>40</v>
      </c>
      <c r="D213" s="629">
        <v>1.7999999999999999E-2</v>
      </c>
      <c r="E213" s="599">
        <v>368157.22</v>
      </c>
      <c r="F213" s="600">
        <f t="shared" si="7"/>
        <v>6626.83</v>
      </c>
      <c r="G213" s="377"/>
      <c r="H213" s="600"/>
      <c r="I213" s="378">
        <f t="shared" si="10"/>
        <v>6626.83</v>
      </c>
      <c r="J213" s="719" t="s">
        <v>3837</v>
      </c>
    </row>
    <row r="214" spans="1:10" s="6" customFormat="1" ht="30">
      <c r="A214" s="597">
        <v>215</v>
      </c>
      <c r="B214" s="98" t="s">
        <v>1436</v>
      </c>
      <c r="C214" s="92" t="s">
        <v>40</v>
      </c>
      <c r="D214" s="629">
        <v>2.3E-2</v>
      </c>
      <c r="E214" s="599">
        <v>352354.78</v>
      </c>
      <c r="F214" s="600">
        <f t="shared" si="7"/>
        <v>8104.16</v>
      </c>
      <c r="G214" s="377"/>
      <c r="H214" s="600"/>
      <c r="I214" s="378">
        <f t="shared" si="10"/>
        <v>8104.16</v>
      </c>
      <c r="J214" s="719" t="s">
        <v>3838</v>
      </c>
    </row>
    <row r="215" spans="1:10" s="6" customFormat="1" ht="30">
      <c r="A215" s="597">
        <v>216</v>
      </c>
      <c r="B215" s="98" t="s">
        <v>1437</v>
      </c>
      <c r="C215" s="92" t="s">
        <v>63</v>
      </c>
      <c r="D215" s="153">
        <v>3.08</v>
      </c>
      <c r="E215" s="599">
        <v>18678.330000000002</v>
      </c>
      <c r="F215" s="600">
        <f t="shared" ref="F215:F275" si="11">ROUND(E215*D215,2)</f>
        <v>57529.26</v>
      </c>
      <c r="G215" s="600">
        <v>41272.800000000003</v>
      </c>
      <c r="H215" s="600">
        <f t="shared" ref="H215:H273" si="12">ROUND(G215*D215,2)</f>
        <v>127120.22</v>
      </c>
      <c r="I215" s="378">
        <f t="shared" si="10"/>
        <v>184649.48</v>
      </c>
      <c r="J215" s="719" t="s">
        <v>3839</v>
      </c>
    </row>
    <row r="216" spans="1:10" s="6" customFormat="1" ht="30">
      <c r="A216" s="597">
        <v>217</v>
      </c>
      <c r="B216" s="98" t="s">
        <v>1438</v>
      </c>
      <c r="C216" s="92" t="s">
        <v>40</v>
      </c>
      <c r="D216" s="153">
        <v>9.6000000000000002E-2</v>
      </c>
      <c r="E216" s="599">
        <v>167241.46</v>
      </c>
      <c r="F216" s="600">
        <f t="shared" si="11"/>
        <v>16055.18</v>
      </c>
      <c r="G216" s="600"/>
      <c r="H216" s="600"/>
      <c r="I216" s="378">
        <f t="shared" si="10"/>
        <v>16055.18</v>
      </c>
      <c r="J216" s="719" t="s">
        <v>3840</v>
      </c>
    </row>
    <row r="217" spans="1:10" s="6" customFormat="1" ht="30">
      <c r="A217" s="597">
        <v>218</v>
      </c>
      <c r="B217" s="98" t="s">
        <v>1435</v>
      </c>
      <c r="C217" s="92" t="s">
        <v>40</v>
      </c>
      <c r="D217" s="198">
        <v>1.4E-2</v>
      </c>
      <c r="E217" s="599">
        <v>167767.85999999999</v>
      </c>
      <c r="F217" s="600">
        <f t="shared" si="11"/>
        <v>2348.75</v>
      </c>
      <c r="G217" s="377"/>
      <c r="H217" s="600"/>
      <c r="I217" s="378">
        <f t="shared" si="10"/>
        <v>2348.75</v>
      </c>
      <c r="J217" s="719" t="s">
        <v>3841</v>
      </c>
    </row>
    <row r="218" spans="1:10" s="6" customFormat="1" ht="30">
      <c r="A218" s="597">
        <v>219</v>
      </c>
      <c r="B218" s="98" t="s">
        <v>1454</v>
      </c>
      <c r="C218" s="92" t="s">
        <v>40</v>
      </c>
      <c r="D218" s="198">
        <v>8.9999999999999993E-3</v>
      </c>
      <c r="E218" s="599"/>
      <c r="F218" s="600"/>
      <c r="G218" s="600">
        <v>798122.22</v>
      </c>
      <c r="H218" s="600">
        <f t="shared" si="12"/>
        <v>7183.1</v>
      </c>
      <c r="I218" s="378">
        <f t="shared" si="10"/>
        <v>7183.1</v>
      </c>
      <c r="J218" s="719" t="s">
        <v>3842</v>
      </c>
    </row>
    <row r="219" spans="1:10" s="6" customFormat="1" ht="45">
      <c r="A219" s="597">
        <v>220</v>
      </c>
      <c r="B219" s="98" t="s">
        <v>3086</v>
      </c>
      <c r="C219" s="92" t="s">
        <v>40</v>
      </c>
      <c r="D219" s="153">
        <v>0.04</v>
      </c>
      <c r="E219" s="599">
        <v>114809.25</v>
      </c>
      <c r="F219" s="600">
        <f t="shared" si="11"/>
        <v>4592.37</v>
      </c>
      <c r="G219" s="377"/>
      <c r="H219" s="600"/>
      <c r="I219" s="378">
        <f t="shared" si="10"/>
        <v>4592.37</v>
      </c>
      <c r="J219" s="719" t="s">
        <v>3843</v>
      </c>
    </row>
    <row r="220" spans="1:10" s="6" customFormat="1" ht="30">
      <c r="A220" s="597">
        <v>221</v>
      </c>
      <c r="B220" s="636" t="s">
        <v>3059</v>
      </c>
      <c r="C220" s="92" t="s">
        <v>31</v>
      </c>
      <c r="D220" s="153">
        <v>1</v>
      </c>
      <c r="E220" s="38"/>
      <c r="F220" s="600"/>
      <c r="G220" s="377"/>
      <c r="H220" s="600"/>
      <c r="I220" s="40"/>
      <c r="J220" s="720" t="s">
        <v>3769</v>
      </c>
    </row>
    <row r="221" spans="1:10" s="6" customFormat="1" ht="30">
      <c r="A221" s="597">
        <v>222</v>
      </c>
      <c r="B221" s="98" t="s">
        <v>45</v>
      </c>
      <c r="C221" s="92" t="s">
        <v>63</v>
      </c>
      <c r="D221" s="153">
        <v>0.17</v>
      </c>
      <c r="E221" s="599">
        <v>13751.65</v>
      </c>
      <c r="F221" s="600">
        <f t="shared" si="11"/>
        <v>2337.7800000000002</v>
      </c>
      <c r="G221" s="600">
        <v>16329.82</v>
      </c>
      <c r="H221" s="600">
        <f t="shared" si="12"/>
        <v>2776.07</v>
      </c>
      <c r="I221" s="378">
        <f t="shared" ref="I221:I230" si="13">H221+F221</f>
        <v>5113.8500000000004</v>
      </c>
      <c r="J221" s="719" t="s">
        <v>3844</v>
      </c>
    </row>
    <row r="222" spans="1:10" s="6" customFormat="1" ht="30">
      <c r="A222" s="597">
        <v>223</v>
      </c>
      <c r="B222" s="98" t="s">
        <v>1439</v>
      </c>
      <c r="C222" s="92" t="s">
        <v>63</v>
      </c>
      <c r="D222" s="153">
        <v>0.89</v>
      </c>
      <c r="E222" s="599">
        <v>18678.34</v>
      </c>
      <c r="F222" s="600">
        <f t="shared" si="11"/>
        <v>16623.72</v>
      </c>
      <c r="G222" s="600">
        <v>41272.800000000003</v>
      </c>
      <c r="H222" s="600">
        <f t="shared" si="12"/>
        <v>36732.79</v>
      </c>
      <c r="I222" s="378">
        <f t="shared" si="13"/>
        <v>53356.51</v>
      </c>
      <c r="J222" s="719" t="s">
        <v>3845</v>
      </c>
    </row>
    <row r="223" spans="1:10" s="6" customFormat="1" ht="30">
      <c r="A223" s="597">
        <v>224</v>
      </c>
      <c r="B223" s="98" t="s">
        <v>1417</v>
      </c>
      <c r="C223" s="92" t="s">
        <v>40</v>
      </c>
      <c r="D223" s="198">
        <v>0.128</v>
      </c>
      <c r="E223" s="599">
        <v>174283.2</v>
      </c>
      <c r="F223" s="600">
        <f t="shared" si="11"/>
        <v>22308.25</v>
      </c>
      <c r="G223" s="600"/>
      <c r="H223" s="600"/>
      <c r="I223" s="378">
        <f t="shared" si="13"/>
        <v>22308.25</v>
      </c>
      <c r="J223" s="719" t="s">
        <v>3846</v>
      </c>
    </row>
    <row r="224" spans="1:10" s="6" customFormat="1" ht="30">
      <c r="A224" s="597">
        <v>225</v>
      </c>
      <c r="B224" s="98" t="s">
        <v>1414</v>
      </c>
      <c r="C224" s="92" t="s">
        <v>40</v>
      </c>
      <c r="D224" s="198">
        <v>2E-3</v>
      </c>
      <c r="E224" s="599">
        <v>174280</v>
      </c>
      <c r="F224" s="600">
        <f t="shared" si="11"/>
        <v>348.56</v>
      </c>
      <c r="G224" s="600"/>
      <c r="H224" s="600"/>
      <c r="I224" s="378">
        <f t="shared" si="13"/>
        <v>348.56</v>
      </c>
      <c r="J224" s="719" t="s">
        <v>3847</v>
      </c>
    </row>
    <row r="225" spans="1:10" s="6" customFormat="1" ht="42.75" customHeight="1">
      <c r="A225" s="597">
        <v>226</v>
      </c>
      <c r="B225" s="98" t="s">
        <v>1455</v>
      </c>
      <c r="C225" s="92" t="s">
        <v>40</v>
      </c>
      <c r="D225" s="198">
        <v>3.0000000000000001E-3</v>
      </c>
      <c r="E225" s="599">
        <v>2332380</v>
      </c>
      <c r="F225" s="600">
        <f t="shared" si="11"/>
        <v>6997.14</v>
      </c>
      <c r="G225" s="600">
        <v>1217383.33</v>
      </c>
      <c r="H225" s="600">
        <f t="shared" si="12"/>
        <v>3652.15</v>
      </c>
      <c r="I225" s="378">
        <f t="shared" si="13"/>
        <v>10649.29</v>
      </c>
      <c r="J225" s="720" t="s">
        <v>3848</v>
      </c>
    </row>
    <row r="226" spans="1:10" s="6" customFormat="1" ht="30">
      <c r="A226" s="597">
        <v>227</v>
      </c>
      <c r="B226" s="98" t="s">
        <v>1420</v>
      </c>
      <c r="C226" s="92" t="s">
        <v>2</v>
      </c>
      <c r="D226" s="153">
        <v>2.84</v>
      </c>
      <c r="E226" s="599">
        <v>215.92</v>
      </c>
      <c r="F226" s="600">
        <f t="shared" si="11"/>
        <v>613.21</v>
      </c>
      <c r="G226" s="600">
        <v>840</v>
      </c>
      <c r="H226" s="600">
        <f t="shared" si="12"/>
        <v>2385.6</v>
      </c>
      <c r="I226" s="378">
        <f t="shared" si="13"/>
        <v>2998.81</v>
      </c>
      <c r="J226" s="719" t="s">
        <v>3845</v>
      </c>
    </row>
    <row r="227" spans="1:10" s="6" customFormat="1" ht="30">
      <c r="A227" s="597">
        <v>228</v>
      </c>
      <c r="B227" s="68" t="s">
        <v>1440</v>
      </c>
      <c r="C227" s="92" t="s">
        <v>3051</v>
      </c>
      <c r="D227" s="153">
        <v>0.02</v>
      </c>
      <c r="E227" s="599">
        <v>29842</v>
      </c>
      <c r="F227" s="600">
        <f t="shared" si="11"/>
        <v>596.84</v>
      </c>
      <c r="G227" s="600">
        <v>3545.5</v>
      </c>
      <c r="H227" s="600">
        <f t="shared" si="12"/>
        <v>70.91</v>
      </c>
      <c r="I227" s="378">
        <f t="shared" si="13"/>
        <v>667.75</v>
      </c>
      <c r="J227" s="719" t="s">
        <v>3847</v>
      </c>
    </row>
    <row r="228" spans="1:10" s="6" customFormat="1" ht="30">
      <c r="A228" s="597">
        <v>229</v>
      </c>
      <c r="B228" s="98" t="s">
        <v>64</v>
      </c>
      <c r="C228" s="92" t="s">
        <v>65</v>
      </c>
      <c r="D228" s="153">
        <v>5.4</v>
      </c>
      <c r="E228" s="599"/>
      <c r="F228" s="600"/>
      <c r="G228" s="600">
        <v>756</v>
      </c>
      <c r="H228" s="600">
        <f t="shared" si="12"/>
        <v>4082.4</v>
      </c>
      <c r="I228" s="378">
        <f t="shared" si="13"/>
        <v>4082.4</v>
      </c>
      <c r="J228" s="719" t="s">
        <v>3849</v>
      </c>
    </row>
    <row r="229" spans="1:10" s="6" customFormat="1" ht="45">
      <c r="A229" s="597">
        <v>230</v>
      </c>
      <c r="B229" s="98" t="s">
        <v>1389</v>
      </c>
      <c r="C229" s="92" t="s">
        <v>266</v>
      </c>
      <c r="D229" s="198">
        <v>1.1120000000000001</v>
      </c>
      <c r="E229" s="599">
        <v>917.81</v>
      </c>
      <c r="F229" s="600">
        <f t="shared" si="11"/>
        <v>1020.6</v>
      </c>
      <c r="G229" s="600"/>
      <c r="H229" s="600"/>
      <c r="I229" s="378">
        <f t="shared" si="13"/>
        <v>1020.6</v>
      </c>
      <c r="J229" s="130" t="s">
        <v>3850</v>
      </c>
    </row>
    <row r="230" spans="1:10" s="6" customFormat="1" ht="45">
      <c r="A230" s="597">
        <v>231</v>
      </c>
      <c r="B230" s="98" t="s">
        <v>1388</v>
      </c>
      <c r="C230" s="92" t="s">
        <v>40</v>
      </c>
      <c r="D230" s="153">
        <v>3.0000000000000001E-3</v>
      </c>
      <c r="E230" s="599">
        <v>4953313.33</v>
      </c>
      <c r="F230" s="600">
        <f t="shared" si="11"/>
        <v>14859.94</v>
      </c>
      <c r="G230" s="600"/>
      <c r="H230" s="600"/>
      <c r="I230" s="378">
        <f t="shared" si="13"/>
        <v>14859.94</v>
      </c>
      <c r="J230" s="130" t="s">
        <v>3851</v>
      </c>
    </row>
    <row r="231" spans="1:10" s="6" customFormat="1" ht="15.6">
      <c r="A231" s="597">
        <v>232</v>
      </c>
      <c r="B231" s="637" t="s">
        <v>3060</v>
      </c>
      <c r="C231" s="74" t="s">
        <v>31</v>
      </c>
      <c r="D231" s="198">
        <v>1</v>
      </c>
      <c r="E231" s="638"/>
      <c r="F231" s="600"/>
      <c r="G231" s="348"/>
      <c r="H231" s="600"/>
      <c r="I231" s="348"/>
      <c r="J231" s="41"/>
    </row>
    <row r="232" spans="1:10" s="6" customFormat="1" ht="30">
      <c r="A232" s="597">
        <v>233</v>
      </c>
      <c r="B232" s="98" t="s">
        <v>45</v>
      </c>
      <c r="C232" s="100" t="s">
        <v>63</v>
      </c>
      <c r="D232" s="153">
        <v>0.18</v>
      </c>
      <c r="E232" s="599">
        <v>6875.78</v>
      </c>
      <c r="F232" s="600">
        <f t="shared" si="11"/>
        <v>1237.6400000000001</v>
      </c>
      <c r="G232" s="600">
        <v>8164.94</v>
      </c>
      <c r="H232" s="600">
        <f t="shared" si="12"/>
        <v>1469.69</v>
      </c>
      <c r="I232" s="378">
        <f>H232+F232</f>
        <v>2707.33</v>
      </c>
      <c r="J232" s="41"/>
    </row>
    <row r="233" spans="1:10" s="6" customFormat="1" ht="30">
      <c r="A233" s="597">
        <v>234</v>
      </c>
      <c r="B233" s="42" t="s">
        <v>1439</v>
      </c>
      <c r="C233" s="618" t="s">
        <v>63</v>
      </c>
      <c r="D233" s="148">
        <v>1.02</v>
      </c>
      <c r="E233" s="599">
        <v>9525.9500000000007</v>
      </c>
      <c r="F233" s="600">
        <f t="shared" si="11"/>
        <v>9716.4699999999993</v>
      </c>
      <c r="G233" s="600">
        <v>20636.400000000001</v>
      </c>
      <c r="H233" s="600">
        <f t="shared" si="12"/>
        <v>21049.13</v>
      </c>
      <c r="I233" s="378">
        <f t="shared" ref="I233:I261" si="14">H233+F233</f>
        <v>30765.599999999999</v>
      </c>
      <c r="J233" s="41"/>
    </row>
    <row r="234" spans="1:10" s="6" customFormat="1">
      <c r="A234" s="597">
        <v>235</v>
      </c>
      <c r="B234" s="42" t="s">
        <v>1417</v>
      </c>
      <c r="C234" s="618" t="s">
        <v>40</v>
      </c>
      <c r="D234" s="148">
        <v>0.14499999999999999</v>
      </c>
      <c r="E234" s="599">
        <v>87141.59</v>
      </c>
      <c r="F234" s="600">
        <f t="shared" si="11"/>
        <v>12635.53</v>
      </c>
      <c r="G234" s="600"/>
      <c r="H234" s="600"/>
      <c r="I234" s="378">
        <f t="shared" si="14"/>
        <v>12635.53</v>
      </c>
      <c r="J234" s="41"/>
    </row>
    <row r="235" spans="1:10" s="6" customFormat="1">
      <c r="A235" s="597">
        <v>236</v>
      </c>
      <c r="B235" s="42" t="s">
        <v>1414</v>
      </c>
      <c r="C235" s="618" t="s">
        <v>40</v>
      </c>
      <c r="D235" s="148">
        <v>3.0000000000000001E-3</v>
      </c>
      <c r="E235" s="599">
        <v>87140</v>
      </c>
      <c r="F235" s="600">
        <f t="shared" si="11"/>
        <v>261.42</v>
      </c>
      <c r="G235" s="600"/>
      <c r="H235" s="600"/>
      <c r="I235" s="378">
        <f t="shared" si="14"/>
        <v>261.42</v>
      </c>
      <c r="J235" s="41"/>
    </row>
    <row r="236" spans="1:10" s="6" customFormat="1" ht="43.5" customHeight="1">
      <c r="A236" s="597">
        <v>237</v>
      </c>
      <c r="B236" s="42" t="s">
        <v>1455</v>
      </c>
      <c r="C236" s="618" t="s">
        <v>40</v>
      </c>
      <c r="D236" s="204">
        <v>8.9999999999999993E-3</v>
      </c>
      <c r="E236" s="599">
        <v>777460</v>
      </c>
      <c r="F236" s="600">
        <f t="shared" si="11"/>
        <v>6997.14</v>
      </c>
      <c r="G236" s="600">
        <v>405794.44</v>
      </c>
      <c r="H236" s="600">
        <f t="shared" si="12"/>
        <v>3652.15</v>
      </c>
      <c r="I236" s="378">
        <f t="shared" si="14"/>
        <v>10649.29</v>
      </c>
      <c r="J236" s="41"/>
    </row>
    <row r="237" spans="1:10" s="6" customFormat="1">
      <c r="A237" s="597">
        <v>238</v>
      </c>
      <c r="B237" s="42" t="s">
        <v>1420</v>
      </c>
      <c r="C237" s="618" t="s">
        <v>2</v>
      </c>
      <c r="D237" s="204">
        <v>4</v>
      </c>
      <c r="E237" s="599">
        <v>107.96</v>
      </c>
      <c r="F237" s="600">
        <f t="shared" si="11"/>
        <v>431.84</v>
      </c>
      <c r="G237" s="600">
        <v>420</v>
      </c>
      <c r="H237" s="600">
        <f t="shared" si="12"/>
        <v>1680</v>
      </c>
      <c r="I237" s="378">
        <f t="shared" si="14"/>
        <v>2111.84</v>
      </c>
      <c r="J237" s="41"/>
    </row>
    <row r="238" spans="1:10" s="6" customFormat="1" ht="30">
      <c r="A238" s="597">
        <v>239</v>
      </c>
      <c r="B238" s="98" t="s">
        <v>1441</v>
      </c>
      <c r="C238" s="92" t="s">
        <v>3051</v>
      </c>
      <c r="D238" s="198">
        <v>0.01</v>
      </c>
      <c r="E238" s="599">
        <v>132432</v>
      </c>
      <c r="F238" s="600">
        <f t="shared" si="11"/>
        <v>1324.32</v>
      </c>
      <c r="G238" s="600">
        <v>1772</v>
      </c>
      <c r="H238" s="600">
        <f t="shared" si="12"/>
        <v>17.72</v>
      </c>
      <c r="I238" s="378">
        <f t="shared" si="14"/>
        <v>1342.04</v>
      </c>
      <c r="J238" s="41"/>
    </row>
    <row r="239" spans="1:10" s="6" customFormat="1" ht="30">
      <c r="A239" s="597">
        <v>240</v>
      </c>
      <c r="B239" s="98" t="s">
        <v>1442</v>
      </c>
      <c r="C239" s="92" t="s">
        <v>65</v>
      </c>
      <c r="D239" s="198">
        <v>7.1</v>
      </c>
      <c r="E239" s="599"/>
      <c r="F239" s="600"/>
      <c r="G239" s="600">
        <v>378</v>
      </c>
      <c r="H239" s="600">
        <f t="shared" si="12"/>
        <v>2683.8</v>
      </c>
      <c r="I239" s="378">
        <f t="shared" si="14"/>
        <v>2683.8</v>
      </c>
      <c r="J239" s="41"/>
    </row>
    <row r="240" spans="1:10" s="6" customFormat="1" ht="45">
      <c r="A240" s="597">
        <v>241</v>
      </c>
      <c r="B240" s="98" t="s">
        <v>1389</v>
      </c>
      <c r="C240" s="92" t="s">
        <v>266</v>
      </c>
      <c r="D240" s="162">
        <v>1.4625999999999999</v>
      </c>
      <c r="E240" s="599">
        <v>458.76</v>
      </c>
      <c r="F240" s="600">
        <f t="shared" si="11"/>
        <v>670.98</v>
      </c>
      <c r="G240" s="600"/>
      <c r="H240" s="600"/>
      <c r="I240" s="378">
        <f t="shared" si="14"/>
        <v>670.98</v>
      </c>
      <c r="J240" s="130" t="s">
        <v>3852</v>
      </c>
    </row>
    <row r="241" spans="1:10" s="6" customFormat="1" ht="45">
      <c r="A241" s="597">
        <v>242</v>
      </c>
      <c r="B241" s="98" t="s">
        <v>1388</v>
      </c>
      <c r="C241" s="92" t="s">
        <v>40</v>
      </c>
      <c r="D241" s="163">
        <v>3.8999999999999998E-3</v>
      </c>
      <c r="E241" s="599">
        <v>2504879.4900000002</v>
      </c>
      <c r="F241" s="600">
        <f t="shared" si="11"/>
        <v>9769.0300000000007</v>
      </c>
      <c r="G241" s="600"/>
      <c r="H241" s="600"/>
      <c r="I241" s="378">
        <f t="shared" si="14"/>
        <v>9769.0300000000007</v>
      </c>
      <c r="J241" s="130" t="s">
        <v>3853</v>
      </c>
    </row>
    <row r="242" spans="1:10" s="6" customFormat="1" ht="15.6">
      <c r="A242" s="597">
        <v>243</v>
      </c>
      <c r="B242" s="637" t="s">
        <v>3061</v>
      </c>
      <c r="C242" s="74" t="s">
        <v>31</v>
      </c>
      <c r="D242" s="198">
        <v>1</v>
      </c>
      <c r="E242" s="599"/>
      <c r="F242" s="600"/>
      <c r="G242" s="600"/>
      <c r="H242" s="600"/>
      <c r="I242" s="40"/>
      <c r="J242" s="41"/>
    </row>
    <row r="243" spans="1:10" s="6" customFormat="1" ht="30">
      <c r="A243" s="597">
        <v>244</v>
      </c>
      <c r="B243" s="98" t="s">
        <v>45</v>
      </c>
      <c r="C243" s="92" t="s">
        <v>63</v>
      </c>
      <c r="D243" s="153">
        <v>8.82</v>
      </c>
      <c r="E243" s="599">
        <v>6875.82</v>
      </c>
      <c r="F243" s="600">
        <f t="shared" si="11"/>
        <v>60644.73</v>
      </c>
      <c r="G243" s="600">
        <v>8164.91</v>
      </c>
      <c r="H243" s="600">
        <f t="shared" si="12"/>
        <v>72014.509999999995</v>
      </c>
      <c r="I243" s="378">
        <f t="shared" si="14"/>
        <v>132659.24</v>
      </c>
      <c r="J243" s="41"/>
    </row>
    <row r="244" spans="1:10" s="6" customFormat="1" ht="30">
      <c r="A244" s="597">
        <v>245</v>
      </c>
      <c r="B244" s="98" t="s">
        <v>1443</v>
      </c>
      <c r="C244" s="92" t="s">
        <v>63</v>
      </c>
      <c r="D244" s="153">
        <v>59.95</v>
      </c>
      <c r="E244" s="599">
        <v>9339.17</v>
      </c>
      <c r="F244" s="600">
        <f t="shared" si="11"/>
        <v>559883.24</v>
      </c>
      <c r="G244" s="600">
        <v>20636.400000000001</v>
      </c>
      <c r="H244" s="600">
        <f t="shared" si="12"/>
        <v>1237152.18</v>
      </c>
      <c r="I244" s="378">
        <f t="shared" si="14"/>
        <v>1797035.42</v>
      </c>
      <c r="J244" s="41"/>
    </row>
    <row r="245" spans="1:10" s="6" customFormat="1">
      <c r="A245" s="597">
        <v>246</v>
      </c>
      <c r="B245" s="98" t="s">
        <v>1429</v>
      </c>
      <c r="C245" s="92" t="s">
        <v>40</v>
      </c>
      <c r="D245" s="153">
        <v>0.56000000000000005</v>
      </c>
      <c r="E245" s="599">
        <v>87141.61</v>
      </c>
      <c r="F245" s="600">
        <f t="shared" si="11"/>
        <v>48799.3</v>
      </c>
      <c r="G245" s="600"/>
      <c r="H245" s="600"/>
      <c r="I245" s="378">
        <f t="shared" si="14"/>
        <v>48799.3</v>
      </c>
      <c r="J245" s="41"/>
    </row>
    <row r="246" spans="1:10" s="6" customFormat="1">
      <c r="A246" s="597">
        <v>247</v>
      </c>
      <c r="B246" s="98" t="s">
        <v>1444</v>
      </c>
      <c r="C246" s="92" t="s">
        <v>40</v>
      </c>
      <c r="D246" s="153">
        <v>0.33900000000000002</v>
      </c>
      <c r="E246" s="599">
        <v>87141.59</v>
      </c>
      <c r="F246" s="600">
        <f t="shared" si="11"/>
        <v>29541</v>
      </c>
      <c r="G246" s="600"/>
      <c r="H246" s="600"/>
      <c r="I246" s="378">
        <f t="shared" si="14"/>
        <v>29541</v>
      </c>
      <c r="J246" s="41"/>
    </row>
    <row r="247" spans="1:10" s="6" customFormat="1">
      <c r="A247" s="597">
        <v>248</v>
      </c>
      <c r="B247" s="98" t="s">
        <v>1418</v>
      </c>
      <c r="C247" s="92" t="s">
        <v>40</v>
      </c>
      <c r="D247" s="153">
        <v>1.4339999999999999</v>
      </c>
      <c r="E247" s="599">
        <v>87141.6</v>
      </c>
      <c r="F247" s="600">
        <f t="shared" si="11"/>
        <v>124961.05</v>
      </c>
      <c r="G247" s="600"/>
      <c r="H247" s="600"/>
      <c r="I247" s="378">
        <f t="shared" si="14"/>
        <v>124961.05</v>
      </c>
      <c r="J247" s="41"/>
    </row>
    <row r="248" spans="1:10" s="6" customFormat="1">
      <c r="A248" s="597">
        <v>249</v>
      </c>
      <c r="B248" s="98" t="s">
        <v>1417</v>
      </c>
      <c r="C248" s="92" t="s">
        <v>40</v>
      </c>
      <c r="D248" s="153">
        <v>3.7389999999999999</v>
      </c>
      <c r="E248" s="599">
        <v>87141.6</v>
      </c>
      <c r="F248" s="600">
        <f t="shared" si="11"/>
        <v>325822.44</v>
      </c>
      <c r="G248" s="600"/>
      <c r="H248" s="600"/>
      <c r="I248" s="378">
        <f t="shared" si="14"/>
        <v>325822.44</v>
      </c>
      <c r="J248" s="41"/>
    </row>
    <row r="249" spans="1:10" s="6" customFormat="1">
      <c r="A249" s="597">
        <v>250</v>
      </c>
      <c r="B249" s="98" t="s">
        <v>1445</v>
      </c>
      <c r="C249" s="92" t="s">
        <v>40</v>
      </c>
      <c r="D249" s="153">
        <v>5.3999999999999999E-2</v>
      </c>
      <c r="E249" s="599">
        <v>87141.48</v>
      </c>
      <c r="F249" s="600">
        <f t="shared" si="11"/>
        <v>4705.6400000000003</v>
      </c>
      <c r="G249" s="600"/>
      <c r="H249" s="600"/>
      <c r="I249" s="378">
        <f t="shared" si="14"/>
        <v>4705.6400000000003</v>
      </c>
      <c r="J249" s="41"/>
    </row>
    <row r="250" spans="1:10" s="6" customFormat="1">
      <c r="A250" s="597">
        <v>251</v>
      </c>
      <c r="B250" s="98" t="s">
        <v>1414</v>
      </c>
      <c r="C250" s="92" t="s">
        <v>40</v>
      </c>
      <c r="D250" s="153">
        <v>7.8E-2</v>
      </c>
      <c r="E250" s="599">
        <v>87141.54</v>
      </c>
      <c r="F250" s="600">
        <f t="shared" si="11"/>
        <v>6797.04</v>
      </c>
      <c r="G250" s="600"/>
      <c r="H250" s="600"/>
      <c r="I250" s="378">
        <f t="shared" si="14"/>
        <v>6797.04</v>
      </c>
      <c r="J250" s="41"/>
    </row>
    <row r="251" spans="1:10" s="6" customFormat="1">
      <c r="A251" s="597">
        <v>252</v>
      </c>
      <c r="B251" s="98" t="s">
        <v>1446</v>
      </c>
      <c r="C251" s="92" t="s">
        <v>2</v>
      </c>
      <c r="D251" s="153">
        <v>46.5</v>
      </c>
      <c r="E251" s="599">
        <v>107.96</v>
      </c>
      <c r="F251" s="600">
        <f t="shared" si="11"/>
        <v>5020.1400000000003</v>
      </c>
      <c r="G251" s="600">
        <v>420</v>
      </c>
      <c r="H251" s="600">
        <f t="shared" si="12"/>
        <v>19530</v>
      </c>
      <c r="I251" s="378">
        <f t="shared" si="14"/>
        <v>24550.14</v>
      </c>
      <c r="J251" s="41"/>
    </row>
    <row r="252" spans="1:10" s="6" customFormat="1" ht="30">
      <c r="A252" s="597">
        <v>253</v>
      </c>
      <c r="B252" s="98" t="s">
        <v>1441</v>
      </c>
      <c r="C252" s="92" t="s">
        <v>3051</v>
      </c>
      <c r="D252" s="153">
        <v>0.17</v>
      </c>
      <c r="E252" s="599">
        <v>13243.18</v>
      </c>
      <c r="F252" s="600">
        <f t="shared" si="11"/>
        <v>2251.34</v>
      </c>
      <c r="G252" s="600">
        <v>1772.59</v>
      </c>
      <c r="H252" s="600">
        <f t="shared" si="12"/>
        <v>301.33999999999997</v>
      </c>
      <c r="I252" s="378">
        <f t="shared" si="14"/>
        <v>2552.6800000000003</v>
      </c>
      <c r="J252" s="41"/>
    </row>
    <row r="253" spans="1:10" s="6" customFormat="1" ht="30">
      <c r="A253" s="597">
        <v>254</v>
      </c>
      <c r="B253" s="98" t="s">
        <v>1442</v>
      </c>
      <c r="C253" s="100" t="s">
        <v>65</v>
      </c>
      <c r="D253" s="153">
        <v>195</v>
      </c>
      <c r="E253" s="599"/>
      <c r="F253" s="600"/>
      <c r="G253" s="600">
        <v>378</v>
      </c>
      <c r="H253" s="600">
        <f t="shared" si="12"/>
        <v>73710</v>
      </c>
      <c r="I253" s="378">
        <f t="shared" si="14"/>
        <v>73710</v>
      </c>
      <c r="J253" s="41"/>
    </row>
    <row r="254" spans="1:10" s="6" customFormat="1" ht="45">
      <c r="A254" s="597">
        <v>255</v>
      </c>
      <c r="B254" s="98" t="s">
        <v>1389</v>
      </c>
      <c r="C254" s="92" t="s">
        <v>266</v>
      </c>
      <c r="D254" s="163">
        <v>40.17</v>
      </c>
      <c r="E254" s="599">
        <v>458.74</v>
      </c>
      <c r="F254" s="600">
        <f t="shared" si="11"/>
        <v>18427.59</v>
      </c>
      <c r="G254" s="602"/>
      <c r="H254" s="600"/>
      <c r="I254" s="378">
        <f t="shared" si="14"/>
        <v>18427.59</v>
      </c>
      <c r="J254" s="130" t="s">
        <v>3854</v>
      </c>
    </row>
    <row r="255" spans="1:10" s="6" customFormat="1" ht="45">
      <c r="A255" s="597">
        <v>256</v>
      </c>
      <c r="B255" s="98" t="s">
        <v>1388</v>
      </c>
      <c r="C255" s="100" t="s">
        <v>40</v>
      </c>
      <c r="D255" s="163">
        <v>0.1084</v>
      </c>
      <c r="E255" s="599">
        <v>2475132.84</v>
      </c>
      <c r="F255" s="600">
        <f t="shared" si="11"/>
        <v>268304.40000000002</v>
      </c>
      <c r="G255" s="377"/>
      <c r="H255" s="600"/>
      <c r="I255" s="378">
        <f t="shared" si="14"/>
        <v>268304.40000000002</v>
      </c>
      <c r="J255" s="130" t="s">
        <v>3855</v>
      </c>
    </row>
    <row r="256" spans="1:10" s="6" customFormat="1" ht="15.6">
      <c r="A256" s="597">
        <v>257</v>
      </c>
      <c r="B256" s="714" t="s">
        <v>3062</v>
      </c>
      <c r="C256" s="100" t="s">
        <v>31</v>
      </c>
      <c r="D256" s="153">
        <v>1</v>
      </c>
      <c r="E256" s="38"/>
      <c r="F256" s="600"/>
      <c r="G256" s="377"/>
      <c r="H256" s="600"/>
      <c r="I256" s="40"/>
      <c r="J256" s="41"/>
    </row>
    <row r="257" spans="1:10" s="6" customFormat="1" ht="30">
      <c r="A257" s="597">
        <v>258</v>
      </c>
      <c r="B257" s="715" t="s">
        <v>1447</v>
      </c>
      <c r="C257" s="92" t="s">
        <v>63</v>
      </c>
      <c r="D257" s="153">
        <v>0.08</v>
      </c>
      <c r="E257" s="38">
        <v>9339.17</v>
      </c>
      <c r="F257" s="600">
        <f t="shared" si="11"/>
        <v>747.13</v>
      </c>
      <c r="G257" s="377">
        <v>20636.400000000001</v>
      </c>
      <c r="H257" s="600">
        <f t="shared" si="12"/>
        <v>1650.91</v>
      </c>
      <c r="I257" s="378">
        <f t="shared" si="14"/>
        <v>2398.04</v>
      </c>
      <c r="J257" s="41"/>
    </row>
    <row r="258" spans="1:10" s="6" customFormat="1">
      <c r="A258" s="597">
        <v>259</v>
      </c>
      <c r="B258" s="715" t="s">
        <v>1448</v>
      </c>
      <c r="C258" s="618" t="s">
        <v>2</v>
      </c>
      <c r="D258" s="148">
        <v>2.82</v>
      </c>
      <c r="E258" s="38">
        <v>107.96</v>
      </c>
      <c r="F258" s="600">
        <f t="shared" si="11"/>
        <v>304.45</v>
      </c>
      <c r="G258" s="377">
        <v>420</v>
      </c>
      <c r="H258" s="600">
        <f t="shared" si="12"/>
        <v>1184.4000000000001</v>
      </c>
      <c r="I258" s="378">
        <f t="shared" si="14"/>
        <v>1488.8500000000001</v>
      </c>
      <c r="J258" s="41"/>
    </row>
    <row r="259" spans="1:10" s="6" customFormat="1" ht="30">
      <c r="A259" s="597">
        <v>260</v>
      </c>
      <c r="B259" s="715" t="s">
        <v>64</v>
      </c>
      <c r="C259" s="92" t="s">
        <v>65</v>
      </c>
      <c r="D259" s="153">
        <v>7.38</v>
      </c>
      <c r="E259" s="38"/>
      <c r="F259" s="600"/>
      <c r="G259" s="377">
        <v>378</v>
      </c>
      <c r="H259" s="600">
        <f t="shared" si="12"/>
        <v>2789.64</v>
      </c>
      <c r="I259" s="378">
        <f t="shared" si="14"/>
        <v>2789.64</v>
      </c>
      <c r="J259" s="41"/>
    </row>
    <row r="260" spans="1:10" s="6" customFormat="1">
      <c r="A260" s="597">
        <v>261</v>
      </c>
      <c r="B260" s="715" t="s">
        <v>1389</v>
      </c>
      <c r="C260" s="92" t="s">
        <v>266</v>
      </c>
      <c r="D260" s="153">
        <v>1.52</v>
      </c>
      <c r="E260" s="599">
        <v>458.74</v>
      </c>
      <c r="F260" s="600">
        <f t="shared" si="11"/>
        <v>697.28</v>
      </c>
      <c r="G260" s="377"/>
      <c r="H260" s="600"/>
      <c r="I260" s="378">
        <f t="shared" si="14"/>
        <v>697.28</v>
      </c>
      <c r="J260" s="41"/>
    </row>
    <row r="261" spans="1:10" s="6" customFormat="1">
      <c r="A261" s="597">
        <v>262</v>
      </c>
      <c r="B261" s="715" t="s">
        <v>1388</v>
      </c>
      <c r="C261" s="92" t="s">
        <v>40</v>
      </c>
      <c r="D261" s="153">
        <v>4.0000000000000001E-3</v>
      </c>
      <c r="E261" s="599">
        <v>2475132.84</v>
      </c>
      <c r="F261" s="600">
        <f t="shared" si="11"/>
        <v>9900.5300000000007</v>
      </c>
      <c r="G261" s="377"/>
      <c r="H261" s="600"/>
      <c r="I261" s="378">
        <f t="shared" si="14"/>
        <v>9900.5300000000007</v>
      </c>
      <c r="J261" s="41"/>
    </row>
    <row r="262" spans="1:10" s="6" customFormat="1" ht="15.6">
      <c r="A262" s="597">
        <v>263</v>
      </c>
      <c r="B262" s="617" t="s">
        <v>3063</v>
      </c>
      <c r="C262" s="92" t="s">
        <v>31</v>
      </c>
      <c r="D262" s="153">
        <v>10</v>
      </c>
      <c r="E262" s="38"/>
      <c r="F262" s="600"/>
      <c r="G262" s="377"/>
      <c r="H262" s="600"/>
      <c r="I262" s="378"/>
      <c r="J262" s="41"/>
    </row>
    <row r="263" spans="1:10" s="6" customFormat="1" ht="30">
      <c r="A263" s="597">
        <v>264</v>
      </c>
      <c r="B263" s="715" t="s">
        <v>45</v>
      </c>
      <c r="C263" s="92" t="s">
        <v>63</v>
      </c>
      <c r="D263" s="153">
        <f>0.56*10</f>
        <v>5.6000000000000005</v>
      </c>
      <c r="E263" s="599">
        <v>6875.82</v>
      </c>
      <c r="F263" s="600">
        <f t="shared" ref="F263:F267" si="15">ROUND(E263*D263,2)</f>
        <v>38504.589999999997</v>
      </c>
      <c r="G263" s="600">
        <v>8164.91</v>
      </c>
      <c r="H263" s="600">
        <f t="shared" ref="H263:H264" si="16">ROUND(G263*D263,2)</f>
        <v>45723.5</v>
      </c>
      <c r="I263" s="378">
        <f t="shared" ref="I263:I270" si="17">H263+F263</f>
        <v>84228.09</v>
      </c>
      <c r="J263" s="41"/>
    </row>
    <row r="264" spans="1:10" s="6" customFormat="1" ht="30">
      <c r="A264" s="597">
        <v>265</v>
      </c>
      <c r="B264" s="715" t="s">
        <v>1439</v>
      </c>
      <c r="C264" s="92" t="s">
        <v>63</v>
      </c>
      <c r="D264" s="153">
        <f>2.24*10</f>
        <v>22.400000000000002</v>
      </c>
      <c r="E264" s="38">
        <v>9339.17</v>
      </c>
      <c r="F264" s="600">
        <f t="shared" si="15"/>
        <v>209197.41</v>
      </c>
      <c r="G264" s="377">
        <v>20636.400000000001</v>
      </c>
      <c r="H264" s="600">
        <f t="shared" si="16"/>
        <v>462255.35999999999</v>
      </c>
      <c r="I264" s="378">
        <f t="shared" si="17"/>
        <v>671452.77</v>
      </c>
      <c r="J264" s="41"/>
    </row>
    <row r="265" spans="1:10" s="6" customFormat="1">
      <c r="A265" s="597">
        <v>266</v>
      </c>
      <c r="B265" s="715" t="s">
        <v>1417</v>
      </c>
      <c r="C265" s="92" t="s">
        <v>40</v>
      </c>
      <c r="D265" s="198">
        <f>0.33*10</f>
        <v>3.3000000000000003</v>
      </c>
      <c r="E265" s="599">
        <v>87141.6</v>
      </c>
      <c r="F265" s="600">
        <f t="shared" si="15"/>
        <v>287567.28000000003</v>
      </c>
      <c r="G265" s="600"/>
      <c r="H265" s="600"/>
      <c r="I265" s="378">
        <f t="shared" si="17"/>
        <v>287567.28000000003</v>
      </c>
      <c r="J265" s="41"/>
    </row>
    <row r="266" spans="1:10" s="6" customFormat="1">
      <c r="A266" s="597">
        <v>267</v>
      </c>
      <c r="B266" s="715" t="s">
        <v>1414</v>
      </c>
      <c r="C266" s="92" t="s">
        <v>40</v>
      </c>
      <c r="D266" s="153">
        <f>0.01*10</f>
        <v>0.1</v>
      </c>
      <c r="E266" s="599">
        <v>87141.54</v>
      </c>
      <c r="F266" s="600">
        <f t="shared" si="15"/>
        <v>8714.15</v>
      </c>
      <c r="G266" s="600"/>
      <c r="H266" s="600"/>
      <c r="I266" s="378">
        <f t="shared" si="17"/>
        <v>8714.15</v>
      </c>
      <c r="J266" s="41"/>
    </row>
    <row r="267" spans="1:10" s="6" customFormat="1">
      <c r="A267" s="597">
        <v>268</v>
      </c>
      <c r="B267" s="715" t="s">
        <v>1425</v>
      </c>
      <c r="C267" s="92" t="s">
        <v>2</v>
      </c>
      <c r="D267" s="153">
        <f>8.1*10</f>
        <v>81</v>
      </c>
      <c r="E267" s="38">
        <v>107.96</v>
      </c>
      <c r="F267" s="600">
        <f t="shared" si="15"/>
        <v>8744.76</v>
      </c>
      <c r="G267" s="377">
        <v>420</v>
      </c>
      <c r="H267" s="600">
        <f t="shared" ref="H267:H268" si="18">ROUND(G267*D267,2)</f>
        <v>34020</v>
      </c>
      <c r="I267" s="378">
        <f t="shared" si="17"/>
        <v>42764.76</v>
      </c>
      <c r="J267" s="41"/>
    </row>
    <row r="268" spans="1:10" s="6" customFormat="1" ht="30">
      <c r="A268" s="597">
        <v>269</v>
      </c>
      <c r="B268" s="715" t="s">
        <v>1442</v>
      </c>
      <c r="C268" s="92" t="s">
        <v>65</v>
      </c>
      <c r="D268" s="198">
        <f>8.9*10</f>
        <v>89</v>
      </c>
      <c r="E268" s="38"/>
      <c r="F268" s="600"/>
      <c r="G268" s="377">
        <v>378</v>
      </c>
      <c r="H268" s="600">
        <f t="shared" si="18"/>
        <v>33642</v>
      </c>
      <c r="I268" s="378">
        <f t="shared" si="17"/>
        <v>33642</v>
      </c>
      <c r="J268" s="41"/>
    </row>
    <row r="269" spans="1:10" s="6" customFormat="1">
      <c r="A269" s="597">
        <v>270</v>
      </c>
      <c r="B269" s="715" t="s">
        <v>1389</v>
      </c>
      <c r="C269" s="92" t="s">
        <v>266</v>
      </c>
      <c r="D269" s="198">
        <f>1.833*10</f>
        <v>18.329999999999998</v>
      </c>
      <c r="E269" s="599">
        <v>458.74</v>
      </c>
      <c r="F269" s="600">
        <f t="shared" ref="F269:F270" si="19">ROUND(E269*D269,2)</f>
        <v>8408.7000000000007</v>
      </c>
      <c r="G269" s="377"/>
      <c r="H269" s="600"/>
      <c r="I269" s="378">
        <f t="shared" si="17"/>
        <v>8408.7000000000007</v>
      </c>
      <c r="J269" s="41"/>
    </row>
    <row r="270" spans="1:10" s="6" customFormat="1">
      <c r="A270" s="597">
        <v>271</v>
      </c>
      <c r="B270" s="715" t="s">
        <v>1388</v>
      </c>
      <c r="C270" s="92" t="s">
        <v>40</v>
      </c>
      <c r="D270" s="198">
        <f>0.0049*10</f>
        <v>4.9000000000000002E-2</v>
      </c>
      <c r="E270" s="599">
        <v>2475132.84</v>
      </c>
      <c r="F270" s="600">
        <f t="shared" si="19"/>
        <v>121281.51</v>
      </c>
      <c r="G270" s="377"/>
      <c r="H270" s="600"/>
      <c r="I270" s="378">
        <f t="shared" si="17"/>
        <v>121281.51</v>
      </c>
      <c r="J270" s="41"/>
    </row>
    <row r="271" spans="1:10" s="6" customFormat="1" ht="15.6">
      <c r="A271" s="597">
        <v>272</v>
      </c>
      <c r="B271" s="714" t="s">
        <v>3064</v>
      </c>
      <c r="C271" s="92" t="s">
        <v>31</v>
      </c>
      <c r="D271" s="198">
        <v>1</v>
      </c>
      <c r="E271" s="38"/>
      <c r="F271" s="600"/>
      <c r="G271" s="377"/>
      <c r="H271" s="600"/>
      <c r="I271" s="40"/>
      <c r="J271" s="41"/>
    </row>
    <row r="272" spans="1:10" s="6" customFormat="1" ht="30">
      <c r="A272" s="597">
        <v>273</v>
      </c>
      <c r="B272" s="715" t="s">
        <v>45</v>
      </c>
      <c r="C272" s="92" t="s">
        <v>63</v>
      </c>
      <c r="D272" s="153">
        <v>0.57999999999999996</v>
      </c>
      <c r="E272" s="599">
        <v>6875.82</v>
      </c>
      <c r="F272" s="600">
        <f t="shared" si="11"/>
        <v>3987.98</v>
      </c>
      <c r="G272" s="600">
        <v>8164.91</v>
      </c>
      <c r="H272" s="600">
        <f t="shared" si="12"/>
        <v>4735.6499999999996</v>
      </c>
      <c r="I272" s="378">
        <f t="shared" ref="I272:I280" si="20">H272+F272</f>
        <v>8723.6299999999992</v>
      </c>
      <c r="J272" s="41"/>
    </row>
    <row r="273" spans="1:10" s="6" customFormat="1" ht="30">
      <c r="A273" s="597">
        <v>274</v>
      </c>
      <c r="B273" s="715" t="s">
        <v>1439</v>
      </c>
      <c r="C273" s="92" t="s">
        <v>63</v>
      </c>
      <c r="D273" s="153">
        <v>2.2400000000000002</v>
      </c>
      <c r="E273" s="38">
        <v>9339.17</v>
      </c>
      <c r="F273" s="600">
        <f t="shared" si="11"/>
        <v>20919.740000000002</v>
      </c>
      <c r="G273" s="377">
        <v>20636.400000000001</v>
      </c>
      <c r="H273" s="600">
        <f t="shared" si="12"/>
        <v>46225.54</v>
      </c>
      <c r="I273" s="378">
        <f t="shared" si="20"/>
        <v>67145.279999999999</v>
      </c>
      <c r="J273" s="41"/>
    </row>
    <row r="274" spans="1:10" s="6" customFormat="1">
      <c r="A274" s="597">
        <v>275</v>
      </c>
      <c r="B274" s="715" t="s">
        <v>1417</v>
      </c>
      <c r="C274" s="92" t="s">
        <v>40</v>
      </c>
      <c r="D274" s="198">
        <v>0.25</v>
      </c>
      <c r="E274" s="599">
        <v>87141.6</v>
      </c>
      <c r="F274" s="600">
        <f t="shared" si="11"/>
        <v>21785.4</v>
      </c>
      <c r="G274" s="600"/>
      <c r="H274" s="600"/>
      <c r="I274" s="378">
        <f t="shared" si="20"/>
        <v>21785.4</v>
      </c>
      <c r="J274" s="41"/>
    </row>
    <row r="275" spans="1:10" s="6" customFormat="1">
      <c r="A275" s="597">
        <v>276</v>
      </c>
      <c r="B275" s="715" t="s">
        <v>1414</v>
      </c>
      <c r="C275" s="92" t="s">
        <v>40</v>
      </c>
      <c r="D275" s="153">
        <v>0.01</v>
      </c>
      <c r="E275" s="599">
        <v>87141.54</v>
      </c>
      <c r="F275" s="600">
        <f t="shared" si="11"/>
        <v>871.42</v>
      </c>
      <c r="G275" s="600"/>
      <c r="H275" s="600"/>
      <c r="I275" s="378">
        <f t="shared" si="20"/>
        <v>871.42</v>
      </c>
      <c r="J275" s="41"/>
    </row>
    <row r="276" spans="1:10" s="6" customFormat="1">
      <c r="A276" s="597">
        <v>277</v>
      </c>
      <c r="B276" s="715" t="s">
        <v>1449</v>
      </c>
      <c r="C276" s="92" t="s">
        <v>40</v>
      </c>
      <c r="D276" s="198">
        <v>0.04</v>
      </c>
      <c r="E276" s="599">
        <v>112262.49</v>
      </c>
      <c r="F276" s="600">
        <v>43221.06</v>
      </c>
      <c r="G276" s="600">
        <v>47918.31</v>
      </c>
      <c r="H276" s="600">
        <f t="shared" ref="H276:H278" si="21">ROUND(G276*D276,2)</f>
        <v>1916.73</v>
      </c>
      <c r="I276" s="378">
        <f t="shared" si="20"/>
        <v>45137.79</v>
      </c>
      <c r="J276" s="41"/>
    </row>
    <row r="277" spans="1:10" s="6" customFormat="1">
      <c r="A277" s="597">
        <v>278</v>
      </c>
      <c r="B277" s="715" t="s">
        <v>1425</v>
      </c>
      <c r="C277" s="92" t="s">
        <v>2</v>
      </c>
      <c r="D277" s="153">
        <v>8.1</v>
      </c>
      <c r="E277" s="38">
        <v>107.96</v>
      </c>
      <c r="F277" s="600">
        <f t="shared" ref="F277" si="22">ROUND(E277*D277,2)</f>
        <v>874.48</v>
      </c>
      <c r="G277" s="377">
        <v>420</v>
      </c>
      <c r="H277" s="600">
        <f t="shared" si="21"/>
        <v>3402</v>
      </c>
      <c r="I277" s="378">
        <f t="shared" si="20"/>
        <v>4276.4799999999996</v>
      </c>
      <c r="J277" s="41"/>
    </row>
    <row r="278" spans="1:10" s="6" customFormat="1" ht="30">
      <c r="A278" s="597">
        <v>279</v>
      </c>
      <c r="B278" s="715" t="s">
        <v>1442</v>
      </c>
      <c r="C278" s="92" t="s">
        <v>65</v>
      </c>
      <c r="D278" s="153">
        <v>8.9</v>
      </c>
      <c r="E278" s="38"/>
      <c r="F278" s="600"/>
      <c r="G278" s="377">
        <v>378</v>
      </c>
      <c r="H278" s="600">
        <f t="shared" si="21"/>
        <v>3364.2</v>
      </c>
      <c r="I278" s="378">
        <f t="shared" si="20"/>
        <v>3364.2</v>
      </c>
      <c r="J278" s="41"/>
    </row>
    <row r="279" spans="1:10" s="6" customFormat="1">
      <c r="A279" s="597">
        <v>280</v>
      </c>
      <c r="B279" s="715" t="s">
        <v>1389</v>
      </c>
      <c r="C279" s="92" t="s">
        <v>266</v>
      </c>
      <c r="D279" s="153">
        <v>1.52</v>
      </c>
      <c r="E279" s="599">
        <v>458.74</v>
      </c>
      <c r="F279" s="600">
        <f t="shared" ref="F279:F280" si="23">ROUND(E279*D279,2)</f>
        <v>697.28</v>
      </c>
      <c r="G279" s="377"/>
      <c r="H279" s="600"/>
      <c r="I279" s="378">
        <f t="shared" si="20"/>
        <v>697.28</v>
      </c>
      <c r="J279" s="41"/>
    </row>
    <row r="280" spans="1:10" s="6" customFormat="1">
      <c r="A280" s="597">
        <v>281</v>
      </c>
      <c r="B280" s="715" t="s">
        <v>1388</v>
      </c>
      <c r="C280" s="92" t="s">
        <v>40</v>
      </c>
      <c r="D280" s="153">
        <v>4.0000000000000001E-3</v>
      </c>
      <c r="E280" s="599">
        <v>2475132.84</v>
      </c>
      <c r="F280" s="600">
        <f t="shared" si="23"/>
        <v>9900.5300000000007</v>
      </c>
      <c r="G280" s="377"/>
      <c r="H280" s="600"/>
      <c r="I280" s="378">
        <f t="shared" si="20"/>
        <v>9900.5300000000007</v>
      </c>
      <c r="J280" s="41"/>
    </row>
    <row r="281" spans="1:10" s="6" customFormat="1">
      <c r="A281" s="597">
        <v>282</v>
      </c>
      <c r="B281" s="98"/>
      <c r="C281" s="92"/>
      <c r="D281" s="153"/>
      <c r="E281" s="38"/>
      <c r="F281" s="600"/>
      <c r="G281" s="377"/>
      <c r="H281" s="600"/>
      <c r="I281" s="40"/>
      <c r="J281" s="41"/>
    </row>
    <row r="282" spans="1:10" s="6" customFormat="1">
      <c r="A282" s="597">
        <v>283</v>
      </c>
      <c r="B282" s="98" t="s">
        <v>1456</v>
      </c>
      <c r="C282" s="618"/>
      <c r="D282" s="204"/>
      <c r="E282" s="38"/>
      <c r="F282" s="600"/>
      <c r="G282" s="377"/>
      <c r="H282" s="600"/>
      <c r="I282" s="40"/>
      <c r="J282" s="386" t="s">
        <v>3770</v>
      </c>
    </row>
    <row r="283" spans="1:10" s="6" customFormat="1" ht="30">
      <c r="A283" s="597">
        <v>284</v>
      </c>
      <c r="B283" s="98" t="s">
        <v>1457</v>
      </c>
      <c r="C283" s="618" t="s">
        <v>266</v>
      </c>
      <c r="D283" s="148">
        <v>17.600000000000001</v>
      </c>
      <c r="E283" s="599">
        <v>20913.98</v>
      </c>
      <c r="F283" s="600">
        <f t="shared" ref="F283:F344" si="24">ROUND(E283*D283,2)</f>
        <v>368086.05</v>
      </c>
      <c r="G283" s="600">
        <v>37296.15</v>
      </c>
      <c r="H283" s="600">
        <f t="shared" ref="H283:H346" si="25">ROUND(G283*D283,2)</f>
        <v>656412.24</v>
      </c>
      <c r="I283" s="378">
        <f t="shared" ref="I283:I293" si="26">H283+F283</f>
        <v>1024498.29</v>
      </c>
      <c r="J283" s="719" t="s">
        <v>3856</v>
      </c>
    </row>
    <row r="284" spans="1:10" s="6" customFormat="1" ht="30">
      <c r="A284" s="597">
        <v>285</v>
      </c>
      <c r="B284" s="98" t="s">
        <v>1458</v>
      </c>
      <c r="C284" s="618" t="s">
        <v>266</v>
      </c>
      <c r="D284" s="148">
        <v>9.5</v>
      </c>
      <c r="E284" s="599">
        <v>21549.53</v>
      </c>
      <c r="F284" s="600">
        <f t="shared" si="24"/>
        <v>204720.54</v>
      </c>
      <c r="G284" s="600">
        <v>37296.15</v>
      </c>
      <c r="H284" s="600">
        <f t="shared" si="25"/>
        <v>354313.43</v>
      </c>
      <c r="I284" s="378">
        <f t="shared" si="26"/>
        <v>559033.97</v>
      </c>
      <c r="J284" s="719" t="s">
        <v>3857</v>
      </c>
    </row>
    <row r="285" spans="1:10" s="6" customFormat="1">
      <c r="A285" s="597">
        <v>286</v>
      </c>
      <c r="B285" s="98" t="s">
        <v>1459</v>
      </c>
      <c r="C285" s="618"/>
      <c r="D285" s="204"/>
      <c r="E285" s="38"/>
      <c r="F285" s="600"/>
      <c r="G285" s="377"/>
      <c r="H285" s="600"/>
      <c r="I285" s="378"/>
      <c r="J285" s="386" t="s">
        <v>3771</v>
      </c>
    </row>
    <row r="286" spans="1:10" s="6" customFormat="1" ht="30">
      <c r="A286" s="597">
        <v>287</v>
      </c>
      <c r="B286" s="98" t="s">
        <v>1460</v>
      </c>
      <c r="C286" s="618" t="s">
        <v>266</v>
      </c>
      <c r="D286" s="148">
        <v>11.44</v>
      </c>
      <c r="E286" s="599">
        <v>1744.35</v>
      </c>
      <c r="F286" s="600">
        <f t="shared" si="24"/>
        <v>19955.36</v>
      </c>
      <c r="G286" s="600">
        <v>3111.55</v>
      </c>
      <c r="H286" s="600">
        <f t="shared" si="25"/>
        <v>35596.129999999997</v>
      </c>
      <c r="I286" s="378">
        <f t="shared" si="26"/>
        <v>55551.49</v>
      </c>
      <c r="J286" s="719" t="s">
        <v>3858</v>
      </c>
    </row>
    <row r="287" spans="1:10" s="6" customFormat="1" ht="30">
      <c r="A287" s="597">
        <v>288</v>
      </c>
      <c r="B287" s="98" t="s">
        <v>1458</v>
      </c>
      <c r="C287" s="618" t="s">
        <v>266</v>
      </c>
      <c r="D287" s="148">
        <v>6.14</v>
      </c>
      <c r="E287" s="599">
        <v>1798.72</v>
      </c>
      <c r="F287" s="600">
        <f t="shared" si="24"/>
        <v>11044.14</v>
      </c>
      <c r="G287" s="600">
        <v>3111.55</v>
      </c>
      <c r="H287" s="600">
        <f t="shared" si="25"/>
        <v>19104.919999999998</v>
      </c>
      <c r="I287" s="378">
        <f t="shared" si="26"/>
        <v>30149.059999999998</v>
      </c>
      <c r="J287" s="719" t="s">
        <v>3859</v>
      </c>
    </row>
    <row r="288" spans="1:10" s="6" customFormat="1">
      <c r="A288" s="597">
        <v>289</v>
      </c>
      <c r="B288" s="98" t="s">
        <v>1461</v>
      </c>
      <c r="C288" s="618"/>
      <c r="D288" s="204"/>
      <c r="E288" s="38"/>
      <c r="F288" s="600"/>
      <c r="G288" s="377"/>
      <c r="H288" s="600"/>
      <c r="I288" s="378"/>
      <c r="J288" s="386" t="s">
        <v>3772</v>
      </c>
    </row>
    <row r="289" spans="1:10" s="6" customFormat="1" ht="30">
      <c r="A289" s="597">
        <v>290</v>
      </c>
      <c r="B289" s="98" t="s">
        <v>1457</v>
      </c>
      <c r="C289" s="618" t="s">
        <v>266</v>
      </c>
      <c r="D289" s="204">
        <v>25.2</v>
      </c>
      <c r="E289" s="599">
        <v>4184.18</v>
      </c>
      <c r="F289" s="600">
        <f t="shared" si="24"/>
        <v>105441.34</v>
      </c>
      <c r="G289" s="600">
        <v>7461.02</v>
      </c>
      <c r="H289" s="600">
        <f t="shared" si="25"/>
        <v>188017.7</v>
      </c>
      <c r="I289" s="378">
        <f t="shared" si="26"/>
        <v>293459.04000000004</v>
      </c>
      <c r="J289" s="719" t="s">
        <v>3860</v>
      </c>
    </row>
    <row r="290" spans="1:10" s="6" customFormat="1" ht="30">
      <c r="A290" s="597">
        <v>291</v>
      </c>
      <c r="B290" s="98" t="s">
        <v>1458</v>
      </c>
      <c r="C290" s="618" t="s">
        <v>266</v>
      </c>
      <c r="D290" s="148">
        <v>9.5</v>
      </c>
      <c r="E290" s="599">
        <v>4309.91</v>
      </c>
      <c r="F290" s="600">
        <f t="shared" si="24"/>
        <v>40944.15</v>
      </c>
      <c r="G290" s="600">
        <v>7461.02</v>
      </c>
      <c r="H290" s="600">
        <f t="shared" si="25"/>
        <v>70879.69</v>
      </c>
      <c r="I290" s="378">
        <f t="shared" si="26"/>
        <v>111823.84</v>
      </c>
      <c r="J290" s="719" t="s">
        <v>3861</v>
      </c>
    </row>
    <row r="291" spans="1:10" s="6" customFormat="1">
      <c r="A291" s="597">
        <v>292</v>
      </c>
      <c r="B291" s="98" t="s">
        <v>1462</v>
      </c>
      <c r="C291" s="618"/>
      <c r="D291" s="204"/>
      <c r="E291" s="38"/>
      <c r="F291" s="600"/>
      <c r="G291" s="377"/>
      <c r="H291" s="600"/>
      <c r="I291" s="378"/>
      <c r="J291" s="386" t="s">
        <v>3773</v>
      </c>
    </row>
    <row r="292" spans="1:10" s="6" customFormat="1" ht="30">
      <c r="A292" s="597">
        <v>293</v>
      </c>
      <c r="B292" s="98" t="s">
        <v>1457</v>
      </c>
      <c r="C292" s="92" t="s">
        <v>266</v>
      </c>
      <c r="D292" s="153">
        <v>16.38</v>
      </c>
      <c r="E292" s="599">
        <v>351.12</v>
      </c>
      <c r="F292" s="600">
        <f t="shared" si="24"/>
        <v>5751.35</v>
      </c>
      <c r="G292" s="600">
        <v>627.95000000000005</v>
      </c>
      <c r="H292" s="600">
        <f t="shared" si="25"/>
        <v>10285.82</v>
      </c>
      <c r="I292" s="378">
        <f t="shared" si="26"/>
        <v>16037.17</v>
      </c>
      <c r="J292" s="719" t="s">
        <v>3862</v>
      </c>
    </row>
    <row r="293" spans="1:10" s="6" customFormat="1" ht="30">
      <c r="A293" s="597">
        <v>294</v>
      </c>
      <c r="B293" s="98" t="s">
        <v>1458</v>
      </c>
      <c r="C293" s="92" t="s">
        <v>266</v>
      </c>
      <c r="D293" s="198">
        <v>6.14</v>
      </c>
      <c r="E293" s="599">
        <v>365.59</v>
      </c>
      <c r="F293" s="600">
        <f t="shared" si="24"/>
        <v>2244.7199999999998</v>
      </c>
      <c r="G293" s="600">
        <v>627.95000000000005</v>
      </c>
      <c r="H293" s="600">
        <f t="shared" si="25"/>
        <v>3855.61</v>
      </c>
      <c r="I293" s="378">
        <f t="shared" si="26"/>
        <v>6100.33</v>
      </c>
      <c r="J293" s="719" t="s">
        <v>3863</v>
      </c>
    </row>
    <row r="294" spans="1:10" s="6" customFormat="1" ht="31.2">
      <c r="A294" s="597">
        <v>295</v>
      </c>
      <c r="B294" s="617" t="s">
        <v>3065</v>
      </c>
      <c r="C294" s="92" t="s">
        <v>3</v>
      </c>
      <c r="D294" s="629">
        <v>7</v>
      </c>
      <c r="E294" s="38"/>
      <c r="F294" s="600"/>
      <c r="G294" s="377"/>
      <c r="H294" s="600"/>
      <c r="I294" s="40"/>
      <c r="J294" s="130" t="s">
        <v>3864</v>
      </c>
    </row>
    <row r="295" spans="1:10" s="6" customFormat="1" ht="30">
      <c r="A295" s="597">
        <v>296</v>
      </c>
      <c r="B295" s="103" t="s">
        <v>1463</v>
      </c>
      <c r="C295" s="74" t="s">
        <v>63</v>
      </c>
      <c r="D295" s="198">
        <v>5.95</v>
      </c>
      <c r="E295" s="599">
        <v>7941.56</v>
      </c>
      <c r="F295" s="600">
        <f t="shared" si="24"/>
        <v>47252.28</v>
      </c>
      <c r="G295" s="600">
        <v>34624.51</v>
      </c>
      <c r="H295" s="600">
        <f t="shared" si="25"/>
        <v>206015.83</v>
      </c>
      <c r="I295" s="378">
        <f t="shared" ref="I295:I299" si="27">H295+F295</f>
        <v>253268.11</v>
      </c>
      <c r="J295" s="130" t="s">
        <v>3865</v>
      </c>
    </row>
    <row r="296" spans="1:10" s="6" customFormat="1">
      <c r="A296" s="597">
        <v>297</v>
      </c>
      <c r="B296" s="98" t="s">
        <v>1417</v>
      </c>
      <c r="C296" s="92" t="s">
        <v>40</v>
      </c>
      <c r="D296" s="153">
        <v>0.81599999999999995</v>
      </c>
      <c r="E296" s="599">
        <v>87141.61</v>
      </c>
      <c r="F296" s="600">
        <f t="shared" si="24"/>
        <v>71107.55</v>
      </c>
      <c r="G296" s="600"/>
      <c r="H296" s="600"/>
      <c r="I296" s="378">
        <f t="shared" si="27"/>
        <v>71107.55</v>
      </c>
      <c r="J296" s="41"/>
    </row>
    <row r="297" spans="1:10" s="6" customFormat="1">
      <c r="A297" s="597">
        <v>298</v>
      </c>
      <c r="B297" s="98" t="s">
        <v>1416</v>
      </c>
      <c r="C297" s="92" t="s">
        <v>40</v>
      </c>
      <c r="D297" s="153">
        <v>0.01</v>
      </c>
      <c r="E297" s="599">
        <v>87142</v>
      </c>
      <c r="F297" s="600">
        <f t="shared" si="24"/>
        <v>871.42</v>
      </c>
      <c r="G297" s="600"/>
      <c r="H297" s="600"/>
      <c r="I297" s="378">
        <f t="shared" si="27"/>
        <v>871.42</v>
      </c>
      <c r="J297" s="41"/>
    </row>
    <row r="298" spans="1:10" s="6" customFormat="1">
      <c r="A298" s="597">
        <v>299</v>
      </c>
      <c r="B298" s="98" t="s">
        <v>1423</v>
      </c>
      <c r="C298" s="92" t="s">
        <v>40</v>
      </c>
      <c r="D298" s="153">
        <v>0.10299999999999999</v>
      </c>
      <c r="E298" s="599">
        <v>87141.55</v>
      </c>
      <c r="F298" s="600">
        <f t="shared" si="24"/>
        <v>8975.58</v>
      </c>
      <c r="G298" s="600"/>
      <c r="H298" s="600"/>
      <c r="I298" s="378">
        <f t="shared" si="27"/>
        <v>8975.58</v>
      </c>
      <c r="J298" s="41"/>
    </row>
    <row r="299" spans="1:10" s="6" customFormat="1">
      <c r="A299" s="597">
        <v>300</v>
      </c>
      <c r="B299" s="98" t="s">
        <v>1464</v>
      </c>
      <c r="C299" s="92" t="s">
        <v>31</v>
      </c>
      <c r="D299" s="198">
        <v>56</v>
      </c>
      <c r="E299" s="599">
        <v>1121.4000000000001</v>
      </c>
      <c r="F299" s="600">
        <f t="shared" si="24"/>
        <v>62798.400000000001</v>
      </c>
      <c r="G299" s="600">
        <v>334.21</v>
      </c>
      <c r="H299" s="600">
        <f t="shared" si="25"/>
        <v>18715.759999999998</v>
      </c>
      <c r="I299" s="378">
        <f t="shared" si="27"/>
        <v>81514.16</v>
      </c>
      <c r="J299" s="41"/>
    </row>
    <row r="300" spans="1:10" s="6" customFormat="1" ht="15.6">
      <c r="A300" s="597">
        <v>301</v>
      </c>
      <c r="B300" s="123" t="s">
        <v>3087</v>
      </c>
      <c r="C300" s="118"/>
      <c r="D300" s="163"/>
      <c r="E300" s="38"/>
      <c r="F300" s="600">
        <f t="shared" si="24"/>
        <v>0</v>
      </c>
      <c r="G300" s="377"/>
      <c r="H300" s="600">
        <f t="shared" si="25"/>
        <v>0</v>
      </c>
      <c r="I300" s="40"/>
      <c r="J300" s="41"/>
    </row>
    <row r="301" spans="1:10" s="6" customFormat="1">
      <c r="A301" s="597">
        <v>302</v>
      </c>
      <c r="B301" s="123" t="s">
        <v>3085</v>
      </c>
      <c r="C301" s="118"/>
      <c r="D301" s="163"/>
      <c r="E301" s="38"/>
      <c r="F301" s="600">
        <f t="shared" si="24"/>
        <v>0</v>
      </c>
      <c r="G301" s="377"/>
      <c r="H301" s="600">
        <f t="shared" si="25"/>
        <v>0</v>
      </c>
      <c r="I301" s="40"/>
      <c r="J301" s="41"/>
    </row>
    <row r="302" spans="1:10" s="6" customFormat="1">
      <c r="A302" s="597">
        <v>303</v>
      </c>
      <c r="B302" s="123" t="s">
        <v>3085</v>
      </c>
      <c r="C302" s="620"/>
      <c r="D302" s="164"/>
      <c r="E302" s="38"/>
      <c r="F302" s="600">
        <f t="shared" si="24"/>
        <v>0</v>
      </c>
      <c r="G302" s="377"/>
      <c r="H302" s="600">
        <f t="shared" si="25"/>
        <v>0</v>
      </c>
      <c r="I302" s="40"/>
      <c r="J302" s="41"/>
    </row>
    <row r="303" spans="1:10" s="6" customFormat="1">
      <c r="A303" s="597">
        <v>304</v>
      </c>
      <c r="B303" s="123" t="s">
        <v>3085</v>
      </c>
      <c r="C303" s="620"/>
      <c r="D303" s="164"/>
      <c r="E303" s="38"/>
      <c r="F303" s="600">
        <f t="shared" si="24"/>
        <v>0</v>
      </c>
      <c r="G303" s="377"/>
      <c r="H303" s="600">
        <f t="shared" si="25"/>
        <v>0</v>
      </c>
      <c r="I303" s="40"/>
      <c r="J303" s="41"/>
    </row>
    <row r="304" spans="1:10" s="6" customFormat="1">
      <c r="A304" s="597">
        <v>305</v>
      </c>
      <c r="B304" s="123" t="s">
        <v>3085</v>
      </c>
      <c r="C304" s="620"/>
      <c r="D304" s="164"/>
      <c r="E304" s="38"/>
      <c r="F304" s="600">
        <f t="shared" si="24"/>
        <v>0</v>
      </c>
      <c r="G304" s="377"/>
      <c r="H304" s="600">
        <f t="shared" si="25"/>
        <v>0</v>
      </c>
      <c r="I304" s="40"/>
      <c r="J304" s="41"/>
    </row>
    <row r="305" spans="1:10" s="6" customFormat="1">
      <c r="A305" s="597">
        <v>306</v>
      </c>
      <c r="B305" s="123" t="s">
        <v>3085</v>
      </c>
      <c r="C305" s="620"/>
      <c r="D305" s="164"/>
      <c r="E305" s="38"/>
      <c r="F305" s="600">
        <f t="shared" si="24"/>
        <v>0</v>
      </c>
      <c r="G305" s="377"/>
      <c r="H305" s="600">
        <f t="shared" si="25"/>
        <v>0</v>
      </c>
      <c r="I305" s="40"/>
      <c r="J305" s="41"/>
    </row>
    <row r="306" spans="1:10" s="6" customFormat="1">
      <c r="A306" s="597">
        <v>307</v>
      </c>
      <c r="B306" s="123" t="s">
        <v>3085</v>
      </c>
      <c r="C306" s="620"/>
      <c r="D306" s="164"/>
      <c r="E306" s="38"/>
      <c r="F306" s="600">
        <f t="shared" si="24"/>
        <v>0</v>
      </c>
      <c r="G306" s="377"/>
      <c r="H306" s="600">
        <f t="shared" si="25"/>
        <v>0</v>
      </c>
      <c r="I306" s="40"/>
      <c r="J306" s="41"/>
    </row>
    <row r="307" spans="1:10" s="6" customFormat="1">
      <c r="A307" s="597">
        <v>308</v>
      </c>
      <c r="B307" s="123" t="s">
        <v>3085</v>
      </c>
      <c r="C307" s="620"/>
      <c r="D307" s="164"/>
      <c r="E307" s="38"/>
      <c r="F307" s="600">
        <f t="shared" si="24"/>
        <v>0</v>
      </c>
      <c r="G307" s="377"/>
      <c r="H307" s="600">
        <f t="shared" si="25"/>
        <v>0</v>
      </c>
      <c r="I307" s="40"/>
      <c r="J307" s="41"/>
    </row>
    <row r="308" spans="1:10" s="6" customFormat="1">
      <c r="A308" s="597">
        <v>309</v>
      </c>
      <c r="B308" s="123" t="s">
        <v>3085</v>
      </c>
      <c r="C308" s="620"/>
      <c r="D308" s="164"/>
      <c r="E308" s="38"/>
      <c r="F308" s="600">
        <f t="shared" si="24"/>
        <v>0</v>
      </c>
      <c r="G308" s="377"/>
      <c r="H308" s="600">
        <f t="shared" si="25"/>
        <v>0</v>
      </c>
      <c r="I308" s="40"/>
      <c r="J308" s="41"/>
    </row>
    <row r="309" spans="1:10" s="6" customFormat="1">
      <c r="A309" s="597">
        <v>310</v>
      </c>
      <c r="B309" s="123" t="s">
        <v>3085</v>
      </c>
      <c r="C309" s="120"/>
      <c r="D309" s="165"/>
      <c r="E309" s="38"/>
      <c r="F309" s="600">
        <f t="shared" si="24"/>
        <v>0</v>
      </c>
      <c r="G309" s="377"/>
      <c r="H309" s="600">
        <f t="shared" si="25"/>
        <v>0</v>
      </c>
      <c r="I309" s="40"/>
      <c r="J309" s="41"/>
    </row>
    <row r="310" spans="1:10" s="6" customFormat="1">
      <c r="A310" s="597">
        <v>311</v>
      </c>
      <c r="B310" s="123" t="s">
        <v>3085</v>
      </c>
      <c r="C310" s="120"/>
      <c r="D310" s="165"/>
      <c r="E310" s="38"/>
      <c r="F310" s="600">
        <f t="shared" si="24"/>
        <v>0</v>
      </c>
      <c r="G310" s="377"/>
      <c r="H310" s="600">
        <f t="shared" si="25"/>
        <v>0</v>
      </c>
      <c r="I310" s="40"/>
      <c r="J310" s="41"/>
    </row>
    <row r="311" spans="1:10" s="6" customFormat="1">
      <c r="A311" s="597">
        <v>312</v>
      </c>
      <c r="B311" s="123" t="s">
        <v>3085</v>
      </c>
      <c r="C311" s="120"/>
      <c r="D311" s="165"/>
      <c r="E311" s="38"/>
      <c r="F311" s="600">
        <f t="shared" si="24"/>
        <v>0</v>
      </c>
      <c r="G311" s="377"/>
      <c r="H311" s="600">
        <f t="shared" si="25"/>
        <v>0</v>
      </c>
      <c r="I311" s="40"/>
      <c r="J311" s="41"/>
    </row>
    <row r="312" spans="1:10" s="6" customFormat="1">
      <c r="A312" s="597">
        <v>313</v>
      </c>
      <c r="B312" s="123" t="s">
        <v>3085</v>
      </c>
      <c r="C312" s="620"/>
      <c r="D312" s="640"/>
      <c r="E312" s="38"/>
      <c r="F312" s="600">
        <f t="shared" si="24"/>
        <v>0</v>
      </c>
      <c r="G312" s="377"/>
      <c r="H312" s="600">
        <f t="shared" si="25"/>
        <v>0</v>
      </c>
      <c r="I312" s="40"/>
      <c r="J312" s="41"/>
    </row>
    <row r="313" spans="1:10" s="6" customFormat="1">
      <c r="A313" s="597">
        <v>314</v>
      </c>
      <c r="B313" s="123" t="s">
        <v>3085</v>
      </c>
      <c r="C313" s="620"/>
      <c r="D313" s="164"/>
      <c r="E313" s="38"/>
      <c r="F313" s="600">
        <f t="shared" si="24"/>
        <v>0</v>
      </c>
      <c r="G313" s="377"/>
      <c r="H313" s="600">
        <f t="shared" si="25"/>
        <v>0</v>
      </c>
      <c r="I313" s="40"/>
      <c r="J313" s="41"/>
    </row>
    <row r="314" spans="1:10" s="6" customFormat="1">
      <c r="A314" s="597">
        <v>315</v>
      </c>
      <c r="B314" s="123" t="s">
        <v>3085</v>
      </c>
      <c r="C314" s="620"/>
      <c r="D314" s="164"/>
      <c r="E314" s="38"/>
      <c r="F314" s="600">
        <f t="shared" si="24"/>
        <v>0</v>
      </c>
      <c r="G314" s="377"/>
      <c r="H314" s="600">
        <f t="shared" si="25"/>
        <v>0</v>
      </c>
      <c r="I314" s="40"/>
      <c r="J314" s="41"/>
    </row>
    <row r="315" spans="1:10" s="6" customFormat="1">
      <c r="A315" s="597">
        <v>316</v>
      </c>
      <c r="B315" s="123" t="s">
        <v>3085</v>
      </c>
      <c r="C315" s="620"/>
      <c r="D315" s="164"/>
      <c r="E315" s="38"/>
      <c r="F315" s="600">
        <f t="shared" si="24"/>
        <v>0</v>
      </c>
      <c r="G315" s="377"/>
      <c r="H315" s="600">
        <f t="shared" si="25"/>
        <v>0</v>
      </c>
      <c r="I315" s="40"/>
      <c r="J315" s="41"/>
    </row>
    <row r="316" spans="1:10" s="6" customFormat="1">
      <c r="A316" s="597">
        <v>317</v>
      </c>
      <c r="B316" s="123" t="s">
        <v>3085</v>
      </c>
      <c r="C316" s="620"/>
      <c r="D316" s="164"/>
      <c r="E316" s="38"/>
      <c r="F316" s="600">
        <f t="shared" si="24"/>
        <v>0</v>
      </c>
      <c r="G316" s="377"/>
      <c r="H316" s="600">
        <f t="shared" si="25"/>
        <v>0</v>
      </c>
      <c r="I316" s="40"/>
      <c r="J316" s="41"/>
    </row>
    <row r="317" spans="1:10" s="6" customFormat="1">
      <c r="A317" s="597">
        <v>318</v>
      </c>
      <c r="B317" s="123" t="s">
        <v>3085</v>
      </c>
      <c r="C317" s="120"/>
      <c r="D317" s="165"/>
      <c r="E317" s="38"/>
      <c r="F317" s="600">
        <f t="shared" si="24"/>
        <v>0</v>
      </c>
      <c r="G317" s="377"/>
      <c r="H317" s="600">
        <f t="shared" si="25"/>
        <v>0</v>
      </c>
      <c r="I317" s="40"/>
      <c r="J317" s="41"/>
    </row>
    <row r="318" spans="1:10" s="6" customFormat="1">
      <c r="A318" s="597">
        <v>319</v>
      </c>
      <c r="B318" s="123" t="s">
        <v>3085</v>
      </c>
      <c r="C318" s="620"/>
      <c r="D318" s="164"/>
      <c r="E318" s="38"/>
      <c r="F318" s="600">
        <f t="shared" si="24"/>
        <v>0</v>
      </c>
      <c r="G318" s="377"/>
      <c r="H318" s="600">
        <f t="shared" si="25"/>
        <v>0</v>
      </c>
      <c r="I318" s="40"/>
      <c r="J318" s="41"/>
    </row>
    <row r="319" spans="1:10" s="6" customFormat="1">
      <c r="A319" s="597">
        <v>320</v>
      </c>
      <c r="B319" s="123" t="s">
        <v>3085</v>
      </c>
      <c r="C319" s="620"/>
      <c r="D319" s="640"/>
      <c r="E319" s="38"/>
      <c r="F319" s="600">
        <f t="shared" si="24"/>
        <v>0</v>
      </c>
      <c r="G319" s="377"/>
      <c r="H319" s="600">
        <f t="shared" si="25"/>
        <v>0</v>
      </c>
      <c r="I319" s="40"/>
      <c r="J319" s="41"/>
    </row>
    <row r="320" spans="1:10" s="6" customFormat="1">
      <c r="A320" s="597">
        <v>321</v>
      </c>
      <c r="B320" s="123" t="s">
        <v>3085</v>
      </c>
      <c r="C320" s="620"/>
      <c r="D320" s="640"/>
      <c r="E320" s="38"/>
      <c r="F320" s="600">
        <f t="shared" si="24"/>
        <v>0</v>
      </c>
      <c r="G320" s="377"/>
      <c r="H320" s="600">
        <f t="shared" si="25"/>
        <v>0</v>
      </c>
      <c r="I320" s="40"/>
      <c r="J320" s="41"/>
    </row>
    <row r="321" spans="1:10" s="6" customFormat="1" ht="15.6">
      <c r="A321" s="597">
        <v>322</v>
      </c>
      <c r="B321" s="641" t="s">
        <v>3066</v>
      </c>
      <c r="C321" s="618" t="s">
        <v>3</v>
      </c>
      <c r="D321" s="642" t="s">
        <v>1</v>
      </c>
      <c r="E321" s="38"/>
      <c r="F321" s="600"/>
      <c r="G321" s="377"/>
      <c r="H321" s="600"/>
      <c r="I321" s="40"/>
      <c r="J321" s="41"/>
    </row>
    <row r="322" spans="1:10" s="6" customFormat="1" ht="30">
      <c r="A322" s="597">
        <v>323</v>
      </c>
      <c r="B322" s="98" t="s">
        <v>33</v>
      </c>
      <c r="C322" s="643" t="s">
        <v>63</v>
      </c>
      <c r="D322" s="148">
        <v>248.67</v>
      </c>
      <c r="E322" s="38"/>
      <c r="F322" s="600"/>
      <c r="G322" s="599">
        <v>756</v>
      </c>
      <c r="H322" s="600">
        <f t="shared" si="25"/>
        <v>187994.52</v>
      </c>
      <c r="I322" s="378">
        <f t="shared" ref="I322:I344" si="28">H322+F322</f>
        <v>187994.52</v>
      </c>
      <c r="J322" s="41"/>
    </row>
    <row r="323" spans="1:10" s="6" customFormat="1">
      <c r="A323" s="597">
        <v>324</v>
      </c>
      <c r="B323" s="98" t="s">
        <v>1410</v>
      </c>
      <c r="C323" s="618" t="s">
        <v>63</v>
      </c>
      <c r="D323" s="644" t="s">
        <v>1465</v>
      </c>
      <c r="E323" s="38"/>
      <c r="F323" s="600"/>
      <c r="G323" s="599">
        <v>2877</v>
      </c>
      <c r="H323" s="600">
        <f t="shared" si="25"/>
        <v>17463.39</v>
      </c>
      <c r="I323" s="378">
        <f t="shared" si="28"/>
        <v>17463.39</v>
      </c>
      <c r="J323" s="41"/>
    </row>
    <row r="324" spans="1:10" s="6" customFormat="1" ht="30">
      <c r="A324" s="597">
        <v>325</v>
      </c>
      <c r="B324" s="98" t="s">
        <v>37</v>
      </c>
      <c r="C324" s="618" t="s">
        <v>40</v>
      </c>
      <c r="D324" s="644" t="s">
        <v>3067</v>
      </c>
      <c r="E324" s="38"/>
      <c r="F324" s="600"/>
      <c r="G324" s="599">
        <v>7747.99</v>
      </c>
      <c r="H324" s="600">
        <f t="shared" si="25"/>
        <v>79478.880000000005</v>
      </c>
      <c r="I324" s="378">
        <f t="shared" si="28"/>
        <v>79478.880000000005</v>
      </c>
      <c r="J324" s="630"/>
    </row>
    <row r="325" spans="1:10" s="6" customFormat="1" ht="30">
      <c r="A325" s="597">
        <v>326</v>
      </c>
      <c r="B325" s="105" t="s">
        <v>38</v>
      </c>
      <c r="C325" s="618" t="s">
        <v>40</v>
      </c>
      <c r="D325" s="644" t="s">
        <v>3068</v>
      </c>
      <c r="E325" s="38"/>
      <c r="F325" s="600"/>
      <c r="G325" s="599">
        <v>227.22</v>
      </c>
      <c r="H325" s="600">
        <f t="shared" si="25"/>
        <v>97820.479999999996</v>
      </c>
      <c r="I325" s="378">
        <f t="shared" si="28"/>
        <v>97820.479999999996</v>
      </c>
      <c r="J325" s="630" t="s">
        <v>3774</v>
      </c>
    </row>
    <row r="326" spans="1:10" s="6" customFormat="1">
      <c r="A326" s="597">
        <v>327</v>
      </c>
      <c r="B326" s="105" t="s">
        <v>39</v>
      </c>
      <c r="C326" s="618" t="s">
        <v>63</v>
      </c>
      <c r="D326" s="644" t="s">
        <v>1466</v>
      </c>
      <c r="E326" s="38"/>
      <c r="F326" s="600"/>
      <c r="G326" s="599">
        <v>144</v>
      </c>
      <c r="H326" s="600">
        <f t="shared" si="25"/>
        <v>36682.559999999998</v>
      </c>
      <c r="I326" s="378">
        <f t="shared" si="28"/>
        <v>36682.559999999998</v>
      </c>
      <c r="J326" s="41"/>
    </row>
    <row r="327" spans="1:10" s="6" customFormat="1">
      <c r="A327" s="597">
        <v>328</v>
      </c>
      <c r="B327" s="105" t="s">
        <v>43</v>
      </c>
      <c r="C327" s="618" t="s">
        <v>65</v>
      </c>
      <c r="D327" s="644" t="s">
        <v>1467</v>
      </c>
      <c r="E327" s="38"/>
      <c r="F327" s="600"/>
      <c r="G327" s="599">
        <v>463.08</v>
      </c>
      <c r="H327" s="600">
        <f t="shared" si="25"/>
        <v>27488.43</v>
      </c>
      <c r="I327" s="378">
        <f t="shared" si="28"/>
        <v>27488.43</v>
      </c>
      <c r="J327" s="41"/>
    </row>
    <row r="328" spans="1:10" s="6" customFormat="1" ht="42" customHeight="1">
      <c r="A328" s="597">
        <v>329</v>
      </c>
      <c r="B328" s="105" t="s">
        <v>1468</v>
      </c>
      <c r="C328" s="643" t="s">
        <v>63</v>
      </c>
      <c r="D328" s="644" t="s">
        <v>3069</v>
      </c>
      <c r="E328" s="599">
        <v>4488.2700000000004</v>
      </c>
      <c r="F328" s="600">
        <f t="shared" si="24"/>
        <v>519651.9</v>
      </c>
      <c r="G328" s="600">
        <v>5174.03</v>
      </c>
      <c r="H328" s="600">
        <f t="shared" si="25"/>
        <v>599049.18999999994</v>
      </c>
      <c r="I328" s="378">
        <f t="shared" si="28"/>
        <v>1118701.0899999999</v>
      </c>
      <c r="J328" s="630" t="s">
        <v>3775</v>
      </c>
    </row>
    <row r="329" spans="1:10" s="6" customFormat="1" ht="30">
      <c r="A329" s="597">
        <v>330</v>
      </c>
      <c r="B329" s="76" t="s">
        <v>45</v>
      </c>
      <c r="C329" s="203" t="s">
        <v>63</v>
      </c>
      <c r="D329" s="204">
        <v>8.1</v>
      </c>
      <c r="E329" s="599">
        <v>8571.89</v>
      </c>
      <c r="F329" s="600">
        <f t="shared" si="24"/>
        <v>69432.31</v>
      </c>
      <c r="G329" s="600">
        <v>10180.94</v>
      </c>
      <c r="H329" s="600">
        <f t="shared" si="25"/>
        <v>82465.61</v>
      </c>
      <c r="I329" s="378">
        <f t="shared" si="28"/>
        <v>151897.91999999998</v>
      </c>
      <c r="J329" s="630" t="s">
        <v>3776</v>
      </c>
    </row>
    <row r="330" spans="1:10" s="6" customFormat="1" ht="45">
      <c r="A330" s="597">
        <v>331</v>
      </c>
      <c r="B330" s="76" t="s">
        <v>1469</v>
      </c>
      <c r="C330" s="203" t="s">
        <v>63</v>
      </c>
      <c r="D330" s="204">
        <v>43.8</v>
      </c>
      <c r="E330" s="599">
        <v>9334.5</v>
      </c>
      <c r="F330" s="600">
        <f t="shared" si="24"/>
        <v>408851.1</v>
      </c>
      <c r="G330" s="600">
        <v>12734.48</v>
      </c>
      <c r="H330" s="600">
        <f t="shared" si="25"/>
        <v>557770.22</v>
      </c>
      <c r="I330" s="378">
        <f t="shared" si="28"/>
        <v>966621.32</v>
      </c>
      <c r="J330" s="130" t="s">
        <v>3777</v>
      </c>
    </row>
    <row r="331" spans="1:10" s="6" customFormat="1">
      <c r="A331" s="597">
        <v>332</v>
      </c>
      <c r="B331" s="98" t="s">
        <v>1414</v>
      </c>
      <c r="C331" s="643" t="s">
        <v>40</v>
      </c>
      <c r="D331" s="644" t="s">
        <v>1470</v>
      </c>
      <c r="E331" s="599">
        <v>89590.77</v>
      </c>
      <c r="F331" s="600">
        <f t="shared" si="24"/>
        <v>1164.68</v>
      </c>
      <c r="G331" s="377"/>
      <c r="H331" s="600"/>
      <c r="I331" s="378">
        <f t="shared" si="28"/>
        <v>1164.68</v>
      </c>
      <c r="J331" s="41"/>
    </row>
    <row r="332" spans="1:10" s="6" customFormat="1">
      <c r="A332" s="597">
        <v>333</v>
      </c>
      <c r="B332" s="98" t="s">
        <v>1445</v>
      </c>
      <c r="C332" s="643" t="s">
        <v>40</v>
      </c>
      <c r="D332" s="644" t="s">
        <v>1471</v>
      </c>
      <c r="E332" s="599">
        <v>87482.37</v>
      </c>
      <c r="F332" s="600">
        <f t="shared" si="24"/>
        <v>5161.46</v>
      </c>
      <c r="G332" s="377"/>
      <c r="H332" s="600"/>
      <c r="I332" s="378">
        <f t="shared" si="28"/>
        <v>5161.46</v>
      </c>
    </row>
    <row r="333" spans="1:10" s="6" customFormat="1" ht="30">
      <c r="A333" s="597">
        <v>334</v>
      </c>
      <c r="B333" s="98" t="s">
        <v>1426</v>
      </c>
      <c r="C333" s="643" t="s">
        <v>40</v>
      </c>
      <c r="D333" s="644" t="s">
        <v>1472</v>
      </c>
      <c r="E333" s="599">
        <v>86843.39</v>
      </c>
      <c r="F333" s="600">
        <f t="shared" si="24"/>
        <v>10247.52</v>
      </c>
      <c r="G333" s="377"/>
      <c r="H333" s="600"/>
      <c r="I333" s="378">
        <f t="shared" si="28"/>
        <v>10247.52</v>
      </c>
      <c r="J333" s="645" t="s">
        <v>3778</v>
      </c>
    </row>
    <row r="334" spans="1:10" s="6" customFormat="1" ht="30">
      <c r="A334" s="597">
        <v>335</v>
      </c>
      <c r="B334" s="105" t="s">
        <v>1416</v>
      </c>
      <c r="C334" s="643" t="s">
        <v>40</v>
      </c>
      <c r="D334" s="646">
        <v>1.9379999999999999</v>
      </c>
      <c r="E334" s="599">
        <v>97071.88</v>
      </c>
      <c r="F334" s="600">
        <f t="shared" si="24"/>
        <v>188125.3</v>
      </c>
      <c r="G334" s="377"/>
      <c r="H334" s="600"/>
      <c r="I334" s="378">
        <f t="shared" si="28"/>
        <v>188125.3</v>
      </c>
      <c r="J334" s="645" t="s">
        <v>3779</v>
      </c>
    </row>
    <row r="335" spans="1:10" s="6" customFormat="1" ht="30">
      <c r="A335" s="597">
        <v>336</v>
      </c>
      <c r="B335" s="105" t="s">
        <v>1417</v>
      </c>
      <c r="C335" s="643" t="s">
        <v>40</v>
      </c>
      <c r="D335" s="148">
        <v>1.694</v>
      </c>
      <c r="E335" s="599">
        <v>55502.22</v>
      </c>
      <c r="F335" s="600">
        <f t="shared" si="24"/>
        <v>94020.76</v>
      </c>
      <c r="G335" s="377"/>
      <c r="H335" s="600"/>
      <c r="I335" s="378">
        <f t="shared" si="28"/>
        <v>94020.76</v>
      </c>
      <c r="J335" s="645" t="s">
        <v>3780</v>
      </c>
    </row>
    <row r="336" spans="1:10" s="6" customFormat="1">
      <c r="A336" s="597">
        <v>337</v>
      </c>
      <c r="B336" s="105" t="s">
        <v>1418</v>
      </c>
      <c r="C336" s="643" t="s">
        <v>40</v>
      </c>
      <c r="D336" s="644" t="s">
        <v>1473</v>
      </c>
      <c r="E336" s="599">
        <v>87125.34</v>
      </c>
      <c r="F336" s="600">
        <f t="shared" si="24"/>
        <v>17947.82</v>
      </c>
      <c r="G336" s="377"/>
      <c r="H336" s="600"/>
      <c r="I336" s="378">
        <f t="shared" si="28"/>
        <v>17947.82</v>
      </c>
      <c r="J336" s="41"/>
    </row>
    <row r="337" spans="1:10" s="6" customFormat="1">
      <c r="A337" s="597">
        <v>338</v>
      </c>
      <c r="B337" s="98" t="s">
        <v>1429</v>
      </c>
      <c r="C337" s="643" t="s">
        <v>40</v>
      </c>
      <c r="D337" s="644" t="s">
        <v>1474</v>
      </c>
      <c r="E337" s="599">
        <v>85186.33</v>
      </c>
      <c r="F337" s="600">
        <f t="shared" si="24"/>
        <v>2555.59</v>
      </c>
      <c r="G337" s="377"/>
      <c r="H337" s="600"/>
      <c r="I337" s="378">
        <f t="shared" si="28"/>
        <v>2555.59</v>
      </c>
      <c r="J337" s="41"/>
    </row>
    <row r="338" spans="1:10" s="6" customFormat="1">
      <c r="A338" s="597">
        <v>339</v>
      </c>
      <c r="B338" s="98" t="s">
        <v>1475</v>
      </c>
      <c r="C338" s="643" t="s">
        <v>3</v>
      </c>
      <c r="D338" s="646">
        <v>6</v>
      </c>
      <c r="E338" s="599">
        <v>1172.71</v>
      </c>
      <c r="F338" s="600">
        <f t="shared" si="24"/>
        <v>7036.26</v>
      </c>
      <c r="G338" s="600">
        <v>1652.72</v>
      </c>
      <c r="H338" s="600">
        <f t="shared" si="25"/>
        <v>9916.32</v>
      </c>
      <c r="I338" s="378">
        <f t="shared" si="28"/>
        <v>16952.580000000002</v>
      </c>
      <c r="J338" s="41" t="s">
        <v>3781</v>
      </c>
    </row>
    <row r="339" spans="1:10" s="6" customFormat="1" ht="45">
      <c r="A339" s="597">
        <v>340</v>
      </c>
      <c r="B339" s="98" t="s">
        <v>1476</v>
      </c>
      <c r="C339" s="643" t="s">
        <v>40</v>
      </c>
      <c r="D339" s="646">
        <v>3.1E-2</v>
      </c>
      <c r="E339" s="599">
        <v>174605.78</v>
      </c>
      <c r="F339" s="600">
        <f t="shared" si="24"/>
        <v>5412.78</v>
      </c>
      <c r="G339" s="600">
        <v>616814.84</v>
      </c>
      <c r="H339" s="600">
        <f t="shared" si="25"/>
        <v>19121.259999999998</v>
      </c>
      <c r="I339" s="378">
        <f t="shared" si="28"/>
        <v>24534.039999999997</v>
      </c>
      <c r="J339" s="130" t="s">
        <v>3782</v>
      </c>
    </row>
    <row r="340" spans="1:10" s="6" customFormat="1" ht="45">
      <c r="A340" s="597">
        <v>341</v>
      </c>
      <c r="B340" s="98" t="s">
        <v>1477</v>
      </c>
      <c r="C340" s="643" t="s">
        <v>40</v>
      </c>
      <c r="D340" s="644" t="s">
        <v>1478</v>
      </c>
      <c r="E340" s="599">
        <v>171108.43</v>
      </c>
      <c r="F340" s="600">
        <f t="shared" si="24"/>
        <v>27206.240000000002</v>
      </c>
      <c r="G340" s="600">
        <v>400864.91</v>
      </c>
      <c r="H340" s="600">
        <f t="shared" si="25"/>
        <v>63737.52</v>
      </c>
      <c r="I340" s="378">
        <f t="shared" si="28"/>
        <v>90943.76</v>
      </c>
      <c r="J340" s="130" t="s">
        <v>3783</v>
      </c>
    </row>
    <row r="341" spans="1:10" s="6" customFormat="1">
      <c r="A341" s="597">
        <v>342</v>
      </c>
      <c r="B341" s="98" t="s">
        <v>1479</v>
      </c>
      <c r="C341" s="643" t="s">
        <v>3</v>
      </c>
      <c r="D341" s="644" t="s">
        <v>4</v>
      </c>
      <c r="E341" s="599">
        <v>4926.6000000000004</v>
      </c>
      <c r="F341" s="600">
        <f t="shared" si="24"/>
        <v>14779.8</v>
      </c>
      <c r="G341" s="600">
        <v>34624.51</v>
      </c>
      <c r="H341" s="600">
        <f t="shared" si="25"/>
        <v>103873.53</v>
      </c>
      <c r="I341" s="378">
        <f t="shared" si="28"/>
        <v>118653.33</v>
      </c>
      <c r="J341" s="41"/>
    </row>
    <row r="342" spans="1:10" s="6" customFormat="1">
      <c r="A342" s="597">
        <v>343</v>
      </c>
      <c r="B342" s="98" t="s">
        <v>1480</v>
      </c>
      <c r="C342" s="643" t="s">
        <v>65</v>
      </c>
      <c r="D342" s="644" t="s">
        <v>101</v>
      </c>
      <c r="E342" s="599">
        <v>541.59</v>
      </c>
      <c r="F342" s="600">
        <f t="shared" si="24"/>
        <v>40619.25</v>
      </c>
      <c r="G342" s="600">
        <v>600</v>
      </c>
      <c r="H342" s="600">
        <f t="shared" si="25"/>
        <v>45000</v>
      </c>
      <c r="I342" s="378">
        <f t="shared" si="28"/>
        <v>85619.25</v>
      </c>
      <c r="J342" s="41"/>
    </row>
    <row r="343" spans="1:10" s="6" customFormat="1">
      <c r="A343" s="597">
        <v>344</v>
      </c>
      <c r="B343" s="98" t="s">
        <v>1448</v>
      </c>
      <c r="C343" s="643" t="s">
        <v>2</v>
      </c>
      <c r="D343" s="644" t="s">
        <v>1481</v>
      </c>
      <c r="E343" s="599">
        <v>107.96</v>
      </c>
      <c r="F343" s="600">
        <f t="shared" si="24"/>
        <v>6779.89</v>
      </c>
      <c r="G343" s="600">
        <v>420</v>
      </c>
      <c r="H343" s="600">
        <f t="shared" si="25"/>
        <v>26376</v>
      </c>
      <c r="I343" s="378">
        <f t="shared" si="28"/>
        <v>33155.89</v>
      </c>
      <c r="J343" s="41"/>
    </row>
    <row r="344" spans="1:10" s="6" customFormat="1" ht="30">
      <c r="A344" s="597">
        <v>345</v>
      </c>
      <c r="B344" s="98" t="s">
        <v>1482</v>
      </c>
      <c r="C344" s="643" t="s">
        <v>65</v>
      </c>
      <c r="D344" s="644" t="s">
        <v>1483</v>
      </c>
      <c r="E344" s="599">
        <v>12250.31</v>
      </c>
      <c r="F344" s="600">
        <f t="shared" si="24"/>
        <v>57821.46</v>
      </c>
      <c r="G344" s="377">
        <v>567</v>
      </c>
      <c r="H344" s="600">
        <f t="shared" si="25"/>
        <v>2676.24</v>
      </c>
      <c r="I344" s="378">
        <f t="shared" si="28"/>
        <v>60497.7</v>
      </c>
      <c r="J344" s="130" t="s">
        <v>3784</v>
      </c>
    </row>
    <row r="345" spans="1:10" s="6" customFormat="1" ht="15.6">
      <c r="A345" s="597">
        <v>346</v>
      </c>
      <c r="B345" s="617" t="s">
        <v>3070</v>
      </c>
      <c r="C345" s="643"/>
      <c r="D345" s="644"/>
      <c r="E345" s="38"/>
      <c r="F345" s="600"/>
      <c r="G345" s="377"/>
      <c r="H345" s="600"/>
      <c r="I345" s="40"/>
      <c r="J345" s="41"/>
    </row>
    <row r="346" spans="1:10" s="6" customFormat="1" ht="30">
      <c r="A346" s="597">
        <v>347</v>
      </c>
      <c r="B346" s="98" t="s">
        <v>33</v>
      </c>
      <c r="C346" s="643" t="s">
        <v>63</v>
      </c>
      <c r="D346" s="644" t="s">
        <v>1484</v>
      </c>
      <c r="E346" s="38"/>
      <c r="F346" s="600"/>
      <c r="G346" s="599">
        <v>756</v>
      </c>
      <c r="H346" s="600">
        <f t="shared" si="25"/>
        <v>78933.960000000006</v>
      </c>
      <c r="I346" s="378">
        <f t="shared" ref="I346:I409" si="29">H346+F346</f>
        <v>78933.960000000006</v>
      </c>
      <c r="J346" s="41"/>
    </row>
    <row r="347" spans="1:10" s="6" customFormat="1">
      <c r="A347" s="597">
        <v>348</v>
      </c>
      <c r="B347" s="42" t="s">
        <v>1410</v>
      </c>
      <c r="C347" s="643" t="s">
        <v>63</v>
      </c>
      <c r="D347" s="644" t="s">
        <v>1485</v>
      </c>
      <c r="E347" s="38"/>
      <c r="F347" s="600"/>
      <c r="G347" s="599">
        <v>2132.4</v>
      </c>
      <c r="H347" s="600">
        <f t="shared" ref="H347:H405" si="30">ROUND(G347*D347,2)</f>
        <v>5416.3</v>
      </c>
      <c r="I347" s="378">
        <f t="shared" si="29"/>
        <v>5416.3</v>
      </c>
      <c r="J347" s="41"/>
    </row>
    <row r="348" spans="1:10" s="6" customFormat="1" ht="30">
      <c r="A348" s="597">
        <v>349</v>
      </c>
      <c r="B348" s="647" t="s">
        <v>37</v>
      </c>
      <c r="C348" s="643" t="s">
        <v>40</v>
      </c>
      <c r="D348" s="644" t="s">
        <v>3071</v>
      </c>
      <c r="E348" s="38"/>
      <c r="F348" s="600"/>
      <c r="G348" s="599">
        <v>18430.22</v>
      </c>
      <c r="H348" s="600">
        <f t="shared" si="30"/>
        <v>79249.95</v>
      </c>
      <c r="I348" s="378">
        <f t="shared" si="29"/>
        <v>79249.95</v>
      </c>
      <c r="J348" s="41"/>
    </row>
    <row r="349" spans="1:10" s="6" customFormat="1" ht="30">
      <c r="A349" s="597">
        <v>350</v>
      </c>
      <c r="B349" s="647" t="s">
        <v>38</v>
      </c>
      <c r="C349" s="643" t="s">
        <v>40</v>
      </c>
      <c r="D349" s="644" t="s">
        <v>3072</v>
      </c>
      <c r="E349" s="38"/>
      <c r="F349" s="600"/>
      <c r="G349" s="599">
        <v>298.05</v>
      </c>
      <c r="H349" s="600">
        <f t="shared" si="30"/>
        <v>53872.54</v>
      </c>
      <c r="I349" s="378">
        <f t="shared" si="29"/>
        <v>53872.54</v>
      </c>
      <c r="J349" s="630" t="s">
        <v>3785</v>
      </c>
    </row>
    <row r="350" spans="1:10" s="6" customFormat="1">
      <c r="A350" s="597">
        <v>351</v>
      </c>
      <c r="B350" s="647" t="s">
        <v>39</v>
      </c>
      <c r="C350" s="643" t="s">
        <v>63</v>
      </c>
      <c r="D350" s="644" t="s">
        <v>1486</v>
      </c>
      <c r="E350" s="38"/>
      <c r="F350" s="600"/>
      <c r="G350" s="599">
        <v>144</v>
      </c>
      <c r="H350" s="600">
        <f t="shared" si="30"/>
        <v>15400.8</v>
      </c>
      <c r="I350" s="378">
        <f t="shared" si="29"/>
        <v>15400.8</v>
      </c>
      <c r="J350" s="41"/>
    </row>
    <row r="351" spans="1:10" s="6" customFormat="1">
      <c r="A351" s="597">
        <v>352</v>
      </c>
      <c r="B351" s="647" t="s">
        <v>43</v>
      </c>
      <c r="C351" s="643" t="s">
        <v>65</v>
      </c>
      <c r="D351" s="644" t="s">
        <v>1487</v>
      </c>
      <c r="E351" s="38"/>
      <c r="F351" s="600"/>
      <c r="G351" s="599">
        <v>463.08</v>
      </c>
      <c r="H351" s="600">
        <f t="shared" si="30"/>
        <v>16939.47</v>
      </c>
      <c r="I351" s="378">
        <f t="shared" si="29"/>
        <v>16939.47</v>
      </c>
      <c r="J351" s="41"/>
    </row>
    <row r="352" spans="1:10" s="6" customFormat="1" ht="45">
      <c r="A352" s="597">
        <v>353</v>
      </c>
      <c r="B352" s="647" t="s">
        <v>1488</v>
      </c>
      <c r="C352" s="643" t="s">
        <v>63</v>
      </c>
      <c r="D352" s="147">
        <v>94.82</v>
      </c>
      <c r="E352" s="599">
        <v>4488.1499999999996</v>
      </c>
      <c r="F352" s="600">
        <f t="shared" ref="F352:F405" si="31">ROUND(E352*D352,2)</f>
        <v>425566.38</v>
      </c>
      <c r="G352" s="600">
        <v>2932.55</v>
      </c>
      <c r="H352" s="600">
        <f t="shared" si="30"/>
        <v>278064.39</v>
      </c>
      <c r="I352" s="378">
        <f t="shared" si="29"/>
        <v>703630.77</v>
      </c>
      <c r="J352" s="41"/>
    </row>
    <row r="353" spans="1:10" s="6" customFormat="1" ht="30">
      <c r="A353" s="597">
        <v>354</v>
      </c>
      <c r="B353" s="105" t="s">
        <v>45</v>
      </c>
      <c r="C353" s="643" t="s">
        <v>63</v>
      </c>
      <c r="D353" s="148">
        <v>2.5</v>
      </c>
      <c r="E353" s="599">
        <v>6875.82</v>
      </c>
      <c r="F353" s="600">
        <f t="shared" si="31"/>
        <v>17189.55</v>
      </c>
      <c r="G353" s="600">
        <v>8164.91</v>
      </c>
      <c r="H353" s="600">
        <f t="shared" si="30"/>
        <v>20412.28</v>
      </c>
      <c r="I353" s="378">
        <f t="shared" si="29"/>
        <v>37601.83</v>
      </c>
      <c r="J353" s="41"/>
    </row>
    <row r="354" spans="1:10" s="6" customFormat="1" ht="30">
      <c r="A354" s="597">
        <v>355</v>
      </c>
      <c r="B354" s="76" t="s">
        <v>1489</v>
      </c>
      <c r="C354" s="203" t="s">
        <v>63</v>
      </c>
      <c r="D354" s="204">
        <v>7.09</v>
      </c>
      <c r="E354" s="599">
        <v>1997.43</v>
      </c>
      <c r="F354" s="600">
        <f t="shared" si="31"/>
        <v>14161.78</v>
      </c>
      <c r="G354" s="600">
        <v>12146.4</v>
      </c>
      <c r="H354" s="600">
        <f t="shared" si="30"/>
        <v>86117.98</v>
      </c>
      <c r="I354" s="378">
        <f t="shared" si="29"/>
        <v>100279.76</v>
      </c>
      <c r="J354" s="41"/>
    </row>
    <row r="355" spans="1:10" s="6" customFormat="1">
      <c r="A355" s="597">
        <v>356</v>
      </c>
      <c r="B355" s="105" t="s">
        <v>1418</v>
      </c>
      <c r="C355" s="643" t="s">
        <v>40</v>
      </c>
      <c r="D355" s="644" t="s">
        <v>1490</v>
      </c>
      <c r="E355" s="599">
        <v>87138.39</v>
      </c>
      <c r="F355" s="600">
        <f t="shared" si="31"/>
        <v>90711.06</v>
      </c>
      <c r="G355" s="600"/>
      <c r="H355" s="600"/>
      <c r="I355" s="378">
        <f t="shared" si="29"/>
        <v>90711.06</v>
      </c>
      <c r="J355" s="41"/>
    </row>
    <row r="356" spans="1:10" s="6" customFormat="1">
      <c r="A356" s="597">
        <v>357</v>
      </c>
      <c r="B356" s="76" t="s">
        <v>1426</v>
      </c>
      <c r="C356" s="203" t="s">
        <v>40</v>
      </c>
      <c r="D356" s="204">
        <v>1.0999999999999999E-2</v>
      </c>
      <c r="E356" s="599">
        <v>89884.55</v>
      </c>
      <c r="F356" s="600">
        <f t="shared" si="31"/>
        <v>988.73</v>
      </c>
      <c r="G356" s="600"/>
      <c r="H356" s="600"/>
      <c r="I356" s="378">
        <f t="shared" si="29"/>
        <v>988.73</v>
      </c>
      <c r="J356" s="41"/>
    </row>
    <row r="357" spans="1:10" s="6" customFormat="1" ht="30">
      <c r="A357" s="597">
        <v>358</v>
      </c>
      <c r="B357" s="105" t="s">
        <v>64</v>
      </c>
      <c r="C357" s="643" t="s">
        <v>65</v>
      </c>
      <c r="D357" s="644" t="s">
        <v>1491</v>
      </c>
      <c r="E357" s="599">
        <v>1470.52</v>
      </c>
      <c r="F357" s="600">
        <f t="shared" si="31"/>
        <v>43659.74</v>
      </c>
      <c r="G357" s="600">
        <v>378</v>
      </c>
      <c r="H357" s="600">
        <f t="shared" si="30"/>
        <v>11222.82</v>
      </c>
      <c r="I357" s="378">
        <f t="shared" si="29"/>
        <v>54882.559999999998</v>
      </c>
      <c r="J357" s="41"/>
    </row>
    <row r="358" spans="1:10" s="6" customFormat="1" ht="15.6">
      <c r="A358" s="597">
        <v>359</v>
      </c>
      <c r="B358" s="648" t="s">
        <v>3073</v>
      </c>
      <c r="C358" s="643"/>
      <c r="D358" s="644"/>
      <c r="E358" s="38"/>
      <c r="F358" s="600"/>
      <c r="G358" s="377"/>
      <c r="H358" s="600"/>
      <c r="I358" s="40"/>
      <c r="J358" s="41"/>
    </row>
    <row r="359" spans="1:10" s="6" customFormat="1" ht="31.2">
      <c r="A359" s="597">
        <v>360</v>
      </c>
      <c r="B359" s="75" t="s">
        <v>3786</v>
      </c>
      <c r="C359" s="618" t="s">
        <v>60</v>
      </c>
      <c r="D359" s="649">
        <f>723-98.08</f>
        <v>624.91999999999996</v>
      </c>
      <c r="E359" s="38"/>
      <c r="F359" s="600"/>
      <c r="G359" s="377">
        <v>900.00000000000011</v>
      </c>
      <c r="H359" s="600">
        <f t="shared" si="30"/>
        <v>562428</v>
      </c>
      <c r="I359" s="378">
        <f t="shared" si="29"/>
        <v>562428</v>
      </c>
      <c r="J359" s="41"/>
    </row>
    <row r="360" spans="1:10" s="6" customFormat="1" ht="30" customHeight="1">
      <c r="A360" s="597">
        <v>361</v>
      </c>
      <c r="B360" s="105" t="s">
        <v>1492</v>
      </c>
      <c r="C360" s="643" t="s">
        <v>40</v>
      </c>
      <c r="D360" s="644" t="s">
        <v>3040</v>
      </c>
      <c r="E360" s="38"/>
      <c r="F360" s="600"/>
      <c r="G360" s="377">
        <v>51161.8</v>
      </c>
      <c r="H360" s="600">
        <f t="shared" si="30"/>
        <v>2400000.04</v>
      </c>
      <c r="I360" s="378">
        <f t="shared" si="29"/>
        <v>2400000.04</v>
      </c>
      <c r="J360" s="130"/>
    </row>
    <row r="361" spans="1:10" s="6" customFormat="1" ht="31.2">
      <c r="A361" s="597">
        <v>362</v>
      </c>
      <c r="B361" s="648" t="s">
        <v>3074</v>
      </c>
      <c r="C361" s="643" t="s">
        <v>3</v>
      </c>
      <c r="D361" s="644" t="s">
        <v>15</v>
      </c>
      <c r="E361" s="38"/>
      <c r="F361" s="600"/>
      <c r="G361" s="377"/>
      <c r="H361" s="600"/>
      <c r="I361" s="40"/>
      <c r="J361" s="41"/>
    </row>
    <row r="362" spans="1:10" s="6" customFormat="1" ht="30">
      <c r="A362" s="597">
        <v>363</v>
      </c>
      <c r="B362" s="105" t="s">
        <v>45</v>
      </c>
      <c r="C362" s="643" t="s">
        <v>63</v>
      </c>
      <c r="D362" s="644" t="s">
        <v>1493</v>
      </c>
      <c r="E362" s="38">
        <v>6878.74</v>
      </c>
      <c r="F362" s="600">
        <f t="shared" si="31"/>
        <v>57231.12</v>
      </c>
      <c r="G362" s="377">
        <v>8164.91</v>
      </c>
      <c r="H362" s="600">
        <f t="shared" si="30"/>
        <v>67932.05</v>
      </c>
      <c r="I362" s="378">
        <f t="shared" si="29"/>
        <v>125163.17000000001</v>
      </c>
      <c r="J362" s="41"/>
    </row>
    <row r="363" spans="1:10" s="6" customFormat="1" ht="30">
      <c r="A363" s="597">
        <v>364</v>
      </c>
      <c r="B363" s="105" t="s">
        <v>1494</v>
      </c>
      <c r="C363" s="643" t="s">
        <v>63</v>
      </c>
      <c r="D363" s="644" t="s">
        <v>1495</v>
      </c>
      <c r="E363" s="38">
        <v>9341.91</v>
      </c>
      <c r="F363" s="600">
        <f t="shared" si="31"/>
        <v>100892.63</v>
      </c>
      <c r="G363" s="377">
        <v>12146.4</v>
      </c>
      <c r="H363" s="600">
        <f t="shared" si="30"/>
        <v>131181.12</v>
      </c>
      <c r="I363" s="378">
        <f t="shared" si="29"/>
        <v>232073.75</v>
      </c>
      <c r="J363" s="41"/>
    </row>
    <row r="364" spans="1:10" s="6" customFormat="1">
      <c r="A364" s="597">
        <v>365</v>
      </c>
      <c r="B364" s="107" t="s">
        <v>1416</v>
      </c>
      <c r="C364" s="643" t="s">
        <v>40</v>
      </c>
      <c r="D364" s="644" t="s">
        <v>1496</v>
      </c>
      <c r="E364" s="38">
        <v>10783.41</v>
      </c>
      <c r="F364" s="600">
        <f t="shared" si="31"/>
        <v>4960.37</v>
      </c>
      <c r="G364" s="377"/>
      <c r="H364" s="600"/>
      <c r="I364" s="378">
        <f t="shared" si="29"/>
        <v>4960.37</v>
      </c>
      <c r="J364" s="41"/>
    </row>
    <row r="365" spans="1:10" s="6" customFormat="1" ht="30">
      <c r="A365" s="597">
        <v>366</v>
      </c>
      <c r="B365" s="98" t="s">
        <v>1497</v>
      </c>
      <c r="C365" s="618" t="s">
        <v>65</v>
      </c>
      <c r="D365" s="642" t="s">
        <v>100</v>
      </c>
      <c r="E365" s="38">
        <v>183.8</v>
      </c>
      <c r="F365" s="600">
        <f t="shared" si="31"/>
        <v>7352</v>
      </c>
      <c r="G365" s="377">
        <v>47.25</v>
      </c>
      <c r="H365" s="600">
        <f t="shared" si="30"/>
        <v>1890</v>
      </c>
      <c r="I365" s="378">
        <f t="shared" si="29"/>
        <v>9242</v>
      </c>
      <c r="J365" s="41"/>
    </row>
    <row r="366" spans="1:10" s="6" customFormat="1" ht="15.6">
      <c r="A366" s="597">
        <v>367</v>
      </c>
      <c r="B366" s="650" t="s">
        <v>1498</v>
      </c>
      <c r="C366" s="618" t="s">
        <v>3</v>
      </c>
      <c r="D366" s="642" t="s">
        <v>15</v>
      </c>
      <c r="E366" s="38"/>
      <c r="F366" s="600"/>
      <c r="G366" s="377"/>
      <c r="H366" s="600"/>
      <c r="I366" s="40"/>
      <c r="J366" s="41"/>
    </row>
    <row r="367" spans="1:10" s="6" customFormat="1">
      <c r="A367" s="597">
        <v>368</v>
      </c>
      <c r="B367" s="75" t="s">
        <v>1499</v>
      </c>
      <c r="C367" s="109" t="s">
        <v>40</v>
      </c>
      <c r="D367" s="172" t="s">
        <v>1500</v>
      </c>
      <c r="E367" s="599">
        <v>70795.72</v>
      </c>
      <c r="F367" s="600">
        <f t="shared" si="31"/>
        <v>37521.730000000003</v>
      </c>
      <c r="G367" s="600">
        <v>119555.22</v>
      </c>
      <c r="H367" s="600">
        <f t="shared" si="30"/>
        <v>63364.27</v>
      </c>
      <c r="I367" s="378">
        <f t="shared" si="29"/>
        <v>100886</v>
      </c>
      <c r="J367" s="41"/>
    </row>
    <row r="368" spans="1:10" s="6" customFormat="1">
      <c r="A368" s="597">
        <v>369</v>
      </c>
      <c r="B368" s="105" t="s">
        <v>66</v>
      </c>
      <c r="C368" s="643" t="s">
        <v>40</v>
      </c>
      <c r="D368" s="651">
        <v>1.48</v>
      </c>
      <c r="E368" s="599">
        <v>25352.52</v>
      </c>
      <c r="F368" s="600">
        <f t="shared" si="31"/>
        <v>37521.730000000003</v>
      </c>
      <c r="G368" s="600">
        <v>42813.69</v>
      </c>
      <c r="H368" s="600">
        <f t="shared" si="30"/>
        <v>63364.26</v>
      </c>
      <c r="I368" s="378">
        <f t="shared" si="29"/>
        <v>100885.99</v>
      </c>
      <c r="J368" s="41"/>
    </row>
    <row r="369" spans="1:10" s="6" customFormat="1">
      <c r="A369" s="597">
        <v>370</v>
      </c>
      <c r="B369" s="68" t="s">
        <v>1501</v>
      </c>
      <c r="C369" s="203" t="s">
        <v>40</v>
      </c>
      <c r="D369" s="204">
        <v>0.83</v>
      </c>
      <c r="E369" s="599">
        <v>33594.720000000001</v>
      </c>
      <c r="F369" s="600">
        <f t="shared" si="31"/>
        <v>27883.62</v>
      </c>
      <c r="G369" s="600">
        <v>76342.490000000005</v>
      </c>
      <c r="H369" s="600">
        <f t="shared" si="30"/>
        <v>63364.27</v>
      </c>
      <c r="I369" s="378">
        <f t="shared" si="29"/>
        <v>91247.89</v>
      </c>
      <c r="J369" s="41"/>
    </row>
    <row r="370" spans="1:10" s="6" customFormat="1">
      <c r="A370" s="597">
        <v>371</v>
      </c>
      <c r="B370" s="68" t="s">
        <v>1502</v>
      </c>
      <c r="C370" s="203" t="s">
        <v>40</v>
      </c>
      <c r="D370" s="204">
        <v>0.02</v>
      </c>
      <c r="E370" s="599">
        <v>169662</v>
      </c>
      <c r="F370" s="600">
        <f t="shared" si="31"/>
        <v>3393.24</v>
      </c>
      <c r="G370" s="600">
        <v>3168213.2</v>
      </c>
      <c r="H370" s="600">
        <f t="shared" si="30"/>
        <v>63364.26</v>
      </c>
      <c r="I370" s="378">
        <f t="shared" si="29"/>
        <v>66757.5</v>
      </c>
      <c r="J370" s="41"/>
    </row>
    <row r="371" spans="1:10" s="6" customFormat="1">
      <c r="A371" s="597">
        <v>372</v>
      </c>
      <c r="B371" s="68" t="s">
        <v>1503</v>
      </c>
      <c r="C371" s="203" t="s">
        <v>40</v>
      </c>
      <c r="D371" s="204">
        <v>0.18</v>
      </c>
      <c r="E371" s="599">
        <v>652893.93999999994</v>
      </c>
      <c r="F371" s="600">
        <f t="shared" si="31"/>
        <v>117520.91</v>
      </c>
      <c r="G371" s="600">
        <v>352023.69</v>
      </c>
      <c r="H371" s="600">
        <f t="shared" si="30"/>
        <v>63364.26</v>
      </c>
      <c r="I371" s="378">
        <f t="shared" si="29"/>
        <v>180885.17</v>
      </c>
      <c r="J371" s="41"/>
    </row>
    <row r="372" spans="1:10" s="6" customFormat="1">
      <c r="A372" s="597">
        <v>373</v>
      </c>
      <c r="B372" s="68" t="s">
        <v>1504</v>
      </c>
      <c r="C372" s="203" t="s">
        <v>3</v>
      </c>
      <c r="D372" s="204">
        <v>192</v>
      </c>
      <c r="E372" s="599">
        <v>378</v>
      </c>
      <c r="F372" s="600">
        <f t="shared" si="31"/>
        <v>72576</v>
      </c>
      <c r="G372" s="600">
        <v>334.21</v>
      </c>
      <c r="H372" s="600">
        <f t="shared" si="30"/>
        <v>64168.32</v>
      </c>
      <c r="I372" s="378">
        <f t="shared" si="29"/>
        <v>136744.32000000001</v>
      </c>
      <c r="J372" s="41"/>
    </row>
    <row r="373" spans="1:10" s="6" customFormat="1" ht="15.6">
      <c r="A373" s="597">
        <v>374</v>
      </c>
      <c r="B373" s="652" t="s">
        <v>3075</v>
      </c>
      <c r="C373" s="203"/>
      <c r="D373" s="204"/>
      <c r="E373" s="38"/>
      <c r="F373" s="600"/>
      <c r="G373" s="602"/>
      <c r="H373" s="600"/>
      <c r="I373" s="40"/>
      <c r="J373" s="41"/>
    </row>
    <row r="374" spans="1:10" s="6" customFormat="1" ht="34.5" customHeight="1">
      <c r="A374" s="597">
        <v>375</v>
      </c>
      <c r="B374" s="68" t="s">
        <v>68</v>
      </c>
      <c r="C374" s="203" t="s">
        <v>3</v>
      </c>
      <c r="D374" s="204">
        <v>6</v>
      </c>
      <c r="E374" s="599">
        <v>42164.51</v>
      </c>
      <c r="F374" s="600">
        <f t="shared" si="31"/>
        <v>252987.06</v>
      </c>
      <c r="G374" s="600">
        <v>27055.24</v>
      </c>
      <c r="H374" s="600">
        <f t="shared" si="30"/>
        <v>162331.44</v>
      </c>
      <c r="I374" s="378">
        <f t="shared" si="29"/>
        <v>415318.5</v>
      </c>
      <c r="J374" s="130" t="s">
        <v>3816</v>
      </c>
    </row>
    <row r="375" spans="1:10" s="6" customFormat="1" ht="30">
      <c r="A375" s="597">
        <v>376</v>
      </c>
      <c r="B375" s="68" t="s">
        <v>69</v>
      </c>
      <c r="C375" s="203" t="s">
        <v>3</v>
      </c>
      <c r="D375" s="204">
        <v>2</v>
      </c>
      <c r="E375" s="599">
        <v>54516.94</v>
      </c>
      <c r="F375" s="600">
        <f t="shared" si="31"/>
        <v>109033.88</v>
      </c>
      <c r="G375" s="600">
        <v>13360.96</v>
      </c>
      <c r="H375" s="600">
        <f t="shared" si="30"/>
        <v>26721.919999999998</v>
      </c>
      <c r="I375" s="378">
        <f t="shared" si="29"/>
        <v>135755.79999999999</v>
      </c>
      <c r="J375" s="41"/>
    </row>
    <row r="376" spans="1:10" s="6" customFormat="1">
      <c r="A376" s="597">
        <v>377</v>
      </c>
      <c r="B376" s="69" t="s">
        <v>70</v>
      </c>
      <c r="C376" s="203" t="s">
        <v>3</v>
      </c>
      <c r="D376" s="204">
        <v>14</v>
      </c>
      <c r="E376" s="599">
        <v>44032.32</v>
      </c>
      <c r="F376" s="600">
        <f t="shared" si="31"/>
        <v>616452.48</v>
      </c>
      <c r="G376" s="600">
        <v>7550.26</v>
      </c>
      <c r="H376" s="600">
        <f t="shared" si="30"/>
        <v>105703.64</v>
      </c>
      <c r="I376" s="378">
        <f t="shared" si="29"/>
        <v>722156.12</v>
      </c>
      <c r="J376" s="41"/>
    </row>
    <row r="377" spans="1:10" s="6" customFormat="1" ht="30">
      <c r="A377" s="597">
        <v>378</v>
      </c>
      <c r="B377" s="69" t="s">
        <v>77</v>
      </c>
      <c r="C377" s="203" t="s">
        <v>40</v>
      </c>
      <c r="D377" s="204">
        <v>7.0000000000000007E-2</v>
      </c>
      <c r="E377" s="599">
        <v>123758.29</v>
      </c>
      <c r="F377" s="600">
        <f t="shared" si="31"/>
        <v>8663.08</v>
      </c>
      <c r="G377" s="600">
        <v>274502.07</v>
      </c>
      <c r="H377" s="600">
        <f t="shared" si="30"/>
        <v>19215.14</v>
      </c>
      <c r="I377" s="378">
        <f t="shared" si="29"/>
        <v>27878.22</v>
      </c>
      <c r="J377" s="130" t="s">
        <v>3787</v>
      </c>
    </row>
    <row r="378" spans="1:10" s="6" customFormat="1" ht="30">
      <c r="A378" s="597">
        <v>379</v>
      </c>
      <c r="B378" s="69" t="s">
        <v>74</v>
      </c>
      <c r="C378" s="203" t="s">
        <v>40</v>
      </c>
      <c r="D378" s="204">
        <v>1.2E-2</v>
      </c>
      <c r="E378" s="599">
        <v>118309.17</v>
      </c>
      <c r="F378" s="600">
        <f t="shared" si="31"/>
        <v>1419.71</v>
      </c>
      <c r="G378" s="600">
        <v>533753.75</v>
      </c>
      <c r="H378" s="600">
        <f t="shared" si="30"/>
        <v>6405.05</v>
      </c>
      <c r="I378" s="378">
        <f t="shared" si="29"/>
        <v>7824.76</v>
      </c>
      <c r="J378" s="130" t="s">
        <v>3788</v>
      </c>
    </row>
    <row r="379" spans="1:10" s="6" customFormat="1">
      <c r="A379" s="597">
        <v>380</v>
      </c>
      <c r="B379" s="69" t="s">
        <v>1505</v>
      </c>
      <c r="C379" s="203" t="s">
        <v>63</v>
      </c>
      <c r="D379" s="204">
        <v>0.3</v>
      </c>
      <c r="E379" s="599">
        <v>16802.13</v>
      </c>
      <c r="F379" s="600">
        <f t="shared" si="31"/>
        <v>5040.6400000000003</v>
      </c>
      <c r="G379" s="600">
        <v>24292.799999999999</v>
      </c>
      <c r="H379" s="600">
        <f t="shared" si="30"/>
        <v>7287.84</v>
      </c>
      <c r="I379" s="378">
        <f t="shared" si="29"/>
        <v>12328.48</v>
      </c>
      <c r="J379" s="41"/>
    </row>
    <row r="380" spans="1:10" s="6" customFormat="1" ht="30">
      <c r="A380" s="597">
        <v>381</v>
      </c>
      <c r="B380" s="44" t="s">
        <v>1507</v>
      </c>
      <c r="C380" s="203" t="s">
        <v>65</v>
      </c>
      <c r="D380" s="204">
        <v>347</v>
      </c>
      <c r="E380" s="599">
        <v>256.98</v>
      </c>
      <c r="F380" s="600">
        <f t="shared" si="31"/>
        <v>89172.06</v>
      </c>
      <c r="G380" s="600">
        <v>600</v>
      </c>
      <c r="H380" s="600">
        <f t="shared" si="30"/>
        <v>208200</v>
      </c>
      <c r="I380" s="378">
        <f t="shared" si="29"/>
        <v>297372.06</v>
      </c>
      <c r="J380" s="41"/>
    </row>
    <row r="381" spans="1:10" s="6" customFormat="1">
      <c r="A381" s="597">
        <v>382</v>
      </c>
      <c r="B381" s="44" t="s">
        <v>72</v>
      </c>
      <c r="C381" s="203" t="s">
        <v>63</v>
      </c>
      <c r="D381" s="204">
        <v>0.11</v>
      </c>
      <c r="E381" s="599">
        <v>4426.47</v>
      </c>
      <c r="F381" s="600">
        <f t="shared" si="31"/>
        <v>486.91</v>
      </c>
      <c r="G381" s="600">
        <v>24292.799999999999</v>
      </c>
      <c r="H381" s="600">
        <f t="shared" si="30"/>
        <v>2672.21</v>
      </c>
      <c r="I381" s="378">
        <f t="shared" si="29"/>
        <v>3159.12</v>
      </c>
      <c r="J381" s="41" t="s">
        <v>3817</v>
      </c>
    </row>
    <row r="382" spans="1:10" s="6" customFormat="1" ht="30">
      <c r="A382" s="597">
        <v>383</v>
      </c>
      <c r="B382" s="44" t="s">
        <v>1508</v>
      </c>
      <c r="C382" s="203" t="s">
        <v>63</v>
      </c>
      <c r="D382" s="204">
        <v>4.9000000000000004</v>
      </c>
      <c r="E382" s="599">
        <v>4426.47</v>
      </c>
      <c r="F382" s="600">
        <f t="shared" si="31"/>
        <v>21689.7</v>
      </c>
      <c r="G382" s="600">
        <v>24292.799999999999</v>
      </c>
      <c r="H382" s="600">
        <f t="shared" si="30"/>
        <v>119034.72</v>
      </c>
      <c r="I382" s="378">
        <f t="shared" si="29"/>
        <v>140724.42000000001</v>
      </c>
      <c r="J382" s="41" t="s">
        <v>3817</v>
      </c>
    </row>
    <row r="383" spans="1:10" s="6" customFormat="1" ht="15.6">
      <c r="A383" s="597">
        <v>384</v>
      </c>
      <c r="B383" s="65" t="s">
        <v>1509</v>
      </c>
      <c r="C383" s="203" t="s">
        <v>3</v>
      </c>
      <c r="D383" s="204">
        <v>5</v>
      </c>
      <c r="E383" s="599"/>
      <c r="F383" s="600"/>
      <c r="G383" s="600">
        <v>1688.36</v>
      </c>
      <c r="H383" s="600">
        <f t="shared" si="30"/>
        <v>8441.7999999999993</v>
      </c>
      <c r="I383" s="378">
        <f t="shared" si="29"/>
        <v>8441.7999999999993</v>
      </c>
      <c r="J383" s="582" t="s">
        <v>3789</v>
      </c>
    </row>
    <row r="384" spans="1:10" s="6" customFormat="1">
      <c r="A384" s="597">
        <v>385</v>
      </c>
      <c r="B384" s="44" t="s">
        <v>1510</v>
      </c>
      <c r="C384" s="203" t="s">
        <v>63</v>
      </c>
      <c r="D384" s="204">
        <v>0.5</v>
      </c>
      <c r="E384" s="599">
        <v>8481.08</v>
      </c>
      <c r="F384" s="600">
        <f t="shared" si="31"/>
        <v>4240.54</v>
      </c>
      <c r="G384" s="600"/>
      <c r="H384" s="600"/>
      <c r="I384" s="378">
        <f t="shared" si="29"/>
        <v>4240.54</v>
      </c>
      <c r="J384" s="41"/>
    </row>
    <row r="385" spans="1:10" s="6" customFormat="1">
      <c r="A385" s="597">
        <v>386</v>
      </c>
      <c r="B385" s="44" t="s">
        <v>1511</v>
      </c>
      <c r="C385" s="203" t="s">
        <v>40</v>
      </c>
      <c r="D385" s="204">
        <v>0.05</v>
      </c>
      <c r="E385" s="599">
        <v>87141.6</v>
      </c>
      <c r="F385" s="600">
        <f t="shared" si="31"/>
        <v>4357.08</v>
      </c>
      <c r="G385" s="600"/>
      <c r="H385" s="600"/>
      <c r="I385" s="378">
        <f t="shared" si="29"/>
        <v>4357.08</v>
      </c>
      <c r="J385" s="41"/>
    </row>
    <row r="386" spans="1:10" s="6" customFormat="1">
      <c r="A386" s="597">
        <v>387</v>
      </c>
      <c r="B386" s="44" t="s">
        <v>1512</v>
      </c>
      <c r="C386" s="203" t="s">
        <v>40</v>
      </c>
      <c r="D386" s="204">
        <v>1.0999999999999999E-2</v>
      </c>
      <c r="E386" s="599">
        <v>85313.64</v>
      </c>
      <c r="F386" s="600">
        <f t="shared" si="31"/>
        <v>938.45</v>
      </c>
      <c r="G386" s="600"/>
      <c r="H386" s="600"/>
      <c r="I386" s="378">
        <f t="shared" si="29"/>
        <v>938.45</v>
      </c>
      <c r="J386" s="41"/>
    </row>
    <row r="387" spans="1:10" s="6" customFormat="1" ht="15.6">
      <c r="A387" s="597">
        <v>388</v>
      </c>
      <c r="B387" s="65" t="s">
        <v>1513</v>
      </c>
      <c r="C387" s="203" t="s">
        <v>3</v>
      </c>
      <c r="D387" s="204">
        <v>3</v>
      </c>
      <c r="E387" s="599"/>
      <c r="F387" s="600"/>
      <c r="G387" s="600"/>
      <c r="H387" s="600"/>
      <c r="I387" s="378"/>
      <c r="J387" s="41"/>
    </row>
    <row r="388" spans="1:10" s="6" customFormat="1">
      <c r="A388" s="597">
        <v>389</v>
      </c>
      <c r="B388" s="44" t="s">
        <v>1514</v>
      </c>
      <c r="C388" s="203" t="s">
        <v>63</v>
      </c>
      <c r="D388" s="204">
        <v>1.38</v>
      </c>
      <c r="E388" s="599">
        <v>10892.86</v>
      </c>
      <c r="F388" s="600">
        <f t="shared" si="31"/>
        <v>15032.15</v>
      </c>
      <c r="G388" s="600">
        <v>2469.4699999999998</v>
      </c>
      <c r="H388" s="600">
        <f t="shared" si="30"/>
        <v>3407.87</v>
      </c>
      <c r="I388" s="378">
        <f t="shared" si="29"/>
        <v>18440.02</v>
      </c>
      <c r="J388" s="41"/>
    </row>
    <row r="389" spans="1:10" s="6" customFormat="1" ht="30">
      <c r="A389" s="597">
        <v>390</v>
      </c>
      <c r="B389" s="44" t="s">
        <v>45</v>
      </c>
      <c r="C389" s="203" t="s">
        <v>63</v>
      </c>
      <c r="D389" s="204">
        <v>0.3</v>
      </c>
      <c r="E389" s="599">
        <v>6965.73</v>
      </c>
      <c r="F389" s="600">
        <f t="shared" si="31"/>
        <v>2089.7199999999998</v>
      </c>
      <c r="G389" s="600">
        <v>8164.93</v>
      </c>
      <c r="H389" s="600">
        <f t="shared" si="30"/>
        <v>2449.48</v>
      </c>
      <c r="I389" s="378">
        <f t="shared" si="29"/>
        <v>4539.2</v>
      </c>
      <c r="J389" s="41"/>
    </row>
    <row r="390" spans="1:10" s="6" customFormat="1" ht="30">
      <c r="A390" s="597">
        <v>391</v>
      </c>
      <c r="B390" s="44" t="s">
        <v>1515</v>
      </c>
      <c r="C390" s="203" t="s">
        <v>63</v>
      </c>
      <c r="D390" s="204">
        <v>4.5</v>
      </c>
      <c r="E390" s="599">
        <v>8409.94</v>
      </c>
      <c r="F390" s="600">
        <f t="shared" si="31"/>
        <v>37844.730000000003</v>
      </c>
      <c r="G390" s="600">
        <v>16883.560000000001</v>
      </c>
      <c r="H390" s="600">
        <f t="shared" si="30"/>
        <v>75976.02</v>
      </c>
      <c r="I390" s="378">
        <f t="shared" si="29"/>
        <v>113820.75</v>
      </c>
      <c r="J390" s="41"/>
    </row>
    <row r="391" spans="1:10" s="6" customFormat="1">
      <c r="A391" s="597">
        <v>392</v>
      </c>
      <c r="B391" s="44" t="s">
        <v>1417</v>
      </c>
      <c r="C391" s="203" t="s">
        <v>40</v>
      </c>
      <c r="D391" s="204">
        <v>0.32</v>
      </c>
      <c r="E391" s="599">
        <v>85413.440000000002</v>
      </c>
      <c r="F391" s="600">
        <f t="shared" si="31"/>
        <v>27332.3</v>
      </c>
      <c r="G391" s="600"/>
      <c r="H391" s="600"/>
      <c r="I391" s="378">
        <f t="shared" si="29"/>
        <v>27332.3</v>
      </c>
      <c r="J391" s="41"/>
    </row>
    <row r="392" spans="1:10" s="6" customFormat="1">
      <c r="A392" s="597">
        <v>393</v>
      </c>
      <c r="B392" s="44" t="s">
        <v>1516</v>
      </c>
      <c r="C392" s="203" t="s">
        <v>40</v>
      </c>
      <c r="D392" s="204">
        <v>0.02</v>
      </c>
      <c r="E392" s="599">
        <v>77925</v>
      </c>
      <c r="F392" s="600">
        <f t="shared" si="31"/>
        <v>1558.5</v>
      </c>
      <c r="G392" s="600"/>
      <c r="H392" s="600"/>
      <c r="I392" s="378">
        <f t="shared" si="29"/>
        <v>1558.5</v>
      </c>
      <c r="J392" s="41"/>
    </row>
    <row r="393" spans="1:10" s="6" customFormat="1">
      <c r="A393" s="597">
        <v>394</v>
      </c>
      <c r="B393" s="44" t="s">
        <v>77</v>
      </c>
      <c r="C393" s="203" t="s">
        <v>40</v>
      </c>
      <c r="D393" s="204">
        <v>0.25</v>
      </c>
      <c r="E393" s="599">
        <v>94687.48</v>
      </c>
      <c r="F393" s="600">
        <f t="shared" si="31"/>
        <v>23671.87</v>
      </c>
      <c r="G393" s="600">
        <v>65738.720000000001</v>
      </c>
      <c r="H393" s="600">
        <f t="shared" si="30"/>
        <v>16434.68</v>
      </c>
      <c r="I393" s="378">
        <f t="shared" si="29"/>
        <v>40106.550000000003</v>
      </c>
      <c r="J393" s="69" t="s">
        <v>3790</v>
      </c>
    </row>
    <row r="394" spans="1:10" s="6" customFormat="1">
      <c r="A394" s="597">
        <v>395</v>
      </c>
      <c r="B394" s="44" t="s">
        <v>74</v>
      </c>
      <c r="C394" s="203" t="s">
        <v>40</v>
      </c>
      <c r="D394" s="204">
        <v>0.03</v>
      </c>
      <c r="E394" s="599">
        <v>190344</v>
      </c>
      <c r="F394" s="600">
        <f t="shared" si="31"/>
        <v>5710.32</v>
      </c>
      <c r="G394" s="600">
        <v>182607.67</v>
      </c>
      <c r="H394" s="600">
        <f t="shared" si="30"/>
        <v>5478.23</v>
      </c>
      <c r="I394" s="378">
        <f t="shared" si="29"/>
        <v>11188.55</v>
      </c>
      <c r="J394" s="69" t="s">
        <v>3791</v>
      </c>
    </row>
    <row r="395" spans="1:10" s="6" customFormat="1" ht="30">
      <c r="A395" s="597">
        <v>396</v>
      </c>
      <c r="B395" s="44" t="s">
        <v>1497</v>
      </c>
      <c r="C395" s="203" t="s">
        <v>65</v>
      </c>
      <c r="D395" s="204">
        <v>64.2</v>
      </c>
      <c r="E395" s="599">
        <v>2846.34</v>
      </c>
      <c r="F395" s="600">
        <f t="shared" si="31"/>
        <v>182735.03</v>
      </c>
      <c r="G395" s="600">
        <v>189</v>
      </c>
      <c r="H395" s="600">
        <f t="shared" si="30"/>
        <v>12133.8</v>
      </c>
      <c r="I395" s="378">
        <f t="shared" si="29"/>
        <v>194868.83</v>
      </c>
      <c r="J395" s="41"/>
    </row>
    <row r="396" spans="1:10" s="6" customFormat="1" ht="15.6">
      <c r="A396" s="597">
        <v>397</v>
      </c>
      <c r="B396" s="65" t="s">
        <v>1517</v>
      </c>
      <c r="C396" s="203" t="s">
        <v>3</v>
      </c>
      <c r="D396" s="204">
        <v>1</v>
      </c>
      <c r="E396" s="599"/>
      <c r="F396" s="600"/>
      <c r="G396" s="600"/>
      <c r="H396" s="600"/>
      <c r="I396" s="378"/>
      <c r="J396" s="41"/>
    </row>
    <row r="397" spans="1:10" s="6" customFormat="1" ht="30">
      <c r="A397" s="597">
        <v>398</v>
      </c>
      <c r="B397" s="44" t="s">
        <v>45</v>
      </c>
      <c r="C397" s="203" t="s">
        <v>63</v>
      </c>
      <c r="D397" s="204">
        <v>0.39</v>
      </c>
      <c r="E397" s="599">
        <v>6913.85</v>
      </c>
      <c r="F397" s="600">
        <f t="shared" si="31"/>
        <v>2696.4</v>
      </c>
      <c r="G397" s="600">
        <v>8164.91</v>
      </c>
      <c r="H397" s="600">
        <f t="shared" si="30"/>
        <v>3184.31</v>
      </c>
      <c r="I397" s="378">
        <f t="shared" si="29"/>
        <v>5880.71</v>
      </c>
      <c r="J397" s="41"/>
    </row>
    <row r="398" spans="1:10" s="6" customFormat="1" ht="30">
      <c r="A398" s="597">
        <v>399</v>
      </c>
      <c r="B398" s="44" t="s">
        <v>1518</v>
      </c>
      <c r="C398" s="203" t="s">
        <v>63</v>
      </c>
      <c r="D398" s="204">
        <v>0.8</v>
      </c>
      <c r="E398" s="599">
        <v>8401.0499999999993</v>
      </c>
      <c r="F398" s="600">
        <f t="shared" si="31"/>
        <v>6720.84</v>
      </c>
      <c r="G398" s="600">
        <v>16883.55</v>
      </c>
      <c r="H398" s="600">
        <f t="shared" si="30"/>
        <v>13506.84</v>
      </c>
      <c r="I398" s="378">
        <f t="shared" si="29"/>
        <v>20227.68</v>
      </c>
      <c r="J398" s="41"/>
    </row>
    <row r="399" spans="1:10" s="6" customFormat="1">
      <c r="A399" s="597">
        <v>400</v>
      </c>
      <c r="B399" s="44" t="s">
        <v>1417</v>
      </c>
      <c r="C399" s="203" t="s">
        <v>40</v>
      </c>
      <c r="D399" s="204">
        <v>0.05</v>
      </c>
      <c r="E399" s="599">
        <v>78092.399999999994</v>
      </c>
      <c r="F399" s="600">
        <f t="shared" si="31"/>
        <v>3904.62</v>
      </c>
      <c r="G399" s="600"/>
      <c r="H399" s="600"/>
      <c r="I399" s="378">
        <f t="shared" si="29"/>
        <v>3904.62</v>
      </c>
      <c r="J399" s="41"/>
    </row>
    <row r="400" spans="1:10" s="6" customFormat="1">
      <c r="A400" s="597">
        <v>401</v>
      </c>
      <c r="B400" s="44" t="s">
        <v>1519</v>
      </c>
      <c r="C400" s="203" t="s">
        <v>40</v>
      </c>
      <c r="D400" s="204">
        <v>0.01</v>
      </c>
      <c r="E400" s="599">
        <v>73735</v>
      </c>
      <c r="F400" s="600">
        <f t="shared" si="31"/>
        <v>737.35</v>
      </c>
      <c r="G400" s="600"/>
      <c r="H400" s="600"/>
      <c r="I400" s="378">
        <f t="shared" si="29"/>
        <v>737.35</v>
      </c>
      <c r="J400" s="41"/>
    </row>
    <row r="401" spans="1:10" s="6" customFormat="1">
      <c r="A401" s="597">
        <v>402</v>
      </c>
      <c r="B401" s="110" t="s">
        <v>75</v>
      </c>
      <c r="C401" s="203" t="s">
        <v>40</v>
      </c>
      <c r="D401" s="204">
        <v>0.04</v>
      </c>
      <c r="E401" s="599">
        <v>49635.5</v>
      </c>
      <c r="F401" s="600">
        <f t="shared" si="31"/>
        <v>1985.42</v>
      </c>
      <c r="G401" s="600">
        <v>63716.5</v>
      </c>
      <c r="H401" s="600">
        <f t="shared" si="30"/>
        <v>2548.66</v>
      </c>
      <c r="I401" s="378">
        <f t="shared" si="29"/>
        <v>4534.08</v>
      </c>
      <c r="J401" s="41"/>
    </row>
    <row r="402" spans="1:10" s="6" customFormat="1">
      <c r="A402" s="597">
        <v>403</v>
      </c>
      <c r="B402" s="76" t="s">
        <v>1520</v>
      </c>
      <c r="C402" s="74" t="s">
        <v>63</v>
      </c>
      <c r="D402" s="198">
        <v>0.01</v>
      </c>
      <c r="E402" s="599">
        <v>8002</v>
      </c>
      <c r="F402" s="600">
        <f t="shared" si="31"/>
        <v>80.02</v>
      </c>
      <c r="G402" s="600">
        <v>163298</v>
      </c>
      <c r="H402" s="600">
        <f t="shared" si="30"/>
        <v>1632.98</v>
      </c>
      <c r="I402" s="378">
        <f t="shared" si="29"/>
        <v>1713</v>
      </c>
      <c r="J402" s="41"/>
    </row>
    <row r="403" spans="1:10" s="6" customFormat="1" ht="30">
      <c r="A403" s="597">
        <v>404</v>
      </c>
      <c r="B403" s="105" t="s">
        <v>1497</v>
      </c>
      <c r="C403" s="643" t="s">
        <v>65</v>
      </c>
      <c r="D403" s="147">
        <v>7</v>
      </c>
      <c r="E403" s="599">
        <v>2846.34</v>
      </c>
      <c r="F403" s="600">
        <f t="shared" si="31"/>
        <v>19924.38</v>
      </c>
      <c r="G403" s="600">
        <v>567</v>
      </c>
      <c r="H403" s="600">
        <f t="shared" si="30"/>
        <v>3969</v>
      </c>
      <c r="I403" s="378">
        <f t="shared" si="29"/>
        <v>23893.38</v>
      </c>
      <c r="J403" s="41"/>
    </row>
    <row r="404" spans="1:10" s="6" customFormat="1">
      <c r="A404" s="597">
        <v>405</v>
      </c>
      <c r="B404" s="98" t="s">
        <v>1521</v>
      </c>
      <c r="C404" s="618" t="s">
        <v>40</v>
      </c>
      <c r="D404" s="619">
        <v>0.08</v>
      </c>
      <c r="E404" s="599">
        <v>184737.25</v>
      </c>
      <c r="F404" s="600">
        <f t="shared" si="31"/>
        <v>14778.98</v>
      </c>
      <c r="G404" s="600">
        <v>92173.75</v>
      </c>
      <c r="H404" s="600">
        <f t="shared" si="30"/>
        <v>7373.9</v>
      </c>
      <c r="I404" s="378">
        <f t="shared" si="29"/>
        <v>22152.879999999997</v>
      </c>
      <c r="J404" s="41"/>
    </row>
    <row r="405" spans="1:10" s="6" customFormat="1">
      <c r="A405" s="597">
        <v>406</v>
      </c>
      <c r="B405" s="75" t="s">
        <v>76</v>
      </c>
      <c r="C405" s="618" t="s">
        <v>40</v>
      </c>
      <c r="D405" s="619">
        <v>0.06</v>
      </c>
      <c r="E405" s="599">
        <v>101928.17</v>
      </c>
      <c r="F405" s="600">
        <f t="shared" si="31"/>
        <v>6115.69</v>
      </c>
      <c r="G405" s="600">
        <v>86538.67</v>
      </c>
      <c r="H405" s="600">
        <f t="shared" si="30"/>
        <v>5192.32</v>
      </c>
      <c r="I405" s="378">
        <f t="shared" si="29"/>
        <v>11308.009999999998</v>
      </c>
      <c r="J405" s="41"/>
    </row>
    <row r="406" spans="1:10" s="6" customFormat="1" ht="15.6">
      <c r="A406" s="597">
        <v>407</v>
      </c>
      <c r="B406" s="648" t="s">
        <v>3076</v>
      </c>
      <c r="C406" s="643" t="s">
        <v>3</v>
      </c>
      <c r="D406" s="147">
        <v>1</v>
      </c>
      <c r="E406" s="38"/>
      <c r="F406" s="600"/>
      <c r="G406" s="377"/>
      <c r="H406" s="600"/>
      <c r="I406" s="40"/>
      <c r="J406" s="41"/>
    </row>
    <row r="407" spans="1:10" s="6" customFormat="1" ht="30">
      <c r="A407" s="597">
        <v>408</v>
      </c>
      <c r="B407" s="105" t="s">
        <v>45</v>
      </c>
      <c r="C407" s="643" t="s">
        <v>63</v>
      </c>
      <c r="D407" s="147">
        <v>1.7</v>
      </c>
      <c r="E407" s="599">
        <v>6886.09</v>
      </c>
      <c r="F407" s="600">
        <f t="shared" ref="F407:F465" si="32">ROUND(E407*D407,2)</f>
        <v>11706.35</v>
      </c>
      <c r="G407" s="600">
        <v>8164.91</v>
      </c>
      <c r="H407" s="600">
        <f t="shared" ref="H407:H454" si="33">ROUND(G407*D407,2)</f>
        <v>13880.35</v>
      </c>
      <c r="I407" s="378">
        <f t="shared" si="29"/>
        <v>25586.7</v>
      </c>
      <c r="J407" s="41"/>
    </row>
    <row r="408" spans="1:10" s="6" customFormat="1" ht="45">
      <c r="A408" s="597">
        <v>409</v>
      </c>
      <c r="B408" s="98" t="s">
        <v>1522</v>
      </c>
      <c r="C408" s="643" t="s">
        <v>63</v>
      </c>
      <c r="D408" s="653">
        <v>13.8</v>
      </c>
      <c r="E408" s="599">
        <v>8446.16</v>
      </c>
      <c r="F408" s="600">
        <f t="shared" si="32"/>
        <v>116557.01</v>
      </c>
      <c r="G408" s="600">
        <v>17265.310000000001</v>
      </c>
      <c r="H408" s="600">
        <f t="shared" si="33"/>
        <v>238261.28</v>
      </c>
      <c r="I408" s="378">
        <f t="shared" si="29"/>
        <v>354818.29</v>
      </c>
      <c r="J408" s="69" t="s">
        <v>3792</v>
      </c>
    </row>
    <row r="409" spans="1:10" s="6" customFormat="1">
      <c r="A409" s="597">
        <v>410</v>
      </c>
      <c r="B409" s="105" t="s">
        <v>1417</v>
      </c>
      <c r="C409" s="643" t="s">
        <v>40</v>
      </c>
      <c r="D409" s="147">
        <v>1.36</v>
      </c>
      <c r="E409" s="599">
        <v>88133.52</v>
      </c>
      <c r="F409" s="600">
        <f t="shared" si="32"/>
        <v>119861.59</v>
      </c>
      <c r="G409" s="600"/>
      <c r="H409" s="600"/>
      <c r="I409" s="378">
        <f t="shared" si="29"/>
        <v>119861.59</v>
      </c>
      <c r="J409" s="70" t="s">
        <v>3793</v>
      </c>
    </row>
    <row r="410" spans="1:10" s="6" customFormat="1">
      <c r="A410" s="597">
        <v>411</v>
      </c>
      <c r="B410" s="105" t="s">
        <v>1516</v>
      </c>
      <c r="C410" s="654" t="s">
        <v>40</v>
      </c>
      <c r="D410" s="147">
        <v>0.05</v>
      </c>
      <c r="E410" s="599">
        <v>65188.6</v>
      </c>
      <c r="F410" s="600">
        <f t="shared" si="32"/>
        <v>3259.43</v>
      </c>
      <c r="G410" s="600"/>
      <c r="H410" s="600"/>
      <c r="I410" s="378">
        <f t="shared" ref="I410:I422" si="34">H410+F410</f>
        <v>3259.43</v>
      </c>
      <c r="J410" s="70"/>
    </row>
    <row r="411" spans="1:10" s="6" customFormat="1">
      <c r="A411" s="597">
        <v>412</v>
      </c>
      <c r="B411" s="105" t="s">
        <v>77</v>
      </c>
      <c r="C411" s="643" t="s">
        <v>40</v>
      </c>
      <c r="D411" s="147">
        <v>0.1</v>
      </c>
      <c r="E411" s="599">
        <v>114263</v>
      </c>
      <c r="F411" s="600">
        <f t="shared" si="32"/>
        <v>11426.3</v>
      </c>
      <c r="G411" s="600">
        <v>109564.6</v>
      </c>
      <c r="H411" s="600">
        <f t="shared" si="33"/>
        <v>10956.46</v>
      </c>
      <c r="I411" s="378">
        <f t="shared" si="34"/>
        <v>22382.76</v>
      </c>
      <c r="J411" s="70" t="s">
        <v>3794</v>
      </c>
    </row>
    <row r="412" spans="1:10" s="6" customFormat="1">
      <c r="A412" s="597">
        <v>413</v>
      </c>
      <c r="B412" s="105" t="s">
        <v>74</v>
      </c>
      <c r="C412" s="643" t="s">
        <v>40</v>
      </c>
      <c r="D412" s="147">
        <v>0.04</v>
      </c>
      <c r="E412" s="599">
        <v>116489.5</v>
      </c>
      <c r="F412" s="600">
        <f t="shared" si="32"/>
        <v>4659.58</v>
      </c>
      <c r="G412" s="600">
        <v>228259.5</v>
      </c>
      <c r="H412" s="600">
        <f t="shared" si="33"/>
        <v>9130.3799999999992</v>
      </c>
      <c r="I412" s="378">
        <f t="shared" si="34"/>
        <v>13789.96</v>
      </c>
      <c r="J412" s="70" t="s">
        <v>3795</v>
      </c>
    </row>
    <row r="413" spans="1:10" s="6" customFormat="1" ht="45">
      <c r="A413" s="597">
        <v>414</v>
      </c>
      <c r="B413" s="105" t="s">
        <v>78</v>
      </c>
      <c r="C413" s="643" t="s">
        <v>65</v>
      </c>
      <c r="D413" s="655">
        <v>181.5</v>
      </c>
      <c r="E413" s="599">
        <v>636.09</v>
      </c>
      <c r="F413" s="600">
        <f t="shared" si="32"/>
        <v>115450.34</v>
      </c>
      <c r="G413" s="600">
        <v>789</v>
      </c>
      <c r="H413" s="600">
        <f t="shared" si="33"/>
        <v>143203.5</v>
      </c>
      <c r="I413" s="378">
        <f t="shared" si="34"/>
        <v>258653.84</v>
      </c>
      <c r="J413" s="70" t="s">
        <v>3796</v>
      </c>
    </row>
    <row r="414" spans="1:10" s="6" customFormat="1" ht="30">
      <c r="A414" s="597">
        <v>415</v>
      </c>
      <c r="B414" s="105" t="s">
        <v>1523</v>
      </c>
      <c r="C414" s="643" t="s">
        <v>63</v>
      </c>
      <c r="D414" s="655">
        <v>2.1</v>
      </c>
      <c r="E414" s="599">
        <v>5264.4</v>
      </c>
      <c r="F414" s="600">
        <f t="shared" si="32"/>
        <v>11055.24</v>
      </c>
      <c r="G414" s="600">
        <v>17465.919999999998</v>
      </c>
      <c r="H414" s="600">
        <f t="shared" si="33"/>
        <v>36678.43</v>
      </c>
      <c r="I414" s="378">
        <f t="shared" si="34"/>
        <v>47733.67</v>
      </c>
      <c r="J414" s="41"/>
    </row>
    <row r="415" spans="1:10" s="6" customFormat="1">
      <c r="A415" s="597">
        <v>416</v>
      </c>
      <c r="B415" s="105" t="s">
        <v>79</v>
      </c>
      <c r="C415" s="643" t="s">
        <v>81</v>
      </c>
      <c r="D415" s="655">
        <v>14.5</v>
      </c>
      <c r="E415" s="599">
        <v>886.79</v>
      </c>
      <c r="F415" s="600">
        <f t="shared" si="32"/>
        <v>12858.46</v>
      </c>
      <c r="G415" s="600">
        <v>420</v>
      </c>
      <c r="H415" s="600">
        <f t="shared" si="33"/>
        <v>6090</v>
      </c>
      <c r="I415" s="378">
        <f t="shared" si="34"/>
        <v>18948.46</v>
      </c>
      <c r="J415" s="41"/>
    </row>
    <row r="416" spans="1:10" s="6" customFormat="1">
      <c r="A416" s="597">
        <v>417</v>
      </c>
      <c r="B416" s="96" t="s">
        <v>1524</v>
      </c>
      <c r="C416" s="643" t="s">
        <v>81</v>
      </c>
      <c r="D416" s="655">
        <v>9.6</v>
      </c>
      <c r="E416" s="599">
        <v>105.84</v>
      </c>
      <c r="F416" s="600">
        <f t="shared" si="32"/>
        <v>1016.06</v>
      </c>
      <c r="G416" s="600">
        <v>420</v>
      </c>
      <c r="H416" s="600">
        <f t="shared" si="33"/>
        <v>4032</v>
      </c>
      <c r="I416" s="378">
        <f t="shared" si="34"/>
        <v>5048.0599999999995</v>
      </c>
      <c r="J416" s="41"/>
    </row>
    <row r="417" spans="1:10" s="6" customFormat="1">
      <c r="A417" s="597">
        <v>418</v>
      </c>
      <c r="B417" s="105" t="s">
        <v>82</v>
      </c>
      <c r="C417" s="643" t="s">
        <v>3</v>
      </c>
      <c r="D417" s="655">
        <v>4</v>
      </c>
      <c r="E417" s="599">
        <v>2318.4</v>
      </c>
      <c r="F417" s="600">
        <f t="shared" si="32"/>
        <v>9273.6</v>
      </c>
      <c r="G417" s="600">
        <v>349.32</v>
      </c>
      <c r="H417" s="600">
        <f t="shared" si="33"/>
        <v>1397.28</v>
      </c>
      <c r="I417" s="378">
        <f t="shared" si="34"/>
        <v>10670.880000000001</v>
      </c>
      <c r="J417" s="41"/>
    </row>
    <row r="418" spans="1:10" s="6" customFormat="1">
      <c r="A418" s="597">
        <v>419</v>
      </c>
      <c r="B418" s="105" t="s">
        <v>1525</v>
      </c>
      <c r="C418" s="643" t="s">
        <v>3</v>
      </c>
      <c r="D418" s="655">
        <v>4</v>
      </c>
      <c r="E418" s="599">
        <v>25074</v>
      </c>
      <c r="F418" s="600">
        <f t="shared" si="32"/>
        <v>100296</v>
      </c>
      <c r="G418" s="600">
        <v>2768.51</v>
      </c>
      <c r="H418" s="600">
        <f t="shared" si="33"/>
        <v>11074.04</v>
      </c>
      <c r="I418" s="378">
        <f t="shared" si="34"/>
        <v>111370.04000000001</v>
      </c>
      <c r="J418" s="41"/>
    </row>
    <row r="419" spans="1:10" s="6" customFormat="1">
      <c r="A419" s="597">
        <v>420</v>
      </c>
      <c r="B419" s="105" t="s">
        <v>1526</v>
      </c>
      <c r="C419" s="643" t="s">
        <v>3</v>
      </c>
      <c r="D419" s="148">
        <v>36</v>
      </c>
      <c r="E419" s="599">
        <v>84.66</v>
      </c>
      <c r="F419" s="600">
        <f t="shared" si="32"/>
        <v>3047.76</v>
      </c>
      <c r="G419" s="600">
        <v>116.02</v>
      </c>
      <c r="H419" s="600">
        <f t="shared" si="33"/>
        <v>4176.72</v>
      </c>
      <c r="I419" s="378">
        <f t="shared" si="34"/>
        <v>7224.4800000000005</v>
      </c>
      <c r="J419" s="41"/>
    </row>
    <row r="420" spans="1:10" s="6" customFormat="1">
      <c r="A420" s="597">
        <v>421</v>
      </c>
      <c r="B420" s="105" t="s">
        <v>1527</v>
      </c>
      <c r="C420" s="643" t="s">
        <v>3</v>
      </c>
      <c r="D420" s="644" t="s">
        <v>99</v>
      </c>
      <c r="E420" s="599">
        <v>541.79999999999995</v>
      </c>
      <c r="F420" s="600">
        <f t="shared" si="32"/>
        <v>17337.599999999999</v>
      </c>
      <c r="G420" s="600">
        <v>334.21</v>
      </c>
      <c r="H420" s="600">
        <f t="shared" si="33"/>
        <v>10694.72</v>
      </c>
      <c r="I420" s="378">
        <f t="shared" si="34"/>
        <v>28032.32</v>
      </c>
      <c r="J420" s="41"/>
    </row>
    <row r="421" spans="1:10" s="6" customFormat="1">
      <c r="A421" s="597">
        <v>422</v>
      </c>
      <c r="B421" s="105" t="s">
        <v>1499</v>
      </c>
      <c r="C421" s="643" t="s">
        <v>40</v>
      </c>
      <c r="D421" s="644" t="s">
        <v>1528</v>
      </c>
      <c r="E421" s="599">
        <v>163418.44</v>
      </c>
      <c r="F421" s="600">
        <f t="shared" si="32"/>
        <v>26146.95</v>
      </c>
      <c r="G421" s="600">
        <v>101947.63</v>
      </c>
      <c r="H421" s="600">
        <f t="shared" si="33"/>
        <v>16311.62</v>
      </c>
      <c r="I421" s="378">
        <f t="shared" si="34"/>
        <v>42458.57</v>
      </c>
      <c r="J421" s="41"/>
    </row>
    <row r="422" spans="1:10" s="6" customFormat="1">
      <c r="A422" s="597">
        <v>423</v>
      </c>
      <c r="B422" s="105" t="s">
        <v>83</v>
      </c>
      <c r="C422" s="643" t="s">
        <v>40</v>
      </c>
      <c r="D422" s="147">
        <v>0.08</v>
      </c>
      <c r="E422" s="599">
        <v>140338.38</v>
      </c>
      <c r="F422" s="600">
        <f t="shared" si="32"/>
        <v>11227.07</v>
      </c>
      <c r="G422" s="600">
        <v>89127.63</v>
      </c>
      <c r="H422" s="600">
        <f t="shared" si="33"/>
        <v>7130.21</v>
      </c>
      <c r="I422" s="378">
        <f t="shared" si="34"/>
        <v>18357.28</v>
      </c>
      <c r="J422" s="41"/>
    </row>
    <row r="423" spans="1:10" s="6" customFormat="1" ht="15.6">
      <c r="A423" s="597">
        <v>424</v>
      </c>
      <c r="B423" s="648" t="s">
        <v>3077</v>
      </c>
      <c r="C423" s="643" t="s">
        <v>3</v>
      </c>
      <c r="D423" s="655">
        <v>1</v>
      </c>
      <c r="E423" s="38"/>
      <c r="F423" s="600"/>
      <c r="G423" s="377"/>
      <c r="H423" s="600"/>
      <c r="I423" s="40"/>
      <c r="J423" s="41"/>
    </row>
    <row r="424" spans="1:10" s="6" customFormat="1" ht="30">
      <c r="A424" s="597">
        <v>425</v>
      </c>
      <c r="B424" s="105" t="s">
        <v>45</v>
      </c>
      <c r="C424" s="643" t="s">
        <v>63</v>
      </c>
      <c r="D424" s="147">
        <v>0.8</v>
      </c>
      <c r="E424" s="600">
        <v>6909.53</v>
      </c>
      <c r="F424" s="600">
        <f t="shared" si="32"/>
        <v>5527.62</v>
      </c>
      <c r="G424" s="600">
        <v>8164.9</v>
      </c>
      <c r="H424" s="600">
        <f t="shared" si="33"/>
        <v>6531.92</v>
      </c>
      <c r="I424" s="378">
        <f t="shared" ref="I424:I437" si="35">H424+F424</f>
        <v>12059.54</v>
      </c>
      <c r="J424" s="41"/>
    </row>
    <row r="425" spans="1:10" s="6" customFormat="1" ht="120">
      <c r="A425" s="597">
        <v>426</v>
      </c>
      <c r="B425" s="105" t="s">
        <v>1529</v>
      </c>
      <c r="C425" s="643" t="s">
        <v>63</v>
      </c>
      <c r="D425" s="148">
        <v>4.9000000000000004</v>
      </c>
      <c r="E425" s="599">
        <v>9418.3799999999992</v>
      </c>
      <c r="F425" s="600">
        <f t="shared" si="32"/>
        <v>46150.06</v>
      </c>
      <c r="G425" s="600">
        <v>18540.59</v>
      </c>
      <c r="H425" s="600">
        <f t="shared" si="33"/>
        <v>90848.89</v>
      </c>
      <c r="I425" s="378">
        <f t="shared" si="35"/>
        <v>136998.95000000001</v>
      </c>
      <c r="J425" s="76" t="s">
        <v>3866</v>
      </c>
    </row>
    <row r="426" spans="1:10" s="6" customFormat="1">
      <c r="A426" s="597">
        <v>427</v>
      </c>
      <c r="B426" s="647" t="s">
        <v>1417</v>
      </c>
      <c r="C426" s="643" t="s">
        <v>40</v>
      </c>
      <c r="D426" s="147">
        <v>0.71</v>
      </c>
      <c r="E426" s="599">
        <v>87023.59</v>
      </c>
      <c r="F426" s="600">
        <f t="shared" si="32"/>
        <v>61786.75</v>
      </c>
      <c r="G426" s="600"/>
      <c r="H426" s="600"/>
      <c r="I426" s="378">
        <f t="shared" si="35"/>
        <v>61786.75</v>
      </c>
      <c r="J426" s="41"/>
    </row>
    <row r="427" spans="1:10" s="6" customFormat="1">
      <c r="A427" s="597">
        <v>428</v>
      </c>
      <c r="B427" s="647" t="s">
        <v>1516</v>
      </c>
      <c r="C427" s="643" t="s">
        <v>40</v>
      </c>
      <c r="D427" s="147">
        <v>0.02</v>
      </c>
      <c r="E427" s="599">
        <v>59071.99</v>
      </c>
      <c r="F427" s="600">
        <f t="shared" si="32"/>
        <v>1181.44</v>
      </c>
      <c r="G427" s="600"/>
      <c r="H427" s="600"/>
      <c r="I427" s="378">
        <f t="shared" si="35"/>
        <v>1181.44</v>
      </c>
      <c r="J427" s="579" t="s">
        <v>3797</v>
      </c>
    </row>
    <row r="428" spans="1:10" s="6" customFormat="1">
      <c r="A428" s="597">
        <v>429</v>
      </c>
      <c r="B428" s="647" t="s">
        <v>84</v>
      </c>
      <c r="C428" s="643" t="s">
        <v>40</v>
      </c>
      <c r="D428" s="147">
        <v>0.03</v>
      </c>
      <c r="E428" s="599">
        <v>151852.67000000001</v>
      </c>
      <c r="F428" s="600">
        <f t="shared" si="32"/>
        <v>4555.58</v>
      </c>
      <c r="G428" s="600">
        <v>121738.33</v>
      </c>
      <c r="H428" s="600">
        <f t="shared" si="33"/>
        <v>3652.15</v>
      </c>
      <c r="I428" s="378">
        <f t="shared" si="35"/>
        <v>8207.73</v>
      </c>
      <c r="J428" s="579" t="s">
        <v>3798</v>
      </c>
    </row>
    <row r="429" spans="1:10" s="6" customFormat="1">
      <c r="A429" s="597">
        <v>430</v>
      </c>
      <c r="B429" s="130" t="s">
        <v>1530</v>
      </c>
      <c r="C429" s="643" t="s">
        <v>40</v>
      </c>
      <c r="D429" s="147">
        <v>0.06</v>
      </c>
      <c r="E429" s="599">
        <v>37009.67</v>
      </c>
      <c r="F429" s="600">
        <f t="shared" si="32"/>
        <v>2220.58</v>
      </c>
      <c r="G429" s="600">
        <v>60869.17</v>
      </c>
      <c r="H429" s="600">
        <f t="shared" si="33"/>
        <v>3652.15</v>
      </c>
      <c r="I429" s="378">
        <f t="shared" si="35"/>
        <v>5872.73</v>
      </c>
      <c r="J429" s="579" t="s">
        <v>3798</v>
      </c>
    </row>
    <row r="430" spans="1:10" s="6" customFormat="1" ht="75">
      <c r="A430" s="597">
        <v>431</v>
      </c>
      <c r="B430" s="105" t="s">
        <v>85</v>
      </c>
      <c r="C430" s="643" t="s">
        <v>63</v>
      </c>
      <c r="D430" s="147">
        <v>0.14000000000000001</v>
      </c>
      <c r="E430" s="599">
        <v>8001</v>
      </c>
      <c r="F430" s="600">
        <f t="shared" si="32"/>
        <v>1120.1400000000001</v>
      </c>
      <c r="G430" s="600">
        <v>17465.93</v>
      </c>
      <c r="H430" s="600">
        <f t="shared" si="33"/>
        <v>2445.23</v>
      </c>
      <c r="I430" s="378">
        <f t="shared" si="35"/>
        <v>3565.37</v>
      </c>
      <c r="J430" s="579" t="s">
        <v>3799</v>
      </c>
    </row>
    <row r="431" spans="1:10" s="6" customFormat="1" ht="45">
      <c r="A431" s="597">
        <v>432</v>
      </c>
      <c r="B431" s="105" t="s">
        <v>78</v>
      </c>
      <c r="C431" s="111" t="s">
        <v>65</v>
      </c>
      <c r="D431" s="176">
        <v>85</v>
      </c>
      <c r="E431" s="600">
        <v>636.09</v>
      </c>
      <c r="F431" s="600">
        <f t="shared" si="32"/>
        <v>54067.65</v>
      </c>
      <c r="G431" s="600">
        <v>789</v>
      </c>
      <c r="H431" s="600">
        <f t="shared" si="33"/>
        <v>67065</v>
      </c>
      <c r="I431" s="378">
        <f t="shared" si="35"/>
        <v>121132.65</v>
      </c>
      <c r="J431" s="70" t="s">
        <v>3796</v>
      </c>
    </row>
    <row r="432" spans="1:10" s="6" customFormat="1" ht="30">
      <c r="A432" s="597">
        <v>433</v>
      </c>
      <c r="B432" s="105" t="s">
        <v>1531</v>
      </c>
      <c r="C432" s="111" t="s">
        <v>63</v>
      </c>
      <c r="D432" s="176">
        <v>0.8</v>
      </c>
      <c r="E432" s="600">
        <v>13203.23</v>
      </c>
      <c r="F432" s="600">
        <f t="shared" si="32"/>
        <v>10562.58</v>
      </c>
      <c r="G432" s="600">
        <v>18417.39</v>
      </c>
      <c r="H432" s="600">
        <f t="shared" si="33"/>
        <v>14733.91</v>
      </c>
      <c r="I432" s="378">
        <f t="shared" si="35"/>
        <v>25296.489999999998</v>
      </c>
      <c r="J432" s="41"/>
    </row>
    <row r="433" spans="1:10" s="6" customFormat="1">
      <c r="A433" s="597">
        <v>434</v>
      </c>
      <c r="B433" s="105" t="s">
        <v>79</v>
      </c>
      <c r="C433" s="111" t="s">
        <v>81</v>
      </c>
      <c r="D433" s="176">
        <v>9.8000000000000007</v>
      </c>
      <c r="E433" s="600">
        <v>887.14</v>
      </c>
      <c r="F433" s="600">
        <f t="shared" si="32"/>
        <v>8693.9699999999993</v>
      </c>
      <c r="G433" s="600">
        <v>420</v>
      </c>
      <c r="H433" s="600">
        <f t="shared" si="33"/>
        <v>4116</v>
      </c>
      <c r="I433" s="378">
        <f t="shared" si="35"/>
        <v>12809.97</v>
      </c>
      <c r="J433" s="41"/>
    </row>
    <row r="434" spans="1:10" s="6" customFormat="1">
      <c r="A434" s="597">
        <v>435</v>
      </c>
      <c r="B434" s="105" t="s">
        <v>80</v>
      </c>
      <c r="C434" s="111" t="s">
        <v>81</v>
      </c>
      <c r="D434" s="176">
        <v>5.4</v>
      </c>
      <c r="E434" s="600">
        <v>105.84</v>
      </c>
      <c r="F434" s="600">
        <f t="shared" si="32"/>
        <v>571.54</v>
      </c>
      <c r="G434" s="600">
        <v>420</v>
      </c>
      <c r="H434" s="600">
        <f t="shared" si="33"/>
        <v>2268</v>
      </c>
      <c r="I434" s="378">
        <f t="shared" si="35"/>
        <v>2839.54</v>
      </c>
      <c r="J434" s="41"/>
    </row>
    <row r="435" spans="1:10" s="6" customFormat="1">
      <c r="A435" s="597">
        <v>436</v>
      </c>
      <c r="B435" s="105" t="s">
        <v>82</v>
      </c>
      <c r="C435" s="111" t="s">
        <v>3</v>
      </c>
      <c r="D435" s="153">
        <v>4</v>
      </c>
      <c r="E435" s="600">
        <v>2318.4</v>
      </c>
      <c r="F435" s="600">
        <f t="shared" si="32"/>
        <v>9273.6</v>
      </c>
      <c r="G435" s="600">
        <v>349.32</v>
      </c>
      <c r="H435" s="600">
        <f t="shared" si="33"/>
        <v>1397.28</v>
      </c>
      <c r="I435" s="378">
        <f t="shared" si="35"/>
        <v>10670.880000000001</v>
      </c>
      <c r="J435" s="41"/>
    </row>
    <row r="436" spans="1:10" s="6" customFormat="1">
      <c r="A436" s="597">
        <v>437</v>
      </c>
      <c r="B436" s="105" t="s">
        <v>1525</v>
      </c>
      <c r="C436" s="111" t="s">
        <v>3</v>
      </c>
      <c r="D436" s="176">
        <v>1</v>
      </c>
      <c r="E436" s="600">
        <v>11718</v>
      </c>
      <c r="F436" s="600">
        <f t="shared" si="32"/>
        <v>11718</v>
      </c>
      <c r="G436" s="600">
        <v>2768.51</v>
      </c>
      <c r="H436" s="600">
        <f t="shared" si="33"/>
        <v>2768.51</v>
      </c>
      <c r="I436" s="378">
        <f t="shared" si="35"/>
        <v>14486.51</v>
      </c>
      <c r="J436" s="41"/>
    </row>
    <row r="437" spans="1:10" s="6" customFormat="1">
      <c r="A437" s="597">
        <v>438</v>
      </c>
      <c r="B437" s="105" t="s">
        <v>1532</v>
      </c>
      <c r="C437" s="111" t="s">
        <v>3</v>
      </c>
      <c r="D437" s="176">
        <v>7</v>
      </c>
      <c r="E437" s="600">
        <v>84.66</v>
      </c>
      <c r="F437" s="600">
        <f t="shared" si="32"/>
        <v>592.62</v>
      </c>
      <c r="G437" s="600">
        <v>73.739999999999995</v>
      </c>
      <c r="H437" s="600">
        <f t="shared" si="33"/>
        <v>516.17999999999995</v>
      </c>
      <c r="I437" s="378">
        <f t="shared" si="35"/>
        <v>1108.8</v>
      </c>
      <c r="J437" s="41"/>
    </row>
    <row r="438" spans="1:10" s="6" customFormat="1" ht="15.6">
      <c r="A438" s="597">
        <v>439</v>
      </c>
      <c r="B438" s="652" t="s">
        <v>3078</v>
      </c>
      <c r="C438" s="74" t="s">
        <v>3</v>
      </c>
      <c r="D438" s="198">
        <v>2</v>
      </c>
      <c r="E438" s="599"/>
      <c r="F438" s="600"/>
      <c r="G438" s="600"/>
      <c r="H438" s="600"/>
      <c r="I438" s="40"/>
      <c r="J438" s="41"/>
    </row>
    <row r="439" spans="1:10" s="6" customFormat="1" ht="30">
      <c r="A439" s="597">
        <v>440</v>
      </c>
      <c r="B439" s="105" t="s">
        <v>1533</v>
      </c>
      <c r="C439" s="111" t="s">
        <v>63</v>
      </c>
      <c r="D439" s="177">
        <v>3.8</v>
      </c>
      <c r="E439" s="599">
        <v>8299.68</v>
      </c>
      <c r="F439" s="600">
        <f t="shared" si="32"/>
        <v>31538.78</v>
      </c>
      <c r="G439" s="600">
        <v>17465.93</v>
      </c>
      <c r="H439" s="600">
        <f t="shared" si="33"/>
        <v>66370.53</v>
      </c>
      <c r="I439" s="378">
        <f t="shared" ref="I439:I442" si="36">H439+F439</f>
        <v>97909.31</v>
      </c>
      <c r="J439" s="582" t="s">
        <v>3800</v>
      </c>
    </row>
    <row r="440" spans="1:10" s="6" customFormat="1">
      <c r="A440" s="597">
        <v>441</v>
      </c>
      <c r="B440" s="105" t="s">
        <v>1417</v>
      </c>
      <c r="C440" s="111" t="s">
        <v>40</v>
      </c>
      <c r="D440" s="176">
        <v>0.45</v>
      </c>
      <c r="E440" s="599">
        <v>83790</v>
      </c>
      <c r="F440" s="600">
        <f t="shared" si="32"/>
        <v>37705.5</v>
      </c>
      <c r="G440" s="656"/>
      <c r="H440" s="600"/>
      <c r="I440" s="378">
        <f t="shared" si="36"/>
        <v>37705.5</v>
      </c>
      <c r="J440" s="41"/>
    </row>
    <row r="441" spans="1:10" s="6" customFormat="1">
      <c r="A441" s="597">
        <v>442</v>
      </c>
      <c r="B441" s="105" t="s">
        <v>1534</v>
      </c>
      <c r="C441" s="111" t="s">
        <v>40</v>
      </c>
      <c r="D441" s="176">
        <v>0.02</v>
      </c>
      <c r="E441" s="599">
        <v>67870</v>
      </c>
      <c r="F441" s="600">
        <f t="shared" si="32"/>
        <v>1357.4</v>
      </c>
      <c r="G441" s="656"/>
      <c r="H441" s="600"/>
      <c r="I441" s="378">
        <f t="shared" si="36"/>
        <v>1357.4</v>
      </c>
      <c r="J441" s="41" t="s">
        <v>3801</v>
      </c>
    </row>
    <row r="442" spans="1:10" s="6" customFormat="1">
      <c r="A442" s="597">
        <v>443</v>
      </c>
      <c r="B442" s="105" t="s">
        <v>1535</v>
      </c>
      <c r="C442" s="111" t="s">
        <v>40</v>
      </c>
      <c r="D442" s="176">
        <v>0.01</v>
      </c>
      <c r="E442" s="599">
        <v>83789.98</v>
      </c>
      <c r="F442" s="600">
        <f t="shared" si="32"/>
        <v>837.9</v>
      </c>
      <c r="G442" s="656"/>
      <c r="H442" s="600"/>
      <c r="I442" s="378">
        <f t="shared" si="36"/>
        <v>837.9</v>
      </c>
      <c r="J442" s="41"/>
    </row>
    <row r="443" spans="1:10" s="6" customFormat="1" ht="15.6">
      <c r="A443" s="597">
        <v>444</v>
      </c>
      <c r="B443" s="648" t="s">
        <v>3079</v>
      </c>
      <c r="C443" s="111" t="s">
        <v>3</v>
      </c>
      <c r="D443" s="178">
        <v>1</v>
      </c>
      <c r="E443" s="599"/>
      <c r="F443" s="600"/>
      <c r="G443" s="600"/>
      <c r="H443" s="600"/>
      <c r="I443" s="378"/>
      <c r="J443" s="41"/>
    </row>
    <row r="444" spans="1:10" s="6" customFormat="1" ht="37.5" customHeight="1">
      <c r="A444" s="597">
        <v>445</v>
      </c>
      <c r="B444" s="105" t="s">
        <v>1533</v>
      </c>
      <c r="C444" s="111" t="s">
        <v>63</v>
      </c>
      <c r="D444" s="176">
        <v>1.3</v>
      </c>
      <c r="E444" s="599">
        <v>8233.59</v>
      </c>
      <c r="F444" s="600">
        <f t="shared" si="32"/>
        <v>10703.67</v>
      </c>
      <c r="G444" s="600">
        <v>17465.93</v>
      </c>
      <c r="H444" s="600">
        <f t="shared" si="33"/>
        <v>22705.71</v>
      </c>
      <c r="I444" s="378">
        <f t="shared" ref="I444:I447" si="37">H444+F444</f>
        <v>33409.379999999997</v>
      </c>
      <c r="J444" s="630" t="s">
        <v>3802</v>
      </c>
    </row>
    <row r="445" spans="1:10" s="6" customFormat="1">
      <c r="A445" s="597">
        <v>446</v>
      </c>
      <c r="B445" s="105" t="s">
        <v>1417</v>
      </c>
      <c r="C445" s="111" t="s">
        <v>40</v>
      </c>
      <c r="D445" s="176">
        <v>0.21</v>
      </c>
      <c r="E445" s="599">
        <v>83790</v>
      </c>
      <c r="F445" s="600">
        <f t="shared" si="32"/>
        <v>17595.900000000001</v>
      </c>
      <c r="G445" s="330"/>
      <c r="H445" s="600"/>
      <c r="I445" s="378">
        <f t="shared" si="37"/>
        <v>17595.900000000001</v>
      </c>
      <c r="J445" s="41"/>
    </row>
    <row r="446" spans="1:10" s="6" customFormat="1">
      <c r="A446" s="597">
        <v>447</v>
      </c>
      <c r="B446" s="105" t="s">
        <v>1536</v>
      </c>
      <c r="C446" s="111" t="s">
        <v>40</v>
      </c>
      <c r="D446" s="176">
        <v>0.01</v>
      </c>
      <c r="E446" s="599">
        <v>62005</v>
      </c>
      <c r="F446" s="600">
        <f t="shared" si="32"/>
        <v>620.04999999999995</v>
      </c>
      <c r="G446" s="330"/>
      <c r="H446" s="600"/>
      <c r="I446" s="378">
        <f t="shared" si="37"/>
        <v>620.04999999999995</v>
      </c>
      <c r="J446" s="41" t="s">
        <v>3867</v>
      </c>
    </row>
    <row r="447" spans="1:10" s="6" customFormat="1">
      <c r="A447" s="597">
        <v>448</v>
      </c>
      <c r="B447" s="105" t="s">
        <v>1516</v>
      </c>
      <c r="C447" s="111" t="s">
        <v>40</v>
      </c>
      <c r="D447" s="179">
        <v>2E-3</v>
      </c>
      <c r="E447" s="599">
        <v>83790.06</v>
      </c>
      <c r="F447" s="600">
        <f t="shared" si="32"/>
        <v>167.58</v>
      </c>
      <c r="G447" s="656"/>
      <c r="H447" s="600"/>
      <c r="I447" s="378">
        <f t="shared" si="37"/>
        <v>167.58</v>
      </c>
      <c r="J447" s="41" t="s">
        <v>3868</v>
      </c>
    </row>
    <row r="448" spans="1:10" s="6" customFormat="1" ht="15.6">
      <c r="A448" s="597">
        <v>449</v>
      </c>
      <c r="B448" s="657" t="s">
        <v>3080</v>
      </c>
      <c r="C448" s="111"/>
      <c r="D448" s="176"/>
      <c r="E448" s="38"/>
      <c r="F448" s="600"/>
      <c r="G448" s="602"/>
      <c r="H448" s="600"/>
      <c r="I448" s="40"/>
      <c r="J448" s="41"/>
    </row>
    <row r="449" spans="1:10" s="6" customFormat="1" ht="30">
      <c r="A449" s="597">
        <v>450</v>
      </c>
      <c r="B449" s="105" t="s">
        <v>1537</v>
      </c>
      <c r="C449" s="111" t="s">
        <v>3081</v>
      </c>
      <c r="D449" s="177">
        <v>10</v>
      </c>
      <c r="E449" s="38">
        <v>2584.11</v>
      </c>
      <c r="F449" s="600">
        <f t="shared" si="32"/>
        <v>25841.1</v>
      </c>
      <c r="G449" s="377"/>
      <c r="H449" s="600"/>
      <c r="I449" s="378">
        <f t="shared" ref="I449:I450" si="38">H449+F449</f>
        <v>25841.1</v>
      </c>
      <c r="J449" s="41"/>
    </row>
    <row r="450" spans="1:10" s="6" customFormat="1">
      <c r="A450" s="597">
        <v>451</v>
      </c>
      <c r="B450" s="105" t="s">
        <v>1538</v>
      </c>
      <c r="C450" s="111" t="s">
        <v>63</v>
      </c>
      <c r="D450" s="176">
        <v>3.26</v>
      </c>
      <c r="E450" s="599">
        <v>15390</v>
      </c>
      <c r="F450" s="600">
        <f t="shared" si="32"/>
        <v>50171.4</v>
      </c>
      <c r="G450" s="599">
        <v>14187.12</v>
      </c>
      <c r="H450" s="600">
        <f t="shared" si="33"/>
        <v>46250.01</v>
      </c>
      <c r="I450" s="378">
        <f t="shared" si="38"/>
        <v>96421.41</v>
      </c>
      <c r="J450" s="41"/>
    </row>
    <row r="451" spans="1:10" s="6" customFormat="1" ht="15.6">
      <c r="A451" s="597">
        <v>452</v>
      </c>
      <c r="B451" s="648" t="s">
        <v>3082</v>
      </c>
      <c r="C451" s="111" t="s">
        <v>2</v>
      </c>
      <c r="D451" s="179">
        <v>393.4</v>
      </c>
      <c r="E451" s="38"/>
      <c r="F451" s="600"/>
      <c r="G451" s="377"/>
      <c r="H451" s="600"/>
      <c r="I451" s="40"/>
      <c r="J451" s="41"/>
    </row>
    <row r="452" spans="1:10" s="6" customFormat="1">
      <c r="A452" s="597">
        <v>453</v>
      </c>
      <c r="B452" s="105" t="s">
        <v>1539</v>
      </c>
      <c r="C452" s="111" t="s">
        <v>40</v>
      </c>
      <c r="D452" s="176">
        <v>51.05</v>
      </c>
      <c r="E452" s="599">
        <v>157803.26</v>
      </c>
      <c r="F452" s="600">
        <f t="shared" si="32"/>
        <v>8055856.4199999999</v>
      </c>
      <c r="G452" s="599">
        <v>43425.81</v>
      </c>
      <c r="H452" s="600">
        <f t="shared" si="33"/>
        <v>2216887.6</v>
      </c>
      <c r="I452" s="378">
        <f t="shared" ref="I452:I465" si="39">H452+F452</f>
        <v>10272744.02</v>
      </c>
      <c r="J452" s="630" t="s">
        <v>3803</v>
      </c>
    </row>
    <row r="453" spans="1:10" s="6" customFormat="1">
      <c r="A453" s="597">
        <v>454</v>
      </c>
      <c r="B453" s="105" t="s">
        <v>1540</v>
      </c>
      <c r="C453" s="111" t="s">
        <v>3</v>
      </c>
      <c r="D453" s="176">
        <v>44</v>
      </c>
      <c r="E453" s="599">
        <v>12974.8</v>
      </c>
      <c r="F453" s="600">
        <f t="shared" si="32"/>
        <v>570891.19999999995</v>
      </c>
      <c r="G453" s="599">
        <v>1588.8</v>
      </c>
      <c r="H453" s="600">
        <f t="shared" si="33"/>
        <v>69907.199999999997</v>
      </c>
      <c r="I453" s="378">
        <f t="shared" si="39"/>
        <v>640798.39999999991</v>
      </c>
      <c r="J453" s="41"/>
    </row>
    <row r="454" spans="1:10" s="6" customFormat="1">
      <c r="A454" s="597">
        <v>455</v>
      </c>
      <c r="B454" s="105" t="s">
        <v>1541</v>
      </c>
      <c r="C454" s="111" t="s">
        <v>3</v>
      </c>
      <c r="D454" s="178">
        <v>132</v>
      </c>
      <c r="E454" s="599">
        <v>359.65</v>
      </c>
      <c r="F454" s="600">
        <f t="shared" si="32"/>
        <v>47473.8</v>
      </c>
      <c r="G454" s="599">
        <v>318.24</v>
      </c>
      <c r="H454" s="600">
        <f t="shared" si="33"/>
        <v>42007.68</v>
      </c>
      <c r="I454" s="378">
        <f t="shared" si="39"/>
        <v>89481.48000000001</v>
      </c>
      <c r="J454" s="41"/>
    </row>
    <row r="455" spans="1:10" s="6" customFormat="1" ht="34.5" customHeight="1">
      <c r="A455" s="597">
        <v>456</v>
      </c>
      <c r="B455" s="105" t="s">
        <v>1542</v>
      </c>
      <c r="C455" s="111"/>
      <c r="D455" s="176"/>
      <c r="E455" s="658"/>
      <c r="F455" s="600"/>
      <c r="G455" s="600">
        <v>1606839.3</v>
      </c>
      <c r="H455" s="600">
        <v>1606839.3</v>
      </c>
      <c r="I455" s="378">
        <f t="shared" si="39"/>
        <v>1606839.3</v>
      </c>
      <c r="J455" s="41"/>
    </row>
    <row r="456" spans="1:10" s="6" customFormat="1">
      <c r="A456" s="597">
        <v>457</v>
      </c>
      <c r="B456" s="105" t="s">
        <v>1543</v>
      </c>
      <c r="C456" s="111" t="s">
        <v>3</v>
      </c>
      <c r="D456" s="176">
        <v>1607</v>
      </c>
      <c r="E456" s="599">
        <v>90.17</v>
      </c>
      <c r="F456" s="600">
        <f t="shared" si="32"/>
        <v>144903.19</v>
      </c>
      <c r="G456" s="578"/>
      <c r="H456" s="600"/>
      <c r="I456" s="378">
        <f t="shared" si="39"/>
        <v>144903.19</v>
      </c>
      <c r="J456" s="41"/>
    </row>
    <row r="457" spans="1:10" s="6" customFormat="1">
      <c r="A457" s="597">
        <v>458</v>
      </c>
      <c r="B457" s="105" t="s">
        <v>1544</v>
      </c>
      <c r="C457" s="111" t="s">
        <v>3</v>
      </c>
      <c r="D457" s="178">
        <v>1607</v>
      </c>
      <c r="E457" s="599">
        <v>673.46</v>
      </c>
      <c r="F457" s="600">
        <f t="shared" si="32"/>
        <v>1082250.22</v>
      </c>
      <c r="G457" s="578"/>
      <c r="H457" s="600"/>
      <c r="I457" s="378">
        <f t="shared" si="39"/>
        <v>1082250.22</v>
      </c>
      <c r="J457" s="41"/>
    </row>
    <row r="458" spans="1:10" s="6" customFormat="1">
      <c r="A458" s="597">
        <v>459</v>
      </c>
      <c r="B458" s="105" t="s">
        <v>1545</v>
      </c>
      <c r="C458" s="111" t="s">
        <v>3</v>
      </c>
      <c r="D458" s="178">
        <v>1607</v>
      </c>
      <c r="E458" s="599">
        <v>47.73</v>
      </c>
      <c r="F458" s="600">
        <f t="shared" si="32"/>
        <v>76702.11</v>
      </c>
      <c r="G458" s="578"/>
      <c r="H458" s="600"/>
      <c r="I458" s="378">
        <f t="shared" si="39"/>
        <v>76702.11</v>
      </c>
      <c r="J458" s="41"/>
    </row>
    <row r="459" spans="1:10" s="6" customFormat="1">
      <c r="A459" s="597">
        <v>460</v>
      </c>
      <c r="B459" s="105" t="s">
        <v>1546</v>
      </c>
      <c r="C459" s="111" t="s">
        <v>3</v>
      </c>
      <c r="D459" s="178">
        <v>3214</v>
      </c>
      <c r="E459" s="599">
        <v>243.96</v>
      </c>
      <c r="F459" s="600">
        <f t="shared" si="32"/>
        <v>784087.44</v>
      </c>
      <c r="G459" s="578"/>
      <c r="H459" s="600"/>
      <c r="I459" s="378">
        <f t="shared" si="39"/>
        <v>784087.44</v>
      </c>
      <c r="J459" s="8"/>
    </row>
    <row r="460" spans="1:10" s="6" customFormat="1">
      <c r="A460" s="597">
        <v>461</v>
      </c>
      <c r="B460" s="105" t="s">
        <v>1547</v>
      </c>
      <c r="C460" s="111" t="s">
        <v>3</v>
      </c>
      <c r="D460" s="178">
        <v>3214</v>
      </c>
      <c r="E460" s="599">
        <v>174.64</v>
      </c>
      <c r="F460" s="600">
        <f t="shared" si="32"/>
        <v>561292.96</v>
      </c>
      <c r="G460" s="578"/>
      <c r="H460" s="600"/>
      <c r="I460" s="378">
        <f t="shared" si="39"/>
        <v>561292.96</v>
      </c>
      <c r="J460" s="630" t="s">
        <v>3804</v>
      </c>
    </row>
    <row r="461" spans="1:10" s="6" customFormat="1">
      <c r="A461" s="597">
        <v>462</v>
      </c>
      <c r="B461" s="105" t="s">
        <v>1548</v>
      </c>
      <c r="C461" s="111" t="s">
        <v>3</v>
      </c>
      <c r="D461" s="176">
        <v>3214</v>
      </c>
      <c r="E461" s="599">
        <v>27.22</v>
      </c>
      <c r="F461" s="600">
        <f t="shared" si="32"/>
        <v>87485.08</v>
      </c>
      <c r="G461" s="578"/>
      <c r="H461" s="600"/>
      <c r="I461" s="378">
        <f t="shared" si="39"/>
        <v>87485.08</v>
      </c>
      <c r="J461" s="630" t="s">
        <v>3805</v>
      </c>
    </row>
    <row r="462" spans="1:10" s="6" customFormat="1">
      <c r="A462" s="597">
        <v>463</v>
      </c>
      <c r="B462" s="105" t="s">
        <v>1549</v>
      </c>
      <c r="C462" s="111" t="s">
        <v>3</v>
      </c>
      <c r="D462" s="176">
        <v>3214</v>
      </c>
      <c r="E462" s="599">
        <v>30.24</v>
      </c>
      <c r="F462" s="600">
        <f t="shared" si="32"/>
        <v>97191.360000000001</v>
      </c>
      <c r="G462" s="578"/>
      <c r="H462" s="600"/>
      <c r="I462" s="378">
        <f t="shared" si="39"/>
        <v>97191.360000000001</v>
      </c>
      <c r="J462" s="630" t="s">
        <v>3805</v>
      </c>
    </row>
    <row r="463" spans="1:10" s="6" customFormat="1">
      <c r="A463" s="597">
        <v>464</v>
      </c>
      <c r="B463" s="105" t="s">
        <v>1550</v>
      </c>
      <c r="C463" s="111" t="s">
        <v>3</v>
      </c>
      <c r="D463" s="176">
        <v>185</v>
      </c>
      <c r="E463" s="599">
        <v>1260</v>
      </c>
      <c r="F463" s="600">
        <f t="shared" si="32"/>
        <v>233100</v>
      </c>
      <c r="G463" s="578"/>
      <c r="H463" s="600"/>
      <c r="I463" s="378">
        <f t="shared" si="39"/>
        <v>233100</v>
      </c>
      <c r="J463" s="630"/>
    </row>
    <row r="464" spans="1:10" s="6" customFormat="1">
      <c r="A464" s="597">
        <v>465</v>
      </c>
      <c r="B464" s="105" t="s">
        <v>1551</v>
      </c>
      <c r="C464" s="111" t="s">
        <v>3</v>
      </c>
      <c r="D464" s="176">
        <v>3017</v>
      </c>
      <c r="E464" s="599">
        <v>1260</v>
      </c>
      <c r="F464" s="600">
        <f t="shared" si="32"/>
        <v>3801420</v>
      </c>
      <c r="G464" s="578"/>
      <c r="H464" s="600"/>
      <c r="I464" s="378">
        <f t="shared" si="39"/>
        <v>3801420</v>
      </c>
      <c r="J464" s="630"/>
    </row>
    <row r="465" spans="1:10" s="6" customFormat="1">
      <c r="A465" s="597">
        <v>466</v>
      </c>
      <c r="B465" s="112" t="s">
        <v>1552</v>
      </c>
      <c r="C465" s="111" t="s">
        <v>3</v>
      </c>
      <c r="D465" s="176">
        <v>12</v>
      </c>
      <c r="E465" s="599">
        <v>216.44</v>
      </c>
      <c r="F465" s="600">
        <f t="shared" si="32"/>
        <v>2597.2800000000002</v>
      </c>
      <c r="G465" s="578"/>
      <c r="H465" s="600"/>
      <c r="I465" s="378">
        <f t="shared" si="39"/>
        <v>2597.2800000000002</v>
      </c>
      <c r="J465" s="630" t="s">
        <v>3806</v>
      </c>
    </row>
    <row r="466" spans="1:10" s="6" customFormat="1" ht="30">
      <c r="A466" s="597"/>
      <c r="B466" s="659" t="s">
        <v>3807</v>
      </c>
      <c r="C466" s="618" t="s">
        <v>40</v>
      </c>
      <c r="D466" s="148">
        <v>3.4000000000000002E-2</v>
      </c>
      <c r="E466" s="599">
        <v>144751.47</v>
      </c>
      <c r="F466" s="600">
        <v>4921.55</v>
      </c>
      <c r="G466" s="600">
        <v>110976.47</v>
      </c>
      <c r="H466" s="600">
        <f t="shared" ref="H466:H469" si="40">ROUND(G466*D466,2)</f>
        <v>3773.2</v>
      </c>
      <c r="I466" s="378">
        <f>H466+F466</f>
        <v>8694.75</v>
      </c>
      <c r="J466" s="41" t="s">
        <v>3808</v>
      </c>
    </row>
    <row r="467" spans="1:10" s="6" customFormat="1">
      <c r="A467" s="597"/>
      <c r="B467" s="659" t="s">
        <v>3809</v>
      </c>
      <c r="C467" s="618" t="s">
        <v>40</v>
      </c>
      <c r="D467" s="148">
        <v>0.38500000000000001</v>
      </c>
      <c r="E467" s="599">
        <v>112262.49</v>
      </c>
      <c r="F467" s="600">
        <v>43221.06</v>
      </c>
      <c r="G467" s="600">
        <v>47918.31</v>
      </c>
      <c r="H467" s="600">
        <f t="shared" si="40"/>
        <v>18448.55</v>
      </c>
      <c r="I467" s="378">
        <f>H467+F467</f>
        <v>61669.61</v>
      </c>
      <c r="J467" s="41" t="s">
        <v>3808</v>
      </c>
    </row>
    <row r="468" spans="1:10" s="6" customFormat="1" ht="29.25" customHeight="1">
      <c r="A468" s="597"/>
      <c r="B468" s="659" t="s">
        <v>3810</v>
      </c>
      <c r="C468" s="92" t="s">
        <v>63</v>
      </c>
      <c r="D468" s="153">
        <v>0.01</v>
      </c>
      <c r="E468" s="638">
        <v>11806.999999999998</v>
      </c>
      <c r="F468" s="600">
        <v>118.07</v>
      </c>
      <c r="G468" s="600">
        <v>14308</v>
      </c>
      <c r="H468" s="600">
        <f t="shared" si="40"/>
        <v>143.08000000000001</v>
      </c>
      <c r="I468" s="378">
        <f>H468+F468</f>
        <v>261.14999999999998</v>
      </c>
      <c r="J468" s="130" t="s">
        <v>3811</v>
      </c>
    </row>
    <row r="469" spans="1:10" s="6" customFormat="1" ht="47.25" customHeight="1">
      <c r="A469" s="597"/>
      <c r="B469" s="659" t="s">
        <v>3812</v>
      </c>
      <c r="C469" s="92" t="s">
        <v>40</v>
      </c>
      <c r="D469" s="198">
        <v>7.8419999999999996</v>
      </c>
      <c r="E469" s="599">
        <v>103782.42</v>
      </c>
      <c r="F469" s="600">
        <f>579394.94+190024.56+44442.22</f>
        <v>813861.72</v>
      </c>
      <c r="G469" s="600">
        <v>146474.5</v>
      </c>
      <c r="H469" s="600">
        <f t="shared" si="40"/>
        <v>1148653.03</v>
      </c>
      <c r="I469" s="378">
        <f>H469+F469</f>
        <v>1962514.75</v>
      </c>
      <c r="J469" s="130" t="s">
        <v>3808</v>
      </c>
    </row>
    <row r="471" spans="1:10" ht="15.6">
      <c r="A471" s="974" t="s">
        <v>3596</v>
      </c>
      <c r="B471" s="974"/>
      <c r="C471" s="974"/>
      <c r="D471" s="974"/>
      <c r="E471" s="974"/>
      <c r="F471" s="721">
        <f>SUM(F20:F469)</f>
        <v>92858610.710000068</v>
      </c>
      <c r="G471" s="307"/>
      <c r="H471" s="306">
        <f>SUM(H20:H469)</f>
        <v>107905535.64000005</v>
      </c>
      <c r="I471" s="666">
        <f>SUM(I20:I469)</f>
        <v>200764146.34999996</v>
      </c>
    </row>
  </sheetData>
  <mergeCells count="26">
    <mergeCell ref="A471:E471"/>
    <mergeCell ref="D1:J1"/>
    <mergeCell ref="A2:J2"/>
    <mergeCell ref="A3:J3"/>
    <mergeCell ref="A4:J4"/>
    <mergeCell ref="A5:J5"/>
    <mergeCell ref="A6:J6"/>
    <mergeCell ref="A7:C7"/>
    <mergeCell ref="F7:J7"/>
    <mergeCell ref="A8:D8"/>
    <mergeCell ref="B19:D19"/>
    <mergeCell ref="D16:D17"/>
    <mergeCell ref="E16:F16"/>
    <mergeCell ref="G16:H16"/>
    <mergeCell ref="I16:I17"/>
    <mergeCell ref="J67:J68"/>
    <mergeCell ref="F8:H8"/>
    <mergeCell ref="A9:D9"/>
    <mergeCell ref="I10:J10"/>
    <mergeCell ref="A13:B13"/>
    <mergeCell ref="A16:A17"/>
    <mergeCell ref="B16:B17"/>
    <mergeCell ref="C16:C17"/>
    <mergeCell ref="J16:J17"/>
    <mergeCell ref="A15:J15"/>
    <mergeCell ref="C13:J13"/>
  </mergeCells>
  <dataValidations count="1">
    <dataValidation allowBlank="1" sqref="C32:C43 C20 C26:C30 C357:C366 C132:C154 C254 C312:D312 C173:C175 C243:C252 C313:C316 C368 C99:C101 C48:C55 C157:C165 C167:C171 C178:C181 C103:C130 C198 C233:C241 C183:C196 C318 C296:C308 C331:C353 C355 C403:C437 C320:C328 C200:C210 C213:C230 C439:C469 C257:C294" xr:uid="{EDBF95AB-23B3-4E7C-977A-7E0494670FD1}">
      <formula1>0</formula1>
      <formula2>0</formula2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351AF-9EE5-4923-B72A-311221111AD0}">
  <sheetPr>
    <tabColor rgb="FF92D050"/>
  </sheetPr>
  <dimension ref="A1:AC208"/>
  <sheetViews>
    <sheetView topLeftCell="A193" zoomScale="70" zoomScaleNormal="70" workbookViewId="0">
      <selection activeCell="B224" sqref="B224"/>
    </sheetView>
  </sheetViews>
  <sheetFormatPr defaultColWidth="8.88671875" defaultRowHeight="14.4" outlineLevelRow="2"/>
  <cols>
    <col min="1" max="1" width="12.5546875" customWidth="1"/>
    <col min="2" max="2" width="69.44140625" customWidth="1"/>
    <col min="3" max="3" width="13" customWidth="1"/>
    <col min="4" max="4" width="19.33203125" customWidth="1"/>
    <col min="5" max="5" width="0" hidden="1" customWidth="1"/>
    <col min="6" max="6" width="16" customWidth="1"/>
    <col min="7" max="7" width="17.88671875" customWidth="1"/>
    <col min="8" max="8" width="17.109375" customWidth="1"/>
    <col min="9" max="9" width="17.88671875" customWidth="1"/>
    <col min="10" max="10" width="19.88671875" customWidth="1"/>
    <col min="11" max="11" width="31.88671875" customWidth="1"/>
    <col min="12" max="12" width="32" customWidth="1"/>
    <col min="13" max="13" width="17.109375" customWidth="1"/>
    <col min="14" max="17" width="10.88671875" bestFit="1" customWidth="1"/>
  </cols>
  <sheetData>
    <row r="1" spans="1:29" s="64" customFormat="1" ht="62.25" customHeight="1">
      <c r="A1" s="356"/>
      <c r="B1" s="356"/>
      <c r="C1" s="323"/>
      <c r="D1" s="994" t="s">
        <v>1169</v>
      </c>
      <c r="E1" s="994"/>
      <c r="F1" s="994"/>
      <c r="G1" s="994"/>
      <c r="H1" s="994"/>
      <c r="I1" s="994"/>
      <c r="J1" s="994"/>
      <c r="K1" s="994"/>
    </row>
    <row r="2" spans="1:29" s="6" customFormat="1" ht="15.6">
      <c r="A2" s="980" t="s">
        <v>3044</v>
      </c>
      <c r="B2" s="980"/>
      <c r="C2" s="980"/>
      <c r="D2" s="980"/>
      <c r="E2" s="980"/>
      <c r="F2" s="980"/>
      <c r="G2" s="980"/>
      <c r="H2" s="980"/>
      <c r="I2" s="980"/>
      <c r="J2" s="980"/>
      <c r="K2" s="980"/>
      <c r="L2" s="357"/>
    </row>
    <row r="3" spans="1:29" s="356" customFormat="1" ht="15">
      <c r="A3" s="981"/>
      <c r="B3" s="981"/>
      <c r="C3" s="981"/>
      <c r="D3" s="981"/>
      <c r="E3" s="981"/>
      <c r="F3" s="981"/>
      <c r="G3" s="981"/>
      <c r="H3" s="981"/>
      <c r="I3" s="981"/>
      <c r="J3" s="981"/>
      <c r="K3" s="981"/>
      <c r="L3" s="64"/>
    </row>
    <row r="4" spans="1:29" s="356" customFormat="1" ht="15.6">
      <c r="A4" s="982" t="s">
        <v>1171</v>
      </c>
      <c r="B4" s="982"/>
      <c r="C4" s="982"/>
      <c r="D4" s="982"/>
      <c r="E4" s="982"/>
      <c r="F4" s="982"/>
      <c r="G4" s="982"/>
      <c r="H4" s="982"/>
      <c r="I4" s="982"/>
      <c r="J4" s="982"/>
      <c r="K4" s="982"/>
      <c r="L4" s="64"/>
    </row>
    <row r="5" spans="1:29" s="6" customFormat="1" ht="15">
      <c r="A5" s="981"/>
      <c r="B5" s="981"/>
      <c r="C5" s="981"/>
      <c r="D5" s="981"/>
      <c r="E5" s="981"/>
      <c r="F5" s="981"/>
      <c r="G5" s="981"/>
      <c r="H5" s="981"/>
      <c r="I5" s="981"/>
      <c r="J5" s="981"/>
      <c r="K5" s="981"/>
      <c r="L5" s="64"/>
    </row>
    <row r="6" spans="1:29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928"/>
      <c r="L6" s="19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s="63" customFormat="1" ht="15.6">
      <c r="A7" s="942" t="s">
        <v>20</v>
      </c>
      <c r="B7" s="942"/>
      <c r="C7" s="942"/>
      <c r="D7" s="52"/>
      <c r="E7" s="52"/>
      <c r="F7" s="20"/>
      <c r="G7" s="942" t="s">
        <v>21</v>
      </c>
      <c r="H7" s="942"/>
      <c r="I7" s="942"/>
      <c r="J7" s="942"/>
      <c r="K7" s="942"/>
    </row>
    <row r="8" spans="1:29" s="63" customFormat="1" ht="30.75" customHeight="1">
      <c r="A8" s="945" t="s">
        <v>27</v>
      </c>
      <c r="B8" s="945"/>
      <c r="C8" s="945"/>
      <c r="D8" s="945"/>
      <c r="E8" s="207"/>
      <c r="F8" s="207"/>
      <c r="G8" s="946" t="s">
        <v>1172</v>
      </c>
      <c r="H8" s="946"/>
      <c r="I8" s="946"/>
      <c r="J8" s="22" t="s">
        <v>1173</v>
      </c>
      <c r="K8" s="22"/>
    </row>
    <row r="9" spans="1:29" s="63" customFormat="1" ht="15">
      <c r="A9" s="946"/>
      <c r="B9" s="946"/>
      <c r="C9" s="946"/>
      <c r="D9" s="946"/>
      <c r="E9" s="208"/>
      <c r="F9" s="208"/>
      <c r="G9" s="22"/>
      <c r="H9" s="22"/>
      <c r="I9" s="22"/>
      <c r="J9" s="22"/>
      <c r="K9" s="22"/>
      <c r="V9" s="23" t="s">
        <v>22</v>
      </c>
      <c r="W9" s="23" t="s">
        <v>22</v>
      </c>
    </row>
    <row r="10" spans="1:29" s="63" customFormat="1" ht="15">
      <c r="A10" s="25"/>
      <c r="B10" s="25"/>
      <c r="C10" s="51" t="s">
        <v>28</v>
      </c>
      <c r="D10" s="53"/>
      <c r="E10" s="53"/>
      <c r="F10" s="26"/>
      <c r="G10" s="24"/>
      <c r="H10" s="24"/>
      <c r="I10" s="24"/>
      <c r="J10" s="947" t="s">
        <v>28</v>
      </c>
      <c r="K10" s="947"/>
    </row>
    <row r="11" spans="1:29" s="63" customFormat="1" ht="15">
      <c r="A11" s="63" t="s">
        <v>3034</v>
      </c>
      <c r="B11" s="28"/>
      <c r="C11" s="48"/>
      <c r="D11" s="54"/>
      <c r="E11" s="54"/>
      <c r="F11" s="28"/>
      <c r="G11" s="27"/>
      <c r="H11" s="27"/>
      <c r="I11" s="28"/>
      <c r="J11" s="28"/>
      <c r="K11" s="29" t="s">
        <v>23</v>
      </c>
    </row>
    <row r="12" spans="1:29" s="5" customFormat="1" ht="15.6">
      <c r="A12" s="358"/>
      <c r="B12" s="4"/>
      <c r="C12" s="7"/>
      <c r="D12" s="7"/>
      <c r="E12" s="7"/>
      <c r="F12" s="1"/>
      <c r="G12" s="1"/>
      <c r="H12" s="2"/>
      <c r="I12" s="1"/>
      <c r="J12" s="3"/>
      <c r="K12" s="8"/>
      <c r="L12" s="359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s="361" customFormat="1" ht="34.5" customHeight="1">
      <c r="A13" s="945" t="s">
        <v>24</v>
      </c>
      <c r="B13" s="945"/>
      <c r="C13" s="983" t="s">
        <v>1171</v>
      </c>
      <c r="D13" s="983"/>
      <c r="E13" s="983"/>
      <c r="F13" s="983"/>
      <c r="G13" s="983"/>
      <c r="H13" s="983"/>
      <c r="I13" s="983"/>
      <c r="J13" s="983"/>
      <c r="K13" s="983"/>
      <c r="L13" s="360"/>
    </row>
    <row r="14" spans="1:29" s="63" customFormat="1" ht="15.6">
      <c r="A14" s="64" t="s">
        <v>25</v>
      </c>
      <c r="B14" s="64"/>
      <c r="C14" s="362"/>
      <c r="D14" s="323"/>
      <c r="E14" s="323"/>
      <c r="F14" s="64"/>
      <c r="G14" s="64"/>
      <c r="H14" s="64"/>
      <c r="I14" s="363"/>
      <c r="J14" s="364"/>
      <c r="K14" s="365" t="s">
        <v>26</v>
      </c>
      <c r="L14" s="366"/>
      <c r="M14" s="367"/>
      <c r="N14" s="367"/>
      <c r="O14" s="367"/>
    </row>
    <row r="15" spans="1:29" s="356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  <c r="K15" s="928"/>
      <c r="L15" s="359"/>
      <c r="M15" s="368"/>
      <c r="N15" s="368"/>
    </row>
    <row r="16" spans="1:29" s="356" customFormat="1" ht="25.5" customHeight="1">
      <c r="A16" s="988" t="s">
        <v>0</v>
      </c>
      <c r="B16" s="990" t="s">
        <v>19</v>
      </c>
      <c r="C16" s="990" t="s">
        <v>9</v>
      </c>
      <c r="D16" s="990" t="s">
        <v>7</v>
      </c>
      <c r="E16" s="369"/>
      <c r="F16" s="990" t="s">
        <v>3035</v>
      </c>
      <c r="G16" s="990"/>
      <c r="H16" s="990" t="s">
        <v>3036</v>
      </c>
      <c r="I16" s="990"/>
      <c r="J16" s="990" t="s">
        <v>3039</v>
      </c>
      <c r="K16" s="992" t="s">
        <v>8</v>
      </c>
      <c r="L16" s="359"/>
      <c r="M16" s="368"/>
      <c r="N16" s="368"/>
    </row>
    <row r="17" spans="1:14" s="356" customFormat="1" ht="76.2">
      <c r="A17" s="989"/>
      <c r="B17" s="991"/>
      <c r="C17" s="991"/>
      <c r="D17" s="991"/>
      <c r="E17" s="370"/>
      <c r="F17" s="371" t="s">
        <v>10</v>
      </c>
      <c r="G17" s="370" t="s">
        <v>11</v>
      </c>
      <c r="H17" s="372" t="s">
        <v>3037</v>
      </c>
      <c r="I17" s="370" t="s">
        <v>3038</v>
      </c>
      <c r="J17" s="991"/>
      <c r="K17" s="993"/>
      <c r="L17" s="359"/>
      <c r="M17" s="368"/>
      <c r="N17" s="368"/>
    </row>
    <row r="18" spans="1:14" s="356" customFormat="1" ht="15.6">
      <c r="A18" s="373" t="s">
        <v>1</v>
      </c>
      <c r="B18" s="374">
        <v>2</v>
      </c>
      <c r="C18" s="374" t="s">
        <v>4</v>
      </c>
      <c r="D18" s="374" t="s">
        <v>5</v>
      </c>
      <c r="E18" s="374"/>
      <c r="F18" s="374" t="s">
        <v>6</v>
      </c>
      <c r="G18" s="374" t="s">
        <v>13</v>
      </c>
      <c r="H18" s="374" t="s">
        <v>14</v>
      </c>
      <c r="I18" s="374" t="s">
        <v>15</v>
      </c>
      <c r="J18" s="374" t="s">
        <v>16</v>
      </c>
      <c r="K18" s="375" t="s">
        <v>17</v>
      </c>
      <c r="L18" s="359"/>
      <c r="M18" s="368"/>
      <c r="N18" s="368"/>
    </row>
    <row r="19" spans="1:14" s="6" customFormat="1" ht="15" collapsed="1">
      <c r="A19" s="376">
        <v>3013</v>
      </c>
      <c r="B19" s="1033" t="s">
        <v>2411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359"/>
    </row>
    <row r="20" spans="1:14" s="6" customFormat="1" ht="45" outlineLevel="2">
      <c r="A20" s="376">
        <v>3014</v>
      </c>
      <c r="B20" s="69" t="s">
        <v>441</v>
      </c>
      <c r="C20" s="202" t="s">
        <v>31</v>
      </c>
      <c r="D20" s="202">
        <v>1</v>
      </c>
      <c r="E20" s="202">
        <v>1</v>
      </c>
      <c r="F20" s="377">
        <v>1086949</v>
      </c>
      <c r="G20" s="377">
        <f>E20*F20</f>
        <v>1086949</v>
      </c>
      <c r="H20" s="377">
        <v>228259</v>
      </c>
      <c r="I20" s="377">
        <f>H20*E20</f>
        <v>228259</v>
      </c>
      <c r="J20" s="378">
        <f>I20+G20</f>
        <v>1315208</v>
      </c>
      <c r="K20" s="41"/>
      <c r="L20" s="359"/>
    </row>
    <row r="21" spans="1:14" s="6" customFormat="1" ht="45" outlineLevel="2">
      <c r="A21" s="376">
        <v>3015</v>
      </c>
      <c r="B21" s="69" t="s">
        <v>442</v>
      </c>
      <c r="C21" s="202" t="s">
        <v>31</v>
      </c>
      <c r="D21" s="202">
        <v>1</v>
      </c>
      <c r="E21" s="202">
        <v>1</v>
      </c>
      <c r="F21" s="377">
        <v>2189770</v>
      </c>
      <c r="G21" s="377">
        <f t="shared" ref="G21:G84" si="0">E21*F21</f>
        <v>2189770</v>
      </c>
      <c r="H21" s="377">
        <v>459852</v>
      </c>
      <c r="I21" s="377">
        <f t="shared" ref="I21:I79" si="1">H21*E21</f>
        <v>459852</v>
      </c>
      <c r="J21" s="378">
        <f t="shared" ref="J21:J79" si="2">I21+G21</f>
        <v>2649622</v>
      </c>
      <c r="K21" s="41"/>
      <c r="L21" s="359"/>
    </row>
    <row r="22" spans="1:14" s="6" customFormat="1" ht="30" outlineLevel="2">
      <c r="A22" s="376">
        <v>3016</v>
      </c>
      <c r="B22" s="69" t="s">
        <v>443</v>
      </c>
      <c r="C22" s="202" t="s">
        <v>31</v>
      </c>
      <c r="D22" s="202">
        <v>1</v>
      </c>
      <c r="E22" s="202">
        <v>1</v>
      </c>
      <c r="F22" s="377">
        <v>1392779</v>
      </c>
      <c r="G22" s="377">
        <f t="shared" si="0"/>
        <v>1392779</v>
      </c>
      <c r="H22" s="377">
        <v>292484</v>
      </c>
      <c r="I22" s="377">
        <f t="shared" si="1"/>
        <v>292484</v>
      </c>
      <c r="J22" s="378">
        <f t="shared" si="2"/>
        <v>1685263</v>
      </c>
      <c r="K22" s="41"/>
      <c r="L22" s="359"/>
    </row>
    <row r="23" spans="1:14" s="6" customFormat="1" ht="30" outlineLevel="2">
      <c r="A23" s="376">
        <v>3017</v>
      </c>
      <c r="B23" s="69" t="s">
        <v>444</v>
      </c>
      <c r="C23" s="202" t="s">
        <v>3</v>
      </c>
      <c r="D23" s="202">
        <v>4</v>
      </c>
      <c r="E23" s="202">
        <v>4</v>
      </c>
      <c r="F23" s="377">
        <v>1220</v>
      </c>
      <c r="G23" s="377">
        <f t="shared" si="0"/>
        <v>4880</v>
      </c>
      <c r="H23" s="377">
        <v>900</v>
      </c>
      <c r="I23" s="377">
        <f t="shared" si="1"/>
        <v>3600</v>
      </c>
      <c r="J23" s="378">
        <f t="shared" si="2"/>
        <v>8480</v>
      </c>
      <c r="K23" s="69"/>
      <c r="L23" s="359"/>
    </row>
    <row r="24" spans="1:14" s="6" customFormat="1" ht="30" outlineLevel="2">
      <c r="A24" s="376">
        <v>3018</v>
      </c>
      <c r="B24" s="69" t="s">
        <v>445</v>
      </c>
      <c r="C24" s="202" t="s">
        <v>31</v>
      </c>
      <c r="D24" s="202">
        <v>4</v>
      </c>
      <c r="E24" s="202">
        <v>4</v>
      </c>
      <c r="F24" s="377">
        <v>1321.0000000000002</v>
      </c>
      <c r="G24" s="377">
        <f t="shared" si="0"/>
        <v>5284.0000000000009</v>
      </c>
      <c r="H24" s="377">
        <v>1050</v>
      </c>
      <c r="I24" s="377">
        <f t="shared" si="1"/>
        <v>4200</v>
      </c>
      <c r="J24" s="378">
        <f t="shared" si="2"/>
        <v>9484</v>
      </c>
      <c r="K24" s="69"/>
      <c r="L24" s="359"/>
    </row>
    <row r="25" spans="1:14" s="6" customFormat="1" ht="30" outlineLevel="2">
      <c r="A25" s="376">
        <v>3019</v>
      </c>
      <c r="B25" s="69" t="s">
        <v>446</v>
      </c>
      <c r="C25" s="202" t="s">
        <v>31</v>
      </c>
      <c r="D25" s="202">
        <v>4</v>
      </c>
      <c r="E25" s="202">
        <v>4</v>
      </c>
      <c r="F25" s="377">
        <v>2829</v>
      </c>
      <c r="G25" s="377">
        <f t="shared" si="0"/>
        <v>11316</v>
      </c>
      <c r="H25" s="377">
        <v>1350</v>
      </c>
      <c r="I25" s="377">
        <f t="shared" si="1"/>
        <v>5400</v>
      </c>
      <c r="J25" s="378">
        <f t="shared" si="2"/>
        <v>16716</v>
      </c>
      <c r="K25" s="69"/>
      <c r="L25" s="359"/>
    </row>
    <row r="26" spans="1:14" s="6" customFormat="1" ht="30" outlineLevel="2">
      <c r="A26" s="376">
        <v>3020</v>
      </c>
      <c r="B26" s="69" t="s">
        <v>447</v>
      </c>
      <c r="C26" s="202" t="s">
        <v>31</v>
      </c>
      <c r="D26" s="202">
        <v>2</v>
      </c>
      <c r="E26" s="202">
        <v>2</v>
      </c>
      <c r="F26" s="377">
        <v>37071</v>
      </c>
      <c r="G26" s="377">
        <f t="shared" si="0"/>
        <v>74142</v>
      </c>
      <c r="H26" s="377">
        <v>5931</v>
      </c>
      <c r="I26" s="377">
        <f t="shared" si="1"/>
        <v>11862</v>
      </c>
      <c r="J26" s="378">
        <f t="shared" si="2"/>
        <v>86004</v>
      </c>
      <c r="K26" s="69"/>
      <c r="L26" s="359"/>
    </row>
    <row r="27" spans="1:14" s="6" customFormat="1" ht="30" outlineLevel="2">
      <c r="A27" s="376">
        <v>3021</v>
      </c>
      <c r="B27" s="69" t="s">
        <v>448</v>
      </c>
      <c r="C27" s="202" t="s">
        <v>31</v>
      </c>
      <c r="D27" s="202">
        <v>4</v>
      </c>
      <c r="E27" s="202">
        <v>4</v>
      </c>
      <c r="F27" s="377">
        <v>1391</v>
      </c>
      <c r="G27" s="377">
        <f t="shared" si="0"/>
        <v>5564</v>
      </c>
      <c r="H27" s="377">
        <v>1050</v>
      </c>
      <c r="I27" s="377">
        <f t="shared" si="1"/>
        <v>4200</v>
      </c>
      <c r="J27" s="378">
        <f t="shared" si="2"/>
        <v>9764</v>
      </c>
      <c r="K27" s="69"/>
      <c r="L27" s="359"/>
    </row>
    <row r="28" spans="1:14" s="6" customFormat="1" ht="30" outlineLevel="2">
      <c r="A28" s="376">
        <v>3022</v>
      </c>
      <c r="B28" s="69" t="s">
        <v>449</v>
      </c>
      <c r="C28" s="202" t="s">
        <v>3</v>
      </c>
      <c r="D28" s="202">
        <v>2</v>
      </c>
      <c r="E28" s="202">
        <v>2</v>
      </c>
      <c r="F28" s="377">
        <v>4909</v>
      </c>
      <c r="G28" s="377">
        <f t="shared" si="0"/>
        <v>9818</v>
      </c>
      <c r="H28" s="377">
        <v>7000.0000000000009</v>
      </c>
      <c r="I28" s="377">
        <f t="shared" si="1"/>
        <v>14000.000000000002</v>
      </c>
      <c r="J28" s="378">
        <f t="shared" si="2"/>
        <v>23818</v>
      </c>
      <c r="K28" s="69"/>
      <c r="L28" s="359"/>
    </row>
    <row r="29" spans="1:14" s="6" customFormat="1" ht="30" outlineLevel="2">
      <c r="A29" s="376">
        <v>3023</v>
      </c>
      <c r="B29" s="69" t="s">
        <v>450</v>
      </c>
      <c r="C29" s="202" t="s">
        <v>2</v>
      </c>
      <c r="D29" s="202">
        <v>1.48</v>
      </c>
      <c r="E29" s="202">
        <v>1.48</v>
      </c>
      <c r="F29" s="377">
        <v>183</v>
      </c>
      <c r="G29" s="377">
        <f t="shared" si="0"/>
        <v>270.83999999999997</v>
      </c>
      <c r="H29" s="377">
        <v>1200</v>
      </c>
      <c r="I29" s="377">
        <f t="shared" si="1"/>
        <v>1776</v>
      </c>
      <c r="J29" s="378">
        <f t="shared" si="2"/>
        <v>2046.84</v>
      </c>
      <c r="K29" s="69"/>
      <c r="L29" s="359"/>
    </row>
    <row r="30" spans="1:14" s="6" customFormat="1" ht="30" outlineLevel="2">
      <c r="A30" s="376">
        <v>3024</v>
      </c>
      <c r="B30" s="69" t="s">
        <v>451</v>
      </c>
      <c r="C30" s="202" t="s">
        <v>2</v>
      </c>
      <c r="D30" s="202">
        <v>0.47</v>
      </c>
      <c r="E30" s="202">
        <v>0.47</v>
      </c>
      <c r="F30" s="377">
        <v>332</v>
      </c>
      <c r="G30" s="377">
        <f t="shared" si="0"/>
        <v>156.04</v>
      </c>
      <c r="H30" s="377">
        <v>1200</v>
      </c>
      <c r="I30" s="377">
        <f t="shared" si="1"/>
        <v>564</v>
      </c>
      <c r="J30" s="378">
        <f t="shared" si="2"/>
        <v>720.04</v>
      </c>
      <c r="K30" s="69"/>
      <c r="L30" s="359"/>
    </row>
    <row r="31" spans="1:14" s="6" customFormat="1" ht="30" outlineLevel="2">
      <c r="A31" s="376">
        <v>3025</v>
      </c>
      <c r="B31" s="69" t="s">
        <v>452</v>
      </c>
      <c r="C31" s="202" t="s">
        <v>2</v>
      </c>
      <c r="D31" s="202">
        <v>0.55000000000000004</v>
      </c>
      <c r="E31" s="202">
        <v>0.55000000000000004</v>
      </c>
      <c r="F31" s="377">
        <v>527</v>
      </c>
      <c r="G31" s="377">
        <f t="shared" si="0"/>
        <v>289.85000000000002</v>
      </c>
      <c r="H31" s="377">
        <v>1350</v>
      </c>
      <c r="I31" s="377">
        <f t="shared" si="1"/>
        <v>742.50000000000011</v>
      </c>
      <c r="J31" s="378">
        <f t="shared" si="2"/>
        <v>1032.3500000000001</v>
      </c>
      <c r="K31" s="69"/>
      <c r="L31" s="359"/>
    </row>
    <row r="32" spans="1:14" s="6" customFormat="1" ht="30" outlineLevel="2">
      <c r="A32" s="376">
        <v>3026</v>
      </c>
      <c r="B32" s="69" t="s">
        <v>453</v>
      </c>
      <c r="C32" s="202" t="s">
        <v>2</v>
      </c>
      <c r="D32" s="202">
        <v>66.5</v>
      </c>
      <c r="E32" s="202">
        <v>66.5</v>
      </c>
      <c r="F32" s="377">
        <v>692.00000000000011</v>
      </c>
      <c r="G32" s="377">
        <f t="shared" si="0"/>
        <v>46018.000000000007</v>
      </c>
      <c r="H32" s="377">
        <v>1350</v>
      </c>
      <c r="I32" s="377">
        <f t="shared" si="1"/>
        <v>89775</v>
      </c>
      <c r="J32" s="378">
        <f t="shared" si="2"/>
        <v>135793</v>
      </c>
      <c r="K32" s="69"/>
      <c r="L32" s="359"/>
    </row>
    <row r="33" spans="1:12" s="6" customFormat="1" ht="30" outlineLevel="2">
      <c r="A33" s="376">
        <v>3027</v>
      </c>
      <c r="B33" s="69" t="s">
        <v>454</v>
      </c>
      <c r="C33" s="202" t="s">
        <v>2</v>
      </c>
      <c r="D33" s="202">
        <v>7.47</v>
      </c>
      <c r="E33" s="202">
        <v>7.47</v>
      </c>
      <c r="F33" s="377">
        <v>938</v>
      </c>
      <c r="G33" s="377">
        <f t="shared" si="0"/>
        <v>7006.86</v>
      </c>
      <c r="H33" s="377">
        <v>1500</v>
      </c>
      <c r="I33" s="377">
        <f t="shared" si="1"/>
        <v>11205</v>
      </c>
      <c r="J33" s="378">
        <f t="shared" si="2"/>
        <v>18211.86</v>
      </c>
      <c r="K33" s="69"/>
      <c r="L33" s="359"/>
    </row>
    <row r="34" spans="1:12" s="6" customFormat="1" ht="30" outlineLevel="2">
      <c r="A34" s="376">
        <v>3028</v>
      </c>
      <c r="B34" s="69" t="s">
        <v>455</v>
      </c>
      <c r="C34" s="202" t="s">
        <v>2</v>
      </c>
      <c r="D34" s="202">
        <v>5.48</v>
      </c>
      <c r="E34" s="202">
        <v>5.48</v>
      </c>
      <c r="F34" s="377">
        <v>1917</v>
      </c>
      <c r="G34" s="377">
        <f t="shared" si="0"/>
        <v>10505.160000000002</v>
      </c>
      <c r="H34" s="377">
        <v>1950</v>
      </c>
      <c r="I34" s="377">
        <f t="shared" si="1"/>
        <v>10686</v>
      </c>
      <c r="J34" s="378">
        <f t="shared" si="2"/>
        <v>21191.160000000003</v>
      </c>
      <c r="K34" s="69"/>
      <c r="L34" s="359"/>
    </row>
    <row r="35" spans="1:12" s="6" customFormat="1" ht="30" outlineLevel="2">
      <c r="A35" s="376">
        <v>3029</v>
      </c>
      <c r="B35" s="69" t="s">
        <v>3606</v>
      </c>
      <c r="C35" s="202" t="s">
        <v>2</v>
      </c>
      <c r="D35" s="202">
        <v>33.200000000000003</v>
      </c>
      <c r="E35" s="202">
        <v>33.200000000000003</v>
      </c>
      <c r="F35" s="377">
        <v>2690.0000000000005</v>
      </c>
      <c r="G35" s="377">
        <f t="shared" si="0"/>
        <v>89308.000000000029</v>
      </c>
      <c r="H35" s="377">
        <v>2400</v>
      </c>
      <c r="I35" s="377">
        <f t="shared" si="1"/>
        <v>79680</v>
      </c>
      <c r="J35" s="378">
        <f t="shared" si="2"/>
        <v>168988.00000000003</v>
      </c>
      <c r="K35" s="69"/>
      <c r="L35" s="359"/>
    </row>
    <row r="36" spans="1:12" s="6" customFormat="1" ht="45" outlineLevel="2">
      <c r="A36" s="376">
        <v>3030</v>
      </c>
      <c r="B36" s="69" t="s">
        <v>456</v>
      </c>
      <c r="C36" s="202" t="s">
        <v>1820</v>
      </c>
      <c r="D36" s="202" t="s">
        <v>2412</v>
      </c>
      <c r="E36" s="202">
        <v>8.74</v>
      </c>
      <c r="F36" s="377">
        <v>504</v>
      </c>
      <c r="G36" s="377">
        <f t="shared" si="0"/>
        <v>4404.96</v>
      </c>
      <c r="H36" s="377">
        <v>700</v>
      </c>
      <c r="I36" s="377">
        <f t="shared" si="1"/>
        <v>6118</v>
      </c>
      <c r="J36" s="378">
        <f t="shared" si="2"/>
        <v>10522.96</v>
      </c>
      <c r="K36" s="69"/>
      <c r="L36" s="359"/>
    </row>
    <row r="37" spans="1:12" s="6" customFormat="1" ht="45" outlineLevel="2">
      <c r="A37" s="376">
        <v>3031</v>
      </c>
      <c r="B37" s="69" t="s">
        <v>457</v>
      </c>
      <c r="C37" s="202" t="s">
        <v>1820</v>
      </c>
      <c r="D37" s="202" t="s">
        <v>2413</v>
      </c>
      <c r="E37" s="202">
        <v>0.55000000000000004</v>
      </c>
      <c r="F37" s="377">
        <v>669</v>
      </c>
      <c r="G37" s="377">
        <f t="shared" si="0"/>
        <v>367.95000000000005</v>
      </c>
      <c r="H37" s="377">
        <v>700</v>
      </c>
      <c r="I37" s="377">
        <f t="shared" si="1"/>
        <v>385.00000000000006</v>
      </c>
      <c r="J37" s="378">
        <f t="shared" si="2"/>
        <v>752.95</v>
      </c>
      <c r="K37" s="69"/>
      <c r="L37" s="359"/>
    </row>
    <row r="38" spans="1:12" s="6" customFormat="1" ht="45" outlineLevel="2">
      <c r="A38" s="376">
        <v>3032</v>
      </c>
      <c r="B38" s="69" t="s">
        <v>458</v>
      </c>
      <c r="C38" s="202" t="s">
        <v>1820</v>
      </c>
      <c r="D38" s="202" t="s">
        <v>2414</v>
      </c>
      <c r="E38" s="202">
        <v>57.76</v>
      </c>
      <c r="F38" s="377">
        <v>702</v>
      </c>
      <c r="G38" s="377">
        <f t="shared" si="0"/>
        <v>40547.519999999997</v>
      </c>
      <c r="H38" s="377">
        <v>700</v>
      </c>
      <c r="I38" s="377">
        <f t="shared" si="1"/>
        <v>40432</v>
      </c>
      <c r="J38" s="378">
        <f t="shared" si="2"/>
        <v>80979.51999999999</v>
      </c>
      <c r="K38" s="69"/>
      <c r="L38" s="359"/>
    </row>
    <row r="39" spans="1:12" s="6" customFormat="1" ht="45" outlineLevel="2">
      <c r="A39" s="376">
        <v>3033</v>
      </c>
      <c r="B39" s="69" t="s">
        <v>459</v>
      </c>
      <c r="C39" s="202" t="s">
        <v>1820</v>
      </c>
      <c r="D39" s="202" t="s">
        <v>2415</v>
      </c>
      <c r="E39" s="202">
        <v>7.47</v>
      </c>
      <c r="F39" s="377">
        <v>1017</v>
      </c>
      <c r="G39" s="377">
        <f t="shared" si="0"/>
        <v>7596.99</v>
      </c>
      <c r="H39" s="377">
        <v>700</v>
      </c>
      <c r="I39" s="377">
        <f t="shared" si="1"/>
        <v>5229</v>
      </c>
      <c r="J39" s="378">
        <f t="shared" si="2"/>
        <v>12825.99</v>
      </c>
      <c r="K39" s="69"/>
      <c r="L39" s="359"/>
    </row>
    <row r="40" spans="1:12" s="6" customFormat="1" ht="45" outlineLevel="2">
      <c r="A40" s="376">
        <v>3034</v>
      </c>
      <c r="B40" s="69" t="s">
        <v>460</v>
      </c>
      <c r="C40" s="202" t="s">
        <v>1820</v>
      </c>
      <c r="D40" s="202" t="s">
        <v>2416</v>
      </c>
      <c r="E40" s="202">
        <v>5.48</v>
      </c>
      <c r="F40" s="377">
        <v>1407</v>
      </c>
      <c r="G40" s="377">
        <f t="shared" si="0"/>
        <v>7710.3600000000006</v>
      </c>
      <c r="H40" s="377">
        <v>800.00000000000011</v>
      </c>
      <c r="I40" s="377">
        <f t="shared" si="1"/>
        <v>4384.0000000000009</v>
      </c>
      <c r="J40" s="378">
        <f t="shared" si="2"/>
        <v>12094.36</v>
      </c>
      <c r="K40" s="69"/>
      <c r="L40" s="359"/>
    </row>
    <row r="41" spans="1:12" s="6" customFormat="1" ht="45" outlineLevel="2">
      <c r="A41" s="376">
        <v>3035</v>
      </c>
      <c r="B41" s="69" t="s">
        <v>461</v>
      </c>
      <c r="C41" s="202" t="s">
        <v>1820</v>
      </c>
      <c r="D41" s="202" t="s">
        <v>2417</v>
      </c>
      <c r="E41" s="202">
        <v>33.200000000000003</v>
      </c>
      <c r="F41" s="377">
        <v>1711.0000000000002</v>
      </c>
      <c r="G41" s="377">
        <f t="shared" si="0"/>
        <v>56805.200000000012</v>
      </c>
      <c r="H41" s="377">
        <v>800.00000000000011</v>
      </c>
      <c r="I41" s="377">
        <f t="shared" si="1"/>
        <v>26560.000000000007</v>
      </c>
      <c r="J41" s="378">
        <f t="shared" si="2"/>
        <v>83365.200000000012</v>
      </c>
      <c r="K41" s="69"/>
      <c r="L41" s="359"/>
    </row>
    <row r="42" spans="1:12" s="6" customFormat="1" ht="30" outlineLevel="2">
      <c r="A42" s="376">
        <v>3036</v>
      </c>
      <c r="B42" s="69" t="s">
        <v>462</v>
      </c>
      <c r="C42" s="202" t="s">
        <v>31</v>
      </c>
      <c r="D42" s="202">
        <v>1</v>
      </c>
      <c r="E42" s="202">
        <v>1</v>
      </c>
      <c r="F42" s="377">
        <v>75492</v>
      </c>
      <c r="G42" s="377">
        <f t="shared" si="0"/>
        <v>75492</v>
      </c>
      <c r="H42" s="377">
        <v>40000</v>
      </c>
      <c r="I42" s="377">
        <f t="shared" si="1"/>
        <v>40000</v>
      </c>
      <c r="J42" s="378">
        <f t="shared" si="2"/>
        <v>115492</v>
      </c>
      <c r="K42" s="69"/>
      <c r="L42" s="359"/>
    </row>
    <row r="43" spans="1:12" s="6" customFormat="1" ht="30" outlineLevel="2">
      <c r="A43" s="376">
        <v>3037</v>
      </c>
      <c r="B43" s="69" t="s">
        <v>463</v>
      </c>
      <c r="C43" s="202" t="s">
        <v>31</v>
      </c>
      <c r="D43" s="202">
        <v>1</v>
      </c>
      <c r="E43" s="202">
        <v>1</v>
      </c>
      <c r="F43" s="377">
        <v>75492</v>
      </c>
      <c r="G43" s="377">
        <f t="shared" si="0"/>
        <v>75492</v>
      </c>
      <c r="H43" s="377">
        <v>40000</v>
      </c>
      <c r="I43" s="377">
        <f t="shared" si="1"/>
        <v>40000</v>
      </c>
      <c r="J43" s="378">
        <f t="shared" si="2"/>
        <v>115492</v>
      </c>
      <c r="K43" s="69"/>
      <c r="L43" s="359"/>
    </row>
    <row r="44" spans="1:12" s="6" customFormat="1" ht="30" outlineLevel="2">
      <c r="A44" s="376">
        <v>3038</v>
      </c>
      <c r="B44" s="69" t="s">
        <v>464</v>
      </c>
      <c r="C44" s="202" t="s">
        <v>31</v>
      </c>
      <c r="D44" s="202">
        <v>1</v>
      </c>
      <c r="E44" s="202">
        <v>1</v>
      </c>
      <c r="F44" s="377">
        <v>75492</v>
      </c>
      <c r="G44" s="377">
        <f t="shared" si="0"/>
        <v>75492</v>
      </c>
      <c r="H44" s="377">
        <v>40000</v>
      </c>
      <c r="I44" s="377">
        <f t="shared" si="1"/>
        <v>40000</v>
      </c>
      <c r="J44" s="378">
        <f t="shared" si="2"/>
        <v>115492</v>
      </c>
      <c r="K44" s="69"/>
      <c r="L44" s="359"/>
    </row>
    <row r="45" spans="1:12" s="6" customFormat="1" ht="30" outlineLevel="2">
      <c r="A45" s="376">
        <v>3039</v>
      </c>
      <c r="B45" s="69" t="s">
        <v>465</v>
      </c>
      <c r="C45" s="202" t="s">
        <v>31</v>
      </c>
      <c r="D45" s="202">
        <v>2</v>
      </c>
      <c r="E45" s="202">
        <v>2</v>
      </c>
      <c r="F45" s="377">
        <v>95890.000000000015</v>
      </c>
      <c r="G45" s="377">
        <f t="shared" si="0"/>
        <v>191780.00000000003</v>
      </c>
      <c r="H45" s="377">
        <v>50000.000000000007</v>
      </c>
      <c r="I45" s="377">
        <f t="shared" si="1"/>
        <v>100000.00000000001</v>
      </c>
      <c r="J45" s="378">
        <f t="shared" si="2"/>
        <v>291780.00000000006</v>
      </c>
      <c r="K45" s="69"/>
      <c r="L45" s="359"/>
    </row>
    <row r="46" spans="1:12" s="6" customFormat="1" ht="30" outlineLevel="2">
      <c r="A46" s="376">
        <v>3040</v>
      </c>
      <c r="B46" s="69" t="s">
        <v>466</v>
      </c>
      <c r="C46" s="202" t="s">
        <v>31</v>
      </c>
      <c r="D46" s="202">
        <v>16</v>
      </c>
      <c r="E46" s="202">
        <v>16</v>
      </c>
      <c r="F46" s="377">
        <v>259</v>
      </c>
      <c r="G46" s="377">
        <f t="shared" si="0"/>
        <v>4144</v>
      </c>
      <c r="H46" s="377">
        <v>200.00000000000003</v>
      </c>
      <c r="I46" s="377">
        <f t="shared" si="1"/>
        <v>3200.0000000000005</v>
      </c>
      <c r="J46" s="378">
        <f t="shared" si="2"/>
        <v>7344</v>
      </c>
      <c r="K46" s="69"/>
      <c r="L46" s="359"/>
    </row>
    <row r="47" spans="1:12" s="6" customFormat="1" ht="30" outlineLevel="2">
      <c r="A47" s="376">
        <v>3041</v>
      </c>
      <c r="B47" s="69" t="s">
        <v>467</v>
      </c>
      <c r="C47" s="202" t="s">
        <v>31</v>
      </c>
      <c r="D47" s="202">
        <v>4</v>
      </c>
      <c r="E47" s="202">
        <v>4</v>
      </c>
      <c r="F47" s="377">
        <v>259</v>
      </c>
      <c r="G47" s="377">
        <f t="shared" si="0"/>
        <v>1036</v>
      </c>
      <c r="H47" s="377">
        <v>200.00000000000003</v>
      </c>
      <c r="I47" s="377">
        <f t="shared" si="1"/>
        <v>800.00000000000011</v>
      </c>
      <c r="J47" s="378">
        <f t="shared" si="2"/>
        <v>1836</v>
      </c>
      <c r="K47" s="69"/>
      <c r="L47" s="359"/>
    </row>
    <row r="48" spans="1:12" s="6" customFormat="1" ht="30" outlineLevel="2">
      <c r="A48" s="376">
        <v>3042</v>
      </c>
      <c r="B48" s="69" t="s">
        <v>444</v>
      </c>
      <c r="C48" s="202" t="s">
        <v>3</v>
      </c>
      <c r="D48" s="202">
        <v>11</v>
      </c>
      <c r="E48" s="202">
        <v>11</v>
      </c>
      <c r="F48" s="377">
        <v>1220</v>
      </c>
      <c r="G48" s="377">
        <f t="shared" si="0"/>
        <v>13420</v>
      </c>
      <c r="H48" s="377">
        <v>900</v>
      </c>
      <c r="I48" s="377">
        <f t="shared" si="1"/>
        <v>9900</v>
      </c>
      <c r="J48" s="378">
        <f t="shared" si="2"/>
        <v>23320</v>
      </c>
      <c r="K48" s="69"/>
      <c r="L48" s="359"/>
    </row>
    <row r="49" spans="1:12" s="6" customFormat="1" ht="30" outlineLevel="2">
      <c r="A49" s="376">
        <v>3043</v>
      </c>
      <c r="B49" s="69" t="s">
        <v>468</v>
      </c>
      <c r="C49" s="202" t="s">
        <v>3</v>
      </c>
      <c r="D49" s="202">
        <v>1</v>
      </c>
      <c r="E49" s="202">
        <v>1</v>
      </c>
      <c r="F49" s="377">
        <v>40111</v>
      </c>
      <c r="G49" s="377">
        <f t="shared" si="0"/>
        <v>40111</v>
      </c>
      <c r="H49" s="377">
        <v>11231.000000000002</v>
      </c>
      <c r="I49" s="377">
        <f t="shared" si="1"/>
        <v>11231.000000000002</v>
      </c>
      <c r="J49" s="378">
        <f t="shared" si="2"/>
        <v>51342</v>
      </c>
      <c r="K49" s="69"/>
      <c r="L49" s="359"/>
    </row>
    <row r="50" spans="1:12" s="6" customFormat="1" ht="30" outlineLevel="2">
      <c r="A50" s="376">
        <v>3044</v>
      </c>
      <c r="B50" s="69" t="s">
        <v>469</v>
      </c>
      <c r="C50" s="202" t="s">
        <v>3</v>
      </c>
      <c r="D50" s="202">
        <v>1</v>
      </c>
      <c r="E50" s="202">
        <v>1</v>
      </c>
      <c r="F50" s="377">
        <v>5501</v>
      </c>
      <c r="G50" s="377">
        <f t="shared" si="0"/>
        <v>5501</v>
      </c>
      <c r="H50" s="377">
        <v>3400</v>
      </c>
      <c r="I50" s="377">
        <f t="shared" si="1"/>
        <v>3400</v>
      </c>
      <c r="J50" s="378">
        <f t="shared" si="2"/>
        <v>8901</v>
      </c>
      <c r="K50" s="41"/>
      <c r="L50" s="359"/>
    </row>
    <row r="51" spans="1:12" s="6" customFormat="1" ht="30" outlineLevel="2">
      <c r="A51" s="376">
        <v>3045</v>
      </c>
      <c r="B51" s="69" t="s">
        <v>470</v>
      </c>
      <c r="C51" s="202" t="s">
        <v>3</v>
      </c>
      <c r="D51" s="202">
        <v>2</v>
      </c>
      <c r="E51" s="202">
        <v>2</v>
      </c>
      <c r="F51" s="377">
        <v>6410</v>
      </c>
      <c r="G51" s="377">
        <f t="shared" si="0"/>
        <v>12820</v>
      </c>
      <c r="H51" s="377">
        <v>3400</v>
      </c>
      <c r="I51" s="377">
        <f t="shared" si="1"/>
        <v>6800</v>
      </c>
      <c r="J51" s="378">
        <f t="shared" si="2"/>
        <v>19620</v>
      </c>
      <c r="K51" s="41"/>
      <c r="L51" s="359"/>
    </row>
    <row r="52" spans="1:12" s="6" customFormat="1" ht="30" outlineLevel="2">
      <c r="A52" s="376">
        <v>3046</v>
      </c>
      <c r="B52" s="69" t="s">
        <v>471</v>
      </c>
      <c r="C52" s="202" t="s">
        <v>3</v>
      </c>
      <c r="D52" s="202">
        <v>1</v>
      </c>
      <c r="E52" s="202">
        <v>1</v>
      </c>
      <c r="F52" s="377">
        <v>8784</v>
      </c>
      <c r="G52" s="377">
        <f t="shared" si="0"/>
        <v>8784</v>
      </c>
      <c r="H52" s="377">
        <v>3400</v>
      </c>
      <c r="I52" s="377">
        <f t="shared" si="1"/>
        <v>3400</v>
      </c>
      <c r="J52" s="378">
        <f t="shared" si="2"/>
        <v>12184</v>
      </c>
      <c r="K52" s="41"/>
      <c r="L52" s="359"/>
    </row>
    <row r="53" spans="1:12" s="6" customFormat="1" ht="30" outlineLevel="2">
      <c r="A53" s="376">
        <v>3047</v>
      </c>
      <c r="B53" s="69" t="s">
        <v>472</v>
      </c>
      <c r="C53" s="202" t="s">
        <v>3</v>
      </c>
      <c r="D53" s="202">
        <v>1</v>
      </c>
      <c r="E53" s="202">
        <v>1</v>
      </c>
      <c r="F53" s="377">
        <v>13403.000000000002</v>
      </c>
      <c r="G53" s="377">
        <f t="shared" si="0"/>
        <v>13403.000000000002</v>
      </c>
      <c r="H53" s="377">
        <v>3400</v>
      </c>
      <c r="I53" s="377">
        <f t="shared" si="1"/>
        <v>3400</v>
      </c>
      <c r="J53" s="378">
        <f t="shared" si="2"/>
        <v>16803</v>
      </c>
      <c r="K53" s="41"/>
      <c r="L53" s="359"/>
    </row>
    <row r="54" spans="1:12" s="6" customFormat="1" ht="30" outlineLevel="2">
      <c r="A54" s="376">
        <v>3048</v>
      </c>
      <c r="B54" s="69" t="s">
        <v>445</v>
      </c>
      <c r="C54" s="202" t="s">
        <v>31</v>
      </c>
      <c r="D54" s="202">
        <v>10</v>
      </c>
      <c r="E54" s="202">
        <v>10</v>
      </c>
      <c r="F54" s="377">
        <v>1321.0000000000002</v>
      </c>
      <c r="G54" s="377">
        <f t="shared" si="0"/>
        <v>13210.000000000002</v>
      </c>
      <c r="H54" s="377">
        <v>1050</v>
      </c>
      <c r="I54" s="377">
        <f t="shared" si="1"/>
        <v>10500</v>
      </c>
      <c r="J54" s="378">
        <f t="shared" si="2"/>
        <v>23710</v>
      </c>
      <c r="K54" s="41"/>
      <c r="L54" s="359"/>
    </row>
    <row r="55" spans="1:12" s="6" customFormat="1" ht="30" outlineLevel="2">
      <c r="A55" s="376">
        <v>3049</v>
      </c>
      <c r="B55" s="69" t="s">
        <v>446</v>
      </c>
      <c r="C55" s="202" t="s">
        <v>31</v>
      </c>
      <c r="D55" s="202">
        <v>1</v>
      </c>
      <c r="E55" s="202">
        <v>1</v>
      </c>
      <c r="F55" s="377">
        <v>2829</v>
      </c>
      <c r="G55" s="377">
        <f t="shared" si="0"/>
        <v>2829</v>
      </c>
      <c r="H55" s="377">
        <v>1350</v>
      </c>
      <c r="I55" s="377">
        <f t="shared" si="1"/>
        <v>1350</v>
      </c>
      <c r="J55" s="378">
        <f t="shared" si="2"/>
        <v>4179</v>
      </c>
      <c r="K55" s="41"/>
      <c r="L55" s="359"/>
    </row>
    <row r="56" spans="1:12" s="6" customFormat="1" ht="30" outlineLevel="2">
      <c r="A56" s="376">
        <v>3050</v>
      </c>
      <c r="B56" s="69" t="s">
        <v>473</v>
      </c>
      <c r="C56" s="202" t="s">
        <v>31</v>
      </c>
      <c r="D56" s="202">
        <v>2</v>
      </c>
      <c r="E56" s="202">
        <v>2</v>
      </c>
      <c r="F56" s="377">
        <v>4556</v>
      </c>
      <c r="G56" s="377">
        <f t="shared" si="0"/>
        <v>9112</v>
      </c>
      <c r="H56" s="377">
        <v>2250</v>
      </c>
      <c r="I56" s="377">
        <f t="shared" si="1"/>
        <v>4500</v>
      </c>
      <c r="J56" s="378">
        <f t="shared" si="2"/>
        <v>13612</v>
      </c>
      <c r="K56" s="41"/>
      <c r="L56" s="359"/>
    </row>
    <row r="57" spans="1:12" s="6" customFormat="1" ht="30" outlineLevel="2">
      <c r="A57" s="376">
        <v>3051</v>
      </c>
      <c r="B57" s="69" t="s">
        <v>474</v>
      </c>
      <c r="C57" s="202" t="s">
        <v>31</v>
      </c>
      <c r="D57" s="202">
        <v>1</v>
      </c>
      <c r="E57" s="202">
        <v>1</v>
      </c>
      <c r="F57" s="377">
        <v>6466.0000000000009</v>
      </c>
      <c r="G57" s="377">
        <f t="shared" si="0"/>
        <v>6466.0000000000009</v>
      </c>
      <c r="H57" s="377">
        <v>2550</v>
      </c>
      <c r="I57" s="377">
        <f t="shared" si="1"/>
        <v>2550</v>
      </c>
      <c r="J57" s="378">
        <f t="shared" si="2"/>
        <v>9016</v>
      </c>
      <c r="K57" s="41"/>
      <c r="L57" s="359"/>
    </row>
    <row r="58" spans="1:12" s="6" customFormat="1" ht="30" outlineLevel="2">
      <c r="A58" s="376">
        <v>3052</v>
      </c>
      <c r="B58" s="69" t="s">
        <v>475</v>
      </c>
      <c r="C58" s="202" t="s">
        <v>31</v>
      </c>
      <c r="D58" s="202">
        <v>1</v>
      </c>
      <c r="E58" s="202">
        <v>1</v>
      </c>
      <c r="F58" s="377">
        <v>12260.000000000002</v>
      </c>
      <c r="G58" s="377">
        <f t="shared" si="0"/>
        <v>12260.000000000002</v>
      </c>
      <c r="H58" s="377">
        <v>3433</v>
      </c>
      <c r="I58" s="377">
        <f t="shared" si="1"/>
        <v>3433</v>
      </c>
      <c r="J58" s="378">
        <f t="shared" si="2"/>
        <v>15693.000000000002</v>
      </c>
      <c r="K58" s="41"/>
      <c r="L58" s="359"/>
    </row>
    <row r="59" spans="1:12" s="6" customFormat="1" ht="30" outlineLevel="2">
      <c r="A59" s="376">
        <v>3053</v>
      </c>
      <c r="B59" s="69" t="s">
        <v>476</v>
      </c>
      <c r="C59" s="202" t="s">
        <v>31</v>
      </c>
      <c r="D59" s="202">
        <v>1</v>
      </c>
      <c r="E59" s="202">
        <v>1</v>
      </c>
      <c r="F59" s="377">
        <v>13182</v>
      </c>
      <c r="G59" s="377">
        <f t="shared" si="0"/>
        <v>13182</v>
      </c>
      <c r="H59" s="377">
        <v>3691</v>
      </c>
      <c r="I59" s="377">
        <f t="shared" si="1"/>
        <v>3691</v>
      </c>
      <c r="J59" s="378">
        <f t="shared" si="2"/>
        <v>16873</v>
      </c>
      <c r="K59" s="41"/>
      <c r="L59" s="359"/>
    </row>
    <row r="60" spans="1:12" s="6" customFormat="1" ht="30" outlineLevel="2">
      <c r="A60" s="376">
        <v>3054</v>
      </c>
      <c r="B60" s="69" t="s">
        <v>448</v>
      </c>
      <c r="C60" s="202" t="s">
        <v>31</v>
      </c>
      <c r="D60" s="202">
        <v>11</v>
      </c>
      <c r="E60" s="202">
        <v>11</v>
      </c>
      <c r="F60" s="377">
        <v>1391</v>
      </c>
      <c r="G60" s="377">
        <f t="shared" si="0"/>
        <v>15301</v>
      </c>
      <c r="H60" s="377">
        <v>1050</v>
      </c>
      <c r="I60" s="377">
        <f t="shared" si="1"/>
        <v>11550</v>
      </c>
      <c r="J60" s="378">
        <f t="shared" si="2"/>
        <v>26851</v>
      </c>
      <c r="K60" s="41"/>
      <c r="L60" s="359"/>
    </row>
    <row r="61" spans="1:12" s="6" customFormat="1" ht="30" outlineLevel="2">
      <c r="A61" s="376">
        <v>3055</v>
      </c>
      <c r="B61" s="69" t="s">
        <v>449</v>
      </c>
      <c r="C61" s="202" t="s">
        <v>3</v>
      </c>
      <c r="D61" s="202">
        <v>12</v>
      </c>
      <c r="E61" s="202">
        <v>12</v>
      </c>
      <c r="F61" s="377">
        <v>4909</v>
      </c>
      <c r="G61" s="377">
        <f t="shared" si="0"/>
        <v>58908</v>
      </c>
      <c r="H61" s="377">
        <v>7000.0000000000009</v>
      </c>
      <c r="I61" s="377">
        <f t="shared" si="1"/>
        <v>84000.000000000015</v>
      </c>
      <c r="J61" s="378">
        <f t="shared" si="2"/>
        <v>142908</v>
      </c>
      <c r="K61" s="41"/>
      <c r="L61" s="359"/>
    </row>
    <row r="62" spans="1:12" s="6" customFormat="1" ht="30" outlineLevel="2">
      <c r="A62" s="376">
        <v>3056</v>
      </c>
      <c r="B62" s="69" t="s">
        <v>449</v>
      </c>
      <c r="C62" s="202" t="s">
        <v>3</v>
      </c>
      <c r="D62" s="202">
        <v>4</v>
      </c>
      <c r="E62" s="202">
        <v>4</v>
      </c>
      <c r="F62" s="377">
        <v>4909</v>
      </c>
      <c r="G62" s="377">
        <f t="shared" si="0"/>
        <v>19636</v>
      </c>
      <c r="H62" s="377">
        <v>7000.0000000000009</v>
      </c>
      <c r="I62" s="377">
        <f t="shared" si="1"/>
        <v>28000.000000000004</v>
      </c>
      <c r="J62" s="378">
        <f t="shared" si="2"/>
        <v>47636</v>
      </c>
      <c r="K62" s="41"/>
      <c r="L62" s="359"/>
    </row>
    <row r="63" spans="1:12" s="6" customFormat="1" ht="30" outlineLevel="2">
      <c r="A63" s="376">
        <v>3057</v>
      </c>
      <c r="B63" s="69" t="s">
        <v>477</v>
      </c>
      <c r="C63" s="202" t="s">
        <v>31</v>
      </c>
      <c r="D63" s="202">
        <v>20</v>
      </c>
      <c r="E63" s="202">
        <v>20</v>
      </c>
      <c r="F63" s="377">
        <v>2226</v>
      </c>
      <c r="G63" s="377">
        <f t="shared" si="0"/>
        <v>44520</v>
      </c>
      <c r="H63" s="377">
        <v>1200</v>
      </c>
      <c r="I63" s="377">
        <f t="shared" si="1"/>
        <v>24000</v>
      </c>
      <c r="J63" s="378">
        <f t="shared" si="2"/>
        <v>68520</v>
      </c>
      <c r="K63" s="41"/>
      <c r="L63" s="359"/>
    </row>
    <row r="64" spans="1:12" s="6" customFormat="1" ht="30" outlineLevel="2">
      <c r="A64" s="376">
        <v>3058</v>
      </c>
      <c r="B64" s="69" t="s">
        <v>450</v>
      </c>
      <c r="C64" s="202" t="s">
        <v>2</v>
      </c>
      <c r="D64" s="202">
        <v>0.92</v>
      </c>
      <c r="E64" s="202">
        <v>0.92</v>
      </c>
      <c r="F64" s="377">
        <v>183</v>
      </c>
      <c r="G64" s="377">
        <f t="shared" si="0"/>
        <v>168.36</v>
      </c>
      <c r="H64" s="377">
        <v>1200</v>
      </c>
      <c r="I64" s="377">
        <f t="shared" si="1"/>
        <v>1104</v>
      </c>
      <c r="J64" s="378">
        <f t="shared" si="2"/>
        <v>1272.3600000000001</v>
      </c>
      <c r="K64" s="41"/>
      <c r="L64" s="359"/>
    </row>
    <row r="65" spans="1:12" s="6" customFormat="1" ht="30" outlineLevel="2">
      <c r="A65" s="376">
        <v>3059</v>
      </c>
      <c r="B65" s="69" t="s">
        <v>451</v>
      </c>
      <c r="C65" s="202" t="s">
        <v>2</v>
      </c>
      <c r="D65" s="202">
        <v>142.36000000000001</v>
      </c>
      <c r="E65" s="202">
        <v>142.36000000000001</v>
      </c>
      <c r="F65" s="377">
        <v>332</v>
      </c>
      <c r="G65" s="377">
        <f t="shared" si="0"/>
        <v>47263.520000000004</v>
      </c>
      <c r="H65" s="377">
        <v>1200</v>
      </c>
      <c r="I65" s="377">
        <f t="shared" si="1"/>
        <v>170832.00000000003</v>
      </c>
      <c r="J65" s="378">
        <f t="shared" si="2"/>
        <v>218095.52000000002</v>
      </c>
      <c r="K65" s="41"/>
      <c r="L65" s="359"/>
    </row>
    <row r="66" spans="1:12" s="6" customFormat="1" ht="30" outlineLevel="2">
      <c r="A66" s="376">
        <v>3060</v>
      </c>
      <c r="B66" s="69" t="s">
        <v>478</v>
      </c>
      <c r="C66" s="202" t="s">
        <v>2</v>
      </c>
      <c r="D66" s="202">
        <v>50.36</v>
      </c>
      <c r="E66" s="202">
        <v>50.36</v>
      </c>
      <c r="F66" s="377">
        <v>426</v>
      </c>
      <c r="G66" s="377">
        <f t="shared" si="0"/>
        <v>21453.360000000001</v>
      </c>
      <c r="H66" s="377">
        <v>1275</v>
      </c>
      <c r="I66" s="377">
        <f t="shared" si="1"/>
        <v>64209</v>
      </c>
      <c r="J66" s="378">
        <f t="shared" si="2"/>
        <v>85662.36</v>
      </c>
      <c r="K66" s="41"/>
      <c r="L66" s="359"/>
    </row>
    <row r="67" spans="1:12" s="6" customFormat="1" ht="30" outlineLevel="2">
      <c r="A67" s="376">
        <v>3061</v>
      </c>
      <c r="B67" s="69" t="s">
        <v>452</v>
      </c>
      <c r="C67" s="202" t="s">
        <v>2</v>
      </c>
      <c r="D67" s="202">
        <v>26.37</v>
      </c>
      <c r="E67" s="202">
        <v>26.37</v>
      </c>
      <c r="F67" s="377">
        <v>527</v>
      </c>
      <c r="G67" s="377">
        <f t="shared" si="0"/>
        <v>13896.99</v>
      </c>
      <c r="H67" s="377">
        <v>1350</v>
      </c>
      <c r="I67" s="377">
        <f t="shared" si="1"/>
        <v>35599.5</v>
      </c>
      <c r="J67" s="378">
        <f t="shared" si="2"/>
        <v>49496.49</v>
      </c>
      <c r="K67" s="41"/>
      <c r="L67" s="359"/>
    </row>
    <row r="68" spans="1:12" s="6" customFormat="1" ht="30" outlineLevel="2">
      <c r="A68" s="376">
        <v>3062</v>
      </c>
      <c r="B68" s="69" t="s">
        <v>453</v>
      </c>
      <c r="C68" s="202" t="s">
        <v>2</v>
      </c>
      <c r="D68" s="202">
        <v>35.57</v>
      </c>
      <c r="E68" s="202">
        <v>35.57</v>
      </c>
      <c r="F68" s="377">
        <v>692.00000000000011</v>
      </c>
      <c r="G68" s="377">
        <f t="shared" si="0"/>
        <v>24614.440000000006</v>
      </c>
      <c r="H68" s="377">
        <v>1350</v>
      </c>
      <c r="I68" s="377">
        <f t="shared" si="1"/>
        <v>48019.5</v>
      </c>
      <c r="J68" s="378">
        <f t="shared" si="2"/>
        <v>72633.94</v>
      </c>
      <c r="K68" s="41"/>
      <c r="L68" s="359"/>
    </row>
    <row r="69" spans="1:12" s="6" customFormat="1" ht="30" outlineLevel="2">
      <c r="A69" s="376">
        <v>3063</v>
      </c>
      <c r="B69" s="69" t="s">
        <v>454</v>
      </c>
      <c r="C69" s="202" t="s">
        <v>2</v>
      </c>
      <c r="D69" s="202">
        <v>168.96</v>
      </c>
      <c r="E69" s="202">
        <v>168.96</v>
      </c>
      <c r="F69" s="377">
        <v>938</v>
      </c>
      <c r="G69" s="377">
        <f t="shared" si="0"/>
        <v>158484.48000000001</v>
      </c>
      <c r="H69" s="377">
        <v>1500</v>
      </c>
      <c r="I69" s="377">
        <f t="shared" si="1"/>
        <v>253440</v>
      </c>
      <c r="J69" s="378">
        <f t="shared" si="2"/>
        <v>411924.47999999998</v>
      </c>
      <c r="K69" s="41"/>
      <c r="L69" s="359"/>
    </row>
    <row r="70" spans="1:12" s="6" customFormat="1" ht="45" outlineLevel="2">
      <c r="A70" s="376">
        <v>3064</v>
      </c>
      <c r="B70" s="69" t="s">
        <v>479</v>
      </c>
      <c r="C70" s="202" t="s">
        <v>1820</v>
      </c>
      <c r="D70" s="202" t="s">
        <v>2418</v>
      </c>
      <c r="E70" s="202">
        <v>0.25</v>
      </c>
      <c r="F70" s="377">
        <v>335</v>
      </c>
      <c r="G70" s="377">
        <f t="shared" si="0"/>
        <v>83.75</v>
      </c>
      <c r="H70" s="377">
        <v>700</v>
      </c>
      <c r="I70" s="377">
        <f t="shared" si="1"/>
        <v>175</v>
      </c>
      <c r="J70" s="378">
        <f t="shared" si="2"/>
        <v>258.75</v>
      </c>
      <c r="K70" s="41"/>
      <c r="L70" s="359"/>
    </row>
    <row r="71" spans="1:12" s="6" customFormat="1" ht="45" outlineLevel="2">
      <c r="A71" s="376">
        <v>3065</v>
      </c>
      <c r="B71" s="69" t="s">
        <v>480</v>
      </c>
      <c r="C71" s="202" t="s">
        <v>1820</v>
      </c>
      <c r="D71" s="202" t="s">
        <v>2419</v>
      </c>
      <c r="E71" s="202">
        <v>142.08000000000001</v>
      </c>
      <c r="F71" s="377">
        <v>408</v>
      </c>
      <c r="G71" s="377">
        <f t="shared" si="0"/>
        <v>57968.640000000007</v>
      </c>
      <c r="H71" s="377">
        <v>700</v>
      </c>
      <c r="I71" s="377">
        <f t="shared" si="1"/>
        <v>99456.000000000015</v>
      </c>
      <c r="J71" s="378">
        <f t="shared" si="2"/>
        <v>157424.64000000001</v>
      </c>
      <c r="K71" s="41"/>
      <c r="L71" s="359"/>
    </row>
    <row r="72" spans="1:12" s="6" customFormat="1" ht="45" outlineLevel="2">
      <c r="A72" s="376">
        <v>3066</v>
      </c>
      <c r="B72" s="69" t="s">
        <v>481</v>
      </c>
      <c r="C72" s="202" t="s">
        <v>1820</v>
      </c>
      <c r="D72" s="202" t="s">
        <v>2420</v>
      </c>
      <c r="E72" s="202">
        <v>0.4</v>
      </c>
      <c r="F72" s="377">
        <v>569</v>
      </c>
      <c r="G72" s="377">
        <f t="shared" si="0"/>
        <v>227.60000000000002</v>
      </c>
      <c r="H72" s="377">
        <v>700</v>
      </c>
      <c r="I72" s="377">
        <f t="shared" si="1"/>
        <v>280</v>
      </c>
      <c r="J72" s="378">
        <f t="shared" si="2"/>
        <v>507.6</v>
      </c>
      <c r="K72" s="41"/>
      <c r="L72" s="359"/>
    </row>
    <row r="73" spans="1:12" s="6" customFormat="1" ht="45" outlineLevel="2">
      <c r="A73" s="376">
        <v>3067</v>
      </c>
      <c r="B73" s="69" t="s">
        <v>482</v>
      </c>
      <c r="C73" s="202" t="s">
        <v>1820</v>
      </c>
      <c r="D73" s="202" t="s">
        <v>2421</v>
      </c>
      <c r="E73" s="202">
        <v>50.62</v>
      </c>
      <c r="F73" s="377">
        <v>643</v>
      </c>
      <c r="G73" s="377">
        <f t="shared" si="0"/>
        <v>32548.66</v>
      </c>
      <c r="H73" s="377">
        <v>700</v>
      </c>
      <c r="I73" s="377">
        <f t="shared" si="1"/>
        <v>35434</v>
      </c>
      <c r="J73" s="378">
        <f t="shared" si="2"/>
        <v>67982.66</v>
      </c>
      <c r="K73" s="41"/>
      <c r="L73" s="359"/>
    </row>
    <row r="74" spans="1:12" s="6" customFormat="1" ht="45" outlineLevel="2">
      <c r="A74" s="376">
        <v>3068</v>
      </c>
      <c r="B74" s="69" t="s">
        <v>457</v>
      </c>
      <c r="C74" s="202" t="s">
        <v>1820</v>
      </c>
      <c r="D74" s="202" t="s">
        <v>2422</v>
      </c>
      <c r="E74" s="202">
        <v>26.37</v>
      </c>
      <c r="F74" s="377">
        <v>669</v>
      </c>
      <c r="G74" s="377">
        <f t="shared" si="0"/>
        <v>17641.530000000002</v>
      </c>
      <c r="H74" s="377">
        <v>700</v>
      </c>
      <c r="I74" s="377">
        <f t="shared" si="1"/>
        <v>18459</v>
      </c>
      <c r="J74" s="378">
        <f t="shared" si="2"/>
        <v>36100.53</v>
      </c>
      <c r="K74" s="41"/>
      <c r="L74" s="359"/>
    </row>
    <row r="75" spans="1:12" s="6" customFormat="1" ht="45" outlineLevel="2">
      <c r="A75" s="376">
        <v>3069</v>
      </c>
      <c r="B75" s="69" t="s">
        <v>458</v>
      </c>
      <c r="C75" s="202" t="s">
        <v>1820</v>
      </c>
      <c r="D75" s="202" t="s">
        <v>2423</v>
      </c>
      <c r="E75" s="202">
        <v>35.57</v>
      </c>
      <c r="F75" s="377">
        <v>702</v>
      </c>
      <c r="G75" s="377">
        <f t="shared" si="0"/>
        <v>24970.14</v>
      </c>
      <c r="H75" s="377">
        <v>700</v>
      </c>
      <c r="I75" s="377">
        <f t="shared" si="1"/>
        <v>24899</v>
      </c>
      <c r="J75" s="378">
        <f t="shared" si="2"/>
        <v>49869.14</v>
      </c>
      <c r="K75" s="41"/>
      <c r="L75" s="359"/>
    </row>
    <row r="76" spans="1:12" s="6" customFormat="1" ht="45" outlineLevel="2">
      <c r="A76" s="376">
        <v>3070</v>
      </c>
      <c r="B76" s="68" t="s">
        <v>459</v>
      </c>
      <c r="C76" s="197" t="s">
        <v>1820</v>
      </c>
      <c r="D76" s="197" t="s">
        <v>2424</v>
      </c>
      <c r="E76" s="202">
        <v>169.49</v>
      </c>
      <c r="F76" s="377">
        <v>1017</v>
      </c>
      <c r="G76" s="377">
        <f t="shared" si="0"/>
        <v>172371.33000000002</v>
      </c>
      <c r="H76" s="377">
        <v>700</v>
      </c>
      <c r="I76" s="377">
        <f t="shared" si="1"/>
        <v>118643</v>
      </c>
      <c r="J76" s="378">
        <f t="shared" si="2"/>
        <v>291014.33</v>
      </c>
      <c r="K76" s="68"/>
      <c r="L76" s="359"/>
    </row>
    <row r="77" spans="1:12" s="6" customFormat="1" ht="15" outlineLevel="2">
      <c r="A77" s="376">
        <v>3071</v>
      </c>
      <c r="B77" s="69" t="s">
        <v>483</v>
      </c>
      <c r="C77" s="202" t="s">
        <v>31</v>
      </c>
      <c r="D77" s="202">
        <v>2</v>
      </c>
      <c r="E77" s="202">
        <v>2</v>
      </c>
      <c r="F77" s="377">
        <v>646</v>
      </c>
      <c r="G77" s="377">
        <f t="shared" si="0"/>
        <v>1292</v>
      </c>
      <c r="H77" s="377">
        <v>900</v>
      </c>
      <c r="I77" s="377">
        <f t="shared" si="1"/>
        <v>1800</v>
      </c>
      <c r="J77" s="378">
        <f t="shared" si="2"/>
        <v>3092</v>
      </c>
      <c r="K77" s="41"/>
      <c r="L77" s="359"/>
    </row>
    <row r="78" spans="1:12" s="6" customFormat="1" ht="15" outlineLevel="2">
      <c r="A78" s="376">
        <v>3072</v>
      </c>
      <c r="B78" s="69" t="s">
        <v>484</v>
      </c>
      <c r="C78" s="202" t="s">
        <v>31</v>
      </c>
      <c r="D78" s="202">
        <v>4</v>
      </c>
      <c r="E78" s="202">
        <v>4</v>
      </c>
      <c r="F78" s="377">
        <v>876</v>
      </c>
      <c r="G78" s="377">
        <f t="shared" si="0"/>
        <v>3504</v>
      </c>
      <c r="H78" s="377">
        <v>1000</v>
      </c>
      <c r="I78" s="377">
        <f t="shared" si="1"/>
        <v>4000</v>
      </c>
      <c r="J78" s="378">
        <f t="shared" si="2"/>
        <v>7504</v>
      </c>
      <c r="K78" s="41"/>
      <c r="L78" s="359"/>
    </row>
    <row r="79" spans="1:12" s="6" customFormat="1" ht="15" outlineLevel="2">
      <c r="A79" s="376">
        <v>3073</v>
      </c>
      <c r="B79" s="69" t="s">
        <v>485</v>
      </c>
      <c r="C79" s="202" t="s">
        <v>31</v>
      </c>
      <c r="D79" s="202">
        <v>2</v>
      </c>
      <c r="E79" s="202">
        <v>2</v>
      </c>
      <c r="F79" s="377">
        <v>1394</v>
      </c>
      <c r="G79" s="377">
        <f t="shared" si="0"/>
        <v>2788</v>
      </c>
      <c r="H79" s="377">
        <v>1200</v>
      </c>
      <c r="I79" s="377">
        <f t="shared" si="1"/>
        <v>2400</v>
      </c>
      <c r="J79" s="378">
        <f t="shared" si="2"/>
        <v>5188</v>
      </c>
      <c r="K79" s="41"/>
      <c r="L79" s="359"/>
    </row>
    <row r="80" spans="1:12" s="6" customFormat="1" ht="15" outlineLevel="2">
      <c r="A80" s="376">
        <v>3074</v>
      </c>
      <c r="B80" s="69" t="s">
        <v>2425</v>
      </c>
      <c r="C80" s="202"/>
      <c r="D80" s="202"/>
      <c r="E80" s="202"/>
      <c r="F80" s="377"/>
      <c r="G80" s="377"/>
      <c r="H80" s="377"/>
      <c r="I80" s="377"/>
      <c r="J80" s="378"/>
      <c r="K80" s="41"/>
      <c r="L80" s="359"/>
    </row>
    <row r="81" spans="1:12" s="6" customFormat="1" ht="30" outlineLevel="2">
      <c r="A81" s="376">
        <v>3075</v>
      </c>
      <c r="B81" s="69" t="s">
        <v>2426</v>
      </c>
      <c r="C81" s="202" t="s">
        <v>31</v>
      </c>
      <c r="D81" s="202">
        <v>2</v>
      </c>
      <c r="E81" s="202">
        <v>2</v>
      </c>
      <c r="F81" s="377">
        <v>2688</v>
      </c>
      <c r="G81" s="377">
        <f t="shared" si="0"/>
        <v>5376</v>
      </c>
      <c r="H81" s="377">
        <v>3500.0000000000005</v>
      </c>
      <c r="I81" s="377">
        <f t="shared" ref="I81:I144" si="3">H81*E81</f>
        <v>7000.0000000000009</v>
      </c>
      <c r="J81" s="378">
        <f t="shared" ref="J81:J144" si="4">I81+G81</f>
        <v>12376</v>
      </c>
      <c r="K81" s="41"/>
      <c r="L81" s="359"/>
    </row>
    <row r="82" spans="1:12" s="6" customFormat="1" ht="30" outlineLevel="2">
      <c r="A82" s="376">
        <v>3076</v>
      </c>
      <c r="B82" s="69" t="s">
        <v>2427</v>
      </c>
      <c r="C82" s="202" t="s">
        <v>31</v>
      </c>
      <c r="D82" s="202">
        <v>2</v>
      </c>
      <c r="E82" s="202">
        <v>2</v>
      </c>
      <c r="F82" s="377">
        <v>2938</v>
      </c>
      <c r="G82" s="377">
        <f t="shared" si="0"/>
        <v>5876</v>
      </c>
      <c r="H82" s="377">
        <v>3500.0000000000005</v>
      </c>
      <c r="I82" s="377">
        <f t="shared" si="3"/>
        <v>7000.0000000000009</v>
      </c>
      <c r="J82" s="378">
        <f t="shared" si="4"/>
        <v>12876</v>
      </c>
      <c r="K82" s="41"/>
      <c r="L82" s="359"/>
    </row>
    <row r="83" spans="1:12" s="6" customFormat="1" ht="30" outlineLevel="2">
      <c r="A83" s="376">
        <v>3077</v>
      </c>
      <c r="B83" s="69" t="s">
        <v>2428</v>
      </c>
      <c r="C83" s="202" t="s">
        <v>31</v>
      </c>
      <c r="D83" s="202">
        <v>2</v>
      </c>
      <c r="E83" s="202">
        <v>2</v>
      </c>
      <c r="F83" s="377">
        <v>3197.0000000000005</v>
      </c>
      <c r="G83" s="377">
        <f t="shared" si="0"/>
        <v>6394.0000000000009</v>
      </c>
      <c r="H83" s="377">
        <v>3500.0000000000005</v>
      </c>
      <c r="I83" s="377">
        <f t="shared" si="3"/>
        <v>7000.0000000000009</v>
      </c>
      <c r="J83" s="378">
        <f t="shared" si="4"/>
        <v>13394.000000000002</v>
      </c>
      <c r="K83" s="41"/>
      <c r="L83" s="359"/>
    </row>
    <row r="84" spans="1:12" s="6" customFormat="1" ht="30" outlineLevel="2">
      <c r="A84" s="376">
        <v>3078</v>
      </c>
      <c r="B84" s="69" t="s">
        <v>2429</v>
      </c>
      <c r="C84" s="202" t="s">
        <v>31</v>
      </c>
      <c r="D84" s="202">
        <v>1</v>
      </c>
      <c r="E84" s="202">
        <v>1</v>
      </c>
      <c r="F84" s="377">
        <v>3454</v>
      </c>
      <c r="G84" s="377">
        <f t="shared" si="0"/>
        <v>3454</v>
      </c>
      <c r="H84" s="377">
        <v>3500.0000000000005</v>
      </c>
      <c r="I84" s="377">
        <f t="shared" si="3"/>
        <v>3500.0000000000005</v>
      </c>
      <c r="J84" s="378">
        <f t="shared" si="4"/>
        <v>6954</v>
      </c>
      <c r="K84" s="41"/>
      <c r="L84" s="359"/>
    </row>
    <row r="85" spans="1:12" s="6" customFormat="1" ht="30" outlineLevel="2">
      <c r="A85" s="376">
        <v>3079</v>
      </c>
      <c r="B85" s="69" t="s">
        <v>2430</v>
      </c>
      <c r="C85" s="202" t="s">
        <v>31</v>
      </c>
      <c r="D85" s="202">
        <v>3</v>
      </c>
      <c r="E85" s="202">
        <v>3</v>
      </c>
      <c r="F85" s="377">
        <v>5214</v>
      </c>
      <c r="G85" s="377">
        <f t="shared" ref="G85:G148" si="5">E85*F85</f>
        <v>15642</v>
      </c>
      <c r="H85" s="377">
        <v>3500.0000000000005</v>
      </c>
      <c r="I85" s="377">
        <f t="shared" si="3"/>
        <v>10500.000000000002</v>
      </c>
      <c r="J85" s="378">
        <f t="shared" si="4"/>
        <v>26142</v>
      </c>
      <c r="K85" s="41"/>
      <c r="L85" s="359"/>
    </row>
    <row r="86" spans="1:12" s="6" customFormat="1" ht="30" outlineLevel="2">
      <c r="A86" s="376">
        <v>3080</v>
      </c>
      <c r="B86" s="69" t="s">
        <v>2431</v>
      </c>
      <c r="C86" s="202" t="s">
        <v>31</v>
      </c>
      <c r="D86" s="202">
        <v>3</v>
      </c>
      <c r="E86" s="202">
        <v>3</v>
      </c>
      <c r="F86" s="377">
        <v>6392</v>
      </c>
      <c r="G86" s="377">
        <f t="shared" si="5"/>
        <v>19176</v>
      </c>
      <c r="H86" s="377">
        <v>4000</v>
      </c>
      <c r="I86" s="377">
        <f t="shared" si="3"/>
        <v>12000</v>
      </c>
      <c r="J86" s="378">
        <f t="shared" si="4"/>
        <v>31176</v>
      </c>
      <c r="K86" s="202"/>
      <c r="L86" s="359"/>
    </row>
    <row r="87" spans="1:12" s="6" customFormat="1" ht="30" outlineLevel="2">
      <c r="A87" s="376">
        <v>3081</v>
      </c>
      <c r="B87" s="69" t="s">
        <v>2432</v>
      </c>
      <c r="C87" s="202" t="s">
        <v>31</v>
      </c>
      <c r="D87" s="202">
        <v>8</v>
      </c>
      <c r="E87" s="202">
        <v>8</v>
      </c>
      <c r="F87" s="377">
        <v>6908</v>
      </c>
      <c r="G87" s="377">
        <f t="shared" si="5"/>
        <v>55264</v>
      </c>
      <c r="H87" s="377">
        <v>4000</v>
      </c>
      <c r="I87" s="377">
        <f t="shared" si="3"/>
        <v>32000</v>
      </c>
      <c r="J87" s="378">
        <f t="shared" si="4"/>
        <v>87264</v>
      </c>
      <c r="K87" s="202"/>
      <c r="L87" s="359"/>
    </row>
    <row r="88" spans="1:12" s="6" customFormat="1" ht="30" outlineLevel="2">
      <c r="A88" s="376">
        <v>3082</v>
      </c>
      <c r="B88" s="69" t="s">
        <v>2433</v>
      </c>
      <c r="C88" s="202" t="s">
        <v>31</v>
      </c>
      <c r="D88" s="202">
        <v>1</v>
      </c>
      <c r="E88" s="202">
        <v>1</v>
      </c>
      <c r="F88" s="377">
        <v>4580</v>
      </c>
      <c r="G88" s="377">
        <f t="shared" si="5"/>
        <v>4580</v>
      </c>
      <c r="H88" s="377">
        <v>3500.0000000000005</v>
      </c>
      <c r="I88" s="377">
        <f t="shared" si="3"/>
        <v>3500.0000000000005</v>
      </c>
      <c r="J88" s="378">
        <f t="shared" si="4"/>
        <v>8080</v>
      </c>
      <c r="K88" s="41"/>
      <c r="L88" s="359"/>
    </row>
    <row r="89" spans="1:12" s="6" customFormat="1" ht="30" outlineLevel="2">
      <c r="A89" s="376">
        <v>3083</v>
      </c>
      <c r="B89" s="69" t="s">
        <v>2434</v>
      </c>
      <c r="C89" s="202" t="s">
        <v>31</v>
      </c>
      <c r="D89" s="202">
        <v>1</v>
      </c>
      <c r="E89" s="202">
        <v>1</v>
      </c>
      <c r="F89" s="377">
        <v>5011.0000000000009</v>
      </c>
      <c r="G89" s="377">
        <f t="shared" si="5"/>
        <v>5011.0000000000009</v>
      </c>
      <c r="H89" s="377">
        <v>3500.0000000000005</v>
      </c>
      <c r="I89" s="377">
        <f t="shared" si="3"/>
        <v>3500.0000000000005</v>
      </c>
      <c r="J89" s="378">
        <f t="shared" si="4"/>
        <v>8511.0000000000018</v>
      </c>
      <c r="K89" s="41"/>
      <c r="L89" s="359"/>
    </row>
    <row r="90" spans="1:12" s="6" customFormat="1" ht="32.4" customHeight="1" outlineLevel="2">
      <c r="A90" s="376">
        <v>3084</v>
      </c>
      <c r="B90" s="69" t="s">
        <v>2435</v>
      </c>
      <c r="C90" s="202" t="s">
        <v>31</v>
      </c>
      <c r="D90" s="202">
        <v>1</v>
      </c>
      <c r="E90" s="202">
        <v>1</v>
      </c>
      <c r="F90" s="377">
        <v>5947.0000000000009</v>
      </c>
      <c r="G90" s="377">
        <f t="shared" si="5"/>
        <v>5947.0000000000009</v>
      </c>
      <c r="H90" s="377">
        <v>3500.0000000000005</v>
      </c>
      <c r="I90" s="377">
        <f t="shared" si="3"/>
        <v>3500.0000000000005</v>
      </c>
      <c r="J90" s="378">
        <f t="shared" si="4"/>
        <v>9447.0000000000018</v>
      </c>
      <c r="K90" s="41"/>
      <c r="L90" s="359"/>
    </row>
    <row r="91" spans="1:12" s="6" customFormat="1" ht="30" outlineLevel="2">
      <c r="A91" s="376">
        <v>3085</v>
      </c>
      <c r="B91" s="69" t="s">
        <v>2436</v>
      </c>
      <c r="C91" s="202" t="s">
        <v>31</v>
      </c>
      <c r="D91" s="202">
        <v>1</v>
      </c>
      <c r="E91" s="202">
        <v>1</v>
      </c>
      <c r="F91" s="377">
        <v>7821</v>
      </c>
      <c r="G91" s="377">
        <f t="shared" si="5"/>
        <v>7821</v>
      </c>
      <c r="H91" s="377">
        <v>3500.0000000000005</v>
      </c>
      <c r="I91" s="377">
        <f t="shared" si="3"/>
        <v>3500.0000000000005</v>
      </c>
      <c r="J91" s="378">
        <f t="shared" si="4"/>
        <v>11321</v>
      </c>
      <c r="K91" s="41"/>
      <c r="L91" s="359"/>
    </row>
    <row r="92" spans="1:12" s="6" customFormat="1" ht="30" outlineLevel="2">
      <c r="A92" s="376">
        <v>3086</v>
      </c>
      <c r="B92" s="69" t="s">
        <v>2437</v>
      </c>
      <c r="C92" s="202" t="s">
        <v>31</v>
      </c>
      <c r="D92" s="202">
        <v>1</v>
      </c>
      <c r="E92" s="202">
        <v>1</v>
      </c>
      <c r="F92" s="377">
        <v>8093</v>
      </c>
      <c r="G92" s="377">
        <f t="shared" si="5"/>
        <v>8093</v>
      </c>
      <c r="H92" s="377">
        <v>3500.0000000000005</v>
      </c>
      <c r="I92" s="377">
        <f t="shared" si="3"/>
        <v>3500.0000000000005</v>
      </c>
      <c r="J92" s="378">
        <f t="shared" si="4"/>
        <v>11593</v>
      </c>
      <c r="K92" s="41"/>
      <c r="L92" s="359"/>
    </row>
    <row r="93" spans="1:12" s="6" customFormat="1" ht="30" outlineLevel="2">
      <c r="A93" s="376">
        <v>3087</v>
      </c>
      <c r="B93" s="69" t="s">
        <v>2438</v>
      </c>
      <c r="C93" s="202" t="s">
        <v>31</v>
      </c>
      <c r="D93" s="202">
        <v>3</v>
      </c>
      <c r="E93" s="202">
        <v>3</v>
      </c>
      <c r="F93" s="377">
        <v>9642</v>
      </c>
      <c r="G93" s="377">
        <f t="shared" si="5"/>
        <v>28926</v>
      </c>
      <c r="H93" s="377">
        <v>3500.0000000000005</v>
      </c>
      <c r="I93" s="377">
        <f t="shared" si="3"/>
        <v>10500.000000000002</v>
      </c>
      <c r="J93" s="378">
        <f t="shared" si="4"/>
        <v>39426</v>
      </c>
      <c r="K93" s="1033"/>
      <c r="L93" s="359"/>
    </row>
    <row r="94" spans="1:12" s="6" customFormat="1" ht="30" outlineLevel="2">
      <c r="A94" s="376">
        <v>3088</v>
      </c>
      <c r="B94" s="69" t="s">
        <v>2439</v>
      </c>
      <c r="C94" s="202" t="s">
        <v>31</v>
      </c>
      <c r="D94" s="202">
        <v>1</v>
      </c>
      <c r="E94" s="202">
        <v>1</v>
      </c>
      <c r="F94" s="377">
        <v>13305</v>
      </c>
      <c r="G94" s="377">
        <f t="shared" si="5"/>
        <v>13305</v>
      </c>
      <c r="H94" s="377">
        <v>4000</v>
      </c>
      <c r="I94" s="377">
        <f t="shared" si="3"/>
        <v>4000</v>
      </c>
      <c r="J94" s="378">
        <f t="shared" si="4"/>
        <v>17305</v>
      </c>
      <c r="K94" s="1033"/>
      <c r="L94" s="359"/>
    </row>
    <row r="95" spans="1:12" s="6" customFormat="1" ht="30" outlineLevel="2">
      <c r="A95" s="376">
        <v>3089</v>
      </c>
      <c r="B95" s="69" t="s">
        <v>2440</v>
      </c>
      <c r="C95" s="202" t="s">
        <v>31</v>
      </c>
      <c r="D95" s="202">
        <v>2</v>
      </c>
      <c r="E95" s="202">
        <v>2</v>
      </c>
      <c r="F95" s="377">
        <v>25726.000000000004</v>
      </c>
      <c r="G95" s="377">
        <f t="shared" si="5"/>
        <v>51452.000000000007</v>
      </c>
      <c r="H95" s="377">
        <v>4500</v>
      </c>
      <c r="I95" s="377">
        <f t="shared" si="3"/>
        <v>9000</v>
      </c>
      <c r="J95" s="378">
        <f t="shared" si="4"/>
        <v>60452.000000000007</v>
      </c>
      <c r="K95" s="1033"/>
      <c r="L95" s="359"/>
    </row>
    <row r="96" spans="1:12" s="6" customFormat="1" ht="15" outlineLevel="2">
      <c r="A96" s="376">
        <v>3090</v>
      </c>
      <c r="B96" s="69" t="s">
        <v>486</v>
      </c>
      <c r="C96" s="202" t="s">
        <v>31</v>
      </c>
      <c r="D96" s="202">
        <v>73</v>
      </c>
      <c r="E96" s="202">
        <v>73</v>
      </c>
      <c r="F96" s="377">
        <v>594</v>
      </c>
      <c r="G96" s="377">
        <f t="shared" si="5"/>
        <v>43362</v>
      </c>
      <c r="H96" s="377">
        <v>0</v>
      </c>
      <c r="I96" s="377">
        <f t="shared" si="3"/>
        <v>0</v>
      </c>
      <c r="J96" s="378">
        <f t="shared" si="4"/>
        <v>43362</v>
      </c>
      <c r="K96" s="1033"/>
      <c r="L96" s="359"/>
    </row>
    <row r="97" spans="1:12" s="6" customFormat="1" ht="15" outlineLevel="2">
      <c r="A97" s="376">
        <v>3091</v>
      </c>
      <c r="B97" s="69" t="s">
        <v>487</v>
      </c>
      <c r="C97" s="202" t="s">
        <v>31</v>
      </c>
      <c r="D97" s="202">
        <v>4</v>
      </c>
      <c r="E97" s="202">
        <v>4</v>
      </c>
      <c r="F97" s="377">
        <v>297</v>
      </c>
      <c r="G97" s="377">
        <f t="shared" si="5"/>
        <v>1188</v>
      </c>
      <c r="H97" s="377">
        <v>0</v>
      </c>
      <c r="I97" s="377">
        <f t="shared" si="3"/>
        <v>0</v>
      </c>
      <c r="J97" s="378">
        <f t="shared" si="4"/>
        <v>1188</v>
      </c>
      <c r="K97" s="1033"/>
      <c r="L97" s="359"/>
    </row>
    <row r="98" spans="1:12" s="6" customFormat="1" ht="15" outlineLevel="2">
      <c r="A98" s="376">
        <v>3092</v>
      </c>
      <c r="B98" s="69" t="s">
        <v>488</v>
      </c>
      <c r="C98" s="202" t="s">
        <v>31</v>
      </c>
      <c r="D98" s="202">
        <v>32</v>
      </c>
      <c r="E98" s="202">
        <v>32</v>
      </c>
      <c r="F98" s="377">
        <v>2142</v>
      </c>
      <c r="G98" s="377">
        <f t="shared" si="5"/>
        <v>68544</v>
      </c>
      <c r="H98" s="377">
        <v>300</v>
      </c>
      <c r="I98" s="377">
        <f t="shared" si="3"/>
        <v>9600</v>
      </c>
      <c r="J98" s="378">
        <f t="shared" si="4"/>
        <v>78144</v>
      </c>
      <c r="K98" s="1033"/>
      <c r="L98" s="359"/>
    </row>
    <row r="99" spans="1:12" s="6" customFormat="1" ht="30" outlineLevel="2">
      <c r="A99" s="376">
        <v>3093</v>
      </c>
      <c r="B99" s="69" t="s">
        <v>444</v>
      </c>
      <c r="C99" s="202" t="s">
        <v>3</v>
      </c>
      <c r="D99" s="202">
        <v>10</v>
      </c>
      <c r="E99" s="202">
        <v>10</v>
      </c>
      <c r="F99" s="377">
        <v>1220</v>
      </c>
      <c r="G99" s="377">
        <f t="shared" si="5"/>
        <v>12200</v>
      </c>
      <c r="H99" s="377">
        <v>900</v>
      </c>
      <c r="I99" s="377">
        <f t="shared" si="3"/>
        <v>9000</v>
      </c>
      <c r="J99" s="378">
        <f t="shared" si="4"/>
        <v>21200</v>
      </c>
      <c r="K99" s="41"/>
      <c r="L99" s="359"/>
    </row>
    <row r="100" spans="1:12" s="6" customFormat="1" ht="30" outlineLevel="2">
      <c r="A100" s="376">
        <v>3094</v>
      </c>
      <c r="B100" s="69" t="s">
        <v>489</v>
      </c>
      <c r="C100" s="202" t="s">
        <v>31</v>
      </c>
      <c r="D100" s="202">
        <v>30</v>
      </c>
      <c r="E100" s="202">
        <v>30</v>
      </c>
      <c r="F100" s="377">
        <v>1554</v>
      </c>
      <c r="G100" s="377">
        <f t="shared" si="5"/>
        <v>46620</v>
      </c>
      <c r="H100" s="377">
        <v>1250</v>
      </c>
      <c r="I100" s="377">
        <f t="shared" si="3"/>
        <v>37500</v>
      </c>
      <c r="J100" s="378">
        <f t="shared" si="4"/>
        <v>84120</v>
      </c>
      <c r="K100" s="1033"/>
      <c r="L100" s="359"/>
    </row>
    <row r="101" spans="1:12" s="6" customFormat="1" ht="30" outlineLevel="2">
      <c r="A101" s="376">
        <v>3095</v>
      </c>
      <c r="B101" s="69" t="s">
        <v>490</v>
      </c>
      <c r="C101" s="202" t="s">
        <v>31</v>
      </c>
      <c r="D101" s="202">
        <v>2</v>
      </c>
      <c r="E101" s="202">
        <v>2</v>
      </c>
      <c r="F101" s="377">
        <v>2142</v>
      </c>
      <c r="G101" s="377">
        <f t="shared" si="5"/>
        <v>4284</v>
      </c>
      <c r="H101" s="377">
        <v>1250</v>
      </c>
      <c r="I101" s="377">
        <f t="shared" si="3"/>
        <v>2500</v>
      </c>
      <c r="J101" s="378">
        <f t="shared" si="4"/>
        <v>6784</v>
      </c>
      <c r="K101" s="1033"/>
      <c r="L101" s="359"/>
    </row>
    <row r="102" spans="1:12" s="6" customFormat="1" ht="30" outlineLevel="2">
      <c r="A102" s="376">
        <v>3096</v>
      </c>
      <c r="B102" s="69" t="s">
        <v>469</v>
      </c>
      <c r="C102" s="202" t="s">
        <v>3</v>
      </c>
      <c r="D102" s="202">
        <v>11</v>
      </c>
      <c r="E102" s="202">
        <v>11</v>
      </c>
      <c r="F102" s="377">
        <v>5501</v>
      </c>
      <c r="G102" s="377">
        <f t="shared" si="5"/>
        <v>60511</v>
      </c>
      <c r="H102" s="377">
        <v>3400</v>
      </c>
      <c r="I102" s="377">
        <f t="shared" si="3"/>
        <v>37400</v>
      </c>
      <c r="J102" s="378">
        <f t="shared" si="4"/>
        <v>97911</v>
      </c>
      <c r="K102" s="1033"/>
      <c r="L102" s="359"/>
    </row>
    <row r="103" spans="1:12" s="6" customFormat="1" ht="30" outlineLevel="2">
      <c r="A103" s="376">
        <v>3097</v>
      </c>
      <c r="B103" s="69" t="s">
        <v>491</v>
      </c>
      <c r="C103" s="202" t="s">
        <v>3</v>
      </c>
      <c r="D103" s="202">
        <v>1</v>
      </c>
      <c r="E103" s="202">
        <v>1</v>
      </c>
      <c r="F103" s="377">
        <v>12227.000000000002</v>
      </c>
      <c r="G103" s="377">
        <f t="shared" si="5"/>
        <v>12227.000000000002</v>
      </c>
      <c r="H103" s="377">
        <v>3400</v>
      </c>
      <c r="I103" s="377">
        <f t="shared" si="3"/>
        <v>3400</v>
      </c>
      <c r="J103" s="378">
        <f t="shared" si="4"/>
        <v>15627.000000000002</v>
      </c>
      <c r="K103" s="1033"/>
      <c r="L103" s="359"/>
    </row>
    <row r="104" spans="1:12" s="6" customFormat="1" ht="30" outlineLevel="2">
      <c r="A104" s="376">
        <v>3098</v>
      </c>
      <c r="B104" s="69" t="s">
        <v>492</v>
      </c>
      <c r="C104" s="202" t="s">
        <v>31</v>
      </c>
      <c r="D104" s="202">
        <v>30</v>
      </c>
      <c r="E104" s="202">
        <v>30</v>
      </c>
      <c r="F104" s="377">
        <v>3574</v>
      </c>
      <c r="G104" s="377">
        <f t="shared" si="5"/>
        <v>107220</v>
      </c>
      <c r="H104" s="377">
        <v>1250</v>
      </c>
      <c r="I104" s="377">
        <f t="shared" si="3"/>
        <v>37500</v>
      </c>
      <c r="J104" s="378">
        <f t="shared" si="4"/>
        <v>144720</v>
      </c>
      <c r="K104" s="41"/>
      <c r="L104" s="359"/>
    </row>
    <row r="105" spans="1:12" s="6" customFormat="1" ht="30" outlineLevel="2">
      <c r="A105" s="376">
        <v>3099</v>
      </c>
      <c r="B105" s="69" t="s">
        <v>493</v>
      </c>
      <c r="C105" s="202" t="s">
        <v>31</v>
      </c>
      <c r="D105" s="202">
        <v>2</v>
      </c>
      <c r="E105" s="202">
        <v>2</v>
      </c>
      <c r="F105" s="377">
        <v>4018</v>
      </c>
      <c r="G105" s="377">
        <f t="shared" si="5"/>
        <v>8036</v>
      </c>
      <c r="H105" s="377">
        <v>1250</v>
      </c>
      <c r="I105" s="377">
        <f t="shared" si="3"/>
        <v>2500</v>
      </c>
      <c r="J105" s="378">
        <f t="shared" si="4"/>
        <v>10536</v>
      </c>
      <c r="K105" s="1033"/>
      <c r="L105" s="359"/>
    </row>
    <row r="106" spans="1:12" s="6" customFormat="1" ht="30" outlineLevel="2">
      <c r="A106" s="376">
        <v>3100</v>
      </c>
      <c r="B106" s="69" t="s">
        <v>445</v>
      </c>
      <c r="C106" s="202" t="s">
        <v>31</v>
      </c>
      <c r="D106" s="202">
        <v>20</v>
      </c>
      <c r="E106" s="202">
        <v>20</v>
      </c>
      <c r="F106" s="377">
        <v>1321.0000000000002</v>
      </c>
      <c r="G106" s="377">
        <f t="shared" si="5"/>
        <v>26420.000000000004</v>
      </c>
      <c r="H106" s="377">
        <v>1050</v>
      </c>
      <c r="I106" s="377">
        <f t="shared" si="3"/>
        <v>21000</v>
      </c>
      <c r="J106" s="378">
        <f t="shared" si="4"/>
        <v>47420</v>
      </c>
      <c r="K106" s="1033"/>
      <c r="L106" s="359"/>
    </row>
    <row r="107" spans="1:12" s="6" customFormat="1" ht="30" outlineLevel="2">
      <c r="A107" s="376">
        <v>3101</v>
      </c>
      <c r="B107" s="69" t="s">
        <v>494</v>
      </c>
      <c r="C107" s="202" t="s">
        <v>31</v>
      </c>
      <c r="D107" s="202">
        <v>2</v>
      </c>
      <c r="E107" s="202">
        <v>2</v>
      </c>
      <c r="F107" s="377">
        <v>1963</v>
      </c>
      <c r="G107" s="377">
        <f t="shared" si="5"/>
        <v>3926</v>
      </c>
      <c r="H107" s="377">
        <v>1250</v>
      </c>
      <c r="I107" s="377">
        <f t="shared" si="3"/>
        <v>2500</v>
      </c>
      <c r="J107" s="378">
        <f t="shared" si="4"/>
        <v>6426</v>
      </c>
      <c r="K107" s="1033"/>
      <c r="L107" s="359"/>
    </row>
    <row r="108" spans="1:12" s="6" customFormat="1" ht="30" outlineLevel="2">
      <c r="A108" s="376">
        <v>3102</v>
      </c>
      <c r="B108" s="69" t="s">
        <v>446</v>
      </c>
      <c r="C108" s="202" t="s">
        <v>31</v>
      </c>
      <c r="D108" s="202">
        <v>1</v>
      </c>
      <c r="E108" s="202">
        <v>1</v>
      </c>
      <c r="F108" s="377">
        <v>2829</v>
      </c>
      <c r="G108" s="377">
        <f t="shared" si="5"/>
        <v>2829</v>
      </c>
      <c r="H108" s="377">
        <v>1350</v>
      </c>
      <c r="I108" s="377">
        <f t="shared" si="3"/>
        <v>1350</v>
      </c>
      <c r="J108" s="378">
        <f t="shared" si="4"/>
        <v>4179</v>
      </c>
      <c r="K108" s="1033"/>
      <c r="L108" s="359"/>
    </row>
    <row r="109" spans="1:12" s="6" customFormat="1" ht="30" outlineLevel="2">
      <c r="A109" s="376">
        <v>3103</v>
      </c>
      <c r="B109" s="69" t="s">
        <v>474</v>
      </c>
      <c r="C109" s="202" t="s">
        <v>31</v>
      </c>
      <c r="D109" s="202">
        <v>1</v>
      </c>
      <c r="E109" s="202">
        <v>1</v>
      </c>
      <c r="F109" s="377">
        <v>6466.0000000000009</v>
      </c>
      <c r="G109" s="377">
        <f t="shared" si="5"/>
        <v>6466.0000000000009</v>
      </c>
      <c r="H109" s="377">
        <v>2550</v>
      </c>
      <c r="I109" s="377">
        <f t="shared" si="3"/>
        <v>2550</v>
      </c>
      <c r="J109" s="378">
        <f t="shared" si="4"/>
        <v>9016</v>
      </c>
      <c r="K109" s="1033"/>
      <c r="L109" s="359"/>
    </row>
    <row r="110" spans="1:12" s="6" customFormat="1" ht="30" outlineLevel="2">
      <c r="A110" s="376">
        <v>3104</v>
      </c>
      <c r="B110" s="69" t="s">
        <v>448</v>
      </c>
      <c r="C110" s="202" t="s">
        <v>31</v>
      </c>
      <c r="D110" s="202">
        <v>10</v>
      </c>
      <c r="E110" s="202">
        <v>10</v>
      </c>
      <c r="F110" s="377">
        <v>1391</v>
      </c>
      <c r="G110" s="377">
        <f t="shared" si="5"/>
        <v>13910</v>
      </c>
      <c r="H110" s="377">
        <v>1050</v>
      </c>
      <c r="I110" s="377">
        <f t="shared" si="3"/>
        <v>10500</v>
      </c>
      <c r="J110" s="378">
        <f t="shared" si="4"/>
        <v>24410</v>
      </c>
      <c r="K110" s="1033"/>
      <c r="L110" s="359"/>
    </row>
    <row r="111" spans="1:12" s="6" customFormat="1" ht="30" outlineLevel="2">
      <c r="A111" s="376">
        <v>3105</v>
      </c>
      <c r="B111" s="69" t="s">
        <v>449</v>
      </c>
      <c r="C111" s="202" t="s">
        <v>3</v>
      </c>
      <c r="D111" s="202">
        <v>16</v>
      </c>
      <c r="E111" s="202">
        <v>16</v>
      </c>
      <c r="F111" s="377">
        <v>4909</v>
      </c>
      <c r="G111" s="377">
        <f t="shared" si="5"/>
        <v>78544</v>
      </c>
      <c r="H111" s="377">
        <v>7000.0000000000009</v>
      </c>
      <c r="I111" s="377">
        <f t="shared" si="3"/>
        <v>112000.00000000001</v>
      </c>
      <c r="J111" s="378">
        <f t="shared" si="4"/>
        <v>190544</v>
      </c>
      <c r="K111" s="1033"/>
      <c r="L111" s="359"/>
    </row>
    <row r="112" spans="1:12" s="6" customFormat="1" ht="30" outlineLevel="2">
      <c r="A112" s="376">
        <v>3106</v>
      </c>
      <c r="B112" s="69" t="s">
        <v>449</v>
      </c>
      <c r="C112" s="202" t="s">
        <v>3</v>
      </c>
      <c r="D112" s="202">
        <v>2</v>
      </c>
      <c r="E112" s="202">
        <v>2</v>
      </c>
      <c r="F112" s="377">
        <v>4909</v>
      </c>
      <c r="G112" s="377">
        <f t="shared" si="5"/>
        <v>9818</v>
      </c>
      <c r="H112" s="377">
        <v>7000.0000000000009</v>
      </c>
      <c r="I112" s="377">
        <f t="shared" si="3"/>
        <v>14000.000000000002</v>
      </c>
      <c r="J112" s="378">
        <f t="shared" si="4"/>
        <v>23818</v>
      </c>
      <c r="K112" s="1033"/>
      <c r="L112" s="359"/>
    </row>
    <row r="113" spans="1:12" s="6" customFormat="1" ht="30" outlineLevel="2">
      <c r="A113" s="376">
        <v>3107</v>
      </c>
      <c r="B113" s="69" t="s">
        <v>449</v>
      </c>
      <c r="C113" s="202" t="s">
        <v>3</v>
      </c>
      <c r="D113" s="202">
        <v>2</v>
      </c>
      <c r="E113" s="202">
        <v>2</v>
      </c>
      <c r="F113" s="377">
        <v>4909</v>
      </c>
      <c r="G113" s="377">
        <f t="shared" si="5"/>
        <v>9818</v>
      </c>
      <c r="H113" s="377">
        <v>7000.0000000000009</v>
      </c>
      <c r="I113" s="377">
        <f t="shared" si="3"/>
        <v>14000.000000000002</v>
      </c>
      <c r="J113" s="378">
        <f t="shared" si="4"/>
        <v>23818</v>
      </c>
      <c r="K113" s="69"/>
      <c r="L113" s="359"/>
    </row>
    <row r="114" spans="1:12" s="6" customFormat="1" ht="30" outlineLevel="2">
      <c r="A114" s="376">
        <v>3108</v>
      </c>
      <c r="B114" s="69" t="s">
        <v>449</v>
      </c>
      <c r="C114" s="202" t="s">
        <v>3</v>
      </c>
      <c r="D114" s="202">
        <v>4</v>
      </c>
      <c r="E114" s="202">
        <v>4</v>
      </c>
      <c r="F114" s="377">
        <v>4909</v>
      </c>
      <c r="G114" s="377">
        <f t="shared" si="5"/>
        <v>19636</v>
      </c>
      <c r="H114" s="377">
        <v>7000.0000000000009</v>
      </c>
      <c r="I114" s="377">
        <f t="shared" si="3"/>
        <v>28000.000000000004</v>
      </c>
      <c r="J114" s="378">
        <f t="shared" si="4"/>
        <v>47636</v>
      </c>
      <c r="K114" s="69"/>
      <c r="L114" s="359"/>
    </row>
    <row r="115" spans="1:12" s="6" customFormat="1" ht="30" outlineLevel="2">
      <c r="A115" s="376">
        <v>3109</v>
      </c>
      <c r="B115" s="69" t="s">
        <v>449</v>
      </c>
      <c r="C115" s="202" t="s">
        <v>3</v>
      </c>
      <c r="D115" s="202">
        <v>8</v>
      </c>
      <c r="E115" s="202">
        <v>8</v>
      </c>
      <c r="F115" s="377">
        <v>4909</v>
      </c>
      <c r="G115" s="377">
        <f t="shared" si="5"/>
        <v>39272</v>
      </c>
      <c r="H115" s="377">
        <v>7000.0000000000009</v>
      </c>
      <c r="I115" s="377">
        <f t="shared" si="3"/>
        <v>56000.000000000007</v>
      </c>
      <c r="J115" s="378">
        <f t="shared" si="4"/>
        <v>95272</v>
      </c>
      <c r="K115" s="41"/>
      <c r="L115" s="359"/>
    </row>
    <row r="116" spans="1:12" s="6" customFormat="1" ht="30" outlineLevel="2">
      <c r="A116" s="376">
        <v>3110</v>
      </c>
      <c r="B116" s="69" t="s">
        <v>450</v>
      </c>
      <c r="C116" s="202" t="s">
        <v>2</v>
      </c>
      <c r="D116" s="202">
        <v>492.93</v>
      </c>
      <c r="E116" s="202">
        <v>492.93</v>
      </c>
      <c r="F116" s="377">
        <v>183</v>
      </c>
      <c r="G116" s="377">
        <f t="shared" si="5"/>
        <v>90206.19</v>
      </c>
      <c r="H116" s="377">
        <v>1200</v>
      </c>
      <c r="I116" s="377">
        <f t="shared" si="3"/>
        <v>591516</v>
      </c>
      <c r="J116" s="378">
        <f t="shared" si="4"/>
        <v>681722.19</v>
      </c>
      <c r="K116" s="41"/>
      <c r="L116" s="359"/>
    </row>
    <row r="117" spans="1:12" s="6" customFormat="1" ht="30" outlineLevel="2">
      <c r="A117" s="376">
        <v>3111</v>
      </c>
      <c r="B117" s="69" t="s">
        <v>495</v>
      </c>
      <c r="C117" s="202" t="s">
        <v>2</v>
      </c>
      <c r="D117" s="202">
        <v>107.05</v>
      </c>
      <c r="E117" s="202">
        <v>107.05</v>
      </c>
      <c r="F117" s="377">
        <v>263</v>
      </c>
      <c r="G117" s="377">
        <f t="shared" si="5"/>
        <v>28154.149999999998</v>
      </c>
      <c r="H117" s="377">
        <v>1200</v>
      </c>
      <c r="I117" s="377">
        <f t="shared" si="3"/>
        <v>128460</v>
      </c>
      <c r="J117" s="378">
        <f t="shared" si="4"/>
        <v>156614.15</v>
      </c>
      <c r="K117" s="41"/>
      <c r="L117" s="359"/>
    </row>
    <row r="118" spans="1:12" s="6" customFormat="1" ht="30" outlineLevel="2">
      <c r="A118" s="376">
        <v>3112</v>
      </c>
      <c r="B118" s="69" t="s">
        <v>451</v>
      </c>
      <c r="C118" s="202" t="s">
        <v>2</v>
      </c>
      <c r="D118" s="202">
        <v>31.84</v>
      </c>
      <c r="E118" s="202">
        <v>31.84</v>
      </c>
      <c r="F118" s="377">
        <v>332</v>
      </c>
      <c r="G118" s="377">
        <f t="shared" si="5"/>
        <v>10570.88</v>
      </c>
      <c r="H118" s="377">
        <v>1200</v>
      </c>
      <c r="I118" s="377">
        <f t="shared" si="3"/>
        <v>38208</v>
      </c>
      <c r="J118" s="378">
        <f t="shared" si="4"/>
        <v>48778.879999999997</v>
      </c>
      <c r="K118" s="41"/>
      <c r="L118" s="359"/>
    </row>
    <row r="119" spans="1:12" s="6" customFormat="1" ht="30" outlineLevel="2">
      <c r="A119" s="376">
        <v>3113</v>
      </c>
      <c r="B119" s="69" t="s">
        <v>478</v>
      </c>
      <c r="C119" s="202" t="s">
        <v>2</v>
      </c>
      <c r="D119" s="202">
        <v>57.17</v>
      </c>
      <c r="E119" s="202">
        <v>57.17</v>
      </c>
      <c r="F119" s="377">
        <v>426</v>
      </c>
      <c r="G119" s="377">
        <f t="shared" si="5"/>
        <v>24354.420000000002</v>
      </c>
      <c r="H119" s="377">
        <v>1275</v>
      </c>
      <c r="I119" s="377">
        <f t="shared" si="3"/>
        <v>72891.75</v>
      </c>
      <c r="J119" s="378">
        <f t="shared" si="4"/>
        <v>97246.17</v>
      </c>
      <c r="K119" s="41"/>
      <c r="L119" s="359"/>
    </row>
    <row r="120" spans="1:12" s="6" customFormat="1" ht="30" outlineLevel="2">
      <c r="A120" s="376">
        <v>3114</v>
      </c>
      <c r="B120" s="69" t="s">
        <v>452</v>
      </c>
      <c r="C120" s="202" t="s">
        <v>2</v>
      </c>
      <c r="D120" s="202">
        <v>122.26</v>
      </c>
      <c r="E120" s="202">
        <v>122.26</v>
      </c>
      <c r="F120" s="377">
        <v>527</v>
      </c>
      <c r="G120" s="377">
        <f t="shared" si="5"/>
        <v>64431.020000000004</v>
      </c>
      <c r="H120" s="377">
        <v>1350</v>
      </c>
      <c r="I120" s="377">
        <f t="shared" si="3"/>
        <v>165051</v>
      </c>
      <c r="J120" s="378">
        <f t="shared" si="4"/>
        <v>229482.02000000002</v>
      </c>
      <c r="K120" s="41"/>
      <c r="L120" s="359"/>
    </row>
    <row r="121" spans="1:12" s="6" customFormat="1" ht="45" outlineLevel="2">
      <c r="A121" s="376">
        <v>3115</v>
      </c>
      <c r="B121" s="69" t="s">
        <v>496</v>
      </c>
      <c r="C121" s="202" t="s">
        <v>1820</v>
      </c>
      <c r="D121" s="202" t="s">
        <v>2441</v>
      </c>
      <c r="E121" s="202">
        <v>167.4</v>
      </c>
      <c r="F121" s="377">
        <v>301</v>
      </c>
      <c r="G121" s="377">
        <f t="shared" si="5"/>
        <v>50387.4</v>
      </c>
      <c r="H121" s="377">
        <v>700</v>
      </c>
      <c r="I121" s="377">
        <f t="shared" si="3"/>
        <v>117180</v>
      </c>
      <c r="J121" s="378">
        <f t="shared" si="4"/>
        <v>167567.4</v>
      </c>
      <c r="K121" s="41"/>
      <c r="L121" s="359"/>
    </row>
    <row r="122" spans="1:12" s="6" customFormat="1" ht="45" outlineLevel="2">
      <c r="A122" s="376">
        <v>3116</v>
      </c>
      <c r="B122" s="69" t="s">
        <v>479</v>
      </c>
      <c r="C122" s="202" t="s">
        <v>1820</v>
      </c>
      <c r="D122" s="202" t="s">
        <v>2442</v>
      </c>
      <c r="E122" s="202">
        <v>0.71</v>
      </c>
      <c r="F122" s="377">
        <v>335</v>
      </c>
      <c r="G122" s="377">
        <f t="shared" si="5"/>
        <v>237.85</v>
      </c>
      <c r="H122" s="377">
        <v>700</v>
      </c>
      <c r="I122" s="377">
        <f t="shared" si="3"/>
        <v>497</v>
      </c>
      <c r="J122" s="378">
        <f t="shared" si="4"/>
        <v>734.85</v>
      </c>
      <c r="K122" s="41"/>
      <c r="L122" s="359"/>
    </row>
    <row r="123" spans="1:12" s="6" customFormat="1" ht="45" outlineLevel="2">
      <c r="A123" s="376">
        <v>3117</v>
      </c>
      <c r="B123" s="69" t="s">
        <v>497</v>
      </c>
      <c r="C123" s="202" t="s">
        <v>1820</v>
      </c>
      <c r="D123" s="202" t="s">
        <v>2443</v>
      </c>
      <c r="E123" s="202">
        <v>56.31</v>
      </c>
      <c r="F123" s="377">
        <v>373.00000000000006</v>
      </c>
      <c r="G123" s="377">
        <f t="shared" si="5"/>
        <v>21003.630000000005</v>
      </c>
      <c r="H123" s="377">
        <v>700</v>
      </c>
      <c r="I123" s="377">
        <f t="shared" si="3"/>
        <v>39417</v>
      </c>
      <c r="J123" s="378">
        <f t="shared" si="4"/>
        <v>60420.630000000005</v>
      </c>
      <c r="K123" s="41"/>
      <c r="L123" s="359"/>
    </row>
    <row r="124" spans="1:12" s="6" customFormat="1" ht="45" outlineLevel="2">
      <c r="A124" s="376">
        <v>3118</v>
      </c>
      <c r="B124" s="69" t="s">
        <v>480</v>
      </c>
      <c r="C124" s="202" t="s">
        <v>1820</v>
      </c>
      <c r="D124" s="202" t="s">
        <v>2444</v>
      </c>
      <c r="E124" s="202">
        <v>31.84</v>
      </c>
      <c r="F124" s="377">
        <v>408</v>
      </c>
      <c r="G124" s="377">
        <f t="shared" si="5"/>
        <v>12990.72</v>
      </c>
      <c r="H124" s="377">
        <v>700</v>
      </c>
      <c r="I124" s="377">
        <f t="shared" si="3"/>
        <v>22288</v>
      </c>
      <c r="J124" s="378">
        <f t="shared" si="4"/>
        <v>35278.720000000001</v>
      </c>
      <c r="K124" s="41"/>
      <c r="L124" s="359"/>
    </row>
    <row r="125" spans="1:12" s="6" customFormat="1" ht="45" outlineLevel="2">
      <c r="A125" s="376">
        <v>3119</v>
      </c>
      <c r="B125" s="69" t="s">
        <v>482</v>
      </c>
      <c r="C125" s="202" t="s">
        <v>1820</v>
      </c>
      <c r="D125" s="202" t="s">
        <v>2445</v>
      </c>
      <c r="E125" s="202">
        <v>57.17</v>
      </c>
      <c r="F125" s="377">
        <v>643</v>
      </c>
      <c r="G125" s="377">
        <f t="shared" si="5"/>
        <v>36760.31</v>
      </c>
      <c r="H125" s="377">
        <v>700</v>
      </c>
      <c r="I125" s="377">
        <f t="shared" si="3"/>
        <v>40019</v>
      </c>
      <c r="J125" s="378">
        <f t="shared" si="4"/>
        <v>76779.31</v>
      </c>
      <c r="K125" s="41"/>
      <c r="L125" s="359"/>
    </row>
    <row r="126" spans="1:12" s="6" customFormat="1" ht="45" outlineLevel="2">
      <c r="A126" s="376">
        <v>3120</v>
      </c>
      <c r="B126" s="69" t="s">
        <v>457</v>
      </c>
      <c r="C126" s="202" t="s">
        <v>1820</v>
      </c>
      <c r="D126" s="202" t="s">
        <v>2446</v>
      </c>
      <c r="E126" s="202">
        <v>122.26</v>
      </c>
      <c r="F126" s="377">
        <v>669</v>
      </c>
      <c r="G126" s="377">
        <f t="shared" si="5"/>
        <v>81791.94</v>
      </c>
      <c r="H126" s="377">
        <v>700</v>
      </c>
      <c r="I126" s="377">
        <f t="shared" si="3"/>
        <v>85582</v>
      </c>
      <c r="J126" s="378">
        <f t="shared" si="4"/>
        <v>167373.94</v>
      </c>
      <c r="K126" s="41"/>
      <c r="L126" s="359"/>
    </row>
    <row r="127" spans="1:12" s="6" customFormat="1" ht="15" outlineLevel="2">
      <c r="A127" s="376">
        <v>3121</v>
      </c>
      <c r="B127" s="69" t="s">
        <v>498</v>
      </c>
      <c r="C127" s="202" t="s">
        <v>31</v>
      </c>
      <c r="D127" s="202">
        <v>52</v>
      </c>
      <c r="E127" s="202">
        <v>52</v>
      </c>
      <c r="F127" s="377">
        <v>398</v>
      </c>
      <c r="G127" s="377">
        <f t="shared" si="5"/>
        <v>20696</v>
      </c>
      <c r="H127" s="377">
        <v>850</v>
      </c>
      <c r="I127" s="377">
        <f t="shared" si="3"/>
        <v>44200</v>
      </c>
      <c r="J127" s="378">
        <f t="shared" si="4"/>
        <v>64896</v>
      </c>
      <c r="K127" s="41"/>
      <c r="L127" s="359"/>
    </row>
    <row r="128" spans="1:12" s="6" customFormat="1" ht="15" outlineLevel="2">
      <c r="A128" s="376">
        <v>3122</v>
      </c>
      <c r="B128" s="69" t="s">
        <v>499</v>
      </c>
      <c r="C128" s="202" t="s">
        <v>31</v>
      </c>
      <c r="D128" s="202">
        <v>10</v>
      </c>
      <c r="E128" s="202">
        <v>10</v>
      </c>
      <c r="F128" s="377">
        <v>492</v>
      </c>
      <c r="G128" s="377">
        <f t="shared" si="5"/>
        <v>4920</v>
      </c>
      <c r="H128" s="377">
        <v>900</v>
      </c>
      <c r="I128" s="377">
        <f t="shared" si="3"/>
        <v>9000</v>
      </c>
      <c r="J128" s="378">
        <f t="shared" si="4"/>
        <v>13920</v>
      </c>
      <c r="K128" s="41"/>
      <c r="L128" s="359"/>
    </row>
    <row r="129" spans="1:12" s="6" customFormat="1" ht="15" outlineLevel="2">
      <c r="A129" s="376">
        <v>3123</v>
      </c>
      <c r="B129" s="69" t="s">
        <v>483</v>
      </c>
      <c r="C129" s="202" t="s">
        <v>31</v>
      </c>
      <c r="D129" s="202">
        <v>4</v>
      </c>
      <c r="E129" s="202">
        <v>4</v>
      </c>
      <c r="F129" s="377">
        <v>646</v>
      </c>
      <c r="G129" s="377">
        <f t="shared" si="5"/>
        <v>2584</v>
      </c>
      <c r="H129" s="377">
        <v>900</v>
      </c>
      <c r="I129" s="377">
        <f t="shared" si="3"/>
        <v>3600</v>
      </c>
      <c r="J129" s="378">
        <f t="shared" si="4"/>
        <v>6184</v>
      </c>
      <c r="K129" s="41"/>
      <c r="L129" s="359"/>
    </row>
    <row r="130" spans="1:12" s="6" customFormat="1" ht="15" outlineLevel="2">
      <c r="A130" s="376">
        <v>3124</v>
      </c>
      <c r="B130" s="69" t="s">
        <v>484</v>
      </c>
      <c r="C130" s="202" t="s">
        <v>31</v>
      </c>
      <c r="D130" s="202">
        <v>12</v>
      </c>
      <c r="E130" s="202">
        <v>12</v>
      </c>
      <c r="F130" s="377">
        <v>876</v>
      </c>
      <c r="G130" s="377">
        <f t="shared" si="5"/>
        <v>10512</v>
      </c>
      <c r="H130" s="377">
        <v>1000</v>
      </c>
      <c r="I130" s="377">
        <f t="shared" si="3"/>
        <v>12000</v>
      </c>
      <c r="J130" s="378">
        <f t="shared" si="4"/>
        <v>22512</v>
      </c>
      <c r="K130" s="41"/>
      <c r="L130" s="359"/>
    </row>
    <row r="131" spans="1:12" s="6" customFormat="1" ht="30" outlineLevel="2">
      <c r="A131" s="376">
        <v>3125</v>
      </c>
      <c r="B131" s="69" t="s">
        <v>444</v>
      </c>
      <c r="C131" s="202" t="s">
        <v>3</v>
      </c>
      <c r="D131" s="202">
        <v>14</v>
      </c>
      <c r="E131" s="202">
        <v>14</v>
      </c>
      <c r="F131" s="377">
        <v>1220</v>
      </c>
      <c r="G131" s="377">
        <f t="shared" si="5"/>
        <v>17080</v>
      </c>
      <c r="H131" s="377">
        <v>900</v>
      </c>
      <c r="I131" s="377">
        <f t="shared" si="3"/>
        <v>12600</v>
      </c>
      <c r="J131" s="378">
        <f t="shared" si="4"/>
        <v>29680</v>
      </c>
      <c r="K131" s="41"/>
      <c r="L131" s="359"/>
    </row>
    <row r="132" spans="1:12" s="6" customFormat="1" ht="30" outlineLevel="2">
      <c r="A132" s="376">
        <v>3126</v>
      </c>
      <c r="B132" s="69" t="s">
        <v>468</v>
      </c>
      <c r="C132" s="202" t="s">
        <v>3</v>
      </c>
      <c r="D132" s="202">
        <v>1</v>
      </c>
      <c r="E132" s="202">
        <v>1</v>
      </c>
      <c r="F132" s="377">
        <v>40111</v>
      </c>
      <c r="G132" s="377">
        <f t="shared" si="5"/>
        <v>40111</v>
      </c>
      <c r="H132" s="377">
        <v>11231.000000000002</v>
      </c>
      <c r="I132" s="377">
        <f t="shared" si="3"/>
        <v>11231.000000000002</v>
      </c>
      <c r="J132" s="378">
        <f t="shared" si="4"/>
        <v>51342</v>
      </c>
      <c r="K132" s="41"/>
      <c r="L132" s="359"/>
    </row>
    <row r="133" spans="1:12" s="6" customFormat="1" ht="30" outlineLevel="2">
      <c r="A133" s="376">
        <v>3127</v>
      </c>
      <c r="B133" s="69" t="s">
        <v>500</v>
      </c>
      <c r="C133" s="202" t="s">
        <v>3</v>
      </c>
      <c r="D133" s="202">
        <v>1</v>
      </c>
      <c r="E133" s="202">
        <v>1</v>
      </c>
      <c r="F133" s="377">
        <v>80472</v>
      </c>
      <c r="G133" s="377">
        <f t="shared" si="5"/>
        <v>80472</v>
      </c>
      <c r="H133" s="377">
        <v>22532</v>
      </c>
      <c r="I133" s="377">
        <f t="shared" si="3"/>
        <v>22532</v>
      </c>
      <c r="J133" s="378">
        <f t="shared" si="4"/>
        <v>103004</v>
      </c>
      <c r="K133" s="41"/>
      <c r="L133" s="359"/>
    </row>
    <row r="134" spans="1:12" s="6" customFormat="1" ht="30" outlineLevel="2">
      <c r="A134" s="376">
        <v>3128</v>
      </c>
      <c r="B134" s="69" t="s">
        <v>501</v>
      </c>
      <c r="C134" s="202" t="s">
        <v>3</v>
      </c>
      <c r="D134" s="202">
        <v>1</v>
      </c>
      <c r="E134" s="202">
        <v>1</v>
      </c>
      <c r="F134" s="377">
        <v>113103</v>
      </c>
      <c r="G134" s="377">
        <f t="shared" si="5"/>
        <v>113103</v>
      </c>
      <c r="H134" s="377">
        <v>31669</v>
      </c>
      <c r="I134" s="377">
        <f t="shared" si="3"/>
        <v>31669</v>
      </c>
      <c r="J134" s="378">
        <f t="shared" si="4"/>
        <v>144772</v>
      </c>
      <c r="K134" s="69"/>
      <c r="L134" s="359"/>
    </row>
    <row r="135" spans="1:12" s="6" customFormat="1" ht="30" outlineLevel="2">
      <c r="A135" s="376">
        <v>3129</v>
      </c>
      <c r="B135" s="69" t="s">
        <v>491</v>
      </c>
      <c r="C135" s="202" t="s">
        <v>3</v>
      </c>
      <c r="D135" s="202">
        <v>13</v>
      </c>
      <c r="E135" s="202">
        <v>13</v>
      </c>
      <c r="F135" s="377">
        <v>12227.000000000002</v>
      </c>
      <c r="G135" s="377">
        <f t="shared" si="5"/>
        <v>158951.00000000003</v>
      </c>
      <c r="H135" s="377">
        <v>3400</v>
      </c>
      <c r="I135" s="377">
        <f t="shared" si="3"/>
        <v>44200</v>
      </c>
      <c r="J135" s="378">
        <f t="shared" si="4"/>
        <v>203151.00000000003</v>
      </c>
      <c r="K135" s="69"/>
      <c r="L135" s="359"/>
    </row>
    <row r="136" spans="1:12" s="6" customFormat="1" ht="30" outlineLevel="2">
      <c r="A136" s="376">
        <v>3130</v>
      </c>
      <c r="B136" s="69" t="s">
        <v>445</v>
      </c>
      <c r="C136" s="202" t="s">
        <v>31</v>
      </c>
      <c r="D136" s="202">
        <v>36</v>
      </c>
      <c r="E136" s="202">
        <v>36</v>
      </c>
      <c r="F136" s="377">
        <v>1321.0000000000002</v>
      </c>
      <c r="G136" s="377">
        <f t="shared" si="5"/>
        <v>47556.000000000007</v>
      </c>
      <c r="H136" s="377">
        <v>1050</v>
      </c>
      <c r="I136" s="377">
        <f t="shared" si="3"/>
        <v>37800</v>
      </c>
      <c r="J136" s="378">
        <f t="shared" si="4"/>
        <v>85356</v>
      </c>
      <c r="K136" s="41"/>
      <c r="L136" s="359"/>
    </row>
    <row r="137" spans="1:12" s="6" customFormat="1" ht="30" outlineLevel="2">
      <c r="A137" s="376">
        <v>3131</v>
      </c>
      <c r="B137" s="69" t="s">
        <v>446</v>
      </c>
      <c r="C137" s="202" t="s">
        <v>31</v>
      </c>
      <c r="D137" s="202">
        <v>2</v>
      </c>
      <c r="E137" s="202">
        <v>2</v>
      </c>
      <c r="F137" s="377">
        <v>2829</v>
      </c>
      <c r="G137" s="377">
        <f t="shared" si="5"/>
        <v>5658</v>
      </c>
      <c r="H137" s="377">
        <v>1350</v>
      </c>
      <c r="I137" s="377">
        <f t="shared" si="3"/>
        <v>2700</v>
      </c>
      <c r="J137" s="378">
        <f t="shared" si="4"/>
        <v>8358</v>
      </c>
      <c r="K137" s="41"/>
      <c r="L137" s="359"/>
    </row>
    <row r="138" spans="1:12" s="6" customFormat="1" ht="30" outlineLevel="2">
      <c r="A138" s="376">
        <v>3132</v>
      </c>
      <c r="B138" s="69" t="s">
        <v>474</v>
      </c>
      <c r="C138" s="202" t="s">
        <v>31</v>
      </c>
      <c r="D138" s="202">
        <v>13</v>
      </c>
      <c r="E138" s="202">
        <v>13</v>
      </c>
      <c r="F138" s="377">
        <v>6466.0000000000009</v>
      </c>
      <c r="G138" s="377">
        <f t="shared" si="5"/>
        <v>84058.000000000015</v>
      </c>
      <c r="H138" s="377">
        <v>2550</v>
      </c>
      <c r="I138" s="377">
        <f t="shared" si="3"/>
        <v>33150</v>
      </c>
      <c r="J138" s="378">
        <f t="shared" si="4"/>
        <v>117208.00000000001</v>
      </c>
      <c r="K138" s="41"/>
      <c r="L138" s="359"/>
    </row>
    <row r="139" spans="1:12" s="6" customFormat="1" ht="30" outlineLevel="2">
      <c r="A139" s="376">
        <v>3133</v>
      </c>
      <c r="B139" s="69" t="s">
        <v>447</v>
      </c>
      <c r="C139" s="202" t="s">
        <v>31</v>
      </c>
      <c r="D139" s="202">
        <v>1</v>
      </c>
      <c r="E139" s="202">
        <v>1</v>
      </c>
      <c r="F139" s="377">
        <v>37071</v>
      </c>
      <c r="G139" s="377">
        <f t="shared" si="5"/>
        <v>37071</v>
      </c>
      <c r="H139" s="377">
        <v>11492.000000000002</v>
      </c>
      <c r="I139" s="377">
        <f t="shared" si="3"/>
        <v>11492.000000000002</v>
      </c>
      <c r="J139" s="378">
        <f t="shared" si="4"/>
        <v>48563</v>
      </c>
      <c r="K139" s="41"/>
      <c r="L139" s="359"/>
    </row>
    <row r="140" spans="1:12" s="6" customFormat="1" ht="30" outlineLevel="2">
      <c r="A140" s="376">
        <v>3134</v>
      </c>
      <c r="B140" s="69" t="s">
        <v>502</v>
      </c>
      <c r="C140" s="202" t="s">
        <v>31</v>
      </c>
      <c r="D140" s="202">
        <v>1</v>
      </c>
      <c r="E140" s="202">
        <v>1</v>
      </c>
      <c r="F140" s="377">
        <v>15734</v>
      </c>
      <c r="G140" s="377">
        <f t="shared" si="5"/>
        <v>15734</v>
      </c>
      <c r="H140" s="377">
        <v>4878</v>
      </c>
      <c r="I140" s="377">
        <f t="shared" si="3"/>
        <v>4878</v>
      </c>
      <c r="J140" s="378">
        <f t="shared" si="4"/>
        <v>20612</v>
      </c>
      <c r="K140" s="41"/>
      <c r="L140" s="359"/>
    </row>
    <row r="141" spans="1:12" s="6" customFormat="1" ht="45" outlineLevel="2">
      <c r="A141" s="376">
        <v>3135</v>
      </c>
      <c r="B141" s="69" t="s">
        <v>503</v>
      </c>
      <c r="C141" s="202" t="s">
        <v>31</v>
      </c>
      <c r="D141" s="202">
        <v>1</v>
      </c>
      <c r="E141" s="202">
        <v>1</v>
      </c>
      <c r="F141" s="377">
        <v>22320</v>
      </c>
      <c r="G141" s="377">
        <f t="shared" si="5"/>
        <v>22320</v>
      </c>
      <c r="H141" s="377">
        <v>6919.0000000000009</v>
      </c>
      <c r="I141" s="377">
        <f t="shared" si="3"/>
        <v>6919.0000000000009</v>
      </c>
      <c r="J141" s="378">
        <f t="shared" si="4"/>
        <v>29239</v>
      </c>
      <c r="K141" s="41"/>
      <c r="L141" s="359"/>
    </row>
    <row r="142" spans="1:12" s="6" customFormat="1" ht="30" outlineLevel="2">
      <c r="A142" s="376">
        <v>3136</v>
      </c>
      <c r="B142" s="69" t="s">
        <v>448</v>
      </c>
      <c r="C142" s="202" t="s">
        <v>31</v>
      </c>
      <c r="D142" s="202">
        <v>14</v>
      </c>
      <c r="E142" s="202">
        <v>14</v>
      </c>
      <c r="F142" s="377">
        <v>1391</v>
      </c>
      <c r="G142" s="377">
        <f t="shared" si="5"/>
        <v>19474</v>
      </c>
      <c r="H142" s="377">
        <v>1050</v>
      </c>
      <c r="I142" s="377">
        <f t="shared" si="3"/>
        <v>14700</v>
      </c>
      <c r="J142" s="378">
        <f t="shared" si="4"/>
        <v>34174</v>
      </c>
      <c r="K142" s="41"/>
      <c r="L142" s="359"/>
    </row>
    <row r="143" spans="1:12" s="6" customFormat="1" ht="30" outlineLevel="2">
      <c r="A143" s="376">
        <v>3137</v>
      </c>
      <c r="B143" s="69" t="s">
        <v>449</v>
      </c>
      <c r="C143" s="202" t="s">
        <v>3</v>
      </c>
      <c r="D143" s="202">
        <v>4</v>
      </c>
      <c r="E143" s="202">
        <v>4</v>
      </c>
      <c r="F143" s="377">
        <v>4909</v>
      </c>
      <c r="G143" s="377">
        <f t="shared" si="5"/>
        <v>19636</v>
      </c>
      <c r="H143" s="377">
        <v>7000.0000000000009</v>
      </c>
      <c r="I143" s="377">
        <f t="shared" si="3"/>
        <v>28000.000000000004</v>
      </c>
      <c r="J143" s="378">
        <f t="shared" si="4"/>
        <v>47636</v>
      </c>
      <c r="K143" s="41"/>
      <c r="L143" s="359"/>
    </row>
    <row r="144" spans="1:12" s="6" customFormat="1" ht="30" outlineLevel="2">
      <c r="A144" s="376">
        <v>3138</v>
      </c>
      <c r="B144" s="69" t="s">
        <v>449</v>
      </c>
      <c r="C144" s="202" t="s">
        <v>3</v>
      </c>
      <c r="D144" s="202">
        <v>10</v>
      </c>
      <c r="E144" s="202">
        <v>10</v>
      </c>
      <c r="F144" s="377">
        <v>4909</v>
      </c>
      <c r="G144" s="377">
        <f t="shared" si="5"/>
        <v>49090</v>
      </c>
      <c r="H144" s="377">
        <v>7000.0000000000009</v>
      </c>
      <c r="I144" s="377">
        <f t="shared" si="3"/>
        <v>70000.000000000015</v>
      </c>
      <c r="J144" s="378">
        <f t="shared" si="4"/>
        <v>119090.00000000001</v>
      </c>
      <c r="K144" s="41"/>
      <c r="L144" s="359"/>
    </row>
    <row r="145" spans="1:12" s="6" customFormat="1" ht="30" outlineLevel="2">
      <c r="A145" s="376">
        <v>3139</v>
      </c>
      <c r="B145" s="69" t="s">
        <v>449</v>
      </c>
      <c r="C145" s="202" t="s">
        <v>3</v>
      </c>
      <c r="D145" s="202">
        <v>4</v>
      </c>
      <c r="E145" s="202">
        <v>4</v>
      </c>
      <c r="F145" s="377">
        <v>4909</v>
      </c>
      <c r="G145" s="377">
        <f t="shared" si="5"/>
        <v>19636</v>
      </c>
      <c r="H145" s="377">
        <v>7000.0000000000009</v>
      </c>
      <c r="I145" s="377">
        <f t="shared" ref="I145:I206" si="6">H145*E145</f>
        <v>28000.000000000004</v>
      </c>
      <c r="J145" s="378">
        <f t="shared" ref="J145:J206" si="7">I145+G145</f>
        <v>47636</v>
      </c>
      <c r="K145" s="41"/>
      <c r="L145" s="359"/>
    </row>
    <row r="146" spans="1:12" s="6" customFormat="1" ht="30" outlineLevel="2">
      <c r="A146" s="376">
        <v>3140</v>
      </c>
      <c r="B146" s="69" t="s">
        <v>449</v>
      </c>
      <c r="C146" s="202" t="s">
        <v>3</v>
      </c>
      <c r="D146" s="202">
        <v>4</v>
      </c>
      <c r="E146" s="202">
        <v>4</v>
      </c>
      <c r="F146" s="377">
        <v>4909</v>
      </c>
      <c r="G146" s="377">
        <f t="shared" si="5"/>
        <v>19636</v>
      </c>
      <c r="H146" s="377">
        <v>7000.0000000000009</v>
      </c>
      <c r="I146" s="377">
        <f t="shared" si="6"/>
        <v>28000.000000000004</v>
      </c>
      <c r="J146" s="378">
        <f t="shared" si="7"/>
        <v>47636</v>
      </c>
      <c r="K146" s="41"/>
      <c r="L146" s="359"/>
    </row>
    <row r="147" spans="1:12" s="6" customFormat="1" ht="30" outlineLevel="2">
      <c r="A147" s="376">
        <v>3141</v>
      </c>
      <c r="B147" s="69" t="s">
        <v>450</v>
      </c>
      <c r="C147" s="202" t="s">
        <v>2</v>
      </c>
      <c r="D147" s="202">
        <v>3.31</v>
      </c>
      <c r="E147" s="202">
        <v>3.31</v>
      </c>
      <c r="F147" s="377">
        <v>183</v>
      </c>
      <c r="G147" s="377">
        <f t="shared" si="5"/>
        <v>605.73</v>
      </c>
      <c r="H147" s="377">
        <v>1200</v>
      </c>
      <c r="I147" s="377">
        <f t="shared" si="6"/>
        <v>3972</v>
      </c>
      <c r="J147" s="378">
        <f t="shared" si="7"/>
        <v>4577.7299999999996</v>
      </c>
      <c r="K147" s="41"/>
      <c r="L147" s="359"/>
    </row>
    <row r="148" spans="1:12" s="6" customFormat="1" ht="30" outlineLevel="2">
      <c r="A148" s="376">
        <v>3142</v>
      </c>
      <c r="B148" s="69" t="s">
        <v>451</v>
      </c>
      <c r="C148" s="202" t="s">
        <v>2</v>
      </c>
      <c r="D148" s="202">
        <v>0.27</v>
      </c>
      <c r="E148" s="202">
        <v>0.27</v>
      </c>
      <c r="F148" s="377">
        <v>332</v>
      </c>
      <c r="G148" s="377">
        <f t="shared" si="5"/>
        <v>89.64</v>
      </c>
      <c r="H148" s="377">
        <v>1200</v>
      </c>
      <c r="I148" s="377">
        <f t="shared" si="6"/>
        <v>324</v>
      </c>
      <c r="J148" s="378">
        <f t="shared" si="7"/>
        <v>413.64</v>
      </c>
      <c r="K148" s="41"/>
      <c r="L148" s="359"/>
    </row>
    <row r="149" spans="1:12" s="6" customFormat="1" ht="30" outlineLevel="2">
      <c r="A149" s="376">
        <v>3143</v>
      </c>
      <c r="B149" s="69" t="s">
        <v>452</v>
      </c>
      <c r="C149" s="202" t="s">
        <v>2</v>
      </c>
      <c r="D149" s="202">
        <v>91.22</v>
      </c>
      <c r="E149" s="202">
        <v>91.22</v>
      </c>
      <c r="F149" s="377">
        <v>527</v>
      </c>
      <c r="G149" s="377">
        <f t="shared" ref="G149:G206" si="8">E149*F149</f>
        <v>48072.94</v>
      </c>
      <c r="H149" s="377">
        <v>1350</v>
      </c>
      <c r="I149" s="377">
        <f t="shared" si="6"/>
        <v>123147</v>
      </c>
      <c r="J149" s="378">
        <f t="shared" si="7"/>
        <v>171219.94</v>
      </c>
      <c r="K149" s="41"/>
      <c r="L149" s="359"/>
    </row>
    <row r="150" spans="1:12" s="6" customFormat="1" ht="30" outlineLevel="2">
      <c r="A150" s="376">
        <v>3144</v>
      </c>
      <c r="B150" s="69" t="s">
        <v>454</v>
      </c>
      <c r="C150" s="202" t="s">
        <v>2</v>
      </c>
      <c r="D150" s="202">
        <v>231.35</v>
      </c>
      <c r="E150" s="202">
        <v>231.35</v>
      </c>
      <c r="F150" s="377">
        <v>938</v>
      </c>
      <c r="G150" s="377">
        <f t="shared" si="8"/>
        <v>217006.3</v>
      </c>
      <c r="H150" s="377">
        <v>1500</v>
      </c>
      <c r="I150" s="377">
        <f t="shared" si="6"/>
        <v>347025</v>
      </c>
      <c r="J150" s="378">
        <f t="shared" si="7"/>
        <v>564031.30000000005</v>
      </c>
      <c r="K150" s="41"/>
      <c r="L150" s="359"/>
    </row>
    <row r="151" spans="1:12" s="6" customFormat="1" ht="30" outlineLevel="2">
      <c r="A151" s="376">
        <v>3145</v>
      </c>
      <c r="B151" s="69" t="s">
        <v>504</v>
      </c>
      <c r="C151" s="202" t="s">
        <v>2</v>
      </c>
      <c r="D151" s="202">
        <v>111.24</v>
      </c>
      <c r="E151" s="202">
        <v>111.24</v>
      </c>
      <c r="F151" s="377">
        <v>1074</v>
      </c>
      <c r="G151" s="377">
        <f t="shared" si="8"/>
        <v>119471.76</v>
      </c>
      <c r="H151" s="377">
        <v>1650</v>
      </c>
      <c r="I151" s="377">
        <f t="shared" si="6"/>
        <v>183546</v>
      </c>
      <c r="J151" s="378">
        <f t="shared" si="7"/>
        <v>303017.76</v>
      </c>
      <c r="K151" s="41"/>
      <c r="L151" s="359"/>
    </row>
    <row r="152" spans="1:12" s="6" customFormat="1" ht="30" outlineLevel="2">
      <c r="A152" s="376">
        <v>3146</v>
      </c>
      <c r="B152" s="69" t="s">
        <v>505</v>
      </c>
      <c r="C152" s="202" t="s">
        <v>2</v>
      </c>
      <c r="D152" s="202">
        <v>6.85</v>
      </c>
      <c r="E152" s="202">
        <v>6.85</v>
      </c>
      <c r="F152" s="377">
        <v>1493</v>
      </c>
      <c r="G152" s="377">
        <f t="shared" si="8"/>
        <v>10227.049999999999</v>
      </c>
      <c r="H152" s="377">
        <v>1800</v>
      </c>
      <c r="I152" s="377">
        <f t="shared" si="6"/>
        <v>12330</v>
      </c>
      <c r="J152" s="378">
        <f t="shared" si="7"/>
        <v>22557.05</v>
      </c>
      <c r="K152" s="41"/>
      <c r="L152" s="359"/>
    </row>
    <row r="153" spans="1:12" s="6" customFormat="1" ht="30" outlineLevel="2">
      <c r="A153" s="376">
        <v>3147</v>
      </c>
      <c r="B153" s="69" t="s">
        <v>455</v>
      </c>
      <c r="C153" s="202" t="s">
        <v>2</v>
      </c>
      <c r="D153" s="202">
        <v>89.27</v>
      </c>
      <c r="E153" s="202">
        <v>89.27</v>
      </c>
      <c r="F153" s="377">
        <v>1917</v>
      </c>
      <c r="G153" s="377">
        <f t="shared" si="8"/>
        <v>171130.59</v>
      </c>
      <c r="H153" s="377">
        <v>1950</v>
      </c>
      <c r="I153" s="377">
        <f t="shared" si="6"/>
        <v>174076.5</v>
      </c>
      <c r="J153" s="378">
        <f t="shared" si="7"/>
        <v>345207.08999999997</v>
      </c>
      <c r="K153" s="41"/>
      <c r="L153" s="359"/>
    </row>
    <row r="154" spans="1:12" s="6" customFormat="1" ht="45" outlineLevel="2">
      <c r="A154" s="376">
        <v>3148</v>
      </c>
      <c r="B154" s="69" t="s">
        <v>457</v>
      </c>
      <c r="C154" s="202" t="s">
        <v>1820</v>
      </c>
      <c r="D154" s="202" t="s">
        <v>2447</v>
      </c>
      <c r="E154" s="202">
        <v>92.67</v>
      </c>
      <c r="F154" s="377">
        <v>669</v>
      </c>
      <c r="G154" s="377">
        <f t="shared" si="8"/>
        <v>61996.23</v>
      </c>
      <c r="H154" s="377">
        <v>700</v>
      </c>
      <c r="I154" s="377">
        <f t="shared" si="6"/>
        <v>64869</v>
      </c>
      <c r="J154" s="378">
        <f t="shared" si="7"/>
        <v>126865.23000000001</v>
      </c>
      <c r="K154" s="41"/>
      <c r="L154" s="359"/>
    </row>
    <row r="155" spans="1:12" s="6" customFormat="1" ht="45" outlineLevel="2">
      <c r="A155" s="376">
        <v>3149</v>
      </c>
      <c r="B155" s="69" t="s">
        <v>459</v>
      </c>
      <c r="C155" s="202" t="s">
        <v>1820</v>
      </c>
      <c r="D155" s="202" t="s">
        <v>2448</v>
      </c>
      <c r="E155" s="202">
        <v>231.35</v>
      </c>
      <c r="F155" s="377">
        <v>1017</v>
      </c>
      <c r="G155" s="377">
        <f t="shared" si="8"/>
        <v>235282.94999999998</v>
      </c>
      <c r="H155" s="377">
        <v>700</v>
      </c>
      <c r="I155" s="377">
        <f t="shared" si="6"/>
        <v>161945</v>
      </c>
      <c r="J155" s="378">
        <f t="shared" si="7"/>
        <v>397227.94999999995</v>
      </c>
      <c r="K155" s="41"/>
      <c r="L155" s="359"/>
    </row>
    <row r="156" spans="1:12" s="6" customFormat="1" ht="45" outlineLevel="2">
      <c r="A156" s="376">
        <v>3150</v>
      </c>
      <c r="B156" s="69" t="s">
        <v>506</v>
      </c>
      <c r="C156" s="202" t="s">
        <v>1820</v>
      </c>
      <c r="D156" s="202" t="s">
        <v>2449</v>
      </c>
      <c r="E156" s="202">
        <v>111.24</v>
      </c>
      <c r="F156" s="377">
        <v>1025</v>
      </c>
      <c r="G156" s="377">
        <f t="shared" si="8"/>
        <v>114021</v>
      </c>
      <c r="H156" s="377">
        <v>700</v>
      </c>
      <c r="I156" s="377">
        <f t="shared" si="6"/>
        <v>77868</v>
      </c>
      <c r="J156" s="378">
        <f t="shared" si="7"/>
        <v>191889</v>
      </c>
      <c r="K156" s="41"/>
      <c r="L156" s="359"/>
    </row>
    <row r="157" spans="1:12" s="6" customFormat="1" ht="45" outlineLevel="2">
      <c r="A157" s="376">
        <v>3151</v>
      </c>
      <c r="B157" s="69" t="s">
        <v>507</v>
      </c>
      <c r="C157" s="202" t="s">
        <v>1820</v>
      </c>
      <c r="D157" s="202" t="s">
        <v>2450</v>
      </c>
      <c r="E157" s="202">
        <v>6.85</v>
      </c>
      <c r="F157" s="377">
        <v>1140</v>
      </c>
      <c r="G157" s="377">
        <f t="shared" si="8"/>
        <v>7809</v>
      </c>
      <c r="H157" s="377">
        <v>800.00000000000011</v>
      </c>
      <c r="I157" s="377">
        <f t="shared" si="6"/>
        <v>5480.0000000000009</v>
      </c>
      <c r="J157" s="378">
        <f t="shared" si="7"/>
        <v>13289</v>
      </c>
      <c r="K157" s="41"/>
      <c r="L157" s="359"/>
    </row>
    <row r="158" spans="1:12" s="6" customFormat="1" ht="45" outlineLevel="2">
      <c r="A158" s="376">
        <v>3152</v>
      </c>
      <c r="B158" s="69" t="s">
        <v>460</v>
      </c>
      <c r="C158" s="202" t="s">
        <v>1820</v>
      </c>
      <c r="D158" s="202" t="s">
        <v>2451</v>
      </c>
      <c r="E158" s="202">
        <v>85.22</v>
      </c>
      <c r="F158" s="377">
        <v>1407</v>
      </c>
      <c r="G158" s="377">
        <f t="shared" si="8"/>
        <v>119904.54</v>
      </c>
      <c r="H158" s="377">
        <v>800.00000000000011</v>
      </c>
      <c r="I158" s="377">
        <f t="shared" si="6"/>
        <v>68176.000000000015</v>
      </c>
      <c r="J158" s="378">
        <f t="shared" si="7"/>
        <v>188080.54</v>
      </c>
      <c r="K158" s="41"/>
      <c r="L158" s="359"/>
    </row>
    <row r="159" spans="1:12" s="6" customFormat="1" ht="30" outlineLevel="2">
      <c r="A159" s="376">
        <v>3153</v>
      </c>
      <c r="B159" s="69" t="s">
        <v>508</v>
      </c>
      <c r="C159" s="202" t="s">
        <v>3</v>
      </c>
      <c r="D159" s="202">
        <v>1</v>
      </c>
      <c r="E159" s="202">
        <v>1</v>
      </c>
      <c r="F159" s="377">
        <v>40756</v>
      </c>
      <c r="G159" s="377">
        <f t="shared" si="8"/>
        <v>40756</v>
      </c>
      <c r="H159" s="377">
        <v>10189</v>
      </c>
      <c r="I159" s="377">
        <f t="shared" si="6"/>
        <v>10189</v>
      </c>
      <c r="J159" s="378">
        <f t="shared" si="7"/>
        <v>50945</v>
      </c>
      <c r="K159" s="41"/>
      <c r="L159" s="359"/>
    </row>
    <row r="160" spans="1:12" s="6" customFormat="1" ht="30" outlineLevel="2">
      <c r="A160" s="376">
        <v>3154</v>
      </c>
      <c r="B160" s="69" t="s">
        <v>509</v>
      </c>
      <c r="C160" s="202" t="s">
        <v>3</v>
      </c>
      <c r="D160" s="202">
        <v>2</v>
      </c>
      <c r="E160" s="202">
        <v>2</v>
      </c>
      <c r="F160" s="377">
        <v>46685.000000000007</v>
      </c>
      <c r="G160" s="377">
        <f t="shared" si="8"/>
        <v>93370.000000000015</v>
      </c>
      <c r="H160" s="377">
        <v>11671</v>
      </c>
      <c r="I160" s="377">
        <f t="shared" si="6"/>
        <v>23342</v>
      </c>
      <c r="J160" s="378">
        <f t="shared" si="7"/>
        <v>116712.00000000001</v>
      </c>
      <c r="K160" s="41"/>
      <c r="L160" s="359"/>
    </row>
    <row r="161" spans="1:12" s="6" customFormat="1" ht="30" outlineLevel="2">
      <c r="A161" s="376">
        <v>3155</v>
      </c>
      <c r="B161" s="69" t="s">
        <v>510</v>
      </c>
      <c r="C161" s="202" t="s">
        <v>3</v>
      </c>
      <c r="D161" s="202">
        <v>14</v>
      </c>
      <c r="E161" s="202">
        <v>14</v>
      </c>
      <c r="F161" s="377">
        <v>52651</v>
      </c>
      <c r="G161" s="377">
        <f t="shared" si="8"/>
        <v>737114</v>
      </c>
      <c r="H161" s="377">
        <v>13163.000000000002</v>
      </c>
      <c r="I161" s="377">
        <f t="shared" si="6"/>
        <v>184282.00000000003</v>
      </c>
      <c r="J161" s="378">
        <f t="shared" si="7"/>
        <v>921396</v>
      </c>
      <c r="K161" s="41"/>
      <c r="L161" s="359"/>
    </row>
    <row r="162" spans="1:12" s="6" customFormat="1" ht="30" outlineLevel="2">
      <c r="A162" s="376">
        <v>3156</v>
      </c>
      <c r="B162" s="69" t="s">
        <v>511</v>
      </c>
      <c r="C162" s="202" t="s">
        <v>3</v>
      </c>
      <c r="D162" s="202">
        <v>43</v>
      </c>
      <c r="E162" s="202">
        <v>43</v>
      </c>
      <c r="F162" s="377">
        <v>64511</v>
      </c>
      <c r="G162" s="377">
        <f t="shared" si="8"/>
        <v>2773973</v>
      </c>
      <c r="H162" s="377">
        <v>16128</v>
      </c>
      <c r="I162" s="377">
        <f t="shared" si="6"/>
        <v>693504</v>
      </c>
      <c r="J162" s="378">
        <f t="shared" si="7"/>
        <v>3467477</v>
      </c>
      <c r="K162" s="41"/>
      <c r="L162" s="359"/>
    </row>
    <row r="163" spans="1:12" s="6" customFormat="1" ht="30" outlineLevel="2">
      <c r="A163" s="376">
        <v>3157</v>
      </c>
      <c r="B163" s="69" t="s">
        <v>444</v>
      </c>
      <c r="C163" s="202" t="s">
        <v>3</v>
      </c>
      <c r="D163" s="202">
        <v>20</v>
      </c>
      <c r="E163" s="202">
        <v>20</v>
      </c>
      <c r="F163" s="377">
        <v>1220</v>
      </c>
      <c r="G163" s="377">
        <f t="shared" si="8"/>
        <v>24400</v>
      </c>
      <c r="H163" s="377">
        <v>900</v>
      </c>
      <c r="I163" s="377">
        <f t="shared" si="6"/>
        <v>18000</v>
      </c>
      <c r="J163" s="378">
        <f t="shared" si="7"/>
        <v>42400</v>
      </c>
      <c r="K163" s="41"/>
      <c r="L163" s="359"/>
    </row>
    <row r="164" spans="1:12" s="6" customFormat="1" ht="30" outlineLevel="2">
      <c r="A164" s="376">
        <v>3158</v>
      </c>
      <c r="B164" s="69" t="s">
        <v>490</v>
      </c>
      <c r="C164" s="202" t="s">
        <v>31</v>
      </c>
      <c r="D164" s="202">
        <v>60</v>
      </c>
      <c r="E164" s="202">
        <v>60</v>
      </c>
      <c r="F164" s="377">
        <v>2142</v>
      </c>
      <c r="G164" s="377">
        <f t="shared" si="8"/>
        <v>128520</v>
      </c>
      <c r="H164" s="377">
        <v>1250</v>
      </c>
      <c r="I164" s="377">
        <f t="shared" si="6"/>
        <v>75000</v>
      </c>
      <c r="J164" s="378">
        <f t="shared" si="7"/>
        <v>203520</v>
      </c>
      <c r="K164" s="41"/>
      <c r="L164" s="359"/>
    </row>
    <row r="165" spans="1:12" s="6" customFormat="1" ht="30" outlineLevel="2">
      <c r="A165" s="376">
        <v>3159</v>
      </c>
      <c r="B165" s="69" t="s">
        <v>470</v>
      </c>
      <c r="C165" s="202" t="s">
        <v>3</v>
      </c>
      <c r="D165" s="202">
        <v>5</v>
      </c>
      <c r="E165" s="202">
        <v>5</v>
      </c>
      <c r="F165" s="377">
        <v>6410</v>
      </c>
      <c r="G165" s="377">
        <f t="shared" si="8"/>
        <v>32050</v>
      </c>
      <c r="H165" s="377">
        <v>3400</v>
      </c>
      <c r="I165" s="377">
        <f t="shared" si="6"/>
        <v>17000</v>
      </c>
      <c r="J165" s="378">
        <f t="shared" si="7"/>
        <v>49050</v>
      </c>
      <c r="K165" s="41"/>
      <c r="L165" s="359"/>
    </row>
    <row r="166" spans="1:12" s="6" customFormat="1" ht="30" outlineLevel="2">
      <c r="A166" s="376">
        <v>3160</v>
      </c>
      <c r="B166" s="69" t="s">
        <v>471</v>
      </c>
      <c r="C166" s="202" t="s">
        <v>3</v>
      </c>
      <c r="D166" s="202">
        <v>1</v>
      </c>
      <c r="E166" s="202">
        <v>1</v>
      </c>
      <c r="F166" s="377">
        <v>8784</v>
      </c>
      <c r="G166" s="377">
        <f t="shared" si="8"/>
        <v>8784</v>
      </c>
      <c r="H166" s="377">
        <v>3400</v>
      </c>
      <c r="I166" s="377">
        <f t="shared" si="6"/>
        <v>3400</v>
      </c>
      <c r="J166" s="378">
        <f t="shared" si="7"/>
        <v>12184</v>
      </c>
      <c r="K166" s="41"/>
      <c r="L166" s="359"/>
    </row>
    <row r="167" spans="1:12" s="6" customFormat="1" ht="30" outlineLevel="2">
      <c r="A167" s="376">
        <v>3161</v>
      </c>
      <c r="B167" s="69" t="s">
        <v>512</v>
      </c>
      <c r="C167" s="202" t="s">
        <v>31</v>
      </c>
      <c r="D167" s="202">
        <v>60</v>
      </c>
      <c r="E167" s="202">
        <v>60</v>
      </c>
      <c r="F167" s="377">
        <v>2585.0000000000005</v>
      </c>
      <c r="G167" s="377">
        <f t="shared" si="8"/>
        <v>155100.00000000003</v>
      </c>
      <c r="H167" s="377">
        <v>1250</v>
      </c>
      <c r="I167" s="377">
        <f t="shared" si="6"/>
        <v>75000</v>
      </c>
      <c r="J167" s="378">
        <f t="shared" si="7"/>
        <v>230100.00000000003</v>
      </c>
      <c r="K167" s="41"/>
      <c r="L167" s="359"/>
    </row>
    <row r="168" spans="1:12" s="6" customFormat="1" ht="30" outlineLevel="2">
      <c r="A168" s="376">
        <v>3162</v>
      </c>
      <c r="B168" s="69" t="s">
        <v>445</v>
      </c>
      <c r="C168" s="202" t="s">
        <v>31</v>
      </c>
      <c r="D168" s="202">
        <v>8</v>
      </c>
      <c r="E168" s="202">
        <v>8</v>
      </c>
      <c r="F168" s="377">
        <v>1321.0000000000002</v>
      </c>
      <c r="G168" s="377">
        <f t="shared" si="8"/>
        <v>10568.000000000002</v>
      </c>
      <c r="H168" s="377">
        <v>1050</v>
      </c>
      <c r="I168" s="377">
        <f t="shared" si="6"/>
        <v>8400</v>
      </c>
      <c r="J168" s="378">
        <f t="shared" si="7"/>
        <v>18968</v>
      </c>
      <c r="K168" s="41"/>
      <c r="L168" s="359"/>
    </row>
    <row r="169" spans="1:12" s="6" customFormat="1" ht="30" outlineLevel="2">
      <c r="A169" s="376">
        <v>3163</v>
      </c>
      <c r="B169" s="69" t="s">
        <v>473</v>
      </c>
      <c r="C169" s="202" t="s">
        <v>31</v>
      </c>
      <c r="D169" s="202">
        <v>5</v>
      </c>
      <c r="E169" s="202">
        <v>5</v>
      </c>
      <c r="F169" s="377">
        <v>4556</v>
      </c>
      <c r="G169" s="377">
        <f t="shared" si="8"/>
        <v>22780</v>
      </c>
      <c r="H169" s="377">
        <v>2250</v>
      </c>
      <c r="I169" s="377">
        <f t="shared" si="6"/>
        <v>11250</v>
      </c>
      <c r="J169" s="378">
        <f t="shared" si="7"/>
        <v>34030</v>
      </c>
      <c r="K169" s="41"/>
      <c r="L169" s="359"/>
    </row>
    <row r="170" spans="1:12" s="6" customFormat="1" ht="30" outlineLevel="2">
      <c r="A170" s="376">
        <v>3164</v>
      </c>
      <c r="B170" s="69" t="s">
        <v>474</v>
      </c>
      <c r="C170" s="202" t="s">
        <v>31</v>
      </c>
      <c r="D170" s="202">
        <v>1</v>
      </c>
      <c r="E170" s="202">
        <v>1</v>
      </c>
      <c r="F170" s="377">
        <v>6466.0000000000009</v>
      </c>
      <c r="G170" s="377">
        <f t="shared" si="8"/>
        <v>6466.0000000000009</v>
      </c>
      <c r="H170" s="377">
        <v>2550</v>
      </c>
      <c r="I170" s="377">
        <f t="shared" si="6"/>
        <v>2550</v>
      </c>
      <c r="J170" s="378">
        <f t="shared" si="7"/>
        <v>9016</v>
      </c>
      <c r="K170" s="41"/>
      <c r="L170" s="359"/>
    </row>
    <row r="171" spans="1:12" s="6" customFormat="1" ht="30" outlineLevel="2">
      <c r="A171" s="376">
        <v>3165</v>
      </c>
      <c r="B171" s="69" t="s">
        <v>448</v>
      </c>
      <c r="C171" s="202" t="s">
        <v>31</v>
      </c>
      <c r="D171" s="202">
        <v>20</v>
      </c>
      <c r="E171" s="202">
        <v>20</v>
      </c>
      <c r="F171" s="377">
        <v>1391</v>
      </c>
      <c r="G171" s="377">
        <f t="shared" si="8"/>
        <v>27820</v>
      </c>
      <c r="H171" s="377">
        <v>1050</v>
      </c>
      <c r="I171" s="377">
        <f t="shared" si="6"/>
        <v>21000</v>
      </c>
      <c r="J171" s="378">
        <f t="shared" si="7"/>
        <v>48820</v>
      </c>
      <c r="K171" s="41"/>
      <c r="L171" s="359"/>
    </row>
    <row r="172" spans="1:12" s="6" customFormat="1" ht="30" outlineLevel="2">
      <c r="A172" s="376">
        <v>3166</v>
      </c>
      <c r="B172" s="69" t="s">
        <v>449</v>
      </c>
      <c r="C172" s="202" t="s">
        <v>3</v>
      </c>
      <c r="D172" s="202">
        <v>20</v>
      </c>
      <c r="E172" s="202">
        <v>20</v>
      </c>
      <c r="F172" s="377">
        <v>4909</v>
      </c>
      <c r="G172" s="377">
        <f t="shared" si="8"/>
        <v>98180</v>
      </c>
      <c r="H172" s="377">
        <v>7000.0000000000009</v>
      </c>
      <c r="I172" s="377">
        <f t="shared" si="6"/>
        <v>140000.00000000003</v>
      </c>
      <c r="J172" s="378">
        <f t="shared" si="7"/>
        <v>238180.00000000003</v>
      </c>
      <c r="K172" s="41"/>
      <c r="L172" s="359"/>
    </row>
    <row r="173" spans="1:12" s="6" customFormat="1" ht="30" outlineLevel="2">
      <c r="A173" s="376">
        <v>3167</v>
      </c>
      <c r="B173" s="69" t="s">
        <v>449</v>
      </c>
      <c r="C173" s="202" t="s">
        <v>3</v>
      </c>
      <c r="D173" s="202">
        <v>10</v>
      </c>
      <c r="E173" s="202">
        <v>10</v>
      </c>
      <c r="F173" s="377">
        <v>4909</v>
      </c>
      <c r="G173" s="377">
        <f t="shared" si="8"/>
        <v>49090</v>
      </c>
      <c r="H173" s="377">
        <v>7000.0000000000009</v>
      </c>
      <c r="I173" s="377">
        <f t="shared" si="6"/>
        <v>70000.000000000015</v>
      </c>
      <c r="J173" s="378">
        <f t="shared" si="7"/>
        <v>119090.00000000001</v>
      </c>
      <c r="K173" s="41"/>
      <c r="L173" s="359"/>
    </row>
    <row r="174" spans="1:12" s="6" customFormat="1" ht="30" outlineLevel="2">
      <c r="A174" s="376">
        <v>3168</v>
      </c>
      <c r="B174" s="69" t="s">
        <v>449</v>
      </c>
      <c r="C174" s="202" t="s">
        <v>3</v>
      </c>
      <c r="D174" s="202">
        <v>46</v>
      </c>
      <c r="E174" s="202">
        <v>46</v>
      </c>
      <c r="F174" s="377">
        <v>4909</v>
      </c>
      <c r="G174" s="377">
        <f t="shared" si="8"/>
        <v>225814</v>
      </c>
      <c r="H174" s="377">
        <v>7000.0000000000009</v>
      </c>
      <c r="I174" s="377">
        <f t="shared" si="6"/>
        <v>322000.00000000006</v>
      </c>
      <c r="J174" s="378">
        <f t="shared" si="7"/>
        <v>547814</v>
      </c>
      <c r="K174" s="41"/>
      <c r="L174" s="359"/>
    </row>
    <row r="175" spans="1:12" s="6" customFormat="1" ht="30" outlineLevel="2">
      <c r="A175" s="376">
        <v>3169</v>
      </c>
      <c r="B175" s="69" t="s">
        <v>449</v>
      </c>
      <c r="C175" s="202" t="s">
        <v>3</v>
      </c>
      <c r="D175" s="202">
        <v>2</v>
      </c>
      <c r="E175" s="202">
        <v>2</v>
      </c>
      <c r="F175" s="377">
        <v>4909</v>
      </c>
      <c r="G175" s="377">
        <f t="shared" si="8"/>
        <v>9818</v>
      </c>
      <c r="H175" s="377">
        <v>7000.0000000000009</v>
      </c>
      <c r="I175" s="377">
        <f t="shared" si="6"/>
        <v>14000.000000000002</v>
      </c>
      <c r="J175" s="378">
        <f t="shared" si="7"/>
        <v>23818</v>
      </c>
      <c r="K175" s="41"/>
      <c r="L175" s="359"/>
    </row>
    <row r="176" spans="1:12" s="6" customFormat="1" ht="30" outlineLevel="2">
      <c r="A176" s="376">
        <v>3170</v>
      </c>
      <c r="B176" s="69" t="s">
        <v>450</v>
      </c>
      <c r="C176" s="202" t="s">
        <v>2</v>
      </c>
      <c r="D176" s="202">
        <v>0.86</v>
      </c>
      <c r="E176" s="202">
        <v>0.86</v>
      </c>
      <c r="F176" s="377">
        <v>183</v>
      </c>
      <c r="G176" s="377">
        <f t="shared" si="8"/>
        <v>157.38</v>
      </c>
      <c r="H176" s="377">
        <v>1200</v>
      </c>
      <c r="I176" s="377">
        <f t="shared" si="6"/>
        <v>1032</v>
      </c>
      <c r="J176" s="378">
        <f t="shared" si="7"/>
        <v>1189.3800000000001</v>
      </c>
      <c r="K176" s="41"/>
      <c r="L176" s="359"/>
    </row>
    <row r="177" spans="1:12" s="6" customFormat="1" ht="30" outlineLevel="2">
      <c r="A177" s="376">
        <v>3171</v>
      </c>
      <c r="B177" s="69" t="s">
        <v>495</v>
      </c>
      <c r="C177" s="202" t="s">
        <v>2</v>
      </c>
      <c r="D177" s="202">
        <v>0.16</v>
      </c>
      <c r="E177" s="202">
        <v>0.16</v>
      </c>
      <c r="F177" s="377">
        <v>263</v>
      </c>
      <c r="G177" s="377">
        <f t="shared" si="8"/>
        <v>42.08</v>
      </c>
      <c r="H177" s="377">
        <v>1200</v>
      </c>
      <c r="I177" s="377">
        <f t="shared" si="6"/>
        <v>192</v>
      </c>
      <c r="J177" s="378">
        <f t="shared" si="7"/>
        <v>234.07999999999998</v>
      </c>
      <c r="K177" s="41"/>
      <c r="L177" s="359"/>
    </row>
    <row r="178" spans="1:12" s="6" customFormat="1" ht="30" outlineLevel="2">
      <c r="A178" s="376">
        <v>3172</v>
      </c>
      <c r="B178" s="69" t="s">
        <v>495</v>
      </c>
      <c r="C178" s="202" t="s">
        <v>2</v>
      </c>
      <c r="D178" s="202">
        <v>835.95</v>
      </c>
      <c r="E178" s="202">
        <v>835.95</v>
      </c>
      <c r="F178" s="377">
        <v>263</v>
      </c>
      <c r="G178" s="377">
        <f t="shared" si="8"/>
        <v>219854.85</v>
      </c>
      <c r="H178" s="377">
        <v>1200</v>
      </c>
      <c r="I178" s="377">
        <f t="shared" si="6"/>
        <v>1003140</v>
      </c>
      <c r="J178" s="378">
        <f t="shared" si="7"/>
        <v>1222994.8500000001</v>
      </c>
      <c r="K178" s="41"/>
      <c r="L178" s="359"/>
    </row>
    <row r="179" spans="1:12" s="6" customFormat="1" ht="30" outlineLevel="2">
      <c r="A179" s="376">
        <v>3173</v>
      </c>
      <c r="B179" s="69" t="s">
        <v>451</v>
      </c>
      <c r="C179" s="202" t="s">
        <v>2</v>
      </c>
      <c r="D179" s="202">
        <v>240.29</v>
      </c>
      <c r="E179" s="202">
        <v>240.29</v>
      </c>
      <c r="F179" s="377">
        <v>332</v>
      </c>
      <c r="G179" s="377">
        <f t="shared" si="8"/>
        <v>79776.28</v>
      </c>
      <c r="H179" s="377">
        <v>1200</v>
      </c>
      <c r="I179" s="377">
        <f t="shared" si="6"/>
        <v>288348</v>
      </c>
      <c r="J179" s="378">
        <f t="shared" si="7"/>
        <v>368124.28</v>
      </c>
      <c r="K179" s="41"/>
      <c r="L179" s="359"/>
    </row>
    <row r="180" spans="1:12" s="6" customFormat="1" ht="30" outlineLevel="2">
      <c r="A180" s="376">
        <v>3174</v>
      </c>
      <c r="B180" s="69" t="s">
        <v>478</v>
      </c>
      <c r="C180" s="202" t="s">
        <v>2</v>
      </c>
      <c r="D180" s="202">
        <v>952.84</v>
      </c>
      <c r="E180" s="202">
        <v>952.84</v>
      </c>
      <c r="F180" s="377">
        <v>426</v>
      </c>
      <c r="G180" s="377">
        <f t="shared" si="8"/>
        <v>405909.84</v>
      </c>
      <c r="H180" s="377">
        <v>1275</v>
      </c>
      <c r="I180" s="377">
        <f t="shared" si="6"/>
        <v>1214871</v>
      </c>
      <c r="J180" s="378">
        <f t="shared" si="7"/>
        <v>1620780.84</v>
      </c>
      <c r="K180" s="41"/>
      <c r="L180" s="359"/>
    </row>
    <row r="181" spans="1:12" s="6" customFormat="1" ht="30" outlineLevel="2">
      <c r="A181" s="376">
        <v>3175</v>
      </c>
      <c r="B181" s="69" t="s">
        <v>452</v>
      </c>
      <c r="C181" s="202" t="s">
        <v>2</v>
      </c>
      <c r="D181" s="202">
        <v>45.73</v>
      </c>
      <c r="E181" s="202">
        <v>45.73</v>
      </c>
      <c r="F181" s="377">
        <v>527</v>
      </c>
      <c r="G181" s="377">
        <f t="shared" si="8"/>
        <v>24099.71</v>
      </c>
      <c r="H181" s="377">
        <v>1350</v>
      </c>
      <c r="I181" s="377">
        <f t="shared" si="6"/>
        <v>61735.499999999993</v>
      </c>
      <c r="J181" s="378">
        <f t="shared" si="7"/>
        <v>85835.209999999992</v>
      </c>
      <c r="K181" s="41"/>
      <c r="L181" s="359"/>
    </row>
    <row r="182" spans="1:12" s="6" customFormat="1" ht="30" outlineLevel="2">
      <c r="A182" s="376">
        <v>3176</v>
      </c>
      <c r="B182" s="69" t="s">
        <v>454</v>
      </c>
      <c r="C182" s="202" t="s">
        <v>2</v>
      </c>
      <c r="D182" s="202">
        <v>5.37</v>
      </c>
      <c r="E182" s="202">
        <v>5.37</v>
      </c>
      <c r="F182" s="377">
        <v>938</v>
      </c>
      <c r="G182" s="377">
        <f t="shared" si="8"/>
        <v>5037.0600000000004</v>
      </c>
      <c r="H182" s="377">
        <v>1500</v>
      </c>
      <c r="I182" s="377">
        <f t="shared" si="6"/>
        <v>8055</v>
      </c>
      <c r="J182" s="378">
        <f t="shared" si="7"/>
        <v>13092.060000000001</v>
      </c>
      <c r="K182" s="41"/>
      <c r="L182" s="359"/>
    </row>
    <row r="183" spans="1:12" s="6" customFormat="1" ht="45" outlineLevel="2">
      <c r="A183" s="376">
        <v>3177</v>
      </c>
      <c r="B183" s="69" t="s">
        <v>479</v>
      </c>
      <c r="C183" s="202" t="s">
        <v>1820</v>
      </c>
      <c r="D183" s="202" t="s">
        <v>2452</v>
      </c>
      <c r="E183" s="202">
        <v>0.03</v>
      </c>
      <c r="F183" s="377">
        <v>335</v>
      </c>
      <c r="G183" s="377">
        <f t="shared" si="8"/>
        <v>10.049999999999999</v>
      </c>
      <c r="H183" s="377">
        <v>700</v>
      </c>
      <c r="I183" s="377">
        <f t="shared" si="6"/>
        <v>21</v>
      </c>
      <c r="J183" s="378">
        <f t="shared" si="7"/>
        <v>31.049999999999997</v>
      </c>
      <c r="K183" s="41"/>
      <c r="L183" s="359"/>
    </row>
    <row r="184" spans="1:12" s="6" customFormat="1" ht="45" outlineLevel="2">
      <c r="A184" s="376">
        <v>3178</v>
      </c>
      <c r="B184" s="69" t="s">
        <v>497</v>
      </c>
      <c r="C184" s="202" t="s">
        <v>1820</v>
      </c>
      <c r="D184" s="202" t="s">
        <v>2453</v>
      </c>
      <c r="E184" s="202">
        <v>303.5</v>
      </c>
      <c r="F184" s="377">
        <v>373.00000000000006</v>
      </c>
      <c r="G184" s="377">
        <f t="shared" si="8"/>
        <v>113205.50000000001</v>
      </c>
      <c r="H184" s="377">
        <v>700</v>
      </c>
      <c r="I184" s="377">
        <f t="shared" si="6"/>
        <v>212450</v>
      </c>
      <c r="J184" s="378">
        <f t="shared" si="7"/>
        <v>325655.5</v>
      </c>
      <c r="K184" s="41"/>
      <c r="L184" s="359"/>
    </row>
    <row r="185" spans="1:12" s="6" customFormat="1" ht="45" outlineLevel="2">
      <c r="A185" s="376">
        <v>3179</v>
      </c>
      <c r="B185" s="69" t="s">
        <v>480</v>
      </c>
      <c r="C185" s="202" t="s">
        <v>1820</v>
      </c>
      <c r="D185" s="202" t="s">
        <v>2454</v>
      </c>
      <c r="E185" s="202">
        <v>238.58</v>
      </c>
      <c r="F185" s="377">
        <v>408</v>
      </c>
      <c r="G185" s="377">
        <f t="shared" si="8"/>
        <v>97340.64</v>
      </c>
      <c r="H185" s="377">
        <v>700</v>
      </c>
      <c r="I185" s="377">
        <f t="shared" si="6"/>
        <v>167006</v>
      </c>
      <c r="J185" s="378">
        <f t="shared" si="7"/>
        <v>264346.64</v>
      </c>
      <c r="K185" s="41"/>
      <c r="L185" s="359"/>
    </row>
    <row r="186" spans="1:12" s="6" customFormat="1" ht="45" outlineLevel="2">
      <c r="A186" s="376">
        <v>3180</v>
      </c>
      <c r="B186" s="69" t="s">
        <v>482</v>
      </c>
      <c r="C186" s="202" t="s">
        <v>1820</v>
      </c>
      <c r="D186" s="202" t="s">
        <v>2455</v>
      </c>
      <c r="E186" s="202">
        <v>952.84</v>
      </c>
      <c r="F186" s="377">
        <v>643</v>
      </c>
      <c r="G186" s="377">
        <f t="shared" si="8"/>
        <v>612676.12</v>
      </c>
      <c r="H186" s="377">
        <v>700</v>
      </c>
      <c r="I186" s="377">
        <f t="shared" si="6"/>
        <v>666988</v>
      </c>
      <c r="J186" s="378">
        <f t="shared" si="7"/>
        <v>1279664.1200000001</v>
      </c>
      <c r="K186" s="41"/>
      <c r="L186" s="359"/>
    </row>
    <row r="187" spans="1:12" s="6" customFormat="1" ht="45" outlineLevel="2">
      <c r="A187" s="376">
        <v>3181</v>
      </c>
      <c r="B187" s="69" t="s">
        <v>457</v>
      </c>
      <c r="C187" s="202" t="s">
        <v>1820</v>
      </c>
      <c r="D187" s="202" t="s">
        <v>2456</v>
      </c>
      <c r="E187" s="202">
        <v>45.73</v>
      </c>
      <c r="F187" s="377">
        <v>669</v>
      </c>
      <c r="G187" s="377">
        <f t="shared" si="8"/>
        <v>30593.37</v>
      </c>
      <c r="H187" s="377">
        <v>700</v>
      </c>
      <c r="I187" s="377">
        <f t="shared" si="6"/>
        <v>32010.999999999996</v>
      </c>
      <c r="J187" s="378">
        <f t="shared" si="7"/>
        <v>62604.369999999995</v>
      </c>
      <c r="K187" s="41"/>
      <c r="L187" s="359"/>
    </row>
    <row r="188" spans="1:12" s="6" customFormat="1" ht="45" outlineLevel="2">
      <c r="A188" s="376">
        <v>3182</v>
      </c>
      <c r="B188" s="69" t="s">
        <v>459</v>
      </c>
      <c r="C188" s="202" t="s">
        <v>1820</v>
      </c>
      <c r="D188" s="202" t="s">
        <v>2457</v>
      </c>
      <c r="E188" s="202">
        <v>5.37</v>
      </c>
      <c r="F188" s="377">
        <v>1017</v>
      </c>
      <c r="G188" s="377">
        <f t="shared" si="8"/>
        <v>5461.29</v>
      </c>
      <c r="H188" s="377">
        <v>700</v>
      </c>
      <c r="I188" s="377">
        <f t="shared" si="6"/>
        <v>3759</v>
      </c>
      <c r="J188" s="378">
        <f t="shared" si="7"/>
        <v>9220.2900000000009</v>
      </c>
      <c r="K188" s="41"/>
      <c r="L188" s="359"/>
    </row>
    <row r="189" spans="1:12" s="6" customFormat="1" ht="15" outlineLevel="2">
      <c r="A189" s="376">
        <v>3183</v>
      </c>
      <c r="B189" s="69" t="s">
        <v>499</v>
      </c>
      <c r="C189" s="202" t="s">
        <v>31</v>
      </c>
      <c r="D189" s="202">
        <v>4</v>
      </c>
      <c r="E189" s="202">
        <v>4</v>
      </c>
      <c r="F189" s="377">
        <v>492</v>
      </c>
      <c r="G189" s="377">
        <f t="shared" si="8"/>
        <v>1968</v>
      </c>
      <c r="H189" s="377">
        <v>900</v>
      </c>
      <c r="I189" s="377">
        <f t="shared" si="6"/>
        <v>3600</v>
      </c>
      <c r="J189" s="378">
        <f t="shared" si="7"/>
        <v>5568</v>
      </c>
      <c r="K189" s="41"/>
      <c r="L189" s="359"/>
    </row>
    <row r="190" spans="1:12" s="6" customFormat="1" ht="15" outlineLevel="2">
      <c r="A190" s="376">
        <v>3184</v>
      </c>
      <c r="B190" s="69" t="s">
        <v>513</v>
      </c>
      <c r="C190" s="202" t="s">
        <v>31</v>
      </c>
      <c r="D190" s="202">
        <v>302</v>
      </c>
      <c r="E190" s="202">
        <v>302</v>
      </c>
      <c r="F190" s="377">
        <v>50.000000000000007</v>
      </c>
      <c r="G190" s="377">
        <f t="shared" si="8"/>
        <v>15100.000000000002</v>
      </c>
      <c r="H190" s="377">
        <v>0</v>
      </c>
      <c r="I190" s="377">
        <f t="shared" si="6"/>
        <v>0</v>
      </c>
      <c r="J190" s="378">
        <f t="shared" si="7"/>
        <v>15100.000000000002</v>
      </c>
      <c r="K190" s="41"/>
      <c r="L190" s="359"/>
    </row>
    <row r="191" spans="1:12" s="6" customFormat="1" ht="15" outlineLevel="2">
      <c r="A191" s="376">
        <v>3185</v>
      </c>
      <c r="B191" s="69" t="s">
        <v>514</v>
      </c>
      <c r="C191" s="202" t="s">
        <v>31</v>
      </c>
      <c r="D191" s="202">
        <v>468</v>
      </c>
      <c r="E191" s="202">
        <v>468</v>
      </c>
      <c r="F191" s="377">
        <v>51</v>
      </c>
      <c r="G191" s="377">
        <f t="shared" si="8"/>
        <v>23868</v>
      </c>
      <c r="H191" s="377">
        <v>0</v>
      </c>
      <c r="I191" s="377">
        <f t="shared" si="6"/>
        <v>0</v>
      </c>
      <c r="J191" s="378">
        <f t="shared" si="7"/>
        <v>23868</v>
      </c>
      <c r="K191" s="41"/>
      <c r="L191" s="359"/>
    </row>
    <row r="192" spans="1:12" s="6" customFormat="1" ht="15" outlineLevel="2">
      <c r="A192" s="376">
        <v>3186</v>
      </c>
      <c r="B192" s="68" t="s">
        <v>515</v>
      </c>
      <c r="C192" s="197" t="s">
        <v>31</v>
      </c>
      <c r="D192" s="197">
        <v>208</v>
      </c>
      <c r="E192" s="202">
        <v>208</v>
      </c>
      <c r="F192" s="377">
        <v>59</v>
      </c>
      <c r="G192" s="377">
        <f t="shared" si="8"/>
        <v>12272</v>
      </c>
      <c r="H192" s="377">
        <v>0</v>
      </c>
      <c r="I192" s="377">
        <f t="shared" si="6"/>
        <v>0</v>
      </c>
      <c r="J192" s="378">
        <f t="shared" si="7"/>
        <v>12272</v>
      </c>
      <c r="K192" s="68"/>
      <c r="L192" s="359"/>
    </row>
    <row r="193" spans="1:12" s="6" customFormat="1" ht="15" outlineLevel="2">
      <c r="A193" s="376">
        <v>3187</v>
      </c>
      <c r="B193" s="69" t="s">
        <v>516</v>
      </c>
      <c r="C193" s="202" t="s">
        <v>31</v>
      </c>
      <c r="D193" s="202">
        <v>426</v>
      </c>
      <c r="E193" s="202">
        <v>426</v>
      </c>
      <c r="F193" s="377">
        <v>62</v>
      </c>
      <c r="G193" s="377">
        <f t="shared" si="8"/>
        <v>26412</v>
      </c>
      <c r="H193" s="377">
        <v>0</v>
      </c>
      <c r="I193" s="377">
        <f t="shared" si="6"/>
        <v>0</v>
      </c>
      <c r="J193" s="378">
        <f t="shared" si="7"/>
        <v>26412</v>
      </c>
      <c r="K193" s="41"/>
      <c r="L193" s="359"/>
    </row>
    <row r="194" spans="1:12" s="6" customFormat="1" ht="15" outlineLevel="2">
      <c r="A194" s="376">
        <v>3188</v>
      </c>
      <c r="B194" s="69" t="s">
        <v>517</v>
      </c>
      <c r="C194" s="202" t="s">
        <v>31</v>
      </c>
      <c r="D194" s="202">
        <v>96</v>
      </c>
      <c r="E194" s="202">
        <v>96</v>
      </c>
      <c r="F194" s="377">
        <v>66</v>
      </c>
      <c r="G194" s="377">
        <f t="shared" si="8"/>
        <v>6336</v>
      </c>
      <c r="H194" s="377">
        <v>0</v>
      </c>
      <c r="I194" s="377">
        <f t="shared" si="6"/>
        <v>0</v>
      </c>
      <c r="J194" s="378">
        <f t="shared" si="7"/>
        <v>6336</v>
      </c>
      <c r="K194" s="41"/>
      <c r="L194" s="359"/>
    </row>
    <row r="195" spans="1:12" s="6" customFormat="1" ht="15" outlineLevel="2">
      <c r="A195" s="376">
        <v>3189</v>
      </c>
      <c r="B195" s="69" t="s">
        <v>518</v>
      </c>
      <c r="C195" s="202" t="s">
        <v>31</v>
      </c>
      <c r="D195" s="202">
        <v>36</v>
      </c>
      <c r="E195" s="202">
        <v>36</v>
      </c>
      <c r="F195" s="377">
        <v>123</v>
      </c>
      <c r="G195" s="377">
        <f t="shared" si="8"/>
        <v>4428</v>
      </c>
      <c r="H195" s="377">
        <v>0</v>
      </c>
      <c r="I195" s="377">
        <f t="shared" si="6"/>
        <v>0</v>
      </c>
      <c r="J195" s="378">
        <f t="shared" si="7"/>
        <v>4428</v>
      </c>
      <c r="K195" s="41"/>
      <c r="L195" s="359"/>
    </row>
    <row r="196" spans="1:12" s="6" customFormat="1" ht="15" outlineLevel="2">
      <c r="A196" s="376">
        <v>3190</v>
      </c>
      <c r="B196" s="69" t="s">
        <v>519</v>
      </c>
      <c r="C196" s="202" t="s">
        <v>31</v>
      </c>
      <c r="D196" s="202">
        <v>104</v>
      </c>
      <c r="E196" s="202">
        <v>104</v>
      </c>
      <c r="F196" s="377">
        <v>198</v>
      </c>
      <c r="G196" s="377">
        <f t="shared" si="8"/>
        <v>20592</v>
      </c>
      <c r="H196" s="377">
        <v>0</v>
      </c>
      <c r="I196" s="377">
        <f t="shared" si="6"/>
        <v>0</v>
      </c>
      <c r="J196" s="378">
        <f t="shared" si="7"/>
        <v>20592</v>
      </c>
      <c r="K196" s="41"/>
      <c r="L196" s="359"/>
    </row>
    <row r="197" spans="1:12" s="6" customFormat="1" ht="15" outlineLevel="2">
      <c r="A197" s="376">
        <v>3191</v>
      </c>
      <c r="B197" s="69" t="s">
        <v>520</v>
      </c>
      <c r="C197" s="202" t="s">
        <v>31</v>
      </c>
      <c r="D197" s="202">
        <v>28</v>
      </c>
      <c r="E197" s="202">
        <v>28</v>
      </c>
      <c r="F197" s="377">
        <v>264</v>
      </c>
      <c r="G197" s="377">
        <f t="shared" si="8"/>
        <v>7392</v>
      </c>
      <c r="H197" s="377">
        <v>0</v>
      </c>
      <c r="I197" s="377">
        <f t="shared" si="6"/>
        <v>0</v>
      </c>
      <c r="J197" s="378">
        <f t="shared" si="7"/>
        <v>7392</v>
      </c>
      <c r="K197" s="41"/>
      <c r="L197" s="359"/>
    </row>
    <row r="198" spans="1:12" s="6" customFormat="1" ht="15" outlineLevel="2">
      <c r="A198" s="376">
        <v>3192</v>
      </c>
      <c r="B198" s="69" t="s">
        <v>521</v>
      </c>
      <c r="C198" s="202" t="s">
        <v>31</v>
      </c>
      <c r="D198" s="202">
        <v>4</v>
      </c>
      <c r="E198" s="202">
        <v>4</v>
      </c>
      <c r="F198" s="377">
        <v>300</v>
      </c>
      <c r="G198" s="377">
        <f t="shared" si="8"/>
        <v>1200</v>
      </c>
      <c r="H198" s="377">
        <v>0</v>
      </c>
      <c r="I198" s="377">
        <f t="shared" si="6"/>
        <v>0</v>
      </c>
      <c r="J198" s="378">
        <f t="shared" si="7"/>
        <v>1200</v>
      </c>
      <c r="K198" s="41"/>
      <c r="L198" s="359"/>
    </row>
    <row r="199" spans="1:12" s="6" customFormat="1" ht="15" outlineLevel="2">
      <c r="A199" s="376">
        <v>3193</v>
      </c>
      <c r="B199" s="69" t="s">
        <v>522</v>
      </c>
      <c r="C199" s="202" t="s">
        <v>31</v>
      </c>
      <c r="D199" s="202">
        <v>20</v>
      </c>
      <c r="E199" s="202">
        <v>20</v>
      </c>
      <c r="F199" s="377">
        <v>321</v>
      </c>
      <c r="G199" s="377">
        <f t="shared" si="8"/>
        <v>6420</v>
      </c>
      <c r="H199" s="377">
        <v>0</v>
      </c>
      <c r="I199" s="377">
        <f t="shared" si="6"/>
        <v>0</v>
      </c>
      <c r="J199" s="378">
        <f t="shared" si="7"/>
        <v>6420</v>
      </c>
      <c r="K199" s="41"/>
      <c r="L199" s="359"/>
    </row>
    <row r="200" spans="1:12" s="6" customFormat="1" ht="15" outlineLevel="2">
      <c r="A200" s="376">
        <v>3194</v>
      </c>
      <c r="B200" s="69" t="s">
        <v>523</v>
      </c>
      <c r="C200" s="202" t="s">
        <v>31</v>
      </c>
      <c r="D200" s="202">
        <v>6</v>
      </c>
      <c r="E200" s="202">
        <v>6</v>
      </c>
      <c r="F200" s="377">
        <v>398</v>
      </c>
      <c r="G200" s="377">
        <f t="shared" si="8"/>
        <v>2388</v>
      </c>
      <c r="H200" s="377">
        <v>0</v>
      </c>
      <c r="I200" s="377">
        <f t="shared" si="6"/>
        <v>0</v>
      </c>
      <c r="J200" s="378">
        <f t="shared" si="7"/>
        <v>2388</v>
      </c>
      <c r="K200" s="41"/>
      <c r="L200" s="359"/>
    </row>
    <row r="201" spans="1:12" s="6" customFormat="1" ht="15" outlineLevel="2">
      <c r="A201" s="376">
        <v>3195</v>
      </c>
      <c r="B201" s="69" t="s">
        <v>524</v>
      </c>
      <c r="C201" s="202" t="s">
        <v>266</v>
      </c>
      <c r="D201" s="202">
        <v>150</v>
      </c>
      <c r="E201" s="202">
        <v>150</v>
      </c>
      <c r="F201" s="377">
        <v>2535</v>
      </c>
      <c r="G201" s="377">
        <f t="shared" si="8"/>
        <v>380250</v>
      </c>
      <c r="H201" s="377">
        <v>0</v>
      </c>
      <c r="I201" s="377">
        <f t="shared" si="6"/>
        <v>0</v>
      </c>
      <c r="J201" s="378">
        <f t="shared" si="7"/>
        <v>380250</v>
      </c>
      <c r="K201" s="41"/>
      <c r="L201" s="359"/>
    </row>
    <row r="202" spans="1:12" s="6" customFormat="1" ht="15" outlineLevel="2">
      <c r="A202" s="376">
        <v>3196</v>
      </c>
      <c r="B202" s="69" t="s">
        <v>2458</v>
      </c>
      <c r="C202" s="202" t="s">
        <v>31</v>
      </c>
      <c r="D202" s="202">
        <v>38</v>
      </c>
      <c r="E202" s="202">
        <v>38</v>
      </c>
      <c r="F202" s="377"/>
      <c r="G202" s="377">
        <f t="shared" si="8"/>
        <v>0</v>
      </c>
      <c r="H202" s="377"/>
      <c r="I202" s="377">
        <f t="shared" si="6"/>
        <v>0</v>
      </c>
      <c r="J202" s="378">
        <f t="shared" si="7"/>
        <v>0</v>
      </c>
      <c r="K202" s="41"/>
      <c r="L202" s="359"/>
    </row>
    <row r="203" spans="1:12" s="6" customFormat="1" ht="15" outlineLevel="2">
      <c r="A203" s="376">
        <v>3197</v>
      </c>
      <c r="B203" s="69" t="s">
        <v>525</v>
      </c>
      <c r="C203" s="202" t="s">
        <v>266</v>
      </c>
      <c r="D203" s="202">
        <v>1</v>
      </c>
      <c r="E203" s="202">
        <v>1</v>
      </c>
      <c r="F203" s="377">
        <v>4926</v>
      </c>
      <c r="G203" s="377">
        <f t="shared" si="8"/>
        <v>4926</v>
      </c>
      <c r="H203" s="377">
        <v>0</v>
      </c>
      <c r="I203" s="377">
        <f t="shared" si="6"/>
        <v>0</v>
      </c>
      <c r="J203" s="378">
        <f t="shared" si="7"/>
        <v>4926</v>
      </c>
      <c r="K203" s="41"/>
      <c r="L203" s="359"/>
    </row>
    <row r="204" spans="1:12" s="6" customFormat="1" ht="30" outlineLevel="2">
      <c r="A204" s="376">
        <v>3198</v>
      </c>
      <c r="B204" s="69" t="s">
        <v>526</v>
      </c>
      <c r="C204" s="202" t="s">
        <v>527</v>
      </c>
      <c r="D204" s="202">
        <v>0.15</v>
      </c>
      <c r="E204" s="202">
        <v>0.15</v>
      </c>
      <c r="F204" s="377">
        <v>116250</v>
      </c>
      <c r="G204" s="377">
        <f t="shared" si="8"/>
        <v>17437.5</v>
      </c>
      <c r="H204" s="377">
        <v>0</v>
      </c>
      <c r="I204" s="377">
        <f t="shared" si="6"/>
        <v>0</v>
      </c>
      <c r="J204" s="378">
        <f t="shared" si="7"/>
        <v>17437.5</v>
      </c>
      <c r="K204" s="41"/>
      <c r="L204" s="359"/>
    </row>
    <row r="205" spans="1:12" s="6" customFormat="1" ht="15" outlineLevel="2">
      <c r="A205" s="376">
        <v>3199</v>
      </c>
      <c r="B205" s="69" t="s">
        <v>528</v>
      </c>
      <c r="C205" s="202" t="s">
        <v>529</v>
      </c>
      <c r="D205" s="202">
        <v>542</v>
      </c>
      <c r="E205" s="202">
        <v>542</v>
      </c>
      <c r="F205" s="377">
        <v>346.00000000000006</v>
      </c>
      <c r="G205" s="377">
        <f t="shared" si="8"/>
        <v>187532.00000000003</v>
      </c>
      <c r="H205" s="377">
        <v>600</v>
      </c>
      <c r="I205" s="377">
        <f t="shared" si="6"/>
        <v>325200</v>
      </c>
      <c r="J205" s="378">
        <f t="shared" si="7"/>
        <v>512732</v>
      </c>
      <c r="K205" s="41"/>
      <c r="L205" s="359"/>
    </row>
    <row r="206" spans="1:12" s="6" customFormat="1" ht="15" outlineLevel="2">
      <c r="A206" s="376">
        <v>3200</v>
      </c>
      <c r="B206" s="69" t="s">
        <v>530</v>
      </c>
      <c r="C206" s="202" t="s">
        <v>529</v>
      </c>
      <c r="D206" s="202">
        <v>1084</v>
      </c>
      <c r="E206" s="202">
        <v>1084</v>
      </c>
      <c r="F206" s="377">
        <v>443</v>
      </c>
      <c r="G206" s="377">
        <f t="shared" si="8"/>
        <v>480212</v>
      </c>
      <c r="H206" s="377">
        <v>600</v>
      </c>
      <c r="I206" s="377">
        <f t="shared" si="6"/>
        <v>650400</v>
      </c>
      <c r="J206" s="378">
        <f t="shared" si="7"/>
        <v>1130612</v>
      </c>
      <c r="K206" s="41"/>
      <c r="L206" s="359"/>
    </row>
    <row r="208" spans="1:12">
      <c r="A208" s="985" t="s">
        <v>3596</v>
      </c>
      <c r="B208" s="986"/>
      <c r="C208" s="986"/>
      <c r="D208" s="986"/>
      <c r="E208" s="986"/>
      <c r="F208" s="987"/>
      <c r="G208" s="305">
        <f>SUM(G20:G207)</f>
        <v>16707118.440000001</v>
      </c>
      <c r="H208" s="304"/>
      <c r="I208" s="305">
        <f>SUM(I20:I207)</f>
        <v>12445413.25</v>
      </c>
      <c r="J208" s="379">
        <f>SUM(J20:J207)</f>
        <v>29152531.690000005</v>
      </c>
    </row>
  </sheetData>
  <mergeCells count="34">
    <mergeCell ref="A208:F208"/>
    <mergeCell ref="K16:K17"/>
    <mergeCell ref="B19:K19"/>
    <mergeCell ref="K93:K94"/>
    <mergeCell ref="K95:K96"/>
    <mergeCell ref="K97:K98"/>
    <mergeCell ref="K100:K101"/>
    <mergeCell ref="K102:K103"/>
    <mergeCell ref="K105:K106"/>
    <mergeCell ref="K107:K108"/>
    <mergeCell ref="K109:K110"/>
    <mergeCell ref="K111:K112"/>
    <mergeCell ref="A13:B13"/>
    <mergeCell ref="C13:K13"/>
    <mergeCell ref="A15:K15"/>
    <mergeCell ref="A16:A17"/>
    <mergeCell ref="B16:B17"/>
    <mergeCell ref="C16:C17"/>
    <mergeCell ref="D16:D17"/>
    <mergeCell ref="F16:G16"/>
    <mergeCell ref="H16:I16"/>
    <mergeCell ref="J16:J17"/>
    <mergeCell ref="J10:K10"/>
    <mergeCell ref="D1:K1"/>
    <mergeCell ref="A2:K2"/>
    <mergeCell ref="A3:K3"/>
    <mergeCell ref="A4:K4"/>
    <mergeCell ref="A5:K5"/>
    <mergeCell ref="A6:K6"/>
    <mergeCell ref="A7:C7"/>
    <mergeCell ref="G7:K7"/>
    <mergeCell ref="A8:D8"/>
    <mergeCell ref="G8:I8"/>
    <mergeCell ref="A9:D9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FB332-DE57-41D0-8E9E-267EBF378FF3}">
  <sheetPr>
    <tabColor rgb="FF92D050"/>
  </sheetPr>
  <dimension ref="A1:AC1272"/>
  <sheetViews>
    <sheetView topLeftCell="A1095" workbookViewId="0">
      <selection activeCell="H1093" sqref="H1093"/>
    </sheetView>
  </sheetViews>
  <sheetFormatPr defaultRowHeight="14.4" outlineLevelRow="1"/>
  <cols>
    <col min="1" max="1" width="8.88671875" style="301"/>
    <col min="2" max="2" width="26.5546875" style="301" customWidth="1"/>
    <col min="3" max="5" width="8.88671875" style="301"/>
    <col min="6" max="9" width="14.109375" style="301" bestFit="1" customWidth="1"/>
    <col min="10" max="10" width="14.109375" style="302" bestFit="1" customWidth="1"/>
    <col min="11" max="16384" width="8.88671875" style="301"/>
  </cols>
  <sheetData>
    <row r="1" spans="1:29" s="225" customFormat="1" ht="62.25" customHeight="1">
      <c r="A1" s="223"/>
      <c r="B1" s="223"/>
      <c r="C1" s="224"/>
      <c r="D1" s="1056" t="s">
        <v>1169</v>
      </c>
      <c r="E1" s="1056"/>
      <c r="F1" s="1056"/>
      <c r="G1" s="1056"/>
      <c r="H1" s="1056"/>
      <c r="I1" s="1056"/>
      <c r="J1" s="1056"/>
      <c r="K1" s="1056"/>
    </row>
    <row r="2" spans="1:29" s="227" customFormat="1" ht="13.8">
      <c r="A2" s="1057" t="s">
        <v>3044</v>
      </c>
      <c r="B2" s="1057"/>
      <c r="C2" s="1057"/>
      <c r="D2" s="1057"/>
      <c r="E2" s="1057"/>
      <c r="F2" s="1057"/>
      <c r="G2" s="1057"/>
      <c r="H2" s="1057"/>
      <c r="I2" s="1057"/>
      <c r="J2" s="1057"/>
      <c r="K2" s="1057"/>
      <c r="L2" s="226"/>
    </row>
    <row r="3" spans="1:29" s="223" customFormat="1" ht="13.8">
      <c r="A3" s="1058"/>
      <c r="B3" s="1058"/>
      <c r="C3" s="1058"/>
      <c r="D3" s="1058"/>
      <c r="E3" s="1058"/>
      <c r="F3" s="1058"/>
      <c r="G3" s="1058"/>
      <c r="H3" s="1058"/>
      <c r="I3" s="1058"/>
      <c r="J3" s="1058"/>
      <c r="K3" s="1058"/>
      <c r="L3" s="225"/>
    </row>
    <row r="4" spans="1:29" s="223" customFormat="1" ht="13.8">
      <c r="A4" s="1059" t="s">
        <v>1171</v>
      </c>
      <c r="B4" s="1059"/>
      <c r="C4" s="1059"/>
      <c r="D4" s="1059"/>
      <c r="E4" s="1059"/>
      <c r="F4" s="1059"/>
      <c r="G4" s="1059"/>
      <c r="H4" s="1059"/>
      <c r="I4" s="1059"/>
      <c r="J4" s="1059"/>
      <c r="K4" s="1059"/>
      <c r="L4" s="225"/>
    </row>
    <row r="5" spans="1:29" s="227" customFormat="1" ht="13.8">
      <c r="A5" s="1058"/>
      <c r="B5" s="1058"/>
      <c r="C5" s="1058"/>
      <c r="D5" s="1058"/>
      <c r="E5" s="1058"/>
      <c r="F5" s="1058"/>
      <c r="G5" s="1058"/>
      <c r="H5" s="1058"/>
      <c r="I5" s="1058"/>
      <c r="J5" s="1058"/>
      <c r="K5" s="1058"/>
      <c r="L5" s="225"/>
    </row>
    <row r="6" spans="1:29" s="229" customFormat="1" ht="13.8">
      <c r="A6" s="1048" t="s">
        <v>1170</v>
      </c>
      <c r="B6" s="1048"/>
      <c r="C6" s="1048"/>
      <c r="D6" s="1048"/>
      <c r="E6" s="1048"/>
      <c r="F6" s="1048"/>
      <c r="G6" s="1048"/>
      <c r="H6" s="1048"/>
      <c r="I6" s="1048"/>
      <c r="J6" s="1048"/>
      <c r="K6" s="1048"/>
      <c r="L6" s="228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</row>
    <row r="7" spans="1:29" s="232" customFormat="1" ht="13.8">
      <c r="A7" s="1060" t="s">
        <v>20</v>
      </c>
      <c r="B7" s="1060"/>
      <c r="C7" s="1060"/>
      <c r="D7" s="230"/>
      <c r="E7" s="230"/>
      <c r="F7" s="231"/>
      <c r="G7" s="1060" t="s">
        <v>21</v>
      </c>
      <c r="H7" s="1060"/>
      <c r="I7" s="1060"/>
      <c r="J7" s="1060"/>
      <c r="K7" s="1060"/>
    </row>
    <row r="8" spans="1:29" s="232" customFormat="1" ht="30.75" customHeight="1">
      <c r="A8" s="1046" t="s">
        <v>27</v>
      </c>
      <c r="B8" s="1046"/>
      <c r="C8" s="1046"/>
      <c r="D8" s="1046"/>
      <c r="E8" s="233"/>
      <c r="F8" s="233"/>
      <c r="G8" s="1061" t="s">
        <v>1172</v>
      </c>
      <c r="H8" s="1061"/>
      <c r="I8" s="1061"/>
      <c r="J8" s="234" t="s">
        <v>1173</v>
      </c>
      <c r="K8" s="235"/>
    </row>
    <row r="9" spans="1:29" s="232" customFormat="1" ht="13.8">
      <c r="A9" s="1061"/>
      <c r="B9" s="1061"/>
      <c r="C9" s="1061"/>
      <c r="D9" s="1061"/>
      <c r="E9" s="236"/>
      <c r="F9" s="236"/>
      <c r="G9" s="235"/>
      <c r="H9" s="235"/>
      <c r="I9" s="235"/>
      <c r="J9" s="234"/>
      <c r="K9" s="235"/>
      <c r="V9" s="237" t="s">
        <v>22</v>
      </c>
      <c r="W9" s="237" t="s">
        <v>22</v>
      </c>
    </row>
    <row r="10" spans="1:29" s="232" customFormat="1" ht="13.8">
      <c r="A10" s="238"/>
      <c r="B10" s="238"/>
      <c r="C10" s="239" t="s">
        <v>28</v>
      </c>
      <c r="D10" s="240"/>
      <c r="E10" s="240"/>
      <c r="F10" s="241"/>
      <c r="G10" s="242"/>
      <c r="H10" s="242"/>
      <c r="I10" s="242"/>
      <c r="J10" s="1055" t="s">
        <v>28</v>
      </c>
      <c r="K10" s="1055"/>
    </row>
    <row r="11" spans="1:29" s="232" customFormat="1" ht="13.8">
      <c r="A11" s="232" t="s">
        <v>3034</v>
      </c>
      <c r="B11" s="243"/>
      <c r="C11" s="244"/>
      <c r="D11" s="245"/>
      <c r="E11" s="245"/>
      <c r="F11" s="243"/>
      <c r="G11" s="246"/>
      <c r="H11" s="246"/>
      <c r="I11" s="243"/>
      <c r="J11" s="247"/>
      <c r="K11" s="248" t="s">
        <v>23</v>
      </c>
    </row>
    <row r="12" spans="1:29" s="229" customFormat="1" ht="13.8">
      <c r="A12" s="249"/>
      <c r="B12" s="250"/>
      <c r="C12" s="251"/>
      <c r="D12" s="251"/>
      <c r="E12" s="251"/>
      <c r="F12" s="252"/>
      <c r="G12" s="252"/>
      <c r="H12" s="253"/>
      <c r="I12" s="252"/>
      <c r="J12" s="254"/>
      <c r="K12" s="255"/>
      <c r="L12" s="256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</row>
    <row r="13" spans="1:29" s="258" customFormat="1" ht="34.5" customHeight="1">
      <c r="A13" s="1046" t="s">
        <v>24</v>
      </c>
      <c r="B13" s="1046"/>
      <c r="C13" s="1047" t="s">
        <v>1171</v>
      </c>
      <c r="D13" s="1047"/>
      <c r="E13" s="1047"/>
      <c r="F13" s="1047"/>
      <c r="G13" s="1047"/>
      <c r="H13" s="1047"/>
      <c r="I13" s="1047"/>
      <c r="J13" s="1047"/>
      <c r="K13" s="1047"/>
      <c r="L13" s="257"/>
    </row>
    <row r="14" spans="1:29" s="232" customFormat="1" ht="13.8">
      <c r="A14" s="225" t="s">
        <v>25</v>
      </c>
      <c r="B14" s="225"/>
      <c r="C14" s="259"/>
      <c r="D14" s="224"/>
      <c r="E14" s="224"/>
      <c r="F14" s="225"/>
      <c r="G14" s="225"/>
      <c r="H14" s="225"/>
      <c r="I14" s="260"/>
      <c r="J14" s="261"/>
      <c r="K14" s="262" t="s">
        <v>26</v>
      </c>
      <c r="L14" s="263"/>
      <c r="M14" s="264"/>
      <c r="N14" s="264"/>
      <c r="O14" s="264"/>
    </row>
    <row r="15" spans="1:29" s="223" customFormat="1" thickBot="1">
      <c r="A15" s="1048" t="s">
        <v>29</v>
      </c>
      <c r="B15" s="1048"/>
      <c r="C15" s="1048"/>
      <c r="D15" s="1048"/>
      <c r="E15" s="1048"/>
      <c r="F15" s="1048"/>
      <c r="G15" s="1048"/>
      <c r="H15" s="1048"/>
      <c r="I15" s="1048"/>
      <c r="J15" s="1048"/>
      <c r="K15" s="1048"/>
      <c r="L15" s="256"/>
      <c r="M15" s="265"/>
      <c r="N15" s="265"/>
    </row>
    <row r="16" spans="1:29" s="223" customFormat="1" ht="42.6" customHeight="1">
      <c r="A16" s="1049" t="s">
        <v>0</v>
      </c>
      <c r="B16" s="1051" t="s">
        <v>19</v>
      </c>
      <c r="C16" s="1051" t="s">
        <v>9</v>
      </c>
      <c r="D16" s="1051" t="s">
        <v>7</v>
      </c>
      <c r="E16" s="266"/>
      <c r="F16" s="1051" t="s">
        <v>3035</v>
      </c>
      <c r="G16" s="1051"/>
      <c r="H16" s="1051" t="s">
        <v>3036</v>
      </c>
      <c r="I16" s="1051"/>
      <c r="J16" s="1053" t="s">
        <v>3039</v>
      </c>
      <c r="K16" s="1043" t="s">
        <v>8</v>
      </c>
      <c r="L16" s="256"/>
      <c r="M16" s="265"/>
      <c r="N16" s="265"/>
    </row>
    <row r="17" spans="1:14" s="223" customFormat="1" ht="82.8">
      <c r="A17" s="1050"/>
      <c r="B17" s="1052"/>
      <c r="C17" s="1052"/>
      <c r="D17" s="1052"/>
      <c r="E17" s="267"/>
      <c r="F17" s="268" t="s">
        <v>10</v>
      </c>
      <c r="G17" s="267" t="s">
        <v>11</v>
      </c>
      <c r="H17" s="269" t="s">
        <v>3037</v>
      </c>
      <c r="I17" s="267" t="s">
        <v>3038</v>
      </c>
      <c r="J17" s="1054"/>
      <c r="K17" s="1044"/>
      <c r="L17" s="256"/>
      <c r="M17" s="265"/>
      <c r="N17" s="265"/>
    </row>
    <row r="18" spans="1:14" s="223" customFormat="1" ht="13.8">
      <c r="A18" s="270" t="s">
        <v>1</v>
      </c>
      <c r="B18" s="271">
        <v>2</v>
      </c>
      <c r="C18" s="271" t="s">
        <v>4</v>
      </c>
      <c r="D18" s="271" t="s">
        <v>5</v>
      </c>
      <c r="E18" s="271"/>
      <c r="F18" s="271" t="s">
        <v>6</v>
      </c>
      <c r="G18" s="271" t="s">
        <v>13</v>
      </c>
      <c r="H18" s="271" t="s">
        <v>14</v>
      </c>
      <c r="I18" s="271" t="s">
        <v>15</v>
      </c>
      <c r="J18" s="272" t="s">
        <v>16</v>
      </c>
      <c r="K18" s="273" t="s">
        <v>17</v>
      </c>
      <c r="L18" s="256"/>
      <c r="M18" s="265"/>
      <c r="N18" s="265"/>
    </row>
    <row r="19" spans="1:14" s="227" customFormat="1" ht="13.8" collapsed="1">
      <c r="A19" s="274">
        <v>3201</v>
      </c>
      <c r="B19" s="1045" t="s">
        <v>2459</v>
      </c>
      <c r="C19" s="1045"/>
      <c r="D19" s="1045"/>
      <c r="E19" s="1045"/>
      <c r="F19" s="1045"/>
      <c r="G19" s="1045"/>
      <c r="H19" s="1045"/>
      <c r="I19" s="1045"/>
      <c r="J19" s="1045"/>
      <c r="K19" s="1045"/>
      <c r="L19" s="256"/>
    </row>
    <row r="20" spans="1:14" s="227" customFormat="1" ht="13.8" outlineLevel="1">
      <c r="A20" s="274">
        <v>3202</v>
      </c>
      <c r="B20" s="79" t="s">
        <v>2460</v>
      </c>
      <c r="C20" s="275"/>
      <c r="D20" s="275"/>
      <c r="E20" s="275"/>
      <c r="F20" s="276"/>
      <c r="G20" s="276"/>
      <c r="H20" s="277"/>
      <c r="I20" s="276"/>
      <c r="J20" s="278"/>
      <c r="K20" s="279"/>
      <c r="L20" s="256"/>
    </row>
    <row r="21" spans="1:14" s="227" customFormat="1" ht="220.8" outlineLevel="1">
      <c r="A21" s="274">
        <v>3203</v>
      </c>
      <c r="B21" s="79" t="s">
        <v>2467</v>
      </c>
      <c r="C21" s="275" t="s">
        <v>31</v>
      </c>
      <c r="D21" s="275">
        <v>1</v>
      </c>
      <c r="E21" s="275">
        <v>1</v>
      </c>
      <c r="F21" s="280">
        <v>301217</v>
      </c>
      <c r="G21" s="280">
        <f>F21*E21</f>
        <v>301217</v>
      </c>
      <c r="H21" s="280">
        <v>105426</v>
      </c>
      <c r="I21" s="280">
        <f>H21*E21</f>
        <v>105426</v>
      </c>
      <c r="J21" s="278">
        <f>G21+I21</f>
        <v>406643</v>
      </c>
      <c r="K21" s="303"/>
      <c r="L21" s="256"/>
    </row>
    <row r="22" spans="1:14" s="227" customFormat="1" ht="220.8" outlineLevel="1">
      <c r="A22" s="274">
        <v>3204</v>
      </c>
      <c r="B22" s="281" t="s">
        <v>2468</v>
      </c>
      <c r="C22" s="282" t="s">
        <v>31</v>
      </c>
      <c r="D22" s="282">
        <v>1</v>
      </c>
      <c r="E22" s="275">
        <v>1</v>
      </c>
      <c r="F22" s="280">
        <v>301217</v>
      </c>
      <c r="G22" s="280">
        <f t="shared" ref="G22:G85" si="0">F22*E22</f>
        <v>301217</v>
      </c>
      <c r="H22" s="280">
        <v>105426</v>
      </c>
      <c r="I22" s="280">
        <f t="shared" ref="I22:I85" si="1">H22*E22</f>
        <v>105426</v>
      </c>
      <c r="J22" s="278">
        <f t="shared" ref="J22:J85" si="2">G22+I22</f>
        <v>406643</v>
      </c>
      <c r="K22" s="303"/>
      <c r="L22" s="256"/>
    </row>
    <row r="23" spans="1:14" s="227" customFormat="1" ht="69" outlineLevel="1">
      <c r="A23" s="274">
        <v>3205</v>
      </c>
      <c r="B23" s="79" t="s">
        <v>533</v>
      </c>
      <c r="C23" s="275" t="s">
        <v>31</v>
      </c>
      <c r="D23" s="275">
        <v>1</v>
      </c>
      <c r="E23" s="275">
        <v>1</v>
      </c>
      <c r="F23" s="280">
        <v>44168.474999999999</v>
      </c>
      <c r="G23" s="280">
        <f t="shared" si="0"/>
        <v>44168.474999999999</v>
      </c>
      <c r="H23" s="280">
        <v>4850</v>
      </c>
      <c r="I23" s="280">
        <f t="shared" si="1"/>
        <v>4850</v>
      </c>
      <c r="J23" s="278">
        <f t="shared" si="2"/>
        <v>49018.474999999999</v>
      </c>
      <c r="K23" s="279"/>
      <c r="L23" s="256"/>
    </row>
    <row r="24" spans="1:14" s="227" customFormat="1" ht="55.2" outlineLevel="1">
      <c r="A24" s="274">
        <v>3206</v>
      </c>
      <c r="B24" s="79" t="s">
        <v>534</v>
      </c>
      <c r="C24" s="275" t="s">
        <v>31</v>
      </c>
      <c r="D24" s="275">
        <v>2</v>
      </c>
      <c r="E24" s="275">
        <v>2</v>
      </c>
      <c r="F24" s="280">
        <v>4967.1000000000013</v>
      </c>
      <c r="G24" s="280">
        <f t="shared" si="0"/>
        <v>9934.2000000000025</v>
      </c>
      <c r="H24" s="280">
        <v>1050</v>
      </c>
      <c r="I24" s="280">
        <f t="shared" si="1"/>
        <v>2100</v>
      </c>
      <c r="J24" s="278">
        <f t="shared" si="2"/>
        <v>12034.200000000003</v>
      </c>
      <c r="K24" s="283"/>
      <c r="L24" s="256"/>
    </row>
    <row r="25" spans="1:14" s="227" customFormat="1" ht="124.2" outlineLevel="1">
      <c r="A25" s="274">
        <v>3207</v>
      </c>
      <c r="B25" s="79" t="s">
        <v>535</v>
      </c>
      <c r="C25" s="275" t="s">
        <v>2461</v>
      </c>
      <c r="D25" s="275" t="s">
        <v>2462</v>
      </c>
      <c r="E25" s="275">
        <v>18.97</v>
      </c>
      <c r="F25" s="280">
        <v>2688</v>
      </c>
      <c r="G25" s="280">
        <f t="shared" si="0"/>
        <v>50991.360000000001</v>
      </c>
      <c r="H25" s="280">
        <v>6712.0000000000009</v>
      </c>
      <c r="I25" s="280">
        <f t="shared" si="1"/>
        <v>127326.64000000001</v>
      </c>
      <c r="J25" s="278">
        <f t="shared" si="2"/>
        <v>178318</v>
      </c>
      <c r="K25" s="281"/>
      <c r="L25" s="256"/>
    </row>
    <row r="26" spans="1:14" s="227" customFormat="1" ht="96.6" outlineLevel="1">
      <c r="A26" s="274">
        <v>3208</v>
      </c>
      <c r="B26" s="79" t="s">
        <v>536</v>
      </c>
      <c r="C26" s="275" t="s">
        <v>2031</v>
      </c>
      <c r="D26" s="275" t="s">
        <v>2463</v>
      </c>
      <c r="E26" s="275">
        <v>1</v>
      </c>
      <c r="F26" s="280">
        <v>870.4000000000002</v>
      </c>
      <c r="G26" s="280">
        <f t="shared" si="0"/>
        <v>870.4000000000002</v>
      </c>
      <c r="H26" s="280">
        <v>1450.0000000000002</v>
      </c>
      <c r="I26" s="280">
        <f t="shared" si="1"/>
        <v>1450.0000000000002</v>
      </c>
      <c r="J26" s="278">
        <f t="shared" si="2"/>
        <v>2320.4000000000005</v>
      </c>
      <c r="K26" s="279"/>
      <c r="L26" s="256"/>
    </row>
    <row r="27" spans="1:14" s="227" customFormat="1" ht="96.6" outlineLevel="1">
      <c r="A27" s="274">
        <v>3209</v>
      </c>
      <c r="B27" s="79" t="s">
        <v>537</v>
      </c>
      <c r="C27" s="275" t="s">
        <v>2031</v>
      </c>
      <c r="D27" s="275" t="s">
        <v>2464</v>
      </c>
      <c r="E27" s="275">
        <v>5</v>
      </c>
      <c r="F27" s="280">
        <v>2409.6</v>
      </c>
      <c r="G27" s="280">
        <f t="shared" si="0"/>
        <v>12048</v>
      </c>
      <c r="H27" s="280">
        <v>2902.9399999999996</v>
      </c>
      <c r="I27" s="280">
        <f t="shared" si="1"/>
        <v>14514.699999999997</v>
      </c>
      <c r="J27" s="278">
        <f t="shared" si="2"/>
        <v>26562.699999999997</v>
      </c>
      <c r="K27" s="279"/>
      <c r="L27" s="256"/>
    </row>
    <row r="28" spans="1:14" s="227" customFormat="1" ht="82.8" outlineLevel="1">
      <c r="A28" s="274">
        <v>3210</v>
      </c>
      <c r="B28" s="79" t="s">
        <v>538</v>
      </c>
      <c r="C28" s="275" t="s">
        <v>2031</v>
      </c>
      <c r="D28" s="275" t="s">
        <v>2465</v>
      </c>
      <c r="E28" s="275">
        <v>2</v>
      </c>
      <c r="F28" s="280">
        <v>2331.2000000000003</v>
      </c>
      <c r="G28" s="280">
        <f t="shared" si="0"/>
        <v>4662.4000000000005</v>
      </c>
      <c r="H28" s="280">
        <v>4195</v>
      </c>
      <c r="I28" s="280">
        <f t="shared" si="1"/>
        <v>8390</v>
      </c>
      <c r="J28" s="278">
        <f t="shared" si="2"/>
        <v>13052.400000000001</v>
      </c>
      <c r="K28" s="279"/>
      <c r="L28" s="256"/>
    </row>
    <row r="29" spans="1:14" s="227" customFormat="1" ht="96.6" outlineLevel="1">
      <c r="A29" s="274">
        <v>3211</v>
      </c>
      <c r="B29" s="79" t="s">
        <v>539</v>
      </c>
      <c r="C29" s="275" t="s">
        <v>2031</v>
      </c>
      <c r="D29" s="275" t="s">
        <v>2466</v>
      </c>
      <c r="E29" s="275">
        <v>1</v>
      </c>
      <c r="F29" s="280">
        <v>3622.4</v>
      </c>
      <c r="G29" s="280">
        <f t="shared" si="0"/>
        <v>3622.4</v>
      </c>
      <c r="H29" s="280">
        <v>4195</v>
      </c>
      <c r="I29" s="280">
        <f t="shared" si="1"/>
        <v>4195</v>
      </c>
      <c r="J29" s="278">
        <f t="shared" si="2"/>
        <v>7817.4</v>
      </c>
      <c r="K29" s="279"/>
      <c r="L29" s="256"/>
    </row>
    <row r="30" spans="1:14" s="227" customFormat="1" ht="96.6" outlineLevel="1">
      <c r="A30" s="274">
        <v>3212</v>
      </c>
      <c r="B30" s="284" t="s">
        <v>540</v>
      </c>
      <c r="C30" s="275" t="s">
        <v>2031</v>
      </c>
      <c r="D30" s="275" t="s">
        <v>2469</v>
      </c>
      <c r="E30" s="275">
        <v>3</v>
      </c>
      <c r="F30" s="280">
        <v>2960.0000000000005</v>
      </c>
      <c r="G30" s="280">
        <f t="shared" si="0"/>
        <v>8880.0000000000018</v>
      </c>
      <c r="H30" s="280">
        <v>2880</v>
      </c>
      <c r="I30" s="280">
        <f t="shared" si="1"/>
        <v>8640</v>
      </c>
      <c r="J30" s="278">
        <f t="shared" si="2"/>
        <v>17520</v>
      </c>
      <c r="K30" s="279"/>
      <c r="L30" s="256"/>
    </row>
    <row r="31" spans="1:14" s="227" customFormat="1" ht="110.4" outlineLevel="1">
      <c r="A31" s="274">
        <v>3213</v>
      </c>
      <c r="B31" s="284" t="s">
        <v>541</v>
      </c>
      <c r="C31" s="275" t="s">
        <v>2470</v>
      </c>
      <c r="D31" s="275" t="s">
        <v>2471</v>
      </c>
      <c r="E31" s="275">
        <v>28.71</v>
      </c>
      <c r="F31" s="280">
        <v>848.40000000000009</v>
      </c>
      <c r="G31" s="280">
        <f t="shared" si="0"/>
        <v>24357.564000000002</v>
      </c>
      <c r="H31" s="280">
        <v>1150</v>
      </c>
      <c r="I31" s="280">
        <f t="shared" si="1"/>
        <v>33016.5</v>
      </c>
      <c r="J31" s="278">
        <f t="shared" si="2"/>
        <v>57374.063999999998</v>
      </c>
      <c r="K31" s="279"/>
      <c r="L31" s="256"/>
    </row>
    <row r="32" spans="1:14" s="227" customFormat="1" ht="13.8" outlineLevel="1">
      <c r="A32" s="274">
        <v>3214</v>
      </c>
      <c r="B32" s="284" t="s">
        <v>2472</v>
      </c>
      <c r="C32" s="275"/>
      <c r="D32" s="275"/>
      <c r="E32" s="275"/>
      <c r="F32" s="280"/>
      <c r="G32" s="280">
        <f t="shared" si="0"/>
        <v>0</v>
      </c>
      <c r="H32" s="280"/>
      <c r="I32" s="280">
        <f t="shared" si="1"/>
        <v>0</v>
      </c>
      <c r="J32" s="278">
        <f t="shared" si="2"/>
        <v>0</v>
      </c>
      <c r="K32" s="279"/>
      <c r="L32" s="256"/>
    </row>
    <row r="33" spans="1:12" s="227" customFormat="1" ht="41.4" outlineLevel="1">
      <c r="A33" s="274">
        <v>3215</v>
      </c>
      <c r="B33" s="284" t="s">
        <v>543</v>
      </c>
      <c r="C33" s="275" t="s">
        <v>31</v>
      </c>
      <c r="D33" s="275">
        <v>1</v>
      </c>
      <c r="E33" s="275">
        <v>1</v>
      </c>
      <c r="F33" s="280">
        <v>1685.7</v>
      </c>
      <c r="G33" s="280">
        <f t="shared" si="0"/>
        <v>1685.7</v>
      </c>
      <c r="H33" s="280">
        <v>1050</v>
      </c>
      <c r="I33" s="280">
        <f t="shared" si="1"/>
        <v>1050</v>
      </c>
      <c r="J33" s="278">
        <f t="shared" si="2"/>
        <v>2735.7</v>
      </c>
      <c r="K33" s="279"/>
      <c r="L33" s="256"/>
    </row>
    <row r="34" spans="1:12" s="227" customFormat="1" ht="41.4" outlineLevel="1">
      <c r="A34" s="274">
        <v>3216</v>
      </c>
      <c r="B34" s="284" t="s">
        <v>544</v>
      </c>
      <c r="C34" s="275" t="s">
        <v>31</v>
      </c>
      <c r="D34" s="275">
        <v>5</v>
      </c>
      <c r="E34" s="275">
        <v>5</v>
      </c>
      <c r="F34" s="280">
        <v>2289.6</v>
      </c>
      <c r="G34" s="280">
        <f t="shared" si="0"/>
        <v>11448</v>
      </c>
      <c r="H34" s="280">
        <v>1050</v>
      </c>
      <c r="I34" s="280">
        <f t="shared" si="1"/>
        <v>5250</v>
      </c>
      <c r="J34" s="278">
        <f t="shared" si="2"/>
        <v>16698</v>
      </c>
      <c r="K34" s="279"/>
      <c r="L34" s="256"/>
    </row>
    <row r="35" spans="1:12" s="227" customFormat="1" ht="55.2" outlineLevel="1">
      <c r="A35" s="274">
        <v>3217</v>
      </c>
      <c r="B35" s="284" t="s">
        <v>545</v>
      </c>
      <c r="C35" s="275" t="s">
        <v>31</v>
      </c>
      <c r="D35" s="275">
        <v>1</v>
      </c>
      <c r="E35" s="275">
        <v>1</v>
      </c>
      <c r="F35" s="280">
        <v>309.60000000000008</v>
      </c>
      <c r="G35" s="280">
        <f t="shared" si="0"/>
        <v>309.60000000000008</v>
      </c>
      <c r="H35" s="280">
        <v>750</v>
      </c>
      <c r="I35" s="280">
        <f t="shared" si="1"/>
        <v>750</v>
      </c>
      <c r="J35" s="278">
        <f t="shared" si="2"/>
        <v>1059.6000000000001</v>
      </c>
      <c r="K35" s="279"/>
      <c r="L35" s="256"/>
    </row>
    <row r="36" spans="1:12" s="227" customFormat="1" ht="55.2" outlineLevel="1">
      <c r="A36" s="274">
        <v>3218</v>
      </c>
      <c r="B36" s="79" t="s">
        <v>546</v>
      </c>
      <c r="C36" s="275" t="s">
        <v>31</v>
      </c>
      <c r="D36" s="275">
        <v>5</v>
      </c>
      <c r="E36" s="275">
        <v>5</v>
      </c>
      <c r="F36" s="280">
        <v>633.6</v>
      </c>
      <c r="G36" s="280">
        <f t="shared" si="0"/>
        <v>3168</v>
      </c>
      <c r="H36" s="280">
        <v>750</v>
      </c>
      <c r="I36" s="280">
        <f t="shared" si="1"/>
        <v>3750</v>
      </c>
      <c r="J36" s="278">
        <f t="shared" si="2"/>
        <v>6918</v>
      </c>
      <c r="K36" s="279"/>
      <c r="L36" s="256"/>
    </row>
    <row r="37" spans="1:12" s="227" customFormat="1" ht="55.2" outlineLevel="1">
      <c r="A37" s="274">
        <v>3219</v>
      </c>
      <c r="B37" s="79" t="s">
        <v>547</v>
      </c>
      <c r="C37" s="275" t="s">
        <v>31</v>
      </c>
      <c r="D37" s="275">
        <v>1</v>
      </c>
      <c r="E37" s="275">
        <v>1</v>
      </c>
      <c r="F37" s="280">
        <v>2771.2000000000003</v>
      </c>
      <c r="G37" s="280">
        <f t="shared" si="0"/>
        <v>2771.2000000000003</v>
      </c>
      <c r="H37" s="280">
        <v>2550</v>
      </c>
      <c r="I37" s="280">
        <f t="shared" si="1"/>
        <v>2550</v>
      </c>
      <c r="J37" s="278">
        <f t="shared" si="2"/>
        <v>5321.2000000000007</v>
      </c>
      <c r="K37" s="279"/>
      <c r="L37" s="256"/>
    </row>
    <row r="38" spans="1:12" s="227" customFormat="1" ht="96.6" outlineLevel="1">
      <c r="A38" s="274">
        <v>3220</v>
      </c>
      <c r="B38" s="79" t="s">
        <v>548</v>
      </c>
      <c r="C38" s="275" t="s">
        <v>2461</v>
      </c>
      <c r="D38" s="275" t="s">
        <v>2473</v>
      </c>
      <c r="E38" s="275">
        <v>3.85</v>
      </c>
      <c r="F38" s="280">
        <v>527.4666666666667</v>
      </c>
      <c r="G38" s="280">
        <f t="shared" si="0"/>
        <v>2030.7466666666669</v>
      </c>
      <c r="H38" s="280">
        <v>1400</v>
      </c>
      <c r="I38" s="280">
        <f t="shared" si="1"/>
        <v>5390</v>
      </c>
      <c r="J38" s="278">
        <f t="shared" si="2"/>
        <v>7420.7466666666669</v>
      </c>
      <c r="K38" s="79"/>
      <c r="L38" s="256"/>
    </row>
    <row r="39" spans="1:12" s="227" customFormat="1" ht="96.6" outlineLevel="1">
      <c r="A39" s="274">
        <v>3221</v>
      </c>
      <c r="B39" s="79" t="s">
        <v>549</v>
      </c>
      <c r="C39" s="275" t="s">
        <v>2461</v>
      </c>
      <c r="D39" s="275" t="s">
        <v>2474</v>
      </c>
      <c r="E39" s="275">
        <v>32.81</v>
      </c>
      <c r="F39" s="280">
        <v>1055.4666666666667</v>
      </c>
      <c r="G39" s="280">
        <f t="shared" si="0"/>
        <v>34629.861333333334</v>
      </c>
      <c r="H39" s="280">
        <v>1884.0000000000005</v>
      </c>
      <c r="I39" s="280">
        <f t="shared" si="1"/>
        <v>61814.040000000023</v>
      </c>
      <c r="J39" s="278">
        <f t="shared" si="2"/>
        <v>96443.901333333357</v>
      </c>
      <c r="K39" s="79"/>
      <c r="L39" s="256"/>
    </row>
    <row r="40" spans="1:12" s="227" customFormat="1" ht="96.6" outlineLevel="1">
      <c r="A40" s="274">
        <v>3222</v>
      </c>
      <c r="B40" s="79" t="s">
        <v>550</v>
      </c>
      <c r="C40" s="275" t="s">
        <v>2461</v>
      </c>
      <c r="D40" s="275" t="s">
        <v>2475</v>
      </c>
      <c r="E40" s="275">
        <v>3.53</v>
      </c>
      <c r="F40" s="280">
        <v>2110.9333333333334</v>
      </c>
      <c r="G40" s="280">
        <f t="shared" si="0"/>
        <v>7451.5946666666669</v>
      </c>
      <c r="H40" s="280">
        <v>3768.0000000000009</v>
      </c>
      <c r="I40" s="280">
        <f t="shared" si="1"/>
        <v>13301.040000000003</v>
      </c>
      <c r="J40" s="278">
        <f t="shared" si="2"/>
        <v>20752.634666666669</v>
      </c>
      <c r="K40" s="79"/>
      <c r="L40" s="256"/>
    </row>
    <row r="41" spans="1:12" s="227" customFormat="1" ht="82.8" outlineLevel="1">
      <c r="A41" s="274">
        <v>3223</v>
      </c>
      <c r="B41" s="79" t="s">
        <v>551</v>
      </c>
      <c r="C41" s="275" t="s">
        <v>2031</v>
      </c>
      <c r="D41" s="275" t="s">
        <v>2476</v>
      </c>
      <c r="E41" s="275">
        <v>1</v>
      </c>
      <c r="F41" s="280">
        <v>880</v>
      </c>
      <c r="G41" s="280">
        <f t="shared" si="0"/>
        <v>880</v>
      </c>
      <c r="H41" s="280">
        <v>243</v>
      </c>
      <c r="I41" s="280">
        <f t="shared" si="1"/>
        <v>243</v>
      </c>
      <c r="J41" s="278">
        <f t="shared" si="2"/>
        <v>1123</v>
      </c>
      <c r="K41" s="275"/>
      <c r="L41" s="256"/>
    </row>
    <row r="42" spans="1:12" s="227" customFormat="1" ht="82.8" outlineLevel="1">
      <c r="A42" s="274">
        <v>3224</v>
      </c>
      <c r="B42" s="79" t="s">
        <v>552</v>
      </c>
      <c r="C42" s="275" t="s">
        <v>2031</v>
      </c>
      <c r="D42" s="275" t="s">
        <v>2477</v>
      </c>
      <c r="E42" s="275">
        <v>10</v>
      </c>
      <c r="F42" s="280">
        <v>617.6</v>
      </c>
      <c r="G42" s="280">
        <f t="shared" si="0"/>
        <v>6176</v>
      </c>
      <c r="H42" s="280">
        <v>777</v>
      </c>
      <c r="I42" s="280">
        <f t="shared" si="1"/>
        <v>7770</v>
      </c>
      <c r="J42" s="278">
        <f t="shared" si="2"/>
        <v>13946</v>
      </c>
      <c r="K42" s="79"/>
      <c r="L42" s="256"/>
    </row>
    <row r="43" spans="1:12" s="227" customFormat="1" ht="82.8" outlineLevel="1">
      <c r="A43" s="274">
        <v>3225</v>
      </c>
      <c r="B43" s="79" t="s">
        <v>553</v>
      </c>
      <c r="C43" s="275" t="s">
        <v>2031</v>
      </c>
      <c r="D43" s="275" t="s">
        <v>2478</v>
      </c>
      <c r="E43" s="275">
        <v>1</v>
      </c>
      <c r="F43" s="280">
        <v>2174.4</v>
      </c>
      <c r="G43" s="280">
        <f t="shared" si="0"/>
        <v>2174.4</v>
      </c>
      <c r="H43" s="280">
        <v>2736</v>
      </c>
      <c r="I43" s="280">
        <f t="shared" si="1"/>
        <v>2736</v>
      </c>
      <c r="J43" s="278">
        <f t="shared" si="2"/>
        <v>4910.3999999999996</v>
      </c>
      <c r="K43" s="79"/>
      <c r="L43" s="256"/>
    </row>
    <row r="44" spans="1:12" s="227" customFormat="1" ht="82.8" outlineLevel="1">
      <c r="A44" s="274">
        <v>3226</v>
      </c>
      <c r="B44" s="79" t="s">
        <v>554</v>
      </c>
      <c r="C44" s="275" t="s">
        <v>2031</v>
      </c>
      <c r="D44" s="275" t="s">
        <v>2479</v>
      </c>
      <c r="E44" s="275">
        <v>1</v>
      </c>
      <c r="F44" s="280">
        <v>382.40000000000003</v>
      </c>
      <c r="G44" s="280">
        <f t="shared" si="0"/>
        <v>382.40000000000003</v>
      </c>
      <c r="H44" s="280">
        <v>369</v>
      </c>
      <c r="I44" s="280">
        <f t="shared" si="1"/>
        <v>369</v>
      </c>
      <c r="J44" s="278">
        <f t="shared" si="2"/>
        <v>751.40000000000009</v>
      </c>
      <c r="K44" s="79"/>
      <c r="L44" s="256"/>
    </row>
    <row r="45" spans="1:12" s="227" customFormat="1" ht="82.8" outlineLevel="1">
      <c r="A45" s="274">
        <v>3227</v>
      </c>
      <c r="B45" s="79" t="s">
        <v>555</v>
      </c>
      <c r="C45" s="275" t="s">
        <v>2031</v>
      </c>
      <c r="D45" s="275" t="s">
        <v>2480</v>
      </c>
      <c r="E45" s="275">
        <v>1</v>
      </c>
      <c r="F45" s="280">
        <v>952</v>
      </c>
      <c r="G45" s="280">
        <f t="shared" si="0"/>
        <v>952</v>
      </c>
      <c r="H45" s="280">
        <v>1197</v>
      </c>
      <c r="I45" s="280">
        <f t="shared" si="1"/>
        <v>1197</v>
      </c>
      <c r="J45" s="278">
        <f t="shared" si="2"/>
        <v>2149</v>
      </c>
      <c r="K45" s="79"/>
      <c r="L45" s="256"/>
    </row>
    <row r="46" spans="1:12" s="227" customFormat="1" ht="82.8" outlineLevel="1">
      <c r="A46" s="274">
        <v>3228</v>
      </c>
      <c r="B46" s="79" t="s">
        <v>556</v>
      </c>
      <c r="C46" s="275" t="s">
        <v>2031</v>
      </c>
      <c r="D46" s="275" t="s">
        <v>2481</v>
      </c>
      <c r="E46" s="275">
        <v>3</v>
      </c>
      <c r="F46" s="280">
        <v>750.4000000000002</v>
      </c>
      <c r="G46" s="280">
        <f t="shared" si="0"/>
        <v>2251.2000000000007</v>
      </c>
      <c r="H46" s="280">
        <v>945</v>
      </c>
      <c r="I46" s="280">
        <f t="shared" si="1"/>
        <v>2835</v>
      </c>
      <c r="J46" s="278">
        <f t="shared" si="2"/>
        <v>5086.2000000000007</v>
      </c>
      <c r="K46" s="79"/>
      <c r="L46" s="256"/>
    </row>
    <row r="47" spans="1:12" s="227" customFormat="1" ht="82.8" outlineLevel="1">
      <c r="A47" s="274">
        <v>3229</v>
      </c>
      <c r="B47" s="79" t="s">
        <v>557</v>
      </c>
      <c r="C47" s="275" t="s">
        <v>2031</v>
      </c>
      <c r="D47" s="275" t="s">
        <v>2482</v>
      </c>
      <c r="E47" s="275">
        <v>2</v>
      </c>
      <c r="F47" s="280">
        <v>1409.6000000000001</v>
      </c>
      <c r="G47" s="280">
        <f t="shared" si="0"/>
        <v>2819.2000000000003</v>
      </c>
      <c r="H47" s="280">
        <v>1773</v>
      </c>
      <c r="I47" s="280">
        <f t="shared" si="1"/>
        <v>3546</v>
      </c>
      <c r="J47" s="278">
        <f t="shared" si="2"/>
        <v>6365.2000000000007</v>
      </c>
      <c r="K47" s="79"/>
      <c r="L47" s="256"/>
    </row>
    <row r="48" spans="1:12" s="227" customFormat="1" ht="82.8" outlineLevel="1">
      <c r="A48" s="274">
        <v>3230</v>
      </c>
      <c r="B48" s="79" t="s">
        <v>558</v>
      </c>
      <c r="C48" s="275" t="s">
        <v>2483</v>
      </c>
      <c r="D48" s="275" t="s">
        <v>2484</v>
      </c>
      <c r="E48" s="275">
        <v>2.77</v>
      </c>
      <c r="F48" s="280">
        <v>466.80000000000007</v>
      </c>
      <c r="G48" s="280">
        <f t="shared" si="0"/>
        <v>1293.0360000000003</v>
      </c>
      <c r="H48" s="280">
        <v>1150</v>
      </c>
      <c r="I48" s="280">
        <f t="shared" si="1"/>
        <v>3185.5</v>
      </c>
      <c r="J48" s="278">
        <f t="shared" si="2"/>
        <v>4478.5360000000001</v>
      </c>
      <c r="K48" s="79"/>
      <c r="L48" s="256"/>
    </row>
    <row r="49" spans="1:12" s="227" customFormat="1" ht="13.8" outlineLevel="1">
      <c r="A49" s="274">
        <v>3231</v>
      </c>
      <c r="B49" s="79" t="s">
        <v>2485</v>
      </c>
      <c r="C49" s="275"/>
      <c r="D49" s="275"/>
      <c r="E49" s="275"/>
      <c r="F49" s="280"/>
      <c r="G49" s="280"/>
      <c r="H49" s="280"/>
      <c r="I49" s="280"/>
      <c r="J49" s="278"/>
      <c r="K49" s="79"/>
      <c r="L49" s="256"/>
    </row>
    <row r="50" spans="1:12" s="227" customFormat="1" ht="165.6" outlineLevel="1">
      <c r="A50" s="274">
        <v>3232</v>
      </c>
      <c r="B50" s="79" t="s">
        <v>2486</v>
      </c>
      <c r="C50" s="275" t="s">
        <v>31</v>
      </c>
      <c r="D50" s="275">
        <v>1</v>
      </c>
      <c r="E50" s="275">
        <v>1</v>
      </c>
      <c r="F50" s="280">
        <v>38499</v>
      </c>
      <c r="G50" s="280">
        <f t="shared" si="0"/>
        <v>38499</v>
      </c>
      <c r="H50" s="280">
        <v>11165</v>
      </c>
      <c r="I50" s="280">
        <f t="shared" si="1"/>
        <v>11165</v>
      </c>
      <c r="J50" s="278">
        <f t="shared" si="2"/>
        <v>49664</v>
      </c>
      <c r="K50" s="275"/>
      <c r="L50" s="256"/>
    </row>
    <row r="51" spans="1:12" s="227" customFormat="1" ht="41.4" outlineLevel="1">
      <c r="A51" s="274">
        <v>3233</v>
      </c>
      <c r="B51" s="79" t="s">
        <v>543</v>
      </c>
      <c r="C51" s="275" t="s">
        <v>31</v>
      </c>
      <c r="D51" s="275">
        <v>6</v>
      </c>
      <c r="E51" s="275">
        <v>6</v>
      </c>
      <c r="F51" s="280">
        <v>1685.7</v>
      </c>
      <c r="G51" s="280">
        <f t="shared" si="0"/>
        <v>10114.200000000001</v>
      </c>
      <c r="H51" s="280">
        <v>1050</v>
      </c>
      <c r="I51" s="280">
        <f t="shared" si="1"/>
        <v>6300</v>
      </c>
      <c r="J51" s="278">
        <f t="shared" si="2"/>
        <v>16414.2</v>
      </c>
      <c r="K51" s="275"/>
      <c r="L51" s="256"/>
    </row>
    <row r="52" spans="1:12" s="227" customFormat="1" ht="41.4" outlineLevel="1">
      <c r="A52" s="274">
        <v>3234</v>
      </c>
      <c r="B52" s="79" t="s">
        <v>560</v>
      </c>
      <c r="C52" s="275" t="s">
        <v>31</v>
      </c>
      <c r="D52" s="275">
        <v>2</v>
      </c>
      <c r="E52" s="275">
        <v>2</v>
      </c>
      <c r="F52" s="280">
        <v>1850.3999999999999</v>
      </c>
      <c r="G52" s="280">
        <f t="shared" si="0"/>
        <v>3700.7999999999997</v>
      </c>
      <c r="H52" s="280">
        <v>1050</v>
      </c>
      <c r="I52" s="280">
        <f t="shared" si="1"/>
        <v>2100</v>
      </c>
      <c r="J52" s="278">
        <f t="shared" si="2"/>
        <v>5800.7999999999993</v>
      </c>
      <c r="K52" s="275"/>
      <c r="L52" s="256"/>
    </row>
    <row r="53" spans="1:12" s="227" customFormat="1" ht="41.4" outlineLevel="1">
      <c r="A53" s="274">
        <v>3235</v>
      </c>
      <c r="B53" s="79" t="s">
        <v>561</v>
      </c>
      <c r="C53" s="275" t="s">
        <v>31</v>
      </c>
      <c r="D53" s="275">
        <v>2</v>
      </c>
      <c r="E53" s="275">
        <v>2</v>
      </c>
      <c r="F53" s="280">
        <v>2061</v>
      </c>
      <c r="G53" s="280">
        <f t="shared" si="0"/>
        <v>4122</v>
      </c>
      <c r="H53" s="280">
        <v>1050</v>
      </c>
      <c r="I53" s="280">
        <f t="shared" si="1"/>
        <v>2100</v>
      </c>
      <c r="J53" s="278">
        <f t="shared" si="2"/>
        <v>6222</v>
      </c>
      <c r="K53" s="275"/>
      <c r="L53" s="256"/>
    </row>
    <row r="54" spans="1:12" s="227" customFormat="1" ht="69" outlineLevel="1">
      <c r="A54" s="274">
        <v>3236</v>
      </c>
      <c r="B54" s="79" t="s">
        <v>562</v>
      </c>
      <c r="C54" s="275" t="s">
        <v>31</v>
      </c>
      <c r="D54" s="275">
        <v>1</v>
      </c>
      <c r="E54" s="275">
        <v>1</v>
      </c>
      <c r="F54" s="280">
        <v>12000.300000000001</v>
      </c>
      <c r="G54" s="280">
        <f t="shared" si="0"/>
        <v>12000.300000000001</v>
      </c>
      <c r="H54" s="280">
        <v>4850</v>
      </c>
      <c r="I54" s="280">
        <f t="shared" si="1"/>
        <v>4850</v>
      </c>
      <c r="J54" s="278">
        <f t="shared" si="2"/>
        <v>16850.300000000003</v>
      </c>
      <c r="K54" s="275"/>
      <c r="L54" s="256"/>
    </row>
    <row r="55" spans="1:12" s="227" customFormat="1" ht="55.2" outlineLevel="1">
      <c r="A55" s="274">
        <v>3237</v>
      </c>
      <c r="B55" s="79" t="s">
        <v>545</v>
      </c>
      <c r="C55" s="275" t="s">
        <v>31</v>
      </c>
      <c r="D55" s="275">
        <v>6</v>
      </c>
      <c r="E55" s="275">
        <v>6</v>
      </c>
      <c r="F55" s="280">
        <v>309.60000000000008</v>
      </c>
      <c r="G55" s="280">
        <f t="shared" si="0"/>
        <v>1857.6000000000004</v>
      </c>
      <c r="H55" s="280">
        <v>750</v>
      </c>
      <c r="I55" s="280">
        <f t="shared" si="1"/>
        <v>4500</v>
      </c>
      <c r="J55" s="278">
        <f t="shared" si="2"/>
        <v>6357.6</v>
      </c>
      <c r="K55" s="275"/>
      <c r="L55" s="256"/>
    </row>
    <row r="56" spans="1:12" s="227" customFormat="1" ht="55.2" outlineLevel="1">
      <c r="A56" s="274">
        <v>3238</v>
      </c>
      <c r="B56" s="79" t="s">
        <v>563</v>
      </c>
      <c r="C56" s="275" t="s">
        <v>31</v>
      </c>
      <c r="D56" s="275">
        <v>2</v>
      </c>
      <c r="E56" s="275">
        <v>2</v>
      </c>
      <c r="F56" s="280">
        <v>364.5</v>
      </c>
      <c r="G56" s="280">
        <f t="shared" si="0"/>
        <v>729</v>
      </c>
      <c r="H56" s="280">
        <v>750</v>
      </c>
      <c r="I56" s="280">
        <f t="shared" si="1"/>
        <v>1500</v>
      </c>
      <c r="J56" s="278">
        <f t="shared" si="2"/>
        <v>2229</v>
      </c>
      <c r="K56" s="79"/>
      <c r="L56" s="256"/>
    </row>
    <row r="57" spans="1:12" s="227" customFormat="1" ht="55.2" outlineLevel="1">
      <c r="A57" s="274">
        <v>3239</v>
      </c>
      <c r="B57" s="79" t="s">
        <v>564</v>
      </c>
      <c r="C57" s="275" t="s">
        <v>31</v>
      </c>
      <c r="D57" s="275">
        <v>2</v>
      </c>
      <c r="E57" s="275">
        <v>2</v>
      </c>
      <c r="F57" s="280">
        <v>540.9</v>
      </c>
      <c r="G57" s="280">
        <f t="shared" si="0"/>
        <v>1081.8</v>
      </c>
      <c r="H57" s="280">
        <v>750</v>
      </c>
      <c r="I57" s="280">
        <f t="shared" si="1"/>
        <v>1500</v>
      </c>
      <c r="J57" s="278">
        <f t="shared" si="2"/>
        <v>2581.8000000000002</v>
      </c>
      <c r="K57" s="79"/>
      <c r="L57" s="256"/>
    </row>
    <row r="58" spans="1:12" s="227" customFormat="1" ht="55.2" outlineLevel="1">
      <c r="A58" s="274">
        <v>3240</v>
      </c>
      <c r="B58" s="79" t="s">
        <v>565</v>
      </c>
      <c r="C58" s="275" t="s">
        <v>31</v>
      </c>
      <c r="D58" s="275">
        <v>1</v>
      </c>
      <c r="E58" s="275">
        <v>1</v>
      </c>
      <c r="F58" s="280">
        <v>1851.2</v>
      </c>
      <c r="G58" s="280">
        <f t="shared" si="0"/>
        <v>1851.2</v>
      </c>
      <c r="H58" s="280">
        <v>1150</v>
      </c>
      <c r="I58" s="280">
        <f t="shared" si="1"/>
        <v>1150</v>
      </c>
      <c r="J58" s="278">
        <f t="shared" si="2"/>
        <v>3001.2</v>
      </c>
      <c r="K58" s="79"/>
      <c r="L58" s="256"/>
    </row>
    <row r="59" spans="1:12" s="227" customFormat="1" ht="96.6" outlineLevel="1">
      <c r="A59" s="274">
        <v>3241</v>
      </c>
      <c r="B59" s="79" t="s">
        <v>548</v>
      </c>
      <c r="C59" s="275" t="s">
        <v>2461</v>
      </c>
      <c r="D59" s="275" t="s">
        <v>2487</v>
      </c>
      <c r="E59" s="275">
        <v>9.66</v>
      </c>
      <c r="F59" s="280">
        <v>527.4666666666667</v>
      </c>
      <c r="G59" s="280">
        <f t="shared" si="0"/>
        <v>5095.3280000000004</v>
      </c>
      <c r="H59" s="280">
        <v>1400</v>
      </c>
      <c r="I59" s="280">
        <f t="shared" si="1"/>
        <v>13524</v>
      </c>
      <c r="J59" s="278">
        <f t="shared" si="2"/>
        <v>18619.328000000001</v>
      </c>
      <c r="K59" s="79"/>
      <c r="L59" s="256"/>
    </row>
    <row r="60" spans="1:12" s="227" customFormat="1" ht="96.6" outlineLevel="1">
      <c r="A60" s="274">
        <v>3242</v>
      </c>
      <c r="B60" s="79" t="s">
        <v>566</v>
      </c>
      <c r="C60" s="275" t="s">
        <v>2461</v>
      </c>
      <c r="D60" s="275" t="s">
        <v>2488</v>
      </c>
      <c r="E60" s="275">
        <v>2.4900000000000002</v>
      </c>
      <c r="F60" s="280">
        <v>659.73333333333335</v>
      </c>
      <c r="G60" s="280">
        <f t="shared" si="0"/>
        <v>1642.7360000000001</v>
      </c>
      <c r="H60" s="280">
        <v>1400</v>
      </c>
      <c r="I60" s="280">
        <f t="shared" si="1"/>
        <v>3486.0000000000005</v>
      </c>
      <c r="J60" s="278">
        <f t="shared" si="2"/>
        <v>5128.7360000000008</v>
      </c>
      <c r="K60" s="79"/>
      <c r="L60" s="256"/>
    </row>
    <row r="61" spans="1:12" s="227" customFormat="1" ht="96.6" outlineLevel="1">
      <c r="A61" s="274">
        <v>3243</v>
      </c>
      <c r="B61" s="79" t="s">
        <v>567</v>
      </c>
      <c r="C61" s="275" t="s">
        <v>2461</v>
      </c>
      <c r="D61" s="275" t="s">
        <v>2489</v>
      </c>
      <c r="E61" s="275">
        <v>9.9600000000000009</v>
      </c>
      <c r="F61" s="280">
        <v>844.26666666666665</v>
      </c>
      <c r="G61" s="280">
        <f t="shared" si="0"/>
        <v>8408.8960000000006</v>
      </c>
      <c r="H61" s="280">
        <v>1400</v>
      </c>
      <c r="I61" s="280">
        <f t="shared" si="1"/>
        <v>13944.000000000002</v>
      </c>
      <c r="J61" s="278">
        <f t="shared" si="2"/>
        <v>22352.896000000001</v>
      </c>
      <c r="K61" s="79"/>
      <c r="L61" s="256"/>
    </row>
    <row r="62" spans="1:12" s="227" customFormat="1" ht="96.6" outlineLevel="1">
      <c r="A62" s="274">
        <v>3244</v>
      </c>
      <c r="B62" s="79" t="s">
        <v>549</v>
      </c>
      <c r="C62" s="275" t="s">
        <v>2461</v>
      </c>
      <c r="D62" s="275" t="s">
        <v>2490</v>
      </c>
      <c r="E62" s="275">
        <v>4.93</v>
      </c>
      <c r="F62" s="280">
        <v>1055.4666666666667</v>
      </c>
      <c r="G62" s="280">
        <f t="shared" si="0"/>
        <v>5203.4506666666666</v>
      </c>
      <c r="H62" s="280">
        <v>1884.0000000000005</v>
      </c>
      <c r="I62" s="280">
        <f t="shared" si="1"/>
        <v>9288.1200000000008</v>
      </c>
      <c r="J62" s="278">
        <f t="shared" si="2"/>
        <v>14491.570666666667</v>
      </c>
      <c r="K62" s="79"/>
      <c r="L62" s="256"/>
    </row>
    <row r="63" spans="1:12" s="227" customFormat="1" ht="96.6" outlineLevel="1">
      <c r="A63" s="274">
        <v>3245</v>
      </c>
      <c r="B63" s="79" t="s">
        <v>568</v>
      </c>
      <c r="C63" s="275" t="s">
        <v>2461</v>
      </c>
      <c r="D63" s="275" t="s">
        <v>2491</v>
      </c>
      <c r="E63" s="275">
        <v>5.49</v>
      </c>
      <c r="F63" s="280">
        <v>1662.4</v>
      </c>
      <c r="G63" s="280">
        <f t="shared" si="0"/>
        <v>9126.5760000000009</v>
      </c>
      <c r="H63" s="280">
        <v>2967.3000000000006</v>
      </c>
      <c r="I63" s="280">
        <f t="shared" si="1"/>
        <v>16290.477000000004</v>
      </c>
      <c r="J63" s="278">
        <f t="shared" si="2"/>
        <v>25417.053000000007</v>
      </c>
      <c r="K63" s="79"/>
      <c r="L63" s="256"/>
    </row>
    <row r="64" spans="1:12" s="227" customFormat="1" ht="82.8" outlineLevel="1">
      <c r="A64" s="274">
        <v>3246</v>
      </c>
      <c r="B64" s="79" t="s">
        <v>569</v>
      </c>
      <c r="C64" s="275" t="s">
        <v>2031</v>
      </c>
      <c r="D64" s="275" t="s">
        <v>2492</v>
      </c>
      <c r="E64" s="275">
        <v>1</v>
      </c>
      <c r="F64" s="280">
        <v>336</v>
      </c>
      <c r="G64" s="280">
        <f t="shared" si="0"/>
        <v>336</v>
      </c>
      <c r="H64" s="280">
        <v>528</v>
      </c>
      <c r="I64" s="280">
        <f t="shared" si="1"/>
        <v>528</v>
      </c>
      <c r="J64" s="278">
        <f t="shared" si="2"/>
        <v>864</v>
      </c>
      <c r="K64" s="79"/>
      <c r="L64" s="256"/>
    </row>
    <row r="65" spans="1:12" s="227" customFormat="1" ht="82.8" outlineLevel="1">
      <c r="A65" s="274">
        <v>3247</v>
      </c>
      <c r="B65" s="79" t="s">
        <v>570</v>
      </c>
      <c r="C65" s="275" t="s">
        <v>2031</v>
      </c>
      <c r="D65" s="275" t="s">
        <v>2493</v>
      </c>
      <c r="E65" s="275">
        <v>2</v>
      </c>
      <c r="F65" s="280">
        <v>617.6</v>
      </c>
      <c r="G65" s="280">
        <f t="shared" si="0"/>
        <v>1235.2</v>
      </c>
      <c r="H65" s="280">
        <v>777</v>
      </c>
      <c r="I65" s="280">
        <f t="shared" si="1"/>
        <v>1554</v>
      </c>
      <c r="J65" s="278">
        <f t="shared" si="2"/>
        <v>2789.2</v>
      </c>
      <c r="K65" s="79"/>
      <c r="L65" s="256"/>
    </row>
    <row r="66" spans="1:12" s="227" customFormat="1" ht="82.8" outlineLevel="1">
      <c r="A66" s="274">
        <v>3248</v>
      </c>
      <c r="B66" s="79" t="s">
        <v>551</v>
      </c>
      <c r="C66" s="275" t="s">
        <v>2031</v>
      </c>
      <c r="D66" s="275" t="s">
        <v>2494</v>
      </c>
      <c r="E66" s="275">
        <v>5</v>
      </c>
      <c r="F66" s="280">
        <v>880</v>
      </c>
      <c r="G66" s="280">
        <f t="shared" si="0"/>
        <v>4400</v>
      </c>
      <c r="H66" s="280">
        <v>243</v>
      </c>
      <c r="I66" s="280">
        <f t="shared" si="1"/>
        <v>1215</v>
      </c>
      <c r="J66" s="278">
        <f t="shared" si="2"/>
        <v>5615</v>
      </c>
      <c r="K66" s="79"/>
      <c r="L66" s="256"/>
    </row>
    <row r="67" spans="1:12" s="227" customFormat="1" ht="13.8" outlineLevel="1">
      <c r="A67" s="274">
        <v>3249</v>
      </c>
      <c r="B67" s="79"/>
      <c r="C67" s="275"/>
      <c r="D67" s="275"/>
      <c r="E67" s="275"/>
      <c r="F67" s="280"/>
      <c r="G67" s="280">
        <f t="shared" si="0"/>
        <v>0</v>
      </c>
      <c r="H67" s="280"/>
      <c r="I67" s="280">
        <f t="shared" si="1"/>
        <v>0</v>
      </c>
      <c r="J67" s="278">
        <f t="shared" si="2"/>
        <v>0</v>
      </c>
      <c r="K67" s="79"/>
      <c r="L67" s="256"/>
    </row>
    <row r="68" spans="1:12" s="227" customFormat="1" ht="82.8" outlineLevel="1">
      <c r="A68" s="274">
        <v>3250</v>
      </c>
      <c r="B68" s="79" t="s">
        <v>571</v>
      </c>
      <c r="C68" s="275" t="s">
        <v>2031</v>
      </c>
      <c r="D68" s="275" t="s">
        <v>2495</v>
      </c>
      <c r="E68" s="275">
        <v>1</v>
      </c>
      <c r="F68" s="280">
        <v>336</v>
      </c>
      <c r="G68" s="280">
        <f t="shared" si="0"/>
        <v>336</v>
      </c>
      <c r="H68" s="280">
        <v>528</v>
      </c>
      <c r="I68" s="280">
        <f t="shared" si="1"/>
        <v>528</v>
      </c>
      <c r="J68" s="278">
        <f t="shared" si="2"/>
        <v>864</v>
      </c>
      <c r="K68" s="79"/>
      <c r="L68" s="256"/>
    </row>
    <row r="69" spans="1:12" s="227" customFormat="1" ht="82.8" outlineLevel="1">
      <c r="A69" s="274">
        <v>3251</v>
      </c>
      <c r="B69" s="79" t="s">
        <v>572</v>
      </c>
      <c r="C69" s="275" t="s">
        <v>2031</v>
      </c>
      <c r="D69" s="275" t="s">
        <v>2496</v>
      </c>
      <c r="E69" s="275">
        <v>2</v>
      </c>
      <c r="F69" s="280">
        <v>1400</v>
      </c>
      <c r="G69" s="280">
        <f t="shared" si="0"/>
        <v>2800</v>
      </c>
      <c r="H69" s="280">
        <v>1761</v>
      </c>
      <c r="I69" s="280">
        <f t="shared" si="1"/>
        <v>3522</v>
      </c>
      <c r="J69" s="278">
        <f t="shared" si="2"/>
        <v>6322</v>
      </c>
      <c r="K69" s="79"/>
      <c r="L69" s="256"/>
    </row>
    <row r="70" spans="1:12" s="227" customFormat="1" ht="82.8" outlineLevel="1">
      <c r="A70" s="274">
        <v>3252</v>
      </c>
      <c r="B70" s="79" t="s">
        <v>573</v>
      </c>
      <c r="C70" s="275" t="s">
        <v>2031</v>
      </c>
      <c r="D70" s="275" t="s">
        <v>2497</v>
      </c>
      <c r="E70" s="275">
        <v>1</v>
      </c>
      <c r="F70" s="280">
        <v>331.20000000000005</v>
      </c>
      <c r="G70" s="280">
        <f t="shared" si="0"/>
        <v>331.20000000000005</v>
      </c>
      <c r="H70" s="280">
        <v>212.99999999999997</v>
      </c>
      <c r="I70" s="280">
        <f t="shared" si="1"/>
        <v>212.99999999999997</v>
      </c>
      <c r="J70" s="278">
        <f t="shared" si="2"/>
        <v>544.20000000000005</v>
      </c>
      <c r="K70" s="79"/>
      <c r="L70" s="256"/>
    </row>
    <row r="71" spans="1:12" s="227" customFormat="1" ht="82.8" outlineLevel="1">
      <c r="A71" s="274">
        <v>3253</v>
      </c>
      <c r="B71" s="79" t="s">
        <v>574</v>
      </c>
      <c r="C71" s="275" t="s">
        <v>2031</v>
      </c>
      <c r="D71" s="275" t="s">
        <v>2498</v>
      </c>
      <c r="E71" s="275">
        <v>1</v>
      </c>
      <c r="F71" s="280">
        <v>257.60000000000002</v>
      </c>
      <c r="G71" s="280">
        <f t="shared" si="0"/>
        <v>257.60000000000002</v>
      </c>
      <c r="H71" s="280">
        <v>249</v>
      </c>
      <c r="I71" s="280">
        <f t="shared" si="1"/>
        <v>249</v>
      </c>
      <c r="J71" s="278">
        <f t="shared" si="2"/>
        <v>506.6</v>
      </c>
      <c r="K71" s="79"/>
      <c r="L71" s="256"/>
    </row>
    <row r="72" spans="1:12" s="227" customFormat="1" ht="82.8" outlineLevel="1">
      <c r="A72" s="274">
        <v>3254</v>
      </c>
      <c r="B72" s="79" t="s">
        <v>575</v>
      </c>
      <c r="C72" s="275" t="s">
        <v>2031</v>
      </c>
      <c r="D72" s="275" t="s">
        <v>2499</v>
      </c>
      <c r="E72" s="275">
        <v>1</v>
      </c>
      <c r="F72" s="280">
        <v>280</v>
      </c>
      <c r="G72" s="280">
        <f t="shared" si="0"/>
        <v>280</v>
      </c>
      <c r="H72" s="280">
        <v>270</v>
      </c>
      <c r="I72" s="280">
        <f t="shared" si="1"/>
        <v>270</v>
      </c>
      <c r="J72" s="278">
        <f t="shared" si="2"/>
        <v>550</v>
      </c>
      <c r="K72" s="79"/>
      <c r="L72" s="256"/>
    </row>
    <row r="73" spans="1:12" s="227" customFormat="1" ht="82.8" outlineLevel="1">
      <c r="A73" s="274">
        <v>3255</v>
      </c>
      <c r="B73" s="79" t="s">
        <v>554</v>
      </c>
      <c r="C73" s="275" t="s">
        <v>2031</v>
      </c>
      <c r="D73" s="275" t="s">
        <v>2479</v>
      </c>
      <c r="E73" s="275">
        <v>1</v>
      </c>
      <c r="F73" s="280">
        <v>353.6</v>
      </c>
      <c r="G73" s="280">
        <f t="shared" si="0"/>
        <v>353.6</v>
      </c>
      <c r="H73" s="280">
        <v>369</v>
      </c>
      <c r="I73" s="280">
        <f t="shared" si="1"/>
        <v>369</v>
      </c>
      <c r="J73" s="278">
        <f t="shared" si="2"/>
        <v>722.6</v>
      </c>
      <c r="K73" s="79"/>
      <c r="L73" s="256"/>
    </row>
    <row r="74" spans="1:12" s="227" customFormat="1" ht="82.8" outlineLevel="1">
      <c r="A74" s="274">
        <v>3256</v>
      </c>
      <c r="B74" s="79" t="s">
        <v>576</v>
      </c>
      <c r="C74" s="275" t="s">
        <v>2031</v>
      </c>
      <c r="D74" s="275" t="s">
        <v>2500</v>
      </c>
      <c r="E74" s="275">
        <v>1</v>
      </c>
      <c r="F74" s="280">
        <v>353.6</v>
      </c>
      <c r="G74" s="280">
        <f t="shared" si="0"/>
        <v>353.6</v>
      </c>
      <c r="H74" s="280">
        <v>342</v>
      </c>
      <c r="I74" s="280">
        <f t="shared" si="1"/>
        <v>342</v>
      </c>
      <c r="J74" s="278">
        <f t="shared" si="2"/>
        <v>695.6</v>
      </c>
      <c r="K74" s="79"/>
      <c r="L74" s="256"/>
    </row>
    <row r="75" spans="1:12" s="227" customFormat="1" ht="82.8" outlineLevel="1">
      <c r="A75" s="274">
        <v>3257</v>
      </c>
      <c r="B75" s="79" t="s">
        <v>577</v>
      </c>
      <c r="C75" s="275" t="s">
        <v>2031</v>
      </c>
      <c r="D75" s="275" t="s">
        <v>2501</v>
      </c>
      <c r="E75" s="275">
        <v>1</v>
      </c>
      <c r="F75" s="280">
        <v>624</v>
      </c>
      <c r="G75" s="280">
        <f t="shared" si="0"/>
        <v>624</v>
      </c>
      <c r="H75" s="280">
        <v>786</v>
      </c>
      <c r="I75" s="280">
        <f t="shared" si="1"/>
        <v>786</v>
      </c>
      <c r="J75" s="278">
        <f t="shared" si="2"/>
        <v>1410</v>
      </c>
      <c r="K75" s="79"/>
      <c r="L75" s="256"/>
    </row>
    <row r="76" spans="1:12" s="227" customFormat="1" ht="82.8" outlineLevel="1">
      <c r="A76" s="274">
        <v>3258</v>
      </c>
      <c r="B76" s="79" t="s">
        <v>578</v>
      </c>
      <c r="C76" s="275" t="s">
        <v>2031</v>
      </c>
      <c r="D76" s="275" t="s">
        <v>2502</v>
      </c>
      <c r="E76" s="275">
        <v>1</v>
      </c>
      <c r="F76" s="280">
        <v>534.4</v>
      </c>
      <c r="G76" s="280">
        <f t="shared" si="0"/>
        <v>534.4</v>
      </c>
      <c r="H76" s="280">
        <v>516</v>
      </c>
      <c r="I76" s="280">
        <f t="shared" si="1"/>
        <v>516</v>
      </c>
      <c r="J76" s="278">
        <f t="shared" si="2"/>
        <v>1050.4000000000001</v>
      </c>
      <c r="K76" s="79"/>
      <c r="L76" s="256"/>
    </row>
    <row r="77" spans="1:12" s="227" customFormat="1" ht="82.8" outlineLevel="1">
      <c r="A77" s="274">
        <v>3259</v>
      </c>
      <c r="B77" s="79" t="s">
        <v>579</v>
      </c>
      <c r="C77" s="275" t="s">
        <v>2031</v>
      </c>
      <c r="D77" s="275" t="s">
        <v>2503</v>
      </c>
      <c r="E77" s="275">
        <v>1</v>
      </c>
      <c r="F77" s="280">
        <v>598.4</v>
      </c>
      <c r="G77" s="280">
        <f t="shared" si="0"/>
        <v>598.4</v>
      </c>
      <c r="H77" s="280">
        <v>579</v>
      </c>
      <c r="I77" s="280">
        <f t="shared" si="1"/>
        <v>579</v>
      </c>
      <c r="J77" s="278">
        <f t="shared" si="2"/>
        <v>1177.4000000000001</v>
      </c>
      <c r="K77" s="79"/>
      <c r="L77" s="256"/>
    </row>
    <row r="78" spans="1:12" s="227" customFormat="1" ht="82.8" outlineLevel="1">
      <c r="A78" s="274">
        <v>3260</v>
      </c>
      <c r="B78" s="79" t="s">
        <v>580</v>
      </c>
      <c r="C78" s="275" t="s">
        <v>2031</v>
      </c>
      <c r="D78" s="275" t="s">
        <v>2504</v>
      </c>
      <c r="E78" s="275">
        <v>1</v>
      </c>
      <c r="F78" s="280">
        <v>502.4</v>
      </c>
      <c r="G78" s="280">
        <f t="shared" si="0"/>
        <v>502.4</v>
      </c>
      <c r="H78" s="280">
        <v>633</v>
      </c>
      <c r="I78" s="280">
        <f t="shared" si="1"/>
        <v>633</v>
      </c>
      <c r="J78" s="278">
        <f t="shared" si="2"/>
        <v>1135.4000000000001</v>
      </c>
      <c r="K78" s="79"/>
      <c r="L78" s="256"/>
    </row>
    <row r="79" spans="1:12" s="227" customFormat="1" ht="82.8" outlineLevel="1">
      <c r="A79" s="274">
        <v>3261</v>
      </c>
      <c r="B79" s="79" t="s">
        <v>581</v>
      </c>
      <c r="C79" s="275" t="s">
        <v>2031</v>
      </c>
      <c r="D79" s="275" t="s">
        <v>2505</v>
      </c>
      <c r="E79" s="275">
        <v>2</v>
      </c>
      <c r="F79" s="280">
        <v>560</v>
      </c>
      <c r="G79" s="280">
        <f t="shared" si="0"/>
        <v>1120</v>
      </c>
      <c r="H79" s="280">
        <v>705</v>
      </c>
      <c r="I79" s="280">
        <f t="shared" si="1"/>
        <v>1410</v>
      </c>
      <c r="J79" s="278">
        <f t="shared" si="2"/>
        <v>2530</v>
      </c>
      <c r="K79" s="279"/>
      <c r="L79" s="256"/>
    </row>
    <row r="80" spans="1:12" s="227" customFormat="1" ht="82.8" outlineLevel="1">
      <c r="A80" s="274">
        <v>3262</v>
      </c>
      <c r="B80" s="79" t="s">
        <v>582</v>
      </c>
      <c r="C80" s="275" t="s">
        <v>2031</v>
      </c>
      <c r="D80" s="275" t="s">
        <v>2506</v>
      </c>
      <c r="E80" s="275">
        <v>2</v>
      </c>
      <c r="F80" s="280">
        <v>563.20000000000005</v>
      </c>
      <c r="G80" s="280">
        <f t="shared" si="0"/>
        <v>1126.4000000000001</v>
      </c>
      <c r="H80" s="280">
        <v>708</v>
      </c>
      <c r="I80" s="280">
        <f t="shared" si="1"/>
        <v>1416</v>
      </c>
      <c r="J80" s="278">
        <f t="shared" si="2"/>
        <v>2542.4</v>
      </c>
      <c r="K80" s="279"/>
      <c r="L80" s="256"/>
    </row>
    <row r="81" spans="1:12" s="227" customFormat="1" ht="82.8" outlineLevel="1">
      <c r="A81" s="274">
        <v>3263</v>
      </c>
      <c r="B81" s="79" t="s">
        <v>556</v>
      </c>
      <c r="C81" s="275" t="s">
        <v>2031</v>
      </c>
      <c r="D81" s="275" t="s">
        <v>2507</v>
      </c>
      <c r="E81" s="275">
        <v>1</v>
      </c>
      <c r="F81" s="280">
        <v>750.4000000000002</v>
      </c>
      <c r="G81" s="280">
        <f t="shared" si="0"/>
        <v>750.4000000000002</v>
      </c>
      <c r="H81" s="280">
        <v>945</v>
      </c>
      <c r="I81" s="280">
        <f t="shared" si="1"/>
        <v>945</v>
      </c>
      <c r="J81" s="278">
        <f t="shared" si="2"/>
        <v>1695.4</v>
      </c>
      <c r="K81" s="279"/>
      <c r="L81" s="256"/>
    </row>
    <row r="82" spans="1:12" s="227" customFormat="1" ht="82.8" outlineLevel="1">
      <c r="A82" s="274">
        <v>3264</v>
      </c>
      <c r="B82" s="79" t="s">
        <v>583</v>
      </c>
      <c r="C82" s="275" t="s">
        <v>2031</v>
      </c>
      <c r="D82" s="275" t="s">
        <v>2508</v>
      </c>
      <c r="E82" s="275">
        <v>1</v>
      </c>
      <c r="F82" s="280">
        <v>1132.8</v>
      </c>
      <c r="G82" s="280">
        <f t="shared" si="0"/>
        <v>1132.8</v>
      </c>
      <c r="H82" s="280">
        <v>1425</v>
      </c>
      <c r="I82" s="280">
        <f t="shared" si="1"/>
        <v>1425</v>
      </c>
      <c r="J82" s="278">
        <f t="shared" si="2"/>
        <v>2557.8000000000002</v>
      </c>
      <c r="K82" s="279"/>
      <c r="L82" s="256"/>
    </row>
    <row r="83" spans="1:12" s="227" customFormat="1" ht="110.4" outlineLevel="1">
      <c r="A83" s="274">
        <v>3265</v>
      </c>
      <c r="B83" s="79" t="s">
        <v>541</v>
      </c>
      <c r="C83" s="275" t="s">
        <v>542</v>
      </c>
      <c r="D83" s="275">
        <v>0.3</v>
      </c>
      <c r="E83" s="275">
        <v>0.3</v>
      </c>
      <c r="F83" s="280">
        <v>848.40000000000009</v>
      </c>
      <c r="G83" s="280">
        <f t="shared" si="0"/>
        <v>254.52</v>
      </c>
      <c r="H83" s="280">
        <v>1150</v>
      </c>
      <c r="I83" s="280">
        <f t="shared" si="1"/>
        <v>345</v>
      </c>
      <c r="J83" s="278">
        <f t="shared" si="2"/>
        <v>599.52</v>
      </c>
      <c r="K83" s="279"/>
      <c r="L83" s="256"/>
    </row>
    <row r="84" spans="1:12" s="227" customFormat="1" ht="82.8" outlineLevel="1">
      <c r="A84" s="274">
        <v>3266</v>
      </c>
      <c r="B84" s="79" t="s">
        <v>558</v>
      </c>
      <c r="C84" s="275" t="s">
        <v>542</v>
      </c>
      <c r="D84" s="275">
        <v>4.2300000000000004</v>
      </c>
      <c r="E84" s="275">
        <v>4.2300000000000004</v>
      </c>
      <c r="F84" s="280">
        <v>466.80000000000007</v>
      </c>
      <c r="G84" s="280">
        <f t="shared" si="0"/>
        <v>1974.5640000000005</v>
      </c>
      <c r="H84" s="280">
        <v>1150</v>
      </c>
      <c r="I84" s="280">
        <f t="shared" si="1"/>
        <v>4864.5000000000009</v>
      </c>
      <c r="J84" s="278">
        <f t="shared" si="2"/>
        <v>6839.0640000000012</v>
      </c>
      <c r="K84" s="279"/>
      <c r="L84" s="256"/>
    </row>
    <row r="85" spans="1:12" s="227" customFormat="1" ht="13.8" outlineLevel="1">
      <c r="A85" s="274">
        <v>3267</v>
      </c>
      <c r="B85" s="79" t="s">
        <v>2509</v>
      </c>
      <c r="C85" s="275"/>
      <c r="D85" s="275"/>
      <c r="E85" s="275"/>
      <c r="F85" s="280"/>
      <c r="G85" s="280">
        <f t="shared" si="0"/>
        <v>0</v>
      </c>
      <c r="H85" s="280"/>
      <c r="I85" s="280">
        <f t="shared" si="1"/>
        <v>0</v>
      </c>
      <c r="J85" s="278">
        <f t="shared" si="2"/>
        <v>0</v>
      </c>
      <c r="K85" s="279"/>
      <c r="L85" s="256"/>
    </row>
    <row r="86" spans="1:12" s="227" customFormat="1" ht="55.2" outlineLevel="1">
      <c r="A86" s="274">
        <v>3268</v>
      </c>
      <c r="B86" s="79" t="s">
        <v>559</v>
      </c>
      <c r="C86" s="275" t="s">
        <v>31</v>
      </c>
      <c r="D86" s="275">
        <v>1</v>
      </c>
      <c r="E86" s="275">
        <v>1</v>
      </c>
      <c r="F86" s="280">
        <v>27703</v>
      </c>
      <c r="G86" s="280">
        <f t="shared" ref="G86:G107" si="3">F86*E86</f>
        <v>27703</v>
      </c>
      <c r="H86" s="280">
        <v>8034</v>
      </c>
      <c r="I86" s="280">
        <f t="shared" ref="I86:I107" si="4">H86*E86</f>
        <v>8034</v>
      </c>
      <c r="J86" s="278">
        <f t="shared" ref="J86:J149" si="5">G86+I86</f>
        <v>35737</v>
      </c>
      <c r="K86" s="279"/>
      <c r="L86" s="256"/>
    </row>
    <row r="87" spans="1:12" s="227" customFormat="1" ht="27.6" outlineLevel="1">
      <c r="A87" s="274">
        <v>3269</v>
      </c>
      <c r="B87" s="79" t="s">
        <v>584</v>
      </c>
      <c r="C87" s="275"/>
      <c r="D87" s="275"/>
      <c r="E87" s="275"/>
      <c r="F87" s="280"/>
      <c r="G87" s="280">
        <f t="shared" si="3"/>
        <v>0</v>
      </c>
      <c r="H87" s="280"/>
      <c r="I87" s="280">
        <f t="shared" si="4"/>
        <v>0</v>
      </c>
      <c r="J87" s="278">
        <f t="shared" si="5"/>
        <v>0</v>
      </c>
      <c r="K87" s="279"/>
      <c r="L87" s="256"/>
    </row>
    <row r="88" spans="1:12" s="227" customFormat="1" ht="13.8" outlineLevel="1">
      <c r="A88" s="274">
        <v>3270</v>
      </c>
      <c r="B88" s="79" t="s">
        <v>585</v>
      </c>
      <c r="C88" s="275"/>
      <c r="D88" s="275"/>
      <c r="E88" s="275"/>
      <c r="F88" s="280"/>
      <c r="G88" s="280">
        <f t="shared" si="3"/>
        <v>0</v>
      </c>
      <c r="H88" s="280"/>
      <c r="I88" s="280">
        <f t="shared" si="4"/>
        <v>0</v>
      </c>
      <c r="J88" s="278">
        <f t="shared" si="5"/>
        <v>0</v>
      </c>
      <c r="K88" s="279"/>
      <c r="L88" s="256"/>
    </row>
    <row r="89" spans="1:12" s="227" customFormat="1" ht="27.6" outlineLevel="1">
      <c r="A89" s="274">
        <v>3271</v>
      </c>
      <c r="B89" s="79" t="s">
        <v>586</v>
      </c>
      <c r="C89" s="275"/>
      <c r="D89" s="275"/>
      <c r="E89" s="275"/>
      <c r="F89" s="280"/>
      <c r="G89" s="280">
        <f t="shared" si="3"/>
        <v>0</v>
      </c>
      <c r="H89" s="280"/>
      <c r="I89" s="280">
        <f t="shared" si="4"/>
        <v>0</v>
      </c>
      <c r="J89" s="278">
        <f t="shared" si="5"/>
        <v>0</v>
      </c>
      <c r="K89" s="279"/>
      <c r="L89" s="256"/>
    </row>
    <row r="90" spans="1:12" s="227" customFormat="1" ht="27.6" outlineLevel="1">
      <c r="A90" s="274">
        <v>3272</v>
      </c>
      <c r="B90" s="79" t="s">
        <v>587</v>
      </c>
      <c r="C90" s="275"/>
      <c r="D90" s="275"/>
      <c r="E90" s="275"/>
      <c r="F90" s="280"/>
      <c r="G90" s="280">
        <f t="shared" si="3"/>
        <v>0</v>
      </c>
      <c r="H90" s="280"/>
      <c r="I90" s="280">
        <f t="shared" si="4"/>
        <v>0</v>
      </c>
      <c r="J90" s="278">
        <f t="shared" si="5"/>
        <v>0</v>
      </c>
      <c r="K90" s="279"/>
      <c r="L90" s="256"/>
    </row>
    <row r="91" spans="1:12" s="227" customFormat="1" ht="41.4" outlineLevel="1">
      <c r="A91" s="274">
        <v>3273</v>
      </c>
      <c r="B91" s="79" t="s">
        <v>588</v>
      </c>
      <c r="C91" s="275"/>
      <c r="D91" s="275"/>
      <c r="E91" s="275"/>
      <c r="F91" s="280"/>
      <c r="G91" s="280">
        <f t="shared" si="3"/>
        <v>0</v>
      </c>
      <c r="H91" s="280"/>
      <c r="I91" s="280">
        <f t="shared" si="4"/>
        <v>0</v>
      </c>
      <c r="J91" s="278">
        <f t="shared" si="5"/>
        <v>0</v>
      </c>
      <c r="K91" s="279"/>
      <c r="L91" s="256"/>
    </row>
    <row r="92" spans="1:12" s="227" customFormat="1" ht="41.4" outlineLevel="1">
      <c r="A92" s="274">
        <v>3274</v>
      </c>
      <c r="B92" s="79" t="s">
        <v>543</v>
      </c>
      <c r="C92" s="275" t="s">
        <v>31</v>
      </c>
      <c r="D92" s="275">
        <v>8</v>
      </c>
      <c r="E92" s="275">
        <v>8</v>
      </c>
      <c r="F92" s="280">
        <v>1685.7</v>
      </c>
      <c r="G92" s="280">
        <f t="shared" si="3"/>
        <v>13485.6</v>
      </c>
      <c r="H92" s="280">
        <v>1050</v>
      </c>
      <c r="I92" s="280">
        <f t="shared" si="4"/>
        <v>8400</v>
      </c>
      <c r="J92" s="278">
        <f t="shared" si="5"/>
        <v>21885.599999999999</v>
      </c>
      <c r="K92" s="279"/>
      <c r="L92" s="256"/>
    </row>
    <row r="93" spans="1:12" s="227" customFormat="1" ht="69" outlineLevel="1">
      <c r="A93" s="274">
        <v>3275</v>
      </c>
      <c r="B93" s="79" t="s">
        <v>589</v>
      </c>
      <c r="C93" s="275" t="s">
        <v>31</v>
      </c>
      <c r="D93" s="275">
        <v>1</v>
      </c>
      <c r="E93" s="275">
        <v>1</v>
      </c>
      <c r="F93" s="280">
        <v>8674.5750000000007</v>
      </c>
      <c r="G93" s="280">
        <f t="shared" si="3"/>
        <v>8674.5750000000007</v>
      </c>
      <c r="H93" s="280">
        <v>4850</v>
      </c>
      <c r="I93" s="280">
        <f t="shared" si="4"/>
        <v>4850</v>
      </c>
      <c r="J93" s="278">
        <f t="shared" si="5"/>
        <v>13524.575000000001</v>
      </c>
      <c r="K93" s="279"/>
      <c r="L93" s="256"/>
    </row>
    <row r="94" spans="1:12" s="227" customFormat="1" ht="55.2" outlineLevel="1">
      <c r="A94" s="274">
        <v>3276</v>
      </c>
      <c r="B94" s="79" t="s">
        <v>545</v>
      </c>
      <c r="C94" s="275" t="s">
        <v>31</v>
      </c>
      <c r="D94" s="275">
        <v>8</v>
      </c>
      <c r="E94" s="275">
        <v>8</v>
      </c>
      <c r="F94" s="280">
        <v>309.60000000000008</v>
      </c>
      <c r="G94" s="280">
        <f t="shared" si="3"/>
        <v>2476.8000000000006</v>
      </c>
      <c r="H94" s="280">
        <v>750</v>
      </c>
      <c r="I94" s="280">
        <f t="shared" si="4"/>
        <v>6000</v>
      </c>
      <c r="J94" s="278">
        <f t="shared" si="5"/>
        <v>8476.8000000000011</v>
      </c>
      <c r="K94" s="279"/>
      <c r="L94" s="256"/>
    </row>
    <row r="95" spans="1:12" s="227" customFormat="1" ht="55.2" outlineLevel="1">
      <c r="A95" s="274">
        <v>3277</v>
      </c>
      <c r="B95" s="79" t="s">
        <v>590</v>
      </c>
      <c r="C95" s="275" t="s">
        <v>31</v>
      </c>
      <c r="D95" s="275">
        <v>1</v>
      </c>
      <c r="E95" s="275">
        <v>1</v>
      </c>
      <c r="F95" s="280">
        <v>1331.2</v>
      </c>
      <c r="G95" s="280">
        <f t="shared" si="3"/>
        <v>1331.2</v>
      </c>
      <c r="H95" s="280">
        <v>2550</v>
      </c>
      <c r="I95" s="280">
        <f t="shared" si="4"/>
        <v>2550</v>
      </c>
      <c r="J95" s="278">
        <f t="shared" si="5"/>
        <v>3881.2</v>
      </c>
      <c r="K95" s="279"/>
      <c r="L95" s="256"/>
    </row>
    <row r="96" spans="1:12" s="227" customFormat="1" ht="96.6" outlineLevel="1">
      <c r="A96" s="274">
        <v>3278</v>
      </c>
      <c r="B96" s="79" t="s">
        <v>548</v>
      </c>
      <c r="C96" s="275" t="s">
        <v>2461</v>
      </c>
      <c r="D96" s="275" t="s">
        <v>2510</v>
      </c>
      <c r="E96" s="275">
        <v>18.559999999999999</v>
      </c>
      <c r="F96" s="280">
        <v>527.4666666666667</v>
      </c>
      <c r="G96" s="280">
        <f t="shared" si="3"/>
        <v>9789.7813333333324</v>
      </c>
      <c r="H96" s="280">
        <v>1400</v>
      </c>
      <c r="I96" s="280">
        <f t="shared" si="4"/>
        <v>25984</v>
      </c>
      <c r="J96" s="278">
        <f t="shared" si="5"/>
        <v>35773.781333333332</v>
      </c>
      <c r="K96" s="279"/>
      <c r="L96" s="256"/>
    </row>
    <row r="97" spans="1:12" s="227" customFormat="1" ht="96.6" outlineLevel="1">
      <c r="A97" s="274">
        <v>3279</v>
      </c>
      <c r="B97" s="79" t="s">
        <v>566</v>
      </c>
      <c r="C97" s="275" t="s">
        <v>2461</v>
      </c>
      <c r="D97" s="275" t="s">
        <v>2511</v>
      </c>
      <c r="E97" s="275">
        <v>2.5499999999999998</v>
      </c>
      <c r="F97" s="280">
        <v>659.73333333333335</v>
      </c>
      <c r="G97" s="280">
        <f t="shared" si="3"/>
        <v>1682.32</v>
      </c>
      <c r="H97" s="280">
        <v>1400</v>
      </c>
      <c r="I97" s="280">
        <f t="shared" si="4"/>
        <v>3569.9999999999995</v>
      </c>
      <c r="J97" s="278">
        <f t="shared" si="5"/>
        <v>5252.32</v>
      </c>
      <c r="K97" s="279"/>
      <c r="L97" s="256"/>
    </row>
    <row r="98" spans="1:12" s="227" customFormat="1" ht="96.6" outlineLevel="1">
      <c r="A98" s="274">
        <v>3280</v>
      </c>
      <c r="B98" s="79" t="s">
        <v>567</v>
      </c>
      <c r="C98" s="275" t="s">
        <v>2461</v>
      </c>
      <c r="D98" s="275" t="s">
        <v>2512</v>
      </c>
      <c r="E98" s="275">
        <v>1.1100000000000001</v>
      </c>
      <c r="F98" s="280">
        <v>844.26666666666665</v>
      </c>
      <c r="G98" s="280">
        <f t="shared" si="3"/>
        <v>937.13600000000008</v>
      </c>
      <c r="H98" s="280">
        <v>1400</v>
      </c>
      <c r="I98" s="280">
        <f t="shared" si="4"/>
        <v>1554.0000000000002</v>
      </c>
      <c r="J98" s="278">
        <f t="shared" si="5"/>
        <v>2491.1360000000004</v>
      </c>
      <c r="K98" s="279"/>
      <c r="L98" s="256"/>
    </row>
    <row r="99" spans="1:12" s="227" customFormat="1" ht="96.6" outlineLevel="1">
      <c r="A99" s="274">
        <v>3281</v>
      </c>
      <c r="B99" s="79" t="s">
        <v>549</v>
      </c>
      <c r="C99" s="275" t="s">
        <v>2461</v>
      </c>
      <c r="D99" s="275" t="s">
        <v>2513</v>
      </c>
      <c r="E99" s="275">
        <v>3.87</v>
      </c>
      <c r="F99" s="280">
        <v>1055.4666666666667</v>
      </c>
      <c r="G99" s="280">
        <f t="shared" si="3"/>
        <v>4084.6560000000004</v>
      </c>
      <c r="H99" s="280">
        <v>1884.0000000000005</v>
      </c>
      <c r="I99" s="280">
        <f t="shared" si="4"/>
        <v>7291.0800000000017</v>
      </c>
      <c r="J99" s="278">
        <f t="shared" si="5"/>
        <v>11375.736000000003</v>
      </c>
      <c r="K99" s="279"/>
      <c r="L99" s="256"/>
    </row>
    <row r="100" spans="1:12" s="227" customFormat="1" ht="82.8" outlineLevel="1">
      <c r="A100" s="274">
        <v>3282</v>
      </c>
      <c r="B100" s="79" t="s">
        <v>551</v>
      </c>
      <c r="C100" s="275" t="s">
        <v>2031</v>
      </c>
      <c r="D100" s="275" t="s">
        <v>2514</v>
      </c>
      <c r="E100" s="275">
        <v>7</v>
      </c>
      <c r="F100" s="280">
        <v>880</v>
      </c>
      <c r="G100" s="280">
        <f t="shared" si="3"/>
        <v>6160</v>
      </c>
      <c r="H100" s="280">
        <v>243</v>
      </c>
      <c r="I100" s="280">
        <f t="shared" si="4"/>
        <v>1701</v>
      </c>
      <c r="J100" s="278">
        <f t="shared" si="5"/>
        <v>7861</v>
      </c>
      <c r="K100" s="279"/>
      <c r="L100" s="256"/>
    </row>
    <row r="101" spans="1:12" s="227" customFormat="1" ht="82.8" outlineLevel="1">
      <c r="A101" s="274">
        <v>3283</v>
      </c>
      <c r="B101" s="79" t="s">
        <v>552</v>
      </c>
      <c r="C101" s="275" t="s">
        <v>2031</v>
      </c>
      <c r="D101" s="275" t="s">
        <v>2515</v>
      </c>
      <c r="E101" s="275">
        <v>2</v>
      </c>
      <c r="F101" s="280">
        <v>617.6</v>
      </c>
      <c r="G101" s="280">
        <f t="shared" si="3"/>
        <v>1235.2</v>
      </c>
      <c r="H101" s="280">
        <v>777</v>
      </c>
      <c r="I101" s="280">
        <f t="shared" si="4"/>
        <v>1554</v>
      </c>
      <c r="J101" s="278">
        <f t="shared" si="5"/>
        <v>2789.2</v>
      </c>
      <c r="K101" s="279"/>
      <c r="L101" s="256"/>
    </row>
    <row r="102" spans="1:12" s="227" customFormat="1" ht="82.8" outlineLevel="1">
      <c r="A102" s="274">
        <v>3284</v>
      </c>
      <c r="B102" s="79" t="s">
        <v>573</v>
      </c>
      <c r="C102" s="275" t="s">
        <v>2031</v>
      </c>
      <c r="D102" s="275" t="s">
        <v>2516</v>
      </c>
      <c r="E102" s="275">
        <v>2</v>
      </c>
      <c r="F102" s="280">
        <v>331.20000000000005</v>
      </c>
      <c r="G102" s="280">
        <f t="shared" si="3"/>
        <v>662.40000000000009</v>
      </c>
      <c r="H102" s="280">
        <v>212.99999999999997</v>
      </c>
      <c r="I102" s="280">
        <f t="shared" si="4"/>
        <v>425.99999999999994</v>
      </c>
      <c r="J102" s="278">
        <f t="shared" si="5"/>
        <v>1088.4000000000001</v>
      </c>
      <c r="K102" s="279"/>
      <c r="L102" s="256"/>
    </row>
    <row r="103" spans="1:12" s="227" customFormat="1" ht="82.8" outlineLevel="1">
      <c r="A103" s="274">
        <v>3285</v>
      </c>
      <c r="B103" s="79" t="s">
        <v>575</v>
      </c>
      <c r="C103" s="275" t="s">
        <v>2031</v>
      </c>
      <c r="D103" s="275" t="s">
        <v>2499</v>
      </c>
      <c r="E103" s="275">
        <v>1</v>
      </c>
      <c r="F103" s="280">
        <v>280</v>
      </c>
      <c r="G103" s="280">
        <f t="shared" si="3"/>
        <v>280</v>
      </c>
      <c r="H103" s="280">
        <v>270</v>
      </c>
      <c r="I103" s="280">
        <f t="shared" si="4"/>
        <v>270</v>
      </c>
      <c r="J103" s="278">
        <f t="shared" si="5"/>
        <v>550</v>
      </c>
      <c r="K103" s="279"/>
      <c r="L103" s="256"/>
    </row>
    <row r="104" spans="1:12" s="227" customFormat="1" ht="82.8" outlineLevel="1">
      <c r="A104" s="274">
        <v>3286</v>
      </c>
      <c r="B104" s="285" t="s">
        <v>576</v>
      </c>
      <c r="C104" s="286" t="s">
        <v>2031</v>
      </c>
      <c r="D104" s="286" t="s">
        <v>2500</v>
      </c>
      <c r="E104" s="275">
        <v>1</v>
      </c>
      <c r="F104" s="280">
        <v>353.6</v>
      </c>
      <c r="G104" s="280">
        <f t="shared" si="3"/>
        <v>353.6</v>
      </c>
      <c r="H104" s="280">
        <v>342</v>
      </c>
      <c r="I104" s="280">
        <f t="shared" si="4"/>
        <v>342</v>
      </c>
      <c r="J104" s="278">
        <f t="shared" si="5"/>
        <v>695.6</v>
      </c>
      <c r="K104" s="285"/>
      <c r="L104" s="256"/>
    </row>
    <row r="105" spans="1:12" s="227" customFormat="1" ht="82.8" outlineLevel="1">
      <c r="A105" s="274">
        <v>3287</v>
      </c>
      <c r="B105" s="79" t="s">
        <v>591</v>
      </c>
      <c r="C105" s="275" t="s">
        <v>2031</v>
      </c>
      <c r="D105" s="275" t="s">
        <v>2517</v>
      </c>
      <c r="E105" s="275">
        <v>3</v>
      </c>
      <c r="F105" s="280">
        <v>534.4</v>
      </c>
      <c r="G105" s="280">
        <f t="shared" si="3"/>
        <v>1603.1999999999998</v>
      </c>
      <c r="H105" s="280">
        <v>516</v>
      </c>
      <c r="I105" s="280">
        <f t="shared" si="4"/>
        <v>1548</v>
      </c>
      <c r="J105" s="278">
        <f t="shared" si="5"/>
        <v>3151.2</v>
      </c>
      <c r="K105" s="279"/>
      <c r="L105" s="256"/>
    </row>
    <row r="106" spans="1:12" s="227" customFormat="1" ht="82.8" outlineLevel="1">
      <c r="A106" s="274">
        <v>3288</v>
      </c>
      <c r="B106" s="79" t="s">
        <v>592</v>
      </c>
      <c r="C106" s="275" t="s">
        <v>2031</v>
      </c>
      <c r="D106" s="275" t="s">
        <v>2518</v>
      </c>
      <c r="E106" s="275">
        <v>1</v>
      </c>
      <c r="F106" s="280">
        <v>534.4</v>
      </c>
      <c r="G106" s="280">
        <f t="shared" si="3"/>
        <v>534.4</v>
      </c>
      <c r="H106" s="280">
        <v>516</v>
      </c>
      <c r="I106" s="280">
        <f t="shared" si="4"/>
        <v>516</v>
      </c>
      <c r="J106" s="278">
        <f t="shared" si="5"/>
        <v>1050.4000000000001</v>
      </c>
      <c r="K106" s="279"/>
      <c r="L106" s="256"/>
    </row>
    <row r="107" spans="1:12" s="227" customFormat="1" ht="82.8" outlineLevel="1">
      <c r="A107" s="274">
        <v>3289</v>
      </c>
      <c r="B107" s="79" t="s">
        <v>578</v>
      </c>
      <c r="C107" s="275" t="s">
        <v>2031</v>
      </c>
      <c r="D107" s="275" t="s">
        <v>2502</v>
      </c>
      <c r="E107" s="275">
        <v>1</v>
      </c>
      <c r="F107" s="280">
        <v>534.4</v>
      </c>
      <c r="G107" s="280">
        <f t="shared" si="3"/>
        <v>534.4</v>
      </c>
      <c r="H107" s="280">
        <v>516</v>
      </c>
      <c r="I107" s="280">
        <f t="shared" si="4"/>
        <v>516</v>
      </c>
      <c r="J107" s="278">
        <f t="shared" si="5"/>
        <v>1050.4000000000001</v>
      </c>
      <c r="K107" s="279"/>
      <c r="L107" s="256"/>
    </row>
    <row r="108" spans="1:12" s="227" customFormat="1" ht="82.8" outlineLevel="1">
      <c r="A108" s="274">
        <v>3290</v>
      </c>
      <c r="B108" s="79" t="s">
        <v>579</v>
      </c>
      <c r="C108" s="275" t="s">
        <v>2031</v>
      </c>
      <c r="D108" s="275" t="s">
        <v>2503</v>
      </c>
      <c r="E108" s="275">
        <v>1</v>
      </c>
      <c r="F108" s="280">
        <v>502.4</v>
      </c>
      <c r="G108" s="280">
        <f>F108*E108</f>
        <v>502.4</v>
      </c>
      <c r="H108" s="280">
        <v>633</v>
      </c>
      <c r="I108" s="280">
        <f>H108*E108</f>
        <v>633</v>
      </c>
      <c r="J108" s="278">
        <f t="shared" si="5"/>
        <v>1135.4000000000001</v>
      </c>
      <c r="K108" s="279"/>
      <c r="L108" s="256"/>
    </row>
    <row r="109" spans="1:12" s="227" customFormat="1" ht="82.8" outlineLevel="1">
      <c r="A109" s="274">
        <v>3291</v>
      </c>
      <c r="B109" s="79" t="s">
        <v>582</v>
      </c>
      <c r="C109" s="275" t="s">
        <v>2031</v>
      </c>
      <c r="D109" s="275" t="s">
        <v>2519</v>
      </c>
      <c r="E109" s="275">
        <v>1</v>
      </c>
      <c r="F109" s="280">
        <v>750.4000000000002</v>
      </c>
      <c r="G109" s="280">
        <f t="shared" ref="G109:G172" si="6">F109*E109</f>
        <v>750.4000000000002</v>
      </c>
      <c r="H109" s="280">
        <v>945</v>
      </c>
      <c r="I109" s="280">
        <f t="shared" ref="I109:I172" si="7">H109*E109</f>
        <v>945</v>
      </c>
      <c r="J109" s="278">
        <f t="shared" si="5"/>
        <v>1695.4</v>
      </c>
      <c r="K109" s="279"/>
      <c r="L109" s="256"/>
    </row>
    <row r="110" spans="1:12" s="227" customFormat="1" ht="82.8" outlineLevel="1">
      <c r="A110" s="274">
        <v>3292</v>
      </c>
      <c r="B110" s="79" t="s">
        <v>558</v>
      </c>
      <c r="C110" s="275" t="s">
        <v>542</v>
      </c>
      <c r="D110" s="275">
        <v>2.59</v>
      </c>
      <c r="E110" s="275">
        <v>2.59</v>
      </c>
      <c r="F110" s="280">
        <v>466.80000000000007</v>
      </c>
      <c r="G110" s="280">
        <f t="shared" si="6"/>
        <v>1209.0120000000002</v>
      </c>
      <c r="H110" s="280">
        <v>1150</v>
      </c>
      <c r="I110" s="280">
        <f t="shared" si="7"/>
        <v>2978.5</v>
      </c>
      <c r="J110" s="278">
        <f t="shared" si="5"/>
        <v>4187.5120000000006</v>
      </c>
      <c r="K110" s="279"/>
      <c r="L110" s="256"/>
    </row>
    <row r="111" spans="1:12" s="227" customFormat="1" ht="13.8" outlineLevel="1">
      <c r="A111" s="274">
        <v>3293</v>
      </c>
      <c r="B111" s="79" t="s">
        <v>2520</v>
      </c>
      <c r="C111" s="275"/>
      <c r="D111" s="275"/>
      <c r="E111" s="275"/>
      <c r="F111" s="280"/>
      <c r="G111" s="280">
        <f t="shared" si="6"/>
        <v>0</v>
      </c>
      <c r="H111" s="280"/>
      <c r="I111" s="280">
        <f t="shared" si="7"/>
        <v>0</v>
      </c>
      <c r="J111" s="278">
        <f t="shared" si="5"/>
        <v>0</v>
      </c>
      <c r="K111" s="279"/>
      <c r="L111" s="256"/>
    </row>
    <row r="112" spans="1:12" s="227" customFormat="1" ht="82.8" outlineLevel="1">
      <c r="A112" s="274">
        <v>3294</v>
      </c>
      <c r="B112" s="79" t="s">
        <v>531</v>
      </c>
      <c r="C112" s="275" t="s">
        <v>31</v>
      </c>
      <c r="D112" s="275">
        <v>1</v>
      </c>
      <c r="E112" s="275">
        <v>1</v>
      </c>
      <c r="F112" s="280">
        <v>92219</v>
      </c>
      <c r="G112" s="280">
        <f t="shared" si="6"/>
        <v>92219</v>
      </c>
      <c r="H112" s="280">
        <v>32277</v>
      </c>
      <c r="I112" s="280">
        <f t="shared" si="7"/>
        <v>32277</v>
      </c>
      <c r="J112" s="278">
        <f t="shared" si="5"/>
        <v>124496</v>
      </c>
      <c r="K112" s="279"/>
      <c r="L112" s="256"/>
    </row>
    <row r="113" spans="1:12" s="227" customFormat="1" ht="41.4" outlineLevel="1">
      <c r="A113" s="274">
        <v>3295</v>
      </c>
      <c r="B113" s="79" t="s">
        <v>593</v>
      </c>
      <c r="C113" s="275"/>
      <c r="D113" s="275"/>
      <c r="E113" s="275"/>
      <c r="F113" s="280"/>
      <c r="G113" s="280">
        <f t="shared" si="6"/>
        <v>0</v>
      </c>
      <c r="H113" s="280"/>
      <c r="I113" s="280">
        <f t="shared" si="7"/>
        <v>0</v>
      </c>
      <c r="J113" s="278">
        <f t="shared" si="5"/>
        <v>0</v>
      </c>
      <c r="K113" s="279"/>
      <c r="L113" s="256"/>
    </row>
    <row r="114" spans="1:12" s="227" customFormat="1" ht="82.8" outlineLevel="1">
      <c r="A114" s="274">
        <v>3296</v>
      </c>
      <c r="B114" s="79" t="s">
        <v>594</v>
      </c>
      <c r="C114" s="275"/>
      <c r="D114" s="275"/>
      <c r="E114" s="275"/>
      <c r="F114" s="280"/>
      <c r="G114" s="280">
        <f t="shared" si="6"/>
        <v>0</v>
      </c>
      <c r="H114" s="280"/>
      <c r="I114" s="280">
        <f t="shared" si="7"/>
        <v>0</v>
      </c>
      <c r="J114" s="278">
        <f t="shared" si="5"/>
        <v>0</v>
      </c>
      <c r="K114" s="279"/>
      <c r="L114" s="256"/>
    </row>
    <row r="115" spans="1:12" s="227" customFormat="1" ht="82.8" outlineLevel="1">
      <c r="A115" s="274">
        <v>3297</v>
      </c>
      <c r="B115" s="79" t="s">
        <v>532</v>
      </c>
      <c r="C115" s="275" t="s">
        <v>31</v>
      </c>
      <c r="D115" s="275">
        <v>1</v>
      </c>
      <c r="E115" s="275">
        <v>1</v>
      </c>
      <c r="F115" s="280">
        <v>92219</v>
      </c>
      <c r="G115" s="280">
        <f t="shared" si="6"/>
        <v>92219</v>
      </c>
      <c r="H115" s="280">
        <v>32277</v>
      </c>
      <c r="I115" s="280">
        <f t="shared" si="7"/>
        <v>32277</v>
      </c>
      <c r="J115" s="278">
        <f t="shared" si="5"/>
        <v>124496</v>
      </c>
      <c r="K115" s="279"/>
      <c r="L115" s="256"/>
    </row>
    <row r="116" spans="1:12" s="227" customFormat="1" ht="41.4" outlineLevel="1">
      <c r="A116" s="274">
        <v>3298</v>
      </c>
      <c r="B116" s="79" t="s">
        <v>593</v>
      </c>
      <c r="C116" s="275"/>
      <c r="D116" s="275"/>
      <c r="E116" s="275"/>
      <c r="F116" s="280"/>
      <c r="G116" s="280">
        <f t="shared" si="6"/>
        <v>0</v>
      </c>
      <c r="H116" s="280"/>
      <c r="I116" s="280">
        <f t="shared" si="7"/>
        <v>0</v>
      </c>
      <c r="J116" s="278">
        <f t="shared" si="5"/>
        <v>0</v>
      </c>
      <c r="K116" s="279"/>
      <c r="L116" s="256"/>
    </row>
    <row r="117" spans="1:12" s="227" customFormat="1" ht="82.8" outlineLevel="1">
      <c r="A117" s="274">
        <v>3299</v>
      </c>
      <c r="B117" s="79" t="s">
        <v>594</v>
      </c>
      <c r="C117" s="275"/>
      <c r="D117" s="275"/>
      <c r="E117" s="275"/>
      <c r="F117" s="280"/>
      <c r="G117" s="280">
        <f t="shared" si="6"/>
        <v>0</v>
      </c>
      <c r="H117" s="280"/>
      <c r="I117" s="280">
        <f t="shared" si="7"/>
        <v>0</v>
      </c>
      <c r="J117" s="278">
        <f t="shared" si="5"/>
        <v>0</v>
      </c>
      <c r="K117" s="279"/>
      <c r="L117" s="256"/>
    </row>
    <row r="118" spans="1:12" s="227" customFormat="1" ht="69" outlineLevel="1">
      <c r="A118" s="274">
        <v>3300</v>
      </c>
      <c r="B118" s="79" t="s">
        <v>595</v>
      </c>
      <c r="C118" s="275" t="s">
        <v>31</v>
      </c>
      <c r="D118" s="275">
        <v>1</v>
      </c>
      <c r="E118" s="275">
        <v>1</v>
      </c>
      <c r="F118" s="280">
        <v>41129.4</v>
      </c>
      <c r="G118" s="280">
        <f t="shared" si="6"/>
        <v>41129.4</v>
      </c>
      <c r="H118" s="280">
        <v>4850</v>
      </c>
      <c r="I118" s="280">
        <f t="shared" si="7"/>
        <v>4850</v>
      </c>
      <c r="J118" s="278">
        <f t="shared" si="5"/>
        <v>45979.4</v>
      </c>
      <c r="K118" s="279"/>
      <c r="L118" s="256"/>
    </row>
    <row r="119" spans="1:12" s="227" customFormat="1" ht="82.8" outlineLevel="1">
      <c r="A119" s="274">
        <v>3301</v>
      </c>
      <c r="B119" s="79" t="s">
        <v>596</v>
      </c>
      <c r="C119" s="275" t="s">
        <v>31</v>
      </c>
      <c r="D119" s="275">
        <v>1</v>
      </c>
      <c r="E119" s="275">
        <v>1</v>
      </c>
      <c r="F119" s="280">
        <v>13500</v>
      </c>
      <c r="G119" s="280">
        <f t="shared" si="6"/>
        <v>13500</v>
      </c>
      <c r="H119" s="280">
        <v>4590</v>
      </c>
      <c r="I119" s="280">
        <f t="shared" si="7"/>
        <v>4590</v>
      </c>
      <c r="J119" s="278">
        <f t="shared" si="5"/>
        <v>18090</v>
      </c>
      <c r="K119" s="279"/>
      <c r="L119" s="256"/>
    </row>
    <row r="120" spans="1:12" s="227" customFormat="1" ht="55.2" outlineLevel="1">
      <c r="A120" s="274">
        <v>3302</v>
      </c>
      <c r="B120" s="79" t="s">
        <v>597</v>
      </c>
      <c r="C120" s="275" t="s">
        <v>31</v>
      </c>
      <c r="D120" s="275">
        <v>2</v>
      </c>
      <c r="E120" s="275">
        <v>2</v>
      </c>
      <c r="F120" s="280">
        <v>2003.3999999999999</v>
      </c>
      <c r="G120" s="280">
        <f t="shared" si="6"/>
        <v>4006.7999999999997</v>
      </c>
      <c r="H120" s="280">
        <v>1050</v>
      </c>
      <c r="I120" s="280">
        <f t="shared" si="7"/>
        <v>2100</v>
      </c>
      <c r="J120" s="278">
        <f t="shared" si="5"/>
        <v>6106.7999999999993</v>
      </c>
      <c r="K120" s="279"/>
      <c r="L120" s="256"/>
    </row>
    <row r="121" spans="1:12" s="227" customFormat="1" ht="124.2" outlineLevel="1">
      <c r="A121" s="274">
        <v>3303</v>
      </c>
      <c r="B121" s="79" t="s">
        <v>598</v>
      </c>
      <c r="C121" s="275" t="s">
        <v>2461</v>
      </c>
      <c r="D121" s="275" t="s">
        <v>2521</v>
      </c>
      <c r="E121" s="275">
        <v>7.14</v>
      </c>
      <c r="F121" s="280">
        <v>1198.08</v>
      </c>
      <c r="G121" s="280">
        <f t="shared" si="6"/>
        <v>8554.2911999999997</v>
      </c>
      <c r="H121" s="280">
        <v>2936.5</v>
      </c>
      <c r="I121" s="280">
        <f t="shared" si="7"/>
        <v>20966.61</v>
      </c>
      <c r="J121" s="278">
        <f t="shared" si="5"/>
        <v>29520.9012</v>
      </c>
      <c r="K121" s="279"/>
      <c r="L121" s="256"/>
    </row>
    <row r="122" spans="1:12" s="227" customFormat="1" ht="124.2" outlineLevel="1">
      <c r="A122" s="274">
        <v>3304</v>
      </c>
      <c r="B122" s="79" t="s">
        <v>599</v>
      </c>
      <c r="C122" s="275" t="s">
        <v>2461</v>
      </c>
      <c r="D122" s="275" t="s">
        <v>2522</v>
      </c>
      <c r="E122" s="275">
        <v>3.88</v>
      </c>
      <c r="F122" s="280">
        <v>1198.08</v>
      </c>
      <c r="G122" s="280">
        <f t="shared" si="6"/>
        <v>4648.5503999999992</v>
      </c>
      <c r="H122" s="280">
        <v>2936.5</v>
      </c>
      <c r="I122" s="280">
        <f t="shared" si="7"/>
        <v>11393.619999999999</v>
      </c>
      <c r="J122" s="278">
        <f t="shared" si="5"/>
        <v>16042.170399999999</v>
      </c>
      <c r="K122" s="279"/>
      <c r="L122" s="256"/>
    </row>
    <row r="123" spans="1:12" s="227" customFormat="1" ht="124.2" outlineLevel="1">
      <c r="A123" s="274">
        <v>3305</v>
      </c>
      <c r="B123" s="79" t="s">
        <v>600</v>
      </c>
      <c r="C123" s="275" t="s">
        <v>2461</v>
      </c>
      <c r="D123" s="275" t="s">
        <v>2523</v>
      </c>
      <c r="E123" s="275">
        <v>0.1</v>
      </c>
      <c r="F123" s="280">
        <v>1359.3600000000001</v>
      </c>
      <c r="G123" s="280">
        <f t="shared" si="6"/>
        <v>135.93600000000001</v>
      </c>
      <c r="H123" s="280">
        <v>3356.0000000000005</v>
      </c>
      <c r="I123" s="280">
        <f t="shared" si="7"/>
        <v>335.60000000000008</v>
      </c>
      <c r="J123" s="278">
        <f t="shared" si="5"/>
        <v>471.53600000000006</v>
      </c>
      <c r="K123" s="279"/>
      <c r="L123" s="256"/>
    </row>
    <row r="124" spans="1:12" s="227" customFormat="1" ht="96.6" outlineLevel="1">
      <c r="A124" s="274">
        <v>3306</v>
      </c>
      <c r="B124" s="79" t="s">
        <v>601</v>
      </c>
      <c r="C124" s="275" t="s">
        <v>2031</v>
      </c>
      <c r="D124" s="275" t="s">
        <v>2524</v>
      </c>
      <c r="E124" s="275">
        <v>1</v>
      </c>
      <c r="F124" s="280">
        <v>870.4000000000002</v>
      </c>
      <c r="G124" s="280">
        <f t="shared" si="6"/>
        <v>870.4000000000002</v>
      </c>
      <c r="H124" s="280">
        <v>1450.0000000000002</v>
      </c>
      <c r="I124" s="280">
        <f t="shared" si="7"/>
        <v>1450.0000000000002</v>
      </c>
      <c r="J124" s="278">
        <f t="shared" si="5"/>
        <v>2320.4000000000005</v>
      </c>
      <c r="K124" s="279"/>
      <c r="L124" s="256"/>
    </row>
    <row r="125" spans="1:12" s="227" customFormat="1" ht="96.6" outlineLevel="1">
      <c r="A125" s="274">
        <v>3307</v>
      </c>
      <c r="B125" s="79" t="s">
        <v>602</v>
      </c>
      <c r="C125" s="275" t="s">
        <v>2031</v>
      </c>
      <c r="D125" s="275" t="s">
        <v>2493</v>
      </c>
      <c r="E125" s="275">
        <v>2</v>
      </c>
      <c r="F125" s="280">
        <v>913.6</v>
      </c>
      <c r="G125" s="280">
        <f t="shared" si="6"/>
        <v>1827.2</v>
      </c>
      <c r="H125" s="280">
        <v>922.9</v>
      </c>
      <c r="I125" s="280">
        <f t="shared" si="7"/>
        <v>1845.8</v>
      </c>
      <c r="J125" s="278">
        <f t="shared" si="5"/>
        <v>3673</v>
      </c>
      <c r="K125" s="279"/>
      <c r="L125" s="256"/>
    </row>
    <row r="126" spans="1:12" s="227" customFormat="1" ht="96.6" outlineLevel="1">
      <c r="A126" s="274">
        <v>3308</v>
      </c>
      <c r="B126" s="79" t="s">
        <v>603</v>
      </c>
      <c r="C126" s="275" t="s">
        <v>2031</v>
      </c>
      <c r="D126" s="275" t="s">
        <v>2525</v>
      </c>
      <c r="E126" s="275">
        <v>2</v>
      </c>
      <c r="F126" s="280">
        <v>913.6</v>
      </c>
      <c r="G126" s="280">
        <f t="shared" si="6"/>
        <v>1827.2</v>
      </c>
      <c r="H126" s="280">
        <v>922.9</v>
      </c>
      <c r="I126" s="280">
        <f t="shared" si="7"/>
        <v>1845.8</v>
      </c>
      <c r="J126" s="278">
        <f t="shared" si="5"/>
        <v>3673</v>
      </c>
      <c r="K126" s="279"/>
      <c r="L126" s="256"/>
    </row>
    <row r="127" spans="1:12" s="227" customFormat="1" ht="96.6" outlineLevel="1">
      <c r="A127" s="274">
        <v>3309</v>
      </c>
      <c r="B127" s="79" t="s">
        <v>604</v>
      </c>
      <c r="C127" s="275" t="s">
        <v>2031</v>
      </c>
      <c r="D127" s="275" t="s">
        <v>2526</v>
      </c>
      <c r="E127" s="275">
        <v>2</v>
      </c>
      <c r="F127" s="280">
        <v>1000</v>
      </c>
      <c r="G127" s="280">
        <f t="shared" si="6"/>
        <v>2000</v>
      </c>
      <c r="H127" s="280">
        <v>922.9</v>
      </c>
      <c r="I127" s="280">
        <f t="shared" si="7"/>
        <v>1845.8</v>
      </c>
      <c r="J127" s="278">
        <f t="shared" si="5"/>
        <v>3845.8</v>
      </c>
      <c r="K127" s="279"/>
      <c r="L127" s="256"/>
    </row>
    <row r="128" spans="1:12" s="227" customFormat="1" ht="82.8" outlineLevel="1">
      <c r="A128" s="274">
        <v>3310</v>
      </c>
      <c r="B128" s="79" t="s">
        <v>605</v>
      </c>
      <c r="C128" s="275" t="s">
        <v>2031</v>
      </c>
      <c r="D128" s="275" t="s">
        <v>2527</v>
      </c>
      <c r="E128" s="275">
        <v>1</v>
      </c>
      <c r="F128" s="280">
        <v>1187.2</v>
      </c>
      <c r="G128" s="280">
        <f t="shared" si="6"/>
        <v>1187.2</v>
      </c>
      <c r="H128" s="280">
        <v>2097.5</v>
      </c>
      <c r="I128" s="280">
        <f t="shared" si="7"/>
        <v>2097.5</v>
      </c>
      <c r="J128" s="278">
        <f t="shared" si="5"/>
        <v>3284.7</v>
      </c>
      <c r="K128" s="279"/>
      <c r="L128" s="256"/>
    </row>
    <row r="129" spans="1:12" s="227" customFormat="1" ht="82.8" outlineLevel="1">
      <c r="A129" s="274">
        <v>3311</v>
      </c>
      <c r="B129" s="79" t="s">
        <v>606</v>
      </c>
      <c r="C129" s="275" t="s">
        <v>2031</v>
      </c>
      <c r="D129" s="275" t="s">
        <v>2528</v>
      </c>
      <c r="E129" s="275">
        <v>1</v>
      </c>
      <c r="F129" s="280">
        <v>1187.2</v>
      </c>
      <c r="G129" s="280">
        <f t="shared" si="6"/>
        <v>1187.2</v>
      </c>
      <c r="H129" s="280">
        <v>2097.5</v>
      </c>
      <c r="I129" s="280">
        <f t="shared" si="7"/>
        <v>2097.5</v>
      </c>
      <c r="J129" s="278">
        <f t="shared" si="5"/>
        <v>3284.7</v>
      </c>
      <c r="K129" s="279"/>
      <c r="L129" s="256"/>
    </row>
    <row r="130" spans="1:12" s="227" customFormat="1" ht="82.8" outlineLevel="1">
      <c r="A130" s="274">
        <v>3312</v>
      </c>
      <c r="B130" s="79" t="s">
        <v>607</v>
      </c>
      <c r="C130" s="275" t="s">
        <v>2031</v>
      </c>
      <c r="D130" s="275" t="s">
        <v>2529</v>
      </c>
      <c r="E130" s="275">
        <v>2</v>
      </c>
      <c r="F130" s="280">
        <v>1225.6000000000001</v>
      </c>
      <c r="G130" s="280">
        <f t="shared" si="6"/>
        <v>2451.2000000000003</v>
      </c>
      <c r="H130" s="280">
        <v>2097.5</v>
      </c>
      <c r="I130" s="280">
        <f t="shared" si="7"/>
        <v>4195</v>
      </c>
      <c r="J130" s="278">
        <f t="shared" si="5"/>
        <v>6646.2000000000007</v>
      </c>
      <c r="K130" s="279"/>
      <c r="L130" s="256"/>
    </row>
    <row r="131" spans="1:12" s="227" customFormat="1" ht="96.6" outlineLevel="1">
      <c r="A131" s="274">
        <v>3313</v>
      </c>
      <c r="B131" s="79" t="s">
        <v>608</v>
      </c>
      <c r="C131" s="275" t="s">
        <v>2031</v>
      </c>
      <c r="D131" s="275" t="s">
        <v>2530</v>
      </c>
      <c r="E131" s="275">
        <v>1</v>
      </c>
      <c r="F131" s="280">
        <v>1220.8</v>
      </c>
      <c r="G131" s="280">
        <f t="shared" si="6"/>
        <v>1220.8</v>
      </c>
      <c r="H131" s="280">
        <v>854.99999999999989</v>
      </c>
      <c r="I131" s="280">
        <f t="shared" si="7"/>
        <v>854.99999999999989</v>
      </c>
      <c r="J131" s="278">
        <f t="shared" si="5"/>
        <v>2075.7999999999997</v>
      </c>
      <c r="K131" s="279"/>
      <c r="L131" s="256"/>
    </row>
    <row r="132" spans="1:12" s="227" customFormat="1" ht="96.6" outlineLevel="1">
      <c r="A132" s="274">
        <v>3314</v>
      </c>
      <c r="B132" s="79" t="s">
        <v>609</v>
      </c>
      <c r="C132" s="275" t="s">
        <v>2031</v>
      </c>
      <c r="D132" s="275" t="s">
        <v>2531</v>
      </c>
      <c r="E132" s="275">
        <v>2</v>
      </c>
      <c r="F132" s="280">
        <v>1118.4000000000001</v>
      </c>
      <c r="G132" s="280">
        <f t="shared" si="6"/>
        <v>2236.8000000000002</v>
      </c>
      <c r="H132" s="280">
        <v>900</v>
      </c>
      <c r="I132" s="280">
        <f t="shared" si="7"/>
        <v>1800</v>
      </c>
      <c r="J132" s="278">
        <f t="shared" si="5"/>
        <v>4036.8</v>
      </c>
      <c r="K132" s="279"/>
      <c r="L132" s="256"/>
    </row>
    <row r="133" spans="1:12" s="227" customFormat="1" ht="110.4" outlineLevel="1">
      <c r="A133" s="274">
        <v>3315</v>
      </c>
      <c r="B133" s="79" t="s">
        <v>541</v>
      </c>
      <c r="C133" s="275" t="s">
        <v>2532</v>
      </c>
      <c r="D133" s="275" t="s">
        <v>2533</v>
      </c>
      <c r="E133" s="275">
        <v>11.73</v>
      </c>
      <c r="F133" s="280">
        <v>848.40000000000009</v>
      </c>
      <c r="G133" s="280">
        <f t="shared" si="6"/>
        <v>9951.7320000000018</v>
      </c>
      <c r="H133" s="280">
        <v>1150</v>
      </c>
      <c r="I133" s="280">
        <f t="shared" si="7"/>
        <v>13489.5</v>
      </c>
      <c r="J133" s="278">
        <f t="shared" si="5"/>
        <v>23441.232000000004</v>
      </c>
      <c r="K133" s="279"/>
      <c r="L133" s="256"/>
    </row>
    <row r="134" spans="1:12" s="227" customFormat="1" ht="13.8" outlineLevel="1">
      <c r="A134" s="274">
        <v>3316</v>
      </c>
      <c r="B134" s="79" t="s">
        <v>2534</v>
      </c>
      <c r="C134" s="275"/>
      <c r="D134" s="275"/>
      <c r="E134" s="275"/>
      <c r="F134" s="280"/>
      <c r="G134" s="280">
        <f t="shared" si="6"/>
        <v>0</v>
      </c>
      <c r="H134" s="280"/>
      <c r="I134" s="280">
        <f t="shared" si="7"/>
        <v>0</v>
      </c>
      <c r="J134" s="278">
        <f t="shared" si="5"/>
        <v>0</v>
      </c>
      <c r="K134" s="79"/>
      <c r="L134" s="256"/>
    </row>
    <row r="135" spans="1:12" s="227" customFormat="1" ht="179.4" outlineLevel="1">
      <c r="A135" s="274">
        <v>3317</v>
      </c>
      <c r="B135" s="287" t="s">
        <v>2535</v>
      </c>
      <c r="C135" s="275" t="s">
        <v>31</v>
      </c>
      <c r="D135" s="275">
        <v>1</v>
      </c>
      <c r="E135" s="275">
        <v>1</v>
      </c>
      <c r="F135" s="280">
        <v>93202</v>
      </c>
      <c r="G135" s="280">
        <f t="shared" si="6"/>
        <v>93202</v>
      </c>
      <c r="H135" s="280">
        <v>32621</v>
      </c>
      <c r="I135" s="280">
        <f t="shared" si="7"/>
        <v>32621</v>
      </c>
      <c r="J135" s="278">
        <f t="shared" si="5"/>
        <v>125823</v>
      </c>
      <c r="K135" s="79"/>
      <c r="L135" s="256"/>
    </row>
    <row r="136" spans="1:12" s="227" customFormat="1" ht="179.4" outlineLevel="1">
      <c r="A136" s="274">
        <v>3318</v>
      </c>
      <c r="B136" s="79" t="s">
        <v>2536</v>
      </c>
      <c r="C136" s="275" t="s">
        <v>31</v>
      </c>
      <c r="D136" s="275">
        <v>1</v>
      </c>
      <c r="E136" s="275">
        <v>1</v>
      </c>
      <c r="F136" s="280">
        <v>93202</v>
      </c>
      <c r="G136" s="280">
        <f t="shared" si="6"/>
        <v>93202</v>
      </c>
      <c r="H136" s="280">
        <v>32621</v>
      </c>
      <c r="I136" s="280">
        <f t="shared" si="7"/>
        <v>32621</v>
      </c>
      <c r="J136" s="278">
        <f t="shared" si="5"/>
        <v>125823</v>
      </c>
      <c r="K136" s="79"/>
      <c r="L136" s="256"/>
    </row>
    <row r="137" spans="1:12" s="227" customFormat="1" ht="69" outlineLevel="1">
      <c r="A137" s="274">
        <v>3319</v>
      </c>
      <c r="B137" s="79" t="s">
        <v>610</v>
      </c>
      <c r="C137" s="275" t="s">
        <v>31</v>
      </c>
      <c r="D137" s="275">
        <v>1</v>
      </c>
      <c r="E137" s="275">
        <v>1</v>
      </c>
      <c r="F137" s="280"/>
      <c r="G137" s="280">
        <f t="shared" si="6"/>
        <v>0</v>
      </c>
      <c r="H137" s="280"/>
      <c r="I137" s="280">
        <f t="shared" si="7"/>
        <v>0</v>
      </c>
      <c r="J137" s="278">
        <f t="shared" si="5"/>
        <v>0</v>
      </c>
      <c r="K137" s="275"/>
      <c r="L137" s="256"/>
    </row>
    <row r="138" spans="1:12" s="227" customFormat="1" ht="82.8" outlineLevel="1">
      <c r="A138" s="274">
        <v>3320</v>
      </c>
      <c r="B138" s="287" t="s">
        <v>611</v>
      </c>
      <c r="C138" s="275" t="s">
        <v>31</v>
      </c>
      <c r="D138" s="275">
        <v>1</v>
      </c>
      <c r="E138" s="275">
        <v>1</v>
      </c>
      <c r="F138" s="280"/>
      <c r="G138" s="280">
        <f t="shared" si="6"/>
        <v>0</v>
      </c>
      <c r="H138" s="280"/>
      <c r="I138" s="280">
        <f t="shared" si="7"/>
        <v>0</v>
      </c>
      <c r="J138" s="278">
        <f t="shared" si="5"/>
        <v>0</v>
      </c>
      <c r="K138" s="79"/>
      <c r="L138" s="256"/>
    </row>
    <row r="139" spans="1:12" s="227" customFormat="1" ht="55.2" outlineLevel="1">
      <c r="A139" s="274">
        <v>3321</v>
      </c>
      <c r="B139" s="79" t="s">
        <v>612</v>
      </c>
      <c r="C139" s="275" t="s">
        <v>31</v>
      </c>
      <c r="D139" s="275">
        <v>2</v>
      </c>
      <c r="E139" s="275">
        <v>2</v>
      </c>
      <c r="F139" s="280"/>
      <c r="G139" s="280">
        <f t="shared" si="6"/>
        <v>0</v>
      </c>
      <c r="H139" s="280"/>
      <c r="I139" s="280">
        <f t="shared" si="7"/>
        <v>0</v>
      </c>
      <c r="J139" s="278">
        <f t="shared" si="5"/>
        <v>0</v>
      </c>
      <c r="K139" s="79"/>
      <c r="L139" s="256"/>
    </row>
    <row r="140" spans="1:12" s="227" customFormat="1" ht="124.2" outlineLevel="1">
      <c r="A140" s="274">
        <v>3322</v>
      </c>
      <c r="B140" s="79" t="s">
        <v>613</v>
      </c>
      <c r="C140" s="275" t="s">
        <v>2461</v>
      </c>
      <c r="D140" s="275" t="s">
        <v>2537</v>
      </c>
      <c r="E140" s="275">
        <v>10.18</v>
      </c>
      <c r="F140" s="280"/>
      <c r="G140" s="280">
        <f t="shared" si="6"/>
        <v>0</v>
      </c>
      <c r="H140" s="280"/>
      <c r="I140" s="280">
        <f t="shared" si="7"/>
        <v>0</v>
      </c>
      <c r="J140" s="278">
        <f t="shared" si="5"/>
        <v>0</v>
      </c>
      <c r="K140" s="279"/>
      <c r="L140" s="256"/>
    </row>
    <row r="141" spans="1:12" s="227" customFormat="1" ht="124.2" outlineLevel="1">
      <c r="A141" s="274">
        <v>3323</v>
      </c>
      <c r="B141" s="79" t="s">
        <v>614</v>
      </c>
      <c r="C141" s="275" t="s">
        <v>2461</v>
      </c>
      <c r="D141" s="275" t="s">
        <v>2538</v>
      </c>
      <c r="E141" s="275">
        <v>4.8499999999999996</v>
      </c>
      <c r="F141" s="280"/>
      <c r="G141" s="280">
        <f t="shared" si="6"/>
        <v>0</v>
      </c>
      <c r="H141" s="280"/>
      <c r="I141" s="280">
        <f t="shared" si="7"/>
        <v>0</v>
      </c>
      <c r="J141" s="278">
        <f t="shared" si="5"/>
        <v>0</v>
      </c>
      <c r="K141" s="279"/>
      <c r="L141" s="256"/>
    </row>
    <row r="142" spans="1:12" s="227" customFormat="1" ht="96.6" outlineLevel="1">
      <c r="A142" s="274">
        <v>3324</v>
      </c>
      <c r="B142" s="79" t="s">
        <v>615</v>
      </c>
      <c r="C142" s="275" t="s">
        <v>2031</v>
      </c>
      <c r="D142" s="275" t="s">
        <v>2539</v>
      </c>
      <c r="E142" s="275">
        <v>2</v>
      </c>
      <c r="F142" s="280"/>
      <c r="G142" s="280">
        <f t="shared" si="6"/>
        <v>0</v>
      </c>
      <c r="H142" s="280"/>
      <c r="I142" s="280">
        <f t="shared" si="7"/>
        <v>0</v>
      </c>
      <c r="J142" s="278">
        <f t="shared" si="5"/>
        <v>0</v>
      </c>
      <c r="K142" s="279"/>
      <c r="L142" s="256"/>
    </row>
    <row r="143" spans="1:12" s="227" customFormat="1" ht="96.6" outlineLevel="1">
      <c r="A143" s="274">
        <v>3325</v>
      </c>
      <c r="B143" s="79" t="s">
        <v>616</v>
      </c>
      <c r="C143" s="275" t="s">
        <v>2031</v>
      </c>
      <c r="D143" s="275" t="s">
        <v>2540</v>
      </c>
      <c r="E143" s="275">
        <v>2</v>
      </c>
      <c r="F143" s="280"/>
      <c r="G143" s="280">
        <f t="shared" si="6"/>
        <v>0</v>
      </c>
      <c r="H143" s="280"/>
      <c r="I143" s="280">
        <f t="shared" si="7"/>
        <v>0</v>
      </c>
      <c r="J143" s="278">
        <f t="shared" si="5"/>
        <v>0</v>
      </c>
      <c r="K143" s="279"/>
      <c r="L143" s="256"/>
    </row>
    <row r="144" spans="1:12" s="227" customFormat="1" ht="96.6" outlineLevel="1">
      <c r="A144" s="274">
        <v>3326</v>
      </c>
      <c r="B144" s="79" t="s">
        <v>617</v>
      </c>
      <c r="C144" s="275" t="s">
        <v>2031</v>
      </c>
      <c r="D144" s="275" t="s">
        <v>2541</v>
      </c>
      <c r="E144" s="275">
        <v>2</v>
      </c>
      <c r="F144" s="280"/>
      <c r="G144" s="280">
        <f t="shared" si="6"/>
        <v>0</v>
      </c>
      <c r="H144" s="280"/>
      <c r="I144" s="280">
        <f t="shared" si="7"/>
        <v>0</v>
      </c>
      <c r="J144" s="278">
        <f t="shared" si="5"/>
        <v>0</v>
      </c>
      <c r="K144" s="279"/>
      <c r="L144" s="256"/>
    </row>
    <row r="145" spans="1:12" s="227" customFormat="1" ht="96.6" outlineLevel="1">
      <c r="A145" s="274">
        <v>3327</v>
      </c>
      <c r="B145" s="79" t="s">
        <v>618</v>
      </c>
      <c r="C145" s="275" t="s">
        <v>2031</v>
      </c>
      <c r="D145" s="275" t="s">
        <v>2542</v>
      </c>
      <c r="E145" s="275">
        <v>5</v>
      </c>
      <c r="F145" s="280"/>
      <c r="G145" s="280">
        <f t="shared" si="6"/>
        <v>0</v>
      </c>
      <c r="H145" s="280"/>
      <c r="I145" s="280">
        <f t="shared" si="7"/>
        <v>0</v>
      </c>
      <c r="J145" s="278">
        <f t="shared" si="5"/>
        <v>0</v>
      </c>
      <c r="K145" s="279"/>
      <c r="L145" s="256"/>
    </row>
    <row r="146" spans="1:12" s="227" customFormat="1" ht="82.8" outlineLevel="1">
      <c r="A146" s="274">
        <v>3328</v>
      </c>
      <c r="B146" s="79" t="s">
        <v>619</v>
      </c>
      <c r="C146" s="275" t="s">
        <v>2031</v>
      </c>
      <c r="D146" s="275" t="s">
        <v>2543</v>
      </c>
      <c r="E146" s="275">
        <v>2</v>
      </c>
      <c r="F146" s="280"/>
      <c r="G146" s="280">
        <f t="shared" si="6"/>
        <v>0</v>
      </c>
      <c r="H146" s="280"/>
      <c r="I146" s="280">
        <f t="shared" si="7"/>
        <v>0</v>
      </c>
      <c r="J146" s="278">
        <f t="shared" si="5"/>
        <v>0</v>
      </c>
      <c r="K146" s="279"/>
      <c r="L146" s="256"/>
    </row>
    <row r="147" spans="1:12" s="227" customFormat="1" ht="82.8" outlineLevel="1">
      <c r="A147" s="274">
        <v>3329</v>
      </c>
      <c r="B147" s="79" t="s">
        <v>620</v>
      </c>
      <c r="C147" s="275" t="s">
        <v>2031</v>
      </c>
      <c r="D147" s="275" t="s">
        <v>2544</v>
      </c>
      <c r="E147" s="275">
        <v>2</v>
      </c>
      <c r="F147" s="280"/>
      <c r="G147" s="280">
        <f t="shared" si="6"/>
        <v>0</v>
      </c>
      <c r="H147" s="280"/>
      <c r="I147" s="280">
        <f t="shared" si="7"/>
        <v>0</v>
      </c>
      <c r="J147" s="278">
        <f t="shared" si="5"/>
        <v>0</v>
      </c>
      <c r="K147" s="279"/>
      <c r="L147" s="256"/>
    </row>
    <row r="148" spans="1:12" s="227" customFormat="1" ht="96.6" outlineLevel="1">
      <c r="A148" s="274">
        <v>3330</v>
      </c>
      <c r="B148" s="79" t="s">
        <v>621</v>
      </c>
      <c r="C148" s="275" t="s">
        <v>2031</v>
      </c>
      <c r="D148" s="275" t="s">
        <v>2545</v>
      </c>
      <c r="E148" s="275">
        <v>4</v>
      </c>
      <c r="F148" s="280"/>
      <c r="G148" s="280">
        <f t="shared" si="6"/>
        <v>0</v>
      </c>
      <c r="H148" s="280"/>
      <c r="I148" s="280">
        <f t="shared" si="7"/>
        <v>0</v>
      </c>
      <c r="J148" s="278">
        <f t="shared" si="5"/>
        <v>0</v>
      </c>
      <c r="K148" s="279"/>
      <c r="L148" s="256"/>
    </row>
    <row r="149" spans="1:12" s="227" customFormat="1" ht="110.4" outlineLevel="1">
      <c r="A149" s="274">
        <v>3331</v>
      </c>
      <c r="B149" s="79" t="s">
        <v>541</v>
      </c>
      <c r="C149" s="275" t="s">
        <v>2532</v>
      </c>
      <c r="D149" s="275" t="s">
        <v>2546</v>
      </c>
      <c r="E149" s="275">
        <v>23.59</v>
      </c>
      <c r="F149" s="280"/>
      <c r="G149" s="280">
        <f t="shared" si="6"/>
        <v>0</v>
      </c>
      <c r="H149" s="280"/>
      <c r="I149" s="280">
        <f t="shared" si="7"/>
        <v>0</v>
      </c>
      <c r="J149" s="278">
        <f t="shared" si="5"/>
        <v>0</v>
      </c>
      <c r="K149" s="279"/>
      <c r="L149" s="256"/>
    </row>
    <row r="150" spans="1:12" s="227" customFormat="1" ht="13.8" outlineLevel="1">
      <c r="A150" s="274">
        <v>3332</v>
      </c>
      <c r="B150" s="79" t="s">
        <v>2547</v>
      </c>
      <c r="C150" s="275"/>
      <c r="D150" s="275"/>
      <c r="E150" s="275"/>
      <c r="F150" s="280"/>
      <c r="G150" s="280">
        <f t="shared" si="6"/>
        <v>0</v>
      </c>
      <c r="H150" s="280"/>
      <c r="I150" s="280">
        <f t="shared" si="7"/>
        <v>0</v>
      </c>
      <c r="J150" s="278">
        <f t="shared" ref="J150:J213" si="8">G150+I150</f>
        <v>0</v>
      </c>
      <c r="K150" s="279"/>
      <c r="L150" s="256"/>
    </row>
    <row r="151" spans="1:12" s="227" customFormat="1" ht="179.4" outlineLevel="1">
      <c r="A151" s="274">
        <v>3333</v>
      </c>
      <c r="B151" s="79" t="s">
        <v>2548</v>
      </c>
      <c r="C151" s="275" t="s">
        <v>31</v>
      </c>
      <c r="D151" s="275">
        <v>1</v>
      </c>
      <c r="E151" s="275">
        <v>1</v>
      </c>
      <c r="F151" s="280">
        <v>93202</v>
      </c>
      <c r="G151" s="280">
        <f t="shared" si="6"/>
        <v>93202</v>
      </c>
      <c r="H151" s="280">
        <v>32621</v>
      </c>
      <c r="I151" s="280">
        <f t="shared" si="7"/>
        <v>32621</v>
      </c>
      <c r="J151" s="278">
        <f t="shared" si="8"/>
        <v>125823</v>
      </c>
      <c r="K151" s="279"/>
      <c r="L151" s="256"/>
    </row>
    <row r="152" spans="1:12" s="227" customFormat="1" ht="179.4" outlineLevel="1">
      <c r="A152" s="274">
        <v>3334</v>
      </c>
      <c r="B152" s="79" t="s">
        <v>2548</v>
      </c>
      <c r="C152" s="275" t="s">
        <v>31</v>
      </c>
      <c r="D152" s="275">
        <v>1</v>
      </c>
      <c r="E152" s="275">
        <v>1</v>
      </c>
      <c r="F152" s="280">
        <v>93202</v>
      </c>
      <c r="G152" s="280">
        <f t="shared" si="6"/>
        <v>93202</v>
      </c>
      <c r="H152" s="280">
        <v>32621</v>
      </c>
      <c r="I152" s="280">
        <f t="shared" si="7"/>
        <v>32621</v>
      </c>
      <c r="J152" s="278">
        <f t="shared" si="8"/>
        <v>125823</v>
      </c>
      <c r="K152" s="279"/>
      <c r="L152" s="256"/>
    </row>
    <row r="153" spans="1:12" s="227" customFormat="1" ht="69" outlineLevel="1">
      <c r="A153" s="274">
        <v>3335</v>
      </c>
      <c r="B153" s="79" t="s">
        <v>622</v>
      </c>
      <c r="C153" s="275" t="s">
        <v>31</v>
      </c>
      <c r="D153" s="275">
        <v>1</v>
      </c>
      <c r="E153" s="275">
        <v>1</v>
      </c>
      <c r="F153" s="280">
        <v>41415.075000000004</v>
      </c>
      <c r="G153" s="280">
        <f t="shared" si="6"/>
        <v>41415.075000000004</v>
      </c>
      <c r="H153" s="280">
        <v>5820</v>
      </c>
      <c r="I153" s="280">
        <f t="shared" si="7"/>
        <v>5820</v>
      </c>
      <c r="J153" s="278">
        <f t="shared" si="8"/>
        <v>47235.075000000004</v>
      </c>
      <c r="K153" s="279"/>
      <c r="L153" s="256"/>
    </row>
    <row r="154" spans="1:12" s="227" customFormat="1" ht="82.8" outlineLevel="1">
      <c r="A154" s="274">
        <v>3336</v>
      </c>
      <c r="B154" s="79" t="s">
        <v>596</v>
      </c>
      <c r="C154" s="275" t="s">
        <v>31</v>
      </c>
      <c r="D154" s="275">
        <v>1</v>
      </c>
      <c r="E154" s="275">
        <v>1</v>
      </c>
      <c r="F154" s="280">
        <v>13500</v>
      </c>
      <c r="G154" s="280">
        <f t="shared" si="6"/>
        <v>13500</v>
      </c>
      <c r="H154" s="280">
        <v>5508</v>
      </c>
      <c r="I154" s="280">
        <f t="shared" si="7"/>
        <v>5508</v>
      </c>
      <c r="J154" s="278">
        <f t="shared" si="8"/>
        <v>19008</v>
      </c>
      <c r="K154" s="279"/>
      <c r="L154" s="256"/>
    </row>
    <row r="155" spans="1:12" s="227" customFormat="1" ht="55.2" outlineLevel="1">
      <c r="A155" s="274">
        <v>3337</v>
      </c>
      <c r="B155" s="79" t="s">
        <v>623</v>
      </c>
      <c r="C155" s="275" t="s">
        <v>31</v>
      </c>
      <c r="D155" s="275">
        <v>2</v>
      </c>
      <c r="E155" s="275">
        <v>2</v>
      </c>
      <c r="F155" s="280">
        <v>2416.5</v>
      </c>
      <c r="G155" s="280">
        <f t="shared" si="6"/>
        <v>4833</v>
      </c>
      <c r="H155" s="280">
        <v>1260</v>
      </c>
      <c r="I155" s="280">
        <f t="shared" si="7"/>
        <v>2520</v>
      </c>
      <c r="J155" s="278">
        <f t="shared" si="8"/>
        <v>7353</v>
      </c>
      <c r="K155" s="279"/>
      <c r="L155" s="256"/>
    </row>
    <row r="156" spans="1:12" s="227" customFormat="1" ht="124.2" outlineLevel="1">
      <c r="A156" s="274">
        <v>3338</v>
      </c>
      <c r="B156" s="79" t="s">
        <v>600</v>
      </c>
      <c r="C156" s="275" t="s">
        <v>2461</v>
      </c>
      <c r="D156" s="275" t="s">
        <v>2549</v>
      </c>
      <c r="E156" s="275">
        <v>31.52</v>
      </c>
      <c r="F156" s="280">
        <v>1359.3600000000001</v>
      </c>
      <c r="G156" s="280">
        <f t="shared" si="6"/>
        <v>42847.027200000004</v>
      </c>
      <c r="H156" s="280">
        <v>4027.2</v>
      </c>
      <c r="I156" s="280">
        <f t="shared" si="7"/>
        <v>126937.344</v>
      </c>
      <c r="J156" s="278">
        <f t="shared" si="8"/>
        <v>169784.37119999999</v>
      </c>
      <c r="K156" s="279"/>
      <c r="L156" s="256"/>
    </row>
    <row r="157" spans="1:12" s="227" customFormat="1" ht="124.2" outlineLevel="1">
      <c r="A157" s="274">
        <v>3339</v>
      </c>
      <c r="B157" s="79" t="s">
        <v>624</v>
      </c>
      <c r="C157" s="275" t="s">
        <v>2461</v>
      </c>
      <c r="D157" s="275" t="s">
        <v>2550</v>
      </c>
      <c r="E157" s="275">
        <v>0.1</v>
      </c>
      <c r="F157" s="280">
        <v>1520.64</v>
      </c>
      <c r="G157" s="280">
        <f t="shared" si="6"/>
        <v>152.06400000000002</v>
      </c>
      <c r="H157" s="280">
        <v>4530.5999999999995</v>
      </c>
      <c r="I157" s="280">
        <f t="shared" si="7"/>
        <v>453.05999999999995</v>
      </c>
      <c r="J157" s="278">
        <f t="shared" si="8"/>
        <v>605.12400000000002</v>
      </c>
      <c r="K157" s="279"/>
      <c r="L157" s="256"/>
    </row>
    <row r="158" spans="1:12" s="227" customFormat="1" ht="96.6" outlineLevel="1">
      <c r="A158" s="274">
        <v>3340</v>
      </c>
      <c r="B158" s="79" t="s">
        <v>625</v>
      </c>
      <c r="C158" s="275" t="s">
        <v>2031</v>
      </c>
      <c r="D158" s="275" t="s">
        <v>2551</v>
      </c>
      <c r="E158" s="275">
        <v>2</v>
      </c>
      <c r="F158" s="280">
        <v>870.4000000000002</v>
      </c>
      <c r="G158" s="280">
        <f t="shared" si="6"/>
        <v>1740.8000000000004</v>
      </c>
      <c r="H158" s="280">
        <v>1740</v>
      </c>
      <c r="I158" s="280">
        <f t="shared" si="7"/>
        <v>3480</v>
      </c>
      <c r="J158" s="278">
        <f t="shared" si="8"/>
        <v>5220.8</v>
      </c>
      <c r="K158" s="279"/>
      <c r="L158" s="256"/>
    </row>
    <row r="159" spans="1:12" s="227" customFormat="1" ht="96.6" outlineLevel="1">
      <c r="A159" s="274">
        <v>3341</v>
      </c>
      <c r="B159" s="79" t="s">
        <v>626</v>
      </c>
      <c r="C159" s="275" t="s">
        <v>2031</v>
      </c>
      <c r="D159" s="275" t="s">
        <v>2552</v>
      </c>
      <c r="E159" s="275">
        <v>4</v>
      </c>
      <c r="F159" s="280">
        <v>934.40000000000009</v>
      </c>
      <c r="G159" s="280">
        <f t="shared" si="6"/>
        <v>3737.6000000000004</v>
      </c>
      <c r="H159" s="280">
        <v>1107.48</v>
      </c>
      <c r="I159" s="280">
        <f t="shared" si="7"/>
        <v>4429.92</v>
      </c>
      <c r="J159" s="278">
        <f t="shared" si="8"/>
        <v>8167.52</v>
      </c>
      <c r="K159" s="279"/>
      <c r="L159" s="256"/>
    </row>
    <row r="160" spans="1:12" s="227" customFormat="1" ht="96.6" outlineLevel="1">
      <c r="A160" s="274">
        <v>3342</v>
      </c>
      <c r="B160" s="79" t="s">
        <v>627</v>
      </c>
      <c r="C160" s="275" t="s">
        <v>2031</v>
      </c>
      <c r="D160" s="275" t="s">
        <v>2553</v>
      </c>
      <c r="E160" s="275">
        <v>9</v>
      </c>
      <c r="F160" s="280">
        <v>1131.2</v>
      </c>
      <c r="G160" s="280">
        <f t="shared" si="6"/>
        <v>10180.800000000001</v>
      </c>
      <c r="H160" s="280">
        <v>1107.48</v>
      </c>
      <c r="I160" s="280">
        <f t="shared" si="7"/>
        <v>9967.32</v>
      </c>
      <c r="J160" s="278">
        <f t="shared" si="8"/>
        <v>20148.120000000003</v>
      </c>
      <c r="K160" s="279"/>
      <c r="L160" s="256"/>
    </row>
    <row r="161" spans="1:12" s="227" customFormat="1" ht="110.4" outlineLevel="1">
      <c r="A161" s="274">
        <v>3343</v>
      </c>
      <c r="B161" s="79" t="s">
        <v>628</v>
      </c>
      <c r="C161" s="275" t="s">
        <v>2031</v>
      </c>
      <c r="D161" s="275" t="s">
        <v>2554</v>
      </c>
      <c r="E161" s="275">
        <v>2</v>
      </c>
      <c r="F161" s="280">
        <v>1011.2</v>
      </c>
      <c r="G161" s="280">
        <f t="shared" si="6"/>
        <v>2022.4</v>
      </c>
      <c r="H161" s="280">
        <v>2517</v>
      </c>
      <c r="I161" s="280">
        <f t="shared" si="7"/>
        <v>5034</v>
      </c>
      <c r="J161" s="278">
        <f t="shared" si="8"/>
        <v>7056.4</v>
      </c>
      <c r="K161" s="279"/>
      <c r="L161" s="256"/>
    </row>
    <row r="162" spans="1:12" s="227" customFormat="1" ht="110.4" outlineLevel="1">
      <c r="A162" s="274">
        <v>3344</v>
      </c>
      <c r="B162" s="79" t="s">
        <v>629</v>
      </c>
      <c r="C162" s="275" t="s">
        <v>2031</v>
      </c>
      <c r="D162" s="275" t="s">
        <v>2555</v>
      </c>
      <c r="E162" s="275">
        <v>2</v>
      </c>
      <c r="F162" s="280">
        <v>1043.2</v>
      </c>
      <c r="G162" s="280">
        <f t="shared" si="6"/>
        <v>2086.4</v>
      </c>
      <c r="H162" s="280">
        <v>2517</v>
      </c>
      <c r="I162" s="280">
        <f t="shared" si="7"/>
        <v>5034</v>
      </c>
      <c r="J162" s="278">
        <f t="shared" si="8"/>
        <v>7120.4</v>
      </c>
      <c r="K162" s="279"/>
      <c r="L162" s="256"/>
    </row>
    <row r="163" spans="1:12" s="227" customFormat="1" ht="96.6" outlineLevel="1">
      <c r="A163" s="274">
        <v>3345</v>
      </c>
      <c r="B163" s="79" t="s">
        <v>630</v>
      </c>
      <c r="C163" s="275" t="s">
        <v>2031</v>
      </c>
      <c r="D163" s="275" t="s">
        <v>2556</v>
      </c>
      <c r="E163" s="275">
        <v>1</v>
      </c>
      <c r="F163" s="280">
        <v>1222.4000000000001</v>
      </c>
      <c r="G163" s="280">
        <f t="shared" si="6"/>
        <v>1222.4000000000001</v>
      </c>
      <c r="H163" s="280">
        <v>1296</v>
      </c>
      <c r="I163" s="280">
        <f t="shared" si="7"/>
        <v>1296</v>
      </c>
      <c r="J163" s="278">
        <f t="shared" si="8"/>
        <v>2518.4</v>
      </c>
      <c r="K163" s="279"/>
      <c r="L163" s="256"/>
    </row>
    <row r="164" spans="1:12" s="227" customFormat="1" ht="96.6" outlineLevel="1">
      <c r="A164" s="274">
        <v>3346</v>
      </c>
      <c r="B164" s="79" t="s">
        <v>631</v>
      </c>
      <c r="C164" s="275" t="s">
        <v>2031</v>
      </c>
      <c r="D164" s="275" t="s">
        <v>2557</v>
      </c>
      <c r="E164" s="275">
        <v>2</v>
      </c>
      <c r="F164" s="280">
        <v>1222.4000000000001</v>
      </c>
      <c r="G164" s="280">
        <f t="shared" si="6"/>
        <v>2444.8000000000002</v>
      </c>
      <c r="H164" s="280">
        <v>1512</v>
      </c>
      <c r="I164" s="280">
        <f t="shared" si="7"/>
        <v>3024</v>
      </c>
      <c r="J164" s="278">
        <f t="shared" si="8"/>
        <v>5468.8</v>
      </c>
      <c r="K164" s="279"/>
      <c r="L164" s="256"/>
    </row>
    <row r="165" spans="1:12" s="227" customFormat="1" ht="110.4" outlineLevel="1">
      <c r="A165" s="274">
        <v>3347</v>
      </c>
      <c r="B165" s="79" t="s">
        <v>632</v>
      </c>
      <c r="C165" s="275" t="s">
        <v>2031</v>
      </c>
      <c r="D165" s="275" t="s">
        <v>2556</v>
      </c>
      <c r="E165" s="275">
        <v>1</v>
      </c>
      <c r="F165" s="280">
        <v>1222.4000000000001</v>
      </c>
      <c r="G165" s="280">
        <f t="shared" si="6"/>
        <v>1222.4000000000001</v>
      </c>
      <c r="H165" s="280">
        <v>1296</v>
      </c>
      <c r="I165" s="280">
        <f t="shared" si="7"/>
        <v>1296</v>
      </c>
      <c r="J165" s="278">
        <f t="shared" si="8"/>
        <v>2518.4</v>
      </c>
      <c r="K165" s="279"/>
      <c r="L165" s="256"/>
    </row>
    <row r="166" spans="1:12" s="227" customFormat="1" ht="110.4" outlineLevel="1">
      <c r="A166" s="274">
        <v>3348</v>
      </c>
      <c r="B166" s="79" t="s">
        <v>541</v>
      </c>
      <c r="C166" s="275" t="s">
        <v>2532</v>
      </c>
      <c r="D166" s="275" t="s">
        <v>2558</v>
      </c>
      <c r="E166" s="275">
        <v>41.54</v>
      </c>
      <c r="F166" s="280">
        <v>848.40000000000009</v>
      </c>
      <c r="G166" s="280">
        <f t="shared" si="6"/>
        <v>35242.536</v>
      </c>
      <c r="H166" s="280">
        <v>1380</v>
      </c>
      <c r="I166" s="280">
        <f t="shared" si="7"/>
        <v>57325.2</v>
      </c>
      <c r="J166" s="278">
        <f t="shared" si="8"/>
        <v>92567.736000000004</v>
      </c>
      <c r="K166" s="279"/>
      <c r="L166" s="256"/>
    </row>
    <row r="167" spans="1:12" s="227" customFormat="1" ht="13.8" outlineLevel="1">
      <c r="A167" s="274">
        <v>3349</v>
      </c>
      <c r="B167" s="79" t="s">
        <v>2559</v>
      </c>
      <c r="C167" s="275"/>
      <c r="D167" s="275"/>
      <c r="E167" s="275"/>
      <c r="F167" s="280"/>
      <c r="G167" s="280">
        <f t="shared" si="6"/>
        <v>0</v>
      </c>
      <c r="H167" s="280"/>
      <c r="I167" s="280">
        <f t="shared" si="7"/>
        <v>0</v>
      </c>
      <c r="J167" s="278">
        <f t="shared" si="8"/>
        <v>0</v>
      </c>
      <c r="K167" s="279"/>
      <c r="L167" s="256"/>
    </row>
    <row r="168" spans="1:12" s="227" customFormat="1" ht="165.6" outlineLevel="1">
      <c r="A168" s="274">
        <v>3350</v>
      </c>
      <c r="B168" s="79" t="s">
        <v>2560</v>
      </c>
      <c r="C168" s="275" t="s">
        <v>31</v>
      </c>
      <c r="D168" s="275">
        <v>1</v>
      </c>
      <c r="E168" s="275">
        <v>1</v>
      </c>
      <c r="F168" s="280">
        <v>23572</v>
      </c>
      <c r="G168" s="280">
        <f t="shared" si="6"/>
        <v>23572</v>
      </c>
      <c r="H168" s="280">
        <v>8203</v>
      </c>
      <c r="I168" s="280">
        <f t="shared" si="7"/>
        <v>8203</v>
      </c>
      <c r="J168" s="278">
        <f t="shared" si="8"/>
        <v>31775</v>
      </c>
      <c r="K168" s="279"/>
      <c r="L168" s="256"/>
    </row>
    <row r="169" spans="1:12" s="227" customFormat="1" ht="41.4" outlineLevel="1">
      <c r="A169" s="274">
        <v>3351</v>
      </c>
      <c r="B169" s="79" t="s">
        <v>543</v>
      </c>
      <c r="C169" s="275" t="s">
        <v>31</v>
      </c>
      <c r="D169" s="275">
        <v>3</v>
      </c>
      <c r="E169" s="275">
        <v>3</v>
      </c>
      <c r="F169" s="280">
        <v>1685.7</v>
      </c>
      <c r="G169" s="280">
        <f t="shared" si="6"/>
        <v>5057.1000000000004</v>
      </c>
      <c r="H169" s="280">
        <v>1050</v>
      </c>
      <c r="I169" s="280">
        <f t="shared" si="7"/>
        <v>3150</v>
      </c>
      <c r="J169" s="278">
        <f t="shared" si="8"/>
        <v>8207.1</v>
      </c>
      <c r="K169" s="279"/>
      <c r="L169" s="256"/>
    </row>
    <row r="170" spans="1:12" s="227" customFormat="1" ht="69" outlineLevel="1">
      <c r="A170" s="274">
        <v>3352</v>
      </c>
      <c r="B170" s="287" t="s">
        <v>633</v>
      </c>
      <c r="C170" s="275" t="s">
        <v>31</v>
      </c>
      <c r="D170" s="275">
        <v>1</v>
      </c>
      <c r="E170" s="275">
        <v>1</v>
      </c>
      <c r="F170" s="280">
        <v>42025.42500000001</v>
      </c>
      <c r="G170" s="280">
        <f t="shared" si="6"/>
        <v>42025.42500000001</v>
      </c>
      <c r="H170" s="280">
        <v>6303.8137500000003</v>
      </c>
      <c r="I170" s="280">
        <f t="shared" si="7"/>
        <v>6303.8137500000003</v>
      </c>
      <c r="J170" s="278">
        <f t="shared" si="8"/>
        <v>48329.238750000011</v>
      </c>
      <c r="K170" s="279"/>
      <c r="L170" s="256"/>
    </row>
    <row r="171" spans="1:12" s="227" customFormat="1" ht="69" outlineLevel="1">
      <c r="A171" s="274">
        <v>3353</v>
      </c>
      <c r="B171" s="79" t="s">
        <v>589</v>
      </c>
      <c r="C171" s="275" t="s">
        <v>31</v>
      </c>
      <c r="D171" s="275">
        <v>1</v>
      </c>
      <c r="E171" s="275">
        <v>1</v>
      </c>
      <c r="F171" s="280">
        <v>8674.5750000000007</v>
      </c>
      <c r="G171" s="280">
        <f t="shared" si="6"/>
        <v>8674.5750000000007</v>
      </c>
      <c r="H171" s="280">
        <v>4850</v>
      </c>
      <c r="I171" s="280">
        <f t="shared" si="7"/>
        <v>4850</v>
      </c>
      <c r="J171" s="278">
        <f t="shared" si="8"/>
        <v>13524.575000000001</v>
      </c>
      <c r="K171" s="279"/>
      <c r="L171" s="256"/>
    </row>
    <row r="172" spans="1:12" s="227" customFormat="1" ht="55.2" outlineLevel="1">
      <c r="A172" s="274">
        <v>3354</v>
      </c>
      <c r="B172" s="287" t="s">
        <v>545</v>
      </c>
      <c r="C172" s="275" t="s">
        <v>31</v>
      </c>
      <c r="D172" s="275">
        <v>3</v>
      </c>
      <c r="E172" s="275">
        <v>3</v>
      </c>
      <c r="F172" s="280">
        <v>309.60000000000008</v>
      </c>
      <c r="G172" s="280">
        <f t="shared" si="6"/>
        <v>928.80000000000018</v>
      </c>
      <c r="H172" s="280">
        <v>750</v>
      </c>
      <c r="I172" s="280">
        <f t="shared" si="7"/>
        <v>2250</v>
      </c>
      <c r="J172" s="278">
        <f t="shared" si="8"/>
        <v>3178.8</v>
      </c>
      <c r="K172" s="79"/>
      <c r="L172" s="256"/>
    </row>
    <row r="173" spans="1:12" s="227" customFormat="1" ht="41.4" outlineLevel="1">
      <c r="A173" s="274">
        <v>3355</v>
      </c>
      <c r="B173" s="79" t="s">
        <v>634</v>
      </c>
      <c r="C173" s="275" t="s">
        <v>31</v>
      </c>
      <c r="D173" s="275">
        <v>1</v>
      </c>
      <c r="E173" s="275">
        <v>1</v>
      </c>
      <c r="F173" s="280">
        <v>1886.3999999999999</v>
      </c>
      <c r="G173" s="280">
        <f t="shared" ref="G173:G236" si="9">F173*E173</f>
        <v>1886.3999999999999</v>
      </c>
      <c r="H173" s="280">
        <v>1050</v>
      </c>
      <c r="I173" s="280">
        <f t="shared" ref="I173:I236" si="10">H173*E173</f>
        <v>1050</v>
      </c>
      <c r="J173" s="278">
        <f t="shared" si="8"/>
        <v>2936.3999999999996</v>
      </c>
      <c r="K173" s="79"/>
      <c r="L173" s="256"/>
    </row>
    <row r="174" spans="1:12" s="227" customFormat="1" ht="96.6" outlineLevel="1">
      <c r="A174" s="274">
        <v>3356</v>
      </c>
      <c r="B174" s="287" t="s">
        <v>548</v>
      </c>
      <c r="C174" s="275" t="s">
        <v>2461</v>
      </c>
      <c r="D174" s="275" t="s">
        <v>2561</v>
      </c>
      <c r="E174" s="275">
        <v>4.2699999999999996</v>
      </c>
      <c r="F174" s="280">
        <v>527.4666666666667</v>
      </c>
      <c r="G174" s="280">
        <f t="shared" si="9"/>
        <v>2252.2826666666665</v>
      </c>
      <c r="H174" s="280">
        <v>1400</v>
      </c>
      <c r="I174" s="280">
        <f t="shared" si="10"/>
        <v>5977.9999999999991</v>
      </c>
      <c r="J174" s="278">
        <f t="shared" si="8"/>
        <v>8230.282666666666</v>
      </c>
      <c r="K174" s="79"/>
      <c r="L174" s="256"/>
    </row>
    <row r="175" spans="1:12" s="227" customFormat="1" ht="96.6" outlineLevel="1">
      <c r="A175" s="274">
        <v>3357</v>
      </c>
      <c r="B175" s="79" t="s">
        <v>566</v>
      </c>
      <c r="C175" s="275" t="s">
        <v>2461</v>
      </c>
      <c r="D175" s="275" t="s">
        <v>2562</v>
      </c>
      <c r="E175" s="275">
        <v>0.73</v>
      </c>
      <c r="F175" s="280">
        <v>659.73333333333335</v>
      </c>
      <c r="G175" s="280">
        <f t="shared" si="9"/>
        <v>481.60533333333331</v>
      </c>
      <c r="H175" s="280">
        <v>1400</v>
      </c>
      <c r="I175" s="280">
        <f t="shared" si="10"/>
        <v>1022</v>
      </c>
      <c r="J175" s="278">
        <f t="shared" si="8"/>
        <v>1503.6053333333334</v>
      </c>
      <c r="K175" s="79"/>
      <c r="L175" s="256"/>
    </row>
    <row r="176" spans="1:12" s="227" customFormat="1" ht="96.6" outlineLevel="1">
      <c r="A176" s="274">
        <v>3358</v>
      </c>
      <c r="B176" s="287" t="s">
        <v>567</v>
      </c>
      <c r="C176" s="275" t="s">
        <v>2461</v>
      </c>
      <c r="D176" s="275" t="s">
        <v>2563</v>
      </c>
      <c r="E176" s="275">
        <v>13.13</v>
      </c>
      <c r="F176" s="280">
        <v>844.26666666666665</v>
      </c>
      <c r="G176" s="280">
        <f t="shared" si="9"/>
        <v>11085.221333333333</v>
      </c>
      <c r="H176" s="280">
        <v>1400</v>
      </c>
      <c r="I176" s="280">
        <f t="shared" si="10"/>
        <v>18382</v>
      </c>
      <c r="J176" s="278">
        <f t="shared" si="8"/>
        <v>29467.221333333335</v>
      </c>
      <c r="K176" s="79"/>
      <c r="L176" s="256"/>
    </row>
    <row r="177" spans="1:12" s="227" customFormat="1" ht="124.2" outlineLevel="1">
      <c r="A177" s="274">
        <v>3359</v>
      </c>
      <c r="B177" s="79" t="s">
        <v>635</v>
      </c>
      <c r="C177" s="275" t="s">
        <v>2461</v>
      </c>
      <c r="D177" s="275" t="s">
        <v>2564</v>
      </c>
      <c r="E177" s="275">
        <v>1.06</v>
      </c>
      <c r="F177" s="280">
        <v>1680.6400000000006</v>
      </c>
      <c r="G177" s="280">
        <f t="shared" si="9"/>
        <v>1781.4784000000006</v>
      </c>
      <c r="H177" s="280">
        <v>4195</v>
      </c>
      <c r="I177" s="280">
        <f t="shared" si="10"/>
        <v>4446.7</v>
      </c>
      <c r="J177" s="278">
        <f t="shared" si="8"/>
        <v>6228.1784000000007</v>
      </c>
      <c r="K177" s="79"/>
      <c r="L177" s="256"/>
    </row>
    <row r="178" spans="1:12" s="227" customFormat="1" ht="82.8" outlineLevel="1">
      <c r="A178" s="274">
        <v>3360</v>
      </c>
      <c r="B178" s="79" t="s">
        <v>636</v>
      </c>
      <c r="C178" s="275" t="s">
        <v>2031</v>
      </c>
      <c r="D178" s="275" t="s">
        <v>2565</v>
      </c>
      <c r="E178" s="275">
        <v>2</v>
      </c>
      <c r="F178" s="280">
        <v>336</v>
      </c>
      <c r="G178" s="280">
        <f t="shared" si="9"/>
        <v>672</v>
      </c>
      <c r="H178" s="280">
        <v>528</v>
      </c>
      <c r="I178" s="280">
        <f t="shared" si="10"/>
        <v>1056</v>
      </c>
      <c r="J178" s="278">
        <f t="shared" si="8"/>
        <v>1728</v>
      </c>
      <c r="K178" s="275"/>
      <c r="L178" s="256"/>
    </row>
    <row r="179" spans="1:12" s="227" customFormat="1" ht="82.8" outlineLevel="1">
      <c r="A179" s="274">
        <v>3361</v>
      </c>
      <c r="B179" s="79" t="s">
        <v>551</v>
      </c>
      <c r="C179" s="275" t="s">
        <v>2031</v>
      </c>
      <c r="D179" s="275" t="s">
        <v>2494</v>
      </c>
      <c r="E179" s="275">
        <v>5</v>
      </c>
      <c r="F179" s="280">
        <v>880</v>
      </c>
      <c r="G179" s="280">
        <f t="shared" si="9"/>
        <v>4400</v>
      </c>
      <c r="H179" s="280">
        <v>243</v>
      </c>
      <c r="I179" s="280">
        <f t="shared" si="10"/>
        <v>1215</v>
      </c>
      <c r="J179" s="278">
        <f t="shared" si="8"/>
        <v>5615</v>
      </c>
      <c r="K179" s="275"/>
      <c r="L179" s="256"/>
    </row>
    <row r="180" spans="1:12" s="227" customFormat="1" ht="82.8" outlineLevel="1">
      <c r="A180" s="274">
        <v>3362</v>
      </c>
      <c r="B180" s="79" t="s">
        <v>637</v>
      </c>
      <c r="C180" s="275" t="s">
        <v>2031</v>
      </c>
      <c r="D180" s="275" t="s">
        <v>2566</v>
      </c>
      <c r="E180" s="275">
        <v>1</v>
      </c>
      <c r="F180" s="280">
        <v>880</v>
      </c>
      <c r="G180" s="280">
        <f t="shared" si="9"/>
        <v>880</v>
      </c>
      <c r="H180" s="280">
        <v>285</v>
      </c>
      <c r="I180" s="280">
        <f t="shared" si="10"/>
        <v>285</v>
      </c>
      <c r="J180" s="278">
        <f t="shared" si="8"/>
        <v>1165</v>
      </c>
      <c r="K180" s="279"/>
      <c r="L180" s="256"/>
    </row>
    <row r="181" spans="1:12" s="227" customFormat="1" ht="82.8" outlineLevel="1">
      <c r="A181" s="274">
        <v>3363</v>
      </c>
      <c r="B181" s="79" t="s">
        <v>571</v>
      </c>
      <c r="C181" s="275" t="s">
        <v>2031</v>
      </c>
      <c r="D181" s="275" t="s">
        <v>2495</v>
      </c>
      <c r="E181" s="275">
        <v>1</v>
      </c>
      <c r="F181" s="280">
        <v>336</v>
      </c>
      <c r="G181" s="280">
        <f t="shared" si="9"/>
        <v>336</v>
      </c>
      <c r="H181" s="280">
        <v>528</v>
      </c>
      <c r="I181" s="280">
        <f t="shared" si="10"/>
        <v>528</v>
      </c>
      <c r="J181" s="278">
        <f t="shared" si="8"/>
        <v>864</v>
      </c>
      <c r="K181" s="279"/>
      <c r="L181" s="256"/>
    </row>
    <row r="182" spans="1:12" s="227" customFormat="1" ht="96.6" outlineLevel="1">
      <c r="A182" s="274">
        <v>3364</v>
      </c>
      <c r="B182" s="79" t="s">
        <v>638</v>
      </c>
      <c r="C182" s="275" t="s">
        <v>2031</v>
      </c>
      <c r="D182" s="275" t="s">
        <v>2567</v>
      </c>
      <c r="E182" s="275">
        <v>1</v>
      </c>
      <c r="F182" s="280">
        <v>1225.6000000000001</v>
      </c>
      <c r="G182" s="280">
        <f t="shared" si="9"/>
        <v>1225.6000000000001</v>
      </c>
      <c r="H182" s="280">
        <v>1782.875</v>
      </c>
      <c r="I182" s="280">
        <f t="shared" si="10"/>
        <v>1782.875</v>
      </c>
      <c r="J182" s="278">
        <f t="shared" si="8"/>
        <v>3008.4750000000004</v>
      </c>
      <c r="K182" s="279"/>
      <c r="L182" s="256"/>
    </row>
    <row r="183" spans="1:12" s="227" customFormat="1" ht="82.8" outlineLevel="1">
      <c r="A183" s="274">
        <v>3365</v>
      </c>
      <c r="B183" s="79" t="s">
        <v>573</v>
      </c>
      <c r="C183" s="275" t="s">
        <v>2031</v>
      </c>
      <c r="D183" s="275" t="s">
        <v>2497</v>
      </c>
      <c r="E183" s="275">
        <v>1</v>
      </c>
      <c r="F183" s="280">
        <v>331.20000000000005</v>
      </c>
      <c r="G183" s="280">
        <f t="shared" si="9"/>
        <v>331.20000000000005</v>
      </c>
      <c r="H183" s="280">
        <v>212.99999999999997</v>
      </c>
      <c r="I183" s="280">
        <f t="shared" si="10"/>
        <v>212.99999999999997</v>
      </c>
      <c r="J183" s="278">
        <f t="shared" si="8"/>
        <v>544.20000000000005</v>
      </c>
      <c r="K183" s="279"/>
      <c r="L183" s="256"/>
    </row>
    <row r="184" spans="1:12" s="227" customFormat="1" ht="82.8" outlineLevel="1">
      <c r="A184" s="274">
        <v>3366</v>
      </c>
      <c r="B184" s="79" t="s">
        <v>575</v>
      </c>
      <c r="C184" s="275" t="s">
        <v>2031</v>
      </c>
      <c r="D184" s="275" t="s">
        <v>2499</v>
      </c>
      <c r="E184" s="275">
        <v>1</v>
      </c>
      <c r="F184" s="280">
        <v>280</v>
      </c>
      <c r="G184" s="280">
        <f t="shared" si="9"/>
        <v>280</v>
      </c>
      <c r="H184" s="280">
        <v>270</v>
      </c>
      <c r="I184" s="280">
        <f t="shared" si="10"/>
        <v>270</v>
      </c>
      <c r="J184" s="278">
        <f t="shared" si="8"/>
        <v>550</v>
      </c>
      <c r="K184" s="279"/>
      <c r="L184" s="256"/>
    </row>
    <row r="185" spans="1:12" s="227" customFormat="1" ht="96.6" outlineLevel="1">
      <c r="A185" s="274">
        <v>3367</v>
      </c>
      <c r="B185" s="79" t="s">
        <v>639</v>
      </c>
      <c r="C185" s="275" t="s">
        <v>2031</v>
      </c>
      <c r="D185" s="275" t="s">
        <v>2568</v>
      </c>
      <c r="E185" s="275">
        <v>1</v>
      </c>
      <c r="F185" s="280">
        <v>1459.2</v>
      </c>
      <c r="G185" s="280">
        <f t="shared" si="9"/>
        <v>1459.2</v>
      </c>
      <c r="H185" s="280">
        <v>2097.5</v>
      </c>
      <c r="I185" s="280">
        <f t="shared" si="10"/>
        <v>2097.5</v>
      </c>
      <c r="J185" s="278">
        <f t="shared" si="8"/>
        <v>3556.7</v>
      </c>
      <c r="K185" s="279"/>
      <c r="L185" s="256"/>
    </row>
    <row r="186" spans="1:12" s="227" customFormat="1" ht="82.8" outlineLevel="1">
      <c r="A186" s="274">
        <v>3368</v>
      </c>
      <c r="B186" s="79" t="s">
        <v>591</v>
      </c>
      <c r="C186" s="275" t="s">
        <v>2031</v>
      </c>
      <c r="D186" s="275" t="s">
        <v>2569</v>
      </c>
      <c r="E186" s="275">
        <v>1</v>
      </c>
      <c r="F186" s="280">
        <v>534.4</v>
      </c>
      <c r="G186" s="280">
        <f t="shared" si="9"/>
        <v>534.4</v>
      </c>
      <c r="H186" s="280">
        <v>516</v>
      </c>
      <c r="I186" s="280">
        <f t="shared" si="10"/>
        <v>516</v>
      </c>
      <c r="J186" s="278">
        <f t="shared" si="8"/>
        <v>1050.4000000000001</v>
      </c>
      <c r="K186" s="279"/>
      <c r="L186" s="256"/>
    </row>
    <row r="187" spans="1:12" s="227" customFormat="1" ht="82.8" outlineLevel="1">
      <c r="A187" s="274">
        <v>3369</v>
      </c>
      <c r="B187" s="79" t="s">
        <v>592</v>
      </c>
      <c r="C187" s="275" t="s">
        <v>2031</v>
      </c>
      <c r="D187" s="275" t="s">
        <v>2518</v>
      </c>
      <c r="E187" s="275">
        <v>1</v>
      </c>
      <c r="F187" s="280">
        <v>534.4</v>
      </c>
      <c r="G187" s="280">
        <f t="shared" si="9"/>
        <v>534.4</v>
      </c>
      <c r="H187" s="280">
        <v>516</v>
      </c>
      <c r="I187" s="280">
        <f t="shared" si="10"/>
        <v>516</v>
      </c>
      <c r="J187" s="278">
        <f t="shared" si="8"/>
        <v>1050.4000000000001</v>
      </c>
      <c r="K187" s="279"/>
      <c r="L187" s="256"/>
    </row>
    <row r="188" spans="1:12" s="227" customFormat="1" ht="110.4" outlineLevel="1">
      <c r="A188" s="274">
        <v>3370</v>
      </c>
      <c r="B188" s="79" t="s">
        <v>640</v>
      </c>
      <c r="C188" s="275" t="s">
        <v>2570</v>
      </c>
      <c r="D188" s="275" t="s">
        <v>2571</v>
      </c>
      <c r="E188" s="275">
        <v>15.22</v>
      </c>
      <c r="F188" s="280">
        <v>1075.2</v>
      </c>
      <c r="G188" s="280">
        <f t="shared" si="9"/>
        <v>16364.544000000002</v>
      </c>
      <c r="H188" s="280">
        <v>1150</v>
      </c>
      <c r="I188" s="280">
        <f t="shared" si="10"/>
        <v>17503</v>
      </c>
      <c r="J188" s="278">
        <f t="shared" si="8"/>
        <v>33867.544000000002</v>
      </c>
      <c r="K188" s="279"/>
      <c r="L188" s="256"/>
    </row>
    <row r="189" spans="1:12" s="227" customFormat="1" ht="13.8" outlineLevel="1">
      <c r="A189" s="274">
        <v>3371</v>
      </c>
      <c r="B189" s="79" t="s">
        <v>2572</v>
      </c>
      <c r="C189" s="275"/>
      <c r="D189" s="275"/>
      <c r="E189" s="275"/>
      <c r="F189" s="280"/>
      <c r="G189" s="280"/>
      <c r="H189" s="280"/>
      <c r="I189" s="280"/>
      <c r="J189" s="278"/>
      <c r="K189" s="279"/>
      <c r="L189" s="256"/>
    </row>
    <row r="190" spans="1:12" s="227" customFormat="1" ht="207" outlineLevel="1">
      <c r="A190" s="274">
        <v>3372</v>
      </c>
      <c r="B190" s="79" t="s">
        <v>2573</v>
      </c>
      <c r="C190" s="275" t="s">
        <v>31</v>
      </c>
      <c r="D190" s="275">
        <v>1</v>
      </c>
      <c r="E190" s="275">
        <v>1</v>
      </c>
      <c r="F190" s="280">
        <v>1238155</v>
      </c>
      <c r="G190" s="280">
        <f t="shared" si="9"/>
        <v>1238155</v>
      </c>
      <c r="H190" s="280">
        <v>297157</v>
      </c>
      <c r="I190" s="280">
        <f t="shared" si="10"/>
        <v>297157</v>
      </c>
      <c r="J190" s="278">
        <f t="shared" si="8"/>
        <v>1535312</v>
      </c>
      <c r="K190" s="279"/>
      <c r="L190" s="256"/>
    </row>
    <row r="191" spans="1:12" s="227" customFormat="1" ht="207" outlineLevel="1">
      <c r="A191" s="274">
        <v>3373</v>
      </c>
      <c r="B191" s="79" t="s">
        <v>2573</v>
      </c>
      <c r="C191" s="275" t="s">
        <v>31</v>
      </c>
      <c r="D191" s="275">
        <v>1</v>
      </c>
      <c r="E191" s="275">
        <v>1</v>
      </c>
      <c r="F191" s="280">
        <v>1238155</v>
      </c>
      <c r="G191" s="280">
        <f t="shared" si="9"/>
        <v>1238155</v>
      </c>
      <c r="H191" s="280">
        <v>297157</v>
      </c>
      <c r="I191" s="280">
        <f t="shared" si="10"/>
        <v>297157</v>
      </c>
      <c r="J191" s="278">
        <f t="shared" si="8"/>
        <v>1535312</v>
      </c>
      <c r="K191" s="279"/>
      <c r="L191" s="256"/>
    </row>
    <row r="192" spans="1:12" s="227" customFormat="1" ht="55.2" outlineLevel="1">
      <c r="A192" s="274">
        <v>3374</v>
      </c>
      <c r="B192" s="79" t="s">
        <v>641</v>
      </c>
      <c r="C192" s="275" t="s">
        <v>31</v>
      </c>
      <c r="D192" s="275">
        <v>1</v>
      </c>
      <c r="E192" s="275">
        <v>1</v>
      </c>
      <c r="F192" s="280">
        <v>6298.2000000000007</v>
      </c>
      <c r="G192" s="280">
        <f t="shared" si="9"/>
        <v>6298.2000000000007</v>
      </c>
      <c r="H192" s="280">
        <v>4100</v>
      </c>
      <c r="I192" s="280">
        <f t="shared" si="10"/>
        <v>4100</v>
      </c>
      <c r="J192" s="278">
        <f t="shared" si="8"/>
        <v>10398.200000000001</v>
      </c>
      <c r="K192" s="279"/>
      <c r="L192" s="256"/>
    </row>
    <row r="193" spans="1:12" s="227" customFormat="1" ht="55.2" outlineLevel="1">
      <c r="A193" s="274">
        <v>3375</v>
      </c>
      <c r="B193" s="79" t="s">
        <v>642</v>
      </c>
      <c r="C193" s="275" t="s">
        <v>31</v>
      </c>
      <c r="D193" s="275">
        <v>10</v>
      </c>
      <c r="E193" s="275">
        <v>10</v>
      </c>
      <c r="F193" s="280">
        <v>11269.8</v>
      </c>
      <c r="G193" s="280">
        <f t="shared" si="9"/>
        <v>112698</v>
      </c>
      <c r="H193" s="280">
        <v>4100</v>
      </c>
      <c r="I193" s="280">
        <f t="shared" si="10"/>
        <v>41000</v>
      </c>
      <c r="J193" s="278">
        <f t="shared" si="8"/>
        <v>153698</v>
      </c>
      <c r="K193" s="279"/>
      <c r="L193" s="256"/>
    </row>
    <row r="194" spans="1:12" s="227" customFormat="1" ht="55.2" outlineLevel="1">
      <c r="A194" s="274">
        <v>3376</v>
      </c>
      <c r="B194" s="79" t="s">
        <v>643</v>
      </c>
      <c r="C194" s="275" t="s">
        <v>31</v>
      </c>
      <c r="D194" s="275">
        <v>10</v>
      </c>
      <c r="E194" s="275">
        <v>10</v>
      </c>
      <c r="F194" s="280">
        <v>14125.5</v>
      </c>
      <c r="G194" s="280">
        <f t="shared" si="9"/>
        <v>141255</v>
      </c>
      <c r="H194" s="280">
        <v>4100</v>
      </c>
      <c r="I194" s="280">
        <f t="shared" si="10"/>
        <v>41000</v>
      </c>
      <c r="J194" s="278">
        <f t="shared" si="8"/>
        <v>182255</v>
      </c>
      <c r="K194" s="279"/>
      <c r="L194" s="256"/>
    </row>
    <row r="195" spans="1:12" s="227" customFormat="1" ht="82.8" outlineLevel="1">
      <c r="A195" s="274">
        <v>3377</v>
      </c>
      <c r="B195" s="79" t="s">
        <v>644</v>
      </c>
      <c r="C195" s="275" t="s">
        <v>31</v>
      </c>
      <c r="D195" s="275">
        <v>1</v>
      </c>
      <c r="E195" s="275">
        <v>1</v>
      </c>
      <c r="F195" s="280">
        <v>72349.875</v>
      </c>
      <c r="G195" s="280">
        <f t="shared" si="9"/>
        <v>72349.875</v>
      </c>
      <c r="H195" s="280">
        <v>18087.46875</v>
      </c>
      <c r="I195" s="280">
        <f t="shared" si="10"/>
        <v>18087.46875</v>
      </c>
      <c r="J195" s="278">
        <f t="shared" si="8"/>
        <v>90437.34375</v>
      </c>
      <c r="K195" s="279"/>
      <c r="L195" s="256"/>
    </row>
    <row r="196" spans="1:12" s="227" customFormat="1" ht="82.8" outlineLevel="1">
      <c r="A196" s="274">
        <v>3378</v>
      </c>
      <c r="B196" s="79" t="s">
        <v>645</v>
      </c>
      <c r="C196" s="275" t="s">
        <v>31</v>
      </c>
      <c r="D196" s="275">
        <v>1</v>
      </c>
      <c r="E196" s="275">
        <v>1</v>
      </c>
      <c r="F196" s="280">
        <v>58582.5</v>
      </c>
      <c r="G196" s="280">
        <f t="shared" si="9"/>
        <v>58582.5</v>
      </c>
      <c r="H196" s="280">
        <v>19918.050000000003</v>
      </c>
      <c r="I196" s="280">
        <f t="shared" si="10"/>
        <v>19918.050000000003</v>
      </c>
      <c r="J196" s="278">
        <f t="shared" si="8"/>
        <v>78500.55</v>
      </c>
      <c r="K196" s="279"/>
      <c r="L196" s="256"/>
    </row>
    <row r="197" spans="1:12" s="227" customFormat="1" ht="55.2" outlineLevel="1">
      <c r="A197" s="274">
        <v>3379</v>
      </c>
      <c r="B197" s="79" t="s">
        <v>646</v>
      </c>
      <c r="C197" s="275" t="s">
        <v>31</v>
      </c>
      <c r="D197" s="275">
        <v>2</v>
      </c>
      <c r="E197" s="275">
        <v>2</v>
      </c>
      <c r="F197" s="280">
        <v>11574.400000000003</v>
      </c>
      <c r="G197" s="280">
        <f t="shared" si="9"/>
        <v>23148.800000000007</v>
      </c>
      <c r="H197" s="280">
        <v>7523.3600000000015</v>
      </c>
      <c r="I197" s="280">
        <f t="shared" si="10"/>
        <v>15046.720000000003</v>
      </c>
      <c r="J197" s="278">
        <f t="shared" si="8"/>
        <v>38195.520000000011</v>
      </c>
      <c r="K197" s="279"/>
      <c r="L197" s="256"/>
    </row>
    <row r="198" spans="1:12" s="227" customFormat="1" ht="41.4" outlineLevel="1">
      <c r="A198" s="274">
        <v>3380</v>
      </c>
      <c r="B198" s="79" t="s">
        <v>647</v>
      </c>
      <c r="C198" s="275" t="s">
        <v>31</v>
      </c>
      <c r="D198" s="275">
        <v>1</v>
      </c>
      <c r="E198" s="275">
        <v>1</v>
      </c>
      <c r="F198" s="280">
        <v>2176.1999999999998</v>
      </c>
      <c r="G198" s="280">
        <f t="shared" si="9"/>
        <v>2176.1999999999998</v>
      </c>
      <c r="H198" s="280">
        <v>1050</v>
      </c>
      <c r="I198" s="280">
        <f t="shared" si="10"/>
        <v>1050</v>
      </c>
      <c r="J198" s="278">
        <f t="shared" si="8"/>
        <v>3226.2</v>
      </c>
      <c r="K198" s="279"/>
      <c r="L198" s="256"/>
    </row>
    <row r="199" spans="1:12" s="227" customFormat="1" ht="41.4" outlineLevel="1">
      <c r="A199" s="274">
        <v>3381</v>
      </c>
      <c r="B199" s="79" t="s">
        <v>648</v>
      </c>
      <c r="C199" s="275" t="s">
        <v>31</v>
      </c>
      <c r="D199" s="275">
        <v>10</v>
      </c>
      <c r="E199" s="275">
        <v>10</v>
      </c>
      <c r="F199" s="280">
        <v>5132.7</v>
      </c>
      <c r="G199" s="280">
        <f t="shared" si="9"/>
        <v>51327</v>
      </c>
      <c r="H199" s="280">
        <v>2650</v>
      </c>
      <c r="I199" s="280">
        <f t="shared" si="10"/>
        <v>26500</v>
      </c>
      <c r="J199" s="278">
        <f t="shared" si="8"/>
        <v>77827</v>
      </c>
      <c r="K199" s="279"/>
      <c r="L199" s="256"/>
    </row>
    <row r="200" spans="1:12" s="227" customFormat="1" ht="41.4" outlineLevel="1">
      <c r="A200" s="274">
        <v>3382</v>
      </c>
      <c r="B200" s="79" t="s">
        <v>649</v>
      </c>
      <c r="C200" s="275" t="s">
        <v>31</v>
      </c>
      <c r="D200" s="275">
        <v>10</v>
      </c>
      <c r="E200" s="275">
        <v>10</v>
      </c>
      <c r="F200" s="280">
        <v>5190.3</v>
      </c>
      <c r="G200" s="280">
        <f t="shared" si="9"/>
        <v>51903</v>
      </c>
      <c r="H200" s="280">
        <v>2650</v>
      </c>
      <c r="I200" s="280">
        <f t="shared" si="10"/>
        <v>26500</v>
      </c>
      <c r="J200" s="278">
        <f t="shared" si="8"/>
        <v>78403</v>
      </c>
      <c r="K200" s="279"/>
      <c r="L200" s="256"/>
    </row>
    <row r="201" spans="1:12" s="227" customFormat="1" ht="110.4" outlineLevel="1">
      <c r="A201" s="274">
        <v>3383</v>
      </c>
      <c r="B201" s="79" t="s">
        <v>650</v>
      </c>
      <c r="C201" s="275" t="s">
        <v>2461</v>
      </c>
      <c r="D201" s="275" t="s">
        <v>2574</v>
      </c>
      <c r="E201" s="275">
        <v>8.9600000000000009</v>
      </c>
      <c r="F201" s="280">
        <v>5896.5333333333338</v>
      </c>
      <c r="G201" s="280">
        <f t="shared" si="9"/>
        <v>52832.938666666676</v>
      </c>
      <c r="H201" s="280">
        <v>13172.300000000001</v>
      </c>
      <c r="I201" s="280">
        <f t="shared" si="10"/>
        <v>118023.80800000002</v>
      </c>
      <c r="J201" s="278">
        <f t="shared" si="8"/>
        <v>170856.7466666667</v>
      </c>
      <c r="K201" s="279"/>
      <c r="L201" s="256"/>
    </row>
    <row r="202" spans="1:12" s="227" customFormat="1" ht="110.4" outlineLevel="1">
      <c r="A202" s="274">
        <v>3384</v>
      </c>
      <c r="B202" s="79" t="s">
        <v>651</v>
      </c>
      <c r="C202" s="275" t="s">
        <v>2461</v>
      </c>
      <c r="D202" s="275" t="s">
        <v>2575</v>
      </c>
      <c r="E202" s="275">
        <v>2</v>
      </c>
      <c r="F202" s="280">
        <v>6603.7333333333336</v>
      </c>
      <c r="G202" s="280">
        <f t="shared" si="9"/>
        <v>13207.466666666667</v>
      </c>
      <c r="H202" s="280">
        <v>14752.976000000002</v>
      </c>
      <c r="I202" s="280">
        <f t="shared" si="10"/>
        <v>29505.952000000005</v>
      </c>
      <c r="J202" s="278">
        <f t="shared" si="8"/>
        <v>42713.418666666672</v>
      </c>
      <c r="K202" s="279"/>
      <c r="L202" s="256"/>
    </row>
    <row r="203" spans="1:12" s="227" customFormat="1" ht="124.2" outlineLevel="1">
      <c r="A203" s="274">
        <v>3385</v>
      </c>
      <c r="B203" s="79" t="s">
        <v>614</v>
      </c>
      <c r="C203" s="275" t="s">
        <v>2461</v>
      </c>
      <c r="D203" s="275" t="s">
        <v>2576</v>
      </c>
      <c r="E203" s="275">
        <v>0.57999999999999996</v>
      </c>
      <c r="F203" s="280">
        <v>1680.6400000000006</v>
      </c>
      <c r="G203" s="280">
        <f t="shared" si="9"/>
        <v>974.77120000000025</v>
      </c>
      <c r="H203" s="280">
        <v>4195</v>
      </c>
      <c r="I203" s="280">
        <f t="shared" si="10"/>
        <v>2433.1</v>
      </c>
      <c r="J203" s="278">
        <f t="shared" si="8"/>
        <v>3407.8712</v>
      </c>
      <c r="K203" s="279"/>
      <c r="L203" s="256"/>
    </row>
    <row r="204" spans="1:12" s="227" customFormat="1" ht="124.2" outlineLevel="1">
      <c r="A204" s="274">
        <v>3386</v>
      </c>
      <c r="B204" s="79" t="s">
        <v>535</v>
      </c>
      <c r="C204" s="275" t="s">
        <v>2461</v>
      </c>
      <c r="D204" s="275" t="s">
        <v>2577</v>
      </c>
      <c r="E204" s="275">
        <v>37.049999999999997</v>
      </c>
      <c r="F204" s="280">
        <v>2688</v>
      </c>
      <c r="G204" s="280">
        <f t="shared" si="9"/>
        <v>99590.399999999994</v>
      </c>
      <c r="H204" s="280">
        <v>6712.0000000000009</v>
      </c>
      <c r="I204" s="280">
        <f t="shared" si="10"/>
        <v>248679.6</v>
      </c>
      <c r="J204" s="278">
        <f t="shared" si="8"/>
        <v>348270</v>
      </c>
      <c r="K204" s="279"/>
      <c r="L204" s="256"/>
    </row>
    <row r="205" spans="1:12" s="227" customFormat="1" ht="124.2" outlineLevel="1">
      <c r="A205" s="274">
        <v>3387</v>
      </c>
      <c r="B205" s="79" t="s">
        <v>652</v>
      </c>
      <c r="C205" s="275" t="s">
        <v>2461</v>
      </c>
      <c r="D205" s="275" t="s">
        <v>2578</v>
      </c>
      <c r="E205" s="275">
        <v>3.5</v>
      </c>
      <c r="F205" s="280">
        <v>3331.8400000000006</v>
      </c>
      <c r="G205" s="280">
        <f t="shared" si="9"/>
        <v>11661.440000000002</v>
      </c>
      <c r="H205" s="280">
        <v>8390</v>
      </c>
      <c r="I205" s="280">
        <f t="shared" si="10"/>
        <v>29365</v>
      </c>
      <c r="J205" s="278">
        <f t="shared" si="8"/>
        <v>41026.44</v>
      </c>
      <c r="K205" s="279"/>
      <c r="L205" s="256"/>
    </row>
    <row r="206" spans="1:12" s="227" customFormat="1" ht="124.2" outlineLevel="1">
      <c r="A206" s="274">
        <v>3388</v>
      </c>
      <c r="B206" s="79" t="s">
        <v>653</v>
      </c>
      <c r="C206" s="275" t="s">
        <v>2461</v>
      </c>
      <c r="D206" s="275" t="s">
        <v>2579</v>
      </c>
      <c r="E206" s="275">
        <v>12.38</v>
      </c>
      <c r="F206" s="280">
        <v>3331.8400000000006</v>
      </c>
      <c r="G206" s="280">
        <f t="shared" si="9"/>
        <v>41248.179200000013</v>
      </c>
      <c r="H206" s="280">
        <v>8390</v>
      </c>
      <c r="I206" s="280">
        <f t="shared" si="10"/>
        <v>103868.20000000001</v>
      </c>
      <c r="J206" s="278">
        <f t="shared" si="8"/>
        <v>145116.37920000002</v>
      </c>
      <c r="K206" s="279"/>
      <c r="L206" s="256"/>
    </row>
    <row r="207" spans="1:12" s="227" customFormat="1" ht="124.2" outlineLevel="1">
      <c r="A207" s="274">
        <v>3389</v>
      </c>
      <c r="B207" s="79" t="s">
        <v>654</v>
      </c>
      <c r="C207" s="275" t="s">
        <v>2461</v>
      </c>
      <c r="D207" s="275" t="s">
        <v>2580</v>
      </c>
      <c r="E207" s="275">
        <v>9.1999999999999993</v>
      </c>
      <c r="F207" s="280">
        <v>3653.1200000000003</v>
      </c>
      <c r="G207" s="280">
        <f t="shared" si="9"/>
        <v>33608.703999999998</v>
      </c>
      <c r="H207" s="280">
        <v>9229</v>
      </c>
      <c r="I207" s="280">
        <f t="shared" si="10"/>
        <v>84906.799999999988</v>
      </c>
      <c r="J207" s="278">
        <f t="shared" si="8"/>
        <v>118515.50399999999</v>
      </c>
      <c r="K207" s="279"/>
      <c r="L207" s="256"/>
    </row>
    <row r="208" spans="1:12" s="227" customFormat="1" ht="124.2" outlineLevel="1">
      <c r="A208" s="274">
        <v>3390</v>
      </c>
      <c r="B208" s="79" t="s">
        <v>655</v>
      </c>
      <c r="C208" s="275" t="s">
        <v>2461</v>
      </c>
      <c r="D208" s="275" t="s">
        <v>2581</v>
      </c>
      <c r="E208" s="275">
        <v>9.1999999999999993</v>
      </c>
      <c r="F208" s="280">
        <v>3975.6800000000003</v>
      </c>
      <c r="G208" s="280">
        <f t="shared" si="9"/>
        <v>36576.256000000001</v>
      </c>
      <c r="H208" s="280">
        <v>10068</v>
      </c>
      <c r="I208" s="280">
        <f t="shared" si="10"/>
        <v>92625.599999999991</v>
      </c>
      <c r="J208" s="278">
        <f t="shared" si="8"/>
        <v>129201.856</v>
      </c>
      <c r="K208" s="279"/>
      <c r="L208" s="256"/>
    </row>
    <row r="209" spans="1:12" s="227" customFormat="1" ht="124.2" outlineLevel="1">
      <c r="A209" s="274">
        <v>3391</v>
      </c>
      <c r="B209" s="288" t="s">
        <v>656</v>
      </c>
      <c r="C209" s="289" t="s">
        <v>2461</v>
      </c>
      <c r="D209" s="289" t="s">
        <v>2582</v>
      </c>
      <c r="E209" s="289">
        <v>14.2</v>
      </c>
      <c r="F209" s="280">
        <v>4296.96</v>
      </c>
      <c r="G209" s="280">
        <f t="shared" si="9"/>
        <v>61016.831999999995</v>
      </c>
      <c r="H209" s="280">
        <v>10907.000000000002</v>
      </c>
      <c r="I209" s="280">
        <f t="shared" si="10"/>
        <v>154879.40000000002</v>
      </c>
      <c r="J209" s="278">
        <f t="shared" si="8"/>
        <v>215896.23200000002</v>
      </c>
      <c r="K209" s="279"/>
      <c r="L209" s="256"/>
    </row>
    <row r="210" spans="1:12" s="227" customFormat="1" ht="124.2" outlineLevel="1">
      <c r="A210" s="274">
        <v>3392</v>
      </c>
      <c r="B210" s="288" t="s">
        <v>657</v>
      </c>
      <c r="C210" s="289" t="s">
        <v>2461</v>
      </c>
      <c r="D210" s="289" t="s">
        <v>2583</v>
      </c>
      <c r="E210" s="289">
        <v>9.5</v>
      </c>
      <c r="F210" s="280">
        <v>4619.5199999999995</v>
      </c>
      <c r="G210" s="280">
        <f t="shared" si="9"/>
        <v>43885.439999999995</v>
      </c>
      <c r="H210" s="280">
        <v>11746</v>
      </c>
      <c r="I210" s="280">
        <f t="shared" si="10"/>
        <v>111587</v>
      </c>
      <c r="J210" s="278">
        <f t="shared" si="8"/>
        <v>155472.44</v>
      </c>
      <c r="K210" s="279"/>
      <c r="L210" s="256"/>
    </row>
    <row r="211" spans="1:12" s="227" customFormat="1" ht="124.2" outlineLevel="1">
      <c r="A211" s="274">
        <v>3393</v>
      </c>
      <c r="B211" s="288" t="s">
        <v>658</v>
      </c>
      <c r="C211" s="289" t="s">
        <v>2461</v>
      </c>
      <c r="D211" s="289" t="s">
        <v>2584</v>
      </c>
      <c r="E211" s="289">
        <v>14.8</v>
      </c>
      <c r="F211" s="280">
        <v>4940.8</v>
      </c>
      <c r="G211" s="280">
        <f t="shared" si="9"/>
        <v>73123.840000000011</v>
      </c>
      <c r="H211" s="280">
        <v>12585</v>
      </c>
      <c r="I211" s="280">
        <f t="shared" si="10"/>
        <v>186258</v>
      </c>
      <c r="J211" s="278">
        <f t="shared" si="8"/>
        <v>259381.84000000003</v>
      </c>
      <c r="K211" s="279"/>
      <c r="L211" s="256"/>
    </row>
    <row r="212" spans="1:12" s="227" customFormat="1" ht="124.2" outlineLevel="1">
      <c r="A212" s="274">
        <v>3394</v>
      </c>
      <c r="B212" s="288" t="s">
        <v>659</v>
      </c>
      <c r="C212" s="289" t="s">
        <v>2461</v>
      </c>
      <c r="D212" s="289" t="s">
        <v>2585</v>
      </c>
      <c r="E212" s="289">
        <v>16.2</v>
      </c>
      <c r="F212" s="280">
        <v>6094.0800000000008</v>
      </c>
      <c r="G212" s="280">
        <f t="shared" si="9"/>
        <v>98724.096000000005</v>
      </c>
      <c r="H212" s="280">
        <v>13424.000000000002</v>
      </c>
      <c r="I212" s="280">
        <f t="shared" si="10"/>
        <v>217468.80000000002</v>
      </c>
      <c r="J212" s="278">
        <f t="shared" si="8"/>
        <v>316192.89600000001</v>
      </c>
      <c r="K212" s="279"/>
      <c r="L212" s="256"/>
    </row>
    <row r="213" spans="1:12" s="227" customFormat="1" ht="124.2" outlineLevel="1">
      <c r="A213" s="274">
        <v>3395</v>
      </c>
      <c r="B213" s="288" t="s">
        <v>660</v>
      </c>
      <c r="C213" s="289" t="s">
        <v>2461</v>
      </c>
      <c r="D213" s="289" t="s">
        <v>2586</v>
      </c>
      <c r="E213" s="289">
        <v>10.199999999999999</v>
      </c>
      <c r="F213" s="280">
        <v>6465.2800000000016</v>
      </c>
      <c r="G213" s="280">
        <f t="shared" si="9"/>
        <v>65945.856000000014</v>
      </c>
      <c r="H213" s="280">
        <v>14263</v>
      </c>
      <c r="I213" s="280">
        <f t="shared" si="10"/>
        <v>145482.59999999998</v>
      </c>
      <c r="J213" s="278">
        <f t="shared" si="8"/>
        <v>211428.45600000001</v>
      </c>
      <c r="K213" s="279"/>
      <c r="L213" s="256"/>
    </row>
    <row r="214" spans="1:12" s="227" customFormat="1" ht="124.2" outlineLevel="1">
      <c r="A214" s="274">
        <v>3396</v>
      </c>
      <c r="B214" s="288" t="s">
        <v>661</v>
      </c>
      <c r="C214" s="289" t="s">
        <v>2461</v>
      </c>
      <c r="D214" s="289" t="s">
        <v>2587</v>
      </c>
      <c r="E214" s="289">
        <v>11.98</v>
      </c>
      <c r="F214" s="280">
        <v>6836.4800000000005</v>
      </c>
      <c r="G214" s="280">
        <f t="shared" si="9"/>
        <v>81901.030400000003</v>
      </c>
      <c r="H214" s="280">
        <v>15102</v>
      </c>
      <c r="I214" s="280">
        <f t="shared" si="10"/>
        <v>180921.96000000002</v>
      </c>
      <c r="J214" s="278">
        <f t="shared" ref="J214:J277" si="11">G214+I214</f>
        <v>262822.99040000001</v>
      </c>
      <c r="K214" s="279"/>
      <c r="L214" s="256"/>
    </row>
    <row r="215" spans="1:12" s="227" customFormat="1" ht="124.2" outlineLevel="1">
      <c r="A215" s="274">
        <v>3397</v>
      </c>
      <c r="B215" s="288" t="s">
        <v>662</v>
      </c>
      <c r="C215" s="289" t="s">
        <v>2461</v>
      </c>
      <c r="D215" s="289" t="s">
        <v>2588</v>
      </c>
      <c r="E215" s="289">
        <v>35.75</v>
      </c>
      <c r="F215" s="280">
        <v>4940.8</v>
      </c>
      <c r="G215" s="280">
        <f t="shared" si="9"/>
        <v>176633.60000000001</v>
      </c>
      <c r="H215" s="280">
        <v>12585</v>
      </c>
      <c r="I215" s="280">
        <f t="shared" si="10"/>
        <v>449913.75</v>
      </c>
      <c r="J215" s="278">
        <f t="shared" si="11"/>
        <v>626547.35</v>
      </c>
      <c r="K215" s="279"/>
      <c r="L215" s="256"/>
    </row>
    <row r="216" spans="1:12" s="227" customFormat="1" ht="124.2" outlineLevel="1">
      <c r="A216" s="274">
        <v>3398</v>
      </c>
      <c r="B216" s="288" t="s">
        <v>663</v>
      </c>
      <c r="C216" s="289" t="s">
        <v>2461</v>
      </c>
      <c r="D216" s="289" t="s">
        <v>2589</v>
      </c>
      <c r="E216" s="289">
        <v>5.39</v>
      </c>
      <c r="F216" s="280">
        <v>6836.4800000000005</v>
      </c>
      <c r="G216" s="280">
        <f t="shared" si="9"/>
        <v>36848.627200000003</v>
      </c>
      <c r="H216" s="280">
        <v>15102</v>
      </c>
      <c r="I216" s="280">
        <f t="shared" si="10"/>
        <v>81399.78</v>
      </c>
      <c r="J216" s="278">
        <f t="shared" si="11"/>
        <v>118248.4072</v>
      </c>
      <c r="K216" s="279"/>
      <c r="L216" s="256"/>
    </row>
    <row r="217" spans="1:12" s="227" customFormat="1" ht="124.2" outlineLevel="1">
      <c r="A217" s="274">
        <v>3399</v>
      </c>
      <c r="B217" s="288" t="s">
        <v>664</v>
      </c>
      <c r="C217" s="289" t="s">
        <v>2461</v>
      </c>
      <c r="D217" s="289" t="s">
        <v>2590</v>
      </c>
      <c r="E217" s="289">
        <v>6.06</v>
      </c>
      <c r="F217" s="280">
        <v>9063.68</v>
      </c>
      <c r="G217" s="280">
        <f t="shared" si="9"/>
        <v>54925.900799999996</v>
      </c>
      <c r="H217" s="280">
        <v>20136</v>
      </c>
      <c r="I217" s="280">
        <f t="shared" si="10"/>
        <v>122024.15999999999</v>
      </c>
      <c r="J217" s="278">
        <f t="shared" si="11"/>
        <v>176950.06079999998</v>
      </c>
      <c r="K217" s="279"/>
      <c r="L217" s="256"/>
    </row>
    <row r="218" spans="1:12" s="227" customFormat="1" ht="82.8" outlineLevel="1">
      <c r="A218" s="274">
        <v>3400</v>
      </c>
      <c r="B218" s="288" t="s">
        <v>665</v>
      </c>
      <c r="C218" s="289" t="s">
        <v>2031</v>
      </c>
      <c r="D218" s="289" t="s">
        <v>2591</v>
      </c>
      <c r="E218" s="289">
        <v>2</v>
      </c>
      <c r="F218" s="280">
        <v>1244.8000000000002</v>
      </c>
      <c r="G218" s="280">
        <f t="shared" si="9"/>
        <v>2489.6000000000004</v>
      </c>
      <c r="H218" s="280">
        <v>1250</v>
      </c>
      <c r="I218" s="280">
        <f t="shared" si="10"/>
        <v>2500</v>
      </c>
      <c r="J218" s="278">
        <f t="shared" si="11"/>
        <v>4989.6000000000004</v>
      </c>
      <c r="K218" s="279"/>
      <c r="L218" s="256"/>
    </row>
    <row r="219" spans="1:12" s="227" customFormat="1" ht="96.6" outlineLevel="1">
      <c r="A219" s="274">
        <v>3401</v>
      </c>
      <c r="B219" s="288" t="s">
        <v>666</v>
      </c>
      <c r="C219" s="289" t="s">
        <v>2031</v>
      </c>
      <c r="D219" s="289" t="s">
        <v>2592</v>
      </c>
      <c r="E219" s="289">
        <v>1</v>
      </c>
      <c r="F219" s="280">
        <v>720</v>
      </c>
      <c r="G219" s="280">
        <f t="shared" si="9"/>
        <v>720</v>
      </c>
      <c r="H219" s="280">
        <v>1250</v>
      </c>
      <c r="I219" s="280">
        <f t="shared" si="10"/>
        <v>1250</v>
      </c>
      <c r="J219" s="278">
        <f t="shared" si="11"/>
        <v>1970</v>
      </c>
      <c r="K219" s="279"/>
      <c r="L219" s="256"/>
    </row>
    <row r="220" spans="1:12" s="227" customFormat="1" ht="96.6" outlineLevel="1">
      <c r="A220" s="274">
        <v>3402</v>
      </c>
      <c r="B220" s="79" t="s">
        <v>536</v>
      </c>
      <c r="C220" s="275" t="s">
        <v>2031</v>
      </c>
      <c r="D220" s="275" t="s">
        <v>2593</v>
      </c>
      <c r="E220" s="275">
        <v>10</v>
      </c>
      <c r="F220" s="280">
        <v>870.4000000000002</v>
      </c>
      <c r="G220" s="280">
        <f t="shared" si="9"/>
        <v>8704.0000000000018</v>
      </c>
      <c r="H220" s="280">
        <v>1450.0000000000002</v>
      </c>
      <c r="I220" s="280">
        <f t="shared" si="10"/>
        <v>14500.000000000002</v>
      </c>
      <c r="J220" s="278">
        <f t="shared" si="11"/>
        <v>23204.000000000004</v>
      </c>
      <c r="K220" s="279"/>
      <c r="L220" s="256"/>
    </row>
    <row r="221" spans="1:12" s="227" customFormat="1" ht="96.6" outlineLevel="1">
      <c r="A221" s="274">
        <v>3403</v>
      </c>
      <c r="B221" s="79" t="s">
        <v>667</v>
      </c>
      <c r="C221" s="275" t="s">
        <v>2031</v>
      </c>
      <c r="D221" s="275" t="s">
        <v>2531</v>
      </c>
      <c r="E221" s="275">
        <v>2</v>
      </c>
      <c r="F221" s="280">
        <v>870.4000000000002</v>
      </c>
      <c r="G221" s="280">
        <f t="shared" si="9"/>
        <v>1740.8000000000004</v>
      </c>
      <c r="H221" s="280">
        <v>1450.0000000000002</v>
      </c>
      <c r="I221" s="280">
        <f t="shared" si="10"/>
        <v>2900.0000000000005</v>
      </c>
      <c r="J221" s="278">
        <f t="shared" si="11"/>
        <v>4640.8000000000011</v>
      </c>
      <c r="K221" s="279"/>
      <c r="L221" s="256"/>
    </row>
    <row r="222" spans="1:12" s="227" customFormat="1" ht="96.6" outlineLevel="1">
      <c r="A222" s="274">
        <v>3404</v>
      </c>
      <c r="B222" s="79" t="s">
        <v>668</v>
      </c>
      <c r="C222" s="275" t="s">
        <v>2031</v>
      </c>
      <c r="D222" s="275" t="s">
        <v>2594</v>
      </c>
      <c r="E222" s="275">
        <v>2</v>
      </c>
      <c r="F222" s="280">
        <v>3268.8000000000006</v>
      </c>
      <c r="G222" s="280">
        <f t="shared" si="9"/>
        <v>6537.6000000000013</v>
      </c>
      <c r="H222" s="280">
        <v>3450</v>
      </c>
      <c r="I222" s="280">
        <f t="shared" si="10"/>
        <v>6900</v>
      </c>
      <c r="J222" s="278">
        <f t="shared" si="11"/>
        <v>13437.600000000002</v>
      </c>
      <c r="K222" s="279"/>
      <c r="L222" s="256"/>
    </row>
    <row r="223" spans="1:12" s="227" customFormat="1" ht="96.6" outlineLevel="1">
      <c r="A223" s="274">
        <v>3405</v>
      </c>
      <c r="B223" s="79" t="s">
        <v>669</v>
      </c>
      <c r="C223" s="275" t="s">
        <v>2031</v>
      </c>
      <c r="D223" s="275" t="s">
        <v>2595</v>
      </c>
      <c r="E223" s="275">
        <v>4</v>
      </c>
      <c r="F223" s="280">
        <v>3928</v>
      </c>
      <c r="G223" s="280">
        <f t="shared" si="9"/>
        <v>15712</v>
      </c>
      <c r="H223" s="280">
        <v>7420.9549999999999</v>
      </c>
      <c r="I223" s="280">
        <f t="shared" si="10"/>
        <v>29683.82</v>
      </c>
      <c r="J223" s="278">
        <f t="shared" si="11"/>
        <v>45395.82</v>
      </c>
      <c r="K223" s="279"/>
      <c r="L223" s="256"/>
    </row>
    <row r="224" spans="1:12" s="227" customFormat="1" ht="96.6" outlineLevel="1">
      <c r="A224" s="274">
        <v>3406</v>
      </c>
      <c r="B224" s="287" t="s">
        <v>670</v>
      </c>
      <c r="C224" s="275" t="s">
        <v>2031</v>
      </c>
      <c r="D224" s="275" t="s">
        <v>2596</v>
      </c>
      <c r="E224" s="275">
        <v>2</v>
      </c>
      <c r="F224" s="280">
        <v>5110.4000000000005</v>
      </c>
      <c r="G224" s="280">
        <f t="shared" si="9"/>
        <v>10220.800000000001</v>
      </c>
      <c r="H224" s="280">
        <v>8905.9850000000006</v>
      </c>
      <c r="I224" s="280">
        <f t="shared" si="10"/>
        <v>17811.97</v>
      </c>
      <c r="J224" s="278">
        <f t="shared" si="11"/>
        <v>28032.770000000004</v>
      </c>
      <c r="K224" s="279"/>
      <c r="L224" s="256"/>
    </row>
    <row r="225" spans="1:12" s="227" customFormat="1" ht="96.6" outlineLevel="1">
      <c r="A225" s="274">
        <v>3407</v>
      </c>
      <c r="B225" s="79" t="s">
        <v>671</v>
      </c>
      <c r="C225" s="275" t="s">
        <v>2031</v>
      </c>
      <c r="D225" s="275" t="s">
        <v>2597</v>
      </c>
      <c r="E225" s="275">
        <v>1</v>
      </c>
      <c r="F225" s="280">
        <v>2409.6</v>
      </c>
      <c r="G225" s="280">
        <f t="shared" si="9"/>
        <v>2409.6</v>
      </c>
      <c r="H225" s="280">
        <v>2902.9399999999996</v>
      </c>
      <c r="I225" s="280">
        <f t="shared" si="10"/>
        <v>2902.9399999999996</v>
      </c>
      <c r="J225" s="278">
        <f t="shared" si="11"/>
        <v>5312.5399999999991</v>
      </c>
      <c r="K225" s="279"/>
      <c r="L225" s="256"/>
    </row>
    <row r="226" spans="1:12" s="227" customFormat="1" ht="96.6" outlineLevel="1">
      <c r="A226" s="274">
        <v>3408</v>
      </c>
      <c r="B226" s="287" t="s">
        <v>672</v>
      </c>
      <c r="C226" s="275" t="s">
        <v>2031</v>
      </c>
      <c r="D226" s="275" t="s">
        <v>2598</v>
      </c>
      <c r="E226" s="275">
        <v>1</v>
      </c>
      <c r="F226" s="280">
        <v>15225.599999999999</v>
      </c>
      <c r="G226" s="280">
        <f t="shared" si="9"/>
        <v>15225.599999999999</v>
      </c>
      <c r="H226" s="280">
        <v>21394.5</v>
      </c>
      <c r="I226" s="280">
        <f t="shared" si="10"/>
        <v>21394.5</v>
      </c>
      <c r="J226" s="278">
        <f t="shared" si="11"/>
        <v>36620.1</v>
      </c>
      <c r="K226" s="279"/>
      <c r="L226" s="256"/>
    </row>
    <row r="227" spans="1:12" s="227" customFormat="1" ht="96.6" outlineLevel="1">
      <c r="A227" s="274">
        <v>3409</v>
      </c>
      <c r="B227" s="287" t="s">
        <v>537</v>
      </c>
      <c r="C227" s="275" t="s">
        <v>2031</v>
      </c>
      <c r="D227" s="275" t="s">
        <v>2599</v>
      </c>
      <c r="E227" s="275">
        <v>10</v>
      </c>
      <c r="F227" s="280">
        <v>2409.6</v>
      </c>
      <c r="G227" s="280">
        <f t="shared" si="9"/>
        <v>24096</v>
      </c>
      <c r="H227" s="280">
        <v>2902.9399999999996</v>
      </c>
      <c r="I227" s="280">
        <f t="shared" si="10"/>
        <v>29029.399999999994</v>
      </c>
      <c r="J227" s="278">
        <f t="shared" si="11"/>
        <v>53125.399999999994</v>
      </c>
      <c r="K227" s="279"/>
      <c r="L227" s="256"/>
    </row>
    <row r="228" spans="1:12" s="227" customFormat="1" ht="96.6" outlineLevel="1">
      <c r="A228" s="274">
        <v>3410</v>
      </c>
      <c r="B228" s="287" t="s">
        <v>673</v>
      </c>
      <c r="C228" s="275" t="s">
        <v>2031</v>
      </c>
      <c r="D228" s="275" t="s">
        <v>2600</v>
      </c>
      <c r="E228" s="275">
        <v>2</v>
      </c>
      <c r="F228" s="280">
        <v>5518.4000000000005</v>
      </c>
      <c r="G228" s="280">
        <f t="shared" si="9"/>
        <v>11036.800000000001</v>
      </c>
      <c r="H228" s="280">
        <v>7420.9549999999999</v>
      </c>
      <c r="I228" s="280">
        <f t="shared" si="10"/>
        <v>14841.91</v>
      </c>
      <c r="J228" s="278">
        <f t="shared" si="11"/>
        <v>25878.71</v>
      </c>
      <c r="K228" s="279"/>
      <c r="L228" s="256"/>
    </row>
    <row r="229" spans="1:12" s="227" customFormat="1" ht="96.6" outlineLevel="1">
      <c r="A229" s="274">
        <v>3411</v>
      </c>
      <c r="B229" s="284" t="s">
        <v>674</v>
      </c>
      <c r="C229" s="275" t="s">
        <v>2031</v>
      </c>
      <c r="D229" s="275" t="s">
        <v>2601</v>
      </c>
      <c r="E229" s="275">
        <v>2</v>
      </c>
      <c r="F229" s="280">
        <v>7228.8</v>
      </c>
      <c r="G229" s="280">
        <f t="shared" si="9"/>
        <v>14457.6</v>
      </c>
      <c r="H229" s="280">
        <v>8905.9850000000006</v>
      </c>
      <c r="I229" s="280">
        <f t="shared" si="10"/>
        <v>17811.97</v>
      </c>
      <c r="J229" s="278">
        <f t="shared" si="11"/>
        <v>32269.57</v>
      </c>
      <c r="K229" s="279"/>
      <c r="L229" s="256"/>
    </row>
    <row r="230" spans="1:12" s="227" customFormat="1" ht="96.6" outlineLevel="1">
      <c r="A230" s="274">
        <v>3412</v>
      </c>
      <c r="B230" s="287" t="s">
        <v>675</v>
      </c>
      <c r="C230" s="275" t="s">
        <v>2031</v>
      </c>
      <c r="D230" s="275" t="s">
        <v>2602</v>
      </c>
      <c r="E230" s="275">
        <v>2</v>
      </c>
      <c r="F230" s="280">
        <v>5518.4000000000005</v>
      </c>
      <c r="G230" s="280">
        <f t="shared" si="9"/>
        <v>11036.800000000001</v>
      </c>
      <c r="H230" s="280">
        <v>7420.9549999999999</v>
      </c>
      <c r="I230" s="280">
        <f t="shared" si="10"/>
        <v>14841.91</v>
      </c>
      <c r="J230" s="278">
        <f t="shared" si="11"/>
        <v>25878.71</v>
      </c>
      <c r="K230" s="279"/>
      <c r="L230" s="256"/>
    </row>
    <row r="231" spans="1:12" s="227" customFormat="1" ht="96.6" outlineLevel="1">
      <c r="A231" s="274">
        <v>3413</v>
      </c>
      <c r="B231" s="287" t="s">
        <v>676</v>
      </c>
      <c r="C231" s="275" t="s">
        <v>2031</v>
      </c>
      <c r="D231" s="275" t="s">
        <v>2603</v>
      </c>
      <c r="E231" s="275">
        <v>1</v>
      </c>
      <c r="F231" s="280">
        <v>11467.200000000003</v>
      </c>
      <c r="G231" s="280">
        <f t="shared" si="9"/>
        <v>11467.200000000003</v>
      </c>
      <c r="H231" s="280">
        <v>8905.9850000000006</v>
      </c>
      <c r="I231" s="280">
        <f t="shared" si="10"/>
        <v>8905.9850000000006</v>
      </c>
      <c r="J231" s="278">
        <f t="shared" si="11"/>
        <v>20373.185000000005</v>
      </c>
      <c r="K231" s="279"/>
      <c r="L231" s="256"/>
    </row>
    <row r="232" spans="1:12" s="227" customFormat="1" ht="96.6" outlineLevel="1">
      <c r="A232" s="274">
        <v>3414</v>
      </c>
      <c r="B232" s="287" t="s">
        <v>677</v>
      </c>
      <c r="C232" s="275" t="s">
        <v>2031</v>
      </c>
      <c r="D232" s="275" t="s">
        <v>2598</v>
      </c>
      <c r="E232" s="275">
        <v>1</v>
      </c>
      <c r="F232" s="280">
        <v>15225.599999999999</v>
      </c>
      <c r="G232" s="280">
        <f t="shared" si="9"/>
        <v>15225.599999999999</v>
      </c>
      <c r="H232" s="280">
        <v>21394.5</v>
      </c>
      <c r="I232" s="280">
        <f t="shared" si="10"/>
        <v>21394.5</v>
      </c>
      <c r="J232" s="278">
        <f t="shared" si="11"/>
        <v>36620.1</v>
      </c>
      <c r="K232" s="279"/>
      <c r="L232" s="256"/>
    </row>
    <row r="233" spans="1:12" s="227" customFormat="1" ht="82.8" outlineLevel="1">
      <c r="A233" s="274">
        <v>3415</v>
      </c>
      <c r="B233" s="287" t="s">
        <v>678</v>
      </c>
      <c r="C233" s="275" t="s">
        <v>2031</v>
      </c>
      <c r="D233" s="275" t="s">
        <v>2604</v>
      </c>
      <c r="E233" s="275">
        <v>2</v>
      </c>
      <c r="F233" s="280">
        <v>2062.4</v>
      </c>
      <c r="G233" s="280">
        <f t="shared" si="9"/>
        <v>4124.8</v>
      </c>
      <c r="H233" s="280">
        <v>4195</v>
      </c>
      <c r="I233" s="280">
        <f t="shared" si="10"/>
        <v>8390</v>
      </c>
      <c r="J233" s="278">
        <f t="shared" si="11"/>
        <v>12514.8</v>
      </c>
      <c r="K233" s="279"/>
      <c r="L233" s="256"/>
    </row>
    <row r="234" spans="1:12" s="227" customFormat="1" ht="82.8" outlineLevel="1">
      <c r="A234" s="274">
        <v>3416</v>
      </c>
      <c r="B234" s="287" t="s">
        <v>679</v>
      </c>
      <c r="C234" s="275" t="s">
        <v>2031</v>
      </c>
      <c r="D234" s="275" t="s">
        <v>2605</v>
      </c>
      <c r="E234" s="275">
        <v>2</v>
      </c>
      <c r="F234" s="280">
        <v>2244.8000000000002</v>
      </c>
      <c r="G234" s="280">
        <f t="shared" si="9"/>
        <v>4489.6000000000004</v>
      </c>
      <c r="H234" s="280">
        <v>4195</v>
      </c>
      <c r="I234" s="280">
        <f t="shared" si="10"/>
        <v>8390</v>
      </c>
      <c r="J234" s="278">
        <f t="shared" si="11"/>
        <v>12879.6</v>
      </c>
      <c r="K234" s="279"/>
      <c r="L234" s="256"/>
    </row>
    <row r="235" spans="1:12" s="227" customFormat="1" ht="82.8" outlineLevel="1">
      <c r="A235" s="274">
        <v>3417</v>
      </c>
      <c r="B235" s="79" t="s">
        <v>680</v>
      </c>
      <c r="C235" s="275" t="s">
        <v>2031</v>
      </c>
      <c r="D235" s="275" t="s">
        <v>2606</v>
      </c>
      <c r="E235" s="275">
        <v>2</v>
      </c>
      <c r="F235" s="280">
        <v>2425.6</v>
      </c>
      <c r="G235" s="280">
        <f t="shared" si="9"/>
        <v>4851.2</v>
      </c>
      <c r="H235" s="280">
        <v>4195</v>
      </c>
      <c r="I235" s="280">
        <f t="shared" si="10"/>
        <v>8390</v>
      </c>
      <c r="J235" s="278">
        <f t="shared" si="11"/>
        <v>13241.2</v>
      </c>
      <c r="K235" s="279"/>
      <c r="L235" s="256"/>
    </row>
    <row r="236" spans="1:12" s="227" customFormat="1" ht="82.8" outlineLevel="1">
      <c r="A236" s="274">
        <v>3418</v>
      </c>
      <c r="B236" s="79" t="s">
        <v>681</v>
      </c>
      <c r="C236" s="275" t="s">
        <v>2031</v>
      </c>
      <c r="D236" s="275" t="s">
        <v>2607</v>
      </c>
      <c r="E236" s="275">
        <v>2</v>
      </c>
      <c r="F236" s="280">
        <v>2606.4</v>
      </c>
      <c r="G236" s="280">
        <f t="shared" si="9"/>
        <v>5212.8</v>
      </c>
      <c r="H236" s="280">
        <v>4195</v>
      </c>
      <c r="I236" s="280">
        <f t="shared" si="10"/>
        <v>8390</v>
      </c>
      <c r="J236" s="278">
        <f t="shared" si="11"/>
        <v>13602.8</v>
      </c>
      <c r="K236" s="279"/>
      <c r="L236" s="256"/>
    </row>
    <row r="237" spans="1:12" s="227" customFormat="1" ht="82.8" outlineLevel="1">
      <c r="A237" s="274">
        <v>3419</v>
      </c>
      <c r="B237" s="79" t="s">
        <v>682</v>
      </c>
      <c r="C237" s="275" t="s">
        <v>2031</v>
      </c>
      <c r="D237" s="275" t="s">
        <v>2608</v>
      </c>
      <c r="E237" s="275">
        <v>2</v>
      </c>
      <c r="F237" s="280">
        <v>2788.8000000000006</v>
      </c>
      <c r="G237" s="280">
        <f t="shared" ref="G237:G300" si="12">F237*E237</f>
        <v>5577.6000000000013</v>
      </c>
      <c r="H237" s="280">
        <v>4195</v>
      </c>
      <c r="I237" s="280">
        <f t="shared" ref="I237:I300" si="13">H237*E237</f>
        <v>8390</v>
      </c>
      <c r="J237" s="278">
        <f t="shared" si="11"/>
        <v>13967.600000000002</v>
      </c>
      <c r="K237" s="279"/>
      <c r="L237" s="256"/>
    </row>
    <row r="238" spans="1:12" s="227" customFormat="1" ht="82.8" outlineLevel="1">
      <c r="A238" s="274">
        <v>3420</v>
      </c>
      <c r="B238" s="79" t="s">
        <v>683</v>
      </c>
      <c r="C238" s="275" t="s">
        <v>2031</v>
      </c>
      <c r="D238" s="275" t="s">
        <v>2609</v>
      </c>
      <c r="E238" s="275">
        <v>2</v>
      </c>
      <c r="F238" s="280">
        <v>3134.4</v>
      </c>
      <c r="G238" s="280">
        <f t="shared" si="12"/>
        <v>6268.8</v>
      </c>
      <c r="H238" s="280">
        <v>4195</v>
      </c>
      <c r="I238" s="280">
        <f t="shared" si="13"/>
        <v>8390</v>
      </c>
      <c r="J238" s="278">
        <f t="shared" si="11"/>
        <v>14658.8</v>
      </c>
      <c r="K238" s="279"/>
      <c r="L238" s="256"/>
    </row>
    <row r="239" spans="1:12" s="227" customFormat="1" ht="82.8" outlineLevel="1">
      <c r="A239" s="274">
        <v>3421</v>
      </c>
      <c r="B239" s="79" t="s">
        <v>684</v>
      </c>
      <c r="C239" s="275" t="s">
        <v>2031</v>
      </c>
      <c r="D239" s="275" t="s">
        <v>2610</v>
      </c>
      <c r="E239" s="275">
        <v>2</v>
      </c>
      <c r="F239" s="280">
        <v>3488.0000000000005</v>
      </c>
      <c r="G239" s="280">
        <f t="shared" si="12"/>
        <v>6976.0000000000009</v>
      </c>
      <c r="H239" s="280">
        <v>6292.5</v>
      </c>
      <c r="I239" s="280">
        <f t="shared" si="13"/>
        <v>12585</v>
      </c>
      <c r="J239" s="278">
        <f t="shared" si="11"/>
        <v>19561</v>
      </c>
      <c r="K239" s="279"/>
      <c r="L239" s="256"/>
    </row>
    <row r="240" spans="1:12" s="227" customFormat="1" ht="82.8" outlineLevel="1">
      <c r="A240" s="274">
        <v>3422</v>
      </c>
      <c r="B240" s="79" t="s">
        <v>685</v>
      </c>
      <c r="C240" s="275" t="s">
        <v>2031</v>
      </c>
      <c r="D240" s="275" t="s">
        <v>2611</v>
      </c>
      <c r="E240" s="275">
        <v>2</v>
      </c>
      <c r="F240" s="280">
        <v>3686.3999999999996</v>
      </c>
      <c r="G240" s="280">
        <f t="shared" si="12"/>
        <v>7372.7999999999993</v>
      </c>
      <c r="H240" s="280">
        <v>6292.5</v>
      </c>
      <c r="I240" s="280">
        <f t="shared" si="13"/>
        <v>12585</v>
      </c>
      <c r="J240" s="278">
        <f t="shared" si="11"/>
        <v>19957.8</v>
      </c>
      <c r="K240" s="279"/>
      <c r="L240" s="256"/>
    </row>
    <row r="241" spans="1:12" s="227" customFormat="1" ht="82.8" outlineLevel="1">
      <c r="A241" s="274">
        <v>3423</v>
      </c>
      <c r="B241" s="79" t="s">
        <v>686</v>
      </c>
      <c r="C241" s="275" t="s">
        <v>2031</v>
      </c>
      <c r="D241" s="275" t="s">
        <v>2612</v>
      </c>
      <c r="E241" s="275">
        <v>2</v>
      </c>
      <c r="F241" s="280">
        <v>3219.2000000000003</v>
      </c>
      <c r="G241" s="280">
        <f t="shared" si="12"/>
        <v>6438.4000000000005</v>
      </c>
      <c r="H241" s="280">
        <v>4195</v>
      </c>
      <c r="I241" s="280">
        <f t="shared" si="13"/>
        <v>8390</v>
      </c>
      <c r="J241" s="278">
        <f t="shared" si="11"/>
        <v>14828.400000000001</v>
      </c>
      <c r="K241" s="279"/>
      <c r="L241" s="256"/>
    </row>
    <row r="242" spans="1:12" s="227" customFormat="1" ht="82.8" outlineLevel="1">
      <c r="A242" s="274">
        <v>3424</v>
      </c>
      <c r="B242" s="79" t="s">
        <v>687</v>
      </c>
      <c r="C242" s="275" t="s">
        <v>2031</v>
      </c>
      <c r="D242" s="275" t="s">
        <v>2613</v>
      </c>
      <c r="E242" s="275">
        <v>1</v>
      </c>
      <c r="F242" s="280">
        <v>5147.2000000000007</v>
      </c>
      <c r="G242" s="280">
        <f t="shared" si="12"/>
        <v>5147.2000000000007</v>
      </c>
      <c r="H242" s="280">
        <v>6292.5</v>
      </c>
      <c r="I242" s="280">
        <f t="shared" si="13"/>
        <v>6292.5</v>
      </c>
      <c r="J242" s="278">
        <f t="shared" si="11"/>
        <v>11439.7</v>
      </c>
      <c r="K242" s="279"/>
      <c r="L242" s="256"/>
    </row>
    <row r="243" spans="1:12" s="227" customFormat="1" ht="82.8" outlineLevel="1">
      <c r="A243" s="274">
        <v>3425</v>
      </c>
      <c r="B243" s="79" t="s">
        <v>688</v>
      </c>
      <c r="C243" s="275" t="s">
        <v>2031</v>
      </c>
      <c r="D243" s="275" t="s">
        <v>2614</v>
      </c>
      <c r="E243" s="275">
        <v>2</v>
      </c>
      <c r="F243" s="280">
        <v>5283.2000000000016</v>
      </c>
      <c r="G243" s="280">
        <f t="shared" si="12"/>
        <v>10566.400000000003</v>
      </c>
      <c r="H243" s="280">
        <v>10487.5</v>
      </c>
      <c r="I243" s="280">
        <f t="shared" si="13"/>
        <v>20975</v>
      </c>
      <c r="J243" s="278">
        <f t="shared" si="11"/>
        <v>31541.4</v>
      </c>
      <c r="K243" s="279"/>
      <c r="L243" s="256"/>
    </row>
    <row r="244" spans="1:12" s="227" customFormat="1" ht="96.6" outlineLevel="1">
      <c r="A244" s="274">
        <v>3426</v>
      </c>
      <c r="B244" s="79" t="s">
        <v>689</v>
      </c>
      <c r="C244" s="275" t="s">
        <v>2031</v>
      </c>
      <c r="D244" s="275" t="s">
        <v>2615</v>
      </c>
      <c r="E244" s="275">
        <v>1</v>
      </c>
      <c r="F244" s="280">
        <v>5896.0000000000009</v>
      </c>
      <c r="G244" s="280">
        <f t="shared" si="12"/>
        <v>5896.0000000000009</v>
      </c>
      <c r="H244" s="280">
        <v>6292.5</v>
      </c>
      <c r="I244" s="280">
        <f t="shared" si="13"/>
        <v>6292.5</v>
      </c>
      <c r="J244" s="278">
        <f t="shared" si="11"/>
        <v>12188.5</v>
      </c>
      <c r="K244" s="279"/>
      <c r="L244" s="256"/>
    </row>
    <row r="245" spans="1:12" s="227" customFormat="1" ht="96.6" outlineLevel="1">
      <c r="A245" s="274">
        <v>3427</v>
      </c>
      <c r="B245" s="79" t="s">
        <v>690</v>
      </c>
      <c r="C245" s="275" t="s">
        <v>2031</v>
      </c>
      <c r="D245" s="275" t="s">
        <v>2615</v>
      </c>
      <c r="E245" s="275">
        <v>1</v>
      </c>
      <c r="F245" s="280">
        <v>5896.0000000000009</v>
      </c>
      <c r="G245" s="280">
        <f t="shared" si="12"/>
        <v>5896.0000000000009</v>
      </c>
      <c r="H245" s="280">
        <v>6292.5</v>
      </c>
      <c r="I245" s="280">
        <f t="shared" si="13"/>
        <v>6292.5</v>
      </c>
      <c r="J245" s="278">
        <f t="shared" si="11"/>
        <v>12188.5</v>
      </c>
      <c r="K245" s="279"/>
      <c r="L245" s="256"/>
    </row>
    <row r="246" spans="1:12" s="227" customFormat="1" ht="96.6" outlineLevel="1">
      <c r="A246" s="274">
        <v>3428</v>
      </c>
      <c r="B246" s="79" t="s">
        <v>691</v>
      </c>
      <c r="C246" s="275" t="s">
        <v>2031</v>
      </c>
      <c r="D246" s="290">
        <v>1</v>
      </c>
      <c r="E246" s="275">
        <v>1</v>
      </c>
      <c r="F246" s="280">
        <v>3609.6000000000004</v>
      </c>
      <c r="G246" s="280">
        <f t="shared" si="12"/>
        <v>3609.6000000000004</v>
      </c>
      <c r="H246" s="280">
        <v>5034</v>
      </c>
      <c r="I246" s="280">
        <f t="shared" si="13"/>
        <v>5034</v>
      </c>
      <c r="J246" s="278">
        <f t="shared" si="11"/>
        <v>8643.6</v>
      </c>
      <c r="K246" s="279"/>
      <c r="L246" s="256"/>
    </row>
    <row r="247" spans="1:12" s="227" customFormat="1" ht="96.6" outlineLevel="1">
      <c r="A247" s="274">
        <v>3429</v>
      </c>
      <c r="B247" s="79" t="s">
        <v>692</v>
      </c>
      <c r="C247" s="275" t="s">
        <v>2031</v>
      </c>
      <c r="D247" s="275" t="s">
        <v>2616</v>
      </c>
      <c r="E247" s="275">
        <v>1</v>
      </c>
      <c r="F247" s="280">
        <v>4505.6000000000004</v>
      </c>
      <c r="G247" s="280">
        <f t="shared" si="12"/>
        <v>4505.6000000000004</v>
      </c>
      <c r="H247" s="280">
        <v>5034</v>
      </c>
      <c r="I247" s="280">
        <f t="shared" si="13"/>
        <v>5034</v>
      </c>
      <c r="J247" s="278">
        <f t="shared" si="11"/>
        <v>9539.6</v>
      </c>
      <c r="K247" s="279"/>
      <c r="L247" s="256"/>
    </row>
    <row r="248" spans="1:12" s="227" customFormat="1" ht="96.6" outlineLevel="1">
      <c r="A248" s="274">
        <v>3430</v>
      </c>
      <c r="B248" s="79" t="s">
        <v>693</v>
      </c>
      <c r="C248" s="275" t="s">
        <v>2031</v>
      </c>
      <c r="D248" s="275" t="s">
        <v>2617</v>
      </c>
      <c r="E248" s="275">
        <v>1</v>
      </c>
      <c r="F248" s="280">
        <v>3934.4</v>
      </c>
      <c r="G248" s="280">
        <f t="shared" si="12"/>
        <v>3934.4</v>
      </c>
      <c r="H248" s="280">
        <v>5034</v>
      </c>
      <c r="I248" s="280">
        <f t="shared" si="13"/>
        <v>5034</v>
      </c>
      <c r="J248" s="278">
        <f t="shared" si="11"/>
        <v>8968.4</v>
      </c>
      <c r="K248" s="279"/>
      <c r="L248" s="256"/>
    </row>
    <row r="249" spans="1:12" s="227" customFormat="1" ht="96.6" outlineLevel="1">
      <c r="A249" s="274">
        <v>3431</v>
      </c>
      <c r="B249" s="287" t="s">
        <v>694</v>
      </c>
      <c r="C249" s="275" t="s">
        <v>2031</v>
      </c>
      <c r="D249" s="275" t="s">
        <v>2618</v>
      </c>
      <c r="E249" s="275">
        <v>1</v>
      </c>
      <c r="F249" s="280">
        <v>4926.4000000000005</v>
      </c>
      <c r="G249" s="280">
        <f t="shared" si="12"/>
        <v>4926.4000000000005</v>
      </c>
      <c r="H249" s="280">
        <v>5537.4000000000005</v>
      </c>
      <c r="I249" s="280">
        <f t="shared" si="13"/>
        <v>5537.4000000000005</v>
      </c>
      <c r="J249" s="278">
        <f t="shared" si="11"/>
        <v>10463.800000000001</v>
      </c>
      <c r="K249" s="279"/>
      <c r="L249" s="256"/>
    </row>
    <row r="250" spans="1:12" s="227" customFormat="1" ht="96.6" outlineLevel="1">
      <c r="A250" s="274">
        <v>3432</v>
      </c>
      <c r="B250" s="79" t="s">
        <v>695</v>
      </c>
      <c r="C250" s="275" t="s">
        <v>2031</v>
      </c>
      <c r="D250" s="275" t="s">
        <v>2619</v>
      </c>
      <c r="E250" s="275">
        <v>1</v>
      </c>
      <c r="F250" s="280">
        <v>4926.4000000000005</v>
      </c>
      <c r="G250" s="280">
        <f t="shared" si="12"/>
        <v>4926.4000000000005</v>
      </c>
      <c r="H250" s="280">
        <v>7886.5999999999985</v>
      </c>
      <c r="I250" s="280">
        <f t="shared" si="13"/>
        <v>7886.5999999999985</v>
      </c>
      <c r="J250" s="278">
        <f t="shared" si="11"/>
        <v>12813</v>
      </c>
      <c r="K250" s="279"/>
      <c r="L250" s="256"/>
    </row>
    <row r="251" spans="1:12" s="227" customFormat="1" ht="96.6" outlineLevel="1">
      <c r="A251" s="274">
        <v>3433</v>
      </c>
      <c r="B251" s="79" t="s">
        <v>696</v>
      </c>
      <c r="C251" s="275" t="s">
        <v>2031</v>
      </c>
      <c r="D251" s="275" t="s">
        <v>2620</v>
      </c>
      <c r="E251" s="275">
        <v>1</v>
      </c>
      <c r="F251" s="280">
        <v>4259.2</v>
      </c>
      <c r="G251" s="280">
        <f t="shared" si="12"/>
        <v>4259.2</v>
      </c>
      <c r="H251" s="280">
        <v>6040.8</v>
      </c>
      <c r="I251" s="280">
        <f t="shared" si="13"/>
        <v>6040.8</v>
      </c>
      <c r="J251" s="278">
        <f t="shared" si="11"/>
        <v>10300</v>
      </c>
      <c r="K251" s="279"/>
      <c r="L251" s="256"/>
    </row>
    <row r="252" spans="1:12" s="227" customFormat="1" ht="96.6" outlineLevel="1">
      <c r="A252" s="274">
        <v>3434</v>
      </c>
      <c r="B252" s="79" t="s">
        <v>697</v>
      </c>
      <c r="C252" s="275" t="s">
        <v>2031</v>
      </c>
      <c r="D252" s="275" t="s">
        <v>2621</v>
      </c>
      <c r="E252" s="275">
        <v>1</v>
      </c>
      <c r="F252" s="280">
        <v>4259.2</v>
      </c>
      <c r="G252" s="280">
        <f t="shared" si="12"/>
        <v>4259.2</v>
      </c>
      <c r="H252" s="280">
        <v>7886.5999999999985</v>
      </c>
      <c r="I252" s="280">
        <f t="shared" si="13"/>
        <v>7886.5999999999985</v>
      </c>
      <c r="J252" s="278">
        <f t="shared" si="11"/>
        <v>12145.8</v>
      </c>
      <c r="K252" s="279"/>
      <c r="L252" s="256"/>
    </row>
    <row r="253" spans="1:12" s="227" customFormat="1" ht="96.6" outlineLevel="1">
      <c r="A253" s="274">
        <v>3435</v>
      </c>
      <c r="B253" s="79" t="s">
        <v>698</v>
      </c>
      <c r="C253" s="275" t="s">
        <v>2031</v>
      </c>
      <c r="D253" s="275" t="s">
        <v>2622</v>
      </c>
      <c r="E253" s="275">
        <v>1</v>
      </c>
      <c r="F253" s="280">
        <v>4582.4000000000005</v>
      </c>
      <c r="G253" s="280">
        <f t="shared" si="12"/>
        <v>4582.4000000000005</v>
      </c>
      <c r="H253" s="280">
        <v>6544.2</v>
      </c>
      <c r="I253" s="280">
        <f t="shared" si="13"/>
        <v>6544.2</v>
      </c>
      <c r="J253" s="278">
        <f t="shared" si="11"/>
        <v>11126.6</v>
      </c>
      <c r="K253" s="279"/>
      <c r="L253" s="256"/>
    </row>
    <row r="254" spans="1:12" s="227" customFormat="1" ht="96.6" outlineLevel="1">
      <c r="A254" s="274">
        <v>3436</v>
      </c>
      <c r="B254" s="79" t="s">
        <v>699</v>
      </c>
      <c r="C254" s="275" t="s">
        <v>2031</v>
      </c>
      <c r="D254" s="275" t="s">
        <v>2623</v>
      </c>
      <c r="E254" s="275">
        <v>1</v>
      </c>
      <c r="F254" s="280">
        <v>4582.4000000000005</v>
      </c>
      <c r="G254" s="280">
        <f t="shared" si="12"/>
        <v>4582.4000000000005</v>
      </c>
      <c r="H254" s="280">
        <v>8557.7999999999993</v>
      </c>
      <c r="I254" s="280">
        <f t="shared" si="13"/>
        <v>8557.7999999999993</v>
      </c>
      <c r="J254" s="278">
        <f t="shared" si="11"/>
        <v>13140.2</v>
      </c>
      <c r="K254" s="279"/>
      <c r="L254" s="256"/>
    </row>
    <row r="255" spans="1:12" s="227" customFormat="1" ht="96.6" outlineLevel="1">
      <c r="A255" s="274">
        <v>3437</v>
      </c>
      <c r="B255" s="79" t="s">
        <v>700</v>
      </c>
      <c r="C255" s="275" t="s">
        <v>2031</v>
      </c>
      <c r="D255" s="275" t="s">
        <v>2624</v>
      </c>
      <c r="E255" s="275">
        <v>2</v>
      </c>
      <c r="F255" s="280">
        <v>4907.2</v>
      </c>
      <c r="G255" s="280">
        <f t="shared" si="12"/>
        <v>9814.4</v>
      </c>
      <c r="H255" s="280">
        <v>7047.5999999999995</v>
      </c>
      <c r="I255" s="280">
        <f t="shared" si="13"/>
        <v>14095.199999999999</v>
      </c>
      <c r="J255" s="278">
        <f t="shared" si="11"/>
        <v>23909.599999999999</v>
      </c>
      <c r="K255" s="279"/>
      <c r="L255" s="256"/>
    </row>
    <row r="256" spans="1:12" s="227" customFormat="1" ht="96.6" outlineLevel="1">
      <c r="A256" s="274">
        <v>3438</v>
      </c>
      <c r="B256" s="79" t="s">
        <v>701</v>
      </c>
      <c r="C256" s="275" t="s">
        <v>2031</v>
      </c>
      <c r="D256" s="275" t="s">
        <v>2625</v>
      </c>
      <c r="E256" s="275">
        <v>1</v>
      </c>
      <c r="F256" s="280">
        <v>6185.6</v>
      </c>
      <c r="G256" s="280">
        <f t="shared" si="12"/>
        <v>6185.6</v>
      </c>
      <c r="H256" s="280">
        <v>9229</v>
      </c>
      <c r="I256" s="280">
        <f t="shared" si="13"/>
        <v>9229</v>
      </c>
      <c r="J256" s="278">
        <f t="shared" si="11"/>
        <v>15414.6</v>
      </c>
      <c r="K256" s="279"/>
      <c r="L256" s="256"/>
    </row>
    <row r="257" spans="1:12" s="227" customFormat="1" ht="96.6" outlineLevel="1">
      <c r="A257" s="274">
        <v>3439</v>
      </c>
      <c r="B257" s="79" t="s">
        <v>702</v>
      </c>
      <c r="C257" s="275" t="s">
        <v>2031</v>
      </c>
      <c r="D257" s="275" t="s">
        <v>2626</v>
      </c>
      <c r="E257" s="275">
        <v>1</v>
      </c>
      <c r="F257" s="280">
        <v>6604.8</v>
      </c>
      <c r="G257" s="280">
        <f t="shared" si="12"/>
        <v>6604.8</v>
      </c>
      <c r="H257" s="280">
        <v>9900.1999999999989</v>
      </c>
      <c r="I257" s="280">
        <f t="shared" si="13"/>
        <v>9900.1999999999989</v>
      </c>
      <c r="J257" s="278">
        <f t="shared" si="11"/>
        <v>16505</v>
      </c>
      <c r="K257" s="279"/>
      <c r="L257" s="256"/>
    </row>
    <row r="258" spans="1:12" s="227" customFormat="1" ht="96.6" outlineLevel="1">
      <c r="A258" s="274">
        <v>3440</v>
      </c>
      <c r="B258" s="79" t="s">
        <v>703</v>
      </c>
      <c r="C258" s="275" t="s">
        <v>2031</v>
      </c>
      <c r="D258" s="275" t="s">
        <v>2627</v>
      </c>
      <c r="E258" s="275">
        <v>1</v>
      </c>
      <c r="F258" s="280">
        <v>5884.8</v>
      </c>
      <c r="G258" s="280">
        <f t="shared" si="12"/>
        <v>5884.8</v>
      </c>
      <c r="H258" s="280">
        <v>8054.4</v>
      </c>
      <c r="I258" s="280">
        <f t="shared" si="13"/>
        <v>8054.4</v>
      </c>
      <c r="J258" s="278">
        <f t="shared" si="11"/>
        <v>13939.2</v>
      </c>
      <c r="K258" s="279"/>
      <c r="L258" s="256"/>
    </row>
    <row r="259" spans="1:12" s="227" customFormat="1" ht="96.6" outlineLevel="1">
      <c r="A259" s="274">
        <v>3441</v>
      </c>
      <c r="B259" s="79" t="s">
        <v>704</v>
      </c>
      <c r="C259" s="275" t="s">
        <v>2031</v>
      </c>
      <c r="D259" s="275" t="s">
        <v>2628</v>
      </c>
      <c r="E259" s="275">
        <v>1</v>
      </c>
      <c r="F259" s="280">
        <v>7353.6000000000013</v>
      </c>
      <c r="G259" s="280">
        <f t="shared" si="12"/>
        <v>7353.6000000000013</v>
      </c>
      <c r="H259" s="280">
        <v>10571.4</v>
      </c>
      <c r="I259" s="280">
        <f t="shared" si="13"/>
        <v>10571.4</v>
      </c>
      <c r="J259" s="278">
        <f t="shared" si="11"/>
        <v>17925</v>
      </c>
      <c r="K259" s="279"/>
      <c r="L259" s="256"/>
    </row>
    <row r="260" spans="1:12" s="227" customFormat="1" ht="96.6" outlineLevel="1">
      <c r="A260" s="274">
        <v>3442</v>
      </c>
      <c r="B260" s="79" t="s">
        <v>705</v>
      </c>
      <c r="C260" s="275" t="s">
        <v>2031</v>
      </c>
      <c r="D260" s="275" t="s">
        <v>2629</v>
      </c>
      <c r="E260" s="275">
        <v>1</v>
      </c>
      <c r="F260" s="280">
        <v>6225.6000000000013</v>
      </c>
      <c r="G260" s="280">
        <f t="shared" si="12"/>
        <v>6225.6000000000013</v>
      </c>
      <c r="H260" s="280">
        <v>8557.7999999999993</v>
      </c>
      <c r="I260" s="280">
        <f t="shared" si="13"/>
        <v>8557.7999999999993</v>
      </c>
      <c r="J260" s="278">
        <f t="shared" si="11"/>
        <v>14783.400000000001</v>
      </c>
      <c r="K260" s="279"/>
      <c r="L260" s="256"/>
    </row>
    <row r="261" spans="1:12" s="227" customFormat="1" ht="96.6" outlineLevel="1">
      <c r="A261" s="274">
        <v>3443</v>
      </c>
      <c r="B261" s="79" t="s">
        <v>706</v>
      </c>
      <c r="C261" s="275" t="s">
        <v>2031</v>
      </c>
      <c r="D261" s="275" t="s">
        <v>2630</v>
      </c>
      <c r="E261" s="275">
        <v>1</v>
      </c>
      <c r="F261" s="280">
        <v>7790.4000000000005</v>
      </c>
      <c r="G261" s="280">
        <f t="shared" si="12"/>
        <v>7790.4000000000005</v>
      </c>
      <c r="H261" s="280">
        <v>11242.6</v>
      </c>
      <c r="I261" s="280">
        <f t="shared" si="13"/>
        <v>11242.6</v>
      </c>
      <c r="J261" s="278">
        <f t="shared" si="11"/>
        <v>19033</v>
      </c>
      <c r="K261" s="279"/>
      <c r="L261" s="256"/>
    </row>
    <row r="262" spans="1:12" s="227" customFormat="1" ht="96.6" outlineLevel="1">
      <c r="A262" s="274">
        <v>3444</v>
      </c>
      <c r="B262" s="284" t="s">
        <v>707</v>
      </c>
      <c r="C262" s="275" t="s">
        <v>2031</v>
      </c>
      <c r="D262" s="275" t="s">
        <v>2631</v>
      </c>
      <c r="E262" s="275">
        <v>2</v>
      </c>
      <c r="F262" s="280">
        <v>6568.0000000000009</v>
      </c>
      <c r="G262" s="280">
        <f t="shared" si="12"/>
        <v>13136.000000000002</v>
      </c>
      <c r="H262" s="280">
        <v>9061.2000000000007</v>
      </c>
      <c r="I262" s="280">
        <f t="shared" si="13"/>
        <v>18122.400000000001</v>
      </c>
      <c r="J262" s="278">
        <f t="shared" si="11"/>
        <v>31258.400000000001</v>
      </c>
      <c r="K262" s="79"/>
      <c r="L262" s="256"/>
    </row>
    <row r="263" spans="1:12" s="227" customFormat="1" ht="96.6" outlineLevel="1">
      <c r="A263" s="274">
        <v>3445</v>
      </c>
      <c r="B263" s="79" t="s">
        <v>708</v>
      </c>
      <c r="C263" s="275" t="s">
        <v>2031</v>
      </c>
      <c r="D263" s="275" t="s">
        <v>2632</v>
      </c>
      <c r="E263" s="275">
        <v>2</v>
      </c>
      <c r="F263" s="280">
        <v>8227.2000000000007</v>
      </c>
      <c r="G263" s="280">
        <f t="shared" si="12"/>
        <v>16454.400000000001</v>
      </c>
      <c r="H263" s="280">
        <v>11913.8</v>
      </c>
      <c r="I263" s="280">
        <f t="shared" si="13"/>
        <v>23827.599999999999</v>
      </c>
      <c r="J263" s="278">
        <f t="shared" si="11"/>
        <v>40282</v>
      </c>
      <c r="K263" s="79"/>
      <c r="L263" s="256"/>
    </row>
    <row r="264" spans="1:12" s="227" customFormat="1" ht="96.6" outlineLevel="1">
      <c r="A264" s="274">
        <v>3446</v>
      </c>
      <c r="B264" s="284" t="s">
        <v>709</v>
      </c>
      <c r="C264" s="275" t="s">
        <v>2031</v>
      </c>
      <c r="D264" s="275" t="s">
        <v>2633</v>
      </c>
      <c r="E264" s="275">
        <v>2</v>
      </c>
      <c r="F264" s="280">
        <v>16024</v>
      </c>
      <c r="G264" s="280">
        <f t="shared" si="12"/>
        <v>32048</v>
      </c>
      <c r="H264" s="280">
        <v>24163.200000000001</v>
      </c>
      <c r="I264" s="280">
        <f t="shared" si="13"/>
        <v>48326.400000000001</v>
      </c>
      <c r="J264" s="278">
        <f t="shared" si="11"/>
        <v>80374.399999999994</v>
      </c>
      <c r="K264" s="279"/>
      <c r="L264" s="256"/>
    </row>
    <row r="265" spans="1:12" s="227" customFormat="1" ht="110.4" outlineLevel="1">
      <c r="A265" s="274">
        <v>3447</v>
      </c>
      <c r="B265" s="79" t="s">
        <v>541</v>
      </c>
      <c r="C265" s="275" t="s">
        <v>2532</v>
      </c>
      <c r="D265" s="275" t="s">
        <v>2634</v>
      </c>
      <c r="E265" s="275">
        <v>3.46</v>
      </c>
      <c r="F265" s="280">
        <v>848.40000000000009</v>
      </c>
      <c r="G265" s="280">
        <f t="shared" si="12"/>
        <v>2935.4640000000004</v>
      </c>
      <c r="H265" s="280">
        <v>1150</v>
      </c>
      <c r="I265" s="280">
        <f t="shared" si="13"/>
        <v>3979</v>
      </c>
      <c r="J265" s="278">
        <f t="shared" si="11"/>
        <v>6914.4639999999999</v>
      </c>
      <c r="K265" s="279"/>
      <c r="L265" s="256"/>
    </row>
    <row r="266" spans="1:12" s="227" customFormat="1" ht="82.8" outlineLevel="1">
      <c r="A266" s="274">
        <v>3448</v>
      </c>
      <c r="B266" s="79" t="s">
        <v>558</v>
      </c>
      <c r="C266" s="275" t="s">
        <v>2532</v>
      </c>
      <c r="D266" s="275" t="s">
        <v>2635</v>
      </c>
      <c r="E266" s="275">
        <v>22.04</v>
      </c>
      <c r="F266" s="280">
        <v>466.80000000000007</v>
      </c>
      <c r="G266" s="280">
        <f t="shared" si="12"/>
        <v>10288.272000000001</v>
      </c>
      <c r="H266" s="280">
        <v>1150</v>
      </c>
      <c r="I266" s="280">
        <f t="shared" si="13"/>
        <v>25346</v>
      </c>
      <c r="J266" s="278">
        <f t="shared" si="11"/>
        <v>35634.271999999997</v>
      </c>
      <c r="K266" s="279"/>
      <c r="L266" s="256"/>
    </row>
    <row r="267" spans="1:12" s="227" customFormat="1" ht="13.8" outlineLevel="1">
      <c r="A267" s="274">
        <v>3449</v>
      </c>
      <c r="B267" s="79" t="s">
        <v>2636</v>
      </c>
      <c r="C267" s="275"/>
      <c r="D267" s="275"/>
      <c r="E267" s="275"/>
      <c r="F267" s="280"/>
      <c r="G267" s="280">
        <f t="shared" si="12"/>
        <v>0</v>
      </c>
      <c r="H267" s="280"/>
      <c r="I267" s="280">
        <f t="shared" si="13"/>
        <v>0</v>
      </c>
      <c r="J267" s="278">
        <f t="shared" si="11"/>
        <v>0</v>
      </c>
      <c r="K267" s="279"/>
      <c r="L267" s="256"/>
    </row>
    <row r="268" spans="1:12" s="227" customFormat="1" ht="207" outlineLevel="1">
      <c r="A268" s="274">
        <v>3450</v>
      </c>
      <c r="B268" s="79" t="s">
        <v>2573</v>
      </c>
      <c r="C268" s="275" t="s">
        <v>31</v>
      </c>
      <c r="D268" s="275">
        <v>1</v>
      </c>
      <c r="E268" s="275">
        <v>1</v>
      </c>
      <c r="F268" s="280">
        <v>1238155</v>
      </c>
      <c r="G268" s="280">
        <f t="shared" si="12"/>
        <v>1238155</v>
      </c>
      <c r="H268" s="280">
        <v>297157</v>
      </c>
      <c r="I268" s="280">
        <f t="shared" si="13"/>
        <v>297157</v>
      </c>
      <c r="J268" s="278">
        <f t="shared" si="11"/>
        <v>1535312</v>
      </c>
      <c r="K268" s="279"/>
      <c r="L268" s="256"/>
    </row>
    <row r="269" spans="1:12" s="227" customFormat="1" ht="207" outlineLevel="1">
      <c r="A269" s="274">
        <v>3451</v>
      </c>
      <c r="B269" s="79" t="s">
        <v>2573</v>
      </c>
      <c r="C269" s="275" t="s">
        <v>31</v>
      </c>
      <c r="D269" s="275">
        <v>1</v>
      </c>
      <c r="E269" s="275">
        <v>1</v>
      </c>
      <c r="F269" s="280">
        <v>1238155</v>
      </c>
      <c r="G269" s="280">
        <f t="shared" si="12"/>
        <v>1238155</v>
      </c>
      <c r="H269" s="280">
        <v>297157</v>
      </c>
      <c r="I269" s="280">
        <f t="shared" si="13"/>
        <v>297157</v>
      </c>
      <c r="J269" s="278">
        <f t="shared" si="11"/>
        <v>1535312</v>
      </c>
      <c r="K269" s="279"/>
      <c r="L269" s="256"/>
    </row>
    <row r="270" spans="1:12" s="227" customFormat="1" ht="55.2" outlineLevel="1">
      <c r="A270" s="274">
        <v>3452</v>
      </c>
      <c r="B270" s="79" t="s">
        <v>642</v>
      </c>
      <c r="C270" s="275" t="s">
        <v>31</v>
      </c>
      <c r="D270" s="275">
        <v>10</v>
      </c>
      <c r="E270" s="275">
        <v>10</v>
      </c>
      <c r="F270" s="280">
        <v>11269.8</v>
      </c>
      <c r="G270" s="280">
        <f t="shared" si="12"/>
        <v>112698</v>
      </c>
      <c r="H270" s="280">
        <v>4100</v>
      </c>
      <c r="I270" s="280">
        <f t="shared" si="13"/>
        <v>41000</v>
      </c>
      <c r="J270" s="278">
        <f t="shared" si="11"/>
        <v>153698</v>
      </c>
      <c r="K270" s="279"/>
      <c r="L270" s="256"/>
    </row>
    <row r="271" spans="1:12" s="227" customFormat="1" ht="55.2" outlineLevel="1">
      <c r="A271" s="274">
        <v>3453</v>
      </c>
      <c r="B271" s="281" t="s">
        <v>643</v>
      </c>
      <c r="C271" s="282" t="s">
        <v>31</v>
      </c>
      <c r="D271" s="282">
        <v>10</v>
      </c>
      <c r="E271" s="275">
        <v>10</v>
      </c>
      <c r="F271" s="280">
        <v>14125.5</v>
      </c>
      <c r="G271" s="280">
        <f t="shared" si="12"/>
        <v>141255</v>
      </c>
      <c r="H271" s="280">
        <v>4100</v>
      </c>
      <c r="I271" s="280">
        <f t="shared" si="13"/>
        <v>41000</v>
      </c>
      <c r="J271" s="278">
        <f t="shared" si="11"/>
        <v>182255</v>
      </c>
      <c r="K271" s="283"/>
      <c r="L271" s="256"/>
    </row>
    <row r="272" spans="1:12" s="227" customFormat="1" ht="82.8" outlineLevel="1">
      <c r="A272" s="274">
        <v>3454</v>
      </c>
      <c r="B272" s="281" t="s">
        <v>644</v>
      </c>
      <c r="C272" s="282" t="s">
        <v>31</v>
      </c>
      <c r="D272" s="282">
        <v>1</v>
      </c>
      <c r="E272" s="275">
        <v>1</v>
      </c>
      <c r="F272" s="280">
        <v>72349.875</v>
      </c>
      <c r="G272" s="280">
        <f t="shared" si="12"/>
        <v>72349.875</v>
      </c>
      <c r="H272" s="280">
        <v>18087.46875</v>
      </c>
      <c r="I272" s="280">
        <f t="shared" si="13"/>
        <v>18087.46875</v>
      </c>
      <c r="J272" s="278">
        <f t="shared" si="11"/>
        <v>90437.34375</v>
      </c>
      <c r="K272" s="281"/>
      <c r="L272" s="256"/>
    </row>
    <row r="273" spans="1:12" s="227" customFormat="1" ht="82.8" outlineLevel="1">
      <c r="A273" s="274">
        <v>3455</v>
      </c>
      <c r="B273" s="281" t="s">
        <v>645</v>
      </c>
      <c r="C273" s="282" t="s">
        <v>31</v>
      </c>
      <c r="D273" s="282">
        <v>1</v>
      </c>
      <c r="E273" s="275">
        <v>1</v>
      </c>
      <c r="F273" s="280">
        <v>58582.5</v>
      </c>
      <c r="G273" s="280">
        <f t="shared" si="12"/>
        <v>58582.5</v>
      </c>
      <c r="H273" s="280">
        <v>19918.050000000003</v>
      </c>
      <c r="I273" s="280">
        <f t="shared" si="13"/>
        <v>19918.050000000003</v>
      </c>
      <c r="J273" s="278">
        <f t="shared" si="11"/>
        <v>78500.55</v>
      </c>
      <c r="K273" s="283"/>
      <c r="L273" s="256"/>
    </row>
    <row r="274" spans="1:12" s="227" customFormat="1" ht="55.2" outlineLevel="1">
      <c r="A274" s="274">
        <v>3456</v>
      </c>
      <c r="B274" s="284" t="s">
        <v>646</v>
      </c>
      <c r="C274" s="275" t="s">
        <v>31</v>
      </c>
      <c r="D274" s="275">
        <v>2</v>
      </c>
      <c r="E274" s="275">
        <v>2</v>
      </c>
      <c r="F274" s="280">
        <v>11574.400000000003</v>
      </c>
      <c r="G274" s="280">
        <f t="shared" si="12"/>
        <v>23148.800000000007</v>
      </c>
      <c r="H274" s="280">
        <v>7523.3600000000015</v>
      </c>
      <c r="I274" s="280">
        <f t="shared" si="13"/>
        <v>15046.720000000003</v>
      </c>
      <c r="J274" s="278">
        <f t="shared" si="11"/>
        <v>38195.520000000011</v>
      </c>
      <c r="K274" s="279"/>
      <c r="L274" s="256"/>
    </row>
    <row r="275" spans="1:12" s="227" customFormat="1" ht="41.4" outlineLevel="1">
      <c r="A275" s="274">
        <v>3457</v>
      </c>
      <c r="B275" s="79" t="s">
        <v>648</v>
      </c>
      <c r="C275" s="275" t="s">
        <v>31</v>
      </c>
      <c r="D275" s="275">
        <v>10</v>
      </c>
      <c r="E275" s="275">
        <v>10</v>
      </c>
      <c r="F275" s="280">
        <v>5132.7</v>
      </c>
      <c r="G275" s="280">
        <f t="shared" si="12"/>
        <v>51327</v>
      </c>
      <c r="H275" s="280">
        <v>2650</v>
      </c>
      <c r="I275" s="280">
        <f t="shared" si="13"/>
        <v>26500</v>
      </c>
      <c r="J275" s="278">
        <f t="shared" si="11"/>
        <v>77827</v>
      </c>
      <c r="K275" s="279"/>
      <c r="L275" s="256"/>
    </row>
    <row r="276" spans="1:12" s="227" customFormat="1" ht="41.4" outlineLevel="1">
      <c r="A276" s="274">
        <v>3458</v>
      </c>
      <c r="B276" s="79" t="s">
        <v>649</v>
      </c>
      <c r="C276" s="275" t="s">
        <v>31</v>
      </c>
      <c r="D276" s="275">
        <v>10</v>
      </c>
      <c r="E276" s="275">
        <v>10</v>
      </c>
      <c r="F276" s="280">
        <v>5190.3</v>
      </c>
      <c r="G276" s="280">
        <f t="shared" si="12"/>
        <v>51903</v>
      </c>
      <c r="H276" s="280">
        <v>2650</v>
      </c>
      <c r="I276" s="280">
        <f t="shared" si="13"/>
        <v>26500</v>
      </c>
      <c r="J276" s="278">
        <f t="shared" si="11"/>
        <v>78403</v>
      </c>
      <c r="K276" s="279"/>
      <c r="L276" s="256"/>
    </row>
    <row r="277" spans="1:12" s="227" customFormat="1" ht="110.4" outlineLevel="1">
      <c r="A277" s="274">
        <v>3459</v>
      </c>
      <c r="B277" s="79" t="s">
        <v>650</v>
      </c>
      <c r="C277" s="275" t="s">
        <v>2461</v>
      </c>
      <c r="D277" s="275" t="s">
        <v>2574</v>
      </c>
      <c r="E277" s="275">
        <v>8.9600000000000009</v>
      </c>
      <c r="F277" s="280">
        <v>5896.5333333333338</v>
      </c>
      <c r="G277" s="280">
        <f t="shared" si="12"/>
        <v>52832.938666666676</v>
      </c>
      <c r="H277" s="280">
        <v>13172.300000000001</v>
      </c>
      <c r="I277" s="280">
        <f t="shared" si="13"/>
        <v>118023.80800000002</v>
      </c>
      <c r="J277" s="278">
        <f t="shared" si="11"/>
        <v>170856.7466666667</v>
      </c>
      <c r="K277" s="279"/>
      <c r="L277" s="256"/>
    </row>
    <row r="278" spans="1:12" s="227" customFormat="1" ht="110.4" outlineLevel="1">
      <c r="A278" s="274">
        <v>3460</v>
      </c>
      <c r="B278" s="79" t="s">
        <v>651</v>
      </c>
      <c r="C278" s="275" t="s">
        <v>2461</v>
      </c>
      <c r="D278" s="275" t="s">
        <v>2637</v>
      </c>
      <c r="E278" s="275">
        <v>0.82</v>
      </c>
      <c r="F278" s="280">
        <v>6603.7333333333336</v>
      </c>
      <c r="G278" s="280">
        <f t="shared" si="12"/>
        <v>5415.0613333333331</v>
      </c>
      <c r="H278" s="280">
        <v>14752.976000000002</v>
      </c>
      <c r="I278" s="280">
        <f t="shared" si="13"/>
        <v>12097.440320000002</v>
      </c>
      <c r="J278" s="278">
        <f t="shared" ref="J278:J341" si="14">G278+I278</f>
        <v>17512.501653333333</v>
      </c>
      <c r="K278" s="279"/>
      <c r="L278" s="256"/>
    </row>
    <row r="279" spans="1:12" s="227" customFormat="1" ht="124.2" outlineLevel="1">
      <c r="A279" s="274">
        <v>3461</v>
      </c>
      <c r="B279" s="79" t="s">
        <v>535</v>
      </c>
      <c r="C279" s="275" t="s">
        <v>2461</v>
      </c>
      <c r="D279" s="275" t="s">
        <v>2638</v>
      </c>
      <c r="E279" s="275">
        <v>55.18</v>
      </c>
      <c r="F279" s="280">
        <v>2688</v>
      </c>
      <c r="G279" s="280">
        <f t="shared" si="12"/>
        <v>148323.84</v>
      </c>
      <c r="H279" s="280">
        <v>6712.0000000000009</v>
      </c>
      <c r="I279" s="280">
        <f t="shared" si="13"/>
        <v>370368.16000000003</v>
      </c>
      <c r="J279" s="278">
        <f t="shared" si="14"/>
        <v>518692</v>
      </c>
      <c r="K279" s="279"/>
      <c r="L279" s="256"/>
    </row>
    <row r="280" spans="1:12" s="227" customFormat="1" ht="124.2" outlineLevel="1">
      <c r="A280" s="274">
        <v>3462</v>
      </c>
      <c r="B280" s="79" t="s">
        <v>652</v>
      </c>
      <c r="C280" s="275" t="s">
        <v>2461</v>
      </c>
      <c r="D280" s="275" t="s">
        <v>2639</v>
      </c>
      <c r="E280" s="275">
        <v>2.5499999999999998</v>
      </c>
      <c r="F280" s="280">
        <v>3331.8400000000006</v>
      </c>
      <c r="G280" s="280">
        <f t="shared" si="12"/>
        <v>8496.1920000000009</v>
      </c>
      <c r="H280" s="280">
        <v>8390</v>
      </c>
      <c r="I280" s="280">
        <f t="shared" si="13"/>
        <v>21394.5</v>
      </c>
      <c r="J280" s="278">
        <f t="shared" si="14"/>
        <v>29890.692000000003</v>
      </c>
      <c r="K280" s="279"/>
      <c r="L280" s="256"/>
    </row>
    <row r="281" spans="1:12" s="227" customFormat="1" ht="124.2" outlineLevel="1">
      <c r="A281" s="274">
        <v>3463</v>
      </c>
      <c r="B281" s="79" t="s">
        <v>653</v>
      </c>
      <c r="C281" s="275" t="s">
        <v>2461</v>
      </c>
      <c r="D281" s="275" t="s">
        <v>2640</v>
      </c>
      <c r="E281" s="275">
        <v>13.4</v>
      </c>
      <c r="F281" s="280">
        <v>3331.8400000000006</v>
      </c>
      <c r="G281" s="280">
        <f t="shared" si="12"/>
        <v>44646.65600000001</v>
      </c>
      <c r="H281" s="280">
        <v>8390</v>
      </c>
      <c r="I281" s="280">
        <f t="shared" si="13"/>
        <v>112426</v>
      </c>
      <c r="J281" s="278">
        <f t="shared" si="14"/>
        <v>157072.65600000002</v>
      </c>
      <c r="K281" s="279"/>
      <c r="L281" s="256"/>
    </row>
    <row r="282" spans="1:12" s="227" customFormat="1" ht="124.2" outlineLevel="1">
      <c r="A282" s="274">
        <v>3464</v>
      </c>
      <c r="B282" s="79" t="s">
        <v>654</v>
      </c>
      <c r="C282" s="275" t="s">
        <v>2461</v>
      </c>
      <c r="D282" s="275" t="s">
        <v>2641</v>
      </c>
      <c r="E282" s="275">
        <v>10.199999999999999</v>
      </c>
      <c r="F282" s="280">
        <v>3653.1200000000003</v>
      </c>
      <c r="G282" s="280">
        <f t="shared" si="12"/>
        <v>37261.824000000001</v>
      </c>
      <c r="H282" s="280">
        <v>9229</v>
      </c>
      <c r="I282" s="280">
        <f t="shared" si="13"/>
        <v>94135.799999999988</v>
      </c>
      <c r="J282" s="278">
        <f t="shared" si="14"/>
        <v>131397.62399999998</v>
      </c>
      <c r="K282" s="279"/>
      <c r="L282" s="256"/>
    </row>
    <row r="283" spans="1:12" s="227" customFormat="1" ht="124.2" outlineLevel="1">
      <c r="A283" s="274">
        <v>3465</v>
      </c>
      <c r="B283" s="79" t="s">
        <v>655</v>
      </c>
      <c r="C283" s="275" t="s">
        <v>2461</v>
      </c>
      <c r="D283" s="275" t="s">
        <v>2642</v>
      </c>
      <c r="E283" s="275">
        <v>10.199999999999999</v>
      </c>
      <c r="F283" s="280">
        <v>3975.6800000000003</v>
      </c>
      <c r="G283" s="280">
        <f t="shared" si="12"/>
        <v>40551.936000000002</v>
      </c>
      <c r="H283" s="280">
        <v>10068</v>
      </c>
      <c r="I283" s="280">
        <f t="shared" si="13"/>
        <v>102693.59999999999</v>
      </c>
      <c r="J283" s="278">
        <f t="shared" si="14"/>
        <v>143245.53599999999</v>
      </c>
      <c r="K283" s="279"/>
      <c r="L283" s="256"/>
    </row>
    <row r="284" spans="1:12" s="227" customFormat="1" ht="124.2" outlineLevel="1">
      <c r="A284" s="274">
        <v>3466</v>
      </c>
      <c r="B284" s="284" t="s">
        <v>656</v>
      </c>
      <c r="C284" s="275" t="s">
        <v>2461</v>
      </c>
      <c r="D284" s="275" t="s">
        <v>2643</v>
      </c>
      <c r="E284" s="275">
        <v>10.199999999999999</v>
      </c>
      <c r="F284" s="280">
        <v>4296.96</v>
      </c>
      <c r="G284" s="280">
        <f t="shared" si="12"/>
        <v>43828.991999999998</v>
      </c>
      <c r="H284" s="280">
        <v>10907.000000000002</v>
      </c>
      <c r="I284" s="280">
        <f t="shared" si="13"/>
        <v>111251.40000000001</v>
      </c>
      <c r="J284" s="278">
        <f t="shared" si="14"/>
        <v>155080.39199999999</v>
      </c>
      <c r="K284" s="79"/>
      <c r="L284" s="256"/>
    </row>
    <row r="285" spans="1:12" s="227" customFormat="1" ht="27.6" outlineLevel="1">
      <c r="A285" s="274">
        <v>3467</v>
      </c>
      <c r="B285" s="291" t="s">
        <v>657</v>
      </c>
      <c r="C285" s="275" t="s">
        <v>2461</v>
      </c>
      <c r="D285" s="275" t="s">
        <v>2644</v>
      </c>
      <c r="E285" s="275">
        <v>10.199999999999999</v>
      </c>
      <c r="F285" s="280">
        <v>4619.5199999999995</v>
      </c>
      <c r="G285" s="280">
        <f t="shared" si="12"/>
        <v>47119.103999999992</v>
      </c>
      <c r="H285" s="280">
        <v>11746</v>
      </c>
      <c r="I285" s="280">
        <f t="shared" si="13"/>
        <v>119809.2</v>
      </c>
      <c r="J285" s="278">
        <f t="shared" si="14"/>
        <v>166928.304</v>
      </c>
      <c r="K285" s="79"/>
      <c r="L285" s="256"/>
    </row>
    <row r="286" spans="1:12" s="227" customFormat="1" ht="27.6" outlineLevel="1">
      <c r="A286" s="274">
        <v>3468</v>
      </c>
      <c r="B286" s="291" t="s">
        <v>658</v>
      </c>
      <c r="C286" s="275" t="s">
        <v>2461</v>
      </c>
      <c r="D286" s="275" t="s">
        <v>2645</v>
      </c>
      <c r="E286" s="275">
        <v>10.199999999999999</v>
      </c>
      <c r="F286" s="280">
        <v>4940.8</v>
      </c>
      <c r="G286" s="280">
        <f t="shared" si="12"/>
        <v>50396.159999999996</v>
      </c>
      <c r="H286" s="280">
        <v>12585</v>
      </c>
      <c r="I286" s="280">
        <f t="shared" si="13"/>
        <v>128366.99999999999</v>
      </c>
      <c r="J286" s="278">
        <f t="shared" si="14"/>
        <v>178763.15999999997</v>
      </c>
      <c r="K286" s="79"/>
      <c r="L286" s="256"/>
    </row>
    <row r="287" spans="1:12" s="227" customFormat="1" ht="13.8" outlineLevel="1">
      <c r="A287" s="274">
        <v>3469</v>
      </c>
      <c r="B287" s="291" t="s">
        <v>659</v>
      </c>
      <c r="C287" s="275" t="s">
        <v>2461</v>
      </c>
      <c r="D287" s="275" t="s">
        <v>2646</v>
      </c>
      <c r="E287" s="275">
        <v>7</v>
      </c>
      <c r="F287" s="280">
        <v>6094.0800000000008</v>
      </c>
      <c r="G287" s="280">
        <f t="shared" si="12"/>
        <v>42658.560000000005</v>
      </c>
      <c r="H287" s="280">
        <v>13424.000000000002</v>
      </c>
      <c r="I287" s="280">
        <f t="shared" si="13"/>
        <v>93968.000000000015</v>
      </c>
      <c r="J287" s="278">
        <f t="shared" si="14"/>
        <v>136626.56000000003</v>
      </c>
      <c r="K287" s="79"/>
      <c r="L287" s="256"/>
    </row>
    <row r="288" spans="1:12" s="227" customFormat="1" ht="13.8" outlineLevel="1">
      <c r="A288" s="274">
        <v>3470</v>
      </c>
      <c r="B288" s="291" t="s">
        <v>660</v>
      </c>
      <c r="C288" s="275" t="s">
        <v>2461</v>
      </c>
      <c r="D288" s="290">
        <v>5</v>
      </c>
      <c r="E288" s="290">
        <v>5</v>
      </c>
      <c r="F288" s="280">
        <v>6465.2800000000016</v>
      </c>
      <c r="G288" s="280">
        <f t="shared" si="12"/>
        <v>32326.400000000009</v>
      </c>
      <c r="H288" s="280">
        <v>14263</v>
      </c>
      <c r="I288" s="280">
        <f t="shared" si="13"/>
        <v>71315</v>
      </c>
      <c r="J288" s="278">
        <f t="shared" si="14"/>
        <v>103641.40000000001</v>
      </c>
      <c r="K288" s="79"/>
      <c r="L288" s="256"/>
    </row>
    <row r="289" spans="1:12" s="227" customFormat="1" ht="27.6" outlineLevel="1">
      <c r="A289" s="274">
        <v>3471</v>
      </c>
      <c r="B289" s="291" t="s">
        <v>661</v>
      </c>
      <c r="C289" s="275" t="s">
        <v>2461</v>
      </c>
      <c r="D289" s="275" t="s">
        <v>2647</v>
      </c>
      <c r="E289" s="275">
        <v>7.45</v>
      </c>
      <c r="F289" s="280">
        <v>6836.4800000000005</v>
      </c>
      <c r="G289" s="280">
        <f t="shared" si="12"/>
        <v>50931.776000000005</v>
      </c>
      <c r="H289" s="280">
        <v>15102</v>
      </c>
      <c r="I289" s="280">
        <f t="shared" si="13"/>
        <v>112509.90000000001</v>
      </c>
      <c r="J289" s="278">
        <f t="shared" si="14"/>
        <v>163441.67600000001</v>
      </c>
      <c r="K289" s="79"/>
      <c r="L289" s="256"/>
    </row>
    <row r="290" spans="1:12" s="227" customFormat="1" ht="27.6" outlineLevel="1">
      <c r="A290" s="274">
        <v>3472</v>
      </c>
      <c r="B290" s="291" t="s">
        <v>663</v>
      </c>
      <c r="C290" s="275" t="s">
        <v>2461</v>
      </c>
      <c r="D290" s="275" t="s">
        <v>2648</v>
      </c>
      <c r="E290" s="275">
        <v>6.32</v>
      </c>
      <c r="F290" s="280">
        <v>6836.4800000000005</v>
      </c>
      <c r="G290" s="280">
        <f t="shared" si="12"/>
        <v>43206.553600000007</v>
      </c>
      <c r="H290" s="280">
        <v>15102</v>
      </c>
      <c r="I290" s="280">
        <f t="shared" si="13"/>
        <v>95444.64</v>
      </c>
      <c r="J290" s="278">
        <f t="shared" si="14"/>
        <v>138651.1936</v>
      </c>
      <c r="K290" s="79"/>
      <c r="L290" s="256"/>
    </row>
    <row r="291" spans="1:12" s="227" customFormat="1" ht="27.6" outlineLevel="1">
      <c r="A291" s="274">
        <v>3473</v>
      </c>
      <c r="B291" s="291" t="s">
        <v>664</v>
      </c>
      <c r="C291" s="275" t="s">
        <v>2461</v>
      </c>
      <c r="D291" s="275" t="s">
        <v>2649</v>
      </c>
      <c r="E291" s="275">
        <v>13.24</v>
      </c>
      <c r="F291" s="280">
        <v>9063.68</v>
      </c>
      <c r="G291" s="280">
        <f t="shared" si="12"/>
        <v>120003.1232</v>
      </c>
      <c r="H291" s="280">
        <v>20136</v>
      </c>
      <c r="I291" s="280">
        <f t="shared" si="13"/>
        <v>266600.64</v>
      </c>
      <c r="J291" s="278">
        <f t="shared" si="14"/>
        <v>386603.76320000004</v>
      </c>
      <c r="K291" s="79"/>
      <c r="L291" s="256"/>
    </row>
    <row r="292" spans="1:12" s="227" customFormat="1" ht="13.8" outlineLevel="1">
      <c r="A292" s="274">
        <v>3474</v>
      </c>
      <c r="B292" s="291" t="s">
        <v>665</v>
      </c>
      <c r="C292" s="275" t="s">
        <v>2031</v>
      </c>
      <c r="D292" s="275" t="s">
        <v>2591</v>
      </c>
      <c r="E292" s="275">
        <v>2</v>
      </c>
      <c r="F292" s="280">
        <v>1244.8000000000002</v>
      </c>
      <c r="G292" s="280">
        <f t="shared" si="12"/>
        <v>2489.6000000000004</v>
      </c>
      <c r="H292" s="280">
        <v>1250</v>
      </c>
      <c r="I292" s="280">
        <f t="shared" si="13"/>
        <v>2500</v>
      </c>
      <c r="J292" s="278">
        <f t="shared" si="14"/>
        <v>4989.6000000000004</v>
      </c>
      <c r="K292" s="79"/>
      <c r="L292" s="256"/>
    </row>
    <row r="293" spans="1:12" s="227" customFormat="1" ht="13.8" outlineLevel="1">
      <c r="A293" s="274">
        <v>3475</v>
      </c>
      <c r="B293" s="291" t="s">
        <v>536</v>
      </c>
      <c r="C293" s="275" t="s">
        <v>2031</v>
      </c>
      <c r="D293" s="275" t="s">
        <v>2593</v>
      </c>
      <c r="E293" s="275">
        <v>10</v>
      </c>
      <c r="F293" s="280">
        <v>870.4000000000002</v>
      </c>
      <c r="G293" s="280">
        <f t="shared" si="12"/>
        <v>8704.0000000000018</v>
      </c>
      <c r="H293" s="280">
        <v>1450.0000000000002</v>
      </c>
      <c r="I293" s="280">
        <f t="shared" si="13"/>
        <v>14500.000000000002</v>
      </c>
      <c r="J293" s="278">
        <f t="shared" si="14"/>
        <v>23204.000000000004</v>
      </c>
      <c r="K293" s="79"/>
      <c r="L293" s="256"/>
    </row>
    <row r="294" spans="1:12" s="227" customFormat="1" ht="13.8" outlineLevel="1">
      <c r="A294" s="274">
        <v>3476</v>
      </c>
      <c r="B294" s="291" t="s">
        <v>667</v>
      </c>
      <c r="C294" s="275" t="s">
        <v>2031</v>
      </c>
      <c r="D294" s="275" t="s">
        <v>2531</v>
      </c>
      <c r="E294" s="275">
        <v>2</v>
      </c>
      <c r="F294" s="280">
        <v>870.4000000000002</v>
      </c>
      <c r="G294" s="280">
        <f t="shared" si="12"/>
        <v>1740.8000000000004</v>
      </c>
      <c r="H294" s="280">
        <v>1450.0000000000002</v>
      </c>
      <c r="I294" s="280">
        <f t="shared" si="13"/>
        <v>2900.0000000000005</v>
      </c>
      <c r="J294" s="278">
        <f t="shared" si="14"/>
        <v>4640.8000000000011</v>
      </c>
      <c r="K294" s="79"/>
      <c r="L294" s="256"/>
    </row>
    <row r="295" spans="1:12" s="227" customFormat="1" ht="13.8" outlineLevel="1">
      <c r="A295" s="274">
        <v>3477</v>
      </c>
      <c r="B295" s="291" t="s">
        <v>668</v>
      </c>
      <c r="C295" s="275" t="s">
        <v>2031</v>
      </c>
      <c r="D295" s="275" t="s">
        <v>2594</v>
      </c>
      <c r="E295" s="275">
        <v>2</v>
      </c>
      <c r="F295" s="280">
        <v>3268.8000000000006</v>
      </c>
      <c r="G295" s="280">
        <f t="shared" si="12"/>
        <v>6537.6000000000013</v>
      </c>
      <c r="H295" s="280">
        <v>3450</v>
      </c>
      <c r="I295" s="280">
        <f t="shared" si="13"/>
        <v>6900</v>
      </c>
      <c r="J295" s="278">
        <f t="shared" si="14"/>
        <v>13437.600000000002</v>
      </c>
      <c r="K295" s="79"/>
      <c r="L295" s="256"/>
    </row>
    <row r="296" spans="1:12" s="227" customFormat="1" ht="13.8" outlineLevel="1">
      <c r="A296" s="274">
        <v>3478</v>
      </c>
      <c r="B296" s="291" t="s">
        <v>670</v>
      </c>
      <c r="C296" s="275" t="s">
        <v>2031</v>
      </c>
      <c r="D296" s="275" t="s">
        <v>2596</v>
      </c>
      <c r="E296" s="275">
        <v>2</v>
      </c>
      <c r="F296" s="280">
        <v>5110.4000000000005</v>
      </c>
      <c r="G296" s="280">
        <f t="shared" si="12"/>
        <v>10220.800000000001</v>
      </c>
      <c r="H296" s="280">
        <v>8905.9850000000006</v>
      </c>
      <c r="I296" s="280">
        <f t="shared" si="13"/>
        <v>17811.97</v>
      </c>
      <c r="J296" s="278">
        <f t="shared" si="14"/>
        <v>28032.770000000004</v>
      </c>
      <c r="K296" s="79"/>
      <c r="L296" s="256"/>
    </row>
    <row r="297" spans="1:12" s="227" customFormat="1" ht="96.6" outlineLevel="1">
      <c r="A297" s="274">
        <v>3479</v>
      </c>
      <c r="B297" s="79" t="s">
        <v>537</v>
      </c>
      <c r="C297" s="275" t="s">
        <v>2031</v>
      </c>
      <c r="D297" s="275" t="s">
        <v>2650</v>
      </c>
      <c r="E297" s="275">
        <v>14</v>
      </c>
      <c r="F297" s="280">
        <v>2409.6</v>
      </c>
      <c r="G297" s="280">
        <f t="shared" si="12"/>
        <v>33734.400000000001</v>
      </c>
      <c r="H297" s="280">
        <v>2902.9399999999996</v>
      </c>
      <c r="I297" s="280">
        <f t="shared" si="13"/>
        <v>40641.159999999996</v>
      </c>
      <c r="J297" s="278">
        <f t="shared" si="14"/>
        <v>74375.56</v>
      </c>
      <c r="K297" s="279"/>
      <c r="L297" s="256"/>
    </row>
    <row r="298" spans="1:12" s="227" customFormat="1" ht="96.6" outlineLevel="1">
      <c r="A298" s="274">
        <v>3480</v>
      </c>
      <c r="B298" s="79" t="s">
        <v>674</v>
      </c>
      <c r="C298" s="275" t="s">
        <v>2031</v>
      </c>
      <c r="D298" s="275" t="s">
        <v>2601</v>
      </c>
      <c r="E298" s="275">
        <v>2</v>
      </c>
      <c r="F298" s="280">
        <v>7228.8</v>
      </c>
      <c r="G298" s="280">
        <f t="shared" si="12"/>
        <v>14457.6</v>
      </c>
      <c r="H298" s="280">
        <v>8905.9850000000006</v>
      </c>
      <c r="I298" s="280">
        <f t="shared" si="13"/>
        <v>17811.97</v>
      </c>
      <c r="J298" s="278">
        <f t="shared" si="14"/>
        <v>32269.57</v>
      </c>
      <c r="K298" s="279"/>
      <c r="L298" s="256"/>
    </row>
    <row r="299" spans="1:12" s="227" customFormat="1" ht="96.6" outlineLevel="1">
      <c r="A299" s="274">
        <v>3481</v>
      </c>
      <c r="B299" s="79" t="s">
        <v>676</v>
      </c>
      <c r="C299" s="275" t="s">
        <v>2031</v>
      </c>
      <c r="D299" s="275" t="s">
        <v>2603</v>
      </c>
      <c r="E299" s="275">
        <v>1</v>
      </c>
      <c r="F299" s="280">
        <v>11467.200000000003</v>
      </c>
      <c r="G299" s="280">
        <f t="shared" si="12"/>
        <v>11467.200000000003</v>
      </c>
      <c r="H299" s="280">
        <v>8905.9850000000006</v>
      </c>
      <c r="I299" s="280">
        <f t="shared" si="13"/>
        <v>8905.9850000000006</v>
      </c>
      <c r="J299" s="278">
        <f t="shared" si="14"/>
        <v>20373.185000000005</v>
      </c>
      <c r="K299" s="279"/>
      <c r="L299" s="256"/>
    </row>
    <row r="300" spans="1:12" s="227" customFormat="1" ht="96.6" outlineLevel="1">
      <c r="A300" s="274">
        <v>3482</v>
      </c>
      <c r="B300" s="79" t="s">
        <v>677</v>
      </c>
      <c r="C300" s="275" t="s">
        <v>2031</v>
      </c>
      <c r="D300" s="275" t="s">
        <v>2598</v>
      </c>
      <c r="E300" s="275">
        <v>1</v>
      </c>
      <c r="F300" s="280">
        <v>15225.599999999999</v>
      </c>
      <c r="G300" s="280">
        <f t="shared" si="12"/>
        <v>15225.599999999999</v>
      </c>
      <c r="H300" s="280">
        <v>21394.5</v>
      </c>
      <c r="I300" s="280">
        <f t="shared" si="13"/>
        <v>21394.5</v>
      </c>
      <c r="J300" s="278">
        <f t="shared" si="14"/>
        <v>36620.1</v>
      </c>
      <c r="K300" s="279"/>
      <c r="L300" s="256"/>
    </row>
    <row r="301" spans="1:12" s="227" customFormat="1" ht="82.8" outlineLevel="1">
      <c r="A301" s="274">
        <v>3483</v>
      </c>
      <c r="B301" s="79" t="s">
        <v>678</v>
      </c>
      <c r="C301" s="275" t="s">
        <v>2031</v>
      </c>
      <c r="D301" s="275" t="s">
        <v>2604</v>
      </c>
      <c r="E301" s="275">
        <v>2</v>
      </c>
      <c r="F301" s="280">
        <v>2062.4</v>
      </c>
      <c r="G301" s="280">
        <f t="shared" ref="G301:G364" si="15">F301*E301</f>
        <v>4124.8</v>
      </c>
      <c r="H301" s="280">
        <v>4195</v>
      </c>
      <c r="I301" s="280">
        <f t="shared" ref="I301:I364" si="16">H301*E301</f>
        <v>8390</v>
      </c>
      <c r="J301" s="278">
        <f t="shared" si="14"/>
        <v>12514.8</v>
      </c>
      <c r="K301" s="279"/>
      <c r="L301" s="256"/>
    </row>
    <row r="302" spans="1:12" s="227" customFormat="1" ht="82.8" outlineLevel="1">
      <c r="A302" s="274">
        <v>3484</v>
      </c>
      <c r="B302" s="79" t="s">
        <v>679</v>
      </c>
      <c r="C302" s="275" t="s">
        <v>2031</v>
      </c>
      <c r="D302" s="275" t="s">
        <v>2605</v>
      </c>
      <c r="E302" s="275">
        <v>2</v>
      </c>
      <c r="F302" s="280">
        <v>2244.8000000000002</v>
      </c>
      <c r="G302" s="280">
        <f t="shared" si="15"/>
        <v>4489.6000000000004</v>
      </c>
      <c r="H302" s="280">
        <v>4195</v>
      </c>
      <c r="I302" s="280">
        <f t="shared" si="16"/>
        <v>8390</v>
      </c>
      <c r="J302" s="278">
        <f t="shared" si="14"/>
        <v>12879.6</v>
      </c>
      <c r="K302" s="279"/>
      <c r="L302" s="256"/>
    </row>
    <row r="303" spans="1:12" s="227" customFormat="1" ht="82.8" outlineLevel="1">
      <c r="A303" s="274">
        <v>3485</v>
      </c>
      <c r="B303" s="79" t="s">
        <v>680</v>
      </c>
      <c r="C303" s="275" t="s">
        <v>2031</v>
      </c>
      <c r="D303" s="275" t="s">
        <v>2606</v>
      </c>
      <c r="E303" s="275">
        <v>2</v>
      </c>
      <c r="F303" s="280">
        <v>2425.6</v>
      </c>
      <c r="G303" s="280">
        <f t="shared" si="15"/>
        <v>4851.2</v>
      </c>
      <c r="H303" s="280">
        <v>4195</v>
      </c>
      <c r="I303" s="280">
        <f t="shared" si="16"/>
        <v>8390</v>
      </c>
      <c r="J303" s="278">
        <f t="shared" si="14"/>
        <v>13241.2</v>
      </c>
      <c r="K303" s="279"/>
      <c r="L303" s="256"/>
    </row>
    <row r="304" spans="1:12" s="227" customFormat="1" ht="82.8" outlineLevel="1">
      <c r="A304" s="274">
        <v>3486</v>
      </c>
      <c r="B304" s="79" t="s">
        <v>681</v>
      </c>
      <c r="C304" s="275" t="s">
        <v>2031</v>
      </c>
      <c r="D304" s="275" t="s">
        <v>2607</v>
      </c>
      <c r="E304" s="275">
        <v>2</v>
      </c>
      <c r="F304" s="280">
        <v>2606.4</v>
      </c>
      <c r="G304" s="280">
        <f t="shared" si="15"/>
        <v>5212.8</v>
      </c>
      <c r="H304" s="280">
        <v>4195</v>
      </c>
      <c r="I304" s="280">
        <f t="shared" si="16"/>
        <v>8390</v>
      </c>
      <c r="J304" s="278">
        <f t="shared" si="14"/>
        <v>13602.8</v>
      </c>
      <c r="K304" s="279"/>
      <c r="L304" s="256"/>
    </row>
    <row r="305" spans="1:12" s="227" customFormat="1" ht="82.8" outlineLevel="1">
      <c r="A305" s="274">
        <v>3487</v>
      </c>
      <c r="B305" s="79" t="s">
        <v>682</v>
      </c>
      <c r="C305" s="275" t="s">
        <v>2031</v>
      </c>
      <c r="D305" s="275" t="s">
        <v>2608</v>
      </c>
      <c r="E305" s="275">
        <v>2</v>
      </c>
      <c r="F305" s="280">
        <v>2788.8000000000006</v>
      </c>
      <c r="G305" s="280">
        <f t="shared" si="15"/>
        <v>5577.6000000000013</v>
      </c>
      <c r="H305" s="280">
        <v>4195</v>
      </c>
      <c r="I305" s="280">
        <f t="shared" si="16"/>
        <v>8390</v>
      </c>
      <c r="J305" s="278">
        <f t="shared" si="14"/>
        <v>13967.600000000002</v>
      </c>
      <c r="K305" s="279"/>
      <c r="L305" s="256"/>
    </row>
    <row r="306" spans="1:12" s="227" customFormat="1" ht="82.8" outlineLevel="1">
      <c r="A306" s="274">
        <v>3488</v>
      </c>
      <c r="B306" s="79" t="s">
        <v>683</v>
      </c>
      <c r="C306" s="275" t="s">
        <v>2031</v>
      </c>
      <c r="D306" s="275" t="s">
        <v>2609</v>
      </c>
      <c r="E306" s="275">
        <v>2</v>
      </c>
      <c r="F306" s="280">
        <v>3134.4</v>
      </c>
      <c r="G306" s="280">
        <f t="shared" si="15"/>
        <v>6268.8</v>
      </c>
      <c r="H306" s="280">
        <v>6292.5</v>
      </c>
      <c r="I306" s="280">
        <f t="shared" si="16"/>
        <v>12585</v>
      </c>
      <c r="J306" s="278">
        <f t="shared" si="14"/>
        <v>18853.8</v>
      </c>
      <c r="K306" s="279"/>
      <c r="L306" s="256"/>
    </row>
    <row r="307" spans="1:12" s="227" customFormat="1" ht="82.8" outlineLevel="1">
      <c r="A307" s="274">
        <v>3489</v>
      </c>
      <c r="B307" s="288" t="s">
        <v>684</v>
      </c>
      <c r="C307" s="289" t="s">
        <v>2031</v>
      </c>
      <c r="D307" s="289" t="s">
        <v>2651</v>
      </c>
      <c r="E307" s="289">
        <v>1</v>
      </c>
      <c r="F307" s="280">
        <v>3488.0000000000005</v>
      </c>
      <c r="G307" s="280">
        <f t="shared" si="15"/>
        <v>3488.0000000000005</v>
      </c>
      <c r="H307" s="280">
        <v>6292.5</v>
      </c>
      <c r="I307" s="280">
        <f t="shared" si="16"/>
        <v>6292.5</v>
      </c>
      <c r="J307" s="278">
        <f t="shared" si="14"/>
        <v>9780.5</v>
      </c>
      <c r="K307" s="279"/>
      <c r="L307" s="256"/>
    </row>
    <row r="308" spans="1:12" s="227" customFormat="1" ht="82.8" outlineLevel="1">
      <c r="A308" s="274">
        <v>3490</v>
      </c>
      <c r="B308" s="288" t="s">
        <v>710</v>
      </c>
      <c r="C308" s="289" t="s">
        <v>2031</v>
      </c>
      <c r="D308" s="289" t="s">
        <v>2652</v>
      </c>
      <c r="E308" s="289">
        <v>1</v>
      </c>
      <c r="F308" s="280">
        <v>3686.3999999999996</v>
      </c>
      <c r="G308" s="280">
        <f t="shared" si="15"/>
        <v>3686.3999999999996</v>
      </c>
      <c r="H308" s="280">
        <v>6292.5</v>
      </c>
      <c r="I308" s="280">
        <f t="shared" si="16"/>
        <v>6292.5</v>
      </c>
      <c r="J308" s="278">
        <f t="shared" si="14"/>
        <v>9978.9</v>
      </c>
      <c r="K308" s="279"/>
      <c r="L308" s="256"/>
    </row>
    <row r="309" spans="1:12" s="227" customFormat="1" ht="82.8" outlineLevel="1">
      <c r="A309" s="274">
        <v>3491</v>
      </c>
      <c r="B309" s="288" t="s">
        <v>685</v>
      </c>
      <c r="C309" s="289" t="s">
        <v>2031</v>
      </c>
      <c r="D309" s="289" t="s">
        <v>2653</v>
      </c>
      <c r="E309" s="289">
        <v>1</v>
      </c>
      <c r="F309" s="280">
        <v>3686.3999999999996</v>
      </c>
      <c r="G309" s="280">
        <f t="shared" si="15"/>
        <v>3686.3999999999996</v>
      </c>
      <c r="H309" s="280">
        <v>6292.5</v>
      </c>
      <c r="I309" s="280">
        <f t="shared" si="16"/>
        <v>6292.5</v>
      </c>
      <c r="J309" s="278">
        <f t="shared" si="14"/>
        <v>9978.9</v>
      </c>
      <c r="K309" s="279"/>
      <c r="L309" s="256"/>
    </row>
    <row r="310" spans="1:12" s="227" customFormat="1" ht="82.8" outlineLevel="1">
      <c r="A310" s="274">
        <v>3492</v>
      </c>
      <c r="B310" s="288" t="s">
        <v>687</v>
      </c>
      <c r="C310" s="289" t="s">
        <v>2031</v>
      </c>
      <c r="D310" s="289" t="s">
        <v>2613</v>
      </c>
      <c r="E310" s="289">
        <v>1</v>
      </c>
      <c r="F310" s="280">
        <v>5147.2000000000007</v>
      </c>
      <c r="G310" s="280">
        <f t="shared" si="15"/>
        <v>5147.2000000000007</v>
      </c>
      <c r="H310" s="280">
        <v>6292.5</v>
      </c>
      <c r="I310" s="280">
        <f t="shared" si="16"/>
        <v>6292.5</v>
      </c>
      <c r="J310" s="278">
        <f t="shared" si="14"/>
        <v>11439.7</v>
      </c>
      <c r="K310" s="279"/>
      <c r="L310" s="256"/>
    </row>
    <row r="311" spans="1:12" s="227" customFormat="1" ht="82.8" outlineLevel="1">
      <c r="A311" s="274">
        <v>3493</v>
      </c>
      <c r="B311" s="288" t="s">
        <v>711</v>
      </c>
      <c r="C311" s="289" t="s">
        <v>2031</v>
      </c>
      <c r="D311" s="289" t="s">
        <v>2654</v>
      </c>
      <c r="E311" s="289">
        <v>1</v>
      </c>
      <c r="F311" s="280">
        <v>5257.6</v>
      </c>
      <c r="G311" s="280">
        <f t="shared" si="15"/>
        <v>5257.6</v>
      </c>
      <c r="H311" s="280">
        <v>6292.5</v>
      </c>
      <c r="I311" s="280">
        <f t="shared" si="16"/>
        <v>6292.5</v>
      </c>
      <c r="J311" s="278">
        <f t="shared" si="14"/>
        <v>11550.1</v>
      </c>
      <c r="K311" s="279"/>
      <c r="L311" s="256"/>
    </row>
    <row r="312" spans="1:12" s="227" customFormat="1" ht="82.8" outlineLevel="1">
      <c r="A312" s="274">
        <v>3494</v>
      </c>
      <c r="B312" s="288" t="s">
        <v>688</v>
      </c>
      <c r="C312" s="289" t="s">
        <v>2031</v>
      </c>
      <c r="D312" s="289" t="s">
        <v>2614</v>
      </c>
      <c r="E312" s="289">
        <v>2</v>
      </c>
      <c r="F312" s="280">
        <v>5283.2000000000016</v>
      </c>
      <c r="G312" s="280">
        <f t="shared" si="15"/>
        <v>10566.400000000003</v>
      </c>
      <c r="H312" s="280">
        <v>6292.5</v>
      </c>
      <c r="I312" s="280">
        <f t="shared" si="16"/>
        <v>12585</v>
      </c>
      <c r="J312" s="278">
        <f t="shared" si="14"/>
        <v>23151.4</v>
      </c>
      <c r="K312" s="279"/>
      <c r="L312" s="256"/>
    </row>
    <row r="313" spans="1:12" s="227" customFormat="1" ht="96.6" outlineLevel="1">
      <c r="A313" s="274">
        <v>3495</v>
      </c>
      <c r="B313" s="288" t="s">
        <v>689</v>
      </c>
      <c r="C313" s="289" t="s">
        <v>2031</v>
      </c>
      <c r="D313" s="289" t="s">
        <v>2615</v>
      </c>
      <c r="E313" s="289">
        <v>1</v>
      </c>
      <c r="F313" s="280">
        <v>5896.0000000000009</v>
      </c>
      <c r="G313" s="280">
        <f t="shared" si="15"/>
        <v>5896.0000000000009</v>
      </c>
      <c r="H313" s="280">
        <v>6292.5</v>
      </c>
      <c r="I313" s="280">
        <f t="shared" si="16"/>
        <v>6292.5</v>
      </c>
      <c r="J313" s="278">
        <f t="shared" si="14"/>
        <v>12188.5</v>
      </c>
      <c r="K313" s="279"/>
      <c r="L313" s="256"/>
    </row>
    <row r="314" spans="1:12" s="227" customFormat="1" ht="96.6" outlineLevel="1">
      <c r="A314" s="274">
        <v>3496</v>
      </c>
      <c r="B314" s="288" t="s">
        <v>690</v>
      </c>
      <c r="C314" s="289" t="s">
        <v>2031</v>
      </c>
      <c r="D314" s="289" t="s">
        <v>2615</v>
      </c>
      <c r="E314" s="289">
        <v>1</v>
      </c>
      <c r="F314" s="280">
        <v>5896.0000000000009</v>
      </c>
      <c r="G314" s="280">
        <f t="shared" si="15"/>
        <v>5896.0000000000009</v>
      </c>
      <c r="H314" s="280">
        <v>6292.5</v>
      </c>
      <c r="I314" s="280">
        <f t="shared" si="16"/>
        <v>6292.5</v>
      </c>
      <c r="J314" s="278">
        <f t="shared" si="14"/>
        <v>12188.5</v>
      </c>
      <c r="K314" s="279"/>
      <c r="L314" s="256"/>
    </row>
    <row r="315" spans="1:12" s="227" customFormat="1" ht="96.6" outlineLevel="1">
      <c r="A315" s="274">
        <v>3497</v>
      </c>
      <c r="B315" s="288" t="s">
        <v>691</v>
      </c>
      <c r="C315" s="289" t="s">
        <v>2031</v>
      </c>
      <c r="D315" s="292">
        <v>1</v>
      </c>
      <c r="E315" s="292">
        <v>1</v>
      </c>
      <c r="F315" s="280">
        <v>3609.6000000000004</v>
      </c>
      <c r="G315" s="280">
        <f t="shared" si="15"/>
        <v>3609.6000000000004</v>
      </c>
      <c r="H315" s="280">
        <v>5034</v>
      </c>
      <c r="I315" s="280">
        <f t="shared" si="16"/>
        <v>5034</v>
      </c>
      <c r="J315" s="278">
        <f t="shared" si="14"/>
        <v>8643.6</v>
      </c>
      <c r="K315" s="279"/>
      <c r="L315" s="256"/>
    </row>
    <row r="316" spans="1:12" s="227" customFormat="1" ht="96.6" outlineLevel="1">
      <c r="A316" s="274">
        <v>3498</v>
      </c>
      <c r="B316" s="288" t="s">
        <v>692</v>
      </c>
      <c r="C316" s="289" t="s">
        <v>2031</v>
      </c>
      <c r="D316" s="289" t="s">
        <v>2616</v>
      </c>
      <c r="E316" s="289">
        <v>1</v>
      </c>
      <c r="F316" s="280">
        <v>4505.6000000000004</v>
      </c>
      <c r="G316" s="280">
        <f t="shared" si="15"/>
        <v>4505.6000000000004</v>
      </c>
      <c r="H316" s="280">
        <v>5537.4000000000005</v>
      </c>
      <c r="I316" s="280">
        <f t="shared" si="16"/>
        <v>5537.4000000000005</v>
      </c>
      <c r="J316" s="278">
        <f t="shared" si="14"/>
        <v>10043</v>
      </c>
      <c r="K316" s="279"/>
      <c r="L316" s="256"/>
    </row>
    <row r="317" spans="1:12" s="227" customFormat="1" ht="96.6" outlineLevel="1">
      <c r="A317" s="274">
        <v>3499</v>
      </c>
      <c r="B317" s="288" t="s">
        <v>693</v>
      </c>
      <c r="C317" s="289" t="s">
        <v>2031</v>
      </c>
      <c r="D317" s="289" t="s">
        <v>2617</v>
      </c>
      <c r="E317" s="289">
        <v>1</v>
      </c>
      <c r="F317" s="280">
        <v>4505.6000000000004</v>
      </c>
      <c r="G317" s="280">
        <f t="shared" si="15"/>
        <v>4505.6000000000004</v>
      </c>
      <c r="H317" s="280">
        <v>6544.2</v>
      </c>
      <c r="I317" s="280">
        <f t="shared" si="16"/>
        <v>6544.2</v>
      </c>
      <c r="J317" s="278">
        <f t="shared" si="14"/>
        <v>11049.8</v>
      </c>
      <c r="K317" s="279"/>
      <c r="L317" s="256"/>
    </row>
    <row r="318" spans="1:12" s="227" customFormat="1" ht="96.6" outlineLevel="1">
      <c r="A318" s="274">
        <v>3500</v>
      </c>
      <c r="B318" s="288" t="s">
        <v>694</v>
      </c>
      <c r="C318" s="289" t="s">
        <v>2031</v>
      </c>
      <c r="D318" s="289" t="s">
        <v>2618</v>
      </c>
      <c r="E318" s="289">
        <v>1</v>
      </c>
      <c r="F318" s="280">
        <v>3934.4</v>
      </c>
      <c r="G318" s="280">
        <f t="shared" si="15"/>
        <v>3934.4</v>
      </c>
      <c r="H318" s="280">
        <v>5537.4000000000005</v>
      </c>
      <c r="I318" s="280">
        <f t="shared" si="16"/>
        <v>5537.4000000000005</v>
      </c>
      <c r="J318" s="278">
        <f t="shared" si="14"/>
        <v>9471.8000000000011</v>
      </c>
      <c r="K318" s="279"/>
      <c r="L318" s="256"/>
    </row>
    <row r="319" spans="1:12" s="227" customFormat="1" ht="96.6" outlineLevel="1">
      <c r="A319" s="274">
        <v>3501</v>
      </c>
      <c r="B319" s="288" t="s">
        <v>695</v>
      </c>
      <c r="C319" s="289" t="s">
        <v>2031</v>
      </c>
      <c r="D319" s="289" t="s">
        <v>2619</v>
      </c>
      <c r="E319" s="289">
        <v>1</v>
      </c>
      <c r="F319" s="280">
        <v>4926.4000000000005</v>
      </c>
      <c r="G319" s="280">
        <f t="shared" si="15"/>
        <v>4926.4000000000005</v>
      </c>
      <c r="H319" s="280">
        <v>7215.4</v>
      </c>
      <c r="I319" s="280">
        <f t="shared" si="16"/>
        <v>7215.4</v>
      </c>
      <c r="J319" s="278">
        <f t="shared" si="14"/>
        <v>12141.8</v>
      </c>
      <c r="K319" s="279"/>
      <c r="L319" s="256"/>
    </row>
    <row r="320" spans="1:12" s="227" customFormat="1" ht="96.6" outlineLevel="1">
      <c r="A320" s="274">
        <v>3502</v>
      </c>
      <c r="B320" s="79" t="s">
        <v>696</v>
      </c>
      <c r="C320" s="275" t="s">
        <v>2031</v>
      </c>
      <c r="D320" s="275" t="s">
        <v>2620</v>
      </c>
      <c r="E320" s="275">
        <v>1</v>
      </c>
      <c r="F320" s="280">
        <v>4259.2</v>
      </c>
      <c r="G320" s="280">
        <f t="shared" si="15"/>
        <v>4259.2</v>
      </c>
      <c r="H320" s="280">
        <v>6040.8</v>
      </c>
      <c r="I320" s="280">
        <f t="shared" si="16"/>
        <v>6040.8</v>
      </c>
      <c r="J320" s="278">
        <f t="shared" si="14"/>
        <v>10300</v>
      </c>
      <c r="K320" s="279"/>
      <c r="L320" s="256"/>
    </row>
    <row r="321" spans="1:12" s="227" customFormat="1" ht="96.6" outlineLevel="1">
      <c r="A321" s="274">
        <v>3503</v>
      </c>
      <c r="B321" s="79" t="s">
        <v>697</v>
      </c>
      <c r="C321" s="275" t="s">
        <v>2031</v>
      </c>
      <c r="D321" s="275" t="s">
        <v>2621</v>
      </c>
      <c r="E321" s="275">
        <v>1</v>
      </c>
      <c r="F321" s="280">
        <v>5345.6</v>
      </c>
      <c r="G321" s="280">
        <f t="shared" si="15"/>
        <v>5345.6</v>
      </c>
      <c r="H321" s="280">
        <v>7886.5999999999985</v>
      </c>
      <c r="I321" s="280">
        <f t="shared" si="16"/>
        <v>7886.5999999999985</v>
      </c>
      <c r="J321" s="278">
        <f t="shared" si="14"/>
        <v>13232.199999999999</v>
      </c>
      <c r="K321" s="279"/>
      <c r="L321" s="256"/>
    </row>
    <row r="322" spans="1:12" s="227" customFormat="1" ht="96.6" outlineLevel="1">
      <c r="A322" s="274">
        <v>3504</v>
      </c>
      <c r="B322" s="79" t="s">
        <v>698</v>
      </c>
      <c r="C322" s="275" t="s">
        <v>2031</v>
      </c>
      <c r="D322" s="275" t="s">
        <v>2622</v>
      </c>
      <c r="E322" s="275">
        <v>1</v>
      </c>
      <c r="F322" s="280">
        <v>4582.4000000000005</v>
      </c>
      <c r="G322" s="280">
        <f t="shared" si="15"/>
        <v>4582.4000000000005</v>
      </c>
      <c r="H322" s="280">
        <v>6544.2</v>
      </c>
      <c r="I322" s="280">
        <f t="shared" si="16"/>
        <v>6544.2</v>
      </c>
      <c r="J322" s="278">
        <f t="shared" si="14"/>
        <v>11126.6</v>
      </c>
      <c r="K322" s="279"/>
      <c r="L322" s="256"/>
    </row>
    <row r="323" spans="1:12" s="227" customFormat="1" ht="96.6" outlineLevel="1">
      <c r="A323" s="274">
        <v>3505</v>
      </c>
      <c r="B323" s="79" t="s">
        <v>699</v>
      </c>
      <c r="C323" s="275" t="s">
        <v>2031</v>
      </c>
      <c r="D323" s="275" t="s">
        <v>2623</v>
      </c>
      <c r="E323" s="275">
        <v>1</v>
      </c>
      <c r="F323" s="280">
        <v>5766.4000000000005</v>
      </c>
      <c r="G323" s="280">
        <f t="shared" si="15"/>
        <v>5766.4000000000005</v>
      </c>
      <c r="H323" s="280">
        <v>8557.7999999999993</v>
      </c>
      <c r="I323" s="280">
        <f t="shared" si="16"/>
        <v>8557.7999999999993</v>
      </c>
      <c r="J323" s="278">
        <f t="shared" si="14"/>
        <v>14324.2</v>
      </c>
      <c r="K323" s="279"/>
      <c r="L323" s="256"/>
    </row>
    <row r="324" spans="1:12" s="227" customFormat="1" ht="96.6" outlineLevel="1">
      <c r="A324" s="274">
        <v>3506</v>
      </c>
      <c r="B324" s="79" t="s">
        <v>700</v>
      </c>
      <c r="C324" s="275" t="s">
        <v>2031</v>
      </c>
      <c r="D324" s="275" t="s">
        <v>2655</v>
      </c>
      <c r="E324" s="275">
        <v>1</v>
      </c>
      <c r="F324" s="280">
        <v>4907.2</v>
      </c>
      <c r="G324" s="280">
        <f t="shared" si="15"/>
        <v>4907.2</v>
      </c>
      <c r="H324" s="280">
        <v>7047.5999999999995</v>
      </c>
      <c r="I324" s="280">
        <f t="shared" si="16"/>
        <v>7047.5999999999995</v>
      </c>
      <c r="J324" s="278">
        <f t="shared" si="14"/>
        <v>11954.8</v>
      </c>
      <c r="K324" s="279"/>
      <c r="L324" s="256"/>
    </row>
    <row r="325" spans="1:12" s="227" customFormat="1" ht="96.6" outlineLevel="1">
      <c r="A325" s="274">
        <v>3507</v>
      </c>
      <c r="B325" s="79" t="s">
        <v>701</v>
      </c>
      <c r="C325" s="275" t="s">
        <v>2031</v>
      </c>
      <c r="D325" s="275" t="s">
        <v>2625</v>
      </c>
      <c r="E325" s="275">
        <v>1</v>
      </c>
      <c r="F325" s="280">
        <v>6185.6</v>
      </c>
      <c r="G325" s="280">
        <f t="shared" si="15"/>
        <v>6185.6</v>
      </c>
      <c r="H325" s="280">
        <v>9229</v>
      </c>
      <c r="I325" s="280">
        <f t="shared" si="16"/>
        <v>9229</v>
      </c>
      <c r="J325" s="278">
        <f t="shared" si="14"/>
        <v>15414.6</v>
      </c>
      <c r="K325" s="279"/>
      <c r="L325" s="256"/>
    </row>
    <row r="326" spans="1:12" s="227" customFormat="1" ht="96.6" outlineLevel="1">
      <c r="A326" s="274">
        <v>3508</v>
      </c>
      <c r="B326" s="79" t="s">
        <v>712</v>
      </c>
      <c r="C326" s="275" t="s">
        <v>2031</v>
      </c>
      <c r="D326" s="275" t="s">
        <v>2656</v>
      </c>
      <c r="E326" s="275">
        <v>1</v>
      </c>
      <c r="F326" s="280">
        <v>5232</v>
      </c>
      <c r="G326" s="280">
        <f t="shared" si="15"/>
        <v>5232</v>
      </c>
      <c r="H326" s="280">
        <v>7551</v>
      </c>
      <c r="I326" s="280">
        <f t="shared" si="16"/>
        <v>7551</v>
      </c>
      <c r="J326" s="278">
        <f t="shared" si="14"/>
        <v>12783</v>
      </c>
      <c r="K326" s="279"/>
      <c r="L326" s="256"/>
    </row>
    <row r="327" spans="1:12" s="227" customFormat="1" ht="96.6" outlineLevel="1">
      <c r="A327" s="274">
        <v>3509</v>
      </c>
      <c r="B327" s="79" t="s">
        <v>702</v>
      </c>
      <c r="C327" s="275" t="s">
        <v>2031</v>
      </c>
      <c r="D327" s="275" t="s">
        <v>2626</v>
      </c>
      <c r="E327" s="275">
        <v>1</v>
      </c>
      <c r="F327" s="280">
        <v>6604.8</v>
      </c>
      <c r="G327" s="280">
        <f t="shared" si="15"/>
        <v>6604.8</v>
      </c>
      <c r="H327" s="280">
        <v>9900.1999999999989</v>
      </c>
      <c r="I327" s="280">
        <f t="shared" si="16"/>
        <v>9900.1999999999989</v>
      </c>
      <c r="J327" s="278">
        <f t="shared" si="14"/>
        <v>16505</v>
      </c>
      <c r="K327" s="279"/>
      <c r="L327" s="256"/>
    </row>
    <row r="328" spans="1:12" s="227" customFormat="1" ht="96.6" outlineLevel="1">
      <c r="A328" s="274">
        <v>3510</v>
      </c>
      <c r="B328" s="79" t="s">
        <v>703</v>
      </c>
      <c r="C328" s="275" t="s">
        <v>2031</v>
      </c>
      <c r="D328" s="275" t="s">
        <v>2627</v>
      </c>
      <c r="E328" s="275">
        <v>1</v>
      </c>
      <c r="F328" s="280">
        <v>5884.8</v>
      </c>
      <c r="G328" s="280">
        <f t="shared" si="15"/>
        <v>5884.8</v>
      </c>
      <c r="H328" s="280">
        <v>8054.4</v>
      </c>
      <c r="I328" s="280">
        <f t="shared" si="16"/>
        <v>8054.4</v>
      </c>
      <c r="J328" s="278">
        <f t="shared" si="14"/>
        <v>13939.2</v>
      </c>
      <c r="K328" s="279"/>
      <c r="L328" s="256"/>
    </row>
    <row r="329" spans="1:12" s="227" customFormat="1" ht="96.6" outlineLevel="1">
      <c r="A329" s="274">
        <v>3511</v>
      </c>
      <c r="B329" s="79" t="s">
        <v>704</v>
      </c>
      <c r="C329" s="275" t="s">
        <v>2031</v>
      </c>
      <c r="D329" s="275" t="s">
        <v>2628</v>
      </c>
      <c r="E329" s="275">
        <v>1</v>
      </c>
      <c r="F329" s="280">
        <v>7353.6000000000013</v>
      </c>
      <c r="G329" s="280">
        <f t="shared" si="15"/>
        <v>7353.6000000000013</v>
      </c>
      <c r="H329" s="280">
        <v>10571.4</v>
      </c>
      <c r="I329" s="280">
        <f t="shared" si="16"/>
        <v>10571.4</v>
      </c>
      <c r="J329" s="278">
        <f t="shared" si="14"/>
        <v>17925</v>
      </c>
      <c r="K329" s="279"/>
      <c r="L329" s="256"/>
    </row>
    <row r="330" spans="1:12" s="227" customFormat="1" ht="96.6" outlineLevel="1">
      <c r="A330" s="274">
        <v>3512</v>
      </c>
      <c r="B330" s="79" t="s">
        <v>706</v>
      </c>
      <c r="C330" s="275" t="s">
        <v>2031</v>
      </c>
      <c r="D330" s="275" t="s">
        <v>2630</v>
      </c>
      <c r="E330" s="275">
        <v>1</v>
      </c>
      <c r="F330" s="280">
        <v>7790.4000000000005</v>
      </c>
      <c r="G330" s="280">
        <f t="shared" si="15"/>
        <v>7790.4000000000005</v>
      </c>
      <c r="H330" s="280">
        <v>11242.6</v>
      </c>
      <c r="I330" s="280">
        <f t="shared" si="16"/>
        <v>11242.6</v>
      </c>
      <c r="J330" s="278">
        <f t="shared" si="14"/>
        <v>19033</v>
      </c>
      <c r="K330" s="279"/>
      <c r="L330" s="256"/>
    </row>
    <row r="331" spans="1:12" s="227" customFormat="1" ht="96.6" outlineLevel="1">
      <c r="A331" s="274">
        <v>3513</v>
      </c>
      <c r="B331" s="79" t="s">
        <v>707</v>
      </c>
      <c r="C331" s="275" t="s">
        <v>2031</v>
      </c>
      <c r="D331" s="275" t="s">
        <v>2657</v>
      </c>
      <c r="E331" s="275">
        <v>1</v>
      </c>
      <c r="F331" s="280">
        <v>6568.0000000000009</v>
      </c>
      <c r="G331" s="280">
        <f t="shared" si="15"/>
        <v>6568.0000000000009</v>
      </c>
      <c r="H331" s="280">
        <v>9061.2000000000007</v>
      </c>
      <c r="I331" s="280">
        <f t="shared" si="16"/>
        <v>9061.2000000000007</v>
      </c>
      <c r="J331" s="278">
        <f t="shared" si="14"/>
        <v>15629.2</v>
      </c>
      <c r="K331" s="279"/>
      <c r="L331" s="256"/>
    </row>
    <row r="332" spans="1:12" s="227" customFormat="1" ht="96.6" outlineLevel="1">
      <c r="A332" s="274">
        <v>3514</v>
      </c>
      <c r="B332" s="79" t="s">
        <v>708</v>
      </c>
      <c r="C332" s="275" t="s">
        <v>2031</v>
      </c>
      <c r="D332" s="275" t="s">
        <v>2632</v>
      </c>
      <c r="E332" s="275">
        <v>2</v>
      </c>
      <c r="F332" s="280">
        <v>8227.2000000000007</v>
      </c>
      <c r="G332" s="280">
        <f t="shared" si="15"/>
        <v>16454.400000000001</v>
      </c>
      <c r="H332" s="280">
        <v>11913.8</v>
      </c>
      <c r="I332" s="280">
        <f t="shared" si="16"/>
        <v>23827.599999999999</v>
      </c>
      <c r="J332" s="278">
        <f t="shared" si="14"/>
        <v>40282</v>
      </c>
      <c r="K332" s="279"/>
      <c r="L332" s="256"/>
    </row>
    <row r="333" spans="1:12" s="227" customFormat="1" ht="96.6" outlineLevel="1">
      <c r="A333" s="274">
        <v>3515</v>
      </c>
      <c r="B333" s="79" t="s">
        <v>713</v>
      </c>
      <c r="C333" s="275" t="s">
        <v>2031</v>
      </c>
      <c r="D333" s="275" t="s">
        <v>2658</v>
      </c>
      <c r="E333" s="275">
        <v>1</v>
      </c>
      <c r="F333" s="280">
        <v>16024</v>
      </c>
      <c r="G333" s="280">
        <f t="shared" si="15"/>
        <v>16024</v>
      </c>
      <c r="H333" s="280">
        <v>12081.6</v>
      </c>
      <c r="I333" s="280">
        <f t="shared" si="16"/>
        <v>12081.6</v>
      </c>
      <c r="J333" s="278">
        <f t="shared" si="14"/>
        <v>28105.599999999999</v>
      </c>
      <c r="K333" s="279"/>
      <c r="L333" s="256"/>
    </row>
    <row r="334" spans="1:12" s="227" customFormat="1" ht="96.6" outlineLevel="1">
      <c r="A334" s="274">
        <v>3516</v>
      </c>
      <c r="B334" s="79" t="s">
        <v>709</v>
      </c>
      <c r="C334" s="275" t="s">
        <v>2031</v>
      </c>
      <c r="D334" s="275" t="s">
        <v>2469</v>
      </c>
      <c r="E334" s="275">
        <v>3</v>
      </c>
      <c r="F334" s="280">
        <v>16024</v>
      </c>
      <c r="G334" s="280">
        <f t="shared" si="15"/>
        <v>48072</v>
      </c>
      <c r="H334" s="280">
        <v>24163.200000000001</v>
      </c>
      <c r="I334" s="280">
        <f t="shared" si="16"/>
        <v>72489.600000000006</v>
      </c>
      <c r="J334" s="278">
        <f t="shared" si="14"/>
        <v>120561.60000000001</v>
      </c>
      <c r="K334" s="279"/>
      <c r="L334" s="256"/>
    </row>
    <row r="335" spans="1:12" s="227" customFormat="1" ht="110.4" outlineLevel="1">
      <c r="A335" s="274">
        <v>3517</v>
      </c>
      <c r="B335" s="79" t="s">
        <v>541</v>
      </c>
      <c r="C335" s="275" t="s">
        <v>2532</v>
      </c>
      <c r="D335" s="275" t="s">
        <v>2659</v>
      </c>
      <c r="E335" s="275">
        <v>3.46</v>
      </c>
      <c r="F335" s="280">
        <v>848.40000000000009</v>
      </c>
      <c r="G335" s="280">
        <f t="shared" si="15"/>
        <v>2935.4640000000004</v>
      </c>
      <c r="H335" s="280">
        <v>1150</v>
      </c>
      <c r="I335" s="280">
        <f t="shared" si="16"/>
        <v>3979</v>
      </c>
      <c r="J335" s="278">
        <f t="shared" si="14"/>
        <v>6914.4639999999999</v>
      </c>
      <c r="K335" s="279"/>
      <c r="L335" s="256"/>
    </row>
    <row r="336" spans="1:12" s="227" customFormat="1" ht="82.8" outlineLevel="1">
      <c r="A336" s="274">
        <v>3518</v>
      </c>
      <c r="B336" s="79" t="s">
        <v>558</v>
      </c>
      <c r="C336" s="275" t="s">
        <v>2532</v>
      </c>
      <c r="D336" s="275" t="s">
        <v>2635</v>
      </c>
      <c r="E336" s="275">
        <v>22.04</v>
      </c>
      <c r="F336" s="280">
        <v>466.80000000000007</v>
      </c>
      <c r="G336" s="280">
        <f t="shared" si="15"/>
        <v>10288.272000000001</v>
      </c>
      <c r="H336" s="280">
        <v>1150</v>
      </c>
      <c r="I336" s="280">
        <f t="shared" si="16"/>
        <v>25346</v>
      </c>
      <c r="J336" s="278">
        <f t="shared" si="14"/>
        <v>35634.271999999997</v>
      </c>
      <c r="K336" s="279"/>
      <c r="L336" s="256"/>
    </row>
    <row r="337" spans="1:12" s="227" customFormat="1" ht="13.8" outlineLevel="1">
      <c r="A337" s="274">
        <v>3519</v>
      </c>
      <c r="B337" s="79" t="s">
        <v>2660</v>
      </c>
      <c r="C337" s="275"/>
      <c r="D337" s="275"/>
      <c r="E337" s="275"/>
      <c r="F337" s="280"/>
      <c r="G337" s="280"/>
      <c r="H337" s="280"/>
      <c r="I337" s="280"/>
      <c r="J337" s="278"/>
      <c r="K337" s="279"/>
      <c r="L337" s="256"/>
    </row>
    <row r="338" spans="1:12" s="227" customFormat="1" ht="165.6" outlineLevel="1">
      <c r="A338" s="274">
        <v>3520</v>
      </c>
      <c r="B338" s="79" t="s">
        <v>2661</v>
      </c>
      <c r="C338" s="275" t="s">
        <v>31</v>
      </c>
      <c r="D338" s="275">
        <v>1</v>
      </c>
      <c r="E338" s="275">
        <v>1</v>
      </c>
      <c r="F338" s="280">
        <v>1431988</v>
      </c>
      <c r="G338" s="280">
        <f t="shared" si="15"/>
        <v>1431988</v>
      </c>
      <c r="H338" s="280">
        <v>343677</v>
      </c>
      <c r="I338" s="280">
        <f t="shared" si="16"/>
        <v>343677</v>
      </c>
      <c r="J338" s="278">
        <f t="shared" si="14"/>
        <v>1775665</v>
      </c>
      <c r="K338" s="279"/>
      <c r="L338" s="256"/>
    </row>
    <row r="339" spans="1:12" s="227" customFormat="1" ht="165.6" outlineLevel="1">
      <c r="A339" s="274">
        <v>3521</v>
      </c>
      <c r="B339" s="79" t="s">
        <v>2661</v>
      </c>
      <c r="C339" s="275" t="s">
        <v>31</v>
      </c>
      <c r="D339" s="275">
        <v>1</v>
      </c>
      <c r="E339" s="275">
        <v>1</v>
      </c>
      <c r="F339" s="280">
        <v>1431988</v>
      </c>
      <c r="G339" s="280">
        <f t="shared" si="15"/>
        <v>1431988</v>
      </c>
      <c r="H339" s="280">
        <v>343677</v>
      </c>
      <c r="I339" s="280">
        <f t="shared" si="16"/>
        <v>343677</v>
      </c>
      <c r="J339" s="278">
        <f t="shared" si="14"/>
        <v>1775665</v>
      </c>
      <c r="K339" s="279"/>
      <c r="L339" s="256"/>
    </row>
    <row r="340" spans="1:12" s="227" customFormat="1" ht="55.2" outlineLevel="1">
      <c r="A340" s="274">
        <v>3522</v>
      </c>
      <c r="B340" s="79" t="s">
        <v>642</v>
      </c>
      <c r="C340" s="275" t="s">
        <v>31</v>
      </c>
      <c r="D340" s="275">
        <v>10</v>
      </c>
      <c r="E340" s="275">
        <v>10</v>
      </c>
      <c r="F340" s="280">
        <v>11269.8</v>
      </c>
      <c r="G340" s="280">
        <f t="shared" si="15"/>
        <v>112698</v>
      </c>
      <c r="H340" s="280">
        <v>4100</v>
      </c>
      <c r="I340" s="280">
        <f t="shared" si="16"/>
        <v>41000</v>
      </c>
      <c r="J340" s="278">
        <f t="shared" si="14"/>
        <v>153698</v>
      </c>
      <c r="K340" s="279"/>
      <c r="L340" s="256"/>
    </row>
    <row r="341" spans="1:12" s="227" customFormat="1" ht="55.2" outlineLevel="1">
      <c r="A341" s="274">
        <v>3523</v>
      </c>
      <c r="B341" s="79" t="s">
        <v>643</v>
      </c>
      <c r="C341" s="275" t="s">
        <v>31</v>
      </c>
      <c r="D341" s="275">
        <v>10</v>
      </c>
      <c r="E341" s="275">
        <v>10</v>
      </c>
      <c r="F341" s="280">
        <v>14125.5</v>
      </c>
      <c r="G341" s="280">
        <f t="shared" si="15"/>
        <v>141255</v>
      </c>
      <c r="H341" s="280">
        <v>4100</v>
      </c>
      <c r="I341" s="280">
        <f t="shared" si="16"/>
        <v>41000</v>
      </c>
      <c r="J341" s="278">
        <f t="shared" si="14"/>
        <v>182255</v>
      </c>
      <c r="K341" s="279"/>
      <c r="L341" s="256"/>
    </row>
    <row r="342" spans="1:12" s="227" customFormat="1" ht="82.8" outlineLevel="1">
      <c r="A342" s="274">
        <v>3524</v>
      </c>
      <c r="B342" s="79" t="s">
        <v>645</v>
      </c>
      <c r="C342" s="275" t="s">
        <v>31</v>
      </c>
      <c r="D342" s="275">
        <v>2</v>
      </c>
      <c r="E342" s="275">
        <v>2</v>
      </c>
      <c r="F342" s="280">
        <v>58582.5</v>
      </c>
      <c r="G342" s="280">
        <f t="shared" si="15"/>
        <v>117165</v>
      </c>
      <c r="H342" s="280">
        <v>19918.050000000003</v>
      </c>
      <c r="I342" s="280">
        <f t="shared" si="16"/>
        <v>39836.100000000006</v>
      </c>
      <c r="J342" s="278">
        <f t="shared" ref="J342:J405" si="17">G342+I342</f>
        <v>157001.1</v>
      </c>
      <c r="K342" s="279"/>
      <c r="L342" s="256"/>
    </row>
    <row r="343" spans="1:12" s="227" customFormat="1" ht="41.4" outlineLevel="1">
      <c r="A343" s="274">
        <v>3525</v>
      </c>
      <c r="B343" s="79" t="s">
        <v>648</v>
      </c>
      <c r="C343" s="275" t="s">
        <v>31</v>
      </c>
      <c r="D343" s="275">
        <v>10</v>
      </c>
      <c r="E343" s="275">
        <v>10</v>
      </c>
      <c r="F343" s="280">
        <v>5132.7</v>
      </c>
      <c r="G343" s="280">
        <f t="shared" si="15"/>
        <v>51327</v>
      </c>
      <c r="H343" s="280">
        <v>2650</v>
      </c>
      <c r="I343" s="280">
        <f t="shared" si="16"/>
        <v>26500</v>
      </c>
      <c r="J343" s="278">
        <f t="shared" si="17"/>
        <v>77827</v>
      </c>
      <c r="K343" s="279"/>
      <c r="L343" s="256"/>
    </row>
    <row r="344" spans="1:12" s="227" customFormat="1" ht="41.4" outlineLevel="1">
      <c r="A344" s="274">
        <v>3526</v>
      </c>
      <c r="B344" s="79" t="s">
        <v>649</v>
      </c>
      <c r="C344" s="275" t="s">
        <v>31</v>
      </c>
      <c r="D344" s="275">
        <v>10</v>
      </c>
      <c r="E344" s="275">
        <v>10</v>
      </c>
      <c r="F344" s="280">
        <v>5190.3</v>
      </c>
      <c r="G344" s="280">
        <f t="shared" si="15"/>
        <v>51903</v>
      </c>
      <c r="H344" s="280">
        <v>2650</v>
      </c>
      <c r="I344" s="280">
        <f t="shared" si="16"/>
        <v>26500</v>
      </c>
      <c r="J344" s="278">
        <f t="shared" si="17"/>
        <v>78403</v>
      </c>
      <c r="K344" s="279"/>
      <c r="L344" s="256"/>
    </row>
    <row r="345" spans="1:12" s="227" customFormat="1" ht="124.2" outlineLevel="1">
      <c r="A345" s="274">
        <v>3527</v>
      </c>
      <c r="B345" s="79" t="s">
        <v>535</v>
      </c>
      <c r="C345" s="275" t="s">
        <v>2461</v>
      </c>
      <c r="D345" s="275" t="s">
        <v>2662</v>
      </c>
      <c r="E345" s="275">
        <v>36.450000000000003</v>
      </c>
      <c r="F345" s="280">
        <v>2688</v>
      </c>
      <c r="G345" s="280">
        <f t="shared" si="15"/>
        <v>97977.600000000006</v>
      </c>
      <c r="H345" s="280">
        <v>6712.0000000000009</v>
      </c>
      <c r="I345" s="280">
        <f t="shared" si="16"/>
        <v>244652.40000000005</v>
      </c>
      <c r="J345" s="278">
        <f t="shared" si="17"/>
        <v>342630.00000000006</v>
      </c>
      <c r="K345" s="279"/>
      <c r="L345" s="256"/>
    </row>
    <row r="346" spans="1:12" s="227" customFormat="1" ht="124.2" outlineLevel="1">
      <c r="A346" s="274">
        <v>3528</v>
      </c>
      <c r="B346" s="79" t="s">
        <v>652</v>
      </c>
      <c r="C346" s="275" t="s">
        <v>2461</v>
      </c>
      <c r="D346" s="275" t="s">
        <v>2663</v>
      </c>
      <c r="E346" s="275">
        <v>2.7</v>
      </c>
      <c r="F346" s="280">
        <v>3331.8400000000006</v>
      </c>
      <c r="G346" s="280">
        <f t="shared" si="15"/>
        <v>8995.9680000000026</v>
      </c>
      <c r="H346" s="280">
        <v>8390</v>
      </c>
      <c r="I346" s="280">
        <f t="shared" si="16"/>
        <v>22653</v>
      </c>
      <c r="J346" s="278">
        <f t="shared" si="17"/>
        <v>31648.968000000001</v>
      </c>
      <c r="K346" s="279"/>
      <c r="L346" s="256"/>
    </row>
    <row r="347" spans="1:12" s="227" customFormat="1" ht="124.2" outlineLevel="1">
      <c r="A347" s="274">
        <v>3529</v>
      </c>
      <c r="B347" s="79" t="s">
        <v>653</v>
      </c>
      <c r="C347" s="275" t="s">
        <v>2461</v>
      </c>
      <c r="D347" s="275" t="s">
        <v>2664</v>
      </c>
      <c r="E347" s="275">
        <v>12.65</v>
      </c>
      <c r="F347" s="280">
        <v>3331.8400000000006</v>
      </c>
      <c r="G347" s="280">
        <f t="shared" si="15"/>
        <v>42147.776000000005</v>
      </c>
      <c r="H347" s="280">
        <v>8390</v>
      </c>
      <c r="I347" s="280">
        <f t="shared" si="16"/>
        <v>106133.5</v>
      </c>
      <c r="J347" s="278">
        <f t="shared" si="17"/>
        <v>148281.27600000001</v>
      </c>
      <c r="K347" s="279"/>
      <c r="L347" s="256"/>
    </row>
    <row r="348" spans="1:12" s="227" customFormat="1" ht="124.2" outlineLevel="1">
      <c r="A348" s="274">
        <v>3530</v>
      </c>
      <c r="B348" s="79" t="s">
        <v>654</v>
      </c>
      <c r="C348" s="275" t="s">
        <v>2461</v>
      </c>
      <c r="D348" s="275" t="s">
        <v>2641</v>
      </c>
      <c r="E348" s="275">
        <v>10.199999999999999</v>
      </c>
      <c r="F348" s="280">
        <v>3653.1200000000003</v>
      </c>
      <c r="G348" s="280">
        <f t="shared" si="15"/>
        <v>37261.824000000001</v>
      </c>
      <c r="H348" s="280">
        <v>9229</v>
      </c>
      <c r="I348" s="280">
        <f t="shared" si="16"/>
        <v>94135.799999999988</v>
      </c>
      <c r="J348" s="278">
        <f t="shared" si="17"/>
        <v>131397.62399999998</v>
      </c>
      <c r="K348" s="279"/>
      <c r="L348" s="256"/>
    </row>
    <row r="349" spans="1:12" s="227" customFormat="1" ht="124.2" outlineLevel="1">
      <c r="A349" s="274">
        <v>3531</v>
      </c>
      <c r="B349" s="281" t="s">
        <v>655</v>
      </c>
      <c r="C349" s="282" t="s">
        <v>2461</v>
      </c>
      <c r="D349" s="282" t="s">
        <v>2642</v>
      </c>
      <c r="E349" s="275">
        <v>10.199999999999999</v>
      </c>
      <c r="F349" s="280">
        <v>3975.6800000000003</v>
      </c>
      <c r="G349" s="280">
        <f t="shared" si="15"/>
        <v>40551.936000000002</v>
      </c>
      <c r="H349" s="280">
        <v>10068</v>
      </c>
      <c r="I349" s="280">
        <f t="shared" si="16"/>
        <v>102693.59999999999</v>
      </c>
      <c r="J349" s="278">
        <f t="shared" si="17"/>
        <v>143245.53599999999</v>
      </c>
      <c r="K349" s="279"/>
      <c r="L349" s="256"/>
    </row>
    <row r="350" spans="1:12" s="227" customFormat="1" ht="124.2" outlineLevel="1">
      <c r="A350" s="274">
        <v>3532</v>
      </c>
      <c r="B350" s="79" t="s">
        <v>656</v>
      </c>
      <c r="C350" s="275" t="s">
        <v>2461</v>
      </c>
      <c r="D350" s="275" t="s">
        <v>2643</v>
      </c>
      <c r="E350" s="275">
        <v>10.199999999999999</v>
      </c>
      <c r="F350" s="280">
        <v>4296.96</v>
      </c>
      <c r="G350" s="280">
        <f t="shared" si="15"/>
        <v>43828.991999999998</v>
      </c>
      <c r="H350" s="280">
        <v>10907.000000000002</v>
      </c>
      <c r="I350" s="280">
        <f t="shared" si="16"/>
        <v>111251.40000000001</v>
      </c>
      <c r="J350" s="278">
        <f t="shared" si="17"/>
        <v>155080.39199999999</v>
      </c>
      <c r="K350" s="281"/>
      <c r="L350" s="256"/>
    </row>
    <row r="351" spans="1:12" s="227" customFormat="1" ht="124.2" outlineLevel="1">
      <c r="A351" s="274">
        <v>3533</v>
      </c>
      <c r="B351" s="79" t="s">
        <v>657</v>
      </c>
      <c r="C351" s="275" t="s">
        <v>2461</v>
      </c>
      <c r="D351" s="275" t="s">
        <v>2665</v>
      </c>
      <c r="E351" s="275">
        <v>9.1999999999999993</v>
      </c>
      <c r="F351" s="280">
        <v>4619.5199999999995</v>
      </c>
      <c r="G351" s="280">
        <f t="shared" si="15"/>
        <v>42499.583999999995</v>
      </c>
      <c r="H351" s="280">
        <v>11746</v>
      </c>
      <c r="I351" s="280">
        <f t="shared" si="16"/>
        <v>108063.2</v>
      </c>
      <c r="J351" s="278">
        <f t="shared" si="17"/>
        <v>150562.78399999999</v>
      </c>
      <c r="K351" s="279"/>
      <c r="L351" s="256"/>
    </row>
    <row r="352" spans="1:12" s="227" customFormat="1" ht="124.2" outlineLevel="1">
      <c r="A352" s="274">
        <v>3534</v>
      </c>
      <c r="B352" s="79" t="s">
        <v>658</v>
      </c>
      <c r="C352" s="275" t="s">
        <v>2461</v>
      </c>
      <c r="D352" s="275" t="s">
        <v>2666</v>
      </c>
      <c r="E352" s="275">
        <v>10.92</v>
      </c>
      <c r="F352" s="280">
        <v>4940.8</v>
      </c>
      <c r="G352" s="280">
        <f t="shared" si="15"/>
        <v>53953.536</v>
      </c>
      <c r="H352" s="280">
        <v>12585</v>
      </c>
      <c r="I352" s="280">
        <f t="shared" si="16"/>
        <v>137428.20000000001</v>
      </c>
      <c r="J352" s="278">
        <f t="shared" si="17"/>
        <v>191381.736</v>
      </c>
      <c r="K352" s="279"/>
      <c r="L352" s="256"/>
    </row>
    <row r="353" spans="1:12" s="227" customFormat="1" ht="124.2" outlineLevel="1">
      <c r="A353" s="274">
        <v>3535</v>
      </c>
      <c r="B353" s="79" t="s">
        <v>659</v>
      </c>
      <c r="C353" s="275" t="s">
        <v>2461</v>
      </c>
      <c r="D353" s="275" t="s">
        <v>2667</v>
      </c>
      <c r="E353" s="275">
        <v>9.9</v>
      </c>
      <c r="F353" s="280">
        <v>6094.0800000000008</v>
      </c>
      <c r="G353" s="280">
        <f t="shared" si="15"/>
        <v>60331.392000000007</v>
      </c>
      <c r="H353" s="280">
        <v>13424.000000000002</v>
      </c>
      <c r="I353" s="280">
        <f t="shared" si="16"/>
        <v>132897.60000000003</v>
      </c>
      <c r="J353" s="278">
        <f t="shared" si="17"/>
        <v>193228.99200000003</v>
      </c>
      <c r="K353" s="279"/>
      <c r="L353" s="256"/>
    </row>
    <row r="354" spans="1:12" s="227" customFormat="1" ht="124.2" outlineLevel="1">
      <c r="A354" s="274">
        <v>3536</v>
      </c>
      <c r="B354" s="79" t="s">
        <v>660</v>
      </c>
      <c r="C354" s="275" t="s">
        <v>2461</v>
      </c>
      <c r="D354" s="275" t="s">
        <v>2586</v>
      </c>
      <c r="E354" s="275">
        <v>10.199999999999999</v>
      </c>
      <c r="F354" s="280">
        <v>6465.2800000000016</v>
      </c>
      <c r="G354" s="280">
        <f t="shared" si="15"/>
        <v>65945.856000000014</v>
      </c>
      <c r="H354" s="280">
        <v>14263</v>
      </c>
      <c r="I354" s="280">
        <f t="shared" si="16"/>
        <v>145482.59999999998</v>
      </c>
      <c r="J354" s="278">
        <f t="shared" si="17"/>
        <v>211428.45600000001</v>
      </c>
      <c r="K354" s="279"/>
      <c r="L354" s="256"/>
    </row>
    <row r="355" spans="1:12" s="227" customFormat="1" ht="124.2" outlineLevel="1">
      <c r="A355" s="274">
        <v>3537</v>
      </c>
      <c r="B355" s="79" t="s">
        <v>661</v>
      </c>
      <c r="C355" s="275" t="s">
        <v>2461</v>
      </c>
      <c r="D355" s="275" t="s">
        <v>2668</v>
      </c>
      <c r="E355" s="275">
        <v>16.93</v>
      </c>
      <c r="F355" s="280">
        <v>6836.4800000000005</v>
      </c>
      <c r="G355" s="280">
        <f t="shared" si="15"/>
        <v>115741.6064</v>
      </c>
      <c r="H355" s="280">
        <v>15102</v>
      </c>
      <c r="I355" s="280">
        <f t="shared" si="16"/>
        <v>255676.86</v>
      </c>
      <c r="J355" s="278">
        <f t="shared" si="17"/>
        <v>371418.46639999998</v>
      </c>
      <c r="K355" s="279"/>
      <c r="L355" s="256"/>
    </row>
    <row r="356" spans="1:12" s="227" customFormat="1" ht="124.2" outlineLevel="1">
      <c r="A356" s="274">
        <v>3538</v>
      </c>
      <c r="B356" s="284" t="s">
        <v>663</v>
      </c>
      <c r="C356" s="275" t="s">
        <v>2461</v>
      </c>
      <c r="D356" s="275" t="s">
        <v>2669</v>
      </c>
      <c r="E356" s="275">
        <v>7.6</v>
      </c>
      <c r="F356" s="280">
        <v>6836.4800000000005</v>
      </c>
      <c r="G356" s="280">
        <f t="shared" si="15"/>
        <v>51957.248</v>
      </c>
      <c r="H356" s="280">
        <v>15102</v>
      </c>
      <c r="I356" s="280">
        <f t="shared" si="16"/>
        <v>114775.2</v>
      </c>
      <c r="J356" s="278">
        <f t="shared" si="17"/>
        <v>166732.448</v>
      </c>
      <c r="K356" s="279"/>
      <c r="L356" s="256"/>
    </row>
    <row r="357" spans="1:12" s="227" customFormat="1" ht="124.2" outlineLevel="1">
      <c r="A357" s="274">
        <v>3539</v>
      </c>
      <c r="B357" s="79" t="s">
        <v>664</v>
      </c>
      <c r="C357" s="275" t="s">
        <v>2461</v>
      </c>
      <c r="D357" s="275" t="s">
        <v>2670</v>
      </c>
      <c r="E357" s="275">
        <v>10.17</v>
      </c>
      <c r="F357" s="280">
        <v>9063.68</v>
      </c>
      <c r="G357" s="280">
        <f t="shared" si="15"/>
        <v>92177.625599999999</v>
      </c>
      <c r="H357" s="280">
        <v>20136</v>
      </c>
      <c r="I357" s="280">
        <f t="shared" si="16"/>
        <v>204783.12</v>
      </c>
      <c r="J357" s="278">
        <f t="shared" si="17"/>
        <v>296960.74560000002</v>
      </c>
      <c r="K357" s="279"/>
      <c r="L357" s="256"/>
    </row>
    <row r="358" spans="1:12" s="227" customFormat="1" ht="96.6" outlineLevel="1">
      <c r="A358" s="274">
        <v>3540</v>
      </c>
      <c r="B358" s="79" t="s">
        <v>536</v>
      </c>
      <c r="C358" s="275" t="s">
        <v>2031</v>
      </c>
      <c r="D358" s="275" t="s">
        <v>2593</v>
      </c>
      <c r="E358" s="275">
        <v>10</v>
      </c>
      <c r="F358" s="280">
        <v>870.4000000000002</v>
      </c>
      <c r="G358" s="280">
        <f t="shared" si="15"/>
        <v>8704.0000000000018</v>
      </c>
      <c r="H358" s="280">
        <v>1450.0000000000002</v>
      </c>
      <c r="I358" s="280">
        <f t="shared" si="16"/>
        <v>14500.000000000002</v>
      </c>
      <c r="J358" s="278">
        <f t="shared" si="17"/>
        <v>23204.000000000004</v>
      </c>
      <c r="K358" s="279"/>
      <c r="L358" s="256"/>
    </row>
    <row r="359" spans="1:12" s="227" customFormat="1" ht="96.6" outlineLevel="1">
      <c r="A359" s="274">
        <v>3541</v>
      </c>
      <c r="B359" s="79" t="s">
        <v>667</v>
      </c>
      <c r="C359" s="275" t="s">
        <v>2031</v>
      </c>
      <c r="D359" s="275" t="s">
        <v>2531</v>
      </c>
      <c r="E359" s="275">
        <v>2</v>
      </c>
      <c r="F359" s="280">
        <v>870.4000000000002</v>
      </c>
      <c r="G359" s="280">
        <f t="shared" si="15"/>
        <v>1740.8000000000004</v>
      </c>
      <c r="H359" s="280">
        <v>1450.0000000000002</v>
      </c>
      <c r="I359" s="280">
        <f t="shared" si="16"/>
        <v>2900.0000000000005</v>
      </c>
      <c r="J359" s="278">
        <f t="shared" si="17"/>
        <v>4640.8000000000011</v>
      </c>
      <c r="K359" s="279"/>
      <c r="L359" s="256"/>
    </row>
    <row r="360" spans="1:12" s="227" customFormat="1" ht="96.6" outlineLevel="1">
      <c r="A360" s="274">
        <v>3542</v>
      </c>
      <c r="B360" s="79" t="s">
        <v>714</v>
      </c>
      <c r="C360" s="275" t="s">
        <v>2031</v>
      </c>
      <c r="D360" s="275" t="s">
        <v>2671</v>
      </c>
      <c r="E360" s="275">
        <v>2</v>
      </c>
      <c r="F360" s="280">
        <v>5518.4000000000005</v>
      </c>
      <c r="G360" s="280">
        <f t="shared" si="15"/>
        <v>11036.800000000001</v>
      </c>
      <c r="H360" s="280">
        <v>7420.9549999999999</v>
      </c>
      <c r="I360" s="280">
        <f t="shared" si="16"/>
        <v>14841.91</v>
      </c>
      <c r="J360" s="278">
        <f t="shared" si="17"/>
        <v>25878.71</v>
      </c>
      <c r="K360" s="279"/>
      <c r="L360" s="256"/>
    </row>
    <row r="361" spans="1:12" s="227" customFormat="1" ht="96.6" outlineLevel="1">
      <c r="A361" s="274">
        <v>3543</v>
      </c>
      <c r="B361" s="79" t="s">
        <v>670</v>
      </c>
      <c r="C361" s="275" t="s">
        <v>2031</v>
      </c>
      <c r="D361" s="275" t="s">
        <v>2596</v>
      </c>
      <c r="E361" s="275">
        <v>2</v>
      </c>
      <c r="F361" s="280">
        <v>5110.4000000000005</v>
      </c>
      <c r="G361" s="280">
        <f t="shared" si="15"/>
        <v>10220.800000000001</v>
      </c>
      <c r="H361" s="280">
        <v>8905.9850000000006</v>
      </c>
      <c r="I361" s="280">
        <f t="shared" si="16"/>
        <v>17811.97</v>
      </c>
      <c r="J361" s="278">
        <f t="shared" si="17"/>
        <v>28032.770000000004</v>
      </c>
      <c r="K361" s="279"/>
      <c r="L361" s="256"/>
    </row>
    <row r="362" spans="1:12" s="227" customFormat="1" ht="96.6" outlineLevel="1">
      <c r="A362" s="274">
        <v>3544</v>
      </c>
      <c r="B362" s="79" t="s">
        <v>537</v>
      </c>
      <c r="C362" s="275" t="s">
        <v>2031</v>
      </c>
      <c r="D362" s="275" t="s">
        <v>2599</v>
      </c>
      <c r="E362" s="275">
        <v>10</v>
      </c>
      <c r="F362" s="280">
        <v>2409.6</v>
      </c>
      <c r="G362" s="280">
        <f t="shared" si="15"/>
        <v>24096</v>
      </c>
      <c r="H362" s="280">
        <v>2902.9399999999996</v>
      </c>
      <c r="I362" s="280">
        <f t="shared" si="16"/>
        <v>29029.399999999994</v>
      </c>
      <c r="J362" s="278">
        <f t="shared" si="17"/>
        <v>53125.399999999994</v>
      </c>
      <c r="K362" s="279"/>
      <c r="L362" s="256"/>
    </row>
    <row r="363" spans="1:12" s="227" customFormat="1" ht="96.6" outlineLevel="1">
      <c r="A363" s="274">
        <v>3545</v>
      </c>
      <c r="B363" s="79" t="s">
        <v>674</v>
      </c>
      <c r="C363" s="275" t="s">
        <v>2031</v>
      </c>
      <c r="D363" s="275" t="s">
        <v>2672</v>
      </c>
      <c r="E363" s="275">
        <v>1</v>
      </c>
      <c r="F363" s="280">
        <v>7228.8</v>
      </c>
      <c r="G363" s="280">
        <f t="shared" si="15"/>
        <v>7228.8</v>
      </c>
      <c r="H363" s="280">
        <v>8905.9850000000006</v>
      </c>
      <c r="I363" s="280">
        <f t="shared" si="16"/>
        <v>8905.9850000000006</v>
      </c>
      <c r="J363" s="278">
        <f t="shared" si="17"/>
        <v>16134.785</v>
      </c>
      <c r="K363" s="279"/>
      <c r="L363" s="256"/>
    </row>
    <row r="364" spans="1:12" s="227" customFormat="1" ht="96.6" outlineLevel="1">
      <c r="A364" s="274">
        <v>3546</v>
      </c>
      <c r="B364" s="79" t="s">
        <v>676</v>
      </c>
      <c r="C364" s="275" t="s">
        <v>2031</v>
      </c>
      <c r="D364" s="275" t="s">
        <v>2603</v>
      </c>
      <c r="E364" s="275">
        <v>1</v>
      </c>
      <c r="F364" s="280">
        <v>11467.200000000003</v>
      </c>
      <c r="G364" s="280">
        <f t="shared" si="15"/>
        <v>11467.200000000003</v>
      </c>
      <c r="H364" s="280">
        <v>8905.9850000000006</v>
      </c>
      <c r="I364" s="280">
        <f t="shared" si="16"/>
        <v>8905.9850000000006</v>
      </c>
      <c r="J364" s="278">
        <f t="shared" si="17"/>
        <v>20373.185000000005</v>
      </c>
      <c r="K364" s="279"/>
      <c r="L364" s="256"/>
    </row>
    <row r="365" spans="1:12" s="227" customFormat="1" ht="96.6" outlineLevel="1">
      <c r="A365" s="274">
        <v>3547</v>
      </c>
      <c r="B365" s="79" t="s">
        <v>677</v>
      </c>
      <c r="C365" s="275" t="s">
        <v>2031</v>
      </c>
      <c r="D365" s="275" t="s">
        <v>2673</v>
      </c>
      <c r="E365" s="275">
        <v>4</v>
      </c>
      <c r="F365" s="280">
        <v>15225.599999999999</v>
      </c>
      <c r="G365" s="280">
        <f t="shared" ref="G365:G428" si="18">F365*E365</f>
        <v>60902.399999999994</v>
      </c>
      <c r="H365" s="280">
        <v>21394.5</v>
      </c>
      <c r="I365" s="280">
        <f t="shared" ref="I365:I428" si="19">H365*E365</f>
        <v>85578</v>
      </c>
      <c r="J365" s="278">
        <f t="shared" si="17"/>
        <v>146480.4</v>
      </c>
      <c r="K365" s="279"/>
      <c r="L365" s="256"/>
    </row>
    <row r="366" spans="1:12" s="227" customFormat="1" ht="82.8" outlineLevel="1">
      <c r="A366" s="274">
        <v>3548</v>
      </c>
      <c r="B366" s="79" t="s">
        <v>678</v>
      </c>
      <c r="C366" s="275" t="s">
        <v>2031</v>
      </c>
      <c r="D366" s="275" t="s">
        <v>2604</v>
      </c>
      <c r="E366" s="275">
        <v>2</v>
      </c>
      <c r="F366" s="280">
        <v>2062.4</v>
      </c>
      <c r="G366" s="280">
        <f t="shared" si="18"/>
        <v>4124.8</v>
      </c>
      <c r="H366" s="280">
        <v>4195</v>
      </c>
      <c r="I366" s="280">
        <f t="shared" si="19"/>
        <v>8390</v>
      </c>
      <c r="J366" s="278">
        <f t="shared" si="17"/>
        <v>12514.8</v>
      </c>
      <c r="K366" s="279"/>
      <c r="L366" s="256"/>
    </row>
    <row r="367" spans="1:12" s="227" customFormat="1" ht="82.8" outlineLevel="1">
      <c r="A367" s="274">
        <v>3549</v>
      </c>
      <c r="B367" s="79" t="s">
        <v>679</v>
      </c>
      <c r="C367" s="275" t="s">
        <v>2031</v>
      </c>
      <c r="D367" s="275" t="s">
        <v>2605</v>
      </c>
      <c r="E367" s="275">
        <v>2</v>
      </c>
      <c r="F367" s="280">
        <v>2244.8000000000002</v>
      </c>
      <c r="G367" s="280">
        <f t="shared" si="18"/>
        <v>4489.6000000000004</v>
      </c>
      <c r="H367" s="280">
        <v>4195</v>
      </c>
      <c r="I367" s="280">
        <f t="shared" si="19"/>
        <v>8390</v>
      </c>
      <c r="J367" s="278">
        <f t="shared" si="17"/>
        <v>12879.6</v>
      </c>
      <c r="K367" s="279"/>
      <c r="L367" s="256"/>
    </row>
    <row r="368" spans="1:12" s="227" customFormat="1" ht="82.8" outlineLevel="1">
      <c r="A368" s="274">
        <v>3550</v>
      </c>
      <c r="B368" s="79" t="s">
        <v>680</v>
      </c>
      <c r="C368" s="275" t="s">
        <v>2031</v>
      </c>
      <c r="D368" s="275" t="s">
        <v>2606</v>
      </c>
      <c r="E368" s="275">
        <v>2</v>
      </c>
      <c r="F368" s="280">
        <v>2425.6</v>
      </c>
      <c r="G368" s="280">
        <f t="shared" si="18"/>
        <v>4851.2</v>
      </c>
      <c r="H368" s="280">
        <v>4195</v>
      </c>
      <c r="I368" s="280">
        <f t="shared" si="19"/>
        <v>8390</v>
      </c>
      <c r="J368" s="278">
        <f t="shared" si="17"/>
        <v>13241.2</v>
      </c>
      <c r="K368" s="279"/>
      <c r="L368" s="256"/>
    </row>
    <row r="369" spans="1:12" s="227" customFormat="1" ht="82.8" outlineLevel="1">
      <c r="A369" s="274">
        <v>3551</v>
      </c>
      <c r="B369" s="79" t="s">
        <v>681</v>
      </c>
      <c r="C369" s="275" t="s">
        <v>2031</v>
      </c>
      <c r="D369" s="275" t="s">
        <v>2607</v>
      </c>
      <c r="E369" s="275">
        <v>2</v>
      </c>
      <c r="F369" s="280">
        <v>2606.4</v>
      </c>
      <c r="G369" s="280">
        <f t="shared" si="18"/>
        <v>5212.8</v>
      </c>
      <c r="H369" s="280">
        <v>4195</v>
      </c>
      <c r="I369" s="280">
        <f t="shared" si="19"/>
        <v>8390</v>
      </c>
      <c r="J369" s="278">
        <f t="shared" si="17"/>
        <v>13602.8</v>
      </c>
      <c r="K369" s="279"/>
      <c r="L369" s="256"/>
    </row>
    <row r="370" spans="1:12" s="227" customFormat="1" ht="82.8" outlineLevel="1">
      <c r="A370" s="274">
        <v>3552</v>
      </c>
      <c r="B370" s="79" t="s">
        <v>682</v>
      </c>
      <c r="C370" s="275" t="s">
        <v>2031</v>
      </c>
      <c r="D370" s="275" t="s">
        <v>2608</v>
      </c>
      <c r="E370" s="275">
        <v>2</v>
      </c>
      <c r="F370" s="280">
        <v>2788.8000000000006</v>
      </c>
      <c r="G370" s="280">
        <f t="shared" si="18"/>
        <v>5577.6000000000013</v>
      </c>
      <c r="H370" s="280">
        <v>4195</v>
      </c>
      <c r="I370" s="280">
        <f t="shared" si="19"/>
        <v>8390</v>
      </c>
      <c r="J370" s="278">
        <f t="shared" si="17"/>
        <v>13967.600000000002</v>
      </c>
      <c r="K370" s="279"/>
      <c r="L370" s="256"/>
    </row>
    <row r="371" spans="1:12" s="227" customFormat="1" ht="82.8" outlineLevel="1">
      <c r="A371" s="274">
        <v>3553</v>
      </c>
      <c r="B371" s="79" t="s">
        <v>683</v>
      </c>
      <c r="C371" s="275" t="s">
        <v>2031</v>
      </c>
      <c r="D371" s="275" t="s">
        <v>2609</v>
      </c>
      <c r="E371" s="275">
        <v>2</v>
      </c>
      <c r="F371" s="280">
        <v>3134.4</v>
      </c>
      <c r="G371" s="280">
        <f t="shared" si="18"/>
        <v>6268.8</v>
      </c>
      <c r="H371" s="280">
        <v>6292.5</v>
      </c>
      <c r="I371" s="280">
        <f t="shared" si="19"/>
        <v>12585</v>
      </c>
      <c r="J371" s="278">
        <f t="shared" si="17"/>
        <v>18853.8</v>
      </c>
      <c r="K371" s="279"/>
      <c r="L371" s="256"/>
    </row>
    <row r="372" spans="1:12" s="227" customFormat="1" ht="82.8" outlineLevel="1">
      <c r="A372" s="274">
        <v>3554</v>
      </c>
      <c r="B372" s="281" t="s">
        <v>684</v>
      </c>
      <c r="C372" s="282" t="s">
        <v>2031</v>
      </c>
      <c r="D372" s="282" t="s">
        <v>2610</v>
      </c>
      <c r="E372" s="275">
        <v>2</v>
      </c>
      <c r="F372" s="280">
        <v>3488.0000000000005</v>
      </c>
      <c r="G372" s="280">
        <f t="shared" si="18"/>
        <v>6976.0000000000009</v>
      </c>
      <c r="H372" s="280">
        <v>6292.5</v>
      </c>
      <c r="I372" s="280">
        <f t="shared" si="19"/>
        <v>12585</v>
      </c>
      <c r="J372" s="278">
        <f t="shared" si="17"/>
        <v>19561</v>
      </c>
      <c r="K372" s="281"/>
      <c r="L372" s="256"/>
    </row>
    <row r="373" spans="1:12" s="227" customFormat="1" ht="82.8" outlineLevel="1">
      <c r="A373" s="274">
        <v>3555</v>
      </c>
      <c r="B373" s="79" t="s">
        <v>685</v>
      </c>
      <c r="C373" s="275" t="s">
        <v>2031</v>
      </c>
      <c r="D373" s="275" t="s">
        <v>2611</v>
      </c>
      <c r="E373" s="275">
        <v>2</v>
      </c>
      <c r="F373" s="280">
        <v>3686.3999999999996</v>
      </c>
      <c r="G373" s="280">
        <f t="shared" si="18"/>
        <v>7372.7999999999993</v>
      </c>
      <c r="H373" s="280">
        <v>6292.5</v>
      </c>
      <c r="I373" s="280">
        <f t="shared" si="19"/>
        <v>12585</v>
      </c>
      <c r="J373" s="278">
        <f t="shared" si="17"/>
        <v>19957.8</v>
      </c>
      <c r="K373" s="279"/>
      <c r="L373" s="256"/>
    </row>
    <row r="374" spans="1:12" s="227" customFormat="1" ht="82.8" outlineLevel="1">
      <c r="A374" s="274">
        <v>3556</v>
      </c>
      <c r="B374" s="79" t="s">
        <v>688</v>
      </c>
      <c r="C374" s="275" t="s">
        <v>2031</v>
      </c>
      <c r="D374" s="275" t="s">
        <v>2674</v>
      </c>
      <c r="E374" s="275">
        <v>1</v>
      </c>
      <c r="F374" s="280">
        <v>5283.2000000000016</v>
      </c>
      <c r="G374" s="280">
        <f t="shared" si="18"/>
        <v>5283.2000000000016</v>
      </c>
      <c r="H374" s="280">
        <v>6292.5</v>
      </c>
      <c r="I374" s="280">
        <f t="shared" si="19"/>
        <v>6292.5</v>
      </c>
      <c r="J374" s="278">
        <f t="shared" si="17"/>
        <v>11575.7</v>
      </c>
      <c r="K374" s="279"/>
      <c r="L374" s="256"/>
    </row>
    <row r="375" spans="1:12" s="227" customFormat="1" ht="82.8" outlineLevel="1">
      <c r="A375" s="274">
        <v>3557</v>
      </c>
      <c r="B375" s="79" t="s">
        <v>715</v>
      </c>
      <c r="C375" s="275" t="s">
        <v>2031</v>
      </c>
      <c r="D375" s="275" t="s">
        <v>2675</v>
      </c>
      <c r="E375" s="275">
        <v>2</v>
      </c>
      <c r="F375" s="280">
        <v>7654.4</v>
      </c>
      <c r="G375" s="280">
        <f t="shared" si="18"/>
        <v>15308.8</v>
      </c>
      <c r="H375" s="280">
        <v>10487.5</v>
      </c>
      <c r="I375" s="280">
        <f t="shared" si="19"/>
        <v>20975</v>
      </c>
      <c r="J375" s="278">
        <f t="shared" si="17"/>
        <v>36283.800000000003</v>
      </c>
      <c r="K375" s="279"/>
      <c r="L375" s="256"/>
    </row>
    <row r="376" spans="1:12" s="227" customFormat="1" ht="96.6" outlineLevel="1">
      <c r="A376" s="274">
        <v>3558</v>
      </c>
      <c r="B376" s="79" t="s">
        <v>691</v>
      </c>
      <c r="C376" s="275" t="s">
        <v>2031</v>
      </c>
      <c r="D376" s="290">
        <v>10</v>
      </c>
      <c r="E376" s="290">
        <v>10</v>
      </c>
      <c r="F376" s="280">
        <v>3609.6000000000004</v>
      </c>
      <c r="G376" s="280">
        <f t="shared" si="18"/>
        <v>36096</v>
      </c>
      <c r="H376" s="280">
        <v>5034</v>
      </c>
      <c r="I376" s="280">
        <f t="shared" si="19"/>
        <v>50340</v>
      </c>
      <c r="J376" s="278">
        <f t="shared" si="17"/>
        <v>86436</v>
      </c>
      <c r="K376" s="279"/>
      <c r="L376" s="256"/>
    </row>
    <row r="377" spans="1:12" s="227" customFormat="1" ht="96.6" outlineLevel="1">
      <c r="A377" s="274">
        <v>3559</v>
      </c>
      <c r="B377" s="79" t="s">
        <v>692</v>
      </c>
      <c r="C377" s="275" t="s">
        <v>2031</v>
      </c>
      <c r="D377" s="275" t="s">
        <v>2616</v>
      </c>
      <c r="E377" s="275">
        <v>1</v>
      </c>
      <c r="F377" s="280">
        <v>3609.6000000000004</v>
      </c>
      <c r="G377" s="280">
        <f t="shared" si="18"/>
        <v>3609.6000000000004</v>
      </c>
      <c r="H377" s="280">
        <v>5034</v>
      </c>
      <c r="I377" s="280">
        <f t="shared" si="19"/>
        <v>5034</v>
      </c>
      <c r="J377" s="278">
        <f t="shared" si="17"/>
        <v>8643.6</v>
      </c>
      <c r="K377" s="279"/>
      <c r="L377" s="256"/>
    </row>
    <row r="378" spans="1:12" s="227" customFormat="1" ht="96.6" outlineLevel="1">
      <c r="A378" s="274">
        <v>3560</v>
      </c>
      <c r="B378" s="79" t="s">
        <v>693</v>
      </c>
      <c r="C378" s="275" t="s">
        <v>2031</v>
      </c>
      <c r="D378" s="275" t="s">
        <v>2617</v>
      </c>
      <c r="E378" s="275">
        <v>1</v>
      </c>
      <c r="F378" s="280">
        <v>4505.6000000000004</v>
      </c>
      <c r="G378" s="280">
        <f t="shared" si="18"/>
        <v>4505.6000000000004</v>
      </c>
      <c r="H378" s="280">
        <v>5034</v>
      </c>
      <c r="I378" s="280">
        <f t="shared" si="19"/>
        <v>5034</v>
      </c>
      <c r="J378" s="278">
        <f t="shared" si="17"/>
        <v>9539.6</v>
      </c>
      <c r="K378" s="279"/>
      <c r="L378" s="256"/>
    </row>
    <row r="379" spans="1:12" s="227" customFormat="1" ht="96.6" outlineLevel="1">
      <c r="A379" s="274">
        <v>3561</v>
      </c>
      <c r="B379" s="79" t="s">
        <v>694</v>
      </c>
      <c r="C379" s="275" t="s">
        <v>2031</v>
      </c>
      <c r="D379" s="275" t="s">
        <v>2618</v>
      </c>
      <c r="E379" s="275">
        <v>1</v>
      </c>
      <c r="F379" s="280">
        <v>3934.4</v>
      </c>
      <c r="G379" s="280">
        <f t="shared" si="18"/>
        <v>3934.4</v>
      </c>
      <c r="H379" s="280">
        <v>5537.4000000000005</v>
      </c>
      <c r="I379" s="280">
        <f t="shared" si="19"/>
        <v>5537.4000000000005</v>
      </c>
      <c r="J379" s="278">
        <f t="shared" si="17"/>
        <v>9471.8000000000011</v>
      </c>
      <c r="K379" s="279"/>
      <c r="L379" s="256"/>
    </row>
    <row r="380" spans="1:12" s="227" customFormat="1" ht="96.6" outlineLevel="1">
      <c r="A380" s="274">
        <v>3562</v>
      </c>
      <c r="B380" s="79" t="s">
        <v>695</v>
      </c>
      <c r="C380" s="275" t="s">
        <v>2031</v>
      </c>
      <c r="D380" s="275" t="s">
        <v>2619</v>
      </c>
      <c r="E380" s="275">
        <v>1</v>
      </c>
      <c r="F380" s="280">
        <v>4926.4000000000005</v>
      </c>
      <c r="G380" s="280">
        <f t="shared" si="18"/>
        <v>4926.4000000000005</v>
      </c>
      <c r="H380" s="280">
        <v>7215.4</v>
      </c>
      <c r="I380" s="280">
        <f t="shared" si="19"/>
        <v>7215.4</v>
      </c>
      <c r="J380" s="278">
        <f t="shared" si="17"/>
        <v>12141.8</v>
      </c>
      <c r="K380" s="279"/>
      <c r="L380" s="256"/>
    </row>
    <row r="381" spans="1:12" s="227" customFormat="1" ht="96.6" outlineLevel="1">
      <c r="A381" s="274">
        <v>3563</v>
      </c>
      <c r="B381" s="79" t="s">
        <v>696</v>
      </c>
      <c r="C381" s="275" t="s">
        <v>2031</v>
      </c>
      <c r="D381" s="275" t="s">
        <v>2620</v>
      </c>
      <c r="E381" s="275">
        <v>1</v>
      </c>
      <c r="F381" s="280">
        <v>4259.2</v>
      </c>
      <c r="G381" s="280">
        <f t="shared" si="18"/>
        <v>4259.2</v>
      </c>
      <c r="H381" s="280">
        <v>6040.8</v>
      </c>
      <c r="I381" s="280">
        <f t="shared" si="19"/>
        <v>6040.8</v>
      </c>
      <c r="J381" s="278">
        <f t="shared" si="17"/>
        <v>10300</v>
      </c>
      <c r="K381" s="279"/>
      <c r="L381" s="256"/>
    </row>
    <row r="382" spans="1:12" s="227" customFormat="1" ht="96.6" outlineLevel="1">
      <c r="A382" s="274">
        <v>3564</v>
      </c>
      <c r="B382" s="79" t="s">
        <v>697</v>
      </c>
      <c r="C382" s="275" t="s">
        <v>2031</v>
      </c>
      <c r="D382" s="275" t="s">
        <v>2621</v>
      </c>
      <c r="E382" s="275">
        <v>1</v>
      </c>
      <c r="F382" s="280">
        <v>5345.6</v>
      </c>
      <c r="G382" s="280">
        <f t="shared" si="18"/>
        <v>5345.6</v>
      </c>
      <c r="H382" s="280">
        <v>6040.8</v>
      </c>
      <c r="I382" s="280">
        <f t="shared" si="19"/>
        <v>6040.8</v>
      </c>
      <c r="J382" s="278">
        <f t="shared" si="17"/>
        <v>11386.400000000001</v>
      </c>
      <c r="K382" s="279"/>
      <c r="L382" s="256"/>
    </row>
    <row r="383" spans="1:12" s="227" customFormat="1" ht="96.6" outlineLevel="1">
      <c r="A383" s="274">
        <v>3565</v>
      </c>
      <c r="B383" s="79" t="s">
        <v>698</v>
      </c>
      <c r="C383" s="275" t="s">
        <v>2031</v>
      </c>
      <c r="D383" s="275" t="s">
        <v>2622</v>
      </c>
      <c r="E383" s="275">
        <v>1</v>
      </c>
      <c r="F383" s="280">
        <v>4582.4000000000005</v>
      </c>
      <c r="G383" s="280">
        <f t="shared" si="18"/>
        <v>4582.4000000000005</v>
      </c>
      <c r="H383" s="280">
        <v>6544.2</v>
      </c>
      <c r="I383" s="280">
        <f t="shared" si="19"/>
        <v>6544.2</v>
      </c>
      <c r="J383" s="278">
        <f t="shared" si="17"/>
        <v>11126.6</v>
      </c>
      <c r="K383" s="279"/>
      <c r="L383" s="256"/>
    </row>
    <row r="384" spans="1:12" s="227" customFormat="1" ht="96.6" outlineLevel="1">
      <c r="A384" s="274">
        <v>3566</v>
      </c>
      <c r="B384" s="79" t="s">
        <v>699</v>
      </c>
      <c r="C384" s="275" t="s">
        <v>2031</v>
      </c>
      <c r="D384" s="275" t="s">
        <v>2623</v>
      </c>
      <c r="E384" s="275">
        <v>1</v>
      </c>
      <c r="F384" s="280">
        <v>5766.4000000000005</v>
      </c>
      <c r="G384" s="280">
        <f t="shared" si="18"/>
        <v>5766.4000000000005</v>
      </c>
      <c r="H384" s="280">
        <v>8557.7999999999993</v>
      </c>
      <c r="I384" s="280">
        <f t="shared" si="19"/>
        <v>8557.7999999999993</v>
      </c>
      <c r="J384" s="278">
        <f t="shared" si="17"/>
        <v>14324.2</v>
      </c>
      <c r="K384" s="279"/>
      <c r="L384" s="256"/>
    </row>
    <row r="385" spans="1:12" s="227" customFormat="1" ht="96.6" outlineLevel="1">
      <c r="A385" s="274">
        <v>3567</v>
      </c>
      <c r="B385" s="79" t="s">
        <v>700</v>
      </c>
      <c r="C385" s="275" t="s">
        <v>2031</v>
      </c>
      <c r="D385" s="275" t="s">
        <v>2655</v>
      </c>
      <c r="E385" s="275">
        <v>1</v>
      </c>
      <c r="F385" s="280">
        <v>4907.2</v>
      </c>
      <c r="G385" s="280">
        <f t="shared" si="18"/>
        <v>4907.2</v>
      </c>
      <c r="H385" s="280">
        <v>7047.5999999999995</v>
      </c>
      <c r="I385" s="280">
        <f t="shared" si="19"/>
        <v>7047.5999999999995</v>
      </c>
      <c r="J385" s="278">
        <f t="shared" si="17"/>
        <v>11954.8</v>
      </c>
      <c r="K385" s="279"/>
      <c r="L385" s="256"/>
    </row>
    <row r="386" spans="1:12" s="227" customFormat="1" ht="96.6" outlineLevel="1">
      <c r="A386" s="274">
        <v>3568</v>
      </c>
      <c r="B386" s="79" t="s">
        <v>701</v>
      </c>
      <c r="C386" s="275" t="s">
        <v>2031</v>
      </c>
      <c r="D386" s="275" t="s">
        <v>2625</v>
      </c>
      <c r="E386" s="275">
        <v>1</v>
      </c>
      <c r="F386" s="280">
        <v>6185.6</v>
      </c>
      <c r="G386" s="280">
        <f t="shared" si="18"/>
        <v>6185.6</v>
      </c>
      <c r="H386" s="280">
        <v>9229</v>
      </c>
      <c r="I386" s="280">
        <f t="shared" si="19"/>
        <v>9229</v>
      </c>
      <c r="J386" s="278">
        <f t="shared" si="17"/>
        <v>15414.6</v>
      </c>
      <c r="K386" s="279"/>
      <c r="L386" s="256"/>
    </row>
    <row r="387" spans="1:12" s="227" customFormat="1" ht="96.6" outlineLevel="1">
      <c r="A387" s="274">
        <v>3569</v>
      </c>
      <c r="B387" s="79" t="s">
        <v>712</v>
      </c>
      <c r="C387" s="275" t="s">
        <v>2031</v>
      </c>
      <c r="D387" s="275" t="s">
        <v>2676</v>
      </c>
      <c r="E387" s="275">
        <v>2</v>
      </c>
      <c r="F387" s="280">
        <v>5232</v>
      </c>
      <c r="G387" s="280">
        <f t="shared" si="18"/>
        <v>10464</v>
      </c>
      <c r="H387" s="280">
        <v>7551</v>
      </c>
      <c r="I387" s="280">
        <f t="shared" si="19"/>
        <v>15102</v>
      </c>
      <c r="J387" s="278">
        <f t="shared" si="17"/>
        <v>25566</v>
      </c>
      <c r="K387" s="279"/>
      <c r="L387" s="256"/>
    </row>
    <row r="388" spans="1:12" s="227" customFormat="1" ht="96.6" outlineLevel="1">
      <c r="A388" s="274">
        <v>3570</v>
      </c>
      <c r="B388" s="79" t="s">
        <v>702</v>
      </c>
      <c r="C388" s="275" t="s">
        <v>2031</v>
      </c>
      <c r="D388" s="275" t="s">
        <v>2626</v>
      </c>
      <c r="E388" s="275">
        <v>1</v>
      </c>
      <c r="F388" s="280">
        <v>6604.8</v>
      </c>
      <c r="G388" s="280">
        <f t="shared" si="18"/>
        <v>6604.8</v>
      </c>
      <c r="H388" s="280">
        <v>9900.1999999999989</v>
      </c>
      <c r="I388" s="280">
        <f t="shared" si="19"/>
        <v>9900.1999999999989</v>
      </c>
      <c r="J388" s="278">
        <f t="shared" si="17"/>
        <v>16505</v>
      </c>
      <c r="K388" s="279"/>
      <c r="L388" s="256"/>
    </row>
    <row r="389" spans="1:12" s="227" customFormat="1" ht="96.6" outlineLevel="1">
      <c r="A389" s="274">
        <v>3571</v>
      </c>
      <c r="B389" s="79" t="s">
        <v>704</v>
      </c>
      <c r="C389" s="275" t="s">
        <v>2031</v>
      </c>
      <c r="D389" s="275" t="s">
        <v>2628</v>
      </c>
      <c r="E389" s="275">
        <v>1</v>
      </c>
      <c r="F389" s="280">
        <v>7353.6000000000013</v>
      </c>
      <c r="G389" s="280">
        <f t="shared" si="18"/>
        <v>7353.6000000000013</v>
      </c>
      <c r="H389" s="280">
        <v>10571.4</v>
      </c>
      <c r="I389" s="280">
        <f t="shared" si="19"/>
        <v>10571.4</v>
      </c>
      <c r="J389" s="278">
        <f t="shared" si="17"/>
        <v>17925</v>
      </c>
      <c r="K389" s="279"/>
      <c r="L389" s="256"/>
    </row>
    <row r="390" spans="1:12" s="227" customFormat="1" ht="96.6" outlineLevel="1">
      <c r="A390" s="274">
        <v>3572</v>
      </c>
      <c r="B390" s="79" t="s">
        <v>705</v>
      </c>
      <c r="C390" s="275" t="s">
        <v>2031</v>
      </c>
      <c r="D390" s="275" t="s">
        <v>2629</v>
      </c>
      <c r="E390" s="275">
        <v>1</v>
      </c>
      <c r="F390" s="280">
        <v>6225.6000000000013</v>
      </c>
      <c r="G390" s="280">
        <f t="shared" si="18"/>
        <v>6225.6000000000013</v>
      </c>
      <c r="H390" s="280">
        <v>8557.7999999999993</v>
      </c>
      <c r="I390" s="280">
        <f t="shared" si="19"/>
        <v>8557.7999999999993</v>
      </c>
      <c r="J390" s="278">
        <f t="shared" si="17"/>
        <v>14783.400000000001</v>
      </c>
      <c r="K390" s="279"/>
      <c r="L390" s="256"/>
    </row>
    <row r="391" spans="1:12" s="227" customFormat="1" ht="96.6" outlineLevel="1">
      <c r="A391" s="274">
        <v>3573</v>
      </c>
      <c r="B391" s="79" t="s">
        <v>706</v>
      </c>
      <c r="C391" s="275" t="s">
        <v>2031</v>
      </c>
      <c r="D391" s="275" t="s">
        <v>2630</v>
      </c>
      <c r="E391" s="275">
        <v>1</v>
      </c>
      <c r="F391" s="280">
        <v>7790.4000000000005</v>
      </c>
      <c r="G391" s="280">
        <f t="shared" si="18"/>
        <v>7790.4000000000005</v>
      </c>
      <c r="H391" s="280">
        <v>11242.6</v>
      </c>
      <c r="I391" s="280">
        <f t="shared" si="19"/>
        <v>11242.6</v>
      </c>
      <c r="J391" s="278">
        <f t="shared" si="17"/>
        <v>19033</v>
      </c>
      <c r="K391" s="279"/>
      <c r="L391" s="256"/>
    </row>
    <row r="392" spans="1:12" s="227" customFormat="1" ht="96.6" outlineLevel="1">
      <c r="A392" s="274">
        <v>3574</v>
      </c>
      <c r="B392" s="79" t="s">
        <v>707</v>
      </c>
      <c r="C392" s="275" t="s">
        <v>2031</v>
      </c>
      <c r="D392" s="275" t="s">
        <v>2631</v>
      </c>
      <c r="E392" s="275">
        <v>2</v>
      </c>
      <c r="F392" s="280">
        <v>6568.0000000000009</v>
      </c>
      <c r="G392" s="280">
        <f t="shared" si="18"/>
        <v>13136.000000000002</v>
      </c>
      <c r="H392" s="280">
        <v>9061.2000000000007</v>
      </c>
      <c r="I392" s="280">
        <f t="shared" si="19"/>
        <v>18122.400000000001</v>
      </c>
      <c r="J392" s="278">
        <f t="shared" si="17"/>
        <v>31258.400000000001</v>
      </c>
      <c r="K392" s="279"/>
      <c r="L392" s="256"/>
    </row>
    <row r="393" spans="1:12" s="227" customFormat="1" ht="96.6" outlineLevel="1">
      <c r="A393" s="274">
        <v>3575</v>
      </c>
      <c r="B393" s="284" t="s">
        <v>708</v>
      </c>
      <c r="C393" s="275" t="s">
        <v>2031</v>
      </c>
      <c r="D393" s="275" t="s">
        <v>2632</v>
      </c>
      <c r="E393" s="275">
        <v>2</v>
      </c>
      <c r="F393" s="280">
        <v>8227.2000000000007</v>
      </c>
      <c r="G393" s="280">
        <f t="shared" si="18"/>
        <v>16454.400000000001</v>
      </c>
      <c r="H393" s="280">
        <v>11913.8</v>
      </c>
      <c r="I393" s="280">
        <f t="shared" si="19"/>
        <v>23827.599999999999</v>
      </c>
      <c r="J393" s="278">
        <f t="shared" si="17"/>
        <v>40282</v>
      </c>
      <c r="K393" s="279"/>
      <c r="L393" s="256"/>
    </row>
    <row r="394" spans="1:12" s="227" customFormat="1" ht="96.6" outlineLevel="1">
      <c r="A394" s="274">
        <v>3576</v>
      </c>
      <c r="B394" s="79" t="s">
        <v>716</v>
      </c>
      <c r="C394" s="275" t="s">
        <v>2031</v>
      </c>
      <c r="D394" s="275" t="s">
        <v>2657</v>
      </c>
      <c r="E394" s="275">
        <v>1</v>
      </c>
      <c r="F394" s="280">
        <v>16024</v>
      </c>
      <c r="G394" s="280">
        <f t="shared" si="18"/>
        <v>16024</v>
      </c>
      <c r="H394" s="280">
        <v>24163.200000000001</v>
      </c>
      <c r="I394" s="280">
        <f t="shared" si="19"/>
        <v>24163.200000000001</v>
      </c>
      <c r="J394" s="278">
        <f t="shared" si="17"/>
        <v>40187.199999999997</v>
      </c>
      <c r="K394" s="279"/>
      <c r="L394" s="256"/>
    </row>
    <row r="395" spans="1:12" s="227" customFormat="1" ht="96.6" outlineLevel="1">
      <c r="A395" s="274">
        <v>3577</v>
      </c>
      <c r="B395" s="79" t="s">
        <v>709</v>
      </c>
      <c r="C395" s="275" t="s">
        <v>2031</v>
      </c>
      <c r="D395" s="275" t="s">
        <v>2677</v>
      </c>
      <c r="E395" s="275">
        <v>1</v>
      </c>
      <c r="F395" s="280">
        <v>16024</v>
      </c>
      <c r="G395" s="280">
        <f t="shared" si="18"/>
        <v>16024</v>
      </c>
      <c r="H395" s="280">
        <v>24163.200000000001</v>
      </c>
      <c r="I395" s="280">
        <f t="shared" si="19"/>
        <v>24163.200000000001</v>
      </c>
      <c r="J395" s="278">
        <f t="shared" si="17"/>
        <v>40187.199999999997</v>
      </c>
      <c r="K395" s="279"/>
      <c r="L395" s="256"/>
    </row>
    <row r="396" spans="1:12" s="227" customFormat="1" ht="13.8" outlineLevel="1">
      <c r="A396" s="274">
        <v>3578</v>
      </c>
      <c r="B396" s="79" t="s">
        <v>2678</v>
      </c>
      <c r="C396" s="275"/>
      <c r="D396" s="275"/>
      <c r="E396" s="275"/>
      <c r="F396" s="280"/>
      <c r="G396" s="280">
        <f t="shared" si="18"/>
        <v>0</v>
      </c>
      <c r="H396" s="280"/>
      <c r="I396" s="280">
        <f t="shared" si="19"/>
        <v>0</v>
      </c>
      <c r="J396" s="278">
        <f t="shared" si="17"/>
        <v>0</v>
      </c>
      <c r="K396" s="279"/>
      <c r="L396" s="256"/>
    </row>
    <row r="397" spans="1:12" s="227" customFormat="1" ht="165.6" outlineLevel="1">
      <c r="A397" s="274">
        <v>3579</v>
      </c>
      <c r="B397" s="79" t="s">
        <v>2661</v>
      </c>
      <c r="C397" s="275" t="s">
        <v>31</v>
      </c>
      <c r="D397" s="275">
        <v>1</v>
      </c>
      <c r="E397" s="275">
        <v>1</v>
      </c>
      <c r="F397" s="280">
        <v>1431988</v>
      </c>
      <c r="G397" s="280">
        <f t="shared" si="18"/>
        <v>1431988</v>
      </c>
      <c r="H397" s="280">
        <v>343677</v>
      </c>
      <c r="I397" s="280">
        <f t="shared" si="19"/>
        <v>343677</v>
      </c>
      <c r="J397" s="278">
        <f t="shared" si="17"/>
        <v>1775665</v>
      </c>
      <c r="K397" s="279"/>
      <c r="L397" s="256"/>
    </row>
    <row r="398" spans="1:12" s="227" customFormat="1" ht="165.6" outlineLevel="1">
      <c r="A398" s="274">
        <v>3580</v>
      </c>
      <c r="B398" s="79" t="s">
        <v>2661</v>
      </c>
      <c r="C398" s="275" t="s">
        <v>31</v>
      </c>
      <c r="D398" s="275">
        <v>1</v>
      </c>
      <c r="E398" s="275">
        <v>1</v>
      </c>
      <c r="F398" s="280">
        <v>1431988</v>
      </c>
      <c r="G398" s="280">
        <f t="shared" si="18"/>
        <v>1431988</v>
      </c>
      <c r="H398" s="280">
        <v>343677</v>
      </c>
      <c r="I398" s="280">
        <f t="shared" si="19"/>
        <v>343677</v>
      </c>
      <c r="J398" s="278">
        <f t="shared" si="17"/>
        <v>1775665</v>
      </c>
      <c r="K398" s="279"/>
      <c r="L398" s="256"/>
    </row>
    <row r="399" spans="1:12" s="227" customFormat="1" ht="55.2" outlineLevel="1">
      <c r="A399" s="274">
        <v>3581</v>
      </c>
      <c r="B399" s="79" t="s">
        <v>642</v>
      </c>
      <c r="C399" s="275" t="s">
        <v>31</v>
      </c>
      <c r="D399" s="275">
        <v>10</v>
      </c>
      <c r="E399" s="275">
        <v>10</v>
      </c>
      <c r="F399" s="280">
        <v>11269.8</v>
      </c>
      <c r="G399" s="280">
        <f t="shared" si="18"/>
        <v>112698</v>
      </c>
      <c r="H399" s="280">
        <v>4100</v>
      </c>
      <c r="I399" s="280">
        <f t="shared" si="19"/>
        <v>41000</v>
      </c>
      <c r="J399" s="278">
        <f t="shared" si="17"/>
        <v>153698</v>
      </c>
      <c r="K399" s="279"/>
      <c r="L399" s="256"/>
    </row>
    <row r="400" spans="1:12" s="227" customFormat="1" ht="55.2" outlineLevel="1">
      <c r="A400" s="274">
        <v>3582</v>
      </c>
      <c r="B400" s="79" t="s">
        <v>643</v>
      </c>
      <c r="C400" s="275" t="s">
        <v>31</v>
      </c>
      <c r="D400" s="275">
        <v>10</v>
      </c>
      <c r="E400" s="275">
        <v>10</v>
      </c>
      <c r="F400" s="280">
        <v>14125.5</v>
      </c>
      <c r="G400" s="280">
        <f t="shared" si="18"/>
        <v>141255</v>
      </c>
      <c r="H400" s="280">
        <v>4100</v>
      </c>
      <c r="I400" s="280">
        <f t="shared" si="19"/>
        <v>41000</v>
      </c>
      <c r="J400" s="278">
        <f t="shared" si="17"/>
        <v>182255</v>
      </c>
      <c r="K400" s="279"/>
      <c r="L400" s="256"/>
    </row>
    <row r="401" spans="1:12" s="227" customFormat="1" ht="82.8" outlineLevel="1">
      <c r="A401" s="274">
        <v>3583</v>
      </c>
      <c r="B401" s="79" t="s">
        <v>645</v>
      </c>
      <c r="C401" s="275" t="s">
        <v>31</v>
      </c>
      <c r="D401" s="275">
        <v>2</v>
      </c>
      <c r="E401" s="275">
        <v>2</v>
      </c>
      <c r="F401" s="280">
        <v>58582.5</v>
      </c>
      <c r="G401" s="280">
        <f t="shared" si="18"/>
        <v>117165</v>
      </c>
      <c r="H401" s="280">
        <v>19918.050000000003</v>
      </c>
      <c r="I401" s="280">
        <f t="shared" si="19"/>
        <v>39836.100000000006</v>
      </c>
      <c r="J401" s="278">
        <f t="shared" si="17"/>
        <v>157001.1</v>
      </c>
      <c r="K401" s="279"/>
      <c r="L401" s="256"/>
    </row>
    <row r="402" spans="1:12" s="227" customFormat="1" ht="41.4" outlineLevel="1">
      <c r="A402" s="274">
        <v>3584</v>
      </c>
      <c r="B402" s="79" t="s">
        <v>648</v>
      </c>
      <c r="C402" s="275" t="s">
        <v>31</v>
      </c>
      <c r="D402" s="275">
        <v>10</v>
      </c>
      <c r="E402" s="275">
        <v>10</v>
      </c>
      <c r="F402" s="280">
        <v>5132.7</v>
      </c>
      <c r="G402" s="280">
        <f t="shared" si="18"/>
        <v>51327</v>
      </c>
      <c r="H402" s="280">
        <v>2650</v>
      </c>
      <c r="I402" s="280">
        <f t="shared" si="19"/>
        <v>26500</v>
      </c>
      <c r="J402" s="278">
        <f t="shared" si="17"/>
        <v>77827</v>
      </c>
      <c r="K402" s="279"/>
      <c r="L402" s="256"/>
    </row>
    <row r="403" spans="1:12" s="227" customFormat="1" ht="41.4" outlineLevel="1">
      <c r="A403" s="274">
        <v>3585</v>
      </c>
      <c r="B403" s="79" t="s">
        <v>649</v>
      </c>
      <c r="C403" s="275" t="s">
        <v>31</v>
      </c>
      <c r="D403" s="275">
        <v>10</v>
      </c>
      <c r="E403" s="275">
        <v>10</v>
      </c>
      <c r="F403" s="280">
        <v>5190.3</v>
      </c>
      <c r="G403" s="280">
        <f t="shared" si="18"/>
        <v>51903</v>
      </c>
      <c r="H403" s="280">
        <v>2650</v>
      </c>
      <c r="I403" s="280">
        <f t="shared" si="19"/>
        <v>26500</v>
      </c>
      <c r="J403" s="278">
        <f t="shared" si="17"/>
        <v>78403</v>
      </c>
      <c r="K403" s="279"/>
      <c r="L403" s="256"/>
    </row>
    <row r="404" spans="1:12" s="227" customFormat="1" ht="124.2" outlineLevel="1">
      <c r="A404" s="274">
        <v>3586</v>
      </c>
      <c r="B404" s="79" t="s">
        <v>535</v>
      </c>
      <c r="C404" s="275" t="s">
        <v>2461</v>
      </c>
      <c r="D404" s="275" t="s">
        <v>2679</v>
      </c>
      <c r="E404" s="275">
        <v>35.630000000000003</v>
      </c>
      <c r="F404" s="280">
        <v>2688</v>
      </c>
      <c r="G404" s="280">
        <f t="shared" si="18"/>
        <v>95773.440000000002</v>
      </c>
      <c r="H404" s="280">
        <v>6712.0000000000009</v>
      </c>
      <c r="I404" s="280">
        <f t="shared" si="19"/>
        <v>239148.56000000006</v>
      </c>
      <c r="J404" s="278">
        <f t="shared" si="17"/>
        <v>334922.00000000006</v>
      </c>
      <c r="K404" s="279"/>
      <c r="L404" s="256"/>
    </row>
    <row r="405" spans="1:12" s="227" customFormat="1" ht="124.2" outlineLevel="1">
      <c r="A405" s="274">
        <v>3587</v>
      </c>
      <c r="B405" s="79" t="s">
        <v>652</v>
      </c>
      <c r="C405" s="275" t="s">
        <v>2461</v>
      </c>
      <c r="D405" s="275" t="s">
        <v>2680</v>
      </c>
      <c r="E405" s="275">
        <v>3.23</v>
      </c>
      <c r="F405" s="280">
        <v>3331.8400000000006</v>
      </c>
      <c r="G405" s="280">
        <f t="shared" si="18"/>
        <v>10761.843200000001</v>
      </c>
      <c r="H405" s="280">
        <v>8390</v>
      </c>
      <c r="I405" s="280">
        <f t="shared" si="19"/>
        <v>27099.7</v>
      </c>
      <c r="J405" s="278">
        <f t="shared" si="17"/>
        <v>37861.5432</v>
      </c>
      <c r="K405" s="279"/>
      <c r="L405" s="256"/>
    </row>
    <row r="406" spans="1:12" s="227" customFormat="1" ht="124.2" outlineLevel="1">
      <c r="A406" s="274">
        <v>3588</v>
      </c>
      <c r="B406" s="79" t="s">
        <v>653</v>
      </c>
      <c r="C406" s="275" t="s">
        <v>2461</v>
      </c>
      <c r="D406" s="275" t="s">
        <v>2681</v>
      </c>
      <c r="E406" s="275">
        <v>13.38</v>
      </c>
      <c r="F406" s="280">
        <v>3331.8400000000006</v>
      </c>
      <c r="G406" s="280">
        <f t="shared" si="18"/>
        <v>44580.01920000001</v>
      </c>
      <c r="H406" s="280">
        <v>8390</v>
      </c>
      <c r="I406" s="280">
        <f t="shared" si="19"/>
        <v>112258.20000000001</v>
      </c>
      <c r="J406" s="278">
        <f t="shared" ref="J406:J469" si="20">G406+I406</f>
        <v>156838.21920000002</v>
      </c>
      <c r="K406" s="279"/>
      <c r="L406" s="256"/>
    </row>
    <row r="407" spans="1:12" s="227" customFormat="1" ht="124.2" outlineLevel="1">
      <c r="A407" s="274">
        <v>3589</v>
      </c>
      <c r="B407" s="79" t="s">
        <v>654</v>
      </c>
      <c r="C407" s="275" t="s">
        <v>2461</v>
      </c>
      <c r="D407" s="275" t="s">
        <v>2641</v>
      </c>
      <c r="E407" s="275">
        <v>10.199999999999999</v>
      </c>
      <c r="F407" s="280">
        <v>3653.1200000000003</v>
      </c>
      <c r="G407" s="280">
        <f t="shared" si="18"/>
        <v>37261.824000000001</v>
      </c>
      <c r="H407" s="280">
        <v>9229</v>
      </c>
      <c r="I407" s="280">
        <f t="shared" si="19"/>
        <v>94135.799999999988</v>
      </c>
      <c r="J407" s="278">
        <f t="shared" si="20"/>
        <v>131397.62399999998</v>
      </c>
      <c r="K407" s="279"/>
      <c r="L407" s="256"/>
    </row>
    <row r="408" spans="1:12" s="227" customFormat="1" ht="124.2" outlineLevel="1">
      <c r="A408" s="274">
        <v>3590</v>
      </c>
      <c r="B408" s="79" t="s">
        <v>655</v>
      </c>
      <c r="C408" s="275" t="s">
        <v>2461</v>
      </c>
      <c r="D408" s="275" t="s">
        <v>2642</v>
      </c>
      <c r="E408" s="275">
        <v>10.199999999999999</v>
      </c>
      <c r="F408" s="280">
        <v>3975.6800000000003</v>
      </c>
      <c r="G408" s="280">
        <f t="shared" si="18"/>
        <v>40551.936000000002</v>
      </c>
      <c r="H408" s="280">
        <v>10068</v>
      </c>
      <c r="I408" s="280">
        <f t="shared" si="19"/>
        <v>102693.59999999999</v>
      </c>
      <c r="J408" s="278">
        <f t="shared" si="20"/>
        <v>143245.53599999999</v>
      </c>
      <c r="K408" s="279"/>
      <c r="L408" s="256"/>
    </row>
    <row r="409" spans="1:12" s="227" customFormat="1" ht="124.2" outlineLevel="1">
      <c r="A409" s="274">
        <v>3591</v>
      </c>
      <c r="B409" s="79" t="s">
        <v>656</v>
      </c>
      <c r="C409" s="275" t="s">
        <v>2461</v>
      </c>
      <c r="D409" s="275" t="s">
        <v>2643</v>
      </c>
      <c r="E409" s="275">
        <v>10.199999999999999</v>
      </c>
      <c r="F409" s="280">
        <v>4296.96</v>
      </c>
      <c r="G409" s="280">
        <f t="shared" si="18"/>
        <v>43828.991999999998</v>
      </c>
      <c r="H409" s="280">
        <v>10907.000000000002</v>
      </c>
      <c r="I409" s="280">
        <f t="shared" si="19"/>
        <v>111251.40000000001</v>
      </c>
      <c r="J409" s="278">
        <f t="shared" si="20"/>
        <v>155080.39199999999</v>
      </c>
      <c r="K409" s="279"/>
      <c r="L409" s="256"/>
    </row>
    <row r="410" spans="1:12" s="227" customFormat="1" ht="124.2" outlineLevel="1">
      <c r="A410" s="274">
        <v>3592</v>
      </c>
      <c r="B410" s="79" t="s">
        <v>657</v>
      </c>
      <c r="C410" s="275" t="s">
        <v>2461</v>
      </c>
      <c r="D410" s="275" t="s">
        <v>2644</v>
      </c>
      <c r="E410" s="275">
        <v>10.199999999999999</v>
      </c>
      <c r="F410" s="280">
        <v>4619.5199999999995</v>
      </c>
      <c r="G410" s="280">
        <f t="shared" si="18"/>
        <v>47119.103999999992</v>
      </c>
      <c r="H410" s="280">
        <v>11746</v>
      </c>
      <c r="I410" s="280">
        <f t="shared" si="19"/>
        <v>119809.2</v>
      </c>
      <c r="J410" s="278">
        <f t="shared" si="20"/>
        <v>166928.304</v>
      </c>
      <c r="K410" s="279"/>
      <c r="L410" s="256"/>
    </row>
    <row r="411" spans="1:12" s="227" customFormat="1" ht="124.2" outlineLevel="1">
      <c r="A411" s="274">
        <v>3593</v>
      </c>
      <c r="B411" s="79" t="s">
        <v>658</v>
      </c>
      <c r="C411" s="275" t="s">
        <v>2461</v>
      </c>
      <c r="D411" s="275" t="s">
        <v>2645</v>
      </c>
      <c r="E411" s="275">
        <v>10.199999999999999</v>
      </c>
      <c r="F411" s="280">
        <v>4940.8</v>
      </c>
      <c r="G411" s="280">
        <f t="shared" si="18"/>
        <v>50396.159999999996</v>
      </c>
      <c r="H411" s="280">
        <v>12585</v>
      </c>
      <c r="I411" s="280">
        <f t="shared" si="19"/>
        <v>128366.99999999999</v>
      </c>
      <c r="J411" s="278">
        <f t="shared" si="20"/>
        <v>178763.15999999997</v>
      </c>
      <c r="K411" s="279"/>
      <c r="L411" s="256"/>
    </row>
    <row r="412" spans="1:12" s="227" customFormat="1" ht="124.2" outlineLevel="1">
      <c r="A412" s="274">
        <v>3594</v>
      </c>
      <c r="B412" s="79" t="s">
        <v>659</v>
      </c>
      <c r="C412" s="275" t="s">
        <v>2461</v>
      </c>
      <c r="D412" s="275" t="s">
        <v>2682</v>
      </c>
      <c r="E412" s="275">
        <v>10.029999999999999</v>
      </c>
      <c r="F412" s="280">
        <v>6094.0800000000008</v>
      </c>
      <c r="G412" s="280">
        <f t="shared" si="18"/>
        <v>61123.622400000007</v>
      </c>
      <c r="H412" s="280">
        <v>13424.000000000002</v>
      </c>
      <c r="I412" s="280">
        <f t="shared" si="19"/>
        <v>134642.72</v>
      </c>
      <c r="J412" s="278">
        <f t="shared" si="20"/>
        <v>195766.34240000002</v>
      </c>
      <c r="K412" s="279"/>
      <c r="L412" s="256"/>
    </row>
    <row r="413" spans="1:12" s="227" customFormat="1" ht="124.2" outlineLevel="1">
      <c r="A413" s="274">
        <v>3595</v>
      </c>
      <c r="B413" s="79" t="s">
        <v>660</v>
      </c>
      <c r="C413" s="275" t="s">
        <v>2461</v>
      </c>
      <c r="D413" s="275" t="s">
        <v>2683</v>
      </c>
      <c r="E413" s="275">
        <v>22.67</v>
      </c>
      <c r="F413" s="280">
        <v>6465.2800000000016</v>
      </c>
      <c r="G413" s="280">
        <f t="shared" si="18"/>
        <v>146567.89760000005</v>
      </c>
      <c r="H413" s="280">
        <v>14263</v>
      </c>
      <c r="I413" s="280">
        <f t="shared" si="19"/>
        <v>323342.21000000002</v>
      </c>
      <c r="J413" s="278">
        <f t="shared" si="20"/>
        <v>469910.1076000001</v>
      </c>
      <c r="K413" s="279"/>
      <c r="L413" s="256"/>
    </row>
    <row r="414" spans="1:12" s="227" customFormat="1" ht="124.2" outlineLevel="1">
      <c r="A414" s="274">
        <v>3596</v>
      </c>
      <c r="B414" s="79" t="s">
        <v>661</v>
      </c>
      <c r="C414" s="275" t="s">
        <v>2461</v>
      </c>
      <c r="D414" s="275" t="s">
        <v>2684</v>
      </c>
      <c r="E414" s="275">
        <v>16.28</v>
      </c>
      <c r="F414" s="280">
        <v>6836.4800000000005</v>
      </c>
      <c r="G414" s="280">
        <f t="shared" si="18"/>
        <v>111297.89440000002</v>
      </c>
      <c r="H414" s="280">
        <v>15102</v>
      </c>
      <c r="I414" s="280">
        <f t="shared" si="19"/>
        <v>245860.56000000003</v>
      </c>
      <c r="J414" s="278">
        <f t="shared" si="20"/>
        <v>357158.45440000005</v>
      </c>
      <c r="K414" s="279"/>
      <c r="L414" s="256"/>
    </row>
    <row r="415" spans="1:12" s="227" customFormat="1" ht="124.2" outlineLevel="1">
      <c r="A415" s="274">
        <v>3597</v>
      </c>
      <c r="B415" s="79" t="s">
        <v>663</v>
      </c>
      <c r="C415" s="275" t="s">
        <v>2461</v>
      </c>
      <c r="D415" s="275" t="s">
        <v>2685</v>
      </c>
      <c r="E415" s="275">
        <v>6.51</v>
      </c>
      <c r="F415" s="280">
        <v>6836.4800000000005</v>
      </c>
      <c r="G415" s="280">
        <f t="shared" si="18"/>
        <v>44505.484799999998</v>
      </c>
      <c r="H415" s="280">
        <v>15102</v>
      </c>
      <c r="I415" s="280">
        <f t="shared" si="19"/>
        <v>98314.01999999999</v>
      </c>
      <c r="J415" s="278">
        <f t="shared" si="20"/>
        <v>142819.5048</v>
      </c>
      <c r="K415" s="279"/>
      <c r="L415" s="256"/>
    </row>
    <row r="416" spans="1:12" s="227" customFormat="1" ht="124.2" outlineLevel="1">
      <c r="A416" s="274">
        <v>3598</v>
      </c>
      <c r="B416" s="79" t="s">
        <v>664</v>
      </c>
      <c r="C416" s="275" t="s">
        <v>2461</v>
      </c>
      <c r="D416" s="275" t="s">
        <v>2686</v>
      </c>
      <c r="E416" s="275">
        <v>10.01</v>
      </c>
      <c r="F416" s="280">
        <v>9063.68</v>
      </c>
      <c r="G416" s="280">
        <f t="shared" si="18"/>
        <v>90727.436799999996</v>
      </c>
      <c r="H416" s="280">
        <v>20136</v>
      </c>
      <c r="I416" s="280">
        <f t="shared" si="19"/>
        <v>201561.36</v>
      </c>
      <c r="J416" s="278">
        <f t="shared" si="20"/>
        <v>292288.79680000001</v>
      </c>
      <c r="K416" s="279"/>
      <c r="L416" s="256"/>
    </row>
    <row r="417" spans="1:12" s="227" customFormat="1" ht="96.6" outlineLevel="1">
      <c r="A417" s="274">
        <v>3599</v>
      </c>
      <c r="B417" s="79" t="s">
        <v>536</v>
      </c>
      <c r="C417" s="275" t="s">
        <v>2031</v>
      </c>
      <c r="D417" s="275" t="s">
        <v>2593</v>
      </c>
      <c r="E417" s="275">
        <v>10</v>
      </c>
      <c r="F417" s="280">
        <v>870.4000000000002</v>
      </c>
      <c r="G417" s="280">
        <f t="shared" si="18"/>
        <v>8704.0000000000018</v>
      </c>
      <c r="H417" s="280">
        <v>1450.0000000000002</v>
      </c>
      <c r="I417" s="280">
        <f t="shared" si="19"/>
        <v>14500.000000000002</v>
      </c>
      <c r="J417" s="278">
        <f t="shared" si="20"/>
        <v>23204.000000000004</v>
      </c>
      <c r="K417" s="279"/>
      <c r="L417" s="256"/>
    </row>
    <row r="418" spans="1:12" s="227" customFormat="1" ht="96.6" outlineLevel="1">
      <c r="A418" s="274">
        <v>3600</v>
      </c>
      <c r="B418" s="79" t="s">
        <v>667</v>
      </c>
      <c r="C418" s="275" t="s">
        <v>2031</v>
      </c>
      <c r="D418" s="275" t="s">
        <v>2531</v>
      </c>
      <c r="E418" s="275">
        <v>2</v>
      </c>
      <c r="F418" s="280">
        <v>870.4000000000002</v>
      </c>
      <c r="G418" s="280">
        <f t="shared" si="18"/>
        <v>1740.8000000000004</v>
      </c>
      <c r="H418" s="280">
        <v>1450.0000000000002</v>
      </c>
      <c r="I418" s="280">
        <f t="shared" si="19"/>
        <v>2900.0000000000005</v>
      </c>
      <c r="J418" s="278">
        <f t="shared" si="20"/>
        <v>4640.8000000000011</v>
      </c>
      <c r="K418" s="279"/>
      <c r="L418" s="256"/>
    </row>
    <row r="419" spans="1:12" s="227" customFormat="1" ht="96.6" outlineLevel="1">
      <c r="A419" s="274">
        <v>3601</v>
      </c>
      <c r="B419" s="79" t="s">
        <v>670</v>
      </c>
      <c r="C419" s="275" t="s">
        <v>2031</v>
      </c>
      <c r="D419" s="275" t="s">
        <v>2596</v>
      </c>
      <c r="E419" s="275">
        <v>2</v>
      </c>
      <c r="F419" s="280">
        <v>5110.4000000000005</v>
      </c>
      <c r="G419" s="280">
        <f t="shared" si="18"/>
        <v>10220.800000000001</v>
      </c>
      <c r="H419" s="280">
        <v>8905.9850000000006</v>
      </c>
      <c r="I419" s="280">
        <f t="shared" si="19"/>
        <v>17811.97</v>
      </c>
      <c r="J419" s="278">
        <f t="shared" si="20"/>
        <v>28032.770000000004</v>
      </c>
      <c r="K419" s="279"/>
      <c r="L419" s="256"/>
    </row>
    <row r="420" spans="1:12" s="227" customFormat="1" ht="96.6" outlineLevel="1">
      <c r="A420" s="274">
        <v>3602</v>
      </c>
      <c r="B420" s="79" t="s">
        <v>537</v>
      </c>
      <c r="C420" s="275" t="s">
        <v>2031</v>
      </c>
      <c r="D420" s="275" t="s">
        <v>2599</v>
      </c>
      <c r="E420" s="275">
        <v>10</v>
      </c>
      <c r="F420" s="280">
        <v>2409.6</v>
      </c>
      <c r="G420" s="280">
        <f t="shared" si="18"/>
        <v>24096</v>
      </c>
      <c r="H420" s="280">
        <v>2902.9399999999996</v>
      </c>
      <c r="I420" s="280">
        <f t="shared" si="19"/>
        <v>29029.399999999994</v>
      </c>
      <c r="J420" s="278">
        <f t="shared" si="20"/>
        <v>53125.399999999994</v>
      </c>
      <c r="K420" s="279"/>
      <c r="L420" s="256"/>
    </row>
    <row r="421" spans="1:12" s="227" customFormat="1" ht="96.6" outlineLevel="1">
      <c r="A421" s="274">
        <v>3603</v>
      </c>
      <c r="B421" s="79" t="s">
        <v>674</v>
      </c>
      <c r="C421" s="275" t="s">
        <v>2031</v>
      </c>
      <c r="D421" s="275" t="s">
        <v>2672</v>
      </c>
      <c r="E421" s="275">
        <v>1</v>
      </c>
      <c r="F421" s="280">
        <v>7228.8</v>
      </c>
      <c r="G421" s="280">
        <f t="shared" si="18"/>
        <v>7228.8</v>
      </c>
      <c r="H421" s="280">
        <v>8905.9850000000006</v>
      </c>
      <c r="I421" s="280">
        <f t="shared" si="19"/>
        <v>8905.9850000000006</v>
      </c>
      <c r="J421" s="278">
        <f t="shared" si="20"/>
        <v>16134.785</v>
      </c>
      <c r="K421" s="279"/>
      <c r="L421" s="256"/>
    </row>
    <row r="422" spans="1:12" s="227" customFormat="1" ht="96.6" outlineLevel="1">
      <c r="A422" s="274">
        <v>3604</v>
      </c>
      <c r="B422" s="79" t="s">
        <v>676</v>
      </c>
      <c r="C422" s="275" t="s">
        <v>2031</v>
      </c>
      <c r="D422" s="275" t="s">
        <v>2603</v>
      </c>
      <c r="E422" s="275">
        <v>1</v>
      </c>
      <c r="F422" s="280">
        <v>11467.200000000003</v>
      </c>
      <c r="G422" s="280">
        <f t="shared" si="18"/>
        <v>11467.200000000003</v>
      </c>
      <c r="H422" s="280">
        <v>8905.9850000000006</v>
      </c>
      <c r="I422" s="280">
        <f t="shared" si="19"/>
        <v>8905.9850000000006</v>
      </c>
      <c r="J422" s="278">
        <f t="shared" si="20"/>
        <v>20373.185000000005</v>
      </c>
      <c r="K422" s="279"/>
      <c r="L422" s="256"/>
    </row>
    <row r="423" spans="1:12" s="227" customFormat="1" ht="96.6" outlineLevel="1">
      <c r="A423" s="274">
        <v>3605</v>
      </c>
      <c r="B423" s="79" t="s">
        <v>677</v>
      </c>
      <c r="C423" s="275" t="s">
        <v>2031</v>
      </c>
      <c r="D423" s="275" t="s">
        <v>2673</v>
      </c>
      <c r="E423" s="275">
        <v>4</v>
      </c>
      <c r="F423" s="280">
        <v>15225.599999999999</v>
      </c>
      <c r="G423" s="280">
        <f t="shared" si="18"/>
        <v>60902.399999999994</v>
      </c>
      <c r="H423" s="280">
        <v>21394.5</v>
      </c>
      <c r="I423" s="280">
        <f t="shared" si="19"/>
        <v>85578</v>
      </c>
      <c r="J423" s="278">
        <f t="shared" si="20"/>
        <v>146480.4</v>
      </c>
      <c r="K423" s="279"/>
      <c r="L423" s="256"/>
    </row>
    <row r="424" spans="1:12" s="227" customFormat="1" ht="82.8" outlineLevel="1">
      <c r="A424" s="274">
        <v>3606</v>
      </c>
      <c r="B424" s="79" t="s">
        <v>678</v>
      </c>
      <c r="C424" s="275" t="s">
        <v>2031</v>
      </c>
      <c r="D424" s="275" t="s">
        <v>2604</v>
      </c>
      <c r="E424" s="275">
        <v>2</v>
      </c>
      <c r="F424" s="280">
        <v>2062.4</v>
      </c>
      <c r="G424" s="280">
        <f t="shared" si="18"/>
        <v>4124.8</v>
      </c>
      <c r="H424" s="280">
        <v>4195</v>
      </c>
      <c r="I424" s="280">
        <f t="shared" si="19"/>
        <v>8390</v>
      </c>
      <c r="J424" s="278">
        <f t="shared" si="20"/>
        <v>12514.8</v>
      </c>
      <c r="K424" s="279"/>
      <c r="L424" s="256"/>
    </row>
    <row r="425" spans="1:12" s="227" customFormat="1" ht="82.8" outlineLevel="1">
      <c r="A425" s="274">
        <v>3607</v>
      </c>
      <c r="B425" s="79" t="s">
        <v>679</v>
      </c>
      <c r="C425" s="275" t="s">
        <v>2031</v>
      </c>
      <c r="D425" s="275" t="s">
        <v>2605</v>
      </c>
      <c r="E425" s="275">
        <v>2</v>
      </c>
      <c r="F425" s="280">
        <v>2244.8000000000002</v>
      </c>
      <c r="G425" s="280">
        <f t="shared" si="18"/>
        <v>4489.6000000000004</v>
      </c>
      <c r="H425" s="280">
        <v>4195</v>
      </c>
      <c r="I425" s="280">
        <f t="shared" si="19"/>
        <v>8390</v>
      </c>
      <c r="J425" s="278">
        <f t="shared" si="20"/>
        <v>12879.6</v>
      </c>
      <c r="K425" s="279"/>
      <c r="L425" s="256"/>
    </row>
    <row r="426" spans="1:12" s="227" customFormat="1" ht="82.8" outlineLevel="1">
      <c r="A426" s="274">
        <v>3608</v>
      </c>
      <c r="B426" s="79" t="s">
        <v>680</v>
      </c>
      <c r="C426" s="275" t="s">
        <v>2031</v>
      </c>
      <c r="D426" s="275" t="s">
        <v>2606</v>
      </c>
      <c r="E426" s="275">
        <v>2</v>
      </c>
      <c r="F426" s="280">
        <v>2425.6</v>
      </c>
      <c r="G426" s="280">
        <f t="shared" si="18"/>
        <v>4851.2</v>
      </c>
      <c r="H426" s="280">
        <v>4195</v>
      </c>
      <c r="I426" s="280">
        <f t="shared" si="19"/>
        <v>8390</v>
      </c>
      <c r="J426" s="278">
        <f t="shared" si="20"/>
        <v>13241.2</v>
      </c>
      <c r="K426" s="279"/>
      <c r="L426" s="256"/>
    </row>
    <row r="427" spans="1:12" s="227" customFormat="1" ht="82.8" outlineLevel="1">
      <c r="A427" s="274">
        <v>3609</v>
      </c>
      <c r="B427" s="79" t="s">
        <v>681</v>
      </c>
      <c r="C427" s="275" t="s">
        <v>2031</v>
      </c>
      <c r="D427" s="275" t="s">
        <v>2607</v>
      </c>
      <c r="E427" s="275">
        <v>2</v>
      </c>
      <c r="F427" s="280">
        <v>2606.4</v>
      </c>
      <c r="G427" s="280">
        <f t="shared" si="18"/>
        <v>5212.8</v>
      </c>
      <c r="H427" s="280">
        <v>4195</v>
      </c>
      <c r="I427" s="280">
        <f t="shared" si="19"/>
        <v>8390</v>
      </c>
      <c r="J427" s="278">
        <f t="shared" si="20"/>
        <v>13602.8</v>
      </c>
      <c r="K427" s="279"/>
      <c r="L427" s="256"/>
    </row>
    <row r="428" spans="1:12" s="227" customFormat="1" ht="82.8" outlineLevel="1">
      <c r="A428" s="274">
        <v>3610</v>
      </c>
      <c r="B428" s="79" t="s">
        <v>682</v>
      </c>
      <c r="C428" s="275" t="s">
        <v>2031</v>
      </c>
      <c r="D428" s="275" t="s">
        <v>2608</v>
      </c>
      <c r="E428" s="275">
        <v>2</v>
      </c>
      <c r="F428" s="280">
        <v>2788.8000000000006</v>
      </c>
      <c r="G428" s="280">
        <f t="shared" si="18"/>
        <v>5577.6000000000013</v>
      </c>
      <c r="H428" s="280">
        <v>6292.5</v>
      </c>
      <c r="I428" s="280">
        <f t="shared" si="19"/>
        <v>12585</v>
      </c>
      <c r="J428" s="278">
        <f t="shared" si="20"/>
        <v>18162.600000000002</v>
      </c>
      <c r="K428" s="279"/>
      <c r="L428" s="256"/>
    </row>
    <row r="429" spans="1:12" s="227" customFormat="1" ht="82.8" outlineLevel="1">
      <c r="A429" s="274">
        <v>3611</v>
      </c>
      <c r="B429" s="79" t="s">
        <v>683</v>
      </c>
      <c r="C429" s="275" t="s">
        <v>2031</v>
      </c>
      <c r="D429" s="275" t="s">
        <v>2609</v>
      </c>
      <c r="E429" s="275">
        <v>2</v>
      </c>
      <c r="F429" s="280">
        <v>3134.4</v>
      </c>
      <c r="G429" s="280">
        <f t="shared" ref="G429:G492" si="21">F429*E429</f>
        <v>6268.8</v>
      </c>
      <c r="H429" s="280">
        <v>6292.5</v>
      </c>
      <c r="I429" s="280">
        <f t="shared" ref="I429:I492" si="22">H429*E429</f>
        <v>12585</v>
      </c>
      <c r="J429" s="278">
        <f t="shared" si="20"/>
        <v>18853.8</v>
      </c>
      <c r="K429" s="279"/>
      <c r="L429" s="256"/>
    </row>
    <row r="430" spans="1:12" s="227" customFormat="1" ht="82.8" outlineLevel="1">
      <c r="A430" s="274">
        <v>3612</v>
      </c>
      <c r="B430" s="79" t="s">
        <v>684</v>
      </c>
      <c r="C430" s="275" t="s">
        <v>2031</v>
      </c>
      <c r="D430" s="275" t="s">
        <v>2610</v>
      </c>
      <c r="E430" s="275">
        <v>2</v>
      </c>
      <c r="F430" s="280">
        <v>3488.0000000000005</v>
      </c>
      <c r="G430" s="280">
        <f t="shared" si="21"/>
        <v>6976.0000000000009</v>
      </c>
      <c r="H430" s="280">
        <v>6292.5</v>
      </c>
      <c r="I430" s="280">
        <f t="shared" si="22"/>
        <v>12585</v>
      </c>
      <c r="J430" s="278">
        <f t="shared" si="20"/>
        <v>19561</v>
      </c>
      <c r="K430" s="279"/>
      <c r="L430" s="256"/>
    </row>
    <row r="431" spans="1:12" s="227" customFormat="1" ht="82.8" outlineLevel="1">
      <c r="A431" s="274">
        <v>3613</v>
      </c>
      <c r="B431" s="281" t="s">
        <v>685</v>
      </c>
      <c r="C431" s="282" t="s">
        <v>2031</v>
      </c>
      <c r="D431" s="282" t="s">
        <v>2611</v>
      </c>
      <c r="E431" s="275">
        <v>2</v>
      </c>
      <c r="F431" s="280">
        <v>3686.3999999999996</v>
      </c>
      <c r="G431" s="280">
        <f t="shared" si="21"/>
        <v>7372.7999999999993</v>
      </c>
      <c r="H431" s="280">
        <v>6292.5</v>
      </c>
      <c r="I431" s="280">
        <f t="shared" si="22"/>
        <v>12585</v>
      </c>
      <c r="J431" s="278">
        <f t="shared" si="20"/>
        <v>19957.8</v>
      </c>
      <c r="K431" s="281"/>
      <c r="L431" s="256"/>
    </row>
    <row r="432" spans="1:12" s="227" customFormat="1" ht="82.8" outlineLevel="1">
      <c r="A432" s="274">
        <v>3614</v>
      </c>
      <c r="B432" s="79" t="s">
        <v>717</v>
      </c>
      <c r="C432" s="275" t="s">
        <v>2031</v>
      </c>
      <c r="D432" s="275" t="s">
        <v>2658</v>
      </c>
      <c r="E432" s="275">
        <v>1</v>
      </c>
      <c r="F432" s="280">
        <v>5147.2000000000007</v>
      </c>
      <c r="G432" s="280">
        <f t="shared" si="21"/>
        <v>5147.2000000000007</v>
      </c>
      <c r="H432" s="280">
        <v>6292.5</v>
      </c>
      <c r="I432" s="280">
        <f t="shared" si="22"/>
        <v>6292.5</v>
      </c>
      <c r="J432" s="278">
        <f t="shared" si="20"/>
        <v>11439.7</v>
      </c>
      <c r="K432" s="279"/>
      <c r="L432" s="256"/>
    </row>
    <row r="433" spans="1:12" s="227" customFormat="1" ht="82.8" outlineLevel="1">
      <c r="A433" s="274">
        <v>3615</v>
      </c>
      <c r="B433" s="79" t="s">
        <v>688</v>
      </c>
      <c r="C433" s="275" t="s">
        <v>2031</v>
      </c>
      <c r="D433" s="275" t="s">
        <v>2674</v>
      </c>
      <c r="E433" s="275">
        <v>1</v>
      </c>
      <c r="F433" s="280">
        <v>5283.2000000000016</v>
      </c>
      <c r="G433" s="280">
        <f t="shared" si="21"/>
        <v>5283.2000000000016</v>
      </c>
      <c r="H433" s="280">
        <v>6292.5</v>
      </c>
      <c r="I433" s="280">
        <f t="shared" si="22"/>
        <v>6292.5</v>
      </c>
      <c r="J433" s="278">
        <f t="shared" si="20"/>
        <v>11575.7</v>
      </c>
      <c r="K433" s="279"/>
      <c r="L433" s="256"/>
    </row>
    <row r="434" spans="1:12" s="227" customFormat="1" ht="82.8" outlineLevel="1">
      <c r="A434" s="274">
        <v>3616</v>
      </c>
      <c r="B434" s="79" t="s">
        <v>715</v>
      </c>
      <c r="C434" s="275" t="s">
        <v>2031</v>
      </c>
      <c r="D434" s="275" t="s">
        <v>2675</v>
      </c>
      <c r="E434" s="275">
        <v>2</v>
      </c>
      <c r="F434" s="280">
        <v>7654.4</v>
      </c>
      <c r="G434" s="280">
        <f t="shared" si="21"/>
        <v>15308.8</v>
      </c>
      <c r="H434" s="280">
        <v>10487.5</v>
      </c>
      <c r="I434" s="280">
        <f t="shared" si="22"/>
        <v>20975</v>
      </c>
      <c r="J434" s="278">
        <f t="shared" si="20"/>
        <v>36283.800000000003</v>
      </c>
      <c r="K434" s="279"/>
      <c r="L434" s="256"/>
    </row>
    <row r="435" spans="1:12" s="227" customFormat="1" ht="96.6" outlineLevel="1">
      <c r="A435" s="274">
        <v>3617</v>
      </c>
      <c r="B435" s="79" t="s">
        <v>691</v>
      </c>
      <c r="C435" s="275" t="s">
        <v>2031</v>
      </c>
      <c r="D435" s="290">
        <v>10</v>
      </c>
      <c r="E435" s="290">
        <v>10</v>
      </c>
      <c r="F435" s="280">
        <v>3609.6000000000004</v>
      </c>
      <c r="G435" s="280">
        <f t="shared" si="21"/>
        <v>36096</v>
      </c>
      <c r="H435" s="280">
        <v>5034</v>
      </c>
      <c r="I435" s="280">
        <f t="shared" si="22"/>
        <v>50340</v>
      </c>
      <c r="J435" s="278">
        <f t="shared" si="20"/>
        <v>86436</v>
      </c>
      <c r="K435" s="279"/>
      <c r="L435" s="256"/>
    </row>
    <row r="436" spans="1:12" s="227" customFormat="1" ht="96.6" outlineLevel="1">
      <c r="A436" s="274">
        <v>3618</v>
      </c>
      <c r="B436" s="79" t="s">
        <v>692</v>
      </c>
      <c r="C436" s="275" t="s">
        <v>2031</v>
      </c>
      <c r="D436" s="275" t="s">
        <v>2616</v>
      </c>
      <c r="E436" s="275">
        <v>1</v>
      </c>
      <c r="F436" s="280">
        <v>3609.6000000000004</v>
      </c>
      <c r="G436" s="280">
        <f t="shared" si="21"/>
        <v>3609.6000000000004</v>
      </c>
      <c r="H436" s="280">
        <v>5537.4000000000005</v>
      </c>
      <c r="I436" s="280">
        <f t="shared" si="22"/>
        <v>5537.4000000000005</v>
      </c>
      <c r="J436" s="278">
        <f t="shared" si="20"/>
        <v>9147</v>
      </c>
      <c r="K436" s="279"/>
      <c r="L436" s="256"/>
    </row>
    <row r="437" spans="1:12" s="227" customFormat="1" ht="96.6" outlineLevel="1">
      <c r="A437" s="274">
        <v>3619</v>
      </c>
      <c r="B437" s="79" t="s">
        <v>693</v>
      </c>
      <c r="C437" s="275" t="s">
        <v>2031</v>
      </c>
      <c r="D437" s="275" t="s">
        <v>2617</v>
      </c>
      <c r="E437" s="275">
        <v>1</v>
      </c>
      <c r="F437" s="280">
        <v>4505.6000000000004</v>
      </c>
      <c r="G437" s="280">
        <f t="shared" si="21"/>
        <v>4505.6000000000004</v>
      </c>
      <c r="H437" s="280">
        <v>6544.2</v>
      </c>
      <c r="I437" s="280">
        <f t="shared" si="22"/>
        <v>6544.2</v>
      </c>
      <c r="J437" s="278">
        <f t="shared" si="20"/>
        <v>11049.8</v>
      </c>
      <c r="K437" s="279"/>
      <c r="L437" s="256"/>
    </row>
    <row r="438" spans="1:12" s="227" customFormat="1" ht="96.6" outlineLevel="1">
      <c r="A438" s="274">
        <v>3620</v>
      </c>
      <c r="B438" s="79" t="s">
        <v>694</v>
      </c>
      <c r="C438" s="275" t="s">
        <v>2031</v>
      </c>
      <c r="D438" s="275" t="s">
        <v>2618</v>
      </c>
      <c r="E438" s="275">
        <v>1</v>
      </c>
      <c r="F438" s="280">
        <v>3934.4</v>
      </c>
      <c r="G438" s="280">
        <f t="shared" si="21"/>
        <v>3934.4</v>
      </c>
      <c r="H438" s="280">
        <v>5537.4000000000005</v>
      </c>
      <c r="I438" s="280">
        <f t="shared" si="22"/>
        <v>5537.4000000000005</v>
      </c>
      <c r="J438" s="278">
        <f t="shared" si="20"/>
        <v>9471.8000000000011</v>
      </c>
      <c r="K438" s="279"/>
      <c r="L438" s="256"/>
    </row>
    <row r="439" spans="1:12" s="227" customFormat="1" ht="96.6" outlineLevel="1">
      <c r="A439" s="274">
        <v>3621</v>
      </c>
      <c r="B439" s="281" t="s">
        <v>695</v>
      </c>
      <c r="C439" s="282" t="s">
        <v>2031</v>
      </c>
      <c r="D439" s="282" t="s">
        <v>2619</v>
      </c>
      <c r="E439" s="275">
        <v>1</v>
      </c>
      <c r="F439" s="280">
        <v>4926.4000000000005</v>
      </c>
      <c r="G439" s="280">
        <f t="shared" si="21"/>
        <v>4926.4000000000005</v>
      </c>
      <c r="H439" s="280">
        <v>7215.4</v>
      </c>
      <c r="I439" s="280">
        <f t="shared" si="22"/>
        <v>7215.4</v>
      </c>
      <c r="J439" s="278">
        <f t="shared" si="20"/>
        <v>12141.8</v>
      </c>
      <c r="K439" s="281"/>
      <c r="L439" s="256"/>
    </row>
    <row r="440" spans="1:12" s="227" customFormat="1" ht="96.6" outlineLevel="1">
      <c r="A440" s="274">
        <v>3622</v>
      </c>
      <c r="B440" s="79" t="s">
        <v>696</v>
      </c>
      <c r="C440" s="275" t="s">
        <v>2031</v>
      </c>
      <c r="D440" s="275" t="s">
        <v>2620</v>
      </c>
      <c r="E440" s="275">
        <v>1</v>
      </c>
      <c r="F440" s="280">
        <v>4259.2</v>
      </c>
      <c r="G440" s="280">
        <f t="shared" si="21"/>
        <v>4259.2</v>
      </c>
      <c r="H440" s="280">
        <v>6040.8</v>
      </c>
      <c r="I440" s="280">
        <f t="shared" si="22"/>
        <v>6040.8</v>
      </c>
      <c r="J440" s="278">
        <f t="shared" si="20"/>
        <v>10300</v>
      </c>
      <c r="K440" s="279"/>
      <c r="L440" s="256"/>
    </row>
    <row r="441" spans="1:12" s="227" customFormat="1" ht="96.6" outlineLevel="1">
      <c r="A441" s="274">
        <v>3623</v>
      </c>
      <c r="B441" s="79" t="s">
        <v>697</v>
      </c>
      <c r="C441" s="275" t="s">
        <v>2031</v>
      </c>
      <c r="D441" s="275" t="s">
        <v>2621</v>
      </c>
      <c r="E441" s="275">
        <v>1</v>
      </c>
      <c r="F441" s="280">
        <v>5345.6</v>
      </c>
      <c r="G441" s="280">
        <f t="shared" si="21"/>
        <v>5345.6</v>
      </c>
      <c r="H441" s="280">
        <v>7886.5999999999985</v>
      </c>
      <c r="I441" s="280">
        <f t="shared" si="22"/>
        <v>7886.5999999999985</v>
      </c>
      <c r="J441" s="278">
        <f t="shared" si="20"/>
        <v>13232.199999999999</v>
      </c>
      <c r="K441" s="279"/>
      <c r="L441" s="256"/>
    </row>
    <row r="442" spans="1:12" s="227" customFormat="1" ht="96.6" outlineLevel="1">
      <c r="A442" s="274">
        <v>3624</v>
      </c>
      <c r="B442" s="79" t="s">
        <v>698</v>
      </c>
      <c r="C442" s="275" t="s">
        <v>2031</v>
      </c>
      <c r="D442" s="275" t="s">
        <v>2622</v>
      </c>
      <c r="E442" s="275">
        <v>1</v>
      </c>
      <c r="F442" s="280">
        <v>4582.4000000000005</v>
      </c>
      <c r="G442" s="280">
        <f t="shared" si="21"/>
        <v>4582.4000000000005</v>
      </c>
      <c r="H442" s="280">
        <v>6544.2</v>
      </c>
      <c r="I442" s="280">
        <f t="shared" si="22"/>
        <v>6544.2</v>
      </c>
      <c r="J442" s="278">
        <f t="shared" si="20"/>
        <v>11126.6</v>
      </c>
      <c r="K442" s="279"/>
      <c r="L442" s="256"/>
    </row>
    <row r="443" spans="1:12" s="227" customFormat="1" ht="96.6" outlineLevel="1">
      <c r="A443" s="274">
        <v>3625</v>
      </c>
      <c r="B443" s="293" t="s">
        <v>699</v>
      </c>
      <c r="C443" s="275" t="s">
        <v>2031</v>
      </c>
      <c r="D443" s="275" t="s">
        <v>2623</v>
      </c>
      <c r="E443" s="275">
        <v>1</v>
      </c>
      <c r="F443" s="280">
        <v>5766.4000000000005</v>
      </c>
      <c r="G443" s="280">
        <f t="shared" si="21"/>
        <v>5766.4000000000005</v>
      </c>
      <c r="H443" s="280">
        <v>8557.7999999999993</v>
      </c>
      <c r="I443" s="280">
        <f t="shared" si="22"/>
        <v>8557.7999999999993</v>
      </c>
      <c r="J443" s="278">
        <f t="shared" si="20"/>
        <v>14324.2</v>
      </c>
      <c r="K443" s="279"/>
      <c r="L443" s="256"/>
    </row>
    <row r="444" spans="1:12" s="227" customFormat="1" ht="96.6" outlineLevel="1">
      <c r="A444" s="274">
        <v>3626</v>
      </c>
      <c r="B444" s="79" t="s">
        <v>700</v>
      </c>
      <c r="C444" s="275" t="s">
        <v>2031</v>
      </c>
      <c r="D444" s="275" t="s">
        <v>2655</v>
      </c>
      <c r="E444" s="275">
        <v>1</v>
      </c>
      <c r="F444" s="280">
        <v>4907.2</v>
      </c>
      <c r="G444" s="280">
        <f t="shared" si="21"/>
        <v>4907.2</v>
      </c>
      <c r="H444" s="280">
        <v>9229</v>
      </c>
      <c r="I444" s="280">
        <f t="shared" si="22"/>
        <v>9229</v>
      </c>
      <c r="J444" s="278">
        <f t="shared" si="20"/>
        <v>14136.2</v>
      </c>
      <c r="K444" s="279"/>
      <c r="L444" s="256"/>
    </row>
    <row r="445" spans="1:12" s="227" customFormat="1" ht="96.6" outlineLevel="1">
      <c r="A445" s="274">
        <v>3627</v>
      </c>
      <c r="B445" s="79" t="s">
        <v>701</v>
      </c>
      <c r="C445" s="275" t="s">
        <v>2031</v>
      </c>
      <c r="D445" s="275" t="s">
        <v>2625</v>
      </c>
      <c r="E445" s="275">
        <v>1</v>
      </c>
      <c r="F445" s="280">
        <v>6185.6</v>
      </c>
      <c r="G445" s="280">
        <f t="shared" si="21"/>
        <v>6185.6</v>
      </c>
      <c r="H445" s="280">
        <v>9229</v>
      </c>
      <c r="I445" s="280">
        <f t="shared" si="22"/>
        <v>9229</v>
      </c>
      <c r="J445" s="278">
        <f t="shared" si="20"/>
        <v>15414.6</v>
      </c>
      <c r="K445" s="279"/>
      <c r="L445" s="256"/>
    </row>
    <row r="446" spans="1:12" s="227" customFormat="1" ht="96.6" outlineLevel="1">
      <c r="A446" s="274">
        <v>3628</v>
      </c>
      <c r="B446" s="79" t="s">
        <v>712</v>
      </c>
      <c r="C446" s="275" t="s">
        <v>2031</v>
      </c>
      <c r="D446" s="275" t="s">
        <v>2656</v>
      </c>
      <c r="E446" s="275">
        <v>1</v>
      </c>
      <c r="F446" s="280">
        <v>5232</v>
      </c>
      <c r="G446" s="280">
        <f t="shared" si="21"/>
        <v>5232</v>
      </c>
      <c r="H446" s="280">
        <v>7551</v>
      </c>
      <c r="I446" s="280">
        <f t="shared" si="22"/>
        <v>7551</v>
      </c>
      <c r="J446" s="278">
        <f t="shared" si="20"/>
        <v>12783</v>
      </c>
      <c r="K446" s="279"/>
      <c r="L446" s="256"/>
    </row>
    <row r="447" spans="1:12" s="227" customFormat="1" ht="96.6" outlineLevel="1">
      <c r="A447" s="274">
        <v>3629</v>
      </c>
      <c r="B447" s="79" t="s">
        <v>702</v>
      </c>
      <c r="C447" s="275" t="s">
        <v>2031</v>
      </c>
      <c r="D447" s="275" t="s">
        <v>2626</v>
      </c>
      <c r="E447" s="275">
        <v>1</v>
      </c>
      <c r="F447" s="280">
        <v>6604.8</v>
      </c>
      <c r="G447" s="280">
        <f t="shared" si="21"/>
        <v>6604.8</v>
      </c>
      <c r="H447" s="280">
        <v>9900.1999999999989</v>
      </c>
      <c r="I447" s="280">
        <f t="shared" si="22"/>
        <v>9900.1999999999989</v>
      </c>
      <c r="J447" s="278">
        <f t="shared" si="20"/>
        <v>16505</v>
      </c>
      <c r="K447" s="279"/>
      <c r="L447" s="256"/>
    </row>
    <row r="448" spans="1:12" s="227" customFormat="1" ht="96.6" outlineLevel="1">
      <c r="A448" s="274">
        <v>3630</v>
      </c>
      <c r="B448" s="79" t="s">
        <v>703</v>
      </c>
      <c r="C448" s="275" t="s">
        <v>2031</v>
      </c>
      <c r="D448" s="275" t="s">
        <v>2627</v>
      </c>
      <c r="E448" s="275">
        <v>1</v>
      </c>
      <c r="F448" s="280">
        <v>5884.8</v>
      </c>
      <c r="G448" s="280">
        <f t="shared" si="21"/>
        <v>5884.8</v>
      </c>
      <c r="H448" s="280">
        <v>8054.4</v>
      </c>
      <c r="I448" s="280">
        <f t="shared" si="22"/>
        <v>8054.4</v>
      </c>
      <c r="J448" s="278">
        <f t="shared" si="20"/>
        <v>13939.2</v>
      </c>
      <c r="K448" s="279"/>
      <c r="L448" s="256"/>
    </row>
    <row r="449" spans="1:12" s="227" customFormat="1" ht="96.6" outlineLevel="1">
      <c r="A449" s="274">
        <v>3631</v>
      </c>
      <c r="B449" s="79" t="s">
        <v>704</v>
      </c>
      <c r="C449" s="275" t="s">
        <v>2031</v>
      </c>
      <c r="D449" s="275" t="s">
        <v>2628</v>
      </c>
      <c r="E449" s="275">
        <v>1</v>
      </c>
      <c r="F449" s="280">
        <v>7353.6000000000013</v>
      </c>
      <c r="G449" s="280">
        <f t="shared" si="21"/>
        <v>7353.6000000000013</v>
      </c>
      <c r="H449" s="280">
        <v>10571.4</v>
      </c>
      <c r="I449" s="280">
        <f t="shared" si="22"/>
        <v>10571.4</v>
      </c>
      <c r="J449" s="278">
        <f t="shared" si="20"/>
        <v>17925</v>
      </c>
      <c r="K449" s="279"/>
      <c r="L449" s="256"/>
    </row>
    <row r="450" spans="1:12" s="227" customFormat="1" ht="96.6" outlineLevel="1">
      <c r="A450" s="274">
        <v>3632</v>
      </c>
      <c r="B450" s="79" t="s">
        <v>705</v>
      </c>
      <c r="C450" s="275" t="s">
        <v>2031</v>
      </c>
      <c r="D450" s="275" t="s">
        <v>2687</v>
      </c>
      <c r="E450" s="275">
        <v>2</v>
      </c>
      <c r="F450" s="280">
        <v>6225.6000000000013</v>
      </c>
      <c r="G450" s="280">
        <f t="shared" si="21"/>
        <v>12451.200000000003</v>
      </c>
      <c r="H450" s="280">
        <v>8557.7999999999993</v>
      </c>
      <c r="I450" s="280">
        <f t="shared" si="22"/>
        <v>17115.599999999999</v>
      </c>
      <c r="J450" s="278">
        <f t="shared" si="20"/>
        <v>29566.800000000003</v>
      </c>
      <c r="K450" s="279"/>
      <c r="L450" s="256"/>
    </row>
    <row r="451" spans="1:12" s="227" customFormat="1" ht="96.6" outlineLevel="1">
      <c r="A451" s="274">
        <v>3633</v>
      </c>
      <c r="B451" s="79" t="s">
        <v>706</v>
      </c>
      <c r="C451" s="275" t="s">
        <v>2031</v>
      </c>
      <c r="D451" s="275" t="s">
        <v>2630</v>
      </c>
      <c r="E451" s="275">
        <v>1</v>
      </c>
      <c r="F451" s="280">
        <v>7790.4000000000005</v>
      </c>
      <c r="G451" s="280">
        <f t="shared" si="21"/>
        <v>7790.4000000000005</v>
      </c>
      <c r="H451" s="280">
        <v>11242.6</v>
      </c>
      <c r="I451" s="280">
        <f t="shared" si="22"/>
        <v>11242.6</v>
      </c>
      <c r="J451" s="278">
        <f t="shared" si="20"/>
        <v>19033</v>
      </c>
      <c r="K451" s="279"/>
      <c r="L451" s="256"/>
    </row>
    <row r="452" spans="1:12" s="227" customFormat="1" ht="96.6" outlineLevel="1">
      <c r="A452" s="274">
        <v>3634</v>
      </c>
      <c r="B452" s="79" t="s">
        <v>707</v>
      </c>
      <c r="C452" s="275" t="s">
        <v>2031</v>
      </c>
      <c r="D452" s="275" t="s">
        <v>2657</v>
      </c>
      <c r="E452" s="275">
        <v>1</v>
      </c>
      <c r="F452" s="280">
        <v>6568.0000000000009</v>
      </c>
      <c r="G452" s="280">
        <f t="shared" si="21"/>
        <v>6568.0000000000009</v>
      </c>
      <c r="H452" s="280">
        <v>9061.2000000000007</v>
      </c>
      <c r="I452" s="280">
        <f t="shared" si="22"/>
        <v>9061.2000000000007</v>
      </c>
      <c r="J452" s="278">
        <f t="shared" si="20"/>
        <v>15629.2</v>
      </c>
      <c r="K452" s="279"/>
      <c r="L452" s="256"/>
    </row>
    <row r="453" spans="1:12" s="227" customFormat="1" ht="96.6" outlineLevel="1">
      <c r="A453" s="274">
        <v>3635</v>
      </c>
      <c r="B453" s="79" t="s">
        <v>708</v>
      </c>
      <c r="C453" s="275" t="s">
        <v>2031</v>
      </c>
      <c r="D453" s="275" t="s">
        <v>2632</v>
      </c>
      <c r="E453" s="275">
        <v>2</v>
      </c>
      <c r="F453" s="280">
        <v>8227.2000000000007</v>
      </c>
      <c r="G453" s="280">
        <f t="shared" si="21"/>
        <v>16454.400000000001</v>
      </c>
      <c r="H453" s="280">
        <v>11913.8</v>
      </c>
      <c r="I453" s="280">
        <f t="shared" si="22"/>
        <v>23827.599999999999</v>
      </c>
      <c r="J453" s="278">
        <f t="shared" si="20"/>
        <v>40282</v>
      </c>
      <c r="K453" s="279"/>
      <c r="L453" s="256"/>
    </row>
    <row r="454" spans="1:12" s="227" customFormat="1" ht="96.6" outlineLevel="1">
      <c r="A454" s="274">
        <v>3636</v>
      </c>
      <c r="B454" s="79" t="s">
        <v>716</v>
      </c>
      <c r="C454" s="275" t="s">
        <v>2031</v>
      </c>
      <c r="D454" s="275" t="s">
        <v>2657</v>
      </c>
      <c r="E454" s="275">
        <v>1</v>
      </c>
      <c r="F454" s="280">
        <v>16024</v>
      </c>
      <c r="G454" s="280">
        <f t="shared" si="21"/>
        <v>16024</v>
      </c>
      <c r="H454" s="280">
        <v>24163.200000000001</v>
      </c>
      <c r="I454" s="280">
        <f t="shared" si="22"/>
        <v>24163.200000000001</v>
      </c>
      <c r="J454" s="278">
        <f t="shared" si="20"/>
        <v>40187.199999999997</v>
      </c>
      <c r="K454" s="279"/>
      <c r="L454" s="256"/>
    </row>
    <row r="455" spans="1:12" s="227" customFormat="1" ht="96.6" outlineLevel="1">
      <c r="A455" s="274">
        <v>3637</v>
      </c>
      <c r="B455" s="79" t="s">
        <v>709</v>
      </c>
      <c r="C455" s="275" t="s">
        <v>2031</v>
      </c>
      <c r="D455" s="275" t="s">
        <v>2677</v>
      </c>
      <c r="E455" s="275">
        <v>1</v>
      </c>
      <c r="F455" s="280">
        <v>16024</v>
      </c>
      <c r="G455" s="280">
        <f t="shared" si="21"/>
        <v>16024</v>
      </c>
      <c r="H455" s="280">
        <v>24163.200000000001</v>
      </c>
      <c r="I455" s="280">
        <f t="shared" si="22"/>
        <v>24163.200000000001</v>
      </c>
      <c r="J455" s="278">
        <f t="shared" si="20"/>
        <v>40187.199999999997</v>
      </c>
      <c r="K455" s="279"/>
      <c r="L455" s="256"/>
    </row>
    <row r="456" spans="1:12" s="227" customFormat="1" ht="96.6" outlineLevel="1">
      <c r="A456" s="274">
        <v>3638</v>
      </c>
      <c r="B456" s="79" t="s">
        <v>716</v>
      </c>
      <c r="C456" s="275" t="s">
        <v>2031</v>
      </c>
      <c r="D456" s="275" t="s">
        <v>2657</v>
      </c>
      <c r="E456" s="275"/>
      <c r="F456" s="280"/>
      <c r="G456" s="280"/>
      <c r="H456" s="280"/>
      <c r="I456" s="280"/>
      <c r="J456" s="278"/>
      <c r="K456" s="279"/>
      <c r="L456" s="256"/>
    </row>
    <row r="457" spans="1:12" s="227" customFormat="1" ht="96.6" outlineLevel="1">
      <c r="A457" s="274">
        <v>3639</v>
      </c>
      <c r="B457" s="79" t="s">
        <v>709</v>
      </c>
      <c r="C457" s="275" t="s">
        <v>2031</v>
      </c>
      <c r="D457" s="275" t="s">
        <v>2677</v>
      </c>
      <c r="E457" s="275"/>
      <c r="F457" s="280"/>
      <c r="G457" s="280"/>
      <c r="H457" s="280"/>
      <c r="I457" s="280"/>
      <c r="J457" s="278"/>
      <c r="K457" s="279"/>
      <c r="L457" s="256"/>
    </row>
    <row r="458" spans="1:12" s="227" customFormat="1" ht="13.8" outlineLevel="1">
      <c r="A458" s="274">
        <v>3640</v>
      </c>
      <c r="B458" s="294" t="s">
        <v>2688</v>
      </c>
      <c r="C458" s="275"/>
      <c r="D458" s="275"/>
      <c r="E458" s="275"/>
      <c r="F458" s="280"/>
      <c r="G458" s="280"/>
      <c r="H458" s="280"/>
      <c r="I458" s="280"/>
      <c r="J458" s="278"/>
      <c r="K458" s="279"/>
      <c r="L458" s="256"/>
    </row>
    <row r="459" spans="1:12" s="227" customFormat="1" ht="165.6" outlineLevel="1">
      <c r="A459" s="274">
        <v>3641</v>
      </c>
      <c r="B459" s="79" t="s">
        <v>2661</v>
      </c>
      <c r="C459" s="275" t="s">
        <v>31</v>
      </c>
      <c r="D459" s="275">
        <v>1</v>
      </c>
      <c r="E459" s="275">
        <v>1</v>
      </c>
      <c r="F459" s="280">
        <v>1431988</v>
      </c>
      <c r="G459" s="280">
        <f t="shared" si="21"/>
        <v>1431988</v>
      </c>
      <c r="H459" s="280">
        <v>343677</v>
      </c>
      <c r="I459" s="280">
        <f t="shared" si="22"/>
        <v>343677</v>
      </c>
      <c r="J459" s="278">
        <f t="shared" si="20"/>
        <v>1775665</v>
      </c>
      <c r="K459" s="279"/>
      <c r="L459" s="256"/>
    </row>
    <row r="460" spans="1:12" s="227" customFormat="1" ht="165.6" outlineLevel="1">
      <c r="A460" s="274">
        <v>3642</v>
      </c>
      <c r="B460" s="79" t="s">
        <v>2661</v>
      </c>
      <c r="C460" s="275" t="s">
        <v>31</v>
      </c>
      <c r="D460" s="275">
        <v>1</v>
      </c>
      <c r="E460" s="275">
        <v>1</v>
      </c>
      <c r="F460" s="280">
        <v>1431988</v>
      </c>
      <c r="G460" s="280">
        <f t="shared" si="21"/>
        <v>1431988</v>
      </c>
      <c r="H460" s="280">
        <v>343677</v>
      </c>
      <c r="I460" s="280">
        <f t="shared" si="22"/>
        <v>343677</v>
      </c>
      <c r="J460" s="278">
        <f t="shared" si="20"/>
        <v>1775665</v>
      </c>
      <c r="K460" s="279"/>
      <c r="L460" s="256"/>
    </row>
    <row r="461" spans="1:12" s="227" customFormat="1" ht="55.2" outlineLevel="1">
      <c r="A461" s="274">
        <v>3643</v>
      </c>
      <c r="B461" s="288" t="s">
        <v>642</v>
      </c>
      <c r="C461" s="289" t="s">
        <v>31</v>
      </c>
      <c r="D461" s="289">
        <v>10</v>
      </c>
      <c r="E461" s="289">
        <v>10</v>
      </c>
      <c r="F461" s="280">
        <v>11269.8</v>
      </c>
      <c r="G461" s="280">
        <f t="shared" si="21"/>
        <v>112698</v>
      </c>
      <c r="H461" s="280">
        <v>4100</v>
      </c>
      <c r="I461" s="280">
        <f t="shared" si="22"/>
        <v>41000</v>
      </c>
      <c r="J461" s="278">
        <f t="shared" si="20"/>
        <v>153698</v>
      </c>
      <c r="K461" s="279"/>
      <c r="L461" s="256"/>
    </row>
    <row r="462" spans="1:12" s="227" customFormat="1" ht="55.2" outlineLevel="1">
      <c r="A462" s="274">
        <v>3644</v>
      </c>
      <c r="B462" s="288" t="s">
        <v>643</v>
      </c>
      <c r="C462" s="289" t="s">
        <v>31</v>
      </c>
      <c r="D462" s="289">
        <v>10</v>
      </c>
      <c r="E462" s="289">
        <v>10</v>
      </c>
      <c r="F462" s="280">
        <v>14125.5</v>
      </c>
      <c r="G462" s="280">
        <f t="shared" si="21"/>
        <v>141255</v>
      </c>
      <c r="H462" s="280">
        <v>4100</v>
      </c>
      <c r="I462" s="280">
        <f t="shared" si="22"/>
        <v>41000</v>
      </c>
      <c r="J462" s="278">
        <f t="shared" si="20"/>
        <v>182255</v>
      </c>
      <c r="K462" s="279"/>
      <c r="L462" s="256"/>
    </row>
    <row r="463" spans="1:12" s="227" customFormat="1" ht="82.8" outlineLevel="1">
      <c r="A463" s="274">
        <v>3645</v>
      </c>
      <c r="B463" s="288" t="s">
        <v>645</v>
      </c>
      <c r="C463" s="289" t="s">
        <v>31</v>
      </c>
      <c r="D463" s="289">
        <v>2</v>
      </c>
      <c r="E463" s="289">
        <v>2</v>
      </c>
      <c r="F463" s="280">
        <v>58582.5</v>
      </c>
      <c r="G463" s="280">
        <f t="shared" si="21"/>
        <v>117165</v>
      </c>
      <c r="H463" s="280">
        <v>19918.050000000003</v>
      </c>
      <c r="I463" s="280">
        <f t="shared" si="22"/>
        <v>39836.100000000006</v>
      </c>
      <c r="J463" s="278">
        <f t="shared" si="20"/>
        <v>157001.1</v>
      </c>
      <c r="K463" s="279"/>
      <c r="L463" s="256"/>
    </row>
    <row r="464" spans="1:12" s="227" customFormat="1" ht="41.4" outlineLevel="1">
      <c r="A464" s="274">
        <v>3646</v>
      </c>
      <c r="B464" s="288" t="s">
        <v>648</v>
      </c>
      <c r="C464" s="289" t="s">
        <v>31</v>
      </c>
      <c r="D464" s="289">
        <v>10</v>
      </c>
      <c r="E464" s="289">
        <v>10</v>
      </c>
      <c r="F464" s="280">
        <v>5132.7</v>
      </c>
      <c r="G464" s="280">
        <f t="shared" si="21"/>
        <v>51327</v>
      </c>
      <c r="H464" s="280">
        <v>2650</v>
      </c>
      <c r="I464" s="280">
        <f t="shared" si="22"/>
        <v>26500</v>
      </c>
      <c r="J464" s="278">
        <f t="shared" si="20"/>
        <v>77827</v>
      </c>
      <c r="K464" s="279"/>
      <c r="L464" s="256"/>
    </row>
    <row r="465" spans="1:12" s="227" customFormat="1" ht="41.4" outlineLevel="1">
      <c r="A465" s="274">
        <v>3647</v>
      </c>
      <c r="B465" s="288" t="s">
        <v>649</v>
      </c>
      <c r="C465" s="289" t="s">
        <v>31</v>
      </c>
      <c r="D465" s="289">
        <v>10</v>
      </c>
      <c r="E465" s="289">
        <v>10</v>
      </c>
      <c r="F465" s="280">
        <v>5190.3</v>
      </c>
      <c r="G465" s="280">
        <f t="shared" si="21"/>
        <v>51903</v>
      </c>
      <c r="H465" s="280">
        <v>2650</v>
      </c>
      <c r="I465" s="280">
        <f t="shared" si="22"/>
        <v>26500</v>
      </c>
      <c r="J465" s="278">
        <f t="shared" si="20"/>
        <v>78403</v>
      </c>
      <c r="K465" s="279"/>
      <c r="L465" s="256"/>
    </row>
    <row r="466" spans="1:12" s="227" customFormat="1" ht="124.2" outlineLevel="1">
      <c r="A466" s="274">
        <v>3648</v>
      </c>
      <c r="B466" s="288" t="s">
        <v>535</v>
      </c>
      <c r="C466" s="289" t="s">
        <v>2461</v>
      </c>
      <c r="D466" s="289" t="s">
        <v>2689</v>
      </c>
      <c r="E466" s="289">
        <v>35.450000000000003</v>
      </c>
      <c r="F466" s="280">
        <v>2688</v>
      </c>
      <c r="G466" s="280">
        <f t="shared" si="21"/>
        <v>95289.600000000006</v>
      </c>
      <c r="H466" s="280">
        <v>6712.0000000000009</v>
      </c>
      <c r="I466" s="280">
        <f t="shared" si="22"/>
        <v>237940.40000000005</v>
      </c>
      <c r="J466" s="278">
        <f t="shared" si="20"/>
        <v>333230.00000000006</v>
      </c>
      <c r="K466" s="279"/>
      <c r="L466" s="256"/>
    </row>
    <row r="467" spans="1:12" s="227" customFormat="1" ht="124.2" outlineLevel="1">
      <c r="A467" s="274">
        <v>3649</v>
      </c>
      <c r="B467" s="288" t="s">
        <v>652</v>
      </c>
      <c r="C467" s="289" t="s">
        <v>2461</v>
      </c>
      <c r="D467" s="289" t="s">
        <v>2690</v>
      </c>
      <c r="E467" s="289">
        <v>2.9</v>
      </c>
      <c r="F467" s="280">
        <v>3331.8400000000006</v>
      </c>
      <c r="G467" s="280">
        <f t="shared" si="21"/>
        <v>9662.3360000000011</v>
      </c>
      <c r="H467" s="280">
        <v>8390</v>
      </c>
      <c r="I467" s="280">
        <f t="shared" si="22"/>
        <v>24331</v>
      </c>
      <c r="J467" s="278">
        <f t="shared" si="20"/>
        <v>33993.336000000003</v>
      </c>
      <c r="K467" s="279"/>
      <c r="L467" s="256"/>
    </row>
    <row r="468" spans="1:12" s="227" customFormat="1" ht="124.2" outlineLevel="1">
      <c r="A468" s="274">
        <v>3650</v>
      </c>
      <c r="B468" s="79" t="s">
        <v>653</v>
      </c>
      <c r="C468" s="275" t="s">
        <v>2461</v>
      </c>
      <c r="D468" s="275" t="s">
        <v>2691</v>
      </c>
      <c r="E468" s="275">
        <v>18.8</v>
      </c>
      <c r="F468" s="280">
        <v>3331.8400000000006</v>
      </c>
      <c r="G468" s="280">
        <f t="shared" si="21"/>
        <v>62638.592000000011</v>
      </c>
      <c r="H468" s="280">
        <v>8390</v>
      </c>
      <c r="I468" s="280">
        <f t="shared" si="22"/>
        <v>157732</v>
      </c>
      <c r="J468" s="278">
        <f t="shared" si="20"/>
        <v>220370.592</v>
      </c>
      <c r="K468" s="279"/>
      <c r="L468" s="256"/>
    </row>
    <row r="469" spans="1:12" s="227" customFormat="1" ht="124.2" outlineLevel="1">
      <c r="A469" s="274">
        <v>3651</v>
      </c>
      <c r="B469" s="79" t="s">
        <v>654</v>
      </c>
      <c r="C469" s="275" t="s">
        <v>2461</v>
      </c>
      <c r="D469" s="275" t="s">
        <v>2692</v>
      </c>
      <c r="E469" s="275">
        <v>15.4</v>
      </c>
      <c r="F469" s="280">
        <v>3653.1200000000003</v>
      </c>
      <c r="G469" s="280">
        <f t="shared" si="21"/>
        <v>56258.04800000001</v>
      </c>
      <c r="H469" s="280">
        <v>9229</v>
      </c>
      <c r="I469" s="280">
        <f t="shared" si="22"/>
        <v>142126.6</v>
      </c>
      <c r="J469" s="278">
        <f t="shared" si="20"/>
        <v>198384.64800000002</v>
      </c>
      <c r="K469" s="279"/>
      <c r="L469" s="256"/>
    </row>
    <row r="470" spans="1:12" s="227" customFormat="1" ht="124.2" outlineLevel="1">
      <c r="A470" s="274">
        <v>3652</v>
      </c>
      <c r="B470" s="79" t="s">
        <v>655</v>
      </c>
      <c r="C470" s="275" t="s">
        <v>2461</v>
      </c>
      <c r="D470" s="275" t="s">
        <v>2693</v>
      </c>
      <c r="E470" s="275">
        <v>12.95</v>
      </c>
      <c r="F470" s="280">
        <v>3975.6800000000003</v>
      </c>
      <c r="G470" s="280">
        <f t="shared" si="21"/>
        <v>51485.056000000004</v>
      </c>
      <c r="H470" s="280">
        <v>10068</v>
      </c>
      <c r="I470" s="280">
        <f t="shared" si="22"/>
        <v>130380.59999999999</v>
      </c>
      <c r="J470" s="278">
        <f t="shared" ref="J470:J533" si="23">G470+I470</f>
        <v>181865.65599999999</v>
      </c>
      <c r="K470" s="279"/>
      <c r="L470" s="256"/>
    </row>
    <row r="471" spans="1:12" s="227" customFormat="1" ht="124.2" outlineLevel="1">
      <c r="A471" s="274">
        <v>3653</v>
      </c>
      <c r="B471" s="294" t="s">
        <v>656</v>
      </c>
      <c r="C471" s="275" t="s">
        <v>2461</v>
      </c>
      <c r="D471" s="275" t="s">
        <v>2643</v>
      </c>
      <c r="E471" s="275">
        <v>10.199999999999999</v>
      </c>
      <c r="F471" s="280">
        <v>4296.96</v>
      </c>
      <c r="G471" s="280">
        <f t="shared" si="21"/>
        <v>43828.991999999998</v>
      </c>
      <c r="H471" s="280">
        <v>10907.000000000002</v>
      </c>
      <c r="I471" s="280">
        <f t="shared" si="22"/>
        <v>111251.40000000001</v>
      </c>
      <c r="J471" s="278">
        <f t="shared" si="23"/>
        <v>155080.39199999999</v>
      </c>
      <c r="K471" s="279"/>
      <c r="L471" s="256"/>
    </row>
    <row r="472" spans="1:12" s="227" customFormat="1" ht="124.2" outlineLevel="1">
      <c r="A472" s="274">
        <v>3654</v>
      </c>
      <c r="B472" s="79" t="s">
        <v>657</v>
      </c>
      <c r="C472" s="275" t="s">
        <v>2461</v>
      </c>
      <c r="D472" s="275" t="s">
        <v>2694</v>
      </c>
      <c r="E472" s="275">
        <v>22.2</v>
      </c>
      <c r="F472" s="280">
        <v>4619.5199999999995</v>
      </c>
      <c r="G472" s="280">
        <f t="shared" si="21"/>
        <v>102553.34399999998</v>
      </c>
      <c r="H472" s="280">
        <v>11746</v>
      </c>
      <c r="I472" s="280">
        <f t="shared" si="22"/>
        <v>260761.19999999998</v>
      </c>
      <c r="J472" s="278">
        <f t="shared" si="23"/>
        <v>363314.54399999999</v>
      </c>
      <c r="K472" s="279"/>
      <c r="L472" s="256"/>
    </row>
    <row r="473" spans="1:12" s="227" customFormat="1" ht="124.2" outlineLevel="1">
      <c r="A473" s="274">
        <v>3655</v>
      </c>
      <c r="B473" s="79" t="s">
        <v>658</v>
      </c>
      <c r="C473" s="275" t="s">
        <v>2461</v>
      </c>
      <c r="D473" s="275" t="s">
        <v>2645</v>
      </c>
      <c r="E473" s="275">
        <v>10.199999999999999</v>
      </c>
      <c r="F473" s="280">
        <v>4940.8</v>
      </c>
      <c r="G473" s="280">
        <f t="shared" si="21"/>
        <v>50396.159999999996</v>
      </c>
      <c r="H473" s="280">
        <v>12585</v>
      </c>
      <c r="I473" s="280">
        <f t="shared" si="22"/>
        <v>128366.99999999999</v>
      </c>
      <c r="J473" s="278">
        <f t="shared" si="23"/>
        <v>178763.15999999997</v>
      </c>
      <c r="K473" s="279"/>
      <c r="L473" s="256"/>
    </row>
    <row r="474" spans="1:12" s="227" customFormat="1" ht="124.2" outlineLevel="1">
      <c r="A474" s="274">
        <v>3656</v>
      </c>
      <c r="B474" s="79" t="s">
        <v>659</v>
      </c>
      <c r="C474" s="275" t="s">
        <v>2461</v>
      </c>
      <c r="D474" s="275" t="s">
        <v>2695</v>
      </c>
      <c r="E474" s="275">
        <v>5.85</v>
      </c>
      <c r="F474" s="280">
        <v>6094.0800000000008</v>
      </c>
      <c r="G474" s="280">
        <f t="shared" si="21"/>
        <v>35650.368000000002</v>
      </c>
      <c r="H474" s="280">
        <v>13424.000000000002</v>
      </c>
      <c r="I474" s="280">
        <f t="shared" si="22"/>
        <v>78530.400000000009</v>
      </c>
      <c r="J474" s="278">
        <f t="shared" si="23"/>
        <v>114180.76800000001</v>
      </c>
      <c r="K474" s="279"/>
      <c r="L474" s="256"/>
    </row>
    <row r="475" spans="1:12" s="227" customFormat="1" ht="124.2" outlineLevel="1">
      <c r="A475" s="274">
        <v>3657</v>
      </c>
      <c r="B475" s="294" t="s">
        <v>660</v>
      </c>
      <c r="C475" s="275" t="s">
        <v>2461</v>
      </c>
      <c r="D475" s="290">
        <v>5</v>
      </c>
      <c r="E475" s="290">
        <v>5</v>
      </c>
      <c r="F475" s="280">
        <v>6465.2800000000016</v>
      </c>
      <c r="G475" s="280">
        <f t="shared" si="21"/>
        <v>32326.400000000009</v>
      </c>
      <c r="H475" s="280">
        <v>14263</v>
      </c>
      <c r="I475" s="280">
        <f t="shared" si="22"/>
        <v>71315</v>
      </c>
      <c r="J475" s="278">
        <f t="shared" si="23"/>
        <v>103641.40000000001</v>
      </c>
      <c r="K475" s="279"/>
      <c r="L475" s="256"/>
    </row>
    <row r="476" spans="1:12" s="227" customFormat="1" ht="124.2" outlineLevel="1">
      <c r="A476" s="274">
        <v>3658</v>
      </c>
      <c r="B476" s="79" t="s">
        <v>661</v>
      </c>
      <c r="C476" s="275" t="s">
        <v>2461</v>
      </c>
      <c r="D476" s="275" t="s">
        <v>2696</v>
      </c>
      <c r="E476" s="275">
        <v>11.63</v>
      </c>
      <c r="F476" s="280">
        <v>6836.4800000000005</v>
      </c>
      <c r="G476" s="280">
        <f t="shared" si="21"/>
        <v>79508.262400000007</v>
      </c>
      <c r="H476" s="280">
        <v>15102</v>
      </c>
      <c r="I476" s="280">
        <f t="shared" si="22"/>
        <v>175636.26</v>
      </c>
      <c r="J476" s="278">
        <f t="shared" si="23"/>
        <v>255144.52240000002</v>
      </c>
      <c r="K476" s="279"/>
      <c r="L476" s="256"/>
    </row>
    <row r="477" spans="1:12" s="227" customFormat="1" ht="124.2" outlineLevel="1">
      <c r="A477" s="274">
        <v>3659</v>
      </c>
      <c r="B477" s="79" t="s">
        <v>663</v>
      </c>
      <c r="C477" s="275" t="s">
        <v>2461</v>
      </c>
      <c r="D477" s="275" t="s">
        <v>2697</v>
      </c>
      <c r="E477" s="275">
        <v>0.48</v>
      </c>
      <c r="F477" s="280">
        <v>6836.4800000000005</v>
      </c>
      <c r="G477" s="280">
        <f t="shared" si="21"/>
        <v>3281.5104000000001</v>
      </c>
      <c r="H477" s="280">
        <v>15102</v>
      </c>
      <c r="I477" s="280">
        <f t="shared" si="22"/>
        <v>7248.96</v>
      </c>
      <c r="J477" s="278">
        <f t="shared" si="23"/>
        <v>10530.4704</v>
      </c>
      <c r="K477" s="279"/>
      <c r="L477" s="256"/>
    </row>
    <row r="478" spans="1:12" s="227" customFormat="1" ht="124.2" outlineLevel="1">
      <c r="A478" s="274">
        <v>3660</v>
      </c>
      <c r="B478" s="79" t="s">
        <v>664</v>
      </c>
      <c r="C478" s="275" t="s">
        <v>2461</v>
      </c>
      <c r="D478" s="275" t="s">
        <v>2698</v>
      </c>
      <c r="E478" s="275">
        <v>23.03</v>
      </c>
      <c r="F478" s="280">
        <v>9063.68</v>
      </c>
      <c r="G478" s="280">
        <f t="shared" si="21"/>
        <v>208736.55040000001</v>
      </c>
      <c r="H478" s="280">
        <v>20136</v>
      </c>
      <c r="I478" s="280">
        <f t="shared" si="22"/>
        <v>463732.08</v>
      </c>
      <c r="J478" s="278">
        <f t="shared" si="23"/>
        <v>672468.63040000002</v>
      </c>
      <c r="K478" s="279"/>
      <c r="L478" s="256"/>
    </row>
    <row r="479" spans="1:12" s="227" customFormat="1" ht="96.6" outlineLevel="1">
      <c r="A479" s="274">
        <v>3661</v>
      </c>
      <c r="B479" s="79" t="s">
        <v>536</v>
      </c>
      <c r="C479" s="275" t="s">
        <v>2031</v>
      </c>
      <c r="D479" s="275" t="s">
        <v>2593</v>
      </c>
      <c r="E479" s="275">
        <v>10</v>
      </c>
      <c r="F479" s="280">
        <v>870.4000000000002</v>
      </c>
      <c r="G479" s="280">
        <f t="shared" si="21"/>
        <v>8704.0000000000018</v>
      </c>
      <c r="H479" s="280">
        <v>1450.0000000000002</v>
      </c>
      <c r="I479" s="280">
        <f t="shared" si="22"/>
        <v>14500.000000000002</v>
      </c>
      <c r="J479" s="278">
        <f t="shared" si="23"/>
        <v>23204.000000000004</v>
      </c>
      <c r="K479" s="279"/>
      <c r="L479" s="256"/>
    </row>
    <row r="480" spans="1:12" s="227" customFormat="1" ht="96.6" outlineLevel="1">
      <c r="A480" s="274">
        <v>3662</v>
      </c>
      <c r="B480" s="79" t="s">
        <v>667</v>
      </c>
      <c r="C480" s="275" t="s">
        <v>2031</v>
      </c>
      <c r="D480" s="275" t="s">
        <v>2699</v>
      </c>
      <c r="E480" s="275">
        <v>3</v>
      </c>
      <c r="F480" s="280">
        <v>870.4000000000002</v>
      </c>
      <c r="G480" s="280">
        <f t="shared" si="21"/>
        <v>2611.2000000000007</v>
      </c>
      <c r="H480" s="280">
        <v>1450.0000000000002</v>
      </c>
      <c r="I480" s="280">
        <f t="shared" si="22"/>
        <v>4350.0000000000009</v>
      </c>
      <c r="J480" s="278">
        <f t="shared" si="23"/>
        <v>6961.2000000000016</v>
      </c>
      <c r="K480" s="279"/>
      <c r="L480" s="256"/>
    </row>
    <row r="481" spans="1:12" s="227" customFormat="1" ht="96.6" outlineLevel="1">
      <c r="A481" s="274">
        <v>3663</v>
      </c>
      <c r="B481" s="79" t="s">
        <v>670</v>
      </c>
      <c r="C481" s="275" t="s">
        <v>2031</v>
      </c>
      <c r="D481" s="275" t="s">
        <v>2596</v>
      </c>
      <c r="E481" s="275">
        <v>2</v>
      </c>
      <c r="F481" s="280">
        <v>5110.4000000000005</v>
      </c>
      <c r="G481" s="280">
        <f t="shared" si="21"/>
        <v>10220.800000000001</v>
      </c>
      <c r="H481" s="280">
        <v>8905.9850000000006</v>
      </c>
      <c r="I481" s="280">
        <f t="shared" si="22"/>
        <v>17811.97</v>
      </c>
      <c r="J481" s="278">
        <f t="shared" si="23"/>
        <v>28032.770000000004</v>
      </c>
      <c r="K481" s="279"/>
      <c r="L481" s="256"/>
    </row>
    <row r="482" spans="1:12" s="227" customFormat="1" ht="96.6" outlineLevel="1">
      <c r="A482" s="274">
        <v>3664</v>
      </c>
      <c r="B482" s="79" t="s">
        <v>718</v>
      </c>
      <c r="C482" s="275" t="s">
        <v>2031</v>
      </c>
      <c r="D482" s="275" t="s">
        <v>2700</v>
      </c>
      <c r="E482" s="275">
        <v>2</v>
      </c>
      <c r="F482" s="280">
        <v>15225.599999999999</v>
      </c>
      <c r="G482" s="280">
        <f t="shared" si="21"/>
        <v>30451.199999999997</v>
      </c>
      <c r="H482" s="280">
        <v>21394.5</v>
      </c>
      <c r="I482" s="280">
        <f t="shared" si="22"/>
        <v>42789</v>
      </c>
      <c r="J482" s="278">
        <f t="shared" si="23"/>
        <v>73240.2</v>
      </c>
      <c r="K482" s="279"/>
      <c r="L482" s="256"/>
    </row>
    <row r="483" spans="1:12" s="227" customFormat="1" ht="96.6" outlineLevel="1">
      <c r="A483" s="274">
        <v>3665</v>
      </c>
      <c r="B483" s="294" t="s">
        <v>671</v>
      </c>
      <c r="C483" s="275" t="s">
        <v>2031</v>
      </c>
      <c r="D483" s="275" t="s">
        <v>2597</v>
      </c>
      <c r="E483" s="275">
        <v>1</v>
      </c>
      <c r="F483" s="280">
        <v>2409.6</v>
      </c>
      <c r="G483" s="280">
        <f t="shared" si="21"/>
        <v>2409.6</v>
      </c>
      <c r="H483" s="280">
        <v>2902.9399999999996</v>
      </c>
      <c r="I483" s="280">
        <f t="shared" si="22"/>
        <v>2902.9399999999996</v>
      </c>
      <c r="J483" s="278">
        <f t="shared" si="23"/>
        <v>5312.5399999999991</v>
      </c>
      <c r="K483" s="279"/>
      <c r="L483" s="256"/>
    </row>
    <row r="484" spans="1:12" s="227" customFormat="1" ht="96.6" outlineLevel="1">
      <c r="A484" s="274">
        <v>3666</v>
      </c>
      <c r="B484" s="79" t="s">
        <v>672</v>
      </c>
      <c r="C484" s="275" t="s">
        <v>2031</v>
      </c>
      <c r="D484" s="275" t="s">
        <v>2701</v>
      </c>
      <c r="E484" s="275">
        <v>2</v>
      </c>
      <c r="F484" s="280">
        <v>15225.599999999999</v>
      </c>
      <c r="G484" s="280">
        <f t="shared" si="21"/>
        <v>30451.199999999997</v>
      </c>
      <c r="H484" s="280">
        <v>21394.5</v>
      </c>
      <c r="I484" s="280">
        <f t="shared" si="22"/>
        <v>42789</v>
      </c>
      <c r="J484" s="278">
        <f t="shared" si="23"/>
        <v>73240.2</v>
      </c>
      <c r="K484" s="279"/>
      <c r="L484" s="256"/>
    </row>
    <row r="485" spans="1:12" s="227" customFormat="1" ht="96.6" outlineLevel="1">
      <c r="A485" s="274">
        <v>3667</v>
      </c>
      <c r="B485" s="79" t="s">
        <v>537</v>
      </c>
      <c r="C485" s="275" t="s">
        <v>2031</v>
      </c>
      <c r="D485" s="275" t="s">
        <v>2702</v>
      </c>
      <c r="E485" s="275">
        <v>9</v>
      </c>
      <c r="F485" s="280">
        <v>2409.6</v>
      </c>
      <c r="G485" s="280">
        <f t="shared" si="21"/>
        <v>21686.399999999998</v>
      </c>
      <c r="H485" s="280">
        <v>2902.9399999999996</v>
      </c>
      <c r="I485" s="280">
        <f t="shared" si="22"/>
        <v>26126.459999999995</v>
      </c>
      <c r="J485" s="278">
        <f t="shared" si="23"/>
        <v>47812.859999999993</v>
      </c>
      <c r="K485" s="279"/>
      <c r="L485" s="256"/>
    </row>
    <row r="486" spans="1:12" s="227" customFormat="1" ht="96.6" outlineLevel="1">
      <c r="A486" s="274">
        <v>3668</v>
      </c>
      <c r="B486" s="79" t="s">
        <v>674</v>
      </c>
      <c r="C486" s="275" t="s">
        <v>2031</v>
      </c>
      <c r="D486" s="275" t="s">
        <v>2672</v>
      </c>
      <c r="E486" s="275">
        <v>1</v>
      </c>
      <c r="F486" s="280">
        <v>7228.8</v>
      </c>
      <c r="G486" s="280">
        <f t="shared" si="21"/>
        <v>7228.8</v>
      </c>
      <c r="H486" s="280">
        <v>8905.9850000000006</v>
      </c>
      <c r="I486" s="280">
        <f t="shared" si="22"/>
        <v>8905.9850000000006</v>
      </c>
      <c r="J486" s="278">
        <f t="shared" si="23"/>
        <v>16134.785</v>
      </c>
      <c r="K486" s="279"/>
      <c r="L486" s="256"/>
    </row>
    <row r="487" spans="1:12" s="227" customFormat="1" ht="96.6" outlineLevel="1">
      <c r="A487" s="274">
        <v>3669</v>
      </c>
      <c r="B487" s="79" t="s">
        <v>677</v>
      </c>
      <c r="C487" s="275" t="s">
        <v>2031</v>
      </c>
      <c r="D487" s="275" t="s">
        <v>2703</v>
      </c>
      <c r="E487" s="275">
        <v>3</v>
      </c>
      <c r="F487" s="280">
        <v>15225.599999999999</v>
      </c>
      <c r="G487" s="280">
        <f t="shared" si="21"/>
        <v>45676.799999999996</v>
      </c>
      <c r="H487" s="280">
        <v>21394.5</v>
      </c>
      <c r="I487" s="280">
        <f t="shared" si="22"/>
        <v>64183.5</v>
      </c>
      <c r="J487" s="278">
        <f t="shared" si="23"/>
        <v>109860.29999999999</v>
      </c>
      <c r="K487" s="279"/>
      <c r="L487" s="256"/>
    </row>
    <row r="488" spans="1:12" s="227" customFormat="1" ht="82.8" outlineLevel="1">
      <c r="A488" s="274">
        <v>3670</v>
      </c>
      <c r="B488" s="79" t="s">
        <v>678</v>
      </c>
      <c r="C488" s="275" t="s">
        <v>2031</v>
      </c>
      <c r="D488" s="275" t="s">
        <v>2704</v>
      </c>
      <c r="E488" s="275">
        <v>3</v>
      </c>
      <c r="F488" s="280">
        <v>2062.4</v>
      </c>
      <c r="G488" s="280">
        <f t="shared" si="21"/>
        <v>6187.2000000000007</v>
      </c>
      <c r="H488" s="280">
        <v>4195</v>
      </c>
      <c r="I488" s="280">
        <f t="shared" si="22"/>
        <v>12585</v>
      </c>
      <c r="J488" s="278">
        <f t="shared" si="23"/>
        <v>18772.2</v>
      </c>
      <c r="K488" s="279"/>
      <c r="L488" s="256"/>
    </row>
    <row r="489" spans="1:12" s="227" customFormat="1" ht="82.8" outlineLevel="1">
      <c r="A489" s="274">
        <v>3671</v>
      </c>
      <c r="B489" s="79" t="s">
        <v>679</v>
      </c>
      <c r="C489" s="275" t="s">
        <v>2031</v>
      </c>
      <c r="D489" s="275" t="s">
        <v>2705</v>
      </c>
      <c r="E489" s="275">
        <v>3</v>
      </c>
      <c r="F489" s="280">
        <v>2244.8000000000002</v>
      </c>
      <c r="G489" s="280">
        <f t="shared" si="21"/>
        <v>6734.4000000000005</v>
      </c>
      <c r="H489" s="280">
        <v>4195</v>
      </c>
      <c r="I489" s="280">
        <f t="shared" si="22"/>
        <v>12585</v>
      </c>
      <c r="J489" s="278">
        <f t="shared" si="23"/>
        <v>19319.400000000001</v>
      </c>
      <c r="K489" s="279"/>
      <c r="L489" s="256"/>
    </row>
    <row r="490" spans="1:12" s="227" customFormat="1" ht="82.8" outlineLevel="1">
      <c r="A490" s="274">
        <v>3672</v>
      </c>
      <c r="B490" s="79" t="s">
        <v>680</v>
      </c>
      <c r="C490" s="275" t="s">
        <v>2031</v>
      </c>
      <c r="D490" s="275" t="s">
        <v>2606</v>
      </c>
      <c r="E490" s="275">
        <v>2</v>
      </c>
      <c r="F490" s="280">
        <v>2425.6</v>
      </c>
      <c r="G490" s="280">
        <f t="shared" si="21"/>
        <v>4851.2</v>
      </c>
      <c r="H490" s="280">
        <v>4195</v>
      </c>
      <c r="I490" s="280">
        <f t="shared" si="22"/>
        <v>8390</v>
      </c>
      <c r="J490" s="278">
        <f t="shared" si="23"/>
        <v>13241.2</v>
      </c>
      <c r="K490" s="279"/>
      <c r="L490" s="256"/>
    </row>
    <row r="491" spans="1:12" s="227" customFormat="1" ht="82.8" outlineLevel="1">
      <c r="A491" s="274">
        <v>3673</v>
      </c>
      <c r="B491" s="79" t="s">
        <v>681</v>
      </c>
      <c r="C491" s="275" t="s">
        <v>2031</v>
      </c>
      <c r="D491" s="275" t="s">
        <v>2607</v>
      </c>
      <c r="E491" s="275">
        <v>2</v>
      </c>
      <c r="F491" s="280">
        <v>2606.4</v>
      </c>
      <c r="G491" s="280">
        <f t="shared" si="21"/>
        <v>5212.8</v>
      </c>
      <c r="H491" s="280">
        <v>4195</v>
      </c>
      <c r="I491" s="280">
        <f t="shared" si="22"/>
        <v>8390</v>
      </c>
      <c r="J491" s="278">
        <f t="shared" si="23"/>
        <v>13602.8</v>
      </c>
      <c r="K491" s="279"/>
      <c r="L491" s="256"/>
    </row>
    <row r="492" spans="1:12" s="227" customFormat="1" ht="82.8" outlineLevel="1">
      <c r="A492" s="274">
        <v>3674</v>
      </c>
      <c r="B492" s="79" t="s">
        <v>682</v>
      </c>
      <c r="C492" s="275" t="s">
        <v>2031</v>
      </c>
      <c r="D492" s="275" t="s">
        <v>2608</v>
      </c>
      <c r="E492" s="275">
        <v>2</v>
      </c>
      <c r="F492" s="280">
        <v>2788.8000000000006</v>
      </c>
      <c r="G492" s="280">
        <f t="shared" si="21"/>
        <v>5577.6000000000013</v>
      </c>
      <c r="H492" s="280">
        <v>4195</v>
      </c>
      <c r="I492" s="280">
        <f t="shared" si="22"/>
        <v>8390</v>
      </c>
      <c r="J492" s="278">
        <f t="shared" si="23"/>
        <v>13967.600000000002</v>
      </c>
      <c r="K492" s="279"/>
      <c r="L492" s="256"/>
    </row>
    <row r="493" spans="1:12" s="227" customFormat="1" ht="82.8" outlineLevel="1">
      <c r="A493" s="274">
        <v>3675</v>
      </c>
      <c r="B493" s="79" t="s">
        <v>683</v>
      </c>
      <c r="C493" s="275" t="s">
        <v>2031</v>
      </c>
      <c r="D493" s="275" t="s">
        <v>2609</v>
      </c>
      <c r="E493" s="275">
        <v>2</v>
      </c>
      <c r="F493" s="280">
        <v>3134.4</v>
      </c>
      <c r="G493" s="280">
        <f t="shared" ref="G493:G556" si="24">F493*E493</f>
        <v>6268.8</v>
      </c>
      <c r="H493" s="280">
        <v>6292.5</v>
      </c>
      <c r="I493" s="280">
        <f t="shared" ref="I493:I556" si="25">H493*E493</f>
        <v>12585</v>
      </c>
      <c r="J493" s="278">
        <f t="shared" si="23"/>
        <v>18853.8</v>
      </c>
      <c r="K493" s="279"/>
      <c r="L493" s="256"/>
    </row>
    <row r="494" spans="1:12" s="227" customFormat="1" ht="82.8" outlineLevel="1">
      <c r="A494" s="274">
        <v>3676</v>
      </c>
      <c r="B494" s="79" t="s">
        <v>719</v>
      </c>
      <c r="C494" s="275" t="s">
        <v>2031</v>
      </c>
      <c r="D494" s="275" t="s">
        <v>2706</v>
      </c>
      <c r="E494" s="275">
        <v>1</v>
      </c>
      <c r="F494" s="280">
        <v>3416.0000000000005</v>
      </c>
      <c r="G494" s="280">
        <f t="shared" si="24"/>
        <v>3416.0000000000005</v>
      </c>
      <c r="H494" s="280">
        <v>6292.5</v>
      </c>
      <c r="I494" s="280">
        <f t="shared" si="25"/>
        <v>6292.5</v>
      </c>
      <c r="J494" s="278">
        <f t="shared" si="23"/>
        <v>9708.5</v>
      </c>
      <c r="K494" s="279"/>
      <c r="L494" s="256"/>
    </row>
    <row r="495" spans="1:12" s="227" customFormat="1" ht="82.8" outlineLevel="1">
      <c r="A495" s="274">
        <v>3677</v>
      </c>
      <c r="B495" s="79" t="s">
        <v>684</v>
      </c>
      <c r="C495" s="275" t="s">
        <v>2031</v>
      </c>
      <c r="D495" s="275" t="s">
        <v>2610</v>
      </c>
      <c r="E495" s="275">
        <v>2</v>
      </c>
      <c r="F495" s="280">
        <v>3488.0000000000005</v>
      </c>
      <c r="G495" s="280">
        <f t="shared" si="24"/>
        <v>6976.0000000000009</v>
      </c>
      <c r="H495" s="280">
        <v>6292.5</v>
      </c>
      <c r="I495" s="280">
        <f t="shared" si="25"/>
        <v>12585</v>
      </c>
      <c r="J495" s="278">
        <f t="shared" si="23"/>
        <v>19561</v>
      </c>
      <c r="K495" s="279"/>
      <c r="L495" s="256"/>
    </row>
    <row r="496" spans="1:12" s="227" customFormat="1" ht="82.8" outlineLevel="1">
      <c r="A496" s="274">
        <v>3678</v>
      </c>
      <c r="B496" s="79" t="s">
        <v>685</v>
      </c>
      <c r="C496" s="275" t="s">
        <v>2031</v>
      </c>
      <c r="D496" s="275" t="s">
        <v>2653</v>
      </c>
      <c r="E496" s="275">
        <v>1</v>
      </c>
      <c r="F496" s="280">
        <v>3686.3999999999996</v>
      </c>
      <c r="G496" s="280">
        <f t="shared" si="24"/>
        <v>3686.3999999999996</v>
      </c>
      <c r="H496" s="280">
        <v>6292.5</v>
      </c>
      <c r="I496" s="280">
        <f t="shared" si="25"/>
        <v>6292.5</v>
      </c>
      <c r="J496" s="278">
        <f t="shared" si="23"/>
        <v>9978.9</v>
      </c>
      <c r="K496" s="279"/>
      <c r="L496" s="256"/>
    </row>
    <row r="497" spans="1:18" s="227" customFormat="1" ht="82.8" outlineLevel="1">
      <c r="A497" s="274">
        <v>3679</v>
      </c>
      <c r="B497" s="79" t="s">
        <v>720</v>
      </c>
      <c r="C497" s="275" t="s">
        <v>2031</v>
      </c>
      <c r="D497" s="275" t="s">
        <v>2674</v>
      </c>
      <c r="E497" s="275">
        <v>1</v>
      </c>
      <c r="F497" s="280">
        <v>5283.2000000000016</v>
      </c>
      <c r="G497" s="280">
        <f t="shared" si="24"/>
        <v>5283.2000000000016</v>
      </c>
      <c r="H497" s="280">
        <v>6292.5</v>
      </c>
      <c r="I497" s="280">
        <f t="shared" si="25"/>
        <v>6292.5</v>
      </c>
      <c r="J497" s="278">
        <f t="shared" si="23"/>
        <v>11575.7</v>
      </c>
      <c r="K497" s="279"/>
      <c r="L497" s="256"/>
    </row>
    <row r="498" spans="1:18" s="227" customFormat="1" ht="82.8" outlineLevel="1">
      <c r="A498" s="274">
        <v>3680</v>
      </c>
      <c r="B498" s="281" t="s">
        <v>715</v>
      </c>
      <c r="C498" s="282" t="s">
        <v>2031</v>
      </c>
      <c r="D498" s="282" t="s">
        <v>2675</v>
      </c>
      <c r="E498" s="275">
        <v>2</v>
      </c>
      <c r="F498" s="280">
        <v>7654.4</v>
      </c>
      <c r="G498" s="280">
        <f t="shared" si="24"/>
        <v>15308.8</v>
      </c>
      <c r="H498" s="280">
        <v>10487.5</v>
      </c>
      <c r="I498" s="280">
        <f t="shared" si="25"/>
        <v>20975</v>
      </c>
      <c r="J498" s="278">
        <f t="shared" si="23"/>
        <v>36283.800000000003</v>
      </c>
      <c r="K498" s="281"/>
      <c r="L498" s="295"/>
      <c r="M498" s="296"/>
      <c r="N498" s="296"/>
      <c r="O498" s="296"/>
      <c r="P498" s="296"/>
      <c r="Q498" s="296"/>
      <c r="R498" s="296"/>
    </row>
    <row r="499" spans="1:18" s="227" customFormat="1" ht="96.6" outlineLevel="1">
      <c r="A499" s="274">
        <v>3681</v>
      </c>
      <c r="B499" s="79" t="s">
        <v>691</v>
      </c>
      <c r="C499" s="275" t="s">
        <v>2031</v>
      </c>
      <c r="D499" s="290">
        <v>10</v>
      </c>
      <c r="E499" s="290">
        <v>10</v>
      </c>
      <c r="F499" s="280">
        <v>3609.6000000000004</v>
      </c>
      <c r="G499" s="280">
        <f t="shared" si="24"/>
        <v>36096</v>
      </c>
      <c r="H499" s="280">
        <v>5034</v>
      </c>
      <c r="I499" s="280">
        <f t="shared" si="25"/>
        <v>50340</v>
      </c>
      <c r="J499" s="278">
        <f t="shared" si="23"/>
        <v>86436</v>
      </c>
      <c r="K499" s="279"/>
      <c r="L499" s="256"/>
    </row>
    <row r="500" spans="1:18" s="227" customFormat="1" ht="96.6" outlineLevel="1">
      <c r="A500" s="274">
        <v>3682</v>
      </c>
      <c r="B500" s="79" t="s">
        <v>692</v>
      </c>
      <c r="C500" s="275" t="s">
        <v>2031</v>
      </c>
      <c r="D500" s="275" t="s">
        <v>2707</v>
      </c>
      <c r="E500" s="275">
        <v>2</v>
      </c>
      <c r="F500" s="280">
        <v>3609.6000000000004</v>
      </c>
      <c r="G500" s="280">
        <f t="shared" si="24"/>
        <v>7219.2000000000007</v>
      </c>
      <c r="H500" s="280">
        <v>5034</v>
      </c>
      <c r="I500" s="280">
        <f t="shared" si="25"/>
        <v>10068</v>
      </c>
      <c r="J500" s="278">
        <f t="shared" si="23"/>
        <v>17287.2</v>
      </c>
      <c r="K500" s="279"/>
      <c r="L500" s="256"/>
    </row>
    <row r="501" spans="1:18" s="227" customFormat="1" ht="96.6" outlineLevel="1">
      <c r="A501" s="274">
        <v>3683</v>
      </c>
      <c r="B501" s="79" t="s">
        <v>693</v>
      </c>
      <c r="C501" s="275" t="s">
        <v>2031</v>
      </c>
      <c r="D501" s="275" t="s">
        <v>2617</v>
      </c>
      <c r="E501" s="275">
        <v>1</v>
      </c>
      <c r="F501" s="280">
        <v>4505.6000000000004</v>
      </c>
      <c r="G501" s="280">
        <f t="shared" si="24"/>
        <v>4505.6000000000004</v>
      </c>
      <c r="H501" s="280">
        <v>6544.2</v>
      </c>
      <c r="I501" s="280">
        <f t="shared" si="25"/>
        <v>6544.2</v>
      </c>
      <c r="J501" s="278">
        <f t="shared" si="23"/>
        <v>11049.8</v>
      </c>
      <c r="K501" s="279"/>
      <c r="L501" s="256"/>
    </row>
    <row r="502" spans="1:18" s="227" customFormat="1" ht="96.6" outlineLevel="1">
      <c r="A502" s="274">
        <v>3684</v>
      </c>
      <c r="B502" s="79" t="s">
        <v>694</v>
      </c>
      <c r="C502" s="275" t="s">
        <v>2031</v>
      </c>
      <c r="D502" s="275" t="s">
        <v>2708</v>
      </c>
      <c r="E502" s="275">
        <v>2</v>
      </c>
      <c r="F502" s="280">
        <v>3934.4</v>
      </c>
      <c r="G502" s="280">
        <f t="shared" si="24"/>
        <v>7868.8</v>
      </c>
      <c r="H502" s="280">
        <v>5537.4000000000005</v>
      </c>
      <c r="I502" s="280">
        <f t="shared" si="25"/>
        <v>11074.800000000001</v>
      </c>
      <c r="J502" s="278">
        <f t="shared" si="23"/>
        <v>18943.600000000002</v>
      </c>
      <c r="K502" s="279"/>
      <c r="L502" s="256"/>
    </row>
    <row r="503" spans="1:18" s="227" customFormat="1" ht="96.6" outlineLevel="1">
      <c r="A503" s="274">
        <v>3685</v>
      </c>
      <c r="B503" s="79" t="s">
        <v>695</v>
      </c>
      <c r="C503" s="275" t="s">
        <v>2031</v>
      </c>
      <c r="D503" s="275" t="s">
        <v>2619</v>
      </c>
      <c r="E503" s="275">
        <v>1</v>
      </c>
      <c r="F503" s="280">
        <v>4926.4000000000005</v>
      </c>
      <c r="G503" s="280">
        <f t="shared" si="24"/>
        <v>4926.4000000000005</v>
      </c>
      <c r="H503" s="280">
        <v>7215.4</v>
      </c>
      <c r="I503" s="280">
        <f t="shared" si="25"/>
        <v>7215.4</v>
      </c>
      <c r="J503" s="278">
        <f t="shared" si="23"/>
        <v>12141.8</v>
      </c>
      <c r="K503" s="279"/>
      <c r="L503" s="256"/>
    </row>
    <row r="504" spans="1:18" s="227" customFormat="1" ht="96.6" outlineLevel="1">
      <c r="A504" s="274">
        <v>3686</v>
      </c>
      <c r="B504" s="79" t="s">
        <v>696</v>
      </c>
      <c r="C504" s="275" t="s">
        <v>2031</v>
      </c>
      <c r="D504" s="275" t="s">
        <v>2709</v>
      </c>
      <c r="E504" s="275">
        <v>2</v>
      </c>
      <c r="F504" s="280">
        <v>4259.2</v>
      </c>
      <c r="G504" s="280">
        <f t="shared" si="24"/>
        <v>8518.4</v>
      </c>
      <c r="H504" s="280">
        <v>6040.8</v>
      </c>
      <c r="I504" s="280">
        <f t="shared" si="25"/>
        <v>12081.6</v>
      </c>
      <c r="J504" s="278">
        <f t="shared" si="23"/>
        <v>20600</v>
      </c>
      <c r="K504" s="279"/>
      <c r="L504" s="256"/>
    </row>
    <row r="505" spans="1:18" s="227" customFormat="1" ht="96.6" outlineLevel="1">
      <c r="A505" s="274">
        <v>3687</v>
      </c>
      <c r="B505" s="79" t="s">
        <v>697</v>
      </c>
      <c r="C505" s="275" t="s">
        <v>2031</v>
      </c>
      <c r="D505" s="275" t="s">
        <v>2621</v>
      </c>
      <c r="E505" s="275">
        <v>1</v>
      </c>
      <c r="F505" s="280">
        <v>5345.6</v>
      </c>
      <c r="G505" s="280">
        <f t="shared" si="24"/>
        <v>5345.6</v>
      </c>
      <c r="H505" s="280">
        <v>7886.5999999999985</v>
      </c>
      <c r="I505" s="280">
        <f t="shared" si="25"/>
        <v>7886.5999999999985</v>
      </c>
      <c r="J505" s="278">
        <f t="shared" si="23"/>
        <v>13232.199999999999</v>
      </c>
      <c r="K505" s="279"/>
      <c r="L505" s="256"/>
    </row>
    <row r="506" spans="1:18" s="227" customFormat="1" ht="96.6" outlineLevel="1">
      <c r="A506" s="274">
        <v>3688</v>
      </c>
      <c r="B506" s="79" t="s">
        <v>698</v>
      </c>
      <c r="C506" s="275" t="s">
        <v>2031</v>
      </c>
      <c r="D506" s="275" t="s">
        <v>2622</v>
      </c>
      <c r="E506" s="275">
        <v>1</v>
      </c>
      <c r="F506" s="280">
        <v>4582.4000000000005</v>
      </c>
      <c r="G506" s="280">
        <f t="shared" si="24"/>
        <v>4582.4000000000005</v>
      </c>
      <c r="H506" s="280">
        <v>6544.2</v>
      </c>
      <c r="I506" s="280">
        <f t="shared" si="25"/>
        <v>6544.2</v>
      </c>
      <c r="J506" s="278">
        <f t="shared" si="23"/>
        <v>11126.6</v>
      </c>
      <c r="K506" s="279"/>
      <c r="L506" s="256"/>
    </row>
    <row r="507" spans="1:18" s="227" customFormat="1" ht="96.6" outlineLevel="1">
      <c r="A507" s="274">
        <v>3689</v>
      </c>
      <c r="B507" s="79" t="s">
        <v>699</v>
      </c>
      <c r="C507" s="275" t="s">
        <v>2031</v>
      </c>
      <c r="D507" s="275" t="s">
        <v>2623</v>
      </c>
      <c r="E507" s="275">
        <v>1</v>
      </c>
      <c r="F507" s="280">
        <v>5766.4000000000005</v>
      </c>
      <c r="G507" s="280">
        <f t="shared" si="24"/>
        <v>5766.4000000000005</v>
      </c>
      <c r="H507" s="280">
        <v>8557.7999999999993</v>
      </c>
      <c r="I507" s="280">
        <f t="shared" si="25"/>
        <v>8557.7999999999993</v>
      </c>
      <c r="J507" s="278">
        <f t="shared" si="23"/>
        <v>14324.2</v>
      </c>
      <c r="K507" s="279"/>
      <c r="L507" s="256"/>
    </row>
    <row r="508" spans="1:18" s="227" customFormat="1" ht="96.6" outlineLevel="1">
      <c r="A508" s="274">
        <v>3690</v>
      </c>
      <c r="B508" s="79" t="s">
        <v>700</v>
      </c>
      <c r="C508" s="275" t="s">
        <v>2031</v>
      </c>
      <c r="D508" s="275" t="s">
        <v>2655</v>
      </c>
      <c r="E508" s="275">
        <v>1</v>
      </c>
      <c r="F508" s="280">
        <v>4907.2</v>
      </c>
      <c r="G508" s="280">
        <f t="shared" si="24"/>
        <v>4907.2</v>
      </c>
      <c r="H508" s="280">
        <v>7047.5999999999995</v>
      </c>
      <c r="I508" s="280">
        <f t="shared" si="25"/>
        <v>7047.5999999999995</v>
      </c>
      <c r="J508" s="278">
        <f t="shared" si="23"/>
        <v>11954.8</v>
      </c>
      <c r="K508" s="279"/>
      <c r="L508" s="256"/>
    </row>
    <row r="509" spans="1:18" s="227" customFormat="1" ht="96.6" outlineLevel="1">
      <c r="A509" s="274">
        <v>3691</v>
      </c>
      <c r="B509" s="79" t="s">
        <v>701</v>
      </c>
      <c r="C509" s="275" t="s">
        <v>2031</v>
      </c>
      <c r="D509" s="275" t="s">
        <v>2625</v>
      </c>
      <c r="E509" s="275">
        <v>1</v>
      </c>
      <c r="F509" s="280">
        <v>6185.6</v>
      </c>
      <c r="G509" s="280">
        <f t="shared" si="24"/>
        <v>6185.6</v>
      </c>
      <c r="H509" s="280">
        <v>9229</v>
      </c>
      <c r="I509" s="280">
        <f t="shared" si="25"/>
        <v>9229</v>
      </c>
      <c r="J509" s="278">
        <f t="shared" si="23"/>
        <v>15414.6</v>
      </c>
      <c r="K509" s="279"/>
      <c r="L509" s="256"/>
    </row>
    <row r="510" spans="1:18" s="227" customFormat="1" ht="96.6" outlineLevel="1">
      <c r="A510" s="274">
        <v>3692</v>
      </c>
      <c r="B510" s="79" t="s">
        <v>712</v>
      </c>
      <c r="C510" s="275" t="s">
        <v>2031</v>
      </c>
      <c r="D510" s="275" t="s">
        <v>2656</v>
      </c>
      <c r="E510" s="275">
        <v>1</v>
      </c>
      <c r="F510" s="280">
        <v>5232</v>
      </c>
      <c r="G510" s="280">
        <f t="shared" si="24"/>
        <v>5232</v>
      </c>
      <c r="H510" s="280">
        <v>7551</v>
      </c>
      <c r="I510" s="280">
        <f t="shared" si="25"/>
        <v>7551</v>
      </c>
      <c r="J510" s="278">
        <f t="shared" si="23"/>
        <v>12783</v>
      </c>
      <c r="K510" s="279"/>
      <c r="L510" s="256"/>
    </row>
    <row r="511" spans="1:18" s="227" customFormat="1" ht="96.6" outlineLevel="1">
      <c r="A511" s="274">
        <v>3693</v>
      </c>
      <c r="B511" s="79" t="s">
        <v>702</v>
      </c>
      <c r="C511" s="275" t="s">
        <v>2031</v>
      </c>
      <c r="D511" s="275" t="s">
        <v>2626</v>
      </c>
      <c r="E511" s="275">
        <v>1</v>
      </c>
      <c r="F511" s="280">
        <v>6604.8</v>
      </c>
      <c r="G511" s="280">
        <f t="shared" si="24"/>
        <v>6604.8</v>
      </c>
      <c r="H511" s="280">
        <v>9900.1999999999989</v>
      </c>
      <c r="I511" s="280">
        <f t="shared" si="25"/>
        <v>9900.1999999999989</v>
      </c>
      <c r="J511" s="278">
        <f t="shared" si="23"/>
        <v>16505</v>
      </c>
      <c r="K511" s="279"/>
      <c r="L511" s="256"/>
    </row>
    <row r="512" spans="1:18" s="227" customFormat="1" ht="96.6" outlineLevel="1">
      <c r="A512" s="274">
        <v>3694</v>
      </c>
      <c r="B512" s="79" t="s">
        <v>703</v>
      </c>
      <c r="C512" s="275" t="s">
        <v>2031</v>
      </c>
      <c r="D512" s="275" t="s">
        <v>2627</v>
      </c>
      <c r="E512" s="275">
        <v>1</v>
      </c>
      <c r="F512" s="280">
        <v>5884.8</v>
      </c>
      <c r="G512" s="280">
        <f t="shared" si="24"/>
        <v>5884.8</v>
      </c>
      <c r="H512" s="280">
        <v>8054.4</v>
      </c>
      <c r="I512" s="280">
        <f t="shared" si="25"/>
        <v>8054.4</v>
      </c>
      <c r="J512" s="278">
        <f t="shared" si="23"/>
        <v>13939.2</v>
      </c>
      <c r="K512" s="279"/>
      <c r="L512" s="256"/>
    </row>
    <row r="513" spans="1:12" s="227" customFormat="1" ht="96.6" outlineLevel="1">
      <c r="A513" s="274">
        <v>3695</v>
      </c>
      <c r="B513" s="79" t="s">
        <v>704</v>
      </c>
      <c r="C513" s="275" t="s">
        <v>2031</v>
      </c>
      <c r="D513" s="275" t="s">
        <v>2628</v>
      </c>
      <c r="E513" s="275">
        <v>1</v>
      </c>
      <c r="F513" s="280">
        <v>7353.6000000000013</v>
      </c>
      <c r="G513" s="280">
        <f t="shared" si="24"/>
        <v>7353.6000000000013</v>
      </c>
      <c r="H513" s="280">
        <v>10571.4</v>
      </c>
      <c r="I513" s="280">
        <f t="shared" si="25"/>
        <v>10571.4</v>
      </c>
      <c r="J513" s="278">
        <f t="shared" si="23"/>
        <v>17925</v>
      </c>
      <c r="K513" s="279"/>
      <c r="L513" s="256"/>
    </row>
    <row r="514" spans="1:12" s="227" customFormat="1" ht="96.6" outlineLevel="1">
      <c r="A514" s="274">
        <v>3696</v>
      </c>
      <c r="B514" s="79" t="s">
        <v>706</v>
      </c>
      <c r="C514" s="275" t="s">
        <v>2031</v>
      </c>
      <c r="D514" s="275" t="s">
        <v>2630</v>
      </c>
      <c r="E514" s="275">
        <v>1</v>
      </c>
      <c r="F514" s="280">
        <v>6225.6000000000013</v>
      </c>
      <c r="G514" s="280">
        <f t="shared" si="24"/>
        <v>6225.6000000000013</v>
      </c>
      <c r="H514" s="280">
        <v>10571.4</v>
      </c>
      <c r="I514" s="280">
        <f t="shared" si="25"/>
        <v>10571.4</v>
      </c>
      <c r="J514" s="278">
        <f t="shared" si="23"/>
        <v>16797</v>
      </c>
      <c r="K514" s="279"/>
      <c r="L514" s="256"/>
    </row>
    <row r="515" spans="1:12" s="227" customFormat="1" ht="96.6" outlineLevel="1">
      <c r="A515" s="274">
        <v>3697</v>
      </c>
      <c r="B515" s="79" t="s">
        <v>708</v>
      </c>
      <c r="C515" s="275" t="s">
        <v>2031</v>
      </c>
      <c r="D515" s="275" t="s">
        <v>2632</v>
      </c>
      <c r="E515" s="275">
        <v>2</v>
      </c>
      <c r="F515" s="280">
        <v>7790.4000000000005</v>
      </c>
      <c r="G515" s="280">
        <f t="shared" si="24"/>
        <v>15580.800000000001</v>
      </c>
      <c r="H515" s="280">
        <v>11913.8</v>
      </c>
      <c r="I515" s="280">
        <f t="shared" si="25"/>
        <v>23827.599999999999</v>
      </c>
      <c r="J515" s="278">
        <f t="shared" si="23"/>
        <v>39408.400000000001</v>
      </c>
      <c r="K515" s="279"/>
      <c r="L515" s="256"/>
    </row>
    <row r="516" spans="1:12" s="227" customFormat="1" ht="96.6" outlineLevel="1">
      <c r="A516" s="274">
        <v>3698</v>
      </c>
      <c r="B516" s="79" t="s">
        <v>721</v>
      </c>
      <c r="C516" s="275" t="s">
        <v>2031</v>
      </c>
      <c r="D516" s="275" t="s">
        <v>2710</v>
      </c>
      <c r="E516" s="275">
        <v>1</v>
      </c>
      <c r="F516" s="280">
        <v>16024</v>
      </c>
      <c r="G516" s="280">
        <f t="shared" si="24"/>
        <v>16024</v>
      </c>
      <c r="H516" s="280">
        <v>12081.6</v>
      </c>
      <c r="I516" s="280">
        <f t="shared" si="25"/>
        <v>12081.6</v>
      </c>
      <c r="J516" s="278">
        <f t="shared" si="23"/>
        <v>28105.599999999999</v>
      </c>
      <c r="K516" s="279"/>
      <c r="L516" s="256"/>
    </row>
    <row r="517" spans="1:12" s="227" customFormat="1" ht="96.6" outlineLevel="1">
      <c r="A517" s="274">
        <v>3699</v>
      </c>
      <c r="B517" s="79" t="s">
        <v>716</v>
      </c>
      <c r="C517" s="275" t="s">
        <v>2031</v>
      </c>
      <c r="D517" s="275" t="s">
        <v>2657</v>
      </c>
      <c r="E517" s="275">
        <v>1</v>
      </c>
      <c r="F517" s="280">
        <v>16024</v>
      </c>
      <c r="G517" s="280">
        <f t="shared" si="24"/>
        <v>16024</v>
      </c>
      <c r="H517" s="280">
        <v>11662.099999999999</v>
      </c>
      <c r="I517" s="280">
        <f t="shared" si="25"/>
        <v>11662.099999999999</v>
      </c>
      <c r="J517" s="278">
        <f t="shared" si="23"/>
        <v>27686.1</v>
      </c>
      <c r="K517" s="279"/>
      <c r="L517" s="256"/>
    </row>
    <row r="518" spans="1:12" s="227" customFormat="1" ht="96.6" outlineLevel="1">
      <c r="A518" s="274">
        <v>3700</v>
      </c>
      <c r="B518" s="79" t="s">
        <v>709</v>
      </c>
      <c r="C518" s="275" t="s">
        <v>2031</v>
      </c>
      <c r="D518" s="275" t="s">
        <v>2677</v>
      </c>
      <c r="E518" s="275">
        <v>1</v>
      </c>
      <c r="F518" s="280">
        <v>16024</v>
      </c>
      <c r="G518" s="280">
        <f t="shared" si="24"/>
        <v>16024</v>
      </c>
      <c r="H518" s="280">
        <v>24163.200000000001</v>
      </c>
      <c r="I518" s="280">
        <f t="shared" si="25"/>
        <v>24163.200000000001</v>
      </c>
      <c r="J518" s="278">
        <f t="shared" si="23"/>
        <v>40187.199999999997</v>
      </c>
      <c r="K518" s="279"/>
      <c r="L518" s="256"/>
    </row>
    <row r="519" spans="1:12" s="227" customFormat="1" ht="13.8" outlineLevel="1">
      <c r="A519" s="274">
        <v>3701</v>
      </c>
      <c r="B519" s="79" t="s">
        <v>2711</v>
      </c>
      <c r="C519" s="275"/>
      <c r="D519" s="275"/>
      <c r="E519" s="275"/>
      <c r="F519" s="280"/>
      <c r="G519" s="280">
        <f t="shared" si="24"/>
        <v>0</v>
      </c>
      <c r="H519" s="280"/>
      <c r="I519" s="280">
        <f t="shared" si="25"/>
        <v>0</v>
      </c>
      <c r="J519" s="278">
        <f t="shared" si="23"/>
        <v>0</v>
      </c>
      <c r="K519" s="279"/>
      <c r="L519" s="256"/>
    </row>
    <row r="520" spans="1:12" s="227" customFormat="1" ht="165.6" outlineLevel="1">
      <c r="A520" s="274">
        <v>3702</v>
      </c>
      <c r="B520" s="79" t="s">
        <v>2661</v>
      </c>
      <c r="C520" s="275" t="s">
        <v>31</v>
      </c>
      <c r="D520" s="275">
        <v>1</v>
      </c>
      <c r="E520" s="275">
        <v>1</v>
      </c>
      <c r="F520" s="280">
        <v>1431988</v>
      </c>
      <c r="G520" s="280">
        <f t="shared" si="24"/>
        <v>1431988</v>
      </c>
      <c r="H520" s="280">
        <v>343677</v>
      </c>
      <c r="I520" s="280">
        <f t="shared" si="25"/>
        <v>343677</v>
      </c>
      <c r="J520" s="278">
        <f t="shared" si="23"/>
        <v>1775665</v>
      </c>
      <c r="K520" s="279"/>
      <c r="L520" s="256"/>
    </row>
    <row r="521" spans="1:12" s="227" customFormat="1" ht="165.6" outlineLevel="1">
      <c r="A521" s="274">
        <v>3703</v>
      </c>
      <c r="B521" s="79" t="s">
        <v>2661</v>
      </c>
      <c r="C521" s="275" t="s">
        <v>31</v>
      </c>
      <c r="D521" s="275">
        <v>1</v>
      </c>
      <c r="E521" s="275">
        <v>1</v>
      </c>
      <c r="F521" s="280">
        <v>1431988</v>
      </c>
      <c r="G521" s="280">
        <f t="shared" si="24"/>
        <v>1431988</v>
      </c>
      <c r="H521" s="280">
        <v>343677</v>
      </c>
      <c r="I521" s="280">
        <f t="shared" si="25"/>
        <v>343677</v>
      </c>
      <c r="J521" s="278">
        <f t="shared" si="23"/>
        <v>1775665</v>
      </c>
      <c r="K521" s="279"/>
      <c r="L521" s="256"/>
    </row>
    <row r="522" spans="1:12" s="227" customFormat="1" ht="55.2" outlineLevel="1">
      <c r="A522" s="274">
        <v>3704</v>
      </c>
      <c r="B522" s="79" t="s">
        <v>722</v>
      </c>
      <c r="C522" s="275" t="s">
        <v>31</v>
      </c>
      <c r="D522" s="275">
        <v>10</v>
      </c>
      <c r="E522" s="275">
        <v>10</v>
      </c>
      <c r="F522" s="280">
        <v>19865.7</v>
      </c>
      <c r="G522" s="280">
        <f t="shared" si="24"/>
        <v>198657</v>
      </c>
      <c r="H522" s="280">
        <v>4100</v>
      </c>
      <c r="I522" s="280">
        <f t="shared" si="25"/>
        <v>41000</v>
      </c>
      <c r="J522" s="278">
        <f t="shared" si="23"/>
        <v>239657</v>
      </c>
      <c r="K522" s="279"/>
      <c r="L522" s="256"/>
    </row>
    <row r="523" spans="1:12" s="227" customFormat="1" ht="82.8" outlineLevel="1">
      <c r="A523" s="274">
        <v>3705</v>
      </c>
      <c r="B523" s="79" t="s">
        <v>645</v>
      </c>
      <c r="C523" s="275" t="s">
        <v>31</v>
      </c>
      <c r="D523" s="275">
        <v>2</v>
      </c>
      <c r="E523" s="275">
        <v>2</v>
      </c>
      <c r="F523" s="280">
        <v>58582.5</v>
      </c>
      <c r="G523" s="280">
        <f t="shared" si="24"/>
        <v>117165</v>
      </c>
      <c r="H523" s="280">
        <v>19918.050000000003</v>
      </c>
      <c r="I523" s="280">
        <f t="shared" si="25"/>
        <v>39836.100000000006</v>
      </c>
      <c r="J523" s="278">
        <f t="shared" si="23"/>
        <v>157001.1</v>
      </c>
      <c r="K523" s="279"/>
      <c r="L523" s="256"/>
    </row>
    <row r="524" spans="1:12" s="227" customFormat="1" ht="41.4" outlineLevel="1">
      <c r="A524" s="274">
        <v>3706</v>
      </c>
      <c r="B524" s="79" t="s">
        <v>723</v>
      </c>
      <c r="C524" s="275" t="s">
        <v>31</v>
      </c>
      <c r="D524" s="275">
        <v>10</v>
      </c>
      <c r="E524" s="275">
        <v>10</v>
      </c>
      <c r="F524" s="280">
        <v>9234.9</v>
      </c>
      <c r="G524" s="280">
        <f t="shared" si="24"/>
        <v>92349</v>
      </c>
      <c r="H524" s="280">
        <v>3650.0000000000005</v>
      </c>
      <c r="I524" s="280">
        <f t="shared" si="25"/>
        <v>36500.000000000007</v>
      </c>
      <c r="J524" s="278">
        <f t="shared" si="23"/>
        <v>128849</v>
      </c>
      <c r="K524" s="279"/>
      <c r="L524" s="256"/>
    </row>
    <row r="525" spans="1:12" s="227" customFormat="1" ht="124.2" outlineLevel="1">
      <c r="A525" s="274">
        <v>3707</v>
      </c>
      <c r="B525" s="79" t="s">
        <v>653</v>
      </c>
      <c r="C525" s="275" t="s">
        <v>2461</v>
      </c>
      <c r="D525" s="275" t="s">
        <v>2712</v>
      </c>
      <c r="E525" s="275">
        <v>15.37</v>
      </c>
      <c r="F525" s="280">
        <v>3331.8400000000006</v>
      </c>
      <c r="G525" s="280">
        <f t="shared" si="24"/>
        <v>51210.380800000006</v>
      </c>
      <c r="H525" s="280">
        <v>8390</v>
      </c>
      <c r="I525" s="280">
        <f t="shared" si="25"/>
        <v>128954.29999999999</v>
      </c>
      <c r="J525" s="278">
        <f t="shared" si="23"/>
        <v>180164.6808</v>
      </c>
      <c r="K525" s="279"/>
      <c r="L525" s="256"/>
    </row>
    <row r="526" spans="1:12" s="227" customFormat="1" ht="124.2" outlineLevel="1">
      <c r="A526" s="274">
        <v>3708</v>
      </c>
      <c r="B526" s="79" t="s">
        <v>655</v>
      </c>
      <c r="C526" s="275" t="s">
        <v>2461</v>
      </c>
      <c r="D526" s="275" t="s">
        <v>2713</v>
      </c>
      <c r="E526" s="275">
        <v>10.9</v>
      </c>
      <c r="F526" s="280">
        <v>3975.6800000000003</v>
      </c>
      <c r="G526" s="280">
        <f t="shared" si="24"/>
        <v>43334.912000000004</v>
      </c>
      <c r="H526" s="280">
        <v>10068</v>
      </c>
      <c r="I526" s="280">
        <f t="shared" si="25"/>
        <v>109741.2</v>
      </c>
      <c r="J526" s="278">
        <f t="shared" si="23"/>
        <v>153076.11199999999</v>
      </c>
      <c r="K526" s="279"/>
      <c r="L526" s="256"/>
    </row>
    <row r="527" spans="1:12" s="227" customFormat="1" ht="124.2" outlineLevel="1">
      <c r="A527" s="274">
        <v>3709</v>
      </c>
      <c r="B527" s="79" t="s">
        <v>657</v>
      </c>
      <c r="C527" s="275" t="s">
        <v>2461</v>
      </c>
      <c r="D527" s="275" t="s">
        <v>2714</v>
      </c>
      <c r="E527" s="275">
        <v>5.2</v>
      </c>
      <c r="F527" s="280">
        <v>4619.5199999999995</v>
      </c>
      <c r="G527" s="280">
        <f t="shared" si="24"/>
        <v>24021.503999999997</v>
      </c>
      <c r="H527" s="280">
        <v>11746</v>
      </c>
      <c r="I527" s="280">
        <f t="shared" si="25"/>
        <v>61079.200000000004</v>
      </c>
      <c r="J527" s="278">
        <f t="shared" si="23"/>
        <v>85100.703999999998</v>
      </c>
      <c r="K527" s="279"/>
      <c r="L527" s="256"/>
    </row>
    <row r="528" spans="1:12" s="227" customFormat="1" ht="124.2" outlineLevel="1">
      <c r="A528" s="274">
        <v>3710</v>
      </c>
      <c r="B528" s="79" t="s">
        <v>659</v>
      </c>
      <c r="C528" s="275" t="s">
        <v>2461</v>
      </c>
      <c r="D528" s="275" t="s">
        <v>2715</v>
      </c>
      <c r="E528" s="275">
        <v>4.47</v>
      </c>
      <c r="F528" s="280">
        <v>6094.0800000000008</v>
      </c>
      <c r="G528" s="280">
        <f t="shared" si="24"/>
        <v>27240.537600000003</v>
      </c>
      <c r="H528" s="280">
        <v>13424.000000000002</v>
      </c>
      <c r="I528" s="280">
        <f t="shared" si="25"/>
        <v>60005.280000000006</v>
      </c>
      <c r="J528" s="278">
        <f t="shared" si="23"/>
        <v>87245.817600000009</v>
      </c>
      <c r="K528" s="279"/>
      <c r="L528" s="256"/>
    </row>
    <row r="529" spans="1:12" s="227" customFormat="1" ht="124.2" outlineLevel="1">
      <c r="A529" s="274">
        <v>3711</v>
      </c>
      <c r="B529" s="79" t="s">
        <v>661</v>
      </c>
      <c r="C529" s="275" t="s">
        <v>2461</v>
      </c>
      <c r="D529" s="275" t="s">
        <v>2716</v>
      </c>
      <c r="E529" s="275">
        <v>0.83</v>
      </c>
      <c r="F529" s="280">
        <v>6836.4800000000005</v>
      </c>
      <c r="G529" s="280">
        <f t="shared" si="24"/>
        <v>5674.2784000000001</v>
      </c>
      <c r="H529" s="280">
        <v>15102</v>
      </c>
      <c r="I529" s="280">
        <f t="shared" si="25"/>
        <v>12534.66</v>
      </c>
      <c r="J529" s="278">
        <f t="shared" si="23"/>
        <v>18208.938399999999</v>
      </c>
      <c r="K529" s="279"/>
      <c r="L529" s="256"/>
    </row>
    <row r="530" spans="1:12" s="227" customFormat="1" ht="124.2" outlineLevel="1">
      <c r="A530" s="274">
        <v>3712</v>
      </c>
      <c r="B530" s="79" t="s">
        <v>724</v>
      </c>
      <c r="C530" s="275" t="s">
        <v>2461</v>
      </c>
      <c r="D530" s="275" t="s">
        <v>2717</v>
      </c>
      <c r="E530" s="275">
        <v>2.95</v>
      </c>
      <c r="F530" s="280">
        <v>0</v>
      </c>
      <c r="G530" s="280">
        <f t="shared" si="24"/>
        <v>0</v>
      </c>
      <c r="H530" s="280">
        <v>11746</v>
      </c>
      <c r="I530" s="280">
        <f t="shared" si="25"/>
        <v>34650.700000000004</v>
      </c>
      <c r="J530" s="278">
        <f t="shared" si="23"/>
        <v>34650.700000000004</v>
      </c>
      <c r="K530" s="279"/>
      <c r="L530" s="256"/>
    </row>
    <row r="531" spans="1:12" s="227" customFormat="1" ht="124.2" outlineLevel="1">
      <c r="A531" s="274">
        <v>3713</v>
      </c>
      <c r="B531" s="79" t="s">
        <v>663</v>
      </c>
      <c r="C531" s="275" t="s">
        <v>2461</v>
      </c>
      <c r="D531" s="275" t="s">
        <v>2718</v>
      </c>
      <c r="E531" s="275">
        <v>22.24</v>
      </c>
      <c r="F531" s="280">
        <v>6836.4800000000005</v>
      </c>
      <c r="G531" s="280">
        <f t="shared" si="24"/>
        <v>152043.31520000001</v>
      </c>
      <c r="H531" s="280">
        <v>15102</v>
      </c>
      <c r="I531" s="280">
        <f t="shared" si="25"/>
        <v>335868.48</v>
      </c>
      <c r="J531" s="278">
        <f t="shared" si="23"/>
        <v>487911.79519999999</v>
      </c>
      <c r="K531" s="279"/>
      <c r="L531" s="256"/>
    </row>
    <row r="532" spans="1:12" s="227" customFormat="1" ht="124.2" outlineLevel="1">
      <c r="A532" s="274">
        <v>3714</v>
      </c>
      <c r="B532" s="79" t="s">
        <v>664</v>
      </c>
      <c r="C532" s="275" t="s">
        <v>2461</v>
      </c>
      <c r="D532" s="275" t="s">
        <v>2719</v>
      </c>
      <c r="E532" s="275">
        <v>6.75</v>
      </c>
      <c r="F532" s="280">
        <v>9063.68</v>
      </c>
      <c r="G532" s="280">
        <f t="shared" si="24"/>
        <v>61179.840000000004</v>
      </c>
      <c r="H532" s="280">
        <v>20136</v>
      </c>
      <c r="I532" s="280">
        <f t="shared" si="25"/>
        <v>135918</v>
      </c>
      <c r="J532" s="278">
        <f t="shared" si="23"/>
        <v>197097.84</v>
      </c>
      <c r="K532" s="279"/>
      <c r="L532" s="256"/>
    </row>
    <row r="533" spans="1:12" s="227" customFormat="1" ht="96.6" outlineLevel="1">
      <c r="A533" s="274">
        <v>3715</v>
      </c>
      <c r="B533" s="79" t="s">
        <v>667</v>
      </c>
      <c r="C533" s="275" t="s">
        <v>2031</v>
      </c>
      <c r="D533" s="275" t="s">
        <v>2699</v>
      </c>
      <c r="E533" s="275">
        <v>3</v>
      </c>
      <c r="F533" s="280">
        <v>870.4000000000002</v>
      </c>
      <c r="G533" s="280">
        <f t="shared" si="24"/>
        <v>2611.2000000000007</v>
      </c>
      <c r="H533" s="280">
        <v>1450.0000000000002</v>
      </c>
      <c r="I533" s="280">
        <f t="shared" si="25"/>
        <v>4350.0000000000009</v>
      </c>
      <c r="J533" s="278">
        <f t="shared" si="23"/>
        <v>6961.2000000000016</v>
      </c>
      <c r="K533" s="279"/>
      <c r="L533" s="256"/>
    </row>
    <row r="534" spans="1:12" s="227" customFormat="1" ht="96.6" outlineLevel="1">
      <c r="A534" s="274">
        <v>3716</v>
      </c>
      <c r="B534" s="79" t="s">
        <v>674</v>
      </c>
      <c r="C534" s="275" t="s">
        <v>2031</v>
      </c>
      <c r="D534" s="275" t="s">
        <v>2601</v>
      </c>
      <c r="E534" s="275">
        <v>2</v>
      </c>
      <c r="F534" s="280">
        <v>7228.8</v>
      </c>
      <c r="G534" s="280">
        <f t="shared" si="24"/>
        <v>14457.6</v>
      </c>
      <c r="H534" s="280">
        <v>8905.9850000000006</v>
      </c>
      <c r="I534" s="280">
        <f t="shared" si="25"/>
        <v>17811.97</v>
      </c>
      <c r="J534" s="278">
        <f t="shared" ref="J534:J597" si="26">G534+I534</f>
        <v>32269.57</v>
      </c>
      <c r="K534" s="279"/>
      <c r="L534" s="256"/>
    </row>
    <row r="535" spans="1:12" s="227" customFormat="1" ht="96.6" outlineLevel="1">
      <c r="A535" s="274">
        <v>3717</v>
      </c>
      <c r="B535" s="79" t="s">
        <v>676</v>
      </c>
      <c r="C535" s="275" t="s">
        <v>2031</v>
      </c>
      <c r="D535" s="275" t="s">
        <v>2720</v>
      </c>
      <c r="E535" s="275">
        <v>2</v>
      </c>
      <c r="F535" s="280">
        <v>11467.200000000003</v>
      </c>
      <c r="G535" s="280">
        <f t="shared" si="24"/>
        <v>22934.400000000005</v>
      </c>
      <c r="H535" s="280">
        <v>8905.9850000000006</v>
      </c>
      <c r="I535" s="280">
        <f t="shared" si="25"/>
        <v>17811.97</v>
      </c>
      <c r="J535" s="278">
        <f t="shared" si="26"/>
        <v>40746.37000000001</v>
      </c>
      <c r="K535" s="279"/>
      <c r="L535" s="256"/>
    </row>
    <row r="536" spans="1:12" s="227" customFormat="1" ht="96.6" outlineLevel="1">
      <c r="A536" s="274">
        <v>3718</v>
      </c>
      <c r="B536" s="79" t="s">
        <v>677</v>
      </c>
      <c r="C536" s="275" t="s">
        <v>2031</v>
      </c>
      <c r="D536" s="275" t="s">
        <v>2598</v>
      </c>
      <c r="E536" s="275">
        <v>1</v>
      </c>
      <c r="F536" s="280">
        <v>15225.599999999999</v>
      </c>
      <c r="G536" s="280">
        <f t="shared" si="24"/>
        <v>15225.599999999999</v>
      </c>
      <c r="H536" s="280">
        <v>21394.5</v>
      </c>
      <c r="I536" s="280">
        <f t="shared" si="25"/>
        <v>21394.5</v>
      </c>
      <c r="J536" s="278">
        <f t="shared" si="26"/>
        <v>36620.1</v>
      </c>
      <c r="K536" s="279"/>
      <c r="L536" s="256"/>
    </row>
    <row r="537" spans="1:12" s="227" customFormat="1" ht="82.8" outlineLevel="1">
      <c r="A537" s="274">
        <v>3719</v>
      </c>
      <c r="B537" s="79" t="s">
        <v>725</v>
      </c>
      <c r="C537" s="275" t="s">
        <v>2031</v>
      </c>
      <c r="D537" s="275" t="s">
        <v>2721</v>
      </c>
      <c r="E537" s="275">
        <v>3</v>
      </c>
      <c r="F537" s="280">
        <v>2281.6</v>
      </c>
      <c r="G537" s="280">
        <f t="shared" si="24"/>
        <v>6844.7999999999993</v>
      </c>
      <c r="H537" s="280">
        <v>4195</v>
      </c>
      <c r="I537" s="280">
        <f t="shared" si="25"/>
        <v>12585</v>
      </c>
      <c r="J537" s="278">
        <f t="shared" si="26"/>
        <v>19429.8</v>
      </c>
      <c r="K537" s="279"/>
      <c r="L537" s="256"/>
    </row>
    <row r="538" spans="1:12" s="227" customFormat="1" ht="82.8" outlineLevel="1">
      <c r="A538" s="274">
        <v>3720</v>
      </c>
      <c r="B538" s="79" t="s">
        <v>726</v>
      </c>
      <c r="C538" s="275" t="s">
        <v>2031</v>
      </c>
      <c r="D538" s="275" t="s">
        <v>2722</v>
      </c>
      <c r="E538" s="275">
        <v>3</v>
      </c>
      <c r="F538" s="280">
        <v>2566.4</v>
      </c>
      <c r="G538" s="280">
        <f t="shared" si="24"/>
        <v>7699.2000000000007</v>
      </c>
      <c r="H538" s="280">
        <v>4195</v>
      </c>
      <c r="I538" s="280">
        <f t="shared" si="25"/>
        <v>12585</v>
      </c>
      <c r="J538" s="278">
        <f t="shared" si="26"/>
        <v>20284.2</v>
      </c>
      <c r="K538" s="279"/>
      <c r="L538" s="256"/>
    </row>
    <row r="539" spans="1:12" s="227" customFormat="1" ht="82.8" outlineLevel="1">
      <c r="A539" s="274">
        <v>3721</v>
      </c>
      <c r="B539" s="79" t="s">
        <v>727</v>
      </c>
      <c r="C539" s="275" t="s">
        <v>2031</v>
      </c>
      <c r="D539" s="275" t="s">
        <v>2723</v>
      </c>
      <c r="E539" s="275">
        <v>1</v>
      </c>
      <c r="F539" s="280">
        <v>3092.8</v>
      </c>
      <c r="G539" s="280">
        <f t="shared" si="24"/>
        <v>3092.8</v>
      </c>
      <c r="H539" s="280">
        <v>6292.5</v>
      </c>
      <c r="I539" s="280">
        <f t="shared" si="25"/>
        <v>6292.5</v>
      </c>
      <c r="J539" s="278">
        <f t="shared" si="26"/>
        <v>9385.2999999999993</v>
      </c>
      <c r="K539" s="279"/>
      <c r="L539" s="256"/>
    </row>
    <row r="540" spans="1:12" s="227" customFormat="1" ht="82.8" outlineLevel="1">
      <c r="A540" s="274">
        <v>3722</v>
      </c>
      <c r="B540" s="79" t="s">
        <v>710</v>
      </c>
      <c r="C540" s="275" t="s">
        <v>2031</v>
      </c>
      <c r="D540" s="275" t="s">
        <v>2652</v>
      </c>
      <c r="E540" s="275">
        <v>1</v>
      </c>
      <c r="F540" s="280">
        <v>3636.8</v>
      </c>
      <c r="G540" s="280">
        <f t="shared" si="24"/>
        <v>3636.8</v>
      </c>
      <c r="H540" s="280">
        <v>6292.5</v>
      </c>
      <c r="I540" s="280">
        <f t="shared" si="25"/>
        <v>6292.5</v>
      </c>
      <c r="J540" s="278">
        <f t="shared" si="26"/>
        <v>9929.2999999999993</v>
      </c>
      <c r="K540" s="279"/>
      <c r="L540" s="256"/>
    </row>
    <row r="541" spans="1:12" s="227" customFormat="1" ht="82.8" outlineLevel="1">
      <c r="A541" s="274">
        <v>3723</v>
      </c>
      <c r="B541" s="79" t="s">
        <v>688</v>
      </c>
      <c r="C541" s="275" t="s">
        <v>2031</v>
      </c>
      <c r="D541" s="275" t="s">
        <v>2674</v>
      </c>
      <c r="E541" s="275">
        <v>1</v>
      </c>
      <c r="F541" s="280">
        <v>5283.2000000000016</v>
      </c>
      <c r="G541" s="280">
        <f t="shared" si="24"/>
        <v>5283.2000000000016</v>
      </c>
      <c r="H541" s="280">
        <v>8390</v>
      </c>
      <c r="I541" s="280">
        <f t="shared" si="25"/>
        <v>8390</v>
      </c>
      <c r="J541" s="278">
        <f t="shared" si="26"/>
        <v>13673.2</v>
      </c>
      <c r="K541" s="279"/>
      <c r="L541" s="256"/>
    </row>
    <row r="542" spans="1:12" s="227" customFormat="1" ht="82.8" outlineLevel="1">
      <c r="A542" s="274">
        <v>3724</v>
      </c>
      <c r="B542" s="79" t="s">
        <v>715</v>
      </c>
      <c r="C542" s="275" t="s">
        <v>2031</v>
      </c>
      <c r="D542" s="275" t="s">
        <v>2675</v>
      </c>
      <c r="E542" s="275">
        <v>2</v>
      </c>
      <c r="F542" s="280">
        <v>7654.4</v>
      </c>
      <c r="G542" s="280">
        <f t="shared" si="24"/>
        <v>15308.8</v>
      </c>
      <c r="H542" s="280">
        <v>10487.5</v>
      </c>
      <c r="I542" s="280">
        <f t="shared" si="25"/>
        <v>20975</v>
      </c>
      <c r="J542" s="278">
        <f t="shared" si="26"/>
        <v>36283.800000000003</v>
      </c>
      <c r="K542" s="279"/>
      <c r="L542" s="256"/>
    </row>
    <row r="543" spans="1:12" s="227" customFormat="1" ht="96.6" outlineLevel="1">
      <c r="A543" s="274">
        <v>3725</v>
      </c>
      <c r="B543" s="79" t="s">
        <v>728</v>
      </c>
      <c r="C543" s="275" t="s">
        <v>2031</v>
      </c>
      <c r="D543" s="275" t="s">
        <v>2724</v>
      </c>
      <c r="E543" s="275">
        <v>2</v>
      </c>
      <c r="F543" s="280">
        <v>9180.8000000000011</v>
      </c>
      <c r="G543" s="280">
        <f t="shared" si="24"/>
        <v>18361.600000000002</v>
      </c>
      <c r="H543" s="280">
        <v>15605.400000000001</v>
      </c>
      <c r="I543" s="280">
        <f t="shared" si="25"/>
        <v>31210.800000000003</v>
      </c>
      <c r="J543" s="278">
        <f t="shared" si="26"/>
        <v>49572.400000000009</v>
      </c>
      <c r="K543" s="279"/>
      <c r="L543" s="256"/>
    </row>
    <row r="544" spans="1:12" s="227" customFormat="1" ht="96.6" outlineLevel="1">
      <c r="A544" s="274">
        <v>3726</v>
      </c>
      <c r="B544" s="79" t="s">
        <v>729</v>
      </c>
      <c r="C544" s="275" t="s">
        <v>2031</v>
      </c>
      <c r="D544" s="275" t="s">
        <v>2655</v>
      </c>
      <c r="E544" s="275">
        <v>1</v>
      </c>
      <c r="F544" s="280">
        <v>10436.800000000001</v>
      </c>
      <c r="G544" s="280">
        <f t="shared" si="24"/>
        <v>10436.800000000001</v>
      </c>
      <c r="H544" s="280">
        <v>10571.4</v>
      </c>
      <c r="I544" s="280">
        <f t="shared" si="25"/>
        <v>10571.4</v>
      </c>
      <c r="J544" s="278">
        <f t="shared" si="26"/>
        <v>21008.2</v>
      </c>
      <c r="K544" s="279"/>
      <c r="L544" s="256"/>
    </row>
    <row r="545" spans="1:12" s="227" customFormat="1" ht="96.6" outlineLevel="1">
      <c r="A545" s="274">
        <v>3727</v>
      </c>
      <c r="B545" s="79" t="s">
        <v>730</v>
      </c>
      <c r="C545" s="275" t="s">
        <v>2031</v>
      </c>
      <c r="D545" s="275" t="s">
        <v>2627</v>
      </c>
      <c r="E545" s="275">
        <v>1</v>
      </c>
      <c r="F545" s="280">
        <v>11692.800000000001</v>
      </c>
      <c r="G545" s="280">
        <f t="shared" si="24"/>
        <v>11692.800000000001</v>
      </c>
      <c r="H545" s="280">
        <v>17619</v>
      </c>
      <c r="I545" s="280">
        <f t="shared" si="25"/>
        <v>17619</v>
      </c>
      <c r="J545" s="278">
        <f t="shared" si="26"/>
        <v>29311.800000000003</v>
      </c>
      <c r="K545" s="279"/>
      <c r="L545" s="256"/>
    </row>
    <row r="546" spans="1:12" s="227" customFormat="1" ht="96.6" outlineLevel="1">
      <c r="A546" s="274">
        <v>3728</v>
      </c>
      <c r="B546" s="79" t="s">
        <v>731</v>
      </c>
      <c r="C546" s="275" t="s">
        <v>2031</v>
      </c>
      <c r="D546" s="275" t="s">
        <v>2725</v>
      </c>
      <c r="E546" s="275">
        <v>3</v>
      </c>
      <c r="F546" s="280">
        <v>7790.4000000000005</v>
      </c>
      <c r="G546" s="280">
        <f t="shared" si="24"/>
        <v>23371.200000000001</v>
      </c>
      <c r="H546" s="280">
        <v>16780</v>
      </c>
      <c r="I546" s="280">
        <f t="shared" si="25"/>
        <v>50340</v>
      </c>
      <c r="J546" s="278">
        <f t="shared" si="26"/>
        <v>73711.199999999997</v>
      </c>
      <c r="K546" s="279"/>
      <c r="L546" s="256"/>
    </row>
    <row r="547" spans="1:12" s="227" customFormat="1" ht="96.6" outlineLevel="1">
      <c r="A547" s="274">
        <v>3729</v>
      </c>
      <c r="B547" s="79" t="s">
        <v>732</v>
      </c>
      <c r="C547" s="275" t="s">
        <v>2031</v>
      </c>
      <c r="D547" s="275" t="s">
        <v>2726</v>
      </c>
      <c r="E547" s="275">
        <v>3</v>
      </c>
      <c r="F547" s="280">
        <v>7790.4000000000005</v>
      </c>
      <c r="G547" s="280">
        <f t="shared" si="24"/>
        <v>23371.200000000001</v>
      </c>
      <c r="H547" s="280">
        <v>16780</v>
      </c>
      <c r="I547" s="280">
        <f t="shared" si="25"/>
        <v>50340</v>
      </c>
      <c r="J547" s="278">
        <f t="shared" si="26"/>
        <v>73711.199999999997</v>
      </c>
      <c r="K547" s="279"/>
      <c r="L547" s="256"/>
    </row>
    <row r="548" spans="1:12" s="227" customFormat="1" ht="96.6" outlineLevel="1">
      <c r="A548" s="274">
        <v>3730</v>
      </c>
      <c r="B548" s="79" t="s">
        <v>733</v>
      </c>
      <c r="C548" s="275" t="s">
        <v>2031</v>
      </c>
      <c r="D548" s="275" t="s">
        <v>2727</v>
      </c>
      <c r="E548" s="275">
        <v>1</v>
      </c>
      <c r="F548" s="280">
        <v>16024</v>
      </c>
      <c r="G548" s="280">
        <f t="shared" si="24"/>
        <v>16024</v>
      </c>
      <c r="H548" s="280">
        <v>20975</v>
      </c>
      <c r="I548" s="280">
        <f t="shared" si="25"/>
        <v>20975</v>
      </c>
      <c r="J548" s="278">
        <f t="shared" si="26"/>
        <v>36999</v>
      </c>
      <c r="K548" s="279"/>
      <c r="L548" s="256"/>
    </row>
    <row r="549" spans="1:12" s="227" customFormat="1" ht="96.6" outlineLevel="1">
      <c r="A549" s="274">
        <v>3731</v>
      </c>
      <c r="B549" s="79" t="s">
        <v>716</v>
      </c>
      <c r="C549" s="275" t="s">
        <v>2031</v>
      </c>
      <c r="D549" s="275" t="s">
        <v>2657</v>
      </c>
      <c r="E549" s="275">
        <v>1</v>
      </c>
      <c r="F549" s="280">
        <v>18009.600000000002</v>
      </c>
      <c r="G549" s="280">
        <f t="shared" si="24"/>
        <v>18009.600000000002</v>
      </c>
      <c r="H549" s="280">
        <v>20975</v>
      </c>
      <c r="I549" s="280">
        <f t="shared" si="25"/>
        <v>20975</v>
      </c>
      <c r="J549" s="278">
        <f t="shared" si="26"/>
        <v>38984.600000000006</v>
      </c>
      <c r="K549" s="279"/>
      <c r="L549" s="256"/>
    </row>
    <row r="550" spans="1:12" s="227" customFormat="1" ht="96.6" outlineLevel="1">
      <c r="A550" s="274">
        <v>3732</v>
      </c>
      <c r="B550" s="79" t="s">
        <v>709</v>
      </c>
      <c r="C550" s="275" t="s">
        <v>2031</v>
      </c>
      <c r="D550" s="275" t="s">
        <v>2677</v>
      </c>
      <c r="E550" s="275">
        <v>1</v>
      </c>
      <c r="F550" s="280">
        <v>16024</v>
      </c>
      <c r="G550" s="280">
        <f t="shared" si="24"/>
        <v>16024</v>
      </c>
      <c r="H550" s="280">
        <v>20975</v>
      </c>
      <c r="I550" s="280">
        <f t="shared" si="25"/>
        <v>20975</v>
      </c>
      <c r="J550" s="278">
        <f t="shared" si="26"/>
        <v>36999</v>
      </c>
      <c r="K550" s="279"/>
      <c r="L550" s="256"/>
    </row>
    <row r="551" spans="1:12" s="227" customFormat="1" ht="13.8" outlineLevel="1">
      <c r="A551" s="274">
        <v>3733</v>
      </c>
      <c r="B551" s="79" t="s">
        <v>2728</v>
      </c>
      <c r="C551" s="275"/>
      <c r="D551" s="275"/>
      <c r="E551" s="275"/>
      <c r="F551" s="280"/>
      <c r="G551" s="280">
        <f t="shared" si="24"/>
        <v>0</v>
      </c>
      <c r="H551" s="280"/>
      <c r="I551" s="280">
        <f t="shared" si="25"/>
        <v>0</v>
      </c>
      <c r="J551" s="278">
        <f t="shared" si="26"/>
        <v>0</v>
      </c>
      <c r="K551" s="279"/>
      <c r="L551" s="256"/>
    </row>
    <row r="552" spans="1:12" s="227" customFormat="1" ht="165.6" outlineLevel="1">
      <c r="A552" s="274">
        <v>3734</v>
      </c>
      <c r="B552" s="281" t="s">
        <v>2729</v>
      </c>
      <c r="C552" s="297" t="s">
        <v>31</v>
      </c>
      <c r="D552" s="297">
        <v>1</v>
      </c>
      <c r="E552" s="289">
        <v>1</v>
      </c>
      <c r="F552" s="280"/>
      <c r="G552" s="280">
        <f t="shared" si="24"/>
        <v>0</v>
      </c>
      <c r="H552" s="280"/>
      <c r="I552" s="280">
        <f t="shared" si="25"/>
        <v>0</v>
      </c>
      <c r="J552" s="278">
        <f t="shared" si="26"/>
        <v>0</v>
      </c>
      <c r="K552" s="281"/>
      <c r="L552" s="256"/>
    </row>
    <row r="553" spans="1:12" s="227" customFormat="1" ht="41.4" outlineLevel="1">
      <c r="A553" s="274">
        <v>3735</v>
      </c>
      <c r="B553" s="79" t="s">
        <v>543</v>
      </c>
      <c r="C553" s="275" t="s">
        <v>31</v>
      </c>
      <c r="D553" s="275">
        <v>3</v>
      </c>
      <c r="E553" s="275">
        <v>3</v>
      </c>
      <c r="F553" s="280">
        <v>1685.7</v>
      </c>
      <c r="G553" s="280">
        <f t="shared" si="24"/>
        <v>5057.1000000000004</v>
      </c>
      <c r="H553" s="280">
        <v>1050</v>
      </c>
      <c r="I553" s="280">
        <f t="shared" si="25"/>
        <v>3150</v>
      </c>
      <c r="J553" s="278">
        <f t="shared" si="26"/>
        <v>8207.1</v>
      </c>
      <c r="K553" s="279"/>
      <c r="L553" s="256"/>
    </row>
    <row r="554" spans="1:12" s="227" customFormat="1" ht="69" outlineLevel="1">
      <c r="A554" s="274">
        <v>3736</v>
      </c>
      <c r="B554" s="79" t="s">
        <v>589</v>
      </c>
      <c r="C554" s="275" t="s">
        <v>31</v>
      </c>
      <c r="D554" s="275">
        <v>3</v>
      </c>
      <c r="E554" s="275">
        <v>3</v>
      </c>
      <c r="F554" s="280">
        <v>8674.5750000000007</v>
      </c>
      <c r="G554" s="280">
        <f t="shared" si="24"/>
        <v>26023.725000000002</v>
      </c>
      <c r="H554" s="280">
        <v>4100</v>
      </c>
      <c r="I554" s="280">
        <f t="shared" si="25"/>
        <v>12300</v>
      </c>
      <c r="J554" s="278">
        <f t="shared" si="26"/>
        <v>38323.725000000006</v>
      </c>
      <c r="K554" s="279"/>
      <c r="L554" s="256"/>
    </row>
    <row r="555" spans="1:12" s="227" customFormat="1" ht="55.2" outlineLevel="1">
      <c r="A555" s="274">
        <v>3737</v>
      </c>
      <c r="B555" s="79" t="s">
        <v>545</v>
      </c>
      <c r="C555" s="275" t="s">
        <v>31</v>
      </c>
      <c r="D555" s="275">
        <v>3</v>
      </c>
      <c r="E555" s="275">
        <v>3</v>
      </c>
      <c r="F555" s="280">
        <v>309.60000000000008</v>
      </c>
      <c r="G555" s="280">
        <f t="shared" si="24"/>
        <v>928.80000000000018</v>
      </c>
      <c r="H555" s="280">
        <v>750</v>
      </c>
      <c r="I555" s="280">
        <f t="shared" si="25"/>
        <v>2250</v>
      </c>
      <c r="J555" s="278">
        <f t="shared" si="26"/>
        <v>3178.8</v>
      </c>
      <c r="K555" s="279"/>
      <c r="L555" s="256"/>
    </row>
    <row r="556" spans="1:12" s="227" customFormat="1" ht="55.2" outlineLevel="1">
      <c r="A556" s="274">
        <v>3738</v>
      </c>
      <c r="B556" s="79" t="s">
        <v>734</v>
      </c>
      <c r="C556" s="275" t="s">
        <v>31</v>
      </c>
      <c r="D556" s="275">
        <v>1</v>
      </c>
      <c r="E556" s="275">
        <v>1</v>
      </c>
      <c r="F556" s="280">
        <v>1108.8</v>
      </c>
      <c r="G556" s="280">
        <f t="shared" si="24"/>
        <v>1108.8</v>
      </c>
      <c r="H556" s="280">
        <v>2550</v>
      </c>
      <c r="I556" s="280">
        <f t="shared" si="25"/>
        <v>2550</v>
      </c>
      <c r="J556" s="278">
        <f t="shared" si="26"/>
        <v>3658.8</v>
      </c>
      <c r="K556" s="279"/>
      <c r="L556" s="256"/>
    </row>
    <row r="557" spans="1:12" s="227" customFormat="1" ht="96.6" outlineLevel="1">
      <c r="A557" s="274">
        <v>3739</v>
      </c>
      <c r="B557" s="79" t="s">
        <v>548</v>
      </c>
      <c r="C557" s="275" t="s">
        <v>2461</v>
      </c>
      <c r="D557" s="275" t="s">
        <v>2730</v>
      </c>
      <c r="E557" s="275">
        <v>10.28</v>
      </c>
      <c r="F557" s="280">
        <v>527.4666666666667</v>
      </c>
      <c r="G557" s="280">
        <f t="shared" ref="G557:G620" si="27">F557*E557</f>
        <v>5422.3573333333334</v>
      </c>
      <c r="H557" s="280">
        <v>1400</v>
      </c>
      <c r="I557" s="280">
        <f t="shared" ref="I557:I620" si="28">H557*E557</f>
        <v>14392</v>
      </c>
      <c r="J557" s="278">
        <f t="shared" si="26"/>
        <v>19814.357333333333</v>
      </c>
      <c r="K557" s="279"/>
      <c r="L557" s="256"/>
    </row>
    <row r="558" spans="1:12" s="227" customFormat="1" ht="96.6" outlineLevel="1">
      <c r="A558" s="274">
        <v>3740</v>
      </c>
      <c r="B558" s="79" t="s">
        <v>566</v>
      </c>
      <c r="C558" s="275" t="s">
        <v>2461</v>
      </c>
      <c r="D558" s="275" t="s">
        <v>2731</v>
      </c>
      <c r="E558" s="275">
        <v>10.02</v>
      </c>
      <c r="F558" s="280">
        <v>659.73333333333335</v>
      </c>
      <c r="G558" s="280">
        <f t="shared" si="27"/>
        <v>6610.5280000000002</v>
      </c>
      <c r="H558" s="280">
        <v>1400</v>
      </c>
      <c r="I558" s="280">
        <f t="shared" si="28"/>
        <v>14028</v>
      </c>
      <c r="J558" s="278">
        <f t="shared" si="26"/>
        <v>20638.527999999998</v>
      </c>
      <c r="K558" s="279"/>
      <c r="L558" s="256"/>
    </row>
    <row r="559" spans="1:12" s="227" customFormat="1" ht="96.6" outlineLevel="1">
      <c r="A559" s="274">
        <v>3741</v>
      </c>
      <c r="B559" s="79" t="s">
        <v>567</v>
      </c>
      <c r="C559" s="275" t="s">
        <v>2461</v>
      </c>
      <c r="D559" s="275" t="s">
        <v>2732</v>
      </c>
      <c r="E559" s="275">
        <v>3.65</v>
      </c>
      <c r="F559" s="280">
        <v>844.26666666666665</v>
      </c>
      <c r="G559" s="280">
        <f t="shared" si="27"/>
        <v>3081.5733333333333</v>
      </c>
      <c r="H559" s="280">
        <v>1400</v>
      </c>
      <c r="I559" s="280">
        <f t="shared" si="28"/>
        <v>5110</v>
      </c>
      <c r="J559" s="278">
        <f t="shared" si="26"/>
        <v>8191.5733333333337</v>
      </c>
      <c r="K559" s="279"/>
      <c r="L559" s="256"/>
    </row>
    <row r="560" spans="1:12" s="227" customFormat="1" ht="82.8" outlineLevel="1">
      <c r="A560" s="274">
        <v>3742</v>
      </c>
      <c r="B560" s="79" t="s">
        <v>551</v>
      </c>
      <c r="C560" s="275" t="s">
        <v>2031</v>
      </c>
      <c r="D560" s="275" t="s">
        <v>2733</v>
      </c>
      <c r="E560" s="275">
        <v>4</v>
      </c>
      <c r="F560" s="280">
        <v>880</v>
      </c>
      <c r="G560" s="280">
        <f t="shared" si="27"/>
        <v>3520</v>
      </c>
      <c r="H560" s="280">
        <v>243</v>
      </c>
      <c r="I560" s="280">
        <f t="shared" si="28"/>
        <v>972</v>
      </c>
      <c r="J560" s="278">
        <f t="shared" si="26"/>
        <v>4492</v>
      </c>
      <c r="K560" s="279"/>
      <c r="L560" s="256"/>
    </row>
    <row r="561" spans="1:12" s="227" customFormat="1" ht="82.8" outlineLevel="1">
      <c r="A561" s="274">
        <v>3743</v>
      </c>
      <c r="B561" s="79" t="s">
        <v>637</v>
      </c>
      <c r="C561" s="275" t="s">
        <v>2031</v>
      </c>
      <c r="D561" s="275" t="s">
        <v>2566</v>
      </c>
      <c r="E561" s="275">
        <v>1</v>
      </c>
      <c r="F561" s="280">
        <v>880</v>
      </c>
      <c r="G561" s="280">
        <f t="shared" si="27"/>
        <v>880</v>
      </c>
      <c r="H561" s="280">
        <v>285</v>
      </c>
      <c r="I561" s="280">
        <f t="shared" si="28"/>
        <v>285</v>
      </c>
      <c r="J561" s="278">
        <f t="shared" si="26"/>
        <v>1165</v>
      </c>
      <c r="K561" s="279"/>
      <c r="L561" s="256"/>
    </row>
    <row r="562" spans="1:12" s="227" customFormat="1" ht="82.8" outlineLevel="1">
      <c r="A562" s="274">
        <v>3744</v>
      </c>
      <c r="B562" s="79" t="s">
        <v>571</v>
      </c>
      <c r="C562" s="275" t="s">
        <v>2031</v>
      </c>
      <c r="D562" s="275" t="s">
        <v>2495</v>
      </c>
      <c r="E562" s="275">
        <v>1</v>
      </c>
      <c r="F562" s="280">
        <v>336</v>
      </c>
      <c r="G562" s="280">
        <f t="shared" si="27"/>
        <v>336</v>
      </c>
      <c r="H562" s="280">
        <v>528</v>
      </c>
      <c r="I562" s="280">
        <f t="shared" si="28"/>
        <v>528</v>
      </c>
      <c r="J562" s="278">
        <f t="shared" si="26"/>
        <v>864</v>
      </c>
      <c r="K562" s="279"/>
      <c r="L562" s="256"/>
    </row>
    <row r="563" spans="1:12" s="227" customFormat="1" ht="82.8" outlineLevel="1">
      <c r="A563" s="274">
        <v>3745</v>
      </c>
      <c r="B563" s="79" t="s">
        <v>573</v>
      </c>
      <c r="C563" s="275" t="s">
        <v>2031</v>
      </c>
      <c r="D563" s="275" t="s">
        <v>2497</v>
      </c>
      <c r="E563" s="275">
        <v>1</v>
      </c>
      <c r="F563" s="280">
        <v>331.20000000000005</v>
      </c>
      <c r="G563" s="280">
        <f t="shared" si="27"/>
        <v>331.20000000000005</v>
      </c>
      <c r="H563" s="280">
        <v>212.99999999999997</v>
      </c>
      <c r="I563" s="280">
        <f t="shared" si="28"/>
        <v>212.99999999999997</v>
      </c>
      <c r="J563" s="278">
        <f t="shared" si="26"/>
        <v>544.20000000000005</v>
      </c>
      <c r="K563" s="279"/>
      <c r="L563" s="256"/>
    </row>
    <row r="564" spans="1:12" s="227" customFormat="1" ht="82.8" outlineLevel="1">
      <c r="A564" s="274">
        <v>3746</v>
      </c>
      <c r="B564" s="79" t="s">
        <v>575</v>
      </c>
      <c r="C564" s="275" t="s">
        <v>2031</v>
      </c>
      <c r="D564" s="275" t="s">
        <v>2499</v>
      </c>
      <c r="E564" s="275">
        <v>1</v>
      </c>
      <c r="F564" s="280">
        <v>280</v>
      </c>
      <c r="G564" s="280">
        <f t="shared" si="27"/>
        <v>280</v>
      </c>
      <c r="H564" s="280">
        <v>270</v>
      </c>
      <c r="I564" s="280">
        <f t="shared" si="28"/>
        <v>270</v>
      </c>
      <c r="J564" s="278">
        <f t="shared" si="26"/>
        <v>550</v>
      </c>
      <c r="K564" s="279"/>
      <c r="L564" s="256"/>
    </row>
    <row r="565" spans="1:12" s="227" customFormat="1" ht="82.8" outlineLevel="1">
      <c r="A565" s="274">
        <v>3747</v>
      </c>
      <c r="B565" s="79" t="s">
        <v>592</v>
      </c>
      <c r="C565" s="275" t="s">
        <v>2031</v>
      </c>
      <c r="D565" s="275" t="s">
        <v>2518</v>
      </c>
      <c r="E565" s="275">
        <v>1</v>
      </c>
      <c r="F565" s="280">
        <v>534.4</v>
      </c>
      <c r="G565" s="280">
        <f t="shared" si="27"/>
        <v>534.4</v>
      </c>
      <c r="H565" s="280">
        <v>516</v>
      </c>
      <c r="I565" s="280">
        <f t="shared" si="28"/>
        <v>516</v>
      </c>
      <c r="J565" s="278">
        <f t="shared" si="26"/>
        <v>1050.4000000000001</v>
      </c>
      <c r="K565" s="279"/>
      <c r="L565" s="256"/>
    </row>
    <row r="566" spans="1:12" s="227" customFormat="1" ht="82.8" outlineLevel="1">
      <c r="A566" s="274">
        <v>3748</v>
      </c>
      <c r="B566" s="79" t="s">
        <v>579</v>
      </c>
      <c r="C566" s="275" t="s">
        <v>2031</v>
      </c>
      <c r="D566" s="275" t="s">
        <v>2503</v>
      </c>
      <c r="E566" s="275">
        <v>1</v>
      </c>
      <c r="F566" s="280">
        <v>560</v>
      </c>
      <c r="G566" s="280">
        <f t="shared" si="27"/>
        <v>560</v>
      </c>
      <c r="H566" s="280">
        <v>705</v>
      </c>
      <c r="I566" s="280">
        <f t="shared" si="28"/>
        <v>705</v>
      </c>
      <c r="J566" s="278">
        <f t="shared" si="26"/>
        <v>1265</v>
      </c>
      <c r="K566" s="279"/>
      <c r="L566" s="256"/>
    </row>
    <row r="567" spans="1:12" s="227" customFormat="1" ht="110.4" outlineLevel="1">
      <c r="A567" s="274">
        <v>3749</v>
      </c>
      <c r="B567" s="79" t="s">
        <v>541</v>
      </c>
      <c r="C567" s="275" t="s">
        <v>2532</v>
      </c>
      <c r="D567" s="275" t="s">
        <v>2734</v>
      </c>
      <c r="E567" s="275">
        <v>12.12</v>
      </c>
      <c r="F567" s="280">
        <v>848.40000000000009</v>
      </c>
      <c r="G567" s="280">
        <f t="shared" si="27"/>
        <v>10282.608</v>
      </c>
      <c r="H567" s="280">
        <v>1150</v>
      </c>
      <c r="I567" s="280">
        <f t="shared" si="28"/>
        <v>13938</v>
      </c>
      <c r="J567" s="278">
        <f t="shared" si="26"/>
        <v>24220.608</v>
      </c>
      <c r="K567" s="279"/>
      <c r="L567" s="256"/>
    </row>
    <row r="568" spans="1:12" s="227" customFormat="1" ht="13.8" outlineLevel="1">
      <c r="A568" s="274">
        <v>3750</v>
      </c>
      <c r="B568" s="79" t="s">
        <v>2735</v>
      </c>
      <c r="C568" s="275"/>
      <c r="D568" s="275"/>
      <c r="E568" s="275"/>
      <c r="F568" s="280"/>
      <c r="G568" s="280">
        <f t="shared" si="27"/>
        <v>0</v>
      </c>
      <c r="H568" s="280"/>
      <c r="I568" s="280">
        <f t="shared" si="28"/>
        <v>0</v>
      </c>
      <c r="J568" s="278">
        <f t="shared" si="26"/>
        <v>0</v>
      </c>
      <c r="K568" s="279"/>
      <c r="L568" s="256"/>
    </row>
    <row r="569" spans="1:12" s="227" customFormat="1" ht="69" outlineLevel="1">
      <c r="A569" s="274">
        <v>3751</v>
      </c>
      <c r="B569" s="79" t="s">
        <v>735</v>
      </c>
      <c r="C569" s="275" t="s">
        <v>31</v>
      </c>
      <c r="D569" s="275">
        <v>1</v>
      </c>
      <c r="E569" s="275">
        <v>1</v>
      </c>
      <c r="F569" s="280">
        <v>46324.200000000004</v>
      </c>
      <c r="G569" s="280">
        <f t="shared" si="27"/>
        <v>46324.200000000004</v>
      </c>
      <c r="H569" s="280">
        <v>4100</v>
      </c>
      <c r="I569" s="280">
        <f t="shared" si="28"/>
        <v>4100</v>
      </c>
      <c r="J569" s="278">
        <f t="shared" si="26"/>
        <v>50424.200000000004</v>
      </c>
      <c r="K569" s="279"/>
      <c r="L569" s="256"/>
    </row>
    <row r="570" spans="1:12" s="227" customFormat="1" ht="55.2" outlineLevel="1">
      <c r="A570" s="274">
        <v>3752</v>
      </c>
      <c r="B570" s="79" t="s">
        <v>547</v>
      </c>
      <c r="C570" s="275" t="s">
        <v>31</v>
      </c>
      <c r="D570" s="275">
        <v>1</v>
      </c>
      <c r="E570" s="275">
        <v>1</v>
      </c>
      <c r="F570" s="280">
        <v>2771.2000000000003</v>
      </c>
      <c r="G570" s="280">
        <f t="shared" si="27"/>
        <v>2771.2000000000003</v>
      </c>
      <c r="H570" s="280">
        <v>2550</v>
      </c>
      <c r="I570" s="280">
        <f t="shared" si="28"/>
        <v>2550</v>
      </c>
      <c r="J570" s="278">
        <f t="shared" si="26"/>
        <v>5321.2000000000007</v>
      </c>
      <c r="K570" s="279"/>
      <c r="L570" s="256"/>
    </row>
    <row r="571" spans="1:12" s="227" customFormat="1" ht="41.4" outlineLevel="1">
      <c r="A571" s="274">
        <v>3753</v>
      </c>
      <c r="B571" s="287" t="s">
        <v>736</v>
      </c>
      <c r="C571" s="275" t="s">
        <v>31</v>
      </c>
      <c r="D571" s="275">
        <v>1</v>
      </c>
      <c r="E571" s="275">
        <v>1</v>
      </c>
      <c r="F571" s="280">
        <v>3854.7</v>
      </c>
      <c r="G571" s="280">
        <f t="shared" si="27"/>
        <v>3854.7</v>
      </c>
      <c r="H571" s="280">
        <v>1050</v>
      </c>
      <c r="I571" s="280">
        <f t="shared" si="28"/>
        <v>1050</v>
      </c>
      <c r="J571" s="278">
        <f t="shared" si="26"/>
        <v>4904.7</v>
      </c>
      <c r="K571" s="279"/>
      <c r="L571" s="256"/>
    </row>
    <row r="572" spans="1:12" s="227" customFormat="1" ht="96.6" outlineLevel="1">
      <c r="A572" s="274">
        <v>3754</v>
      </c>
      <c r="B572" s="79" t="s">
        <v>550</v>
      </c>
      <c r="C572" s="275" t="s">
        <v>2461</v>
      </c>
      <c r="D572" s="275" t="s">
        <v>2736</v>
      </c>
      <c r="E572" s="275">
        <v>7.66</v>
      </c>
      <c r="F572" s="280">
        <v>2110.9333333333334</v>
      </c>
      <c r="G572" s="280">
        <f t="shared" si="27"/>
        <v>16169.749333333333</v>
      </c>
      <c r="H572" s="280">
        <v>5268.920000000001</v>
      </c>
      <c r="I572" s="280">
        <f t="shared" si="28"/>
        <v>40359.927200000006</v>
      </c>
      <c r="J572" s="278">
        <f t="shared" si="26"/>
        <v>56529.676533333339</v>
      </c>
      <c r="K572" s="279"/>
      <c r="L572" s="256"/>
    </row>
    <row r="573" spans="1:12" s="227" customFormat="1" ht="124.2" outlineLevel="1">
      <c r="A573" s="274">
        <v>3755</v>
      </c>
      <c r="B573" s="79" t="s">
        <v>535</v>
      </c>
      <c r="C573" s="275" t="s">
        <v>2461</v>
      </c>
      <c r="D573" s="275" t="s">
        <v>2737</v>
      </c>
      <c r="E573" s="275">
        <v>0.15</v>
      </c>
      <c r="F573" s="280">
        <v>2688</v>
      </c>
      <c r="G573" s="280">
        <f t="shared" si="27"/>
        <v>403.2</v>
      </c>
      <c r="H573" s="280">
        <v>6712.0000000000009</v>
      </c>
      <c r="I573" s="280">
        <f t="shared" si="28"/>
        <v>1006.8000000000001</v>
      </c>
      <c r="J573" s="278">
        <f t="shared" si="26"/>
        <v>1410</v>
      </c>
      <c r="K573" s="279"/>
      <c r="L573" s="256"/>
    </row>
    <row r="574" spans="1:12" s="227" customFormat="1" ht="96.6" outlineLevel="1">
      <c r="A574" s="274">
        <v>3756</v>
      </c>
      <c r="B574" s="79" t="s">
        <v>737</v>
      </c>
      <c r="C574" s="275" t="s">
        <v>2031</v>
      </c>
      <c r="D574" s="275" t="s">
        <v>2738</v>
      </c>
      <c r="E574" s="275">
        <v>1</v>
      </c>
      <c r="F574" s="280">
        <v>3022.4</v>
      </c>
      <c r="G574" s="280">
        <f t="shared" si="27"/>
        <v>3022.4</v>
      </c>
      <c r="H574" s="280">
        <v>2097.5</v>
      </c>
      <c r="I574" s="280">
        <f t="shared" si="28"/>
        <v>2097.5</v>
      </c>
      <c r="J574" s="278">
        <f t="shared" si="26"/>
        <v>5119.8999999999996</v>
      </c>
      <c r="K574" s="279"/>
      <c r="L574" s="256"/>
    </row>
    <row r="575" spans="1:12" s="227" customFormat="1" ht="110.4" outlineLevel="1">
      <c r="A575" s="274">
        <v>3757</v>
      </c>
      <c r="B575" s="79" t="s">
        <v>541</v>
      </c>
      <c r="C575" s="275" t="s">
        <v>2532</v>
      </c>
      <c r="D575" s="275" t="s">
        <v>2739</v>
      </c>
      <c r="E575" s="275">
        <v>9.9600000000000009</v>
      </c>
      <c r="F575" s="280">
        <v>848.40000000000009</v>
      </c>
      <c r="G575" s="280">
        <f t="shared" si="27"/>
        <v>8450.0640000000021</v>
      </c>
      <c r="H575" s="280">
        <v>1150</v>
      </c>
      <c r="I575" s="280">
        <f t="shared" si="28"/>
        <v>11454.000000000002</v>
      </c>
      <c r="J575" s="278">
        <f t="shared" si="26"/>
        <v>19904.064000000006</v>
      </c>
      <c r="K575" s="279"/>
      <c r="L575" s="256"/>
    </row>
    <row r="576" spans="1:12" s="227" customFormat="1" ht="13.8" outlineLevel="1">
      <c r="A576" s="274">
        <v>3758</v>
      </c>
      <c r="B576" s="79" t="s">
        <v>2740</v>
      </c>
      <c r="C576" s="275"/>
      <c r="D576" s="275"/>
      <c r="E576" s="275"/>
      <c r="F576" s="280"/>
      <c r="G576" s="280">
        <f t="shared" si="27"/>
        <v>0</v>
      </c>
      <c r="H576" s="280"/>
      <c r="I576" s="280">
        <f t="shared" si="28"/>
        <v>0</v>
      </c>
      <c r="J576" s="278">
        <f t="shared" si="26"/>
        <v>0</v>
      </c>
      <c r="K576" s="279"/>
      <c r="L576" s="256"/>
    </row>
    <row r="577" spans="1:12" s="227" customFormat="1" ht="55.2" outlineLevel="1">
      <c r="A577" s="274">
        <v>3759</v>
      </c>
      <c r="B577" s="79" t="s">
        <v>734</v>
      </c>
      <c r="C577" s="275" t="s">
        <v>31</v>
      </c>
      <c r="D577" s="275">
        <v>1</v>
      </c>
      <c r="E577" s="275">
        <v>1</v>
      </c>
      <c r="F577" s="280">
        <v>1108.8</v>
      </c>
      <c r="G577" s="280">
        <f t="shared" si="27"/>
        <v>1108.8</v>
      </c>
      <c r="H577" s="280">
        <v>2550</v>
      </c>
      <c r="I577" s="280">
        <f t="shared" si="28"/>
        <v>2550</v>
      </c>
      <c r="J577" s="278">
        <f t="shared" si="26"/>
        <v>3658.8</v>
      </c>
      <c r="K577" s="279"/>
      <c r="L577" s="256"/>
    </row>
    <row r="578" spans="1:12" s="227" customFormat="1" ht="41.4" outlineLevel="1">
      <c r="A578" s="274">
        <v>3760</v>
      </c>
      <c r="B578" s="79" t="s">
        <v>738</v>
      </c>
      <c r="C578" s="275" t="s">
        <v>31</v>
      </c>
      <c r="D578" s="275">
        <v>1</v>
      </c>
      <c r="E578" s="275">
        <v>1</v>
      </c>
      <c r="F578" s="280">
        <v>1734.3000000000002</v>
      </c>
      <c r="G578" s="280">
        <f t="shared" si="27"/>
        <v>1734.3000000000002</v>
      </c>
      <c r="H578" s="280">
        <v>1050</v>
      </c>
      <c r="I578" s="280">
        <f t="shared" si="28"/>
        <v>1050</v>
      </c>
      <c r="J578" s="278">
        <f t="shared" si="26"/>
        <v>2784.3</v>
      </c>
      <c r="K578" s="279"/>
      <c r="L578" s="256"/>
    </row>
    <row r="579" spans="1:12" s="227" customFormat="1" ht="96.6" outlineLevel="1">
      <c r="A579" s="274">
        <v>3761</v>
      </c>
      <c r="B579" s="79" t="s">
        <v>567</v>
      </c>
      <c r="C579" s="275" t="s">
        <v>2461</v>
      </c>
      <c r="D579" s="275" t="s">
        <v>2741</v>
      </c>
      <c r="E579" s="275">
        <v>11.19</v>
      </c>
      <c r="F579" s="280">
        <v>844.26666666666665</v>
      </c>
      <c r="G579" s="280">
        <f t="shared" si="27"/>
        <v>9447.3439999999991</v>
      </c>
      <c r="H579" s="280">
        <v>1400</v>
      </c>
      <c r="I579" s="280">
        <f t="shared" si="28"/>
        <v>15666</v>
      </c>
      <c r="J579" s="278">
        <f t="shared" si="26"/>
        <v>25113.343999999997</v>
      </c>
      <c r="K579" s="279"/>
      <c r="L579" s="256"/>
    </row>
    <row r="580" spans="1:12" s="227" customFormat="1" ht="124.2" outlineLevel="1">
      <c r="A580" s="274">
        <v>3762</v>
      </c>
      <c r="B580" s="79" t="s">
        <v>600</v>
      </c>
      <c r="C580" s="275" t="s">
        <v>2461</v>
      </c>
      <c r="D580" s="275" t="s">
        <v>2523</v>
      </c>
      <c r="E580" s="275">
        <v>0.1</v>
      </c>
      <c r="F580" s="280">
        <v>1359.3600000000001</v>
      </c>
      <c r="G580" s="280">
        <f t="shared" si="27"/>
        <v>135.93600000000001</v>
      </c>
      <c r="H580" s="280">
        <v>3356.0000000000005</v>
      </c>
      <c r="I580" s="280">
        <f t="shared" si="28"/>
        <v>335.60000000000008</v>
      </c>
      <c r="J580" s="278">
        <f t="shared" si="26"/>
        <v>471.53600000000006</v>
      </c>
      <c r="K580" s="279"/>
      <c r="L580" s="256"/>
    </row>
    <row r="581" spans="1:12" s="227" customFormat="1" ht="96.6" outlineLevel="1">
      <c r="A581" s="274">
        <v>3763</v>
      </c>
      <c r="B581" s="79" t="s">
        <v>739</v>
      </c>
      <c r="C581" s="275" t="s">
        <v>2031</v>
      </c>
      <c r="D581" s="275" t="s">
        <v>2742</v>
      </c>
      <c r="E581" s="275">
        <v>1</v>
      </c>
      <c r="F581" s="280">
        <v>1459.2</v>
      </c>
      <c r="G581" s="280">
        <f t="shared" si="27"/>
        <v>1459.2</v>
      </c>
      <c r="H581" s="280">
        <v>2097.5</v>
      </c>
      <c r="I581" s="280">
        <f t="shared" si="28"/>
        <v>2097.5</v>
      </c>
      <c r="J581" s="278">
        <f t="shared" si="26"/>
        <v>3556.7</v>
      </c>
      <c r="K581" s="279"/>
      <c r="L581" s="256"/>
    </row>
    <row r="582" spans="1:12" s="227" customFormat="1" ht="110.4" outlineLevel="1">
      <c r="A582" s="274">
        <v>3764</v>
      </c>
      <c r="B582" s="79" t="s">
        <v>541</v>
      </c>
      <c r="C582" s="275" t="s">
        <v>2532</v>
      </c>
      <c r="D582" s="275" t="s">
        <v>2743</v>
      </c>
      <c r="E582" s="275">
        <v>7.58</v>
      </c>
      <c r="F582" s="280">
        <v>848.40000000000009</v>
      </c>
      <c r="G582" s="280">
        <f t="shared" si="27"/>
        <v>6430.8720000000003</v>
      </c>
      <c r="H582" s="280">
        <v>1150</v>
      </c>
      <c r="I582" s="280">
        <f t="shared" si="28"/>
        <v>8717</v>
      </c>
      <c r="J582" s="278">
        <f t="shared" si="26"/>
        <v>15147.871999999999</v>
      </c>
      <c r="K582" s="279"/>
      <c r="L582" s="256"/>
    </row>
    <row r="583" spans="1:12" s="227" customFormat="1" ht="13.8" outlineLevel="1">
      <c r="A583" s="274">
        <v>3765</v>
      </c>
      <c r="B583" s="79" t="s">
        <v>2744</v>
      </c>
      <c r="C583" s="275"/>
      <c r="D583" s="275"/>
      <c r="E583" s="275"/>
      <c r="F583" s="280"/>
      <c r="G583" s="280">
        <f t="shared" si="27"/>
        <v>0</v>
      </c>
      <c r="H583" s="280"/>
      <c r="I583" s="280">
        <f t="shared" si="28"/>
        <v>0</v>
      </c>
      <c r="J583" s="278">
        <f t="shared" si="26"/>
        <v>0</v>
      </c>
      <c r="K583" s="279"/>
      <c r="L583" s="256"/>
    </row>
    <row r="584" spans="1:12" s="227" customFormat="1" ht="55.2" outlineLevel="1">
      <c r="A584" s="274">
        <v>3766</v>
      </c>
      <c r="B584" s="79" t="s">
        <v>740</v>
      </c>
      <c r="C584" s="275" t="s">
        <v>31</v>
      </c>
      <c r="D584" s="275">
        <v>1</v>
      </c>
      <c r="E584" s="275">
        <v>1</v>
      </c>
      <c r="F584" s="280">
        <v>1556.8000000000002</v>
      </c>
      <c r="G584" s="280">
        <f t="shared" si="27"/>
        <v>1556.8000000000002</v>
      </c>
      <c r="H584" s="280">
        <v>2550</v>
      </c>
      <c r="I584" s="280">
        <f t="shared" si="28"/>
        <v>2550</v>
      </c>
      <c r="J584" s="278">
        <f t="shared" si="26"/>
        <v>4106.8</v>
      </c>
      <c r="K584" s="279"/>
      <c r="L584" s="256"/>
    </row>
    <row r="585" spans="1:12" s="227" customFormat="1" ht="41.4" outlineLevel="1">
      <c r="A585" s="274">
        <v>3767</v>
      </c>
      <c r="B585" s="79" t="s">
        <v>741</v>
      </c>
      <c r="C585" s="275" t="s">
        <v>31</v>
      </c>
      <c r="D585" s="275">
        <v>1</v>
      </c>
      <c r="E585" s="275">
        <v>1</v>
      </c>
      <c r="F585" s="280">
        <v>2160.8999999999996</v>
      </c>
      <c r="G585" s="280">
        <f t="shared" si="27"/>
        <v>2160.8999999999996</v>
      </c>
      <c r="H585" s="280">
        <v>1050</v>
      </c>
      <c r="I585" s="280">
        <f t="shared" si="28"/>
        <v>1050</v>
      </c>
      <c r="J585" s="278">
        <f t="shared" si="26"/>
        <v>3210.8999999999996</v>
      </c>
      <c r="K585" s="279"/>
      <c r="L585" s="256"/>
    </row>
    <row r="586" spans="1:12" s="227" customFormat="1" ht="96.6" outlineLevel="1">
      <c r="A586" s="274">
        <v>3768</v>
      </c>
      <c r="B586" s="79" t="s">
        <v>742</v>
      </c>
      <c r="C586" s="275" t="s">
        <v>2461</v>
      </c>
      <c r="D586" s="275" t="s">
        <v>2745</v>
      </c>
      <c r="E586" s="275">
        <v>7.79</v>
      </c>
      <c r="F586" s="280">
        <v>1319.4666666666667</v>
      </c>
      <c r="G586" s="280">
        <f t="shared" si="27"/>
        <v>10278.645333333334</v>
      </c>
      <c r="H586" s="280">
        <v>2355</v>
      </c>
      <c r="I586" s="280">
        <f t="shared" si="28"/>
        <v>18345.45</v>
      </c>
      <c r="J586" s="278">
        <f t="shared" si="26"/>
        <v>28624.095333333335</v>
      </c>
      <c r="K586" s="279"/>
      <c r="L586" s="256"/>
    </row>
    <row r="587" spans="1:12" s="227" customFormat="1" ht="96.6" outlineLevel="1">
      <c r="A587" s="274">
        <v>3769</v>
      </c>
      <c r="B587" s="79" t="s">
        <v>743</v>
      </c>
      <c r="C587" s="275" t="s">
        <v>2031</v>
      </c>
      <c r="D587" s="275" t="s">
        <v>2746</v>
      </c>
      <c r="E587" s="275">
        <v>1</v>
      </c>
      <c r="F587" s="280">
        <v>1459.2</v>
      </c>
      <c r="G587" s="280">
        <f t="shared" si="27"/>
        <v>1459.2</v>
      </c>
      <c r="H587" s="280">
        <v>2097.5</v>
      </c>
      <c r="I587" s="280">
        <f t="shared" si="28"/>
        <v>2097.5</v>
      </c>
      <c r="J587" s="278">
        <f t="shared" si="26"/>
        <v>3556.7</v>
      </c>
      <c r="K587" s="279"/>
      <c r="L587" s="256"/>
    </row>
    <row r="588" spans="1:12" s="227" customFormat="1" ht="110.4" outlineLevel="1">
      <c r="A588" s="274">
        <v>3770</v>
      </c>
      <c r="B588" s="79" t="s">
        <v>744</v>
      </c>
      <c r="C588" s="275" t="s">
        <v>2532</v>
      </c>
      <c r="D588" s="275" t="s">
        <v>2747</v>
      </c>
      <c r="E588" s="275">
        <v>0.01</v>
      </c>
      <c r="F588" s="280">
        <v>848.40000000000009</v>
      </c>
      <c r="G588" s="280">
        <f t="shared" si="27"/>
        <v>8.4840000000000018</v>
      </c>
      <c r="H588" s="280">
        <v>1150</v>
      </c>
      <c r="I588" s="280">
        <f t="shared" si="28"/>
        <v>11.5</v>
      </c>
      <c r="J588" s="278">
        <f t="shared" si="26"/>
        <v>19.984000000000002</v>
      </c>
      <c r="K588" s="279"/>
      <c r="L588" s="256"/>
    </row>
    <row r="589" spans="1:12" s="227" customFormat="1" ht="110.4" outlineLevel="1">
      <c r="A589" s="274">
        <v>3771</v>
      </c>
      <c r="B589" s="281" t="s">
        <v>541</v>
      </c>
      <c r="C589" s="282" t="s">
        <v>2532</v>
      </c>
      <c r="D589" s="282" t="s">
        <v>2748</v>
      </c>
      <c r="E589" s="275">
        <v>6.46</v>
      </c>
      <c r="F589" s="280">
        <v>848.40000000000009</v>
      </c>
      <c r="G589" s="280">
        <f t="shared" si="27"/>
        <v>5480.6640000000007</v>
      </c>
      <c r="H589" s="280">
        <v>1150</v>
      </c>
      <c r="I589" s="280">
        <f t="shared" si="28"/>
        <v>7429</v>
      </c>
      <c r="J589" s="278">
        <f t="shared" si="26"/>
        <v>12909.664000000001</v>
      </c>
      <c r="K589" s="281"/>
      <c r="L589" s="256"/>
    </row>
    <row r="590" spans="1:12" s="227" customFormat="1" ht="13.8" outlineLevel="1">
      <c r="A590" s="274">
        <v>3772</v>
      </c>
      <c r="B590" s="298" t="s">
        <v>2749</v>
      </c>
      <c r="C590" s="275"/>
      <c r="D590" s="275"/>
      <c r="E590" s="275"/>
      <c r="F590" s="280"/>
      <c r="G590" s="280">
        <f t="shared" si="27"/>
        <v>0</v>
      </c>
      <c r="H590" s="280"/>
      <c r="I590" s="280">
        <f t="shared" si="28"/>
        <v>0</v>
      </c>
      <c r="J590" s="278">
        <f t="shared" si="26"/>
        <v>0</v>
      </c>
      <c r="K590" s="279"/>
      <c r="L590" s="256"/>
    </row>
    <row r="591" spans="1:12" s="227" customFormat="1" ht="69" outlineLevel="1">
      <c r="A591" s="274">
        <v>3773</v>
      </c>
      <c r="B591" s="79" t="s">
        <v>745</v>
      </c>
      <c r="C591" s="275" t="s">
        <v>31</v>
      </c>
      <c r="D591" s="275">
        <v>1</v>
      </c>
      <c r="E591" s="275">
        <v>1</v>
      </c>
      <c r="F591" s="280">
        <v>9648.6</v>
      </c>
      <c r="G591" s="280">
        <f t="shared" si="27"/>
        <v>9648.6</v>
      </c>
      <c r="H591" s="280">
        <v>4100</v>
      </c>
      <c r="I591" s="280">
        <f t="shared" si="28"/>
        <v>4100</v>
      </c>
      <c r="J591" s="278">
        <f t="shared" si="26"/>
        <v>13748.6</v>
      </c>
      <c r="K591" s="279"/>
      <c r="L591" s="256"/>
    </row>
    <row r="592" spans="1:12" s="227" customFormat="1" ht="55.2" outlineLevel="1">
      <c r="A592" s="274">
        <v>3774</v>
      </c>
      <c r="B592" s="79" t="s">
        <v>734</v>
      </c>
      <c r="C592" s="275" t="s">
        <v>31</v>
      </c>
      <c r="D592" s="275">
        <v>1</v>
      </c>
      <c r="E592" s="275">
        <v>1</v>
      </c>
      <c r="F592" s="280">
        <v>1108.8</v>
      </c>
      <c r="G592" s="280">
        <f t="shared" si="27"/>
        <v>1108.8</v>
      </c>
      <c r="H592" s="280">
        <v>2550</v>
      </c>
      <c r="I592" s="280">
        <f t="shared" si="28"/>
        <v>2550</v>
      </c>
      <c r="J592" s="278">
        <f t="shared" si="26"/>
        <v>3658.8</v>
      </c>
      <c r="K592" s="279"/>
      <c r="L592" s="256"/>
    </row>
    <row r="593" spans="1:12" s="227" customFormat="1" ht="41.4" outlineLevel="1">
      <c r="A593" s="274">
        <v>3775</v>
      </c>
      <c r="B593" s="79" t="s">
        <v>738</v>
      </c>
      <c r="C593" s="275" t="s">
        <v>31</v>
      </c>
      <c r="D593" s="275">
        <v>1</v>
      </c>
      <c r="E593" s="275">
        <v>1</v>
      </c>
      <c r="F593" s="280">
        <v>2003.3999999999999</v>
      </c>
      <c r="G593" s="280">
        <f t="shared" si="27"/>
        <v>2003.3999999999999</v>
      </c>
      <c r="H593" s="280">
        <v>1050</v>
      </c>
      <c r="I593" s="280">
        <f t="shared" si="28"/>
        <v>1050</v>
      </c>
      <c r="J593" s="278">
        <f t="shared" si="26"/>
        <v>3053.3999999999996</v>
      </c>
      <c r="K593" s="279"/>
      <c r="L593" s="256"/>
    </row>
    <row r="594" spans="1:12" s="227" customFormat="1" ht="96.6" outlineLevel="1">
      <c r="A594" s="274">
        <v>3776</v>
      </c>
      <c r="B594" s="79" t="s">
        <v>567</v>
      </c>
      <c r="C594" s="275" t="s">
        <v>2461</v>
      </c>
      <c r="D594" s="275" t="s">
        <v>2750</v>
      </c>
      <c r="E594" s="275">
        <v>10.96</v>
      </c>
      <c r="F594" s="280">
        <v>844.26666666666665</v>
      </c>
      <c r="G594" s="280">
        <f t="shared" si="27"/>
        <v>9253.1626666666671</v>
      </c>
      <c r="H594" s="280">
        <v>1400</v>
      </c>
      <c r="I594" s="280">
        <f t="shared" si="28"/>
        <v>15344.000000000002</v>
      </c>
      <c r="J594" s="278">
        <f t="shared" si="26"/>
        <v>24597.162666666671</v>
      </c>
      <c r="K594" s="279"/>
      <c r="L594" s="256"/>
    </row>
    <row r="595" spans="1:12" s="227" customFormat="1" ht="124.2" outlineLevel="1">
      <c r="A595" s="274">
        <v>3777</v>
      </c>
      <c r="B595" s="79" t="s">
        <v>600</v>
      </c>
      <c r="C595" s="275" t="s">
        <v>2461</v>
      </c>
      <c r="D595" s="275" t="s">
        <v>2751</v>
      </c>
      <c r="E595" s="275">
        <v>0.05</v>
      </c>
      <c r="F595" s="280">
        <v>1359.3600000000001</v>
      </c>
      <c r="G595" s="280">
        <f t="shared" si="27"/>
        <v>67.968000000000004</v>
      </c>
      <c r="H595" s="280">
        <v>3356.0000000000005</v>
      </c>
      <c r="I595" s="280">
        <f t="shared" si="28"/>
        <v>167.80000000000004</v>
      </c>
      <c r="J595" s="278">
        <f t="shared" si="26"/>
        <v>235.76800000000003</v>
      </c>
      <c r="K595" s="279"/>
      <c r="L595" s="256"/>
    </row>
    <row r="596" spans="1:12" s="227" customFormat="1" ht="96.6" outlineLevel="1">
      <c r="A596" s="274">
        <v>3778</v>
      </c>
      <c r="B596" s="79" t="s">
        <v>739</v>
      </c>
      <c r="C596" s="275" t="s">
        <v>2031</v>
      </c>
      <c r="D596" s="275" t="s">
        <v>2742</v>
      </c>
      <c r="E596" s="275">
        <v>1</v>
      </c>
      <c r="F596" s="280">
        <v>1459.2</v>
      </c>
      <c r="G596" s="280">
        <f t="shared" si="27"/>
        <v>1459.2</v>
      </c>
      <c r="H596" s="280">
        <v>2097.5</v>
      </c>
      <c r="I596" s="280">
        <f t="shared" si="28"/>
        <v>2097.5</v>
      </c>
      <c r="J596" s="278">
        <f t="shared" si="26"/>
        <v>3556.7</v>
      </c>
      <c r="K596" s="279"/>
      <c r="L596" s="256"/>
    </row>
    <row r="597" spans="1:12" s="227" customFormat="1" ht="110.4" outlineLevel="1">
      <c r="A597" s="274">
        <v>3779</v>
      </c>
      <c r="B597" s="79" t="s">
        <v>541</v>
      </c>
      <c r="C597" s="275" t="s">
        <v>2532</v>
      </c>
      <c r="D597" s="275" t="s">
        <v>2752</v>
      </c>
      <c r="E597" s="275">
        <v>7.71</v>
      </c>
      <c r="F597" s="280">
        <v>848.40000000000009</v>
      </c>
      <c r="G597" s="280">
        <f t="shared" si="27"/>
        <v>6541.1640000000007</v>
      </c>
      <c r="H597" s="280">
        <v>1150</v>
      </c>
      <c r="I597" s="280">
        <f t="shared" si="28"/>
        <v>8866.5</v>
      </c>
      <c r="J597" s="278">
        <f t="shared" si="26"/>
        <v>15407.664000000001</v>
      </c>
      <c r="K597" s="279"/>
      <c r="L597" s="256"/>
    </row>
    <row r="598" spans="1:12" s="227" customFormat="1" ht="13.8" outlineLevel="1">
      <c r="A598" s="274">
        <v>3780</v>
      </c>
      <c r="B598" s="79" t="s">
        <v>2753</v>
      </c>
      <c r="C598" s="275"/>
      <c r="D598" s="275"/>
      <c r="E598" s="275"/>
      <c r="F598" s="280"/>
      <c r="G598" s="280">
        <f t="shared" si="27"/>
        <v>0</v>
      </c>
      <c r="H598" s="280"/>
      <c r="I598" s="280">
        <f t="shared" si="28"/>
        <v>0</v>
      </c>
      <c r="J598" s="278">
        <f t="shared" ref="J598:J661" si="29">G598+I598</f>
        <v>0</v>
      </c>
      <c r="K598" s="279"/>
      <c r="L598" s="256"/>
    </row>
    <row r="599" spans="1:12" s="227" customFormat="1" ht="55.2" outlineLevel="1">
      <c r="A599" s="274">
        <v>3781</v>
      </c>
      <c r="B599" s="79" t="s">
        <v>746</v>
      </c>
      <c r="C599" s="275" t="s">
        <v>3</v>
      </c>
      <c r="D599" s="275">
        <v>2</v>
      </c>
      <c r="E599" s="275">
        <v>2</v>
      </c>
      <c r="F599" s="280">
        <v>126533.25</v>
      </c>
      <c r="G599" s="280">
        <f t="shared" si="27"/>
        <v>253066.5</v>
      </c>
      <c r="H599" s="280">
        <v>51878.6325</v>
      </c>
      <c r="I599" s="280">
        <f t="shared" si="28"/>
        <v>103757.265</v>
      </c>
      <c r="J599" s="278">
        <f t="shared" si="29"/>
        <v>356823.76500000001</v>
      </c>
      <c r="K599" s="279"/>
      <c r="L599" s="256"/>
    </row>
    <row r="600" spans="1:12" s="227" customFormat="1" ht="207" outlineLevel="1">
      <c r="A600" s="274">
        <v>3782</v>
      </c>
      <c r="B600" s="79" t="s">
        <v>747</v>
      </c>
      <c r="C600" s="275" t="s">
        <v>31</v>
      </c>
      <c r="D600" s="275">
        <v>14</v>
      </c>
      <c r="E600" s="275">
        <v>14</v>
      </c>
      <c r="F600" s="280">
        <v>118298.7</v>
      </c>
      <c r="G600" s="280">
        <f t="shared" si="27"/>
        <v>1656181.8</v>
      </c>
      <c r="H600" s="280">
        <v>72162.206999999995</v>
      </c>
      <c r="I600" s="280">
        <f t="shared" si="28"/>
        <v>1010270.8979999999</v>
      </c>
      <c r="J600" s="278">
        <f t="shared" si="29"/>
        <v>2666452.6979999999</v>
      </c>
      <c r="K600" s="279"/>
      <c r="L600" s="256"/>
    </row>
    <row r="601" spans="1:12" s="227" customFormat="1" ht="13.8" outlineLevel="1">
      <c r="A601" s="274">
        <v>3783</v>
      </c>
      <c r="B601" s="79" t="s">
        <v>2754</v>
      </c>
      <c r="C601" s="275"/>
      <c r="D601" s="275"/>
      <c r="E601" s="275"/>
      <c r="F601" s="280"/>
      <c r="G601" s="280">
        <f t="shared" si="27"/>
        <v>0</v>
      </c>
      <c r="H601" s="280"/>
      <c r="I601" s="280">
        <f t="shared" si="28"/>
        <v>0</v>
      </c>
      <c r="J601" s="278">
        <f t="shared" si="29"/>
        <v>0</v>
      </c>
      <c r="K601" s="279"/>
      <c r="L601" s="256"/>
    </row>
    <row r="602" spans="1:12" s="227" customFormat="1" ht="82.8" outlineLevel="1">
      <c r="A602" s="274">
        <v>3784</v>
      </c>
      <c r="B602" s="79" t="s">
        <v>748</v>
      </c>
      <c r="C602" s="275" t="s">
        <v>31</v>
      </c>
      <c r="D602" s="275">
        <v>36</v>
      </c>
      <c r="E602" s="275">
        <v>36</v>
      </c>
      <c r="F602" s="280">
        <v>81142.425000000003</v>
      </c>
      <c r="G602" s="280">
        <f t="shared" si="27"/>
        <v>2921127.3000000003</v>
      </c>
      <c r="H602" s="280">
        <v>34891.242749999998</v>
      </c>
      <c r="I602" s="280">
        <f t="shared" si="28"/>
        <v>1256084.7389999998</v>
      </c>
      <c r="J602" s="278">
        <f t="shared" si="29"/>
        <v>4177212.0389999999</v>
      </c>
      <c r="K602" s="279"/>
      <c r="L602" s="256"/>
    </row>
    <row r="603" spans="1:12" s="227" customFormat="1" ht="41.4" outlineLevel="1">
      <c r="A603" s="274">
        <v>3785</v>
      </c>
      <c r="B603" s="79" t="s">
        <v>749</v>
      </c>
      <c r="C603" s="275" t="s">
        <v>31</v>
      </c>
      <c r="D603" s="275">
        <v>2</v>
      </c>
      <c r="E603" s="275">
        <v>2</v>
      </c>
      <c r="F603" s="280">
        <v>49262.400000000001</v>
      </c>
      <c r="G603" s="280">
        <f t="shared" si="27"/>
        <v>98524.800000000003</v>
      </c>
      <c r="H603" s="280">
        <v>8670</v>
      </c>
      <c r="I603" s="280">
        <f t="shared" si="28"/>
        <v>17340</v>
      </c>
      <c r="J603" s="278">
        <f t="shared" si="29"/>
        <v>115864.8</v>
      </c>
      <c r="K603" s="279"/>
      <c r="L603" s="256"/>
    </row>
    <row r="604" spans="1:12" s="227" customFormat="1" ht="41.4" outlineLevel="1">
      <c r="A604" s="274">
        <v>3786</v>
      </c>
      <c r="B604" s="79" t="s">
        <v>750</v>
      </c>
      <c r="C604" s="275" t="s">
        <v>31</v>
      </c>
      <c r="D604" s="275">
        <v>34</v>
      </c>
      <c r="E604" s="275">
        <v>34</v>
      </c>
      <c r="F604" s="280">
        <v>27093.599999999999</v>
      </c>
      <c r="G604" s="280">
        <f t="shared" si="27"/>
        <v>921182.39999999991</v>
      </c>
      <c r="H604" s="280">
        <v>8670</v>
      </c>
      <c r="I604" s="280">
        <f t="shared" si="28"/>
        <v>294780</v>
      </c>
      <c r="J604" s="278">
        <f t="shared" si="29"/>
        <v>1215962.3999999999</v>
      </c>
      <c r="K604" s="279"/>
      <c r="L604" s="256"/>
    </row>
    <row r="605" spans="1:12" s="227" customFormat="1" ht="124.2" outlineLevel="1">
      <c r="A605" s="274">
        <v>3787</v>
      </c>
      <c r="B605" s="79" t="s">
        <v>751</v>
      </c>
      <c r="C605" s="275" t="s">
        <v>2461</v>
      </c>
      <c r="D605" s="275" t="s">
        <v>2755</v>
      </c>
      <c r="E605" s="275">
        <v>25.18</v>
      </c>
      <c r="F605" s="280">
        <v>10548.480000000001</v>
      </c>
      <c r="G605" s="280">
        <f t="shared" si="27"/>
        <v>265610.72640000004</v>
      </c>
      <c r="H605" s="280">
        <v>23492</v>
      </c>
      <c r="I605" s="280">
        <f t="shared" si="28"/>
        <v>591528.55999999994</v>
      </c>
      <c r="J605" s="278">
        <f t="shared" si="29"/>
        <v>857139.28639999998</v>
      </c>
      <c r="K605" s="279"/>
      <c r="L605" s="256"/>
    </row>
    <row r="606" spans="1:12" s="227" customFormat="1" ht="13.8" outlineLevel="1">
      <c r="A606" s="274">
        <v>3788</v>
      </c>
      <c r="B606" s="299" t="s">
        <v>2756</v>
      </c>
      <c r="C606" s="275"/>
      <c r="D606" s="275"/>
      <c r="E606" s="275"/>
      <c r="F606" s="280"/>
      <c r="G606" s="280">
        <f t="shared" si="27"/>
        <v>0</v>
      </c>
      <c r="H606" s="280"/>
      <c r="I606" s="280">
        <f t="shared" si="28"/>
        <v>0</v>
      </c>
      <c r="J606" s="278">
        <f t="shared" si="29"/>
        <v>0</v>
      </c>
      <c r="K606" s="279"/>
      <c r="L606" s="256"/>
    </row>
    <row r="607" spans="1:12" s="227" customFormat="1" ht="262.2" outlineLevel="1">
      <c r="A607" s="274">
        <v>3789</v>
      </c>
      <c r="B607" s="79" t="s">
        <v>2757</v>
      </c>
      <c r="C607" s="275" t="s">
        <v>31</v>
      </c>
      <c r="D607" s="275">
        <v>1</v>
      </c>
      <c r="E607" s="275">
        <v>1</v>
      </c>
      <c r="F607" s="280">
        <v>680323</v>
      </c>
      <c r="G607" s="280">
        <f t="shared" si="27"/>
        <v>680323</v>
      </c>
      <c r="H607" s="280">
        <v>156474</v>
      </c>
      <c r="I607" s="280">
        <f t="shared" si="28"/>
        <v>156474</v>
      </c>
      <c r="J607" s="278">
        <f t="shared" si="29"/>
        <v>836797</v>
      </c>
      <c r="K607" s="279"/>
      <c r="L607" s="256"/>
    </row>
    <row r="608" spans="1:12" s="227" customFormat="1" ht="82.8" outlineLevel="1">
      <c r="A608" s="274">
        <v>3790</v>
      </c>
      <c r="B608" s="79" t="s">
        <v>752</v>
      </c>
      <c r="C608" s="275" t="s">
        <v>31</v>
      </c>
      <c r="D608" s="275">
        <v>1</v>
      </c>
      <c r="E608" s="275">
        <v>1</v>
      </c>
      <c r="F608" s="280">
        <v>8977.6</v>
      </c>
      <c r="G608" s="280">
        <f t="shared" si="27"/>
        <v>8977.6</v>
      </c>
      <c r="H608" s="280">
        <v>3680.8160000000003</v>
      </c>
      <c r="I608" s="280">
        <f t="shared" si="28"/>
        <v>3680.8160000000003</v>
      </c>
      <c r="J608" s="278">
        <f t="shared" si="29"/>
        <v>12658.416000000001</v>
      </c>
      <c r="K608" s="279"/>
      <c r="L608" s="256"/>
    </row>
    <row r="609" spans="1:12" s="227" customFormat="1" ht="82.8" outlineLevel="1">
      <c r="A609" s="274">
        <v>3791</v>
      </c>
      <c r="B609" s="79" t="s">
        <v>753</v>
      </c>
      <c r="C609" s="275" t="s">
        <v>31</v>
      </c>
      <c r="D609" s="275">
        <v>1</v>
      </c>
      <c r="E609" s="275">
        <v>1</v>
      </c>
      <c r="F609" s="280">
        <v>19507.2</v>
      </c>
      <c r="G609" s="280">
        <f t="shared" si="27"/>
        <v>19507.2</v>
      </c>
      <c r="H609" s="280">
        <v>7997.9519999999993</v>
      </c>
      <c r="I609" s="280">
        <f t="shared" si="28"/>
        <v>7997.9519999999993</v>
      </c>
      <c r="J609" s="278">
        <f t="shared" si="29"/>
        <v>27505.152000000002</v>
      </c>
      <c r="K609" s="279"/>
      <c r="L609" s="256"/>
    </row>
    <row r="610" spans="1:12" s="227" customFormat="1" ht="82.8" outlineLevel="1">
      <c r="A610" s="274">
        <v>3792</v>
      </c>
      <c r="B610" s="79" t="s">
        <v>754</v>
      </c>
      <c r="C610" s="275" t="s">
        <v>31</v>
      </c>
      <c r="D610" s="275">
        <v>1</v>
      </c>
      <c r="E610" s="275">
        <v>1</v>
      </c>
      <c r="F610" s="280">
        <v>20729.600000000002</v>
      </c>
      <c r="G610" s="280">
        <f t="shared" si="27"/>
        <v>20729.600000000002</v>
      </c>
      <c r="H610" s="280">
        <v>8499.1360000000004</v>
      </c>
      <c r="I610" s="280">
        <f t="shared" si="28"/>
        <v>8499.1360000000004</v>
      </c>
      <c r="J610" s="278">
        <f t="shared" si="29"/>
        <v>29228.736000000004</v>
      </c>
      <c r="K610" s="279"/>
      <c r="L610" s="256"/>
    </row>
    <row r="611" spans="1:12" s="227" customFormat="1" ht="82.8" outlineLevel="1">
      <c r="A611" s="274">
        <v>3793</v>
      </c>
      <c r="B611" s="79" t="s">
        <v>755</v>
      </c>
      <c r="C611" s="275" t="s">
        <v>31</v>
      </c>
      <c r="D611" s="275">
        <v>1</v>
      </c>
      <c r="E611" s="275">
        <v>1</v>
      </c>
      <c r="F611" s="280">
        <v>21952.000000000004</v>
      </c>
      <c r="G611" s="280">
        <f t="shared" si="27"/>
        <v>21952.000000000004</v>
      </c>
      <c r="H611" s="280">
        <v>9000.32</v>
      </c>
      <c r="I611" s="280">
        <f t="shared" si="28"/>
        <v>9000.32</v>
      </c>
      <c r="J611" s="278">
        <f t="shared" si="29"/>
        <v>30952.320000000003</v>
      </c>
      <c r="K611" s="279"/>
      <c r="L611" s="256"/>
    </row>
    <row r="612" spans="1:12" s="227" customFormat="1" ht="69" outlineLevel="1">
      <c r="A612" s="274">
        <v>3794</v>
      </c>
      <c r="B612" s="79" t="s">
        <v>756</v>
      </c>
      <c r="C612" s="275" t="s">
        <v>31</v>
      </c>
      <c r="D612" s="275">
        <v>4</v>
      </c>
      <c r="E612" s="275">
        <v>4</v>
      </c>
      <c r="F612" s="280">
        <v>1532.8000000000002</v>
      </c>
      <c r="G612" s="280">
        <f t="shared" si="27"/>
        <v>6131.2000000000007</v>
      </c>
      <c r="H612" s="280">
        <v>1250</v>
      </c>
      <c r="I612" s="280">
        <f t="shared" si="28"/>
        <v>5000</v>
      </c>
      <c r="J612" s="278">
        <f t="shared" si="29"/>
        <v>11131.2</v>
      </c>
      <c r="K612" s="279"/>
      <c r="L612" s="256"/>
    </row>
    <row r="613" spans="1:12" s="227" customFormat="1" ht="69" outlineLevel="1">
      <c r="A613" s="274">
        <v>3795</v>
      </c>
      <c r="B613" s="79" t="s">
        <v>757</v>
      </c>
      <c r="C613" s="275" t="s">
        <v>31</v>
      </c>
      <c r="D613" s="275">
        <v>3</v>
      </c>
      <c r="E613" s="275">
        <v>3</v>
      </c>
      <c r="F613" s="280">
        <v>1875.2</v>
      </c>
      <c r="G613" s="280">
        <f t="shared" si="27"/>
        <v>5625.6</v>
      </c>
      <c r="H613" s="280">
        <v>1250</v>
      </c>
      <c r="I613" s="280">
        <f t="shared" si="28"/>
        <v>3750</v>
      </c>
      <c r="J613" s="278">
        <f t="shared" si="29"/>
        <v>9375.6</v>
      </c>
      <c r="K613" s="279"/>
      <c r="L613" s="256"/>
    </row>
    <row r="614" spans="1:12" s="227" customFormat="1" ht="69" outlineLevel="1">
      <c r="A614" s="274">
        <v>3796</v>
      </c>
      <c r="B614" s="79" t="s">
        <v>758</v>
      </c>
      <c r="C614" s="275" t="s">
        <v>31</v>
      </c>
      <c r="D614" s="275">
        <v>1</v>
      </c>
      <c r="E614" s="275">
        <v>1</v>
      </c>
      <c r="F614" s="280">
        <v>48856.275000000001</v>
      </c>
      <c r="G614" s="280">
        <f t="shared" si="27"/>
        <v>48856.275000000001</v>
      </c>
      <c r="H614" s="280">
        <v>4100</v>
      </c>
      <c r="I614" s="280">
        <f t="shared" si="28"/>
        <v>4100</v>
      </c>
      <c r="J614" s="278">
        <f t="shared" si="29"/>
        <v>52956.275000000001</v>
      </c>
      <c r="K614" s="279"/>
      <c r="L614" s="256"/>
    </row>
    <row r="615" spans="1:12" s="227" customFormat="1" ht="69" outlineLevel="1">
      <c r="A615" s="274">
        <v>3797</v>
      </c>
      <c r="B615" s="79" t="s">
        <v>759</v>
      </c>
      <c r="C615" s="275" t="s">
        <v>31</v>
      </c>
      <c r="D615" s="275">
        <v>1</v>
      </c>
      <c r="E615" s="275">
        <v>1</v>
      </c>
      <c r="F615" s="280">
        <v>224827.20000000004</v>
      </c>
      <c r="G615" s="280">
        <f t="shared" si="27"/>
        <v>224827.20000000004</v>
      </c>
      <c r="H615" s="280">
        <v>24730.992000000002</v>
      </c>
      <c r="I615" s="280">
        <f t="shared" si="28"/>
        <v>24730.992000000002</v>
      </c>
      <c r="J615" s="278">
        <f t="shared" si="29"/>
        <v>249558.19200000004</v>
      </c>
      <c r="K615" s="279"/>
      <c r="L615" s="256"/>
    </row>
    <row r="616" spans="1:12" s="227" customFormat="1" ht="96.6" outlineLevel="1">
      <c r="A616" s="274">
        <v>3798</v>
      </c>
      <c r="B616" s="79" t="s">
        <v>760</v>
      </c>
      <c r="C616" s="275" t="s">
        <v>2461</v>
      </c>
      <c r="D616" s="275" t="s">
        <v>2758</v>
      </c>
      <c r="E616" s="275">
        <v>4.29</v>
      </c>
      <c r="F616" s="280">
        <v>659.73333333333335</v>
      </c>
      <c r="G616" s="280">
        <f t="shared" si="27"/>
        <v>2830.2560000000003</v>
      </c>
      <c r="H616" s="280">
        <v>1400</v>
      </c>
      <c r="I616" s="280">
        <f t="shared" si="28"/>
        <v>6006</v>
      </c>
      <c r="J616" s="278">
        <f t="shared" si="29"/>
        <v>8836.2560000000012</v>
      </c>
      <c r="K616" s="279"/>
      <c r="L616" s="256"/>
    </row>
    <row r="617" spans="1:12" s="227" customFormat="1" ht="96.6" outlineLevel="1">
      <c r="A617" s="274">
        <v>3799</v>
      </c>
      <c r="B617" s="79" t="s">
        <v>761</v>
      </c>
      <c r="C617" s="275" t="s">
        <v>2461</v>
      </c>
      <c r="D617" s="275" t="s">
        <v>2759</v>
      </c>
      <c r="E617" s="275">
        <v>3.17</v>
      </c>
      <c r="F617" s="280">
        <v>1055.4666666666667</v>
      </c>
      <c r="G617" s="280">
        <f t="shared" si="27"/>
        <v>3345.8293333333336</v>
      </c>
      <c r="H617" s="280">
        <v>1884.0000000000005</v>
      </c>
      <c r="I617" s="280">
        <f t="shared" si="28"/>
        <v>5972.2800000000016</v>
      </c>
      <c r="J617" s="278">
        <f t="shared" si="29"/>
        <v>9318.1093333333356</v>
      </c>
      <c r="K617" s="279"/>
      <c r="L617" s="256"/>
    </row>
    <row r="618" spans="1:12" s="227" customFormat="1" ht="96.6" outlineLevel="1">
      <c r="A618" s="274">
        <v>3800</v>
      </c>
      <c r="B618" s="79" t="s">
        <v>762</v>
      </c>
      <c r="C618" s="275" t="s">
        <v>2461</v>
      </c>
      <c r="D618" s="275" t="s">
        <v>2760</v>
      </c>
      <c r="E618" s="275">
        <v>9.2899999999999991</v>
      </c>
      <c r="F618" s="280">
        <v>1662.4</v>
      </c>
      <c r="G618" s="280">
        <f t="shared" si="27"/>
        <v>15443.696</v>
      </c>
      <c r="H618" s="280">
        <v>2967.3000000000006</v>
      </c>
      <c r="I618" s="280">
        <f t="shared" si="28"/>
        <v>27566.217000000004</v>
      </c>
      <c r="J618" s="278">
        <f t="shared" si="29"/>
        <v>43009.913</v>
      </c>
      <c r="K618" s="279"/>
      <c r="L618" s="256"/>
    </row>
    <row r="619" spans="1:12" s="227" customFormat="1" ht="82.8" outlineLevel="1">
      <c r="A619" s="274">
        <v>3801</v>
      </c>
      <c r="B619" s="79" t="s">
        <v>763</v>
      </c>
      <c r="C619" s="275" t="s">
        <v>2031</v>
      </c>
      <c r="D619" s="275" t="s">
        <v>2761</v>
      </c>
      <c r="E619" s="275">
        <v>2</v>
      </c>
      <c r="F619" s="280">
        <v>880</v>
      </c>
      <c r="G619" s="280">
        <f t="shared" si="27"/>
        <v>1760</v>
      </c>
      <c r="H619" s="280">
        <v>285</v>
      </c>
      <c r="I619" s="280">
        <f t="shared" si="28"/>
        <v>570</v>
      </c>
      <c r="J619" s="278">
        <f t="shared" si="29"/>
        <v>2330</v>
      </c>
      <c r="K619" s="279"/>
      <c r="L619" s="256"/>
    </row>
    <row r="620" spans="1:12" s="227" customFormat="1" ht="82.8" outlineLevel="1">
      <c r="A620" s="274">
        <v>3802</v>
      </c>
      <c r="B620" s="79" t="s">
        <v>764</v>
      </c>
      <c r="C620" s="275" t="s">
        <v>2031</v>
      </c>
      <c r="D620" s="275" t="s">
        <v>2762</v>
      </c>
      <c r="E620" s="275">
        <v>1</v>
      </c>
      <c r="F620" s="280">
        <v>880</v>
      </c>
      <c r="G620" s="280">
        <f t="shared" si="27"/>
        <v>880</v>
      </c>
      <c r="H620" s="280">
        <v>285</v>
      </c>
      <c r="I620" s="280">
        <f t="shared" si="28"/>
        <v>285</v>
      </c>
      <c r="J620" s="278">
        <f t="shared" si="29"/>
        <v>1165</v>
      </c>
      <c r="K620" s="279"/>
      <c r="L620" s="256"/>
    </row>
    <row r="621" spans="1:12" s="227" customFormat="1" ht="82.8" outlineLevel="1">
      <c r="A621" s="274">
        <v>3803</v>
      </c>
      <c r="B621" s="79" t="s">
        <v>765</v>
      </c>
      <c r="C621" s="275" t="s">
        <v>2031</v>
      </c>
      <c r="D621" s="275" t="s">
        <v>2763</v>
      </c>
      <c r="E621" s="275">
        <v>1</v>
      </c>
      <c r="F621" s="280">
        <v>1400</v>
      </c>
      <c r="G621" s="280">
        <f t="shared" ref="G621:G684" si="30">F621*E621</f>
        <v>1400</v>
      </c>
      <c r="H621" s="280">
        <v>1761</v>
      </c>
      <c r="I621" s="280">
        <f t="shared" ref="I621:I684" si="31">H621*E621</f>
        <v>1761</v>
      </c>
      <c r="J621" s="278">
        <f t="shared" si="29"/>
        <v>3161</v>
      </c>
      <c r="K621" s="279"/>
      <c r="L621" s="256"/>
    </row>
    <row r="622" spans="1:12" s="227" customFormat="1" ht="82.8" outlineLevel="1">
      <c r="A622" s="274">
        <v>3804</v>
      </c>
      <c r="B622" s="79" t="s">
        <v>766</v>
      </c>
      <c r="C622" s="275" t="s">
        <v>2031</v>
      </c>
      <c r="D622" s="275" t="s">
        <v>2764</v>
      </c>
      <c r="E622" s="275">
        <v>4</v>
      </c>
      <c r="F622" s="280">
        <v>880</v>
      </c>
      <c r="G622" s="280">
        <f t="shared" si="30"/>
        <v>3520</v>
      </c>
      <c r="H622" s="280">
        <v>285</v>
      </c>
      <c r="I622" s="280">
        <f t="shared" si="31"/>
        <v>1140</v>
      </c>
      <c r="J622" s="278">
        <f t="shared" si="29"/>
        <v>4660</v>
      </c>
      <c r="K622" s="279"/>
      <c r="L622" s="256"/>
    </row>
    <row r="623" spans="1:12" s="227" customFormat="1" ht="82.8" outlineLevel="1">
      <c r="A623" s="274">
        <v>3805</v>
      </c>
      <c r="B623" s="79" t="s">
        <v>767</v>
      </c>
      <c r="C623" s="275" t="s">
        <v>2031</v>
      </c>
      <c r="D623" s="275" t="s">
        <v>2515</v>
      </c>
      <c r="E623" s="275">
        <v>2</v>
      </c>
      <c r="F623" s="280">
        <v>617.6</v>
      </c>
      <c r="G623" s="280">
        <f t="shared" si="30"/>
        <v>1235.2</v>
      </c>
      <c r="H623" s="280">
        <v>777</v>
      </c>
      <c r="I623" s="280">
        <f t="shared" si="31"/>
        <v>1554</v>
      </c>
      <c r="J623" s="278">
        <f t="shared" si="29"/>
        <v>2789.2</v>
      </c>
      <c r="K623" s="279"/>
      <c r="L623" s="256"/>
    </row>
    <row r="624" spans="1:12" s="227" customFormat="1" ht="82.8" outlineLevel="1">
      <c r="A624" s="274">
        <v>3806</v>
      </c>
      <c r="B624" s="79" t="s">
        <v>768</v>
      </c>
      <c r="C624" s="275" t="s">
        <v>2031</v>
      </c>
      <c r="D624" s="275" t="s">
        <v>2765</v>
      </c>
      <c r="E624" s="275">
        <v>3</v>
      </c>
      <c r="F624" s="280">
        <v>1400</v>
      </c>
      <c r="G624" s="280">
        <f t="shared" si="30"/>
        <v>4200</v>
      </c>
      <c r="H624" s="280">
        <v>1761</v>
      </c>
      <c r="I624" s="280">
        <f t="shared" si="31"/>
        <v>5283</v>
      </c>
      <c r="J624" s="278">
        <f t="shared" si="29"/>
        <v>9483</v>
      </c>
      <c r="K624" s="279"/>
      <c r="L624" s="256"/>
    </row>
    <row r="625" spans="1:12" s="227" customFormat="1" ht="82.8" outlineLevel="1">
      <c r="A625" s="274">
        <v>3807</v>
      </c>
      <c r="B625" s="79" t="s">
        <v>769</v>
      </c>
      <c r="C625" s="275" t="s">
        <v>2031</v>
      </c>
      <c r="D625" s="275" t="s">
        <v>2766</v>
      </c>
      <c r="E625" s="275">
        <v>1</v>
      </c>
      <c r="F625" s="280">
        <v>624</v>
      </c>
      <c r="G625" s="280">
        <f t="shared" si="30"/>
        <v>624</v>
      </c>
      <c r="H625" s="280">
        <v>786</v>
      </c>
      <c r="I625" s="280">
        <f t="shared" si="31"/>
        <v>786</v>
      </c>
      <c r="J625" s="278">
        <f t="shared" si="29"/>
        <v>1410</v>
      </c>
      <c r="K625" s="279"/>
      <c r="L625" s="256"/>
    </row>
    <row r="626" spans="1:12" s="227" customFormat="1" ht="96.6" outlineLevel="1">
      <c r="A626" s="274">
        <v>3808</v>
      </c>
      <c r="B626" s="79" t="s">
        <v>770</v>
      </c>
      <c r="C626" s="275" t="s">
        <v>2031</v>
      </c>
      <c r="D626" s="275" t="s">
        <v>2767</v>
      </c>
      <c r="E626" s="275">
        <v>1</v>
      </c>
      <c r="F626" s="280">
        <v>3022.4</v>
      </c>
      <c r="G626" s="280">
        <f t="shared" si="30"/>
        <v>3022.4</v>
      </c>
      <c r="H626" s="280">
        <v>2097.5</v>
      </c>
      <c r="I626" s="280">
        <f t="shared" si="31"/>
        <v>2097.5</v>
      </c>
      <c r="J626" s="278">
        <f t="shared" si="29"/>
        <v>5119.8999999999996</v>
      </c>
      <c r="K626" s="279"/>
      <c r="L626" s="256"/>
    </row>
    <row r="627" spans="1:12" s="227" customFormat="1" ht="96.6" outlineLevel="1">
      <c r="A627" s="274">
        <v>3809</v>
      </c>
      <c r="B627" s="79" t="s">
        <v>771</v>
      </c>
      <c r="C627" s="275" t="s">
        <v>2031</v>
      </c>
      <c r="D627" s="275" t="s">
        <v>2768</v>
      </c>
      <c r="E627" s="275">
        <v>1</v>
      </c>
      <c r="F627" s="280">
        <v>3022.4</v>
      </c>
      <c r="G627" s="280">
        <f t="shared" si="30"/>
        <v>3022.4</v>
      </c>
      <c r="H627" s="280">
        <v>2097.5</v>
      </c>
      <c r="I627" s="280">
        <f t="shared" si="31"/>
        <v>2097.5</v>
      </c>
      <c r="J627" s="278">
        <f t="shared" si="29"/>
        <v>5119.8999999999996</v>
      </c>
      <c r="K627" s="279"/>
      <c r="L627" s="256"/>
    </row>
    <row r="628" spans="1:12" s="227" customFormat="1" ht="96.6" outlineLevel="1">
      <c r="A628" s="274">
        <v>3810</v>
      </c>
      <c r="B628" s="79" t="s">
        <v>772</v>
      </c>
      <c r="C628" s="275" t="s">
        <v>2031</v>
      </c>
      <c r="D628" s="275" t="s">
        <v>2768</v>
      </c>
      <c r="E628" s="275">
        <v>1</v>
      </c>
      <c r="F628" s="280">
        <v>3022.4</v>
      </c>
      <c r="G628" s="280">
        <f t="shared" si="30"/>
        <v>3022.4</v>
      </c>
      <c r="H628" s="280">
        <v>2097.5</v>
      </c>
      <c r="I628" s="280">
        <f t="shared" si="31"/>
        <v>2097.5</v>
      </c>
      <c r="J628" s="278">
        <f t="shared" si="29"/>
        <v>5119.8999999999996</v>
      </c>
      <c r="K628" s="279"/>
      <c r="L628" s="256"/>
    </row>
    <row r="629" spans="1:12" s="227" customFormat="1" ht="82.8" outlineLevel="1">
      <c r="A629" s="274">
        <v>3811</v>
      </c>
      <c r="B629" s="79" t="s">
        <v>773</v>
      </c>
      <c r="C629" s="275" t="s">
        <v>2031</v>
      </c>
      <c r="D629" s="275" t="s">
        <v>2769</v>
      </c>
      <c r="E629" s="275">
        <v>2</v>
      </c>
      <c r="F629" s="280">
        <v>563.20000000000005</v>
      </c>
      <c r="G629" s="280">
        <f t="shared" si="30"/>
        <v>1126.4000000000001</v>
      </c>
      <c r="H629" s="280">
        <v>708</v>
      </c>
      <c r="I629" s="280">
        <f t="shared" si="31"/>
        <v>1416</v>
      </c>
      <c r="J629" s="278">
        <f t="shared" si="29"/>
        <v>2542.4</v>
      </c>
      <c r="K629" s="279"/>
      <c r="L629" s="256"/>
    </row>
    <row r="630" spans="1:12" s="227" customFormat="1" ht="82.8" outlineLevel="1">
      <c r="A630" s="274">
        <v>3812</v>
      </c>
      <c r="B630" s="79" t="s">
        <v>774</v>
      </c>
      <c r="C630" s="275" t="s">
        <v>2031</v>
      </c>
      <c r="D630" s="275" t="s">
        <v>2770</v>
      </c>
      <c r="E630" s="275">
        <v>2</v>
      </c>
      <c r="F630" s="280">
        <v>1132.8</v>
      </c>
      <c r="G630" s="280">
        <f t="shared" si="30"/>
        <v>2265.6</v>
      </c>
      <c r="H630" s="280">
        <v>1425</v>
      </c>
      <c r="I630" s="280">
        <f t="shared" si="31"/>
        <v>2850</v>
      </c>
      <c r="J630" s="278">
        <f t="shared" si="29"/>
        <v>5115.6000000000004</v>
      </c>
      <c r="K630" s="279"/>
      <c r="L630" s="256"/>
    </row>
    <row r="631" spans="1:12" s="227" customFormat="1" ht="82.8" outlineLevel="1">
      <c r="A631" s="274">
        <v>3813</v>
      </c>
      <c r="B631" s="79" t="s">
        <v>775</v>
      </c>
      <c r="C631" s="275" t="s">
        <v>2031</v>
      </c>
      <c r="D631" s="275" t="s">
        <v>2771</v>
      </c>
      <c r="E631" s="275">
        <v>2</v>
      </c>
      <c r="F631" s="280">
        <v>1132.8</v>
      </c>
      <c r="G631" s="280">
        <f t="shared" si="30"/>
        <v>2265.6</v>
      </c>
      <c r="H631" s="280">
        <v>1425</v>
      </c>
      <c r="I631" s="280">
        <f t="shared" si="31"/>
        <v>2850</v>
      </c>
      <c r="J631" s="278">
        <f t="shared" si="29"/>
        <v>5115.6000000000004</v>
      </c>
      <c r="K631" s="279"/>
      <c r="L631" s="256"/>
    </row>
    <row r="632" spans="1:12" s="227" customFormat="1" ht="110.4" outlineLevel="1">
      <c r="A632" s="274">
        <v>3814</v>
      </c>
      <c r="B632" s="79" t="s">
        <v>541</v>
      </c>
      <c r="C632" s="275" t="s">
        <v>2532</v>
      </c>
      <c r="D632" s="275" t="s">
        <v>2772</v>
      </c>
      <c r="E632" s="275">
        <v>12.33</v>
      </c>
      <c r="F632" s="280">
        <v>848.40000000000009</v>
      </c>
      <c r="G632" s="280">
        <f t="shared" si="30"/>
        <v>10460.772000000001</v>
      </c>
      <c r="H632" s="280">
        <v>1150</v>
      </c>
      <c r="I632" s="280">
        <f t="shared" si="31"/>
        <v>14179.5</v>
      </c>
      <c r="J632" s="278">
        <f t="shared" si="29"/>
        <v>24640.272000000001</v>
      </c>
      <c r="K632" s="279"/>
      <c r="L632" s="256"/>
    </row>
    <row r="633" spans="1:12" s="227" customFormat="1" ht="13.8" outlineLevel="1">
      <c r="A633" s="274">
        <v>3815</v>
      </c>
      <c r="B633" s="79" t="s">
        <v>2773</v>
      </c>
      <c r="C633" s="275"/>
      <c r="D633" s="275"/>
      <c r="E633" s="275"/>
      <c r="F633" s="280"/>
      <c r="G633" s="280">
        <f t="shared" si="30"/>
        <v>0</v>
      </c>
      <c r="H633" s="280"/>
      <c r="I633" s="280">
        <f t="shared" si="31"/>
        <v>0</v>
      </c>
      <c r="J633" s="278">
        <f t="shared" si="29"/>
        <v>0</v>
      </c>
      <c r="K633" s="279"/>
      <c r="L633" s="256"/>
    </row>
    <row r="634" spans="1:12" s="227" customFormat="1" ht="262.2" outlineLevel="1">
      <c r="A634" s="274">
        <v>3816</v>
      </c>
      <c r="B634" s="79" t="s">
        <v>2774</v>
      </c>
      <c r="C634" s="275" t="s">
        <v>31</v>
      </c>
      <c r="D634" s="275">
        <v>1</v>
      </c>
      <c r="E634" s="275">
        <v>1</v>
      </c>
      <c r="F634" s="280">
        <v>680323</v>
      </c>
      <c r="G634" s="280">
        <f t="shared" si="30"/>
        <v>680323</v>
      </c>
      <c r="H634" s="280">
        <v>156474</v>
      </c>
      <c r="I634" s="280">
        <f t="shared" si="31"/>
        <v>156474</v>
      </c>
      <c r="J634" s="278">
        <f t="shared" si="29"/>
        <v>836797</v>
      </c>
      <c r="K634" s="279"/>
      <c r="L634" s="256"/>
    </row>
    <row r="635" spans="1:12" s="227" customFormat="1" ht="82.8" outlineLevel="1">
      <c r="A635" s="274">
        <v>3817</v>
      </c>
      <c r="B635" s="79" t="s">
        <v>776</v>
      </c>
      <c r="C635" s="275" t="s">
        <v>31</v>
      </c>
      <c r="D635" s="275">
        <v>4</v>
      </c>
      <c r="E635" s="275">
        <v>4</v>
      </c>
      <c r="F635" s="280">
        <v>8977.6</v>
      </c>
      <c r="G635" s="280">
        <f t="shared" si="30"/>
        <v>35910.400000000001</v>
      </c>
      <c r="H635" s="280">
        <v>3680.8160000000003</v>
      </c>
      <c r="I635" s="280">
        <f t="shared" si="31"/>
        <v>14723.264000000001</v>
      </c>
      <c r="J635" s="278">
        <f t="shared" si="29"/>
        <v>50633.664000000004</v>
      </c>
      <c r="K635" s="279"/>
      <c r="L635" s="256"/>
    </row>
    <row r="636" spans="1:12" s="227" customFormat="1" ht="82.8" outlineLevel="1">
      <c r="A636" s="274">
        <v>3818</v>
      </c>
      <c r="B636" s="79" t="s">
        <v>777</v>
      </c>
      <c r="C636" s="275" t="s">
        <v>31</v>
      </c>
      <c r="D636" s="275">
        <v>1</v>
      </c>
      <c r="E636" s="275">
        <v>1</v>
      </c>
      <c r="F636" s="280">
        <v>8051.2000000000007</v>
      </c>
      <c r="G636" s="280">
        <f t="shared" si="30"/>
        <v>8051.2000000000007</v>
      </c>
      <c r="H636" s="280">
        <v>3300.9920000000002</v>
      </c>
      <c r="I636" s="280">
        <f t="shared" si="31"/>
        <v>3300.9920000000002</v>
      </c>
      <c r="J636" s="278">
        <f t="shared" si="29"/>
        <v>11352.192000000001</v>
      </c>
      <c r="K636" s="279"/>
      <c r="L636" s="256"/>
    </row>
    <row r="637" spans="1:12" s="227" customFormat="1" ht="82.8" outlineLevel="1">
      <c r="A637" s="274">
        <v>3819</v>
      </c>
      <c r="B637" s="299" t="s">
        <v>778</v>
      </c>
      <c r="C637" s="275" t="s">
        <v>31</v>
      </c>
      <c r="D637" s="275">
        <v>1</v>
      </c>
      <c r="E637" s="275">
        <v>1</v>
      </c>
      <c r="F637" s="280">
        <v>13148.800000000001</v>
      </c>
      <c r="G637" s="280">
        <f t="shared" si="30"/>
        <v>13148.800000000001</v>
      </c>
      <c r="H637" s="280">
        <v>5391.0080000000007</v>
      </c>
      <c r="I637" s="280">
        <f t="shared" si="31"/>
        <v>5391.0080000000007</v>
      </c>
      <c r="J637" s="278">
        <f t="shared" si="29"/>
        <v>18539.808000000001</v>
      </c>
      <c r="K637" s="279"/>
      <c r="L637" s="256"/>
    </row>
    <row r="638" spans="1:12" s="227" customFormat="1" ht="82.8" outlineLevel="1">
      <c r="A638" s="274">
        <v>3820</v>
      </c>
      <c r="B638" s="79" t="s">
        <v>779</v>
      </c>
      <c r="C638" s="275" t="s">
        <v>31</v>
      </c>
      <c r="D638" s="275">
        <v>1</v>
      </c>
      <c r="E638" s="275">
        <v>1</v>
      </c>
      <c r="F638" s="280">
        <v>15118.400000000001</v>
      </c>
      <c r="G638" s="280">
        <f t="shared" si="30"/>
        <v>15118.400000000001</v>
      </c>
      <c r="H638" s="280">
        <v>6198.5440000000008</v>
      </c>
      <c r="I638" s="280">
        <f t="shared" si="31"/>
        <v>6198.5440000000008</v>
      </c>
      <c r="J638" s="278">
        <f t="shared" si="29"/>
        <v>21316.944000000003</v>
      </c>
      <c r="K638" s="279"/>
      <c r="L638" s="256"/>
    </row>
    <row r="639" spans="1:12" s="227" customFormat="1" ht="82.8" outlineLevel="1">
      <c r="A639" s="274">
        <v>3821</v>
      </c>
      <c r="B639" s="79" t="s">
        <v>780</v>
      </c>
      <c r="C639" s="275" t="s">
        <v>31</v>
      </c>
      <c r="D639" s="275">
        <v>2</v>
      </c>
      <c r="E639" s="275">
        <v>2</v>
      </c>
      <c r="F639" s="280">
        <v>17472</v>
      </c>
      <c r="G639" s="280">
        <f t="shared" si="30"/>
        <v>34944</v>
      </c>
      <c r="H639" s="280">
        <v>7163.5199999999995</v>
      </c>
      <c r="I639" s="280">
        <f t="shared" si="31"/>
        <v>14327.039999999999</v>
      </c>
      <c r="J639" s="278">
        <f t="shared" si="29"/>
        <v>49271.040000000001</v>
      </c>
      <c r="K639" s="279"/>
      <c r="L639" s="256"/>
    </row>
    <row r="640" spans="1:12" s="227" customFormat="1" ht="82.8" outlineLevel="1">
      <c r="A640" s="274">
        <v>3822</v>
      </c>
      <c r="B640" s="79" t="s">
        <v>781</v>
      </c>
      <c r="C640" s="275" t="s">
        <v>31</v>
      </c>
      <c r="D640" s="275">
        <v>1</v>
      </c>
      <c r="E640" s="275">
        <v>1</v>
      </c>
      <c r="F640" s="280">
        <v>23184</v>
      </c>
      <c r="G640" s="280">
        <f t="shared" si="30"/>
        <v>23184</v>
      </c>
      <c r="H640" s="280">
        <v>9505.4399999999987</v>
      </c>
      <c r="I640" s="280">
        <f t="shared" si="31"/>
        <v>9505.4399999999987</v>
      </c>
      <c r="J640" s="278">
        <f t="shared" si="29"/>
        <v>32689.439999999999</v>
      </c>
      <c r="K640" s="279"/>
      <c r="L640" s="256"/>
    </row>
    <row r="641" spans="1:12" s="227" customFormat="1" ht="69" outlineLevel="1">
      <c r="A641" s="274">
        <v>3823</v>
      </c>
      <c r="B641" s="79" t="s">
        <v>756</v>
      </c>
      <c r="C641" s="275" t="s">
        <v>31</v>
      </c>
      <c r="D641" s="275">
        <v>6</v>
      </c>
      <c r="E641" s="275">
        <v>6</v>
      </c>
      <c r="F641" s="280">
        <v>1532.8000000000002</v>
      </c>
      <c r="G641" s="280">
        <f t="shared" si="30"/>
        <v>9196.8000000000011</v>
      </c>
      <c r="H641" s="280">
        <v>1250</v>
      </c>
      <c r="I641" s="280">
        <f t="shared" si="31"/>
        <v>7500</v>
      </c>
      <c r="J641" s="278">
        <f t="shared" si="29"/>
        <v>16696.800000000003</v>
      </c>
      <c r="K641" s="279"/>
      <c r="L641" s="256"/>
    </row>
    <row r="642" spans="1:12" s="227" customFormat="1" ht="69" outlineLevel="1">
      <c r="A642" s="274">
        <v>3824</v>
      </c>
      <c r="B642" s="79" t="s">
        <v>782</v>
      </c>
      <c r="C642" s="275" t="s">
        <v>31</v>
      </c>
      <c r="D642" s="275">
        <v>2</v>
      </c>
      <c r="E642" s="275">
        <v>2</v>
      </c>
      <c r="F642" s="280">
        <v>1563.2</v>
      </c>
      <c r="G642" s="280">
        <f t="shared" si="30"/>
        <v>3126.4</v>
      </c>
      <c r="H642" s="280">
        <v>1250</v>
      </c>
      <c r="I642" s="280">
        <f t="shared" si="31"/>
        <v>2500</v>
      </c>
      <c r="J642" s="278">
        <f t="shared" si="29"/>
        <v>5626.4</v>
      </c>
      <c r="K642" s="279"/>
      <c r="L642" s="256"/>
    </row>
    <row r="643" spans="1:12" s="227" customFormat="1" ht="69" outlineLevel="1">
      <c r="A643" s="274">
        <v>3825</v>
      </c>
      <c r="B643" s="79" t="s">
        <v>757</v>
      </c>
      <c r="C643" s="275" t="s">
        <v>31</v>
      </c>
      <c r="D643" s="275">
        <v>3</v>
      </c>
      <c r="E643" s="275">
        <v>3</v>
      </c>
      <c r="F643" s="280">
        <v>1875.2</v>
      </c>
      <c r="G643" s="280">
        <f t="shared" si="30"/>
        <v>5625.6</v>
      </c>
      <c r="H643" s="280">
        <v>1250</v>
      </c>
      <c r="I643" s="280">
        <f t="shared" si="31"/>
        <v>3750</v>
      </c>
      <c r="J643" s="278">
        <f t="shared" si="29"/>
        <v>9375.6</v>
      </c>
      <c r="K643" s="279"/>
      <c r="L643" s="256"/>
    </row>
    <row r="644" spans="1:12" s="227" customFormat="1" ht="69" outlineLevel="1">
      <c r="A644" s="274">
        <v>3826</v>
      </c>
      <c r="B644" s="79" t="s">
        <v>783</v>
      </c>
      <c r="C644" s="275" t="s">
        <v>31</v>
      </c>
      <c r="D644" s="275">
        <v>1</v>
      </c>
      <c r="E644" s="275">
        <v>1</v>
      </c>
      <c r="F644" s="280">
        <v>55142.1</v>
      </c>
      <c r="G644" s="280">
        <f t="shared" si="30"/>
        <v>55142.1</v>
      </c>
      <c r="H644" s="280">
        <v>4100</v>
      </c>
      <c r="I644" s="280">
        <f t="shared" si="31"/>
        <v>4100</v>
      </c>
      <c r="J644" s="278">
        <f t="shared" si="29"/>
        <v>59242.1</v>
      </c>
      <c r="K644" s="279"/>
      <c r="L644" s="256"/>
    </row>
    <row r="645" spans="1:12" s="227" customFormat="1" ht="69" outlineLevel="1">
      <c r="A645" s="274">
        <v>3827</v>
      </c>
      <c r="B645" s="79" t="s">
        <v>759</v>
      </c>
      <c r="C645" s="275" t="s">
        <v>31</v>
      </c>
      <c r="D645" s="275">
        <v>1</v>
      </c>
      <c r="E645" s="275">
        <v>1</v>
      </c>
      <c r="F645" s="280">
        <v>196723.8</v>
      </c>
      <c r="G645" s="280">
        <f t="shared" si="30"/>
        <v>196723.8</v>
      </c>
      <c r="H645" s="280">
        <v>21639.617999999999</v>
      </c>
      <c r="I645" s="280">
        <f t="shared" si="31"/>
        <v>21639.617999999999</v>
      </c>
      <c r="J645" s="278">
        <f t="shared" si="29"/>
        <v>218363.41799999998</v>
      </c>
      <c r="K645" s="279"/>
      <c r="L645" s="256"/>
    </row>
    <row r="646" spans="1:12" s="227" customFormat="1" ht="96.6" outlineLevel="1">
      <c r="A646" s="274">
        <v>3828</v>
      </c>
      <c r="B646" s="79" t="s">
        <v>760</v>
      </c>
      <c r="C646" s="275" t="s">
        <v>2461</v>
      </c>
      <c r="D646" s="275" t="s">
        <v>2775</v>
      </c>
      <c r="E646" s="275">
        <v>5.26</v>
      </c>
      <c r="F646" s="280">
        <v>659.73333333333335</v>
      </c>
      <c r="G646" s="280">
        <f t="shared" si="30"/>
        <v>3470.1973333333331</v>
      </c>
      <c r="H646" s="280">
        <v>1400</v>
      </c>
      <c r="I646" s="280">
        <f t="shared" si="31"/>
        <v>7364</v>
      </c>
      <c r="J646" s="278">
        <f t="shared" si="29"/>
        <v>10834.197333333334</v>
      </c>
      <c r="K646" s="279"/>
      <c r="L646" s="256"/>
    </row>
    <row r="647" spans="1:12" s="227" customFormat="1" ht="96.6" outlineLevel="1">
      <c r="A647" s="274">
        <v>3829</v>
      </c>
      <c r="B647" s="79" t="s">
        <v>784</v>
      </c>
      <c r="C647" s="275" t="s">
        <v>2461</v>
      </c>
      <c r="D647" s="275" t="s">
        <v>2776</v>
      </c>
      <c r="E647" s="275">
        <v>0.56000000000000005</v>
      </c>
      <c r="F647" s="280">
        <v>844.26666666666665</v>
      </c>
      <c r="G647" s="280">
        <f t="shared" si="30"/>
        <v>472.78933333333339</v>
      </c>
      <c r="H647" s="280">
        <v>1400</v>
      </c>
      <c r="I647" s="280">
        <f t="shared" si="31"/>
        <v>784.00000000000011</v>
      </c>
      <c r="J647" s="278">
        <f t="shared" si="29"/>
        <v>1256.7893333333336</v>
      </c>
      <c r="K647" s="279"/>
      <c r="L647" s="256"/>
    </row>
    <row r="648" spans="1:12" s="227" customFormat="1" ht="96.6" outlineLevel="1">
      <c r="A648" s="274">
        <v>3830</v>
      </c>
      <c r="B648" s="79" t="s">
        <v>761</v>
      </c>
      <c r="C648" s="275" t="s">
        <v>2461</v>
      </c>
      <c r="D648" s="275" t="s">
        <v>2777</v>
      </c>
      <c r="E648" s="275">
        <v>4.3899999999999997</v>
      </c>
      <c r="F648" s="280">
        <v>1055.4666666666667</v>
      </c>
      <c r="G648" s="280">
        <f t="shared" si="30"/>
        <v>4633.4986666666664</v>
      </c>
      <c r="H648" s="280">
        <v>1884.0000000000005</v>
      </c>
      <c r="I648" s="280">
        <f t="shared" si="31"/>
        <v>8270.760000000002</v>
      </c>
      <c r="J648" s="278">
        <f t="shared" si="29"/>
        <v>12904.258666666668</v>
      </c>
      <c r="K648" s="279"/>
      <c r="L648" s="256"/>
    </row>
    <row r="649" spans="1:12" s="227" customFormat="1" ht="96.6" outlineLevel="1">
      <c r="A649" s="274">
        <v>3831</v>
      </c>
      <c r="B649" s="79" t="s">
        <v>785</v>
      </c>
      <c r="C649" s="275" t="s">
        <v>2461</v>
      </c>
      <c r="D649" s="275" t="s">
        <v>2778</v>
      </c>
      <c r="E649" s="275">
        <v>2.92</v>
      </c>
      <c r="F649" s="280">
        <v>1319.4666666666667</v>
      </c>
      <c r="G649" s="280">
        <f t="shared" si="30"/>
        <v>3852.8426666666664</v>
      </c>
      <c r="H649" s="280">
        <v>2355</v>
      </c>
      <c r="I649" s="280">
        <f t="shared" si="31"/>
        <v>6876.5999999999995</v>
      </c>
      <c r="J649" s="278">
        <f t="shared" si="29"/>
        <v>10729.442666666666</v>
      </c>
      <c r="K649" s="279"/>
      <c r="L649" s="256"/>
    </row>
    <row r="650" spans="1:12" s="227" customFormat="1" ht="96.6" outlineLevel="1">
      <c r="A650" s="274">
        <v>3832</v>
      </c>
      <c r="B650" s="79" t="s">
        <v>762</v>
      </c>
      <c r="C650" s="275" t="s">
        <v>2461</v>
      </c>
      <c r="D650" s="275" t="s">
        <v>2779</v>
      </c>
      <c r="E650" s="275">
        <v>0.78</v>
      </c>
      <c r="F650" s="280">
        <v>1662.4</v>
      </c>
      <c r="G650" s="280">
        <f t="shared" si="30"/>
        <v>1296.672</v>
      </c>
      <c r="H650" s="280">
        <v>2967.3000000000006</v>
      </c>
      <c r="I650" s="280">
        <f t="shared" si="31"/>
        <v>2314.4940000000006</v>
      </c>
      <c r="J650" s="278">
        <f t="shared" si="29"/>
        <v>3611.1660000000006</v>
      </c>
      <c r="K650" s="279"/>
      <c r="L650" s="256"/>
    </row>
    <row r="651" spans="1:12" s="227" customFormat="1" ht="96.6" outlineLevel="1">
      <c r="A651" s="274">
        <v>3833</v>
      </c>
      <c r="B651" s="79" t="s">
        <v>786</v>
      </c>
      <c r="C651" s="275" t="s">
        <v>2461</v>
      </c>
      <c r="D651" s="275" t="s">
        <v>2780</v>
      </c>
      <c r="E651" s="275">
        <v>23.05</v>
      </c>
      <c r="F651" s="280">
        <v>2110.9333333333334</v>
      </c>
      <c r="G651" s="280">
        <f t="shared" si="30"/>
        <v>48657.013333333336</v>
      </c>
      <c r="H651" s="280">
        <v>5268.920000000001</v>
      </c>
      <c r="I651" s="280">
        <f t="shared" si="31"/>
        <v>121448.60600000003</v>
      </c>
      <c r="J651" s="278">
        <f t="shared" si="29"/>
        <v>170105.61933333336</v>
      </c>
      <c r="K651" s="279"/>
      <c r="L651" s="256"/>
    </row>
    <row r="652" spans="1:12" s="227" customFormat="1" ht="82.8" outlineLevel="1">
      <c r="A652" s="274">
        <v>3834</v>
      </c>
      <c r="B652" s="79" t="s">
        <v>763</v>
      </c>
      <c r="C652" s="275" t="s">
        <v>2031</v>
      </c>
      <c r="D652" s="275" t="s">
        <v>2761</v>
      </c>
      <c r="E652" s="275">
        <v>2</v>
      </c>
      <c r="F652" s="280">
        <v>880</v>
      </c>
      <c r="G652" s="280">
        <f t="shared" si="30"/>
        <v>1760</v>
      </c>
      <c r="H652" s="280">
        <v>285</v>
      </c>
      <c r="I652" s="280">
        <f t="shared" si="31"/>
        <v>570</v>
      </c>
      <c r="J652" s="278">
        <f t="shared" si="29"/>
        <v>2330</v>
      </c>
      <c r="K652" s="279"/>
      <c r="L652" s="256"/>
    </row>
    <row r="653" spans="1:12" s="227" customFormat="1" ht="82.8" outlineLevel="1">
      <c r="A653" s="274">
        <v>3835</v>
      </c>
      <c r="B653" s="79" t="s">
        <v>787</v>
      </c>
      <c r="C653" s="275" t="s">
        <v>2031</v>
      </c>
      <c r="D653" s="275" t="s">
        <v>2781</v>
      </c>
      <c r="E653" s="275">
        <v>2</v>
      </c>
      <c r="F653" s="280">
        <v>617.6</v>
      </c>
      <c r="G653" s="280">
        <f t="shared" si="30"/>
        <v>1235.2</v>
      </c>
      <c r="H653" s="280">
        <v>777</v>
      </c>
      <c r="I653" s="280">
        <f t="shared" si="31"/>
        <v>1554</v>
      </c>
      <c r="J653" s="278">
        <f t="shared" si="29"/>
        <v>2789.2</v>
      </c>
      <c r="K653" s="279"/>
      <c r="L653" s="256"/>
    </row>
    <row r="654" spans="1:12" s="227" customFormat="1" ht="82.8" outlineLevel="1">
      <c r="A654" s="274">
        <v>3836</v>
      </c>
      <c r="B654" s="79" t="s">
        <v>788</v>
      </c>
      <c r="C654" s="275" t="s">
        <v>2031</v>
      </c>
      <c r="D654" s="275" t="s">
        <v>2782</v>
      </c>
      <c r="E654" s="275">
        <v>2</v>
      </c>
      <c r="F654" s="280">
        <v>2174.4</v>
      </c>
      <c r="G654" s="280">
        <f t="shared" si="30"/>
        <v>4348.8</v>
      </c>
      <c r="H654" s="280">
        <v>2736</v>
      </c>
      <c r="I654" s="280">
        <f t="shared" si="31"/>
        <v>5472</v>
      </c>
      <c r="J654" s="278">
        <f t="shared" si="29"/>
        <v>9820.7999999999993</v>
      </c>
      <c r="K654" s="279"/>
      <c r="L654" s="256"/>
    </row>
    <row r="655" spans="1:12" s="227" customFormat="1" ht="82.8" outlineLevel="1">
      <c r="A655" s="274">
        <v>3837</v>
      </c>
      <c r="B655" s="79" t="s">
        <v>789</v>
      </c>
      <c r="C655" s="275" t="s">
        <v>2031</v>
      </c>
      <c r="D655" s="275" t="s">
        <v>2493</v>
      </c>
      <c r="E655" s="275">
        <v>2</v>
      </c>
      <c r="F655" s="280">
        <v>617.6</v>
      </c>
      <c r="G655" s="280">
        <f t="shared" si="30"/>
        <v>1235.2</v>
      </c>
      <c r="H655" s="280">
        <v>777</v>
      </c>
      <c r="I655" s="280">
        <f t="shared" si="31"/>
        <v>1554</v>
      </c>
      <c r="J655" s="278">
        <f t="shared" si="29"/>
        <v>2789.2</v>
      </c>
      <c r="K655" s="279"/>
      <c r="L655" s="256"/>
    </row>
    <row r="656" spans="1:12" s="227" customFormat="1" ht="82.8" outlineLevel="1">
      <c r="A656" s="274">
        <v>3838</v>
      </c>
      <c r="B656" s="79" t="s">
        <v>790</v>
      </c>
      <c r="C656" s="275" t="s">
        <v>2031</v>
      </c>
      <c r="D656" s="275" t="s">
        <v>2783</v>
      </c>
      <c r="E656" s="275">
        <v>1</v>
      </c>
      <c r="F656" s="280">
        <v>617.6</v>
      </c>
      <c r="G656" s="280">
        <f t="shared" si="30"/>
        <v>617.6</v>
      </c>
      <c r="H656" s="280">
        <v>777</v>
      </c>
      <c r="I656" s="280">
        <f t="shared" si="31"/>
        <v>777</v>
      </c>
      <c r="J656" s="278">
        <f t="shared" si="29"/>
        <v>1394.6</v>
      </c>
      <c r="K656" s="279"/>
      <c r="L656" s="256"/>
    </row>
    <row r="657" spans="1:12" s="227" customFormat="1" ht="82.8" outlineLevel="1">
      <c r="A657" s="274">
        <v>3839</v>
      </c>
      <c r="B657" s="79" t="s">
        <v>766</v>
      </c>
      <c r="C657" s="275" t="s">
        <v>2031</v>
      </c>
      <c r="D657" s="275" t="s">
        <v>2784</v>
      </c>
      <c r="E657" s="275">
        <v>10</v>
      </c>
      <c r="F657" s="280">
        <v>880</v>
      </c>
      <c r="G657" s="280">
        <f t="shared" si="30"/>
        <v>8800</v>
      </c>
      <c r="H657" s="280">
        <v>285</v>
      </c>
      <c r="I657" s="280">
        <f t="shared" si="31"/>
        <v>2850</v>
      </c>
      <c r="J657" s="278">
        <f t="shared" si="29"/>
        <v>11650</v>
      </c>
      <c r="K657" s="279"/>
      <c r="L657" s="256"/>
    </row>
    <row r="658" spans="1:12" s="227" customFormat="1" ht="82.8" outlineLevel="1">
      <c r="A658" s="274">
        <v>3840</v>
      </c>
      <c r="B658" s="79" t="s">
        <v>791</v>
      </c>
      <c r="C658" s="275" t="s">
        <v>2031</v>
      </c>
      <c r="D658" s="275" t="s">
        <v>2785</v>
      </c>
      <c r="E658" s="275">
        <v>3</v>
      </c>
      <c r="F658" s="280">
        <v>336</v>
      </c>
      <c r="G658" s="280">
        <f t="shared" si="30"/>
        <v>1008</v>
      </c>
      <c r="H658" s="280">
        <v>528</v>
      </c>
      <c r="I658" s="280">
        <f t="shared" si="31"/>
        <v>1584</v>
      </c>
      <c r="J658" s="278">
        <f t="shared" si="29"/>
        <v>2592</v>
      </c>
      <c r="K658" s="279"/>
      <c r="L658" s="256"/>
    </row>
    <row r="659" spans="1:12" s="227" customFormat="1" ht="82.8" outlineLevel="1">
      <c r="A659" s="274">
        <v>3841</v>
      </c>
      <c r="B659" s="79" t="s">
        <v>767</v>
      </c>
      <c r="C659" s="275" t="s">
        <v>2031</v>
      </c>
      <c r="D659" s="275" t="s">
        <v>2786</v>
      </c>
      <c r="E659" s="275">
        <v>3</v>
      </c>
      <c r="F659" s="280">
        <v>617.6</v>
      </c>
      <c r="G659" s="280">
        <f t="shared" si="30"/>
        <v>1852.8000000000002</v>
      </c>
      <c r="H659" s="280">
        <v>777</v>
      </c>
      <c r="I659" s="280">
        <f t="shared" si="31"/>
        <v>2331</v>
      </c>
      <c r="J659" s="278">
        <f t="shared" si="29"/>
        <v>4183.8</v>
      </c>
      <c r="K659" s="279"/>
      <c r="L659" s="256"/>
    </row>
    <row r="660" spans="1:12" s="227" customFormat="1" ht="82.8" outlineLevel="1">
      <c r="A660" s="274">
        <v>3842</v>
      </c>
      <c r="B660" s="79" t="s">
        <v>792</v>
      </c>
      <c r="C660" s="275" t="s">
        <v>2031</v>
      </c>
      <c r="D660" s="275" t="s">
        <v>2787</v>
      </c>
      <c r="E660" s="275">
        <v>1</v>
      </c>
      <c r="F660" s="280">
        <v>617.6</v>
      </c>
      <c r="G660" s="280">
        <f t="shared" si="30"/>
        <v>617.6</v>
      </c>
      <c r="H660" s="280">
        <v>777</v>
      </c>
      <c r="I660" s="280">
        <f t="shared" si="31"/>
        <v>777</v>
      </c>
      <c r="J660" s="278">
        <f t="shared" si="29"/>
        <v>1394.6</v>
      </c>
      <c r="K660" s="279"/>
      <c r="L660" s="256"/>
    </row>
    <row r="661" spans="1:12" s="227" customFormat="1" ht="82.8" outlineLevel="1">
      <c r="A661" s="274">
        <v>3843</v>
      </c>
      <c r="B661" s="79" t="s">
        <v>768</v>
      </c>
      <c r="C661" s="275" t="s">
        <v>2031</v>
      </c>
      <c r="D661" s="275" t="s">
        <v>2765</v>
      </c>
      <c r="E661" s="275">
        <v>3</v>
      </c>
      <c r="F661" s="280">
        <v>1400</v>
      </c>
      <c r="G661" s="280">
        <f t="shared" si="30"/>
        <v>4200</v>
      </c>
      <c r="H661" s="280">
        <v>1761</v>
      </c>
      <c r="I661" s="280">
        <f t="shared" si="31"/>
        <v>5283</v>
      </c>
      <c r="J661" s="278">
        <f t="shared" si="29"/>
        <v>9483</v>
      </c>
      <c r="K661" s="279"/>
      <c r="L661" s="256"/>
    </row>
    <row r="662" spans="1:12" s="227" customFormat="1" ht="82.8" outlineLevel="1">
      <c r="A662" s="274">
        <v>3844</v>
      </c>
      <c r="B662" s="79" t="s">
        <v>793</v>
      </c>
      <c r="C662" s="275" t="s">
        <v>2031</v>
      </c>
      <c r="D662" s="275" t="s">
        <v>2788</v>
      </c>
      <c r="E662" s="275">
        <v>7</v>
      </c>
      <c r="F662" s="280">
        <v>2174.4</v>
      </c>
      <c r="G662" s="280">
        <f t="shared" si="30"/>
        <v>15220.800000000001</v>
      </c>
      <c r="H662" s="280">
        <v>2736</v>
      </c>
      <c r="I662" s="280">
        <f t="shared" si="31"/>
        <v>19152</v>
      </c>
      <c r="J662" s="278">
        <f t="shared" ref="J662:J725" si="32">G662+I662</f>
        <v>34372.800000000003</v>
      </c>
      <c r="K662" s="279"/>
      <c r="L662" s="256"/>
    </row>
    <row r="663" spans="1:12" s="227" customFormat="1" ht="82.8" outlineLevel="1">
      <c r="A663" s="274">
        <v>3845</v>
      </c>
      <c r="B663" s="79" t="s">
        <v>794</v>
      </c>
      <c r="C663" s="275" t="s">
        <v>2031</v>
      </c>
      <c r="D663" s="275" t="s">
        <v>2789</v>
      </c>
      <c r="E663" s="275">
        <v>2</v>
      </c>
      <c r="F663" s="280">
        <v>624</v>
      </c>
      <c r="G663" s="280">
        <f t="shared" si="30"/>
        <v>1248</v>
      </c>
      <c r="H663" s="280">
        <v>786</v>
      </c>
      <c r="I663" s="280">
        <f t="shared" si="31"/>
        <v>1572</v>
      </c>
      <c r="J663" s="278">
        <f t="shared" si="32"/>
        <v>2820</v>
      </c>
      <c r="K663" s="279"/>
      <c r="L663" s="256"/>
    </row>
    <row r="664" spans="1:12" s="227" customFormat="1" ht="82.8" outlineLevel="1">
      <c r="A664" s="274">
        <v>3846</v>
      </c>
      <c r="B664" s="79" t="s">
        <v>795</v>
      </c>
      <c r="C664" s="275" t="s">
        <v>2031</v>
      </c>
      <c r="D664" s="275" t="s">
        <v>2790</v>
      </c>
      <c r="E664" s="275">
        <v>1</v>
      </c>
      <c r="F664" s="280">
        <v>624</v>
      </c>
      <c r="G664" s="280">
        <f t="shared" si="30"/>
        <v>624</v>
      </c>
      <c r="H664" s="280">
        <v>786</v>
      </c>
      <c r="I664" s="280">
        <f t="shared" si="31"/>
        <v>786</v>
      </c>
      <c r="J664" s="278">
        <f t="shared" si="32"/>
        <v>1410</v>
      </c>
      <c r="K664" s="279"/>
      <c r="L664" s="256"/>
    </row>
    <row r="665" spans="1:12" s="227" customFormat="1" ht="82.8" outlineLevel="1">
      <c r="A665" s="274">
        <v>3847</v>
      </c>
      <c r="B665" s="79" t="s">
        <v>796</v>
      </c>
      <c r="C665" s="275" t="s">
        <v>2031</v>
      </c>
      <c r="D665" s="275" t="s">
        <v>2791</v>
      </c>
      <c r="E665" s="275">
        <v>1</v>
      </c>
      <c r="F665" s="280">
        <v>952</v>
      </c>
      <c r="G665" s="280">
        <f t="shared" si="30"/>
        <v>952</v>
      </c>
      <c r="H665" s="280">
        <v>1359</v>
      </c>
      <c r="I665" s="280">
        <f t="shared" si="31"/>
        <v>1359</v>
      </c>
      <c r="J665" s="278">
        <f t="shared" si="32"/>
        <v>2311</v>
      </c>
      <c r="K665" s="279"/>
      <c r="L665" s="256"/>
    </row>
    <row r="666" spans="1:12" s="227" customFormat="1" ht="96.6" outlineLevel="1">
      <c r="A666" s="274">
        <v>3848</v>
      </c>
      <c r="B666" s="79" t="s">
        <v>797</v>
      </c>
      <c r="C666" s="275" t="s">
        <v>2031</v>
      </c>
      <c r="D666" s="275" t="s">
        <v>2792</v>
      </c>
      <c r="E666" s="275">
        <v>1</v>
      </c>
      <c r="F666" s="280">
        <v>3022.4</v>
      </c>
      <c r="G666" s="280">
        <f t="shared" si="30"/>
        <v>3022.4</v>
      </c>
      <c r="H666" s="280">
        <v>2097.5</v>
      </c>
      <c r="I666" s="280">
        <f t="shared" si="31"/>
        <v>2097.5</v>
      </c>
      <c r="J666" s="278">
        <f t="shared" si="32"/>
        <v>5119.8999999999996</v>
      </c>
      <c r="K666" s="279"/>
      <c r="L666" s="256"/>
    </row>
    <row r="667" spans="1:12" s="227" customFormat="1" ht="96.6" outlineLevel="1">
      <c r="A667" s="274">
        <v>3849</v>
      </c>
      <c r="B667" s="79" t="s">
        <v>798</v>
      </c>
      <c r="C667" s="275" t="s">
        <v>2031</v>
      </c>
      <c r="D667" s="275" t="s">
        <v>2793</v>
      </c>
      <c r="E667" s="275">
        <v>2</v>
      </c>
      <c r="F667" s="280">
        <v>3022.4</v>
      </c>
      <c r="G667" s="280">
        <f t="shared" si="30"/>
        <v>6044.8</v>
      </c>
      <c r="H667" s="280">
        <v>2097.5</v>
      </c>
      <c r="I667" s="280">
        <f t="shared" si="31"/>
        <v>4195</v>
      </c>
      <c r="J667" s="278">
        <f t="shared" si="32"/>
        <v>10239.799999999999</v>
      </c>
      <c r="K667" s="279"/>
      <c r="L667" s="256"/>
    </row>
    <row r="668" spans="1:12" s="227" customFormat="1" ht="82.8" outlineLevel="1">
      <c r="A668" s="274">
        <v>3850</v>
      </c>
      <c r="B668" s="79" t="s">
        <v>773</v>
      </c>
      <c r="C668" s="275" t="s">
        <v>2031</v>
      </c>
      <c r="D668" s="275" t="s">
        <v>2794</v>
      </c>
      <c r="E668" s="275">
        <v>4</v>
      </c>
      <c r="F668" s="280">
        <v>750.4000000000002</v>
      </c>
      <c r="G668" s="280">
        <f t="shared" si="30"/>
        <v>3001.6000000000008</v>
      </c>
      <c r="H668" s="280">
        <v>945</v>
      </c>
      <c r="I668" s="280">
        <f t="shared" si="31"/>
        <v>3780</v>
      </c>
      <c r="J668" s="278">
        <f t="shared" si="32"/>
        <v>6781.6</v>
      </c>
      <c r="K668" s="279"/>
      <c r="L668" s="256"/>
    </row>
    <row r="669" spans="1:12" s="227" customFormat="1" ht="82.8" outlineLevel="1">
      <c r="A669" s="274">
        <v>3851</v>
      </c>
      <c r="B669" s="79" t="s">
        <v>799</v>
      </c>
      <c r="C669" s="275" t="s">
        <v>2031</v>
      </c>
      <c r="D669" s="275" t="s">
        <v>2795</v>
      </c>
      <c r="E669" s="275">
        <v>1</v>
      </c>
      <c r="F669" s="280">
        <v>750.4000000000002</v>
      </c>
      <c r="G669" s="280">
        <f t="shared" si="30"/>
        <v>750.4000000000002</v>
      </c>
      <c r="H669" s="280">
        <v>945</v>
      </c>
      <c r="I669" s="280">
        <f t="shared" si="31"/>
        <v>945</v>
      </c>
      <c r="J669" s="278">
        <f t="shared" si="32"/>
        <v>1695.4</v>
      </c>
      <c r="K669" s="279"/>
      <c r="L669" s="256"/>
    </row>
    <row r="670" spans="1:12" s="227" customFormat="1" ht="82.8" outlineLevel="1">
      <c r="A670" s="274">
        <v>3852</v>
      </c>
      <c r="B670" s="79" t="s">
        <v>800</v>
      </c>
      <c r="C670" s="275" t="s">
        <v>2031</v>
      </c>
      <c r="D670" s="275" t="s">
        <v>2796</v>
      </c>
      <c r="E670" s="275">
        <v>2</v>
      </c>
      <c r="F670" s="280">
        <v>1132.8</v>
      </c>
      <c r="G670" s="280">
        <f t="shared" si="30"/>
        <v>2265.6</v>
      </c>
      <c r="H670" s="280">
        <v>1425</v>
      </c>
      <c r="I670" s="280">
        <f t="shared" si="31"/>
        <v>2850</v>
      </c>
      <c r="J670" s="278">
        <f t="shared" si="32"/>
        <v>5115.6000000000004</v>
      </c>
      <c r="K670" s="279"/>
      <c r="L670" s="256"/>
    </row>
    <row r="671" spans="1:12" s="227" customFormat="1" ht="82.8" outlineLevel="1">
      <c r="A671" s="274">
        <v>3853</v>
      </c>
      <c r="B671" s="79" t="s">
        <v>801</v>
      </c>
      <c r="C671" s="275" t="s">
        <v>2031</v>
      </c>
      <c r="D671" s="275" t="s">
        <v>2797</v>
      </c>
      <c r="E671" s="275">
        <v>1</v>
      </c>
      <c r="F671" s="280">
        <v>1132.8</v>
      </c>
      <c r="G671" s="280">
        <f t="shared" si="30"/>
        <v>1132.8</v>
      </c>
      <c r="H671" s="280">
        <v>1425</v>
      </c>
      <c r="I671" s="280">
        <f t="shared" si="31"/>
        <v>1425</v>
      </c>
      <c r="J671" s="278">
        <f t="shared" si="32"/>
        <v>2557.8000000000002</v>
      </c>
      <c r="K671" s="279"/>
      <c r="L671" s="256"/>
    </row>
    <row r="672" spans="1:12" s="227" customFormat="1" ht="82.8" outlineLevel="1">
      <c r="A672" s="274">
        <v>3854</v>
      </c>
      <c r="B672" s="79" t="s">
        <v>775</v>
      </c>
      <c r="C672" s="275" t="s">
        <v>2031</v>
      </c>
      <c r="D672" s="275" t="s">
        <v>2508</v>
      </c>
      <c r="E672" s="275">
        <v>1</v>
      </c>
      <c r="F672" s="280">
        <v>1132.8</v>
      </c>
      <c r="G672" s="280">
        <f t="shared" si="30"/>
        <v>1132.8</v>
      </c>
      <c r="H672" s="280">
        <v>1425</v>
      </c>
      <c r="I672" s="280">
        <f t="shared" si="31"/>
        <v>1425</v>
      </c>
      <c r="J672" s="278">
        <f t="shared" si="32"/>
        <v>2557.8000000000002</v>
      </c>
      <c r="K672" s="279"/>
      <c r="L672" s="256"/>
    </row>
    <row r="673" spans="1:12" s="227" customFormat="1" ht="82.8" outlineLevel="1">
      <c r="A673" s="274">
        <v>3855</v>
      </c>
      <c r="B673" s="79" t="s">
        <v>802</v>
      </c>
      <c r="C673" s="275" t="s">
        <v>2031</v>
      </c>
      <c r="D673" s="275" t="s">
        <v>2798</v>
      </c>
      <c r="E673" s="275">
        <v>1</v>
      </c>
      <c r="F673" s="280">
        <v>1409.6000000000001</v>
      </c>
      <c r="G673" s="280">
        <f t="shared" si="30"/>
        <v>1409.6000000000001</v>
      </c>
      <c r="H673" s="280">
        <v>1773</v>
      </c>
      <c r="I673" s="280">
        <f t="shared" si="31"/>
        <v>1773</v>
      </c>
      <c r="J673" s="278">
        <f t="shared" si="32"/>
        <v>3182.6000000000004</v>
      </c>
      <c r="K673" s="279"/>
      <c r="L673" s="256"/>
    </row>
    <row r="674" spans="1:12" s="227" customFormat="1" ht="110.4" outlineLevel="1">
      <c r="A674" s="274">
        <v>3856</v>
      </c>
      <c r="B674" s="79" t="s">
        <v>541</v>
      </c>
      <c r="C674" s="275" t="s">
        <v>2532</v>
      </c>
      <c r="D674" s="275" t="s">
        <v>2799</v>
      </c>
      <c r="E674" s="275">
        <v>46.37</v>
      </c>
      <c r="F674" s="280">
        <v>848.40000000000009</v>
      </c>
      <c r="G674" s="280">
        <f t="shared" si="30"/>
        <v>39340.308000000005</v>
      </c>
      <c r="H674" s="280">
        <v>1150</v>
      </c>
      <c r="I674" s="280">
        <f t="shared" si="31"/>
        <v>53325.5</v>
      </c>
      <c r="J674" s="278">
        <f t="shared" si="32"/>
        <v>92665.808000000005</v>
      </c>
      <c r="K674" s="279"/>
      <c r="L674" s="256"/>
    </row>
    <row r="675" spans="1:12" s="227" customFormat="1" ht="13.8" outlineLevel="1">
      <c r="A675" s="274">
        <v>3857</v>
      </c>
      <c r="B675" s="79" t="s">
        <v>2800</v>
      </c>
      <c r="C675" s="275"/>
      <c r="D675" s="275"/>
      <c r="E675" s="275"/>
      <c r="F675" s="280"/>
      <c r="G675" s="280"/>
      <c r="H675" s="280"/>
      <c r="I675" s="280"/>
      <c r="J675" s="278"/>
      <c r="K675" s="279"/>
      <c r="L675" s="256"/>
    </row>
    <row r="676" spans="1:12" s="227" customFormat="1" ht="69" outlineLevel="1">
      <c r="A676" s="274">
        <v>3858</v>
      </c>
      <c r="B676" s="79" t="s">
        <v>803</v>
      </c>
      <c r="C676" s="275" t="s">
        <v>31</v>
      </c>
      <c r="D676" s="275">
        <v>1</v>
      </c>
      <c r="E676" s="275">
        <v>1</v>
      </c>
      <c r="F676" s="280">
        <v>50259.30000000001</v>
      </c>
      <c r="G676" s="280">
        <f t="shared" si="30"/>
        <v>50259.30000000001</v>
      </c>
      <c r="H676" s="280">
        <v>4850</v>
      </c>
      <c r="I676" s="280">
        <f t="shared" si="31"/>
        <v>4850</v>
      </c>
      <c r="J676" s="278">
        <f t="shared" si="32"/>
        <v>55109.30000000001</v>
      </c>
      <c r="K676" s="279"/>
      <c r="L676" s="256"/>
    </row>
    <row r="677" spans="1:12" s="227" customFormat="1" ht="55.2" outlineLevel="1">
      <c r="A677" s="274">
        <v>3859</v>
      </c>
      <c r="B677" s="79" t="s">
        <v>804</v>
      </c>
      <c r="C677" s="275" t="s">
        <v>31</v>
      </c>
      <c r="D677" s="275">
        <v>1</v>
      </c>
      <c r="E677" s="275">
        <v>1</v>
      </c>
      <c r="F677" s="280">
        <v>2430.4</v>
      </c>
      <c r="G677" s="280">
        <f t="shared" si="30"/>
        <v>2430.4</v>
      </c>
      <c r="H677" s="280">
        <v>2550</v>
      </c>
      <c r="I677" s="280">
        <f t="shared" si="31"/>
        <v>2550</v>
      </c>
      <c r="J677" s="278">
        <f t="shared" si="32"/>
        <v>4980.3999999999996</v>
      </c>
      <c r="K677" s="279"/>
      <c r="L677" s="256"/>
    </row>
    <row r="678" spans="1:12" s="227" customFormat="1" ht="96.6" outlineLevel="1">
      <c r="A678" s="274">
        <v>3860</v>
      </c>
      <c r="B678" s="79" t="s">
        <v>805</v>
      </c>
      <c r="C678" s="275" t="s">
        <v>2461</v>
      </c>
      <c r="D678" s="275" t="s">
        <v>2801</v>
      </c>
      <c r="E678" s="275">
        <v>12.81</v>
      </c>
      <c r="F678" s="280">
        <v>1055.4666666666667</v>
      </c>
      <c r="G678" s="280">
        <f t="shared" si="30"/>
        <v>13520.528</v>
      </c>
      <c r="H678" s="280">
        <v>4676.1665000000003</v>
      </c>
      <c r="I678" s="280">
        <f t="shared" si="31"/>
        <v>59901.692865000005</v>
      </c>
      <c r="J678" s="278">
        <f t="shared" si="32"/>
        <v>73422.22086500001</v>
      </c>
      <c r="K678" s="279"/>
      <c r="L678" s="256"/>
    </row>
    <row r="679" spans="1:12" s="227" customFormat="1" ht="96.6" outlineLevel="1">
      <c r="A679" s="274">
        <v>3861</v>
      </c>
      <c r="B679" s="79" t="s">
        <v>786</v>
      </c>
      <c r="C679" s="275" t="s">
        <v>2461</v>
      </c>
      <c r="D679" s="275" t="s">
        <v>2802</v>
      </c>
      <c r="E679" s="275">
        <v>0.03</v>
      </c>
      <c r="F679" s="280">
        <v>2110.9333333333334</v>
      </c>
      <c r="G679" s="280">
        <f t="shared" si="30"/>
        <v>63.328000000000003</v>
      </c>
      <c r="H679" s="280">
        <v>5268.920000000001</v>
      </c>
      <c r="I679" s="280">
        <f t="shared" si="31"/>
        <v>158.06760000000003</v>
      </c>
      <c r="J679" s="278">
        <f t="shared" si="32"/>
        <v>221.39560000000003</v>
      </c>
      <c r="K679" s="279"/>
      <c r="L679" s="256"/>
    </row>
    <row r="680" spans="1:12" s="227" customFormat="1" ht="82.8" outlineLevel="1">
      <c r="A680" s="274">
        <v>3862</v>
      </c>
      <c r="B680" s="79" t="s">
        <v>806</v>
      </c>
      <c r="C680" s="275" t="s">
        <v>2031</v>
      </c>
      <c r="D680" s="275" t="s">
        <v>2803</v>
      </c>
      <c r="E680" s="275">
        <v>2</v>
      </c>
      <c r="F680" s="280">
        <v>2174.4</v>
      </c>
      <c r="G680" s="280">
        <f t="shared" si="30"/>
        <v>4348.8</v>
      </c>
      <c r="H680" s="280">
        <v>2736</v>
      </c>
      <c r="I680" s="280">
        <f t="shared" si="31"/>
        <v>5472</v>
      </c>
      <c r="J680" s="278">
        <f t="shared" si="32"/>
        <v>9820.7999999999993</v>
      </c>
      <c r="K680" s="279"/>
      <c r="L680" s="256"/>
    </row>
    <row r="681" spans="1:12" s="227" customFormat="1" ht="82.8" outlineLevel="1">
      <c r="A681" s="274">
        <v>3863</v>
      </c>
      <c r="B681" s="79" t="s">
        <v>807</v>
      </c>
      <c r="C681" s="275" t="s">
        <v>2031</v>
      </c>
      <c r="D681" s="275" t="s">
        <v>2804</v>
      </c>
      <c r="E681" s="275">
        <v>3</v>
      </c>
      <c r="F681" s="280">
        <v>2174.4</v>
      </c>
      <c r="G681" s="280">
        <f t="shared" si="30"/>
        <v>6523.2000000000007</v>
      </c>
      <c r="H681" s="280">
        <v>2736</v>
      </c>
      <c r="I681" s="280">
        <f t="shared" si="31"/>
        <v>8208</v>
      </c>
      <c r="J681" s="278">
        <f t="shared" si="32"/>
        <v>14731.2</v>
      </c>
      <c r="K681" s="279"/>
      <c r="L681" s="256"/>
    </row>
    <row r="682" spans="1:12" s="227" customFormat="1" ht="82.8" outlineLevel="1">
      <c r="A682" s="274">
        <v>3864</v>
      </c>
      <c r="B682" s="79" t="s">
        <v>808</v>
      </c>
      <c r="C682" s="275" t="s">
        <v>2031</v>
      </c>
      <c r="D682" s="275" t="s">
        <v>2805</v>
      </c>
      <c r="E682" s="275">
        <v>1</v>
      </c>
      <c r="F682" s="280">
        <v>952</v>
      </c>
      <c r="G682" s="280">
        <f t="shared" si="30"/>
        <v>952</v>
      </c>
      <c r="H682" s="280">
        <v>1359</v>
      </c>
      <c r="I682" s="280">
        <f t="shared" si="31"/>
        <v>1359</v>
      </c>
      <c r="J682" s="278">
        <f t="shared" si="32"/>
        <v>2311</v>
      </c>
      <c r="K682" s="279"/>
      <c r="L682" s="256"/>
    </row>
    <row r="683" spans="1:12" s="227" customFormat="1" ht="110.4" outlineLevel="1">
      <c r="A683" s="274">
        <v>3865</v>
      </c>
      <c r="B683" s="79" t="s">
        <v>640</v>
      </c>
      <c r="C683" s="275" t="s">
        <v>2532</v>
      </c>
      <c r="D683" s="275" t="s">
        <v>2806</v>
      </c>
      <c r="E683" s="275">
        <v>0.65</v>
      </c>
      <c r="F683" s="280">
        <v>1075.2</v>
      </c>
      <c r="G683" s="280">
        <f t="shared" si="30"/>
        <v>698.88000000000011</v>
      </c>
      <c r="H683" s="280">
        <v>1150</v>
      </c>
      <c r="I683" s="280">
        <f t="shared" si="31"/>
        <v>747.5</v>
      </c>
      <c r="J683" s="278">
        <f t="shared" si="32"/>
        <v>1446.38</v>
      </c>
      <c r="K683" s="279"/>
      <c r="L683" s="256"/>
    </row>
    <row r="684" spans="1:12" s="227" customFormat="1" ht="13.8" outlineLevel="1">
      <c r="A684" s="274">
        <v>3866</v>
      </c>
      <c r="B684" s="79" t="s">
        <v>2807</v>
      </c>
      <c r="C684" s="275"/>
      <c r="D684" s="275"/>
      <c r="E684" s="275"/>
      <c r="F684" s="280"/>
      <c r="G684" s="280">
        <f t="shared" si="30"/>
        <v>0</v>
      </c>
      <c r="H684" s="280"/>
      <c r="I684" s="280">
        <f t="shared" si="31"/>
        <v>0</v>
      </c>
      <c r="J684" s="278">
        <f t="shared" si="32"/>
        <v>0</v>
      </c>
      <c r="K684" s="279"/>
      <c r="L684" s="256"/>
    </row>
    <row r="685" spans="1:12" s="227" customFormat="1" ht="55.2" outlineLevel="1">
      <c r="A685" s="274">
        <v>3867</v>
      </c>
      <c r="B685" s="79" t="s">
        <v>809</v>
      </c>
      <c r="C685" s="275" t="s">
        <v>31</v>
      </c>
      <c r="D685" s="275">
        <v>1</v>
      </c>
      <c r="E685" s="275">
        <v>1</v>
      </c>
      <c r="F685" s="280">
        <v>3179.2000000000003</v>
      </c>
      <c r="G685" s="280">
        <f t="shared" ref="G685:G748" si="33">F685*E685</f>
        <v>3179.2000000000003</v>
      </c>
      <c r="H685" s="280">
        <v>1450.0000000000002</v>
      </c>
      <c r="I685" s="280">
        <f t="shared" ref="I685:I748" si="34">H685*E685</f>
        <v>1450.0000000000002</v>
      </c>
      <c r="J685" s="278">
        <f t="shared" si="32"/>
        <v>4629.2000000000007</v>
      </c>
      <c r="K685" s="279"/>
      <c r="L685" s="256"/>
    </row>
    <row r="686" spans="1:12" s="227" customFormat="1" ht="96.6" outlineLevel="1">
      <c r="A686" s="274">
        <v>3868</v>
      </c>
      <c r="B686" s="79" t="s">
        <v>548</v>
      </c>
      <c r="C686" s="275" t="s">
        <v>2461</v>
      </c>
      <c r="D686" s="275" t="s">
        <v>2808</v>
      </c>
      <c r="E686" s="275">
        <v>19</v>
      </c>
      <c r="F686" s="280">
        <v>527.4666666666667</v>
      </c>
      <c r="G686" s="280">
        <f t="shared" si="33"/>
        <v>10021.866666666667</v>
      </c>
      <c r="H686" s="280">
        <v>1400</v>
      </c>
      <c r="I686" s="280">
        <f t="shared" si="34"/>
        <v>26600</v>
      </c>
      <c r="J686" s="278">
        <f t="shared" si="32"/>
        <v>36621.866666666669</v>
      </c>
      <c r="K686" s="279"/>
      <c r="L686" s="256"/>
    </row>
    <row r="687" spans="1:12" s="227" customFormat="1" ht="96.6" outlineLevel="1">
      <c r="A687" s="274">
        <v>3869</v>
      </c>
      <c r="B687" s="79" t="s">
        <v>567</v>
      </c>
      <c r="C687" s="275" t="s">
        <v>2461</v>
      </c>
      <c r="D687" s="275" t="s">
        <v>2809</v>
      </c>
      <c r="E687" s="275">
        <v>3.86</v>
      </c>
      <c r="F687" s="280">
        <v>844.26666666666665</v>
      </c>
      <c r="G687" s="280">
        <f t="shared" si="33"/>
        <v>3258.8693333333331</v>
      </c>
      <c r="H687" s="280">
        <v>1400</v>
      </c>
      <c r="I687" s="280">
        <f t="shared" si="34"/>
        <v>5404</v>
      </c>
      <c r="J687" s="278">
        <f t="shared" si="32"/>
        <v>8662.8693333333322</v>
      </c>
      <c r="K687" s="279"/>
      <c r="L687" s="256"/>
    </row>
    <row r="688" spans="1:12" s="227" customFormat="1" ht="69" outlineLevel="1">
      <c r="A688" s="274">
        <v>3870</v>
      </c>
      <c r="B688" s="79" t="s">
        <v>810</v>
      </c>
      <c r="C688" s="275" t="s">
        <v>2031</v>
      </c>
      <c r="D688" s="275" t="s">
        <v>2810</v>
      </c>
      <c r="E688" s="275">
        <v>6</v>
      </c>
      <c r="F688" s="280">
        <v>512</v>
      </c>
      <c r="G688" s="280">
        <f t="shared" si="33"/>
        <v>3072</v>
      </c>
      <c r="H688" s="280">
        <v>1250</v>
      </c>
      <c r="I688" s="280">
        <f t="shared" si="34"/>
        <v>7500</v>
      </c>
      <c r="J688" s="278">
        <f t="shared" si="32"/>
        <v>10572</v>
      </c>
      <c r="K688" s="279"/>
      <c r="L688" s="256"/>
    </row>
    <row r="689" spans="1:12" s="227" customFormat="1" ht="82.8" outlineLevel="1">
      <c r="A689" s="274">
        <v>3871</v>
      </c>
      <c r="B689" s="79" t="s">
        <v>551</v>
      </c>
      <c r="C689" s="275" t="s">
        <v>2031</v>
      </c>
      <c r="D689" s="275" t="s">
        <v>2811</v>
      </c>
      <c r="E689" s="275">
        <v>8</v>
      </c>
      <c r="F689" s="280">
        <v>880</v>
      </c>
      <c r="G689" s="280">
        <f t="shared" si="33"/>
        <v>7040</v>
      </c>
      <c r="H689" s="280">
        <v>243</v>
      </c>
      <c r="I689" s="280">
        <f t="shared" si="34"/>
        <v>1944</v>
      </c>
      <c r="J689" s="278">
        <f t="shared" si="32"/>
        <v>8984</v>
      </c>
      <c r="K689" s="279"/>
      <c r="L689" s="256"/>
    </row>
    <row r="690" spans="1:12" s="227" customFormat="1" ht="82.8" outlineLevel="1">
      <c r="A690" s="274">
        <v>3872</v>
      </c>
      <c r="B690" s="79" t="s">
        <v>571</v>
      </c>
      <c r="C690" s="275" t="s">
        <v>2031</v>
      </c>
      <c r="D690" s="275" t="s">
        <v>2495</v>
      </c>
      <c r="E690" s="275">
        <v>1</v>
      </c>
      <c r="F690" s="280">
        <v>336</v>
      </c>
      <c r="G690" s="280">
        <f t="shared" si="33"/>
        <v>336</v>
      </c>
      <c r="H690" s="280">
        <v>528</v>
      </c>
      <c r="I690" s="280">
        <f t="shared" si="34"/>
        <v>528</v>
      </c>
      <c r="J690" s="278">
        <f t="shared" si="32"/>
        <v>864</v>
      </c>
      <c r="K690" s="279"/>
      <c r="L690" s="256"/>
    </row>
    <row r="691" spans="1:12" s="227" customFormat="1" ht="82.8" outlineLevel="1">
      <c r="A691" s="274">
        <v>3873</v>
      </c>
      <c r="B691" s="79" t="s">
        <v>574</v>
      </c>
      <c r="C691" s="275" t="s">
        <v>2031</v>
      </c>
      <c r="D691" s="275" t="s">
        <v>2812</v>
      </c>
      <c r="E691" s="275">
        <v>2</v>
      </c>
      <c r="F691" s="280">
        <v>257.60000000000002</v>
      </c>
      <c r="G691" s="280">
        <f t="shared" si="33"/>
        <v>515.20000000000005</v>
      </c>
      <c r="H691" s="280">
        <v>249</v>
      </c>
      <c r="I691" s="280">
        <f t="shared" si="34"/>
        <v>498</v>
      </c>
      <c r="J691" s="278">
        <f t="shared" si="32"/>
        <v>1013.2</v>
      </c>
      <c r="K691" s="279"/>
      <c r="L691" s="256"/>
    </row>
    <row r="692" spans="1:12" s="227" customFormat="1" ht="82.8" outlineLevel="1">
      <c r="A692" s="274">
        <v>3874</v>
      </c>
      <c r="B692" s="79" t="s">
        <v>581</v>
      </c>
      <c r="C692" s="275" t="s">
        <v>2031</v>
      </c>
      <c r="D692" s="275" t="s">
        <v>2479</v>
      </c>
      <c r="E692" s="275">
        <v>1</v>
      </c>
      <c r="F692" s="280">
        <v>560</v>
      </c>
      <c r="G692" s="280">
        <f t="shared" si="33"/>
        <v>560</v>
      </c>
      <c r="H692" s="280">
        <v>705</v>
      </c>
      <c r="I692" s="280">
        <f t="shared" si="34"/>
        <v>705</v>
      </c>
      <c r="J692" s="278">
        <f t="shared" si="32"/>
        <v>1265</v>
      </c>
      <c r="K692" s="279"/>
      <c r="L692" s="256"/>
    </row>
    <row r="693" spans="1:12" s="227" customFormat="1" ht="13.8" outlineLevel="1">
      <c r="A693" s="274">
        <v>3875</v>
      </c>
      <c r="B693" s="79" t="s">
        <v>2813</v>
      </c>
      <c r="C693" s="275"/>
      <c r="D693" s="275"/>
      <c r="E693" s="275"/>
      <c r="F693" s="280"/>
      <c r="G693" s="280">
        <f t="shared" si="33"/>
        <v>0</v>
      </c>
      <c r="H693" s="280"/>
      <c r="I693" s="280">
        <f t="shared" si="34"/>
        <v>0</v>
      </c>
      <c r="J693" s="278">
        <f t="shared" si="32"/>
        <v>0</v>
      </c>
      <c r="K693" s="279"/>
      <c r="L693" s="256"/>
    </row>
    <row r="694" spans="1:12" s="227" customFormat="1" ht="55.2" outlineLevel="1">
      <c r="A694" s="274">
        <v>3876</v>
      </c>
      <c r="B694" s="79" t="s">
        <v>809</v>
      </c>
      <c r="C694" s="275" t="s">
        <v>31</v>
      </c>
      <c r="D694" s="275">
        <v>1</v>
      </c>
      <c r="E694" s="275">
        <v>1</v>
      </c>
      <c r="F694" s="280">
        <v>3179.2000000000003</v>
      </c>
      <c r="G694" s="280">
        <f t="shared" si="33"/>
        <v>3179.2000000000003</v>
      </c>
      <c r="H694" s="280">
        <v>1450.0000000000002</v>
      </c>
      <c r="I694" s="280">
        <f t="shared" si="34"/>
        <v>1450.0000000000002</v>
      </c>
      <c r="J694" s="278">
        <f t="shared" si="32"/>
        <v>4629.2000000000007</v>
      </c>
      <c r="K694" s="279"/>
      <c r="L694" s="256"/>
    </row>
    <row r="695" spans="1:12" s="227" customFormat="1" ht="96.6" outlineLevel="1">
      <c r="A695" s="274">
        <v>3877</v>
      </c>
      <c r="B695" s="79" t="s">
        <v>548</v>
      </c>
      <c r="C695" s="275" t="s">
        <v>2461</v>
      </c>
      <c r="D695" s="275" t="s">
        <v>2808</v>
      </c>
      <c r="E695" s="275">
        <v>19</v>
      </c>
      <c r="F695" s="280">
        <v>527.4666666666667</v>
      </c>
      <c r="G695" s="280">
        <f t="shared" si="33"/>
        <v>10021.866666666667</v>
      </c>
      <c r="H695" s="280">
        <v>1400</v>
      </c>
      <c r="I695" s="280">
        <f t="shared" si="34"/>
        <v>26600</v>
      </c>
      <c r="J695" s="278">
        <f t="shared" si="32"/>
        <v>36621.866666666669</v>
      </c>
      <c r="K695" s="279"/>
      <c r="L695" s="256"/>
    </row>
    <row r="696" spans="1:12" s="227" customFormat="1" ht="96.6" outlineLevel="1">
      <c r="A696" s="274">
        <v>3878</v>
      </c>
      <c r="B696" s="79" t="s">
        <v>567</v>
      </c>
      <c r="C696" s="275" t="s">
        <v>2461</v>
      </c>
      <c r="D696" s="275" t="s">
        <v>2809</v>
      </c>
      <c r="E696" s="275">
        <v>3.86</v>
      </c>
      <c r="F696" s="280">
        <v>844.26666666666665</v>
      </c>
      <c r="G696" s="280">
        <f t="shared" si="33"/>
        <v>3258.8693333333331</v>
      </c>
      <c r="H696" s="280">
        <v>1400</v>
      </c>
      <c r="I696" s="280">
        <f t="shared" si="34"/>
        <v>5404</v>
      </c>
      <c r="J696" s="278">
        <f t="shared" si="32"/>
        <v>8662.8693333333322</v>
      </c>
      <c r="K696" s="279"/>
      <c r="L696" s="256"/>
    </row>
    <row r="697" spans="1:12" s="227" customFormat="1" ht="69" outlineLevel="1">
      <c r="A697" s="274">
        <v>3879</v>
      </c>
      <c r="B697" s="79" t="s">
        <v>810</v>
      </c>
      <c r="C697" s="275" t="s">
        <v>2031</v>
      </c>
      <c r="D697" s="275" t="s">
        <v>2810</v>
      </c>
      <c r="E697" s="275">
        <v>6</v>
      </c>
      <c r="F697" s="280">
        <v>512</v>
      </c>
      <c r="G697" s="280">
        <f t="shared" si="33"/>
        <v>3072</v>
      </c>
      <c r="H697" s="280">
        <v>1250</v>
      </c>
      <c r="I697" s="280">
        <f t="shared" si="34"/>
        <v>7500</v>
      </c>
      <c r="J697" s="278">
        <f t="shared" si="32"/>
        <v>10572</v>
      </c>
      <c r="K697" s="279"/>
      <c r="L697" s="256"/>
    </row>
    <row r="698" spans="1:12" s="227" customFormat="1" ht="82.8" outlineLevel="1">
      <c r="A698" s="274">
        <v>3880</v>
      </c>
      <c r="B698" s="79" t="s">
        <v>551</v>
      </c>
      <c r="C698" s="275" t="s">
        <v>2031</v>
      </c>
      <c r="D698" s="275" t="s">
        <v>2811</v>
      </c>
      <c r="E698" s="275">
        <v>8</v>
      </c>
      <c r="F698" s="280">
        <v>880</v>
      </c>
      <c r="G698" s="280">
        <f t="shared" si="33"/>
        <v>7040</v>
      </c>
      <c r="H698" s="280">
        <v>243</v>
      </c>
      <c r="I698" s="280">
        <f t="shared" si="34"/>
        <v>1944</v>
      </c>
      <c r="J698" s="278">
        <f t="shared" si="32"/>
        <v>8984</v>
      </c>
      <c r="K698" s="279"/>
      <c r="L698" s="256"/>
    </row>
    <row r="699" spans="1:12" s="227" customFormat="1" ht="82.8" outlineLevel="1">
      <c r="A699" s="274">
        <v>3881</v>
      </c>
      <c r="B699" s="79" t="s">
        <v>571</v>
      </c>
      <c r="C699" s="275" t="s">
        <v>2031</v>
      </c>
      <c r="D699" s="275" t="s">
        <v>2495</v>
      </c>
      <c r="E699" s="275">
        <v>1</v>
      </c>
      <c r="F699" s="280">
        <v>336</v>
      </c>
      <c r="G699" s="280">
        <f t="shared" si="33"/>
        <v>336</v>
      </c>
      <c r="H699" s="280">
        <v>528</v>
      </c>
      <c r="I699" s="280">
        <f t="shared" si="34"/>
        <v>528</v>
      </c>
      <c r="J699" s="278">
        <f t="shared" si="32"/>
        <v>864</v>
      </c>
      <c r="K699" s="279"/>
      <c r="L699" s="256"/>
    </row>
    <row r="700" spans="1:12" s="227" customFormat="1" ht="82.8" outlineLevel="1">
      <c r="A700" s="274">
        <v>3882</v>
      </c>
      <c r="B700" s="79" t="s">
        <v>574</v>
      </c>
      <c r="C700" s="275" t="s">
        <v>2031</v>
      </c>
      <c r="D700" s="275" t="s">
        <v>2812</v>
      </c>
      <c r="E700" s="275">
        <v>2</v>
      </c>
      <c r="F700" s="280">
        <v>257.60000000000002</v>
      </c>
      <c r="G700" s="280">
        <f t="shared" si="33"/>
        <v>515.20000000000005</v>
      </c>
      <c r="H700" s="280">
        <v>249</v>
      </c>
      <c r="I700" s="280">
        <f t="shared" si="34"/>
        <v>498</v>
      </c>
      <c r="J700" s="278">
        <f t="shared" si="32"/>
        <v>1013.2</v>
      </c>
      <c r="K700" s="279"/>
      <c r="L700" s="256"/>
    </row>
    <row r="701" spans="1:12" s="227" customFormat="1" ht="82.8" outlineLevel="1">
      <c r="A701" s="274">
        <v>3883</v>
      </c>
      <c r="B701" s="79" t="s">
        <v>581</v>
      </c>
      <c r="C701" s="275" t="s">
        <v>2031</v>
      </c>
      <c r="D701" s="275" t="s">
        <v>2479</v>
      </c>
      <c r="E701" s="275">
        <v>1</v>
      </c>
      <c r="F701" s="280">
        <v>560</v>
      </c>
      <c r="G701" s="280">
        <f t="shared" si="33"/>
        <v>560</v>
      </c>
      <c r="H701" s="280">
        <v>705</v>
      </c>
      <c r="I701" s="280">
        <f t="shared" si="34"/>
        <v>705</v>
      </c>
      <c r="J701" s="278">
        <f t="shared" si="32"/>
        <v>1265</v>
      </c>
      <c r="K701" s="279"/>
      <c r="L701" s="256"/>
    </row>
    <row r="702" spans="1:12" s="227" customFormat="1" ht="13.8" outlineLevel="1">
      <c r="A702" s="274">
        <v>3884</v>
      </c>
      <c r="B702" s="79" t="s">
        <v>2814</v>
      </c>
      <c r="C702" s="275"/>
      <c r="D702" s="275"/>
      <c r="E702" s="275"/>
      <c r="F702" s="280"/>
      <c r="G702" s="280">
        <f t="shared" si="33"/>
        <v>0</v>
      </c>
      <c r="H702" s="280"/>
      <c r="I702" s="280">
        <f t="shared" si="34"/>
        <v>0</v>
      </c>
      <c r="J702" s="278">
        <f t="shared" si="32"/>
        <v>0</v>
      </c>
      <c r="K702" s="279"/>
      <c r="L702" s="256"/>
    </row>
    <row r="703" spans="1:12" s="227" customFormat="1" ht="55.2" outlineLevel="1">
      <c r="A703" s="274">
        <v>3885</v>
      </c>
      <c r="B703" s="79" t="s">
        <v>809</v>
      </c>
      <c r="C703" s="275" t="s">
        <v>31</v>
      </c>
      <c r="D703" s="275">
        <v>1</v>
      </c>
      <c r="E703" s="275">
        <v>1</v>
      </c>
      <c r="F703" s="280">
        <v>3179.2000000000003</v>
      </c>
      <c r="G703" s="280">
        <f t="shared" si="33"/>
        <v>3179.2000000000003</v>
      </c>
      <c r="H703" s="280">
        <v>1450.0000000000002</v>
      </c>
      <c r="I703" s="280">
        <f t="shared" si="34"/>
        <v>1450.0000000000002</v>
      </c>
      <c r="J703" s="278">
        <f t="shared" si="32"/>
        <v>4629.2000000000007</v>
      </c>
      <c r="K703" s="279"/>
      <c r="L703" s="256"/>
    </row>
    <row r="704" spans="1:12" s="227" customFormat="1" ht="96.6" outlineLevel="1">
      <c r="A704" s="274">
        <v>3886</v>
      </c>
      <c r="B704" s="79" t="s">
        <v>548</v>
      </c>
      <c r="C704" s="275" t="s">
        <v>2461</v>
      </c>
      <c r="D704" s="275" t="s">
        <v>2815</v>
      </c>
      <c r="E704" s="275">
        <v>16.52</v>
      </c>
      <c r="F704" s="280">
        <v>527.4666666666667</v>
      </c>
      <c r="G704" s="280">
        <f t="shared" si="33"/>
        <v>8713.7493333333332</v>
      </c>
      <c r="H704" s="280">
        <v>1400</v>
      </c>
      <c r="I704" s="280">
        <f t="shared" si="34"/>
        <v>23128</v>
      </c>
      <c r="J704" s="278">
        <f t="shared" si="32"/>
        <v>31841.749333333333</v>
      </c>
      <c r="K704" s="279"/>
      <c r="L704" s="256"/>
    </row>
    <row r="705" spans="1:12" s="227" customFormat="1" ht="96.6" outlineLevel="1">
      <c r="A705" s="274">
        <v>3887</v>
      </c>
      <c r="B705" s="79" t="s">
        <v>567</v>
      </c>
      <c r="C705" s="275" t="s">
        <v>2461</v>
      </c>
      <c r="D705" s="275" t="s">
        <v>2809</v>
      </c>
      <c r="E705" s="275">
        <v>3.86</v>
      </c>
      <c r="F705" s="280">
        <v>844.26666666666665</v>
      </c>
      <c r="G705" s="280">
        <f t="shared" si="33"/>
        <v>3258.8693333333331</v>
      </c>
      <c r="H705" s="280">
        <v>1400</v>
      </c>
      <c r="I705" s="280">
        <f t="shared" si="34"/>
        <v>5404</v>
      </c>
      <c r="J705" s="278">
        <f t="shared" si="32"/>
        <v>8662.8693333333322</v>
      </c>
      <c r="K705" s="279"/>
      <c r="L705" s="256"/>
    </row>
    <row r="706" spans="1:12" s="227" customFormat="1" ht="69" outlineLevel="1">
      <c r="A706" s="274">
        <v>3888</v>
      </c>
      <c r="B706" s="79" t="s">
        <v>810</v>
      </c>
      <c r="C706" s="275" t="s">
        <v>2031</v>
      </c>
      <c r="D706" s="275" t="s">
        <v>2816</v>
      </c>
      <c r="E706" s="275">
        <v>5</v>
      </c>
      <c r="F706" s="280">
        <v>512</v>
      </c>
      <c r="G706" s="280">
        <f t="shared" si="33"/>
        <v>2560</v>
      </c>
      <c r="H706" s="280">
        <v>1250</v>
      </c>
      <c r="I706" s="280">
        <f t="shared" si="34"/>
        <v>6250</v>
      </c>
      <c r="J706" s="278">
        <f t="shared" si="32"/>
        <v>8810</v>
      </c>
      <c r="K706" s="279"/>
      <c r="L706" s="256"/>
    </row>
    <row r="707" spans="1:12" s="227" customFormat="1" ht="82.8" outlineLevel="1">
      <c r="A707" s="274">
        <v>3889</v>
      </c>
      <c r="B707" s="79" t="s">
        <v>551</v>
      </c>
      <c r="C707" s="275" t="s">
        <v>2031</v>
      </c>
      <c r="D707" s="275" t="s">
        <v>2811</v>
      </c>
      <c r="E707" s="275">
        <v>8</v>
      </c>
      <c r="F707" s="280">
        <v>880</v>
      </c>
      <c r="G707" s="280">
        <f t="shared" si="33"/>
        <v>7040</v>
      </c>
      <c r="H707" s="280">
        <v>243</v>
      </c>
      <c r="I707" s="280">
        <f t="shared" si="34"/>
        <v>1944</v>
      </c>
      <c r="J707" s="278">
        <f t="shared" si="32"/>
        <v>8984</v>
      </c>
      <c r="K707" s="279"/>
      <c r="L707" s="256"/>
    </row>
    <row r="708" spans="1:12" s="227" customFormat="1" ht="82.8" outlineLevel="1">
      <c r="A708" s="274">
        <v>3890</v>
      </c>
      <c r="B708" s="79" t="s">
        <v>571</v>
      </c>
      <c r="C708" s="275" t="s">
        <v>2031</v>
      </c>
      <c r="D708" s="275" t="s">
        <v>2495</v>
      </c>
      <c r="E708" s="275">
        <v>1</v>
      </c>
      <c r="F708" s="280">
        <v>336</v>
      </c>
      <c r="G708" s="280">
        <f t="shared" si="33"/>
        <v>336</v>
      </c>
      <c r="H708" s="280">
        <v>528</v>
      </c>
      <c r="I708" s="280">
        <f t="shared" si="34"/>
        <v>528</v>
      </c>
      <c r="J708" s="278">
        <f t="shared" si="32"/>
        <v>864</v>
      </c>
      <c r="K708" s="279"/>
      <c r="L708" s="256"/>
    </row>
    <row r="709" spans="1:12" s="227" customFormat="1" ht="13.8" outlineLevel="1">
      <c r="A709" s="274">
        <v>3891</v>
      </c>
      <c r="B709" s="79"/>
      <c r="C709" s="275"/>
      <c r="D709" s="275"/>
      <c r="E709" s="275"/>
      <c r="F709" s="280"/>
      <c r="G709" s="280">
        <f t="shared" si="33"/>
        <v>0</v>
      </c>
      <c r="H709" s="280"/>
      <c r="I709" s="280">
        <f t="shared" si="34"/>
        <v>0</v>
      </c>
      <c r="J709" s="278">
        <f t="shared" si="32"/>
        <v>0</v>
      </c>
      <c r="K709" s="279"/>
      <c r="L709" s="256"/>
    </row>
    <row r="710" spans="1:12" s="227" customFormat="1" ht="82.8" outlineLevel="1">
      <c r="A710" s="274">
        <v>3892</v>
      </c>
      <c r="B710" s="79" t="s">
        <v>574</v>
      </c>
      <c r="C710" s="275" t="s">
        <v>2031</v>
      </c>
      <c r="D710" s="275" t="s">
        <v>2812</v>
      </c>
      <c r="E710" s="275">
        <v>2</v>
      </c>
      <c r="F710" s="280">
        <v>257.60000000000002</v>
      </c>
      <c r="G710" s="280">
        <f t="shared" si="33"/>
        <v>515.20000000000005</v>
      </c>
      <c r="H710" s="280">
        <v>249</v>
      </c>
      <c r="I710" s="280">
        <f t="shared" si="34"/>
        <v>498</v>
      </c>
      <c r="J710" s="278">
        <f t="shared" si="32"/>
        <v>1013.2</v>
      </c>
      <c r="K710" s="279"/>
      <c r="L710" s="256"/>
    </row>
    <row r="711" spans="1:12" s="227" customFormat="1" ht="82.8" outlineLevel="1">
      <c r="A711" s="274">
        <v>3893</v>
      </c>
      <c r="B711" s="79" t="s">
        <v>581</v>
      </c>
      <c r="C711" s="275" t="s">
        <v>2031</v>
      </c>
      <c r="D711" s="275" t="s">
        <v>2479</v>
      </c>
      <c r="E711" s="275">
        <v>1</v>
      </c>
      <c r="F711" s="280">
        <v>560</v>
      </c>
      <c r="G711" s="280">
        <f t="shared" si="33"/>
        <v>560</v>
      </c>
      <c r="H711" s="280">
        <v>705</v>
      </c>
      <c r="I711" s="280">
        <f t="shared" si="34"/>
        <v>705</v>
      </c>
      <c r="J711" s="278">
        <f t="shared" si="32"/>
        <v>1265</v>
      </c>
      <c r="K711" s="279"/>
      <c r="L711" s="256"/>
    </row>
    <row r="712" spans="1:12" s="227" customFormat="1" ht="13.8" outlineLevel="1">
      <c r="A712" s="274">
        <v>3894</v>
      </c>
      <c r="B712" s="79" t="s">
        <v>2817</v>
      </c>
      <c r="C712" s="275"/>
      <c r="D712" s="275"/>
      <c r="E712" s="275"/>
      <c r="F712" s="280"/>
      <c r="G712" s="280">
        <f t="shared" si="33"/>
        <v>0</v>
      </c>
      <c r="H712" s="280"/>
      <c r="I712" s="280">
        <f t="shared" si="34"/>
        <v>0</v>
      </c>
      <c r="J712" s="278">
        <f t="shared" si="32"/>
        <v>0</v>
      </c>
      <c r="K712" s="279"/>
      <c r="L712" s="256"/>
    </row>
    <row r="713" spans="1:12" s="227" customFormat="1" ht="409.6" outlineLevel="1">
      <c r="A713" s="274">
        <v>3895</v>
      </c>
      <c r="B713" s="79" t="s">
        <v>2829</v>
      </c>
      <c r="C713" s="275" t="s">
        <v>31</v>
      </c>
      <c r="D713" s="275">
        <v>1</v>
      </c>
      <c r="E713" s="275">
        <v>1</v>
      </c>
      <c r="F713" s="280">
        <v>1079478</v>
      </c>
      <c r="G713" s="280">
        <f t="shared" si="33"/>
        <v>1079478</v>
      </c>
      <c r="H713" s="280">
        <v>248280</v>
      </c>
      <c r="I713" s="280">
        <f t="shared" si="34"/>
        <v>248280</v>
      </c>
      <c r="J713" s="278">
        <f t="shared" si="32"/>
        <v>1327758</v>
      </c>
      <c r="K713" s="279"/>
      <c r="L713" s="256"/>
    </row>
    <row r="714" spans="1:12" s="227" customFormat="1" ht="41.4" outlineLevel="1">
      <c r="A714" s="274">
        <v>3896</v>
      </c>
      <c r="B714" s="79" t="s">
        <v>561</v>
      </c>
      <c r="C714" s="275" t="s">
        <v>31</v>
      </c>
      <c r="D714" s="275">
        <v>14</v>
      </c>
      <c r="E714" s="275">
        <v>14</v>
      </c>
      <c r="F714" s="280">
        <v>2061</v>
      </c>
      <c r="G714" s="280">
        <f t="shared" si="33"/>
        <v>28854</v>
      </c>
      <c r="H714" s="280">
        <v>1050</v>
      </c>
      <c r="I714" s="280">
        <f t="shared" si="34"/>
        <v>14700</v>
      </c>
      <c r="J714" s="278">
        <f t="shared" si="32"/>
        <v>43554</v>
      </c>
      <c r="K714" s="279"/>
      <c r="L714" s="256"/>
    </row>
    <row r="715" spans="1:12" s="227" customFormat="1" ht="41.4" outlineLevel="1">
      <c r="A715" s="274">
        <v>3897</v>
      </c>
      <c r="B715" s="79" t="s">
        <v>544</v>
      </c>
      <c r="C715" s="275" t="s">
        <v>31</v>
      </c>
      <c r="D715" s="275">
        <v>5</v>
      </c>
      <c r="E715" s="275">
        <v>5</v>
      </c>
      <c r="F715" s="280">
        <v>2289.6</v>
      </c>
      <c r="G715" s="280">
        <f t="shared" si="33"/>
        <v>11448</v>
      </c>
      <c r="H715" s="280">
        <v>1050</v>
      </c>
      <c r="I715" s="280">
        <f t="shared" si="34"/>
        <v>5250</v>
      </c>
      <c r="J715" s="278">
        <f t="shared" si="32"/>
        <v>16698</v>
      </c>
      <c r="K715" s="279"/>
      <c r="L715" s="256"/>
    </row>
    <row r="716" spans="1:12" s="227" customFormat="1" ht="82.8" outlineLevel="1">
      <c r="A716" s="274">
        <v>3898</v>
      </c>
      <c r="B716" s="79" t="s">
        <v>811</v>
      </c>
      <c r="C716" s="275" t="s">
        <v>31</v>
      </c>
      <c r="D716" s="275">
        <v>1</v>
      </c>
      <c r="E716" s="275">
        <v>1</v>
      </c>
      <c r="F716" s="280">
        <v>17207.775000000001</v>
      </c>
      <c r="G716" s="280">
        <f t="shared" si="33"/>
        <v>17207.775000000001</v>
      </c>
      <c r="H716" s="280">
        <v>4850</v>
      </c>
      <c r="I716" s="280">
        <f t="shared" si="34"/>
        <v>4850</v>
      </c>
      <c r="J716" s="278">
        <f t="shared" si="32"/>
        <v>22057.775000000001</v>
      </c>
      <c r="K716" s="279"/>
      <c r="L716" s="256"/>
    </row>
    <row r="717" spans="1:12" s="227" customFormat="1" ht="55.2" outlineLevel="1">
      <c r="A717" s="274">
        <v>3899</v>
      </c>
      <c r="B717" s="79" t="s">
        <v>564</v>
      </c>
      <c r="C717" s="275" t="s">
        <v>31</v>
      </c>
      <c r="D717" s="275">
        <v>14</v>
      </c>
      <c r="E717" s="275">
        <v>14</v>
      </c>
      <c r="F717" s="280">
        <v>540.9</v>
      </c>
      <c r="G717" s="280">
        <f t="shared" si="33"/>
        <v>7572.5999999999995</v>
      </c>
      <c r="H717" s="280">
        <v>750</v>
      </c>
      <c r="I717" s="280">
        <f t="shared" si="34"/>
        <v>10500</v>
      </c>
      <c r="J717" s="278">
        <f t="shared" si="32"/>
        <v>18072.599999999999</v>
      </c>
      <c r="K717" s="279"/>
      <c r="L717" s="256"/>
    </row>
    <row r="718" spans="1:12" s="227" customFormat="1" ht="55.2" outlineLevel="1">
      <c r="A718" s="274">
        <v>3900</v>
      </c>
      <c r="B718" s="79" t="s">
        <v>546</v>
      </c>
      <c r="C718" s="275" t="s">
        <v>31</v>
      </c>
      <c r="D718" s="275">
        <v>5</v>
      </c>
      <c r="E718" s="275">
        <v>5</v>
      </c>
      <c r="F718" s="280">
        <v>633.6</v>
      </c>
      <c r="G718" s="280">
        <f t="shared" si="33"/>
        <v>3168</v>
      </c>
      <c r="H718" s="280">
        <v>750</v>
      </c>
      <c r="I718" s="280">
        <f t="shared" si="34"/>
        <v>3750</v>
      </c>
      <c r="J718" s="278">
        <f t="shared" si="32"/>
        <v>6918</v>
      </c>
      <c r="K718" s="279"/>
      <c r="L718" s="256"/>
    </row>
    <row r="719" spans="1:12" s="227" customFormat="1" ht="41.4" outlineLevel="1">
      <c r="A719" s="274">
        <v>3901</v>
      </c>
      <c r="B719" s="79" t="s">
        <v>812</v>
      </c>
      <c r="C719" s="275" t="s">
        <v>31</v>
      </c>
      <c r="D719" s="275">
        <v>1</v>
      </c>
      <c r="E719" s="275">
        <v>1</v>
      </c>
      <c r="F719" s="280">
        <v>27203.399999999998</v>
      </c>
      <c r="G719" s="280">
        <f t="shared" si="33"/>
        <v>27203.399999999998</v>
      </c>
      <c r="H719" s="280">
        <v>8670</v>
      </c>
      <c r="I719" s="280">
        <f t="shared" si="34"/>
        <v>8670</v>
      </c>
      <c r="J719" s="278">
        <f t="shared" si="32"/>
        <v>35873.399999999994</v>
      </c>
      <c r="K719" s="279"/>
      <c r="L719" s="256"/>
    </row>
    <row r="720" spans="1:12" s="227" customFormat="1" ht="96.6" outlineLevel="1">
      <c r="A720" s="274">
        <v>3902</v>
      </c>
      <c r="B720" s="79" t="s">
        <v>567</v>
      </c>
      <c r="C720" s="275" t="s">
        <v>2461</v>
      </c>
      <c r="D720" s="275" t="s">
        <v>2818</v>
      </c>
      <c r="E720" s="275">
        <v>40.71</v>
      </c>
      <c r="F720" s="280">
        <v>844.26666666666665</v>
      </c>
      <c r="G720" s="280">
        <f t="shared" si="33"/>
        <v>34370.095999999998</v>
      </c>
      <c r="H720" s="280">
        <v>1400</v>
      </c>
      <c r="I720" s="280">
        <f t="shared" si="34"/>
        <v>56994</v>
      </c>
      <c r="J720" s="278">
        <f t="shared" si="32"/>
        <v>91364.09599999999</v>
      </c>
      <c r="K720" s="279"/>
      <c r="L720" s="256"/>
    </row>
    <row r="721" spans="1:12" s="227" customFormat="1" ht="96.6" outlineLevel="1">
      <c r="A721" s="274">
        <v>3903</v>
      </c>
      <c r="B721" s="79" t="s">
        <v>549</v>
      </c>
      <c r="C721" s="275" t="s">
        <v>2461</v>
      </c>
      <c r="D721" s="275" t="s">
        <v>2819</v>
      </c>
      <c r="E721" s="275">
        <v>38.85</v>
      </c>
      <c r="F721" s="280">
        <v>1055.4666666666667</v>
      </c>
      <c r="G721" s="280">
        <f t="shared" si="33"/>
        <v>41004.880000000005</v>
      </c>
      <c r="H721" s="280">
        <v>1884.0000000000005</v>
      </c>
      <c r="I721" s="280">
        <f t="shared" si="34"/>
        <v>73193.400000000023</v>
      </c>
      <c r="J721" s="278">
        <f t="shared" si="32"/>
        <v>114198.28000000003</v>
      </c>
      <c r="K721" s="279"/>
      <c r="L721" s="256"/>
    </row>
    <row r="722" spans="1:12" s="227" customFormat="1" ht="96.6" outlineLevel="1">
      <c r="A722" s="274">
        <v>3904</v>
      </c>
      <c r="B722" s="79" t="s">
        <v>742</v>
      </c>
      <c r="C722" s="275" t="s">
        <v>2461</v>
      </c>
      <c r="D722" s="275" t="s">
        <v>2820</v>
      </c>
      <c r="E722" s="275">
        <v>6.57</v>
      </c>
      <c r="F722" s="280">
        <v>1662.4</v>
      </c>
      <c r="G722" s="280">
        <f t="shared" si="33"/>
        <v>10921.968000000001</v>
      </c>
      <c r="H722" s="280">
        <v>2355</v>
      </c>
      <c r="I722" s="280">
        <f t="shared" si="34"/>
        <v>15472.35</v>
      </c>
      <c r="J722" s="278">
        <f t="shared" si="32"/>
        <v>26394.317999999999</v>
      </c>
      <c r="K722" s="279"/>
      <c r="L722" s="256"/>
    </row>
    <row r="723" spans="1:12" s="227" customFormat="1" ht="96.6" outlineLevel="1">
      <c r="A723" s="274">
        <v>3905</v>
      </c>
      <c r="B723" s="79" t="s">
        <v>568</v>
      </c>
      <c r="C723" s="275" t="s">
        <v>2461</v>
      </c>
      <c r="D723" s="275" t="s">
        <v>2821</v>
      </c>
      <c r="E723" s="275">
        <v>7.15</v>
      </c>
      <c r="F723" s="280">
        <v>1662.4</v>
      </c>
      <c r="G723" s="280">
        <f t="shared" si="33"/>
        <v>11886.160000000002</v>
      </c>
      <c r="H723" s="280">
        <v>2967.3000000000006</v>
      </c>
      <c r="I723" s="280">
        <f t="shared" si="34"/>
        <v>21216.195000000007</v>
      </c>
      <c r="J723" s="278">
        <f t="shared" si="32"/>
        <v>33102.35500000001</v>
      </c>
      <c r="K723" s="279"/>
      <c r="L723" s="256"/>
    </row>
    <row r="724" spans="1:12" s="227" customFormat="1" ht="96.6" outlineLevel="1">
      <c r="A724" s="274">
        <v>3906</v>
      </c>
      <c r="B724" s="79" t="s">
        <v>550</v>
      </c>
      <c r="C724" s="275" t="s">
        <v>2461</v>
      </c>
      <c r="D724" s="275" t="s">
        <v>2822</v>
      </c>
      <c r="E724" s="275">
        <v>0.72</v>
      </c>
      <c r="F724" s="280">
        <v>2110.9333333333334</v>
      </c>
      <c r="G724" s="280">
        <f t="shared" si="33"/>
        <v>1519.8720000000001</v>
      </c>
      <c r="H724" s="280">
        <v>5268.920000000001</v>
      </c>
      <c r="I724" s="280">
        <f t="shared" si="34"/>
        <v>3793.6224000000007</v>
      </c>
      <c r="J724" s="278">
        <f t="shared" si="32"/>
        <v>5313.4944000000005</v>
      </c>
      <c r="K724" s="279"/>
      <c r="L724" s="256"/>
    </row>
    <row r="725" spans="1:12" s="227" customFormat="1" ht="124.2" outlineLevel="1">
      <c r="A725" s="274">
        <v>3907</v>
      </c>
      <c r="B725" s="79" t="s">
        <v>653</v>
      </c>
      <c r="C725" s="275" t="s">
        <v>2461</v>
      </c>
      <c r="D725" s="275" t="s">
        <v>2823</v>
      </c>
      <c r="E725" s="275">
        <v>2.59</v>
      </c>
      <c r="F725" s="280">
        <v>3331.8400000000006</v>
      </c>
      <c r="G725" s="280">
        <f t="shared" si="33"/>
        <v>8629.4656000000014</v>
      </c>
      <c r="H725" s="280">
        <v>8390</v>
      </c>
      <c r="I725" s="280">
        <f t="shared" si="34"/>
        <v>21730.1</v>
      </c>
      <c r="J725" s="278">
        <f t="shared" si="32"/>
        <v>30359.565600000002</v>
      </c>
      <c r="K725" s="279"/>
      <c r="L725" s="256"/>
    </row>
    <row r="726" spans="1:12" s="227" customFormat="1" ht="124.2" outlineLevel="1">
      <c r="A726" s="274">
        <v>3908</v>
      </c>
      <c r="B726" s="79" t="s">
        <v>813</v>
      </c>
      <c r="C726" s="275" t="s">
        <v>2461</v>
      </c>
      <c r="D726" s="275" t="s">
        <v>2824</v>
      </c>
      <c r="E726" s="275">
        <v>0.97</v>
      </c>
      <c r="F726" s="280">
        <v>3653.1200000000003</v>
      </c>
      <c r="G726" s="280">
        <f t="shared" si="33"/>
        <v>3543.5264000000002</v>
      </c>
      <c r="H726" s="280">
        <v>9229</v>
      </c>
      <c r="I726" s="280">
        <f t="shared" si="34"/>
        <v>8952.1299999999992</v>
      </c>
      <c r="J726" s="278">
        <f t="shared" ref="J726:J785" si="35">G726+I726</f>
        <v>12495.6564</v>
      </c>
      <c r="K726" s="279"/>
      <c r="L726" s="256"/>
    </row>
    <row r="727" spans="1:12" s="227" customFormat="1" ht="124.2" outlineLevel="1">
      <c r="A727" s="274">
        <v>3909</v>
      </c>
      <c r="B727" s="79" t="s">
        <v>814</v>
      </c>
      <c r="C727" s="275" t="s">
        <v>2461</v>
      </c>
      <c r="D727" s="275" t="s">
        <v>2825</v>
      </c>
      <c r="E727" s="275">
        <v>0.12</v>
      </c>
      <c r="F727" s="280">
        <v>6868.4800000000005</v>
      </c>
      <c r="G727" s="280">
        <f t="shared" si="33"/>
        <v>824.21760000000006</v>
      </c>
      <c r="H727" s="280">
        <v>16780</v>
      </c>
      <c r="I727" s="280">
        <f t="shared" si="34"/>
        <v>2013.6</v>
      </c>
      <c r="J727" s="278">
        <f t="shared" si="35"/>
        <v>2837.8175999999999</v>
      </c>
      <c r="K727" s="279"/>
      <c r="L727" s="256"/>
    </row>
    <row r="728" spans="1:12" s="227" customFormat="1" ht="69" outlineLevel="1">
      <c r="A728" s="274">
        <v>3910</v>
      </c>
      <c r="B728" s="79" t="s">
        <v>815</v>
      </c>
      <c r="C728" s="275" t="s">
        <v>31</v>
      </c>
      <c r="D728" s="275" t="s">
        <v>2826</v>
      </c>
      <c r="E728" s="275">
        <v>1</v>
      </c>
      <c r="F728" s="280">
        <v>414.40000000000003</v>
      </c>
      <c r="G728" s="280">
        <f t="shared" si="33"/>
        <v>414.40000000000003</v>
      </c>
      <c r="H728" s="280">
        <v>1250</v>
      </c>
      <c r="I728" s="280">
        <f t="shared" si="34"/>
        <v>1250</v>
      </c>
      <c r="J728" s="278">
        <f t="shared" si="35"/>
        <v>1664.4</v>
      </c>
      <c r="K728" s="279"/>
      <c r="L728" s="256"/>
    </row>
    <row r="729" spans="1:12" s="227" customFormat="1" ht="82.8" outlineLevel="1">
      <c r="A729" s="274">
        <v>3911</v>
      </c>
      <c r="B729" s="79" t="s">
        <v>571</v>
      </c>
      <c r="C729" s="275" t="s">
        <v>2031</v>
      </c>
      <c r="D729" s="275" t="s">
        <v>2827</v>
      </c>
      <c r="E729" s="275">
        <v>12</v>
      </c>
      <c r="F729" s="280">
        <v>336</v>
      </c>
      <c r="G729" s="280">
        <f t="shared" si="33"/>
        <v>4032</v>
      </c>
      <c r="H729" s="280">
        <v>528</v>
      </c>
      <c r="I729" s="280">
        <f t="shared" si="34"/>
        <v>6336</v>
      </c>
      <c r="J729" s="278">
        <f t="shared" si="35"/>
        <v>10368</v>
      </c>
      <c r="K729" s="279"/>
      <c r="L729" s="256"/>
    </row>
    <row r="730" spans="1:12" s="227" customFormat="1" ht="82.8" outlineLevel="1">
      <c r="A730" s="274">
        <v>3912</v>
      </c>
      <c r="B730" s="79" t="s">
        <v>552</v>
      </c>
      <c r="C730" s="275" t="s">
        <v>2031</v>
      </c>
      <c r="D730" s="275" t="s">
        <v>2828</v>
      </c>
      <c r="E730" s="275">
        <v>9</v>
      </c>
      <c r="F730" s="280">
        <v>617.6</v>
      </c>
      <c r="G730" s="280">
        <f t="shared" si="33"/>
        <v>5558.4000000000005</v>
      </c>
      <c r="H730" s="280">
        <v>777</v>
      </c>
      <c r="I730" s="280">
        <f t="shared" si="34"/>
        <v>6993</v>
      </c>
      <c r="J730" s="278">
        <f t="shared" si="35"/>
        <v>12551.400000000001</v>
      </c>
      <c r="K730" s="279"/>
      <c r="L730" s="256"/>
    </row>
    <row r="731" spans="1:12" s="227" customFormat="1" ht="82.8" outlineLevel="1">
      <c r="A731" s="274">
        <v>3913</v>
      </c>
      <c r="B731" s="79" t="s">
        <v>816</v>
      </c>
      <c r="C731" s="275" t="s">
        <v>2031</v>
      </c>
      <c r="D731" s="275" t="s">
        <v>2787</v>
      </c>
      <c r="E731" s="275">
        <v>1</v>
      </c>
      <c r="F731" s="280">
        <v>617.6</v>
      </c>
      <c r="G731" s="280">
        <f t="shared" si="33"/>
        <v>617.6</v>
      </c>
      <c r="H731" s="280">
        <v>777</v>
      </c>
      <c r="I731" s="280">
        <f t="shared" si="34"/>
        <v>777</v>
      </c>
      <c r="J731" s="278">
        <f t="shared" si="35"/>
        <v>1394.6</v>
      </c>
      <c r="K731" s="279"/>
      <c r="L731" s="256"/>
    </row>
    <row r="732" spans="1:12" s="227" customFormat="1" ht="96.6" outlineLevel="1">
      <c r="A732" s="274">
        <v>3914</v>
      </c>
      <c r="B732" s="79" t="s">
        <v>817</v>
      </c>
      <c r="C732" s="275" t="s">
        <v>2031</v>
      </c>
      <c r="D732" s="275" t="s">
        <v>2830</v>
      </c>
      <c r="E732" s="275">
        <v>2</v>
      </c>
      <c r="F732" s="280">
        <v>0</v>
      </c>
      <c r="G732" s="280">
        <f t="shared" si="33"/>
        <v>0</v>
      </c>
      <c r="H732" s="280">
        <v>3628.6750000000002</v>
      </c>
      <c r="I732" s="280">
        <f t="shared" si="34"/>
        <v>7257.35</v>
      </c>
      <c r="J732" s="278">
        <f t="shared" si="35"/>
        <v>7257.35</v>
      </c>
      <c r="K732" s="279"/>
      <c r="L732" s="256"/>
    </row>
    <row r="733" spans="1:12" s="227" customFormat="1" ht="82.8" outlineLevel="1">
      <c r="A733" s="274">
        <v>3915</v>
      </c>
      <c r="B733" s="284" t="s">
        <v>576</v>
      </c>
      <c r="C733" s="275" t="s">
        <v>2031</v>
      </c>
      <c r="D733" s="275" t="s">
        <v>2831</v>
      </c>
      <c r="E733" s="275">
        <v>2</v>
      </c>
      <c r="F733" s="280">
        <v>353.6</v>
      </c>
      <c r="G733" s="280">
        <f t="shared" si="33"/>
        <v>707.2</v>
      </c>
      <c r="H733" s="280">
        <v>342</v>
      </c>
      <c r="I733" s="280">
        <f t="shared" si="34"/>
        <v>684</v>
      </c>
      <c r="J733" s="278">
        <f t="shared" si="35"/>
        <v>1391.2</v>
      </c>
      <c r="K733" s="279"/>
      <c r="L733" s="256"/>
    </row>
    <row r="734" spans="1:12" s="227" customFormat="1" ht="82.8" outlineLevel="1">
      <c r="A734" s="274">
        <v>3916</v>
      </c>
      <c r="B734" s="284" t="s">
        <v>818</v>
      </c>
      <c r="C734" s="275" t="s">
        <v>2031</v>
      </c>
      <c r="D734" s="275" t="s">
        <v>2832</v>
      </c>
      <c r="E734" s="275">
        <v>4</v>
      </c>
      <c r="F734" s="280">
        <v>624</v>
      </c>
      <c r="G734" s="280">
        <f t="shared" si="33"/>
        <v>2496</v>
      </c>
      <c r="H734" s="280">
        <v>786</v>
      </c>
      <c r="I734" s="280">
        <f t="shared" si="34"/>
        <v>3144</v>
      </c>
      <c r="J734" s="278">
        <f t="shared" si="35"/>
        <v>5640</v>
      </c>
      <c r="K734" s="279"/>
      <c r="L734" s="256"/>
    </row>
    <row r="735" spans="1:12" s="227" customFormat="1" ht="82.8" outlineLevel="1">
      <c r="A735" s="274">
        <v>3917</v>
      </c>
      <c r="B735" s="284" t="s">
        <v>819</v>
      </c>
      <c r="C735" s="275" t="s">
        <v>2031</v>
      </c>
      <c r="D735" s="275" t="s">
        <v>2833</v>
      </c>
      <c r="E735" s="275">
        <v>3</v>
      </c>
      <c r="F735" s="280">
        <v>624</v>
      </c>
      <c r="G735" s="280">
        <f t="shared" si="33"/>
        <v>1872</v>
      </c>
      <c r="H735" s="280">
        <v>786</v>
      </c>
      <c r="I735" s="280">
        <f t="shared" si="34"/>
        <v>2358</v>
      </c>
      <c r="J735" s="278">
        <f t="shared" si="35"/>
        <v>4230</v>
      </c>
      <c r="K735" s="279"/>
      <c r="L735" s="256"/>
    </row>
    <row r="736" spans="1:12" s="227" customFormat="1" ht="82.8" outlineLevel="1">
      <c r="A736" s="274">
        <v>3918</v>
      </c>
      <c r="B736" s="284" t="s">
        <v>820</v>
      </c>
      <c r="C736" s="275" t="s">
        <v>2031</v>
      </c>
      <c r="D736" s="275" t="s">
        <v>2791</v>
      </c>
      <c r="E736" s="275">
        <v>1</v>
      </c>
      <c r="F736" s="280">
        <v>952</v>
      </c>
      <c r="G736" s="280">
        <f t="shared" si="33"/>
        <v>952</v>
      </c>
      <c r="H736" s="280">
        <v>1359</v>
      </c>
      <c r="I736" s="280">
        <f t="shared" si="34"/>
        <v>1359</v>
      </c>
      <c r="J736" s="278">
        <f t="shared" si="35"/>
        <v>2311</v>
      </c>
      <c r="K736" s="279"/>
      <c r="L736" s="256"/>
    </row>
    <row r="737" spans="1:12" s="227" customFormat="1" ht="96.6" outlineLevel="1">
      <c r="A737" s="274">
        <v>3919</v>
      </c>
      <c r="B737" s="284" t="s">
        <v>821</v>
      </c>
      <c r="C737" s="275" t="s">
        <v>2031</v>
      </c>
      <c r="D737" s="275" t="s">
        <v>2834</v>
      </c>
      <c r="E737" s="275">
        <v>1</v>
      </c>
      <c r="F737" s="280">
        <v>2750.4</v>
      </c>
      <c r="G737" s="280">
        <f t="shared" si="33"/>
        <v>2750.4</v>
      </c>
      <c r="H737" s="280">
        <v>4195</v>
      </c>
      <c r="I737" s="280">
        <f t="shared" si="34"/>
        <v>4195</v>
      </c>
      <c r="J737" s="278">
        <f t="shared" si="35"/>
        <v>6945.4</v>
      </c>
      <c r="K737" s="279"/>
      <c r="L737" s="256"/>
    </row>
    <row r="738" spans="1:12" s="227" customFormat="1" ht="82.8" outlineLevel="1">
      <c r="A738" s="274">
        <v>3920</v>
      </c>
      <c r="B738" s="284" t="s">
        <v>822</v>
      </c>
      <c r="C738" s="275" t="s">
        <v>2031</v>
      </c>
      <c r="D738" s="275" t="s">
        <v>2835</v>
      </c>
      <c r="E738" s="275">
        <v>1</v>
      </c>
      <c r="F738" s="280">
        <v>1526.4000000000003</v>
      </c>
      <c r="G738" s="280">
        <f t="shared" si="33"/>
        <v>1526.4000000000003</v>
      </c>
      <c r="H738" s="280">
        <v>4195</v>
      </c>
      <c r="I738" s="280">
        <f t="shared" si="34"/>
        <v>4195</v>
      </c>
      <c r="J738" s="278">
        <f t="shared" si="35"/>
        <v>5721.4000000000005</v>
      </c>
      <c r="K738" s="279"/>
      <c r="L738" s="256"/>
    </row>
    <row r="739" spans="1:12" s="227" customFormat="1" ht="82.8" outlineLevel="1">
      <c r="A739" s="274">
        <v>3921</v>
      </c>
      <c r="B739" s="284" t="s">
        <v>823</v>
      </c>
      <c r="C739" s="275" t="s">
        <v>2031</v>
      </c>
      <c r="D739" s="275" t="s">
        <v>2836</v>
      </c>
      <c r="E739" s="275">
        <v>1</v>
      </c>
      <c r="F739" s="280">
        <v>3747.2000000000003</v>
      </c>
      <c r="G739" s="280">
        <f t="shared" si="33"/>
        <v>3747.2000000000003</v>
      </c>
      <c r="H739" s="280">
        <v>6292.5</v>
      </c>
      <c r="I739" s="280">
        <f t="shared" si="34"/>
        <v>6292.5</v>
      </c>
      <c r="J739" s="278">
        <f t="shared" si="35"/>
        <v>10039.700000000001</v>
      </c>
      <c r="K739" s="279"/>
      <c r="L739" s="256"/>
    </row>
    <row r="740" spans="1:12" s="227" customFormat="1" ht="96.6" outlineLevel="1">
      <c r="A740" s="274">
        <v>3922</v>
      </c>
      <c r="B740" s="284" t="s">
        <v>824</v>
      </c>
      <c r="C740" s="275" t="s">
        <v>2031</v>
      </c>
      <c r="D740" s="275" t="s">
        <v>2837</v>
      </c>
      <c r="E740" s="275">
        <v>2</v>
      </c>
      <c r="F740" s="280">
        <v>3022.4</v>
      </c>
      <c r="G740" s="280">
        <f t="shared" si="33"/>
        <v>6044.8</v>
      </c>
      <c r="H740" s="280">
        <v>4195</v>
      </c>
      <c r="I740" s="280">
        <f t="shared" si="34"/>
        <v>8390</v>
      </c>
      <c r="J740" s="278">
        <f t="shared" si="35"/>
        <v>14434.8</v>
      </c>
      <c r="K740" s="279"/>
      <c r="L740" s="256"/>
    </row>
    <row r="741" spans="1:12" s="227" customFormat="1" ht="82.8" outlineLevel="1">
      <c r="A741" s="274">
        <v>3923</v>
      </c>
      <c r="B741" s="284" t="s">
        <v>581</v>
      </c>
      <c r="C741" s="275" t="s">
        <v>2031</v>
      </c>
      <c r="D741" s="275" t="s">
        <v>2505</v>
      </c>
      <c r="E741" s="275">
        <v>2</v>
      </c>
      <c r="F741" s="280">
        <v>560</v>
      </c>
      <c r="G741" s="280">
        <f t="shared" si="33"/>
        <v>1120</v>
      </c>
      <c r="H741" s="280">
        <v>705</v>
      </c>
      <c r="I741" s="280">
        <f t="shared" si="34"/>
        <v>1410</v>
      </c>
      <c r="J741" s="278">
        <f t="shared" si="35"/>
        <v>2530</v>
      </c>
      <c r="K741" s="279"/>
      <c r="L741" s="256"/>
    </row>
    <row r="742" spans="1:12" s="227" customFormat="1" ht="82.8" outlineLevel="1">
      <c r="A742" s="274">
        <v>3924</v>
      </c>
      <c r="B742" s="284" t="s">
        <v>825</v>
      </c>
      <c r="C742" s="275" t="s">
        <v>2031</v>
      </c>
      <c r="D742" s="275" t="s">
        <v>2838</v>
      </c>
      <c r="E742" s="275">
        <v>7</v>
      </c>
      <c r="F742" s="280">
        <v>750.4000000000002</v>
      </c>
      <c r="G742" s="280">
        <f t="shared" si="33"/>
        <v>5252.8000000000011</v>
      </c>
      <c r="H742" s="280">
        <v>945</v>
      </c>
      <c r="I742" s="280">
        <f t="shared" si="34"/>
        <v>6615</v>
      </c>
      <c r="J742" s="278">
        <f t="shared" si="35"/>
        <v>11867.800000000001</v>
      </c>
      <c r="K742" s="279"/>
      <c r="L742" s="256"/>
    </row>
    <row r="743" spans="1:12" s="227" customFormat="1" ht="82.8" outlineLevel="1">
      <c r="A743" s="274">
        <v>3925</v>
      </c>
      <c r="B743" s="79" t="s">
        <v>826</v>
      </c>
      <c r="C743" s="275" t="s">
        <v>2031</v>
      </c>
      <c r="D743" s="275" t="s">
        <v>2839</v>
      </c>
      <c r="E743" s="275">
        <v>3</v>
      </c>
      <c r="F743" s="280">
        <v>563.20000000000005</v>
      </c>
      <c r="G743" s="280">
        <f t="shared" si="33"/>
        <v>1689.6000000000001</v>
      </c>
      <c r="H743" s="280">
        <v>708</v>
      </c>
      <c r="I743" s="280">
        <f t="shared" si="34"/>
        <v>2124</v>
      </c>
      <c r="J743" s="278">
        <f t="shared" si="35"/>
        <v>3813.6000000000004</v>
      </c>
      <c r="K743" s="279"/>
      <c r="L743" s="256"/>
    </row>
    <row r="744" spans="1:12" s="227" customFormat="1" ht="82.8" outlineLevel="1">
      <c r="A744" s="274">
        <v>3926</v>
      </c>
      <c r="B744" s="79" t="s">
        <v>827</v>
      </c>
      <c r="C744" s="275" t="s">
        <v>2031</v>
      </c>
      <c r="D744" s="275" t="s">
        <v>2840</v>
      </c>
      <c r="E744" s="275">
        <v>2</v>
      </c>
      <c r="F744" s="280">
        <v>1132.8</v>
      </c>
      <c r="G744" s="280">
        <f t="shared" si="33"/>
        <v>2265.6</v>
      </c>
      <c r="H744" s="280">
        <v>1425</v>
      </c>
      <c r="I744" s="280">
        <f t="shared" si="34"/>
        <v>2850</v>
      </c>
      <c r="J744" s="278">
        <f t="shared" si="35"/>
        <v>5115.6000000000004</v>
      </c>
      <c r="K744" s="279"/>
      <c r="L744" s="256"/>
    </row>
    <row r="745" spans="1:12" s="227" customFormat="1" ht="82.8" outlineLevel="1">
      <c r="A745" s="274">
        <v>3927</v>
      </c>
      <c r="B745" s="79" t="s">
        <v>583</v>
      </c>
      <c r="C745" s="275" t="s">
        <v>2031</v>
      </c>
      <c r="D745" s="275" t="s">
        <v>2508</v>
      </c>
      <c r="E745" s="275">
        <v>1</v>
      </c>
      <c r="F745" s="280">
        <v>1132.8</v>
      </c>
      <c r="G745" s="280">
        <f t="shared" si="33"/>
        <v>1132.8</v>
      </c>
      <c r="H745" s="280">
        <v>1425</v>
      </c>
      <c r="I745" s="280">
        <f t="shared" si="34"/>
        <v>1425</v>
      </c>
      <c r="J745" s="278">
        <f t="shared" si="35"/>
        <v>2557.8000000000002</v>
      </c>
      <c r="K745" s="279"/>
      <c r="L745" s="256"/>
    </row>
    <row r="746" spans="1:12" s="227" customFormat="1" ht="82.8" outlineLevel="1">
      <c r="A746" s="274">
        <v>3928</v>
      </c>
      <c r="B746" s="79" t="s">
        <v>828</v>
      </c>
      <c r="C746" s="275" t="s">
        <v>2031</v>
      </c>
      <c r="D746" s="275" t="s">
        <v>2841</v>
      </c>
      <c r="E746" s="275">
        <v>1</v>
      </c>
      <c r="F746" s="280">
        <v>1132.8</v>
      </c>
      <c r="G746" s="280">
        <f t="shared" si="33"/>
        <v>1132.8</v>
      </c>
      <c r="H746" s="280">
        <v>1425</v>
      </c>
      <c r="I746" s="280">
        <f t="shared" si="34"/>
        <v>1425</v>
      </c>
      <c r="J746" s="278">
        <f t="shared" si="35"/>
        <v>2557.8000000000002</v>
      </c>
      <c r="K746" s="279"/>
      <c r="L746" s="256"/>
    </row>
    <row r="747" spans="1:12" s="227" customFormat="1" ht="82.8" outlineLevel="1">
      <c r="A747" s="274">
        <v>3929</v>
      </c>
      <c r="B747" s="79" t="s">
        <v>829</v>
      </c>
      <c r="C747" s="275" t="s">
        <v>2031</v>
      </c>
      <c r="D747" s="275" t="s">
        <v>2842</v>
      </c>
      <c r="E747" s="275">
        <v>1</v>
      </c>
      <c r="F747" s="280">
        <v>1132.8</v>
      </c>
      <c r="G747" s="280">
        <f t="shared" si="33"/>
        <v>1132.8</v>
      </c>
      <c r="H747" s="280">
        <v>1425</v>
      </c>
      <c r="I747" s="280">
        <f t="shared" si="34"/>
        <v>1425</v>
      </c>
      <c r="J747" s="278">
        <f t="shared" si="35"/>
        <v>2557.8000000000002</v>
      </c>
      <c r="K747" s="279"/>
      <c r="L747" s="256"/>
    </row>
    <row r="748" spans="1:12" s="227" customFormat="1" ht="110.4" outlineLevel="1">
      <c r="A748" s="274">
        <v>3930</v>
      </c>
      <c r="B748" s="79" t="s">
        <v>640</v>
      </c>
      <c r="C748" s="275" t="s">
        <v>2532</v>
      </c>
      <c r="D748" s="275" t="s">
        <v>2843</v>
      </c>
      <c r="E748" s="275">
        <v>2.15</v>
      </c>
      <c r="F748" s="280">
        <v>1075.2</v>
      </c>
      <c r="G748" s="280">
        <f t="shared" si="33"/>
        <v>2311.6799999999998</v>
      </c>
      <c r="H748" s="280">
        <v>1150</v>
      </c>
      <c r="I748" s="280">
        <f t="shared" si="34"/>
        <v>2472.5</v>
      </c>
      <c r="J748" s="278">
        <f t="shared" si="35"/>
        <v>4784.18</v>
      </c>
      <c r="K748" s="279"/>
      <c r="L748" s="256"/>
    </row>
    <row r="749" spans="1:12" s="227" customFormat="1" ht="82.8" outlineLevel="1">
      <c r="A749" s="274">
        <v>3931</v>
      </c>
      <c r="B749" s="79" t="s">
        <v>558</v>
      </c>
      <c r="C749" s="275" t="s">
        <v>2532</v>
      </c>
      <c r="D749" s="275" t="s">
        <v>2844</v>
      </c>
      <c r="E749" s="275">
        <v>9.44</v>
      </c>
      <c r="F749" s="280">
        <v>466.80000000000007</v>
      </c>
      <c r="G749" s="280">
        <f t="shared" ref="G749:G812" si="36">F749*E749</f>
        <v>4406.5920000000006</v>
      </c>
      <c r="H749" s="280">
        <v>1150</v>
      </c>
      <c r="I749" s="280">
        <f t="shared" ref="I749:I812" si="37">H749*E749</f>
        <v>10856</v>
      </c>
      <c r="J749" s="278">
        <f t="shared" si="35"/>
        <v>15262.592000000001</v>
      </c>
      <c r="K749" s="279"/>
      <c r="L749" s="256"/>
    </row>
    <row r="750" spans="1:12" s="227" customFormat="1" ht="13.8" outlineLevel="1">
      <c r="A750" s="274">
        <v>3932</v>
      </c>
      <c r="B750" s="79"/>
      <c r="C750" s="275"/>
      <c r="D750" s="275"/>
      <c r="E750" s="275"/>
      <c r="F750" s="280"/>
      <c r="G750" s="280">
        <f t="shared" si="36"/>
        <v>0</v>
      </c>
      <c r="H750" s="280"/>
      <c r="I750" s="280">
        <f t="shared" si="37"/>
        <v>0</v>
      </c>
      <c r="J750" s="278">
        <f t="shared" si="35"/>
        <v>0</v>
      </c>
      <c r="K750" s="279"/>
      <c r="L750" s="256"/>
    </row>
    <row r="751" spans="1:12" s="227" customFormat="1" ht="13.8" outlineLevel="1">
      <c r="A751" s="274">
        <v>3933</v>
      </c>
      <c r="B751" s="79" t="s">
        <v>2845</v>
      </c>
      <c r="C751" s="275"/>
      <c r="D751" s="275"/>
      <c r="E751" s="275"/>
      <c r="F751" s="280"/>
      <c r="G751" s="280">
        <f t="shared" si="36"/>
        <v>0</v>
      </c>
      <c r="H751" s="280"/>
      <c r="I751" s="280">
        <f t="shared" si="37"/>
        <v>0</v>
      </c>
      <c r="J751" s="278">
        <f t="shared" si="35"/>
        <v>0</v>
      </c>
      <c r="K751" s="279"/>
      <c r="L751" s="256"/>
    </row>
    <row r="752" spans="1:12" s="227" customFormat="1" ht="55.2" outlineLevel="1">
      <c r="A752" s="274">
        <v>3934</v>
      </c>
      <c r="B752" s="79" t="s">
        <v>830</v>
      </c>
      <c r="C752" s="275" t="s">
        <v>31</v>
      </c>
      <c r="D752" s="275">
        <v>1</v>
      </c>
      <c r="E752" s="275">
        <v>1</v>
      </c>
      <c r="F752" s="280">
        <v>153605</v>
      </c>
      <c r="G752" s="280">
        <f t="shared" si="36"/>
        <v>153605</v>
      </c>
      <c r="H752" s="280">
        <v>39937</v>
      </c>
      <c r="I752" s="280">
        <f t="shared" si="37"/>
        <v>39937</v>
      </c>
      <c r="J752" s="278">
        <f t="shared" si="35"/>
        <v>193542</v>
      </c>
      <c r="K752" s="279"/>
      <c r="L752" s="256"/>
    </row>
    <row r="753" spans="1:12" s="227" customFormat="1" ht="27.6" outlineLevel="1">
      <c r="A753" s="274">
        <v>3935</v>
      </c>
      <c r="B753" s="79" t="s">
        <v>831</v>
      </c>
      <c r="C753" s="275"/>
      <c r="D753" s="275"/>
      <c r="E753" s="275"/>
      <c r="F753" s="280"/>
      <c r="G753" s="280">
        <f t="shared" si="36"/>
        <v>0</v>
      </c>
      <c r="H753" s="280"/>
      <c r="I753" s="280">
        <f t="shared" si="37"/>
        <v>0</v>
      </c>
      <c r="J753" s="278">
        <f t="shared" si="35"/>
        <v>0</v>
      </c>
      <c r="K753" s="279"/>
      <c r="L753" s="256"/>
    </row>
    <row r="754" spans="1:12" s="227" customFormat="1" ht="55.2" outlineLevel="1">
      <c r="A754" s="274">
        <v>3936</v>
      </c>
      <c r="B754" s="79" t="s">
        <v>832</v>
      </c>
      <c r="C754" s="275"/>
      <c r="D754" s="275"/>
      <c r="E754" s="275"/>
      <c r="F754" s="280"/>
      <c r="G754" s="280">
        <f t="shared" si="36"/>
        <v>0</v>
      </c>
      <c r="H754" s="280"/>
      <c r="I754" s="280">
        <f t="shared" si="37"/>
        <v>0</v>
      </c>
      <c r="J754" s="278">
        <f t="shared" si="35"/>
        <v>0</v>
      </c>
      <c r="K754" s="279"/>
      <c r="L754" s="256"/>
    </row>
    <row r="755" spans="1:12" s="227" customFormat="1" ht="41.4" outlineLevel="1">
      <c r="A755" s="274">
        <v>3937</v>
      </c>
      <c r="B755" s="79" t="s">
        <v>833</v>
      </c>
      <c r="C755" s="275"/>
      <c r="D755" s="275"/>
      <c r="E755" s="275"/>
      <c r="F755" s="280"/>
      <c r="G755" s="280">
        <f t="shared" si="36"/>
        <v>0</v>
      </c>
      <c r="H755" s="280"/>
      <c r="I755" s="280">
        <f t="shared" si="37"/>
        <v>0</v>
      </c>
      <c r="J755" s="278">
        <f t="shared" si="35"/>
        <v>0</v>
      </c>
      <c r="K755" s="279"/>
      <c r="L755" s="256"/>
    </row>
    <row r="756" spans="1:12" s="227" customFormat="1" ht="27.6" outlineLevel="1">
      <c r="A756" s="274">
        <v>3938</v>
      </c>
      <c r="B756" s="284" t="s">
        <v>834</v>
      </c>
      <c r="C756" s="275"/>
      <c r="D756" s="275"/>
      <c r="E756" s="275"/>
      <c r="F756" s="280"/>
      <c r="G756" s="280">
        <f t="shared" si="36"/>
        <v>0</v>
      </c>
      <c r="H756" s="280"/>
      <c r="I756" s="280">
        <f t="shared" si="37"/>
        <v>0</v>
      </c>
      <c r="J756" s="278">
        <f t="shared" si="35"/>
        <v>0</v>
      </c>
      <c r="K756" s="279"/>
      <c r="L756" s="256"/>
    </row>
    <row r="757" spans="1:12" s="227" customFormat="1" ht="27.6" outlineLevel="1">
      <c r="A757" s="274">
        <v>3939</v>
      </c>
      <c r="B757" s="79" t="s">
        <v>835</v>
      </c>
      <c r="C757" s="275"/>
      <c r="D757" s="275"/>
      <c r="E757" s="275"/>
      <c r="F757" s="280"/>
      <c r="G757" s="280">
        <f t="shared" si="36"/>
        <v>0</v>
      </c>
      <c r="H757" s="280"/>
      <c r="I757" s="280">
        <f t="shared" si="37"/>
        <v>0</v>
      </c>
      <c r="J757" s="278">
        <f t="shared" si="35"/>
        <v>0</v>
      </c>
      <c r="K757" s="279"/>
      <c r="L757" s="256"/>
    </row>
    <row r="758" spans="1:12" s="227" customFormat="1" ht="27.6" outlineLevel="1">
      <c r="A758" s="274">
        <v>3940</v>
      </c>
      <c r="B758" s="79" t="s">
        <v>836</v>
      </c>
      <c r="C758" s="275"/>
      <c r="D758" s="275"/>
      <c r="E758" s="275"/>
      <c r="F758" s="280"/>
      <c r="G758" s="280">
        <f t="shared" si="36"/>
        <v>0</v>
      </c>
      <c r="H758" s="280"/>
      <c r="I758" s="280">
        <f t="shared" si="37"/>
        <v>0</v>
      </c>
      <c r="J758" s="278">
        <f t="shared" si="35"/>
        <v>0</v>
      </c>
      <c r="K758" s="279"/>
      <c r="L758" s="256"/>
    </row>
    <row r="759" spans="1:12" s="227" customFormat="1" ht="27.6" outlineLevel="1">
      <c r="A759" s="274">
        <v>3941</v>
      </c>
      <c r="B759" s="79" t="s">
        <v>837</v>
      </c>
      <c r="C759" s="275"/>
      <c r="D759" s="275"/>
      <c r="E759" s="275"/>
      <c r="F759" s="280"/>
      <c r="G759" s="280">
        <f t="shared" si="36"/>
        <v>0</v>
      </c>
      <c r="H759" s="280"/>
      <c r="I759" s="280">
        <f t="shared" si="37"/>
        <v>0</v>
      </c>
      <c r="J759" s="278">
        <f t="shared" si="35"/>
        <v>0</v>
      </c>
      <c r="K759" s="279"/>
      <c r="L759" s="256"/>
    </row>
    <row r="760" spans="1:12" s="227" customFormat="1" ht="41.4" outlineLevel="1">
      <c r="A760" s="274">
        <v>3942</v>
      </c>
      <c r="B760" s="79" t="s">
        <v>560</v>
      </c>
      <c r="C760" s="275" t="s">
        <v>31</v>
      </c>
      <c r="D760" s="275">
        <v>9</v>
      </c>
      <c r="E760" s="275">
        <v>9</v>
      </c>
      <c r="F760" s="280">
        <v>1850.3999999999999</v>
      </c>
      <c r="G760" s="280">
        <f t="shared" si="36"/>
        <v>16653.599999999999</v>
      </c>
      <c r="H760" s="280">
        <v>1050</v>
      </c>
      <c r="I760" s="280">
        <f t="shared" si="37"/>
        <v>9450</v>
      </c>
      <c r="J760" s="278">
        <f t="shared" si="35"/>
        <v>26103.599999999999</v>
      </c>
      <c r="K760" s="279"/>
      <c r="L760" s="256"/>
    </row>
    <row r="761" spans="1:12" s="227" customFormat="1" ht="82.8" outlineLevel="1">
      <c r="A761" s="274">
        <v>3943</v>
      </c>
      <c r="B761" s="79" t="s">
        <v>838</v>
      </c>
      <c r="C761" s="275" t="s">
        <v>31</v>
      </c>
      <c r="D761" s="275">
        <v>1</v>
      </c>
      <c r="E761" s="275">
        <v>1</v>
      </c>
      <c r="F761" s="280">
        <v>47324.55000000001</v>
      </c>
      <c r="G761" s="280">
        <f t="shared" si="36"/>
        <v>47324.55000000001</v>
      </c>
      <c r="H761" s="280">
        <v>4850</v>
      </c>
      <c r="I761" s="280">
        <f t="shared" si="37"/>
        <v>4850</v>
      </c>
      <c r="J761" s="278">
        <f t="shared" si="35"/>
        <v>52174.55000000001</v>
      </c>
      <c r="K761" s="279"/>
      <c r="L761" s="256"/>
    </row>
    <row r="762" spans="1:12" s="227" customFormat="1" ht="55.2" outlineLevel="1">
      <c r="A762" s="274">
        <v>3944</v>
      </c>
      <c r="B762" s="79" t="s">
        <v>563</v>
      </c>
      <c r="C762" s="275" t="s">
        <v>31</v>
      </c>
      <c r="D762" s="275">
        <v>9</v>
      </c>
      <c r="E762" s="275">
        <v>9</v>
      </c>
      <c r="F762" s="280">
        <v>364.5</v>
      </c>
      <c r="G762" s="280">
        <f t="shared" si="36"/>
        <v>3280.5</v>
      </c>
      <c r="H762" s="280">
        <v>750</v>
      </c>
      <c r="I762" s="280">
        <f t="shared" si="37"/>
        <v>6750</v>
      </c>
      <c r="J762" s="278">
        <f t="shared" si="35"/>
        <v>10030.5</v>
      </c>
      <c r="K762" s="279"/>
      <c r="L762" s="256"/>
    </row>
    <row r="763" spans="1:12" s="227" customFormat="1" ht="41.4" outlineLevel="1">
      <c r="A763" s="274">
        <v>3945</v>
      </c>
      <c r="B763" s="79" t="s">
        <v>839</v>
      </c>
      <c r="C763" s="275" t="s">
        <v>31</v>
      </c>
      <c r="D763" s="275">
        <v>1</v>
      </c>
      <c r="E763" s="275">
        <v>1</v>
      </c>
      <c r="F763" s="280">
        <v>4423.5</v>
      </c>
      <c r="G763" s="280">
        <f t="shared" si="36"/>
        <v>4423.5</v>
      </c>
      <c r="H763" s="280">
        <v>2550</v>
      </c>
      <c r="I763" s="280">
        <f t="shared" si="37"/>
        <v>2550</v>
      </c>
      <c r="J763" s="278">
        <f t="shared" si="35"/>
        <v>6973.5</v>
      </c>
      <c r="K763" s="279"/>
      <c r="L763" s="256"/>
    </row>
    <row r="764" spans="1:12" s="227" customFormat="1" ht="96.6" outlineLevel="1">
      <c r="A764" s="274">
        <v>3946</v>
      </c>
      <c r="B764" s="79" t="s">
        <v>566</v>
      </c>
      <c r="C764" s="275" t="s">
        <v>2461</v>
      </c>
      <c r="D764" s="275" t="s">
        <v>2846</v>
      </c>
      <c r="E764" s="275">
        <v>30.7</v>
      </c>
      <c r="F764" s="280">
        <v>659.73333333333335</v>
      </c>
      <c r="G764" s="280">
        <f t="shared" si="36"/>
        <v>20253.813333333332</v>
      </c>
      <c r="H764" s="280">
        <v>1400</v>
      </c>
      <c r="I764" s="280">
        <f t="shared" si="37"/>
        <v>42980</v>
      </c>
      <c r="J764" s="278">
        <f t="shared" si="35"/>
        <v>63233.813333333332</v>
      </c>
      <c r="K764" s="279"/>
      <c r="L764" s="256"/>
    </row>
    <row r="765" spans="1:12" s="227" customFormat="1" ht="96.6" outlineLevel="1">
      <c r="A765" s="274">
        <v>3947</v>
      </c>
      <c r="B765" s="79" t="s">
        <v>549</v>
      </c>
      <c r="C765" s="275" t="s">
        <v>2461</v>
      </c>
      <c r="D765" s="275" t="s">
        <v>2847</v>
      </c>
      <c r="E765" s="275">
        <v>7.49</v>
      </c>
      <c r="F765" s="280">
        <v>1055.4666666666667</v>
      </c>
      <c r="G765" s="280">
        <f t="shared" si="36"/>
        <v>7905.445333333334</v>
      </c>
      <c r="H765" s="280">
        <v>1884.0000000000005</v>
      </c>
      <c r="I765" s="280">
        <f t="shared" si="37"/>
        <v>14111.160000000003</v>
      </c>
      <c r="J765" s="278">
        <f t="shared" si="35"/>
        <v>22016.605333333337</v>
      </c>
      <c r="K765" s="279"/>
      <c r="L765" s="256"/>
    </row>
    <row r="766" spans="1:12" s="227" customFormat="1" ht="96.6" outlineLevel="1">
      <c r="A766" s="274">
        <v>3948</v>
      </c>
      <c r="B766" s="79" t="s">
        <v>742</v>
      </c>
      <c r="C766" s="275" t="s">
        <v>2461</v>
      </c>
      <c r="D766" s="275" t="s">
        <v>2848</v>
      </c>
      <c r="E766" s="275">
        <v>1.4</v>
      </c>
      <c r="F766" s="280">
        <v>1662.4</v>
      </c>
      <c r="G766" s="280">
        <f t="shared" si="36"/>
        <v>2327.36</v>
      </c>
      <c r="H766" s="280">
        <v>2355</v>
      </c>
      <c r="I766" s="280">
        <f t="shared" si="37"/>
        <v>3297</v>
      </c>
      <c r="J766" s="278">
        <f t="shared" si="35"/>
        <v>5624.3600000000006</v>
      </c>
      <c r="K766" s="279"/>
      <c r="L766" s="256"/>
    </row>
    <row r="767" spans="1:12" s="227" customFormat="1" ht="124.2" outlineLevel="1">
      <c r="A767" s="274">
        <v>3949</v>
      </c>
      <c r="B767" s="79" t="s">
        <v>840</v>
      </c>
      <c r="C767" s="275" t="s">
        <v>2461</v>
      </c>
      <c r="D767" s="275" t="s">
        <v>2849</v>
      </c>
      <c r="E767" s="275">
        <v>5.01</v>
      </c>
      <c r="F767" s="280">
        <v>2688</v>
      </c>
      <c r="G767" s="280">
        <f t="shared" si="36"/>
        <v>13466.88</v>
      </c>
      <c r="H767" s="280">
        <v>6712.0000000000009</v>
      </c>
      <c r="I767" s="280">
        <f t="shared" si="37"/>
        <v>33627.120000000003</v>
      </c>
      <c r="J767" s="278">
        <f t="shared" si="35"/>
        <v>47094</v>
      </c>
      <c r="K767" s="279"/>
      <c r="L767" s="256"/>
    </row>
    <row r="768" spans="1:12" s="227" customFormat="1" ht="124.2" outlineLevel="1">
      <c r="A768" s="274">
        <v>3950</v>
      </c>
      <c r="B768" s="79" t="s">
        <v>841</v>
      </c>
      <c r="C768" s="275" t="s">
        <v>2461</v>
      </c>
      <c r="D768" s="275" t="s">
        <v>2850</v>
      </c>
      <c r="E768" s="275">
        <v>6.52</v>
      </c>
      <c r="F768" s="280">
        <v>2688</v>
      </c>
      <c r="G768" s="280">
        <f t="shared" si="36"/>
        <v>17525.759999999998</v>
      </c>
      <c r="H768" s="280">
        <v>6712.0000000000009</v>
      </c>
      <c r="I768" s="280">
        <f t="shared" si="37"/>
        <v>43762.240000000005</v>
      </c>
      <c r="J768" s="278">
        <f t="shared" si="35"/>
        <v>61288</v>
      </c>
      <c r="K768" s="279"/>
      <c r="L768" s="256"/>
    </row>
    <row r="769" spans="1:12" s="227" customFormat="1" ht="124.2" outlineLevel="1">
      <c r="A769" s="274">
        <v>3951</v>
      </c>
      <c r="B769" s="79" t="s">
        <v>842</v>
      </c>
      <c r="C769" s="275" t="s">
        <v>2461</v>
      </c>
      <c r="D769" s="275" t="s">
        <v>2851</v>
      </c>
      <c r="E769" s="275">
        <v>0.52</v>
      </c>
      <c r="F769" s="280">
        <v>3331.8400000000006</v>
      </c>
      <c r="G769" s="280">
        <f t="shared" si="36"/>
        <v>1732.5568000000003</v>
      </c>
      <c r="H769" s="280">
        <v>8390</v>
      </c>
      <c r="I769" s="280">
        <f t="shared" si="37"/>
        <v>4362.8</v>
      </c>
      <c r="J769" s="278">
        <f t="shared" si="35"/>
        <v>6095.3568000000005</v>
      </c>
      <c r="K769" s="279"/>
      <c r="L769" s="256"/>
    </row>
    <row r="770" spans="1:12" s="227" customFormat="1" ht="96.6" outlineLevel="1">
      <c r="A770" s="274">
        <v>3952</v>
      </c>
      <c r="B770" s="79" t="s">
        <v>843</v>
      </c>
      <c r="C770" s="275" t="s">
        <v>2031</v>
      </c>
      <c r="D770" s="275" t="s">
        <v>2504</v>
      </c>
      <c r="E770" s="275">
        <v>1</v>
      </c>
      <c r="F770" s="280">
        <v>870.4000000000002</v>
      </c>
      <c r="G770" s="280">
        <f t="shared" si="36"/>
        <v>870.4000000000002</v>
      </c>
      <c r="H770" s="280">
        <v>1450.0000000000002</v>
      </c>
      <c r="I770" s="280">
        <f t="shared" si="37"/>
        <v>1450.0000000000002</v>
      </c>
      <c r="J770" s="278">
        <f t="shared" si="35"/>
        <v>2320.4000000000005</v>
      </c>
      <c r="K770" s="279"/>
      <c r="L770" s="256"/>
    </row>
    <row r="771" spans="1:12" s="227" customFormat="1" ht="82.8" outlineLevel="1">
      <c r="A771" s="274">
        <v>3953</v>
      </c>
      <c r="B771" s="79" t="s">
        <v>637</v>
      </c>
      <c r="C771" s="275" t="s">
        <v>2031</v>
      </c>
      <c r="D771" s="275" t="s">
        <v>2852</v>
      </c>
      <c r="E771" s="275">
        <v>19</v>
      </c>
      <c r="F771" s="280">
        <v>880</v>
      </c>
      <c r="G771" s="280">
        <f t="shared" si="36"/>
        <v>16720</v>
      </c>
      <c r="H771" s="280">
        <v>285</v>
      </c>
      <c r="I771" s="280">
        <f t="shared" si="37"/>
        <v>5415</v>
      </c>
      <c r="J771" s="278">
        <f t="shared" si="35"/>
        <v>22135</v>
      </c>
      <c r="K771" s="279"/>
      <c r="L771" s="256"/>
    </row>
    <row r="772" spans="1:12" s="227" customFormat="1" ht="96.6" outlineLevel="1">
      <c r="A772" s="274">
        <v>3954</v>
      </c>
      <c r="B772" s="79" t="s">
        <v>844</v>
      </c>
      <c r="C772" s="275" t="s">
        <v>2031</v>
      </c>
      <c r="D772" s="275" t="s">
        <v>2853</v>
      </c>
      <c r="E772" s="275">
        <v>2</v>
      </c>
      <c r="F772" s="280">
        <v>1512</v>
      </c>
      <c r="G772" s="280">
        <f t="shared" si="36"/>
        <v>3024</v>
      </c>
      <c r="H772" s="280">
        <v>2517</v>
      </c>
      <c r="I772" s="280">
        <f t="shared" si="37"/>
        <v>5034</v>
      </c>
      <c r="J772" s="278">
        <f t="shared" si="35"/>
        <v>8058</v>
      </c>
      <c r="K772" s="279"/>
      <c r="L772" s="256"/>
    </row>
    <row r="773" spans="1:12" s="227" customFormat="1" ht="96.6" outlineLevel="1">
      <c r="A773" s="274">
        <v>3955</v>
      </c>
      <c r="B773" s="79" t="s">
        <v>845</v>
      </c>
      <c r="C773" s="275" t="s">
        <v>2031</v>
      </c>
      <c r="D773" s="275" t="s">
        <v>2854</v>
      </c>
      <c r="E773" s="275">
        <v>1</v>
      </c>
      <c r="F773" s="280">
        <v>2110.4</v>
      </c>
      <c r="G773" s="280">
        <f t="shared" si="36"/>
        <v>2110.4</v>
      </c>
      <c r="H773" s="280">
        <v>2517</v>
      </c>
      <c r="I773" s="280">
        <f t="shared" si="37"/>
        <v>2517</v>
      </c>
      <c r="J773" s="278">
        <f t="shared" si="35"/>
        <v>4627.3999999999996</v>
      </c>
      <c r="K773" s="279"/>
      <c r="L773" s="256"/>
    </row>
    <row r="774" spans="1:12" s="227" customFormat="1" ht="96.6" outlineLevel="1">
      <c r="A774" s="274">
        <v>3956</v>
      </c>
      <c r="B774" s="79" t="s">
        <v>846</v>
      </c>
      <c r="C774" s="275" t="s">
        <v>2031</v>
      </c>
      <c r="D774" s="275" t="s">
        <v>2855</v>
      </c>
      <c r="E774" s="275">
        <v>1</v>
      </c>
      <c r="F774" s="280">
        <v>2708.8</v>
      </c>
      <c r="G774" s="280">
        <f t="shared" si="36"/>
        <v>2708.8</v>
      </c>
      <c r="H774" s="280">
        <v>2517</v>
      </c>
      <c r="I774" s="280">
        <f t="shared" si="37"/>
        <v>2517</v>
      </c>
      <c r="J774" s="278">
        <f t="shared" si="35"/>
        <v>5225.8</v>
      </c>
      <c r="K774" s="279"/>
      <c r="L774" s="256"/>
    </row>
    <row r="775" spans="1:12" s="227" customFormat="1" ht="82.8" outlineLevel="1">
      <c r="A775" s="274">
        <v>3957</v>
      </c>
      <c r="B775" s="79" t="s">
        <v>847</v>
      </c>
      <c r="C775" s="275" t="s">
        <v>2031</v>
      </c>
      <c r="D775" s="275" t="s">
        <v>2856</v>
      </c>
      <c r="E775" s="275">
        <v>1</v>
      </c>
      <c r="F775" s="280">
        <v>382.40000000000003</v>
      </c>
      <c r="G775" s="280">
        <f t="shared" si="36"/>
        <v>382.40000000000003</v>
      </c>
      <c r="H775" s="280">
        <v>369</v>
      </c>
      <c r="I775" s="280">
        <f t="shared" si="37"/>
        <v>369</v>
      </c>
      <c r="J775" s="278">
        <f t="shared" si="35"/>
        <v>751.40000000000009</v>
      </c>
      <c r="K775" s="279"/>
      <c r="L775" s="256"/>
    </row>
    <row r="776" spans="1:12" s="227" customFormat="1" ht="82.8" outlineLevel="1">
      <c r="A776" s="274">
        <v>3958</v>
      </c>
      <c r="B776" s="79" t="s">
        <v>818</v>
      </c>
      <c r="C776" s="275" t="s">
        <v>2031</v>
      </c>
      <c r="D776" s="275" t="s">
        <v>2857</v>
      </c>
      <c r="E776" s="275">
        <v>1</v>
      </c>
      <c r="F776" s="280">
        <v>624</v>
      </c>
      <c r="G776" s="280">
        <f t="shared" si="36"/>
        <v>624</v>
      </c>
      <c r="H776" s="280">
        <v>786</v>
      </c>
      <c r="I776" s="280">
        <f t="shared" si="37"/>
        <v>786</v>
      </c>
      <c r="J776" s="278">
        <f t="shared" si="35"/>
        <v>1410</v>
      </c>
      <c r="K776" s="279"/>
      <c r="L776" s="256"/>
    </row>
    <row r="777" spans="1:12" s="227" customFormat="1" ht="96.6" outlineLevel="1">
      <c r="A777" s="274">
        <v>3959</v>
      </c>
      <c r="B777" s="79" t="s">
        <v>848</v>
      </c>
      <c r="C777" s="275" t="s">
        <v>2031</v>
      </c>
      <c r="D777" s="275" t="s">
        <v>2858</v>
      </c>
      <c r="E777" s="275">
        <v>1</v>
      </c>
      <c r="F777" s="280">
        <v>3022.4</v>
      </c>
      <c r="G777" s="280">
        <f t="shared" si="36"/>
        <v>3022.4</v>
      </c>
      <c r="H777" s="280">
        <v>2097.5</v>
      </c>
      <c r="I777" s="280">
        <f t="shared" si="37"/>
        <v>2097.5</v>
      </c>
      <c r="J777" s="278">
        <f t="shared" si="35"/>
        <v>5119.8999999999996</v>
      </c>
      <c r="K777" s="279"/>
      <c r="L777" s="256"/>
    </row>
    <row r="778" spans="1:12" s="227" customFormat="1" ht="82.8" outlineLevel="1">
      <c r="A778" s="274">
        <v>3960</v>
      </c>
      <c r="B778" s="79" t="s">
        <v>578</v>
      </c>
      <c r="C778" s="275" t="s">
        <v>2031</v>
      </c>
      <c r="D778" s="275" t="s">
        <v>2859</v>
      </c>
      <c r="E778" s="275">
        <v>4</v>
      </c>
      <c r="F778" s="280">
        <v>534.4</v>
      </c>
      <c r="G778" s="280">
        <f t="shared" si="36"/>
        <v>2137.6</v>
      </c>
      <c r="H778" s="280">
        <v>516</v>
      </c>
      <c r="I778" s="280">
        <f t="shared" si="37"/>
        <v>2064</v>
      </c>
      <c r="J778" s="278">
        <f t="shared" si="35"/>
        <v>4201.6000000000004</v>
      </c>
      <c r="K778" s="279"/>
      <c r="L778" s="256"/>
    </row>
    <row r="779" spans="1:12" s="227" customFormat="1" ht="82.8" outlineLevel="1">
      <c r="A779" s="274">
        <v>3961</v>
      </c>
      <c r="B779" s="79" t="s">
        <v>849</v>
      </c>
      <c r="C779" s="275" t="s">
        <v>2031</v>
      </c>
      <c r="D779" s="275" t="s">
        <v>2769</v>
      </c>
      <c r="E779" s="275">
        <v>2</v>
      </c>
      <c r="F779" s="280">
        <v>750.4000000000002</v>
      </c>
      <c r="G779" s="280">
        <f t="shared" si="36"/>
        <v>1500.8000000000004</v>
      </c>
      <c r="H779" s="280">
        <v>945</v>
      </c>
      <c r="I779" s="280">
        <f t="shared" si="37"/>
        <v>1890</v>
      </c>
      <c r="J779" s="278">
        <f t="shared" si="35"/>
        <v>3390.8</v>
      </c>
      <c r="K779" s="279"/>
      <c r="L779" s="256"/>
    </row>
    <row r="780" spans="1:12" s="227" customFormat="1" ht="82.8" outlineLevel="1">
      <c r="A780" s="274">
        <v>3962</v>
      </c>
      <c r="B780" s="79" t="s">
        <v>850</v>
      </c>
      <c r="C780" s="275" t="s">
        <v>2031</v>
      </c>
      <c r="D780" s="275" t="s">
        <v>2796</v>
      </c>
      <c r="E780" s="275">
        <v>2</v>
      </c>
      <c r="F780" s="280">
        <v>1132.8</v>
      </c>
      <c r="G780" s="280">
        <f t="shared" si="36"/>
        <v>2265.6</v>
      </c>
      <c r="H780" s="280">
        <v>1425</v>
      </c>
      <c r="I780" s="280">
        <f t="shared" si="37"/>
        <v>2850</v>
      </c>
      <c r="J780" s="278">
        <f t="shared" si="35"/>
        <v>5115.6000000000004</v>
      </c>
      <c r="K780" s="279"/>
      <c r="L780" s="256"/>
    </row>
    <row r="781" spans="1:12" s="227" customFormat="1" ht="96.6" outlineLevel="1">
      <c r="A781" s="274">
        <v>3963</v>
      </c>
      <c r="B781" s="79" t="s">
        <v>851</v>
      </c>
      <c r="C781" s="275" t="s">
        <v>2031</v>
      </c>
      <c r="D781" s="275" t="s">
        <v>2860</v>
      </c>
      <c r="E781" s="275">
        <v>1</v>
      </c>
      <c r="F781" s="280">
        <v>3366.4</v>
      </c>
      <c r="G781" s="280">
        <f t="shared" si="36"/>
        <v>3366.4</v>
      </c>
      <c r="H781" s="280">
        <v>4740.3499999999995</v>
      </c>
      <c r="I781" s="280">
        <f t="shared" si="37"/>
        <v>4740.3499999999995</v>
      </c>
      <c r="J781" s="278">
        <f t="shared" si="35"/>
        <v>8106.75</v>
      </c>
      <c r="K781" s="279"/>
      <c r="L781" s="256"/>
    </row>
    <row r="782" spans="1:12" s="227" customFormat="1" ht="110.4" outlineLevel="1">
      <c r="A782" s="274">
        <v>3964</v>
      </c>
      <c r="B782" s="79" t="s">
        <v>541</v>
      </c>
      <c r="C782" s="275" t="s">
        <v>2532</v>
      </c>
      <c r="D782" s="275" t="s">
        <v>2861</v>
      </c>
      <c r="E782" s="275">
        <v>3.89</v>
      </c>
      <c r="F782" s="280">
        <v>848.40000000000009</v>
      </c>
      <c r="G782" s="280">
        <f t="shared" si="36"/>
        <v>3300.2760000000003</v>
      </c>
      <c r="H782" s="280">
        <v>1150</v>
      </c>
      <c r="I782" s="280">
        <f t="shared" si="37"/>
        <v>4473.5</v>
      </c>
      <c r="J782" s="278">
        <f t="shared" si="35"/>
        <v>7773.7759999999998</v>
      </c>
      <c r="K782" s="279"/>
      <c r="L782" s="256"/>
    </row>
    <row r="783" spans="1:12" s="227" customFormat="1" ht="110.4" outlineLevel="1">
      <c r="A783" s="274">
        <v>3965</v>
      </c>
      <c r="B783" s="79" t="s">
        <v>640</v>
      </c>
      <c r="C783" s="275" t="s">
        <v>2532</v>
      </c>
      <c r="D783" s="275" t="s">
        <v>2862</v>
      </c>
      <c r="E783" s="275">
        <v>31.07</v>
      </c>
      <c r="F783" s="280">
        <v>1075.2</v>
      </c>
      <c r="G783" s="280">
        <f t="shared" si="36"/>
        <v>33406.464</v>
      </c>
      <c r="H783" s="280">
        <v>1150</v>
      </c>
      <c r="I783" s="280">
        <f t="shared" si="37"/>
        <v>35730.5</v>
      </c>
      <c r="J783" s="278">
        <f t="shared" si="35"/>
        <v>69136.964000000007</v>
      </c>
      <c r="K783" s="279"/>
      <c r="L783" s="256"/>
    </row>
    <row r="784" spans="1:12" s="227" customFormat="1" ht="13.8" outlineLevel="1">
      <c r="A784" s="274">
        <v>3966</v>
      </c>
      <c r="B784" s="79" t="s">
        <v>2863</v>
      </c>
      <c r="C784" s="275"/>
      <c r="D784" s="275"/>
      <c r="E784" s="275"/>
      <c r="F784" s="280"/>
      <c r="G784" s="280"/>
      <c r="H784" s="280"/>
      <c r="I784" s="280"/>
      <c r="J784" s="278"/>
      <c r="K784" s="279"/>
      <c r="L784" s="256"/>
    </row>
    <row r="785" spans="1:12" s="227" customFormat="1" ht="41.4" outlineLevel="1">
      <c r="A785" s="274">
        <v>3967</v>
      </c>
      <c r="B785" s="79" t="s">
        <v>852</v>
      </c>
      <c r="C785" s="275" t="s">
        <v>31</v>
      </c>
      <c r="D785" s="275">
        <v>1</v>
      </c>
      <c r="E785" s="275">
        <v>1</v>
      </c>
      <c r="F785" s="280">
        <v>350658</v>
      </c>
      <c r="G785" s="280">
        <f t="shared" si="36"/>
        <v>350658</v>
      </c>
      <c r="H785" s="280">
        <v>91171</v>
      </c>
      <c r="I785" s="280">
        <f t="shared" si="37"/>
        <v>91171</v>
      </c>
      <c r="J785" s="278">
        <f t="shared" si="35"/>
        <v>441829</v>
      </c>
      <c r="K785" s="279"/>
      <c r="L785" s="256"/>
    </row>
    <row r="786" spans="1:12" s="227" customFormat="1" ht="27.6" outlineLevel="1">
      <c r="A786" s="274">
        <v>3968</v>
      </c>
      <c r="B786" s="79" t="s">
        <v>853</v>
      </c>
      <c r="C786" s="275"/>
      <c r="D786" s="275"/>
      <c r="E786" s="275"/>
      <c r="F786" s="280"/>
      <c r="G786" s="280"/>
      <c r="H786" s="280"/>
      <c r="I786" s="280"/>
      <c r="J786" s="278"/>
      <c r="K786" s="279"/>
      <c r="L786" s="256"/>
    </row>
    <row r="787" spans="1:12" s="227" customFormat="1" ht="69" outlineLevel="1">
      <c r="A787" s="274">
        <v>3969</v>
      </c>
      <c r="B787" s="79" t="s">
        <v>854</v>
      </c>
      <c r="C787" s="275"/>
      <c r="D787" s="275"/>
      <c r="E787" s="275"/>
      <c r="F787" s="280"/>
      <c r="G787" s="280"/>
      <c r="H787" s="280"/>
      <c r="I787" s="280"/>
      <c r="J787" s="278"/>
      <c r="K787" s="279"/>
      <c r="L787" s="256"/>
    </row>
    <row r="788" spans="1:12" s="227" customFormat="1" ht="55.2" outlineLevel="1">
      <c r="A788" s="274">
        <v>3970</v>
      </c>
      <c r="B788" s="79" t="s">
        <v>855</v>
      </c>
      <c r="C788" s="275"/>
      <c r="D788" s="275"/>
      <c r="E788" s="275"/>
      <c r="F788" s="280"/>
      <c r="G788" s="280"/>
      <c r="H788" s="280"/>
      <c r="I788" s="280"/>
      <c r="J788" s="278"/>
      <c r="K788" s="279"/>
      <c r="L788" s="256"/>
    </row>
    <row r="789" spans="1:12" s="227" customFormat="1" ht="41.4" outlineLevel="1">
      <c r="A789" s="274">
        <v>3971</v>
      </c>
      <c r="B789" s="79" t="s">
        <v>856</v>
      </c>
      <c r="C789" s="275"/>
      <c r="D789" s="275"/>
      <c r="E789" s="275"/>
      <c r="F789" s="280"/>
      <c r="G789" s="280"/>
      <c r="H789" s="280"/>
      <c r="I789" s="280"/>
      <c r="J789" s="278"/>
      <c r="K789" s="279"/>
      <c r="L789" s="256"/>
    </row>
    <row r="790" spans="1:12" s="227" customFormat="1" ht="27.6" outlineLevel="1">
      <c r="A790" s="274">
        <v>3972</v>
      </c>
      <c r="B790" s="79" t="s">
        <v>857</v>
      </c>
      <c r="C790" s="275"/>
      <c r="D790" s="275"/>
      <c r="E790" s="275"/>
      <c r="F790" s="280"/>
      <c r="G790" s="280"/>
      <c r="H790" s="280"/>
      <c r="I790" s="280"/>
      <c r="J790" s="278"/>
      <c r="K790" s="279"/>
      <c r="L790" s="256"/>
    </row>
    <row r="791" spans="1:12" s="227" customFormat="1" ht="27.6" outlineLevel="1">
      <c r="A791" s="274">
        <v>3973</v>
      </c>
      <c r="B791" s="79" t="s">
        <v>858</v>
      </c>
      <c r="C791" s="275"/>
      <c r="D791" s="275"/>
      <c r="E791" s="275"/>
      <c r="F791" s="280"/>
      <c r="G791" s="280"/>
      <c r="H791" s="280"/>
      <c r="I791" s="280"/>
      <c r="J791" s="278"/>
      <c r="K791" s="279"/>
      <c r="L791" s="256"/>
    </row>
    <row r="792" spans="1:12" s="227" customFormat="1" ht="41.4" outlineLevel="1">
      <c r="A792" s="274">
        <v>3974</v>
      </c>
      <c r="B792" s="79" t="s">
        <v>859</v>
      </c>
      <c r="C792" s="275"/>
      <c r="D792" s="275"/>
      <c r="E792" s="275"/>
      <c r="F792" s="280"/>
      <c r="G792" s="280"/>
      <c r="H792" s="280"/>
      <c r="I792" s="280"/>
      <c r="J792" s="278"/>
      <c r="K792" s="279"/>
      <c r="L792" s="256"/>
    </row>
    <row r="793" spans="1:12" s="227" customFormat="1" ht="55.2" outlineLevel="1">
      <c r="A793" s="274">
        <v>3975</v>
      </c>
      <c r="B793" s="79" t="s">
        <v>860</v>
      </c>
      <c r="C793" s="275" t="s">
        <v>31</v>
      </c>
      <c r="D793" s="275">
        <v>1</v>
      </c>
      <c r="E793" s="275">
        <v>1</v>
      </c>
      <c r="F793" s="280">
        <v>4712.3999999999996</v>
      </c>
      <c r="G793" s="280">
        <f t="shared" si="36"/>
        <v>4712.3999999999996</v>
      </c>
      <c r="H793" s="280">
        <v>4100</v>
      </c>
      <c r="I793" s="280">
        <f t="shared" si="37"/>
        <v>4100</v>
      </c>
      <c r="J793" s="278">
        <f t="shared" ref="J793:J856" si="38">G793+I793</f>
        <v>8812.4</v>
      </c>
      <c r="K793" s="279"/>
      <c r="L793" s="256"/>
    </row>
    <row r="794" spans="1:12" s="227" customFormat="1" ht="55.2" outlineLevel="1">
      <c r="A794" s="274">
        <v>3976</v>
      </c>
      <c r="B794" s="79" t="s">
        <v>861</v>
      </c>
      <c r="C794" s="275" t="s">
        <v>31</v>
      </c>
      <c r="D794" s="275">
        <v>3</v>
      </c>
      <c r="E794" s="275">
        <v>3</v>
      </c>
      <c r="F794" s="280">
        <v>8040.5999999999995</v>
      </c>
      <c r="G794" s="280">
        <f t="shared" si="36"/>
        <v>24121.8</v>
      </c>
      <c r="H794" s="280">
        <v>4100</v>
      </c>
      <c r="I794" s="280">
        <f t="shared" si="37"/>
        <v>12300</v>
      </c>
      <c r="J794" s="278">
        <f t="shared" si="38"/>
        <v>36421.800000000003</v>
      </c>
      <c r="K794" s="279"/>
      <c r="L794" s="256"/>
    </row>
    <row r="795" spans="1:12" s="227" customFormat="1" ht="69" outlineLevel="1">
      <c r="A795" s="274">
        <v>3977</v>
      </c>
      <c r="B795" s="79" t="s">
        <v>862</v>
      </c>
      <c r="C795" s="275" t="s">
        <v>31</v>
      </c>
      <c r="D795" s="275">
        <v>1</v>
      </c>
      <c r="E795" s="275">
        <v>1</v>
      </c>
      <c r="F795" s="280">
        <v>12116.325000000003</v>
      </c>
      <c r="G795" s="280">
        <f t="shared" si="36"/>
        <v>12116.325000000003</v>
      </c>
      <c r="H795" s="280">
        <v>4850</v>
      </c>
      <c r="I795" s="280">
        <f t="shared" si="37"/>
        <v>4850</v>
      </c>
      <c r="J795" s="278">
        <f t="shared" si="38"/>
        <v>16966.325000000004</v>
      </c>
      <c r="K795" s="279"/>
      <c r="L795" s="256"/>
    </row>
    <row r="796" spans="1:12" s="227" customFormat="1" ht="69" outlineLevel="1">
      <c r="A796" s="274">
        <v>3978</v>
      </c>
      <c r="B796" s="79" t="s">
        <v>863</v>
      </c>
      <c r="C796" s="275" t="s">
        <v>31</v>
      </c>
      <c r="D796" s="275">
        <v>1</v>
      </c>
      <c r="E796" s="275">
        <v>1</v>
      </c>
      <c r="F796" s="280">
        <v>44077.80000000001</v>
      </c>
      <c r="G796" s="280">
        <f t="shared" si="36"/>
        <v>44077.80000000001</v>
      </c>
      <c r="H796" s="280">
        <v>4850</v>
      </c>
      <c r="I796" s="280">
        <f t="shared" si="37"/>
        <v>4850</v>
      </c>
      <c r="J796" s="278">
        <f t="shared" si="38"/>
        <v>48927.80000000001</v>
      </c>
      <c r="K796" s="279"/>
      <c r="L796" s="256"/>
    </row>
    <row r="797" spans="1:12" s="227" customFormat="1" ht="82.8" outlineLevel="1">
      <c r="A797" s="274">
        <v>3979</v>
      </c>
      <c r="B797" s="79" t="s">
        <v>864</v>
      </c>
      <c r="C797" s="275" t="s">
        <v>31</v>
      </c>
      <c r="D797" s="275">
        <v>1</v>
      </c>
      <c r="E797" s="275">
        <v>1</v>
      </c>
      <c r="F797" s="280">
        <v>44766.15</v>
      </c>
      <c r="G797" s="280">
        <f t="shared" si="36"/>
        <v>44766.15</v>
      </c>
      <c r="H797" s="280">
        <v>4850</v>
      </c>
      <c r="I797" s="280">
        <f t="shared" si="37"/>
        <v>4850</v>
      </c>
      <c r="J797" s="278">
        <f t="shared" si="38"/>
        <v>49616.15</v>
      </c>
      <c r="K797" s="279"/>
      <c r="L797" s="256"/>
    </row>
    <row r="798" spans="1:12" s="227" customFormat="1" ht="41.4" outlineLevel="1">
      <c r="A798" s="274">
        <v>3980</v>
      </c>
      <c r="B798" s="79" t="s">
        <v>865</v>
      </c>
      <c r="C798" s="275" t="s">
        <v>31</v>
      </c>
      <c r="D798" s="275">
        <v>1</v>
      </c>
      <c r="E798" s="275">
        <v>1</v>
      </c>
      <c r="F798" s="280">
        <v>21830.400000000005</v>
      </c>
      <c r="G798" s="280">
        <f t="shared" si="36"/>
        <v>21830.400000000005</v>
      </c>
      <c r="H798" s="280">
        <v>8670</v>
      </c>
      <c r="I798" s="280">
        <f t="shared" si="37"/>
        <v>8670</v>
      </c>
      <c r="J798" s="278">
        <f t="shared" si="38"/>
        <v>30500.400000000005</v>
      </c>
      <c r="K798" s="279"/>
      <c r="L798" s="256"/>
    </row>
    <row r="799" spans="1:12" s="227" customFormat="1" ht="55.2" outlineLevel="1">
      <c r="A799" s="274">
        <v>3981</v>
      </c>
      <c r="B799" s="79" t="s">
        <v>866</v>
      </c>
      <c r="C799" s="275" t="s">
        <v>31</v>
      </c>
      <c r="D799" s="275">
        <v>1</v>
      </c>
      <c r="E799" s="275">
        <v>1</v>
      </c>
      <c r="F799" s="280">
        <v>1365.3</v>
      </c>
      <c r="G799" s="280">
        <f t="shared" si="36"/>
        <v>1365.3</v>
      </c>
      <c r="H799" s="280">
        <v>1050</v>
      </c>
      <c r="I799" s="280">
        <f t="shared" si="37"/>
        <v>1050</v>
      </c>
      <c r="J799" s="278">
        <f t="shared" si="38"/>
        <v>2415.3000000000002</v>
      </c>
      <c r="K799" s="279"/>
      <c r="L799" s="256"/>
    </row>
    <row r="800" spans="1:12" s="227" customFormat="1" ht="55.2" outlineLevel="1">
      <c r="A800" s="274">
        <v>3982</v>
      </c>
      <c r="B800" s="284" t="s">
        <v>867</v>
      </c>
      <c r="C800" s="275" t="s">
        <v>31</v>
      </c>
      <c r="D800" s="275">
        <v>3</v>
      </c>
      <c r="E800" s="275">
        <v>3</v>
      </c>
      <c r="F800" s="280">
        <v>2519.1</v>
      </c>
      <c r="G800" s="280">
        <f t="shared" si="36"/>
        <v>7557.2999999999993</v>
      </c>
      <c r="H800" s="280">
        <v>1050</v>
      </c>
      <c r="I800" s="280">
        <f t="shared" si="37"/>
        <v>3150</v>
      </c>
      <c r="J800" s="278">
        <f t="shared" si="38"/>
        <v>10707.3</v>
      </c>
      <c r="K800" s="279"/>
      <c r="L800" s="256"/>
    </row>
    <row r="801" spans="1:12" s="227" customFormat="1" ht="124.2" outlineLevel="1">
      <c r="A801" s="274">
        <v>3983</v>
      </c>
      <c r="B801" s="79" t="s">
        <v>599</v>
      </c>
      <c r="C801" s="275" t="s">
        <v>2461</v>
      </c>
      <c r="D801" s="275" t="s">
        <v>2864</v>
      </c>
      <c r="E801" s="275">
        <v>0.04</v>
      </c>
      <c r="F801" s="280">
        <v>1198.08</v>
      </c>
      <c r="G801" s="280">
        <f t="shared" si="36"/>
        <v>47.923200000000001</v>
      </c>
      <c r="H801" s="280">
        <v>2936.5</v>
      </c>
      <c r="I801" s="280">
        <f t="shared" si="37"/>
        <v>117.46000000000001</v>
      </c>
      <c r="J801" s="278">
        <f t="shared" si="38"/>
        <v>165.38320000000002</v>
      </c>
      <c r="K801" s="279"/>
      <c r="L801" s="256"/>
    </row>
    <row r="802" spans="1:12" s="227" customFormat="1" ht="124.2" outlineLevel="1">
      <c r="A802" s="274">
        <v>3984</v>
      </c>
      <c r="B802" s="79" t="s">
        <v>868</v>
      </c>
      <c r="C802" s="275" t="s">
        <v>2461</v>
      </c>
      <c r="D802" s="275" t="s">
        <v>2865</v>
      </c>
      <c r="E802" s="275">
        <v>0.71</v>
      </c>
      <c r="F802" s="280">
        <v>2003.2</v>
      </c>
      <c r="G802" s="280">
        <f t="shared" si="36"/>
        <v>1422.2719999999999</v>
      </c>
      <c r="H802" s="280">
        <v>5034</v>
      </c>
      <c r="I802" s="280">
        <f t="shared" si="37"/>
        <v>3574.14</v>
      </c>
      <c r="J802" s="278">
        <f t="shared" si="38"/>
        <v>4996.4120000000003</v>
      </c>
      <c r="K802" s="279"/>
      <c r="L802" s="256"/>
    </row>
    <row r="803" spans="1:12" s="227" customFormat="1" ht="124.2" outlineLevel="1">
      <c r="A803" s="274">
        <v>3985</v>
      </c>
      <c r="B803" s="79" t="s">
        <v>840</v>
      </c>
      <c r="C803" s="275" t="s">
        <v>2461</v>
      </c>
      <c r="D803" s="275" t="s">
        <v>2866</v>
      </c>
      <c r="E803" s="275">
        <v>1.0900000000000001</v>
      </c>
      <c r="F803" s="280">
        <v>2688</v>
      </c>
      <c r="G803" s="280">
        <f t="shared" si="36"/>
        <v>2929.92</v>
      </c>
      <c r="H803" s="280">
        <v>6712.0000000000009</v>
      </c>
      <c r="I803" s="280">
        <f t="shared" si="37"/>
        <v>7316.0800000000017</v>
      </c>
      <c r="J803" s="278">
        <f t="shared" si="38"/>
        <v>10246.000000000002</v>
      </c>
      <c r="K803" s="279"/>
      <c r="L803" s="256"/>
    </row>
    <row r="804" spans="1:12" s="227" customFormat="1" ht="124.2" outlineLevel="1">
      <c r="A804" s="274">
        <v>3986</v>
      </c>
      <c r="B804" s="79" t="s">
        <v>869</v>
      </c>
      <c r="C804" s="275" t="s">
        <v>2461</v>
      </c>
      <c r="D804" s="275" t="s">
        <v>2867</v>
      </c>
      <c r="E804" s="275">
        <v>4.62</v>
      </c>
      <c r="F804" s="280">
        <v>3009.28</v>
      </c>
      <c r="G804" s="280">
        <f t="shared" si="36"/>
        <v>13902.873600000001</v>
      </c>
      <c r="H804" s="280">
        <v>7551</v>
      </c>
      <c r="I804" s="280">
        <f t="shared" si="37"/>
        <v>34885.620000000003</v>
      </c>
      <c r="J804" s="278">
        <f t="shared" si="38"/>
        <v>48788.493600000002</v>
      </c>
      <c r="K804" s="279"/>
      <c r="L804" s="256"/>
    </row>
    <row r="805" spans="1:12" s="227" customFormat="1" ht="124.2" outlineLevel="1">
      <c r="A805" s="274">
        <v>3987</v>
      </c>
      <c r="B805" s="79" t="s">
        <v>870</v>
      </c>
      <c r="C805" s="275" t="s">
        <v>2461</v>
      </c>
      <c r="D805" s="275" t="s">
        <v>2868</v>
      </c>
      <c r="E805" s="275">
        <v>0.75</v>
      </c>
      <c r="F805" s="280">
        <v>2365.44</v>
      </c>
      <c r="G805" s="280">
        <f t="shared" si="36"/>
        <v>1774.08</v>
      </c>
      <c r="H805" s="280">
        <v>5873</v>
      </c>
      <c r="I805" s="280">
        <f t="shared" si="37"/>
        <v>4404.75</v>
      </c>
      <c r="J805" s="278">
        <f t="shared" si="38"/>
        <v>6178.83</v>
      </c>
      <c r="K805" s="279"/>
      <c r="L805" s="256"/>
    </row>
    <row r="806" spans="1:12" s="227" customFormat="1" ht="124.2" outlineLevel="1">
      <c r="A806" s="274">
        <v>3988</v>
      </c>
      <c r="B806" s="79" t="s">
        <v>841</v>
      </c>
      <c r="C806" s="275" t="s">
        <v>2461</v>
      </c>
      <c r="D806" s="275" t="s">
        <v>2869</v>
      </c>
      <c r="E806" s="275">
        <v>0.54</v>
      </c>
      <c r="F806" s="280">
        <v>2688</v>
      </c>
      <c r="G806" s="280">
        <f t="shared" si="36"/>
        <v>1451.52</v>
      </c>
      <c r="H806" s="280">
        <v>6712.0000000000009</v>
      </c>
      <c r="I806" s="280">
        <f t="shared" si="37"/>
        <v>3624.4800000000009</v>
      </c>
      <c r="J806" s="278">
        <f t="shared" si="38"/>
        <v>5076.0000000000009</v>
      </c>
      <c r="K806" s="279"/>
      <c r="L806" s="256"/>
    </row>
    <row r="807" spans="1:12" s="227" customFormat="1" ht="124.2" outlineLevel="1">
      <c r="A807" s="274">
        <v>3989</v>
      </c>
      <c r="B807" s="79" t="s">
        <v>871</v>
      </c>
      <c r="C807" s="275" t="s">
        <v>2461</v>
      </c>
      <c r="D807" s="275" t="s">
        <v>2870</v>
      </c>
      <c r="E807" s="275">
        <v>2.4700000000000002</v>
      </c>
      <c r="F807" s="280">
        <v>3009.28</v>
      </c>
      <c r="G807" s="280">
        <f t="shared" si="36"/>
        <v>7432.9216000000015</v>
      </c>
      <c r="H807" s="280">
        <v>7551</v>
      </c>
      <c r="I807" s="280">
        <f t="shared" si="37"/>
        <v>18650.97</v>
      </c>
      <c r="J807" s="278">
        <f t="shared" si="38"/>
        <v>26083.891600000003</v>
      </c>
      <c r="K807" s="279"/>
      <c r="L807" s="256"/>
    </row>
    <row r="808" spans="1:12" s="227" customFormat="1" ht="124.2" outlineLevel="1">
      <c r="A808" s="274">
        <v>3990</v>
      </c>
      <c r="B808" s="79" t="s">
        <v>872</v>
      </c>
      <c r="C808" s="275" t="s">
        <v>2461</v>
      </c>
      <c r="D808" s="275" t="s">
        <v>2871</v>
      </c>
      <c r="E808" s="275">
        <v>0.12</v>
      </c>
      <c r="F808" s="280">
        <v>6196.4800000000005</v>
      </c>
      <c r="G808" s="280">
        <f t="shared" si="36"/>
        <v>743.57760000000007</v>
      </c>
      <c r="H808" s="280">
        <v>15102</v>
      </c>
      <c r="I808" s="280">
        <f t="shared" si="37"/>
        <v>1812.24</v>
      </c>
      <c r="J808" s="278">
        <f t="shared" si="38"/>
        <v>2555.8176000000003</v>
      </c>
      <c r="K808" s="279"/>
      <c r="L808" s="256"/>
    </row>
    <row r="809" spans="1:12" s="227" customFormat="1" ht="96.6" outlineLevel="1">
      <c r="A809" s="274">
        <v>3991</v>
      </c>
      <c r="B809" s="79" t="s">
        <v>873</v>
      </c>
      <c r="C809" s="275" t="s">
        <v>2031</v>
      </c>
      <c r="D809" s="275" t="s">
        <v>2872</v>
      </c>
      <c r="E809" s="275">
        <v>1</v>
      </c>
      <c r="F809" s="280">
        <v>1659.2</v>
      </c>
      <c r="G809" s="280">
        <f t="shared" si="36"/>
        <v>1659.2</v>
      </c>
      <c r="H809" s="280">
        <v>2517</v>
      </c>
      <c r="I809" s="280">
        <f t="shared" si="37"/>
        <v>2517</v>
      </c>
      <c r="J809" s="278">
        <f t="shared" si="38"/>
        <v>4176.2</v>
      </c>
      <c r="K809" s="279"/>
      <c r="L809" s="256"/>
    </row>
    <row r="810" spans="1:12" s="227" customFormat="1" ht="96.6" outlineLevel="1">
      <c r="A810" s="274">
        <v>3992</v>
      </c>
      <c r="B810" s="79" t="s">
        <v>874</v>
      </c>
      <c r="C810" s="275" t="s">
        <v>2031</v>
      </c>
      <c r="D810" s="275" t="s">
        <v>2873</v>
      </c>
      <c r="E810" s="275">
        <v>1</v>
      </c>
      <c r="F810" s="280">
        <v>1566.4</v>
      </c>
      <c r="G810" s="280">
        <f t="shared" si="36"/>
        <v>1566.4</v>
      </c>
      <c r="H810" s="280">
        <v>1782.875</v>
      </c>
      <c r="I810" s="280">
        <f t="shared" si="37"/>
        <v>1782.875</v>
      </c>
      <c r="J810" s="278">
        <f t="shared" si="38"/>
        <v>3349.2750000000001</v>
      </c>
      <c r="K810" s="279"/>
      <c r="L810" s="256"/>
    </row>
    <row r="811" spans="1:12" s="227" customFormat="1" ht="96.6" outlineLevel="1">
      <c r="A811" s="274">
        <v>3993</v>
      </c>
      <c r="B811" s="79" t="s">
        <v>875</v>
      </c>
      <c r="C811" s="275" t="s">
        <v>2031</v>
      </c>
      <c r="D811" s="275" t="s">
        <v>2874</v>
      </c>
      <c r="E811" s="275">
        <v>3</v>
      </c>
      <c r="F811" s="280">
        <v>2355.2000000000003</v>
      </c>
      <c r="G811" s="280">
        <f t="shared" si="36"/>
        <v>7065.6</v>
      </c>
      <c r="H811" s="280">
        <v>2726.7500000000005</v>
      </c>
      <c r="I811" s="280">
        <f t="shared" si="37"/>
        <v>8180.2500000000018</v>
      </c>
      <c r="J811" s="278">
        <f t="shared" si="38"/>
        <v>15245.850000000002</v>
      </c>
      <c r="K811" s="279"/>
      <c r="L811" s="256"/>
    </row>
    <row r="812" spans="1:12" s="227" customFormat="1" ht="96.6" outlineLevel="1">
      <c r="A812" s="274">
        <v>3994</v>
      </c>
      <c r="B812" s="79" t="s">
        <v>876</v>
      </c>
      <c r="C812" s="275" t="s">
        <v>2031</v>
      </c>
      <c r="D812" s="275" t="s">
        <v>2875</v>
      </c>
      <c r="E812" s="275">
        <v>1</v>
      </c>
      <c r="F812" s="280">
        <v>3366.4</v>
      </c>
      <c r="G812" s="280">
        <f t="shared" si="36"/>
        <v>3366.4</v>
      </c>
      <c r="H812" s="280">
        <v>2726.7500000000005</v>
      </c>
      <c r="I812" s="280">
        <f t="shared" si="37"/>
        <v>2726.7500000000005</v>
      </c>
      <c r="J812" s="278">
        <f t="shared" si="38"/>
        <v>6093.1500000000005</v>
      </c>
      <c r="K812" s="279"/>
      <c r="L812" s="256"/>
    </row>
    <row r="813" spans="1:12" s="227" customFormat="1" ht="82.8" outlineLevel="1">
      <c r="A813" s="274">
        <v>3995</v>
      </c>
      <c r="B813" s="79" t="s">
        <v>877</v>
      </c>
      <c r="C813" s="275" t="s">
        <v>2031</v>
      </c>
      <c r="D813" s="275" t="s">
        <v>2876</v>
      </c>
      <c r="E813" s="275">
        <v>1</v>
      </c>
      <c r="F813" s="280">
        <v>1366.4</v>
      </c>
      <c r="G813" s="280">
        <f t="shared" ref="G813:G876" si="39">F813*E813</f>
        <v>1366.4</v>
      </c>
      <c r="H813" s="280">
        <v>2097.5</v>
      </c>
      <c r="I813" s="280">
        <f t="shared" ref="I813:I876" si="40">H813*E813</f>
        <v>2097.5</v>
      </c>
      <c r="J813" s="278">
        <f t="shared" si="38"/>
        <v>3463.9</v>
      </c>
      <c r="K813" s="279"/>
      <c r="L813" s="256"/>
    </row>
    <row r="814" spans="1:12" s="227" customFormat="1" ht="82.8" outlineLevel="1">
      <c r="A814" s="274">
        <v>3996</v>
      </c>
      <c r="B814" s="79" t="s">
        <v>878</v>
      </c>
      <c r="C814" s="275" t="s">
        <v>2031</v>
      </c>
      <c r="D814" s="275" t="s">
        <v>2877</v>
      </c>
      <c r="E814" s="275">
        <v>1</v>
      </c>
      <c r="F814" s="280">
        <v>1366.4</v>
      </c>
      <c r="G814" s="280">
        <f t="shared" si="39"/>
        <v>1366.4</v>
      </c>
      <c r="H814" s="280">
        <v>2097.5</v>
      </c>
      <c r="I814" s="280">
        <f t="shared" si="40"/>
        <v>2097.5</v>
      </c>
      <c r="J814" s="278">
        <f t="shared" si="38"/>
        <v>3463.9</v>
      </c>
      <c r="K814" s="279"/>
      <c r="L814" s="256"/>
    </row>
    <row r="815" spans="1:12" s="227" customFormat="1" ht="82.8" outlineLevel="1">
      <c r="A815" s="274">
        <v>3997</v>
      </c>
      <c r="B815" s="79" t="s">
        <v>879</v>
      </c>
      <c r="C815" s="275" t="s">
        <v>2031</v>
      </c>
      <c r="D815" s="275" t="s">
        <v>2878</v>
      </c>
      <c r="E815" s="275">
        <v>1</v>
      </c>
      <c r="F815" s="280">
        <v>1526.4000000000003</v>
      </c>
      <c r="G815" s="280">
        <f t="shared" si="39"/>
        <v>1526.4000000000003</v>
      </c>
      <c r="H815" s="280">
        <v>4195</v>
      </c>
      <c r="I815" s="280">
        <f t="shared" si="40"/>
        <v>4195</v>
      </c>
      <c r="J815" s="278">
        <f t="shared" si="38"/>
        <v>5721.4000000000005</v>
      </c>
      <c r="K815" s="279"/>
      <c r="L815" s="256"/>
    </row>
    <row r="816" spans="1:12" s="227" customFormat="1" ht="82.8" outlineLevel="1">
      <c r="A816" s="274">
        <v>3998</v>
      </c>
      <c r="B816" s="79" t="s">
        <v>880</v>
      </c>
      <c r="C816" s="275" t="s">
        <v>2031</v>
      </c>
      <c r="D816" s="275" t="s">
        <v>2879</v>
      </c>
      <c r="E816" s="275">
        <v>1</v>
      </c>
      <c r="F816" s="280">
        <v>5160</v>
      </c>
      <c r="G816" s="280">
        <f t="shared" si="39"/>
        <v>5160</v>
      </c>
      <c r="H816" s="280">
        <v>6292.5</v>
      </c>
      <c r="I816" s="280">
        <f t="shared" si="40"/>
        <v>6292.5</v>
      </c>
      <c r="J816" s="278">
        <f t="shared" si="38"/>
        <v>11452.5</v>
      </c>
      <c r="K816" s="279"/>
      <c r="L816" s="256"/>
    </row>
    <row r="817" spans="1:12" s="227" customFormat="1" ht="96.6" outlineLevel="1">
      <c r="A817" s="274">
        <v>3999</v>
      </c>
      <c r="B817" s="79" t="s">
        <v>881</v>
      </c>
      <c r="C817" s="275" t="s">
        <v>2031</v>
      </c>
      <c r="D817" s="275" t="s">
        <v>2880</v>
      </c>
      <c r="E817" s="275">
        <v>1</v>
      </c>
      <c r="F817" s="280">
        <v>2310.4</v>
      </c>
      <c r="G817" s="280">
        <f t="shared" si="39"/>
        <v>2310.4</v>
      </c>
      <c r="H817" s="280">
        <v>3062.35</v>
      </c>
      <c r="I817" s="280">
        <f t="shared" si="40"/>
        <v>3062.35</v>
      </c>
      <c r="J817" s="278">
        <f t="shared" si="38"/>
        <v>5372.75</v>
      </c>
      <c r="K817" s="279"/>
      <c r="L817" s="256"/>
    </row>
    <row r="818" spans="1:12" s="227" customFormat="1" ht="96.6" outlineLevel="1">
      <c r="A818" s="274">
        <v>4000</v>
      </c>
      <c r="B818" s="79" t="s">
        <v>882</v>
      </c>
      <c r="C818" s="275" t="s">
        <v>2031</v>
      </c>
      <c r="D818" s="275" t="s">
        <v>2881</v>
      </c>
      <c r="E818" s="275">
        <v>1</v>
      </c>
      <c r="F818" s="280">
        <v>3366.4</v>
      </c>
      <c r="G818" s="280">
        <f t="shared" si="39"/>
        <v>3366.4</v>
      </c>
      <c r="H818" s="280">
        <v>4740.3499999999995</v>
      </c>
      <c r="I818" s="280">
        <f t="shared" si="40"/>
        <v>4740.3499999999995</v>
      </c>
      <c r="J818" s="278">
        <f t="shared" si="38"/>
        <v>8106.75</v>
      </c>
      <c r="K818" s="279"/>
      <c r="L818" s="256"/>
    </row>
    <row r="819" spans="1:12" s="227" customFormat="1" ht="96.6" outlineLevel="1">
      <c r="A819" s="274">
        <v>4001</v>
      </c>
      <c r="B819" s="79" t="s">
        <v>883</v>
      </c>
      <c r="C819" s="275" t="s">
        <v>2031</v>
      </c>
      <c r="D819" s="275" t="s">
        <v>2882</v>
      </c>
      <c r="E819" s="275">
        <v>1</v>
      </c>
      <c r="F819" s="280">
        <v>2195.2000000000003</v>
      </c>
      <c r="G819" s="280">
        <f t="shared" si="39"/>
        <v>2195.2000000000003</v>
      </c>
      <c r="H819" s="280">
        <v>2810.65</v>
      </c>
      <c r="I819" s="280">
        <f t="shared" si="40"/>
        <v>2810.65</v>
      </c>
      <c r="J819" s="278">
        <f t="shared" si="38"/>
        <v>5005.8500000000004</v>
      </c>
      <c r="K819" s="279"/>
      <c r="L819" s="256"/>
    </row>
    <row r="820" spans="1:12" s="227" customFormat="1" ht="110.4" outlineLevel="1">
      <c r="A820" s="274">
        <v>4002</v>
      </c>
      <c r="B820" s="79" t="s">
        <v>541</v>
      </c>
      <c r="C820" s="275" t="s">
        <v>2532</v>
      </c>
      <c r="D820" s="275" t="s">
        <v>2883</v>
      </c>
      <c r="E820" s="275">
        <v>0.47</v>
      </c>
      <c r="F820" s="280">
        <v>848.40000000000009</v>
      </c>
      <c r="G820" s="280">
        <f t="shared" si="39"/>
        <v>398.74800000000005</v>
      </c>
      <c r="H820" s="280">
        <v>1150</v>
      </c>
      <c r="I820" s="280">
        <f t="shared" si="40"/>
        <v>540.5</v>
      </c>
      <c r="J820" s="278">
        <f t="shared" si="38"/>
        <v>939.24800000000005</v>
      </c>
      <c r="K820" s="279"/>
      <c r="L820" s="256"/>
    </row>
    <row r="821" spans="1:12" s="227" customFormat="1" ht="110.4" outlineLevel="1">
      <c r="A821" s="274">
        <v>4003</v>
      </c>
      <c r="B821" s="79" t="s">
        <v>640</v>
      </c>
      <c r="C821" s="275" t="s">
        <v>2532</v>
      </c>
      <c r="D821" s="275" t="s">
        <v>2884</v>
      </c>
      <c r="E821" s="275">
        <v>18.059999999999999</v>
      </c>
      <c r="F821" s="280">
        <v>1075.2</v>
      </c>
      <c r="G821" s="280">
        <f t="shared" si="39"/>
        <v>19418.112000000001</v>
      </c>
      <c r="H821" s="280">
        <v>1150</v>
      </c>
      <c r="I821" s="280">
        <f t="shared" si="40"/>
        <v>20769</v>
      </c>
      <c r="J821" s="278">
        <f t="shared" si="38"/>
        <v>40187.112000000001</v>
      </c>
      <c r="K821" s="279"/>
      <c r="L821" s="256"/>
    </row>
    <row r="822" spans="1:12" s="227" customFormat="1" ht="82.8" outlineLevel="1">
      <c r="A822" s="274">
        <v>4004</v>
      </c>
      <c r="B822" s="284" t="s">
        <v>558</v>
      </c>
      <c r="C822" s="275" t="s">
        <v>2532</v>
      </c>
      <c r="D822" s="275" t="s">
        <v>2885</v>
      </c>
      <c r="E822" s="275">
        <v>3.39</v>
      </c>
      <c r="F822" s="280">
        <v>466.80000000000007</v>
      </c>
      <c r="G822" s="280">
        <f t="shared" si="39"/>
        <v>1582.4520000000002</v>
      </c>
      <c r="H822" s="280">
        <v>1150</v>
      </c>
      <c r="I822" s="280">
        <f t="shared" si="40"/>
        <v>3898.5</v>
      </c>
      <c r="J822" s="278">
        <f t="shared" si="38"/>
        <v>5480.9520000000002</v>
      </c>
      <c r="K822" s="279"/>
      <c r="L822" s="256"/>
    </row>
    <row r="823" spans="1:12" s="855" customFormat="1" ht="13.8" outlineLevel="1">
      <c r="A823" s="848">
        <v>4005</v>
      </c>
      <c r="B823" s="849" t="s">
        <v>2886</v>
      </c>
      <c r="C823" s="850"/>
      <c r="D823" s="850"/>
      <c r="E823" s="850"/>
      <c r="F823" s="851"/>
      <c r="G823" s="851"/>
      <c r="H823" s="851"/>
      <c r="I823" s="851"/>
      <c r="J823" s="852"/>
      <c r="K823" s="853"/>
      <c r="L823" s="854"/>
    </row>
    <row r="824" spans="1:12" s="855" customFormat="1" ht="69" outlineLevel="1">
      <c r="A824" s="848">
        <v>4006</v>
      </c>
      <c r="B824" s="849" t="s">
        <v>884</v>
      </c>
      <c r="C824" s="850" t="s">
        <v>31</v>
      </c>
      <c r="D824" s="850">
        <v>1</v>
      </c>
      <c r="E824" s="850">
        <v>1</v>
      </c>
      <c r="F824" s="851">
        <v>4964353</v>
      </c>
      <c r="G824" s="851">
        <f t="shared" si="39"/>
        <v>4964353</v>
      </c>
      <c r="H824" s="851">
        <v>397148</v>
      </c>
      <c r="I824" s="851">
        <f t="shared" si="40"/>
        <v>397148</v>
      </c>
      <c r="J824" s="852">
        <f t="shared" si="38"/>
        <v>5361501</v>
      </c>
      <c r="K824" s="853"/>
      <c r="L824" s="854"/>
    </row>
    <row r="825" spans="1:12" s="855" customFormat="1" ht="41.4" outlineLevel="1">
      <c r="A825" s="848">
        <v>4007</v>
      </c>
      <c r="B825" s="849" t="s">
        <v>885</v>
      </c>
      <c r="C825" s="850"/>
      <c r="D825" s="850"/>
      <c r="E825" s="850"/>
      <c r="F825" s="851"/>
      <c r="G825" s="851"/>
      <c r="H825" s="851"/>
      <c r="I825" s="851"/>
      <c r="J825" s="852"/>
      <c r="K825" s="853"/>
      <c r="L825" s="854"/>
    </row>
    <row r="826" spans="1:12" s="855" customFormat="1" ht="41.4" outlineLevel="1">
      <c r="A826" s="848">
        <v>4008</v>
      </c>
      <c r="B826" s="849" t="s">
        <v>886</v>
      </c>
      <c r="C826" s="850"/>
      <c r="D826" s="850"/>
      <c r="E826" s="850"/>
      <c r="F826" s="851"/>
      <c r="G826" s="851"/>
      <c r="H826" s="851"/>
      <c r="I826" s="851"/>
      <c r="J826" s="852"/>
      <c r="K826" s="853"/>
      <c r="L826" s="854"/>
    </row>
    <row r="827" spans="1:12" s="855" customFormat="1" ht="41.4" outlineLevel="1">
      <c r="A827" s="848">
        <v>4009</v>
      </c>
      <c r="B827" s="849" t="s">
        <v>887</v>
      </c>
      <c r="C827" s="850"/>
      <c r="D827" s="850"/>
      <c r="E827" s="850"/>
      <c r="F827" s="851"/>
      <c r="G827" s="851"/>
      <c r="H827" s="851"/>
      <c r="I827" s="851"/>
      <c r="J827" s="852"/>
      <c r="K827" s="853"/>
      <c r="L827" s="854"/>
    </row>
    <row r="828" spans="1:12" s="855" customFormat="1" ht="27.6" outlineLevel="1">
      <c r="A828" s="848">
        <v>4010</v>
      </c>
      <c r="B828" s="849" t="s">
        <v>888</v>
      </c>
      <c r="C828" s="850"/>
      <c r="D828" s="850"/>
      <c r="E828" s="850"/>
      <c r="F828" s="851"/>
      <c r="G828" s="851"/>
      <c r="H828" s="851"/>
      <c r="I828" s="851"/>
      <c r="J828" s="852"/>
      <c r="K828" s="853"/>
      <c r="L828" s="854"/>
    </row>
    <row r="829" spans="1:12" s="855" customFormat="1" ht="41.4" outlineLevel="1">
      <c r="A829" s="848">
        <v>4011</v>
      </c>
      <c r="B829" s="849" t="s">
        <v>889</v>
      </c>
      <c r="C829" s="850"/>
      <c r="D829" s="850"/>
      <c r="E829" s="850"/>
      <c r="F829" s="851"/>
      <c r="G829" s="851"/>
      <c r="H829" s="851"/>
      <c r="I829" s="851"/>
      <c r="J829" s="852"/>
      <c r="K829" s="853"/>
      <c r="L829" s="854"/>
    </row>
    <row r="830" spans="1:12" s="855" customFormat="1" ht="110.4" outlineLevel="1">
      <c r="A830" s="848">
        <v>4012</v>
      </c>
      <c r="B830" s="849" t="s">
        <v>890</v>
      </c>
      <c r="C830" s="850"/>
      <c r="D830" s="850"/>
      <c r="E830" s="850"/>
      <c r="F830" s="851"/>
      <c r="G830" s="851"/>
      <c r="H830" s="851"/>
      <c r="I830" s="851"/>
      <c r="J830" s="852"/>
      <c r="K830" s="853"/>
      <c r="L830" s="854"/>
    </row>
    <row r="831" spans="1:12" s="855" customFormat="1" ht="41.4" outlineLevel="1">
      <c r="A831" s="848">
        <v>4013</v>
      </c>
      <c r="B831" s="849" t="s">
        <v>891</v>
      </c>
      <c r="C831" s="850"/>
      <c r="D831" s="850"/>
      <c r="E831" s="850"/>
      <c r="F831" s="851"/>
      <c r="G831" s="851"/>
      <c r="H831" s="851"/>
      <c r="I831" s="851"/>
      <c r="J831" s="852"/>
      <c r="K831" s="853"/>
      <c r="L831" s="854"/>
    </row>
    <row r="832" spans="1:12" s="855" customFormat="1" ht="41.4" outlineLevel="1">
      <c r="A832" s="848">
        <v>4014</v>
      </c>
      <c r="B832" s="849" t="s">
        <v>892</v>
      </c>
      <c r="C832" s="850" t="s">
        <v>31</v>
      </c>
      <c r="D832" s="850">
        <v>4</v>
      </c>
      <c r="E832" s="850">
        <v>4</v>
      </c>
      <c r="F832" s="851">
        <v>10946.700000000003</v>
      </c>
      <c r="G832" s="851">
        <f t="shared" si="39"/>
        <v>43786.80000000001</v>
      </c>
      <c r="H832" s="851">
        <v>4488.1469999999999</v>
      </c>
      <c r="I832" s="851">
        <f t="shared" si="40"/>
        <v>17952.588</v>
      </c>
      <c r="J832" s="852">
        <f t="shared" si="38"/>
        <v>61739.388000000006</v>
      </c>
      <c r="K832" s="853"/>
      <c r="L832" s="854"/>
    </row>
    <row r="833" spans="1:12" s="855" customFormat="1" ht="69" outlineLevel="1">
      <c r="A833" s="848">
        <v>4015</v>
      </c>
      <c r="B833" s="849" t="s">
        <v>893</v>
      </c>
      <c r="C833" s="850" t="s">
        <v>31</v>
      </c>
      <c r="D833" s="850">
        <v>1</v>
      </c>
      <c r="E833" s="850">
        <v>1</v>
      </c>
      <c r="F833" s="851">
        <v>42051.75</v>
      </c>
      <c r="G833" s="851">
        <f t="shared" si="39"/>
        <v>42051.75</v>
      </c>
      <c r="H833" s="851">
        <v>11353.972500000002</v>
      </c>
      <c r="I833" s="851">
        <f t="shared" si="40"/>
        <v>11353.972500000002</v>
      </c>
      <c r="J833" s="852">
        <f t="shared" si="38"/>
        <v>53405.722500000003</v>
      </c>
      <c r="K833" s="853"/>
      <c r="L833" s="854"/>
    </row>
    <row r="834" spans="1:12" s="855" customFormat="1" ht="82.8" outlineLevel="1">
      <c r="A834" s="848">
        <v>4016</v>
      </c>
      <c r="B834" s="849" t="s">
        <v>645</v>
      </c>
      <c r="C834" s="850" t="s">
        <v>31</v>
      </c>
      <c r="D834" s="850">
        <v>1</v>
      </c>
      <c r="E834" s="850">
        <v>1</v>
      </c>
      <c r="F834" s="851">
        <v>58582.5</v>
      </c>
      <c r="G834" s="851">
        <f t="shared" si="39"/>
        <v>58582.5</v>
      </c>
      <c r="H834" s="851">
        <v>19918.050000000003</v>
      </c>
      <c r="I834" s="851">
        <f t="shared" si="40"/>
        <v>19918.050000000003</v>
      </c>
      <c r="J834" s="852">
        <f t="shared" si="38"/>
        <v>78500.55</v>
      </c>
      <c r="K834" s="853"/>
      <c r="L834" s="854"/>
    </row>
    <row r="835" spans="1:12" s="855" customFormat="1" ht="41.4" outlineLevel="1">
      <c r="A835" s="848">
        <v>4017</v>
      </c>
      <c r="B835" s="849" t="s">
        <v>894</v>
      </c>
      <c r="C835" s="850" t="s">
        <v>31</v>
      </c>
      <c r="D835" s="850">
        <v>2</v>
      </c>
      <c r="E835" s="850">
        <v>2</v>
      </c>
      <c r="F835" s="851">
        <v>20474.099999999999</v>
      </c>
      <c r="G835" s="851">
        <f t="shared" si="39"/>
        <v>40948.199999999997</v>
      </c>
      <c r="H835" s="851">
        <v>8670</v>
      </c>
      <c r="I835" s="851">
        <f t="shared" si="40"/>
        <v>17340</v>
      </c>
      <c r="J835" s="852">
        <f t="shared" si="38"/>
        <v>58288.2</v>
      </c>
      <c r="K835" s="853"/>
      <c r="L835" s="854"/>
    </row>
    <row r="836" spans="1:12" s="855" customFormat="1" ht="96.6" outlineLevel="1">
      <c r="A836" s="848">
        <v>4018</v>
      </c>
      <c r="B836" s="849" t="s">
        <v>895</v>
      </c>
      <c r="C836" s="850" t="s">
        <v>2461</v>
      </c>
      <c r="D836" s="850" t="s">
        <v>2887</v>
      </c>
      <c r="E836" s="850">
        <v>7.63</v>
      </c>
      <c r="F836" s="851">
        <v>3714.6666666666665</v>
      </c>
      <c r="G836" s="851">
        <f t="shared" si="39"/>
        <v>28342.906666666666</v>
      </c>
      <c r="H836" s="851">
        <v>8298.5490000000009</v>
      </c>
      <c r="I836" s="851">
        <f t="shared" si="40"/>
        <v>63317.928870000003</v>
      </c>
      <c r="J836" s="852">
        <f t="shared" si="38"/>
        <v>91660.835536666666</v>
      </c>
      <c r="K836" s="853"/>
      <c r="L836" s="854"/>
    </row>
    <row r="837" spans="1:12" s="855" customFormat="1" ht="96.6" outlineLevel="1">
      <c r="A837" s="848">
        <v>4019</v>
      </c>
      <c r="B837" s="849" t="s">
        <v>896</v>
      </c>
      <c r="C837" s="850" t="s">
        <v>2461</v>
      </c>
      <c r="D837" s="850" t="s">
        <v>2888</v>
      </c>
      <c r="E837" s="850">
        <v>2.4900000000000002</v>
      </c>
      <c r="F837" s="851">
        <v>4716.8</v>
      </c>
      <c r="G837" s="851">
        <f t="shared" si="39"/>
        <v>11744.832000000002</v>
      </c>
      <c r="H837" s="851">
        <v>10537.840000000002</v>
      </c>
      <c r="I837" s="851">
        <f t="shared" si="40"/>
        <v>26239.221600000008</v>
      </c>
      <c r="J837" s="852">
        <f t="shared" si="38"/>
        <v>37984.053600000014</v>
      </c>
      <c r="K837" s="853"/>
      <c r="L837" s="854"/>
    </row>
    <row r="838" spans="1:12" s="855" customFormat="1" ht="124.2" outlineLevel="1">
      <c r="A838" s="848">
        <v>4020</v>
      </c>
      <c r="B838" s="849" t="s">
        <v>897</v>
      </c>
      <c r="C838" s="850" t="s">
        <v>2461</v>
      </c>
      <c r="D838" s="850" t="s">
        <v>2889</v>
      </c>
      <c r="E838" s="850">
        <v>3.07</v>
      </c>
      <c r="F838" s="851">
        <v>7022.0800000000008</v>
      </c>
      <c r="G838" s="851">
        <f t="shared" si="39"/>
        <v>21557.785600000003</v>
      </c>
      <c r="H838" s="851">
        <v>15521.5</v>
      </c>
      <c r="I838" s="851">
        <f t="shared" si="40"/>
        <v>47651.004999999997</v>
      </c>
      <c r="J838" s="852">
        <f t="shared" si="38"/>
        <v>69208.790600000008</v>
      </c>
      <c r="K838" s="853"/>
      <c r="L838" s="854"/>
    </row>
    <row r="839" spans="1:12" s="855" customFormat="1" ht="124.2" outlineLevel="1">
      <c r="A839" s="848">
        <v>4021</v>
      </c>
      <c r="B839" s="849" t="s">
        <v>898</v>
      </c>
      <c r="C839" s="850" t="s">
        <v>2461</v>
      </c>
      <c r="D839" s="850" t="s">
        <v>2890</v>
      </c>
      <c r="E839" s="850">
        <v>16.8</v>
      </c>
      <c r="F839" s="851">
        <v>7764.4800000000005</v>
      </c>
      <c r="G839" s="851">
        <f t="shared" si="39"/>
        <v>130443.26400000001</v>
      </c>
      <c r="H839" s="851">
        <v>17199.5</v>
      </c>
      <c r="I839" s="851">
        <f t="shared" si="40"/>
        <v>288951.60000000003</v>
      </c>
      <c r="J839" s="852">
        <f t="shared" si="38"/>
        <v>419394.86400000006</v>
      </c>
      <c r="K839" s="853"/>
      <c r="L839" s="854"/>
    </row>
    <row r="840" spans="1:12" s="855" customFormat="1" ht="124.2" outlineLevel="1">
      <c r="A840" s="848">
        <v>4022</v>
      </c>
      <c r="B840" s="849" t="s">
        <v>664</v>
      </c>
      <c r="C840" s="850" t="s">
        <v>2461</v>
      </c>
      <c r="D840" s="850" t="s">
        <v>2891</v>
      </c>
      <c r="E840" s="850">
        <v>5.37</v>
      </c>
      <c r="F840" s="851">
        <v>9063.68</v>
      </c>
      <c r="G840" s="851">
        <f t="shared" si="39"/>
        <v>48671.961600000002</v>
      </c>
      <c r="H840" s="851">
        <v>20136</v>
      </c>
      <c r="I840" s="851">
        <f t="shared" si="40"/>
        <v>108130.32</v>
      </c>
      <c r="J840" s="852">
        <f t="shared" si="38"/>
        <v>156802.28160000002</v>
      </c>
      <c r="K840" s="853"/>
      <c r="L840" s="854"/>
    </row>
    <row r="841" spans="1:12" s="855" customFormat="1" ht="124.2" outlineLevel="1">
      <c r="A841" s="848">
        <v>4023</v>
      </c>
      <c r="B841" s="849" t="s">
        <v>899</v>
      </c>
      <c r="C841" s="850" t="s">
        <v>2461</v>
      </c>
      <c r="D841" s="850" t="s">
        <v>2892</v>
      </c>
      <c r="E841" s="850">
        <v>0.4</v>
      </c>
      <c r="F841" s="851">
        <v>9806.08</v>
      </c>
      <c r="G841" s="851">
        <f t="shared" si="39"/>
        <v>3922.4320000000002</v>
      </c>
      <c r="H841" s="851">
        <v>21814.000000000004</v>
      </c>
      <c r="I841" s="851">
        <f t="shared" si="40"/>
        <v>8725.6000000000022</v>
      </c>
      <c r="J841" s="852">
        <f t="shared" si="38"/>
        <v>12648.032000000003</v>
      </c>
      <c r="K841" s="853"/>
      <c r="L841" s="854"/>
    </row>
    <row r="842" spans="1:12" s="855" customFormat="1" ht="69" outlineLevel="1">
      <c r="A842" s="848">
        <v>4024</v>
      </c>
      <c r="B842" s="849" t="s">
        <v>900</v>
      </c>
      <c r="C842" s="850" t="s">
        <v>2031</v>
      </c>
      <c r="D842" s="850" t="s">
        <v>2893</v>
      </c>
      <c r="E842" s="850">
        <v>2</v>
      </c>
      <c r="F842" s="851">
        <v>676.80000000000007</v>
      </c>
      <c r="G842" s="851">
        <f t="shared" si="39"/>
        <v>1353.6000000000001</v>
      </c>
      <c r="H842" s="851">
        <v>1250</v>
      </c>
      <c r="I842" s="851">
        <f t="shared" si="40"/>
        <v>2500</v>
      </c>
      <c r="J842" s="852">
        <f t="shared" si="38"/>
        <v>3853.6000000000004</v>
      </c>
      <c r="K842" s="853"/>
      <c r="L842" s="854"/>
    </row>
    <row r="843" spans="1:12" s="855" customFormat="1" ht="82.8" outlineLevel="1">
      <c r="A843" s="848">
        <v>4025</v>
      </c>
      <c r="B843" s="849" t="s">
        <v>901</v>
      </c>
      <c r="C843" s="850" t="s">
        <v>2031</v>
      </c>
      <c r="D843" s="850" t="s">
        <v>2894</v>
      </c>
      <c r="E843" s="850">
        <v>5</v>
      </c>
      <c r="F843" s="851">
        <v>5121.6000000000013</v>
      </c>
      <c r="G843" s="851">
        <f t="shared" si="39"/>
        <v>25608.000000000007</v>
      </c>
      <c r="H843" s="851">
        <v>9010.86</v>
      </c>
      <c r="I843" s="851">
        <f t="shared" si="40"/>
        <v>45054.3</v>
      </c>
      <c r="J843" s="852">
        <f t="shared" si="38"/>
        <v>70662.300000000017</v>
      </c>
      <c r="K843" s="853"/>
      <c r="L843" s="854"/>
    </row>
    <row r="844" spans="1:12" s="855" customFormat="1" ht="96.6" outlineLevel="1">
      <c r="A844" s="848">
        <v>4026</v>
      </c>
      <c r="B844" s="856" t="s">
        <v>902</v>
      </c>
      <c r="C844" s="850" t="s">
        <v>2031</v>
      </c>
      <c r="D844" s="850" t="s">
        <v>2895</v>
      </c>
      <c r="E844" s="850">
        <v>2</v>
      </c>
      <c r="F844" s="851">
        <v>6800</v>
      </c>
      <c r="G844" s="851">
        <f t="shared" si="39"/>
        <v>13600</v>
      </c>
      <c r="H844" s="851">
        <v>13843.5</v>
      </c>
      <c r="I844" s="851">
        <f t="shared" si="40"/>
        <v>27687</v>
      </c>
      <c r="J844" s="852">
        <f t="shared" si="38"/>
        <v>41287</v>
      </c>
      <c r="K844" s="853"/>
      <c r="L844" s="854"/>
    </row>
    <row r="845" spans="1:12" s="855" customFormat="1" ht="96.6" outlineLevel="1">
      <c r="A845" s="848">
        <v>4027</v>
      </c>
      <c r="B845" s="849" t="s">
        <v>903</v>
      </c>
      <c r="C845" s="850" t="s">
        <v>2031</v>
      </c>
      <c r="D845" s="850" t="s">
        <v>2896</v>
      </c>
      <c r="E845" s="850">
        <v>2</v>
      </c>
      <c r="F845" s="851">
        <v>10217.6</v>
      </c>
      <c r="G845" s="851">
        <f t="shared" si="39"/>
        <v>20435.2</v>
      </c>
      <c r="H845" s="851">
        <v>13843.5</v>
      </c>
      <c r="I845" s="851">
        <f t="shared" si="40"/>
        <v>27687</v>
      </c>
      <c r="J845" s="852">
        <f t="shared" si="38"/>
        <v>48122.2</v>
      </c>
      <c r="K845" s="853"/>
      <c r="L845" s="854"/>
    </row>
    <row r="846" spans="1:12" s="855" customFormat="1" ht="15.6" customHeight="1" outlineLevel="1">
      <c r="A846" s="848">
        <v>4028</v>
      </c>
      <c r="B846" s="849" t="s">
        <v>904</v>
      </c>
      <c r="C846" s="850" t="s">
        <v>2031</v>
      </c>
      <c r="D846" s="850" t="s">
        <v>2897</v>
      </c>
      <c r="E846" s="850">
        <v>1</v>
      </c>
      <c r="F846" s="851">
        <v>13032</v>
      </c>
      <c r="G846" s="851">
        <f t="shared" si="39"/>
        <v>13032</v>
      </c>
      <c r="H846" s="851">
        <v>13843.5</v>
      </c>
      <c r="I846" s="851">
        <f t="shared" si="40"/>
        <v>13843.5</v>
      </c>
      <c r="J846" s="852">
        <f t="shared" si="38"/>
        <v>26875.5</v>
      </c>
      <c r="K846" s="853"/>
      <c r="L846" s="854"/>
    </row>
    <row r="847" spans="1:12" s="855" customFormat="1" ht="15.6" customHeight="1" outlineLevel="1">
      <c r="A847" s="848">
        <v>4029</v>
      </c>
      <c r="B847" s="849" t="s">
        <v>677</v>
      </c>
      <c r="C847" s="850" t="s">
        <v>2031</v>
      </c>
      <c r="D847" s="850" t="s">
        <v>2701</v>
      </c>
      <c r="E847" s="850">
        <v>2</v>
      </c>
      <c r="F847" s="851">
        <v>15225.599999999999</v>
      </c>
      <c r="G847" s="851">
        <f t="shared" si="39"/>
        <v>30451.199999999997</v>
      </c>
      <c r="H847" s="851">
        <v>21394.5</v>
      </c>
      <c r="I847" s="851">
        <f t="shared" si="40"/>
        <v>42789</v>
      </c>
      <c r="J847" s="852">
        <f t="shared" si="38"/>
        <v>73240.2</v>
      </c>
      <c r="K847" s="853"/>
      <c r="L847" s="854"/>
    </row>
    <row r="848" spans="1:12" s="855" customFormat="1" ht="15.6" customHeight="1" outlineLevel="1">
      <c r="A848" s="848">
        <v>4030</v>
      </c>
      <c r="B848" s="849" t="s">
        <v>905</v>
      </c>
      <c r="C848" s="850" t="s">
        <v>2031</v>
      </c>
      <c r="D848" s="850" t="s">
        <v>2898</v>
      </c>
      <c r="E848" s="850">
        <v>1</v>
      </c>
      <c r="F848" s="851">
        <v>2009.6</v>
      </c>
      <c r="G848" s="851">
        <f t="shared" si="39"/>
        <v>2009.6</v>
      </c>
      <c r="H848" s="851">
        <v>3536.3849999999998</v>
      </c>
      <c r="I848" s="851">
        <f t="shared" si="40"/>
        <v>3536.3849999999998</v>
      </c>
      <c r="J848" s="852">
        <f t="shared" si="38"/>
        <v>5545.9849999999997</v>
      </c>
      <c r="K848" s="853"/>
      <c r="L848" s="854"/>
    </row>
    <row r="849" spans="1:12" s="855" customFormat="1" ht="15.6" customHeight="1" outlineLevel="1">
      <c r="A849" s="848">
        <v>4031</v>
      </c>
      <c r="B849" s="849" t="s">
        <v>906</v>
      </c>
      <c r="C849" s="850" t="s">
        <v>2031</v>
      </c>
      <c r="D849" s="850" t="s">
        <v>2899</v>
      </c>
      <c r="E849" s="850">
        <v>1</v>
      </c>
      <c r="F849" s="851">
        <v>5160</v>
      </c>
      <c r="G849" s="851">
        <f t="shared" si="39"/>
        <v>5160</v>
      </c>
      <c r="H849" s="851">
        <v>6292.5</v>
      </c>
      <c r="I849" s="851">
        <f t="shared" si="40"/>
        <v>6292.5</v>
      </c>
      <c r="J849" s="852">
        <f t="shared" si="38"/>
        <v>11452.5</v>
      </c>
      <c r="K849" s="853"/>
      <c r="L849" s="854"/>
    </row>
    <row r="850" spans="1:12" s="855" customFormat="1" ht="15.6" customHeight="1" outlineLevel="1">
      <c r="A850" s="848">
        <v>4032</v>
      </c>
      <c r="B850" s="849" t="s">
        <v>907</v>
      </c>
      <c r="C850" s="850" t="s">
        <v>2031</v>
      </c>
      <c r="D850" s="850" t="s">
        <v>2900</v>
      </c>
      <c r="E850" s="850">
        <v>1</v>
      </c>
      <c r="F850" s="851">
        <v>5160</v>
      </c>
      <c r="G850" s="851">
        <f t="shared" si="39"/>
        <v>5160</v>
      </c>
      <c r="H850" s="851">
        <v>10487.5</v>
      </c>
      <c r="I850" s="851">
        <f t="shared" si="40"/>
        <v>10487.5</v>
      </c>
      <c r="J850" s="852">
        <f t="shared" si="38"/>
        <v>15647.5</v>
      </c>
      <c r="K850" s="853"/>
      <c r="L850" s="854"/>
    </row>
    <row r="851" spans="1:12" s="855" customFormat="1" ht="82.8" outlineLevel="1">
      <c r="A851" s="848">
        <v>4033</v>
      </c>
      <c r="B851" s="849" t="s">
        <v>908</v>
      </c>
      <c r="C851" s="850" t="s">
        <v>2031</v>
      </c>
      <c r="D851" s="850" t="s">
        <v>2901</v>
      </c>
      <c r="E851" s="850">
        <v>1</v>
      </c>
      <c r="F851" s="851">
        <v>5160</v>
      </c>
      <c r="G851" s="851">
        <f t="shared" si="39"/>
        <v>5160</v>
      </c>
      <c r="H851" s="851">
        <v>6292.5</v>
      </c>
      <c r="I851" s="851">
        <f t="shared" si="40"/>
        <v>6292.5</v>
      </c>
      <c r="J851" s="852">
        <f t="shared" si="38"/>
        <v>11452.5</v>
      </c>
      <c r="K851" s="853"/>
      <c r="L851" s="854"/>
    </row>
    <row r="852" spans="1:12" s="855" customFormat="1" ht="82.8" outlineLevel="1">
      <c r="A852" s="848">
        <v>4034</v>
      </c>
      <c r="B852" s="849" t="s">
        <v>909</v>
      </c>
      <c r="C852" s="850" t="s">
        <v>2031</v>
      </c>
      <c r="D852" s="850" t="s">
        <v>2902</v>
      </c>
      <c r="E852" s="850">
        <v>1</v>
      </c>
      <c r="F852" s="851">
        <v>5160</v>
      </c>
      <c r="G852" s="851">
        <f t="shared" si="39"/>
        <v>5160</v>
      </c>
      <c r="H852" s="851">
        <v>6292.5</v>
      </c>
      <c r="I852" s="851">
        <f t="shared" si="40"/>
        <v>6292.5</v>
      </c>
      <c r="J852" s="852">
        <f t="shared" si="38"/>
        <v>11452.5</v>
      </c>
      <c r="K852" s="853"/>
      <c r="L852" s="854"/>
    </row>
    <row r="853" spans="1:12" s="855" customFormat="1" ht="96.6" outlineLevel="1">
      <c r="A853" s="848">
        <v>4035</v>
      </c>
      <c r="B853" s="849" t="s">
        <v>910</v>
      </c>
      <c r="C853" s="850" t="s">
        <v>2031</v>
      </c>
      <c r="D853" s="850" t="s">
        <v>2903</v>
      </c>
      <c r="E853" s="850">
        <v>1</v>
      </c>
      <c r="F853" s="851">
        <v>5896.0000000000009</v>
      </c>
      <c r="G853" s="851">
        <f t="shared" si="39"/>
        <v>5896.0000000000009</v>
      </c>
      <c r="H853" s="851">
        <v>4195</v>
      </c>
      <c r="I853" s="851">
        <f t="shared" si="40"/>
        <v>4195</v>
      </c>
      <c r="J853" s="852">
        <f t="shared" si="38"/>
        <v>10091</v>
      </c>
      <c r="K853" s="853"/>
      <c r="L853" s="854"/>
    </row>
    <row r="854" spans="1:12" s="855" customFormat="1" ht="82.8" outlineLevel="1">
      <c r="A854" s="848">
        <v>4036</v>
      </c>
      <c r="B854" s="849" t="s">
        <v>911</v>
      </c>
      <c r="C854" s="850" t="s">
        <v>2031</v>
      </c>
      <c r="D854" s="850" t="s">
        <v>2904</v>
      </c>
      <c r="E854" s="850">
        <v>1</v>
      </c>
      <c r="F854" s="851">
        <v>5284.8</v>
      </c>
      <c r="G854" s="851">
        <f t="shared" si="39"/>
        <v>5284.8</v>
      </c>
      <c r="H854" s="851">
        <v>9300.3150000000005</v>
      </c>
      <c r="I854" s="851">
        <f t="shared" si="40"/>
        <v>9300.3150000000005</v>
      </c>
      <c r="J854" s="852">
        <f t="shared" si="38"/>
        <v>14585.115000000002</v>
      </c>
      <c r="K854" s="853"/>
      <c r="L854" s="854"/>
    </row>
    <row r="855" spans="1:12" s="855" customFormat="1" ht="82.8" outlineLevel="1">
      <c r="A855" s="848">
        <v>4037</v>
      </c>
      <c r="B855" s="849" t="s">
        <v>912</v>
      </c>
      <c r="C855" s="850" t="s">
        <v>2031</v>
      </c>
      <c r="D855" s="850" t="s">
        <v>2905</v>
      </c>
      <c r="E855" s="850">
        <v>2</v>
      </c>
      <c r="F855" s="851">
        <v>16024</v>
      </c>
      <c r="G855" s="851">
        <f t="shared" si="39"/>
        <v>32048</v>
      </c>
      <c r="H855" s="851">
        <v>12218.000000000002</v>
      </c>
      <c r="I855" s="851">
        <f t="shared" si="40"/>
        <v>24436.000000000004</v>
      </c>
      <c r="J855" s="852">
        <f t="shared" si="38"/>
        <v>56484</v>
      </c>
      <c r="K855" s="853"/>
      <c r="L855" s="854"/>
    </row>
    <row r="856" spans="1:12" s="855" customFormat="1" ht="96.6" outlineLevel="1">
      <c r="A856" s="848">
        <v>4038</v>
      </c>
      <c r="B856" s="849" t="s">
        <v>913</v>
      </c>
      <c r="C856" s="850" t="s">
        <v>2532</v>
      </c>
      <c r="D856" s="850" t="s">
        <v>2906</v>
      </c>
      <c r="E856" s="850">
        <v>46.42</v>
      </c>
      <c r="F856" s="851">
        <v>806.40000000000009</v>
      </c>
      <c r="G856" s="851">
        <f t="shared" si="39"/>
        <v>37433.088000000003</v>
      </c>
      <c r="H856" s="851">
        <v>1150</v>
      </c>
      <c r="I856" s="851">
        <f t="shared" si="40"/>
        <v>53383</v>
      </c>
      <c r="J856" s="852">
        <f t="shared" si="38"/>
        <v>90816.088000000003</v>
      </c>
      <c r="K856" s="853"/>
      <c r="L856" s="854"/>
    </row>
    <row r="857" spans="1:12" s="855" customFormat="1" ht="13.8" outlineLevel="1">
      <c r="A857" s="848">
        <v>4039</v>
      </c>
      <c r="B857" s="849" t="s">
        <v>2907</v>
      </c>
      <c r="C857" s="850"/>
      <c r="D857" s="850"/>
      <c r="E857" s="850"/>
      <c r="F857" s="851"/>
      <c r="G857" s="851"/>
      <c r="H857" s="851"/>
      <c r="I857" s="851"/>
      <c r="J857" s="852"/>
      <c r="K857" s="853"/>
      <c r="L857" s="854"/>
    </row>
    <row r="858" spans="1:12" s="855" customFormat="1" ht="69" outlineLevel="1">
      <c r="A858" s="848">
        <v>4040</v>
      </c>
      <c r="B858" s="849" t="s">
        <v>884</v>
      </c>
      <c r="C858" s="850" t="s">
        <v>31</v>
      </c>
      <c r="D858" s="850">
        <v>1</v>
      </c>
      <c r="E858" s="850">
        <v>1</v>
      </c>
      <c r="F858" s="851">
        <v>4964353</v>
      </c>
      <c r="G858" s="851">
        <f t="shared" si="39"/>
        <v>4964353</v>
      </c>
      <c r="H858" s="851">
        <v>397148</v>
      </c>
      <c r="I858" s="851">
        <f t="shared" si="40"/>
        <v>397148</v>
      </c>
      <c r="J858" s="852">
        <f t="shared" ref="J858:J921" si="41">G858+I858</f>
        <v>5361501</v>
      </c>
      <c r="K858" s="853"/>
      <c r="L858" s="854"/>
    </row>
    <row r="859" spans="1:12" s="855" customFormat="1" ht="41.4" outlineLevel="1">
      <c r="A859" s="848">
        <v>4041</v>
      </c>
      <c r="B859" s="849" t="s">
        <v>885</v>
      </c>
      <c r="C859" s="850"/>
      <c r="D859" s="850"/>
      <c r="E859" s="850"/>
      <c r="F859" s="851"/>
      <c r="G859" s="851"/>
      <c r="H859" s="851"/>
      <c r="I859" s="851"/>
      <c r="J859" s="852"/>
      <c r="K859" s="853"/>
      <c r="L859" s="854"/>
    </row>
    <row r="860" spans="1:12" s="855" customFormat="1" ht="41.4" outlineLevel="1">
      <c r="A860" s="848">
        <v>4042</v>
      </c>
      <c r="B860" s="849" t="s">
        <v>886</v>
      </c>
      <c r="C860" s="850"/>
      <c r="D860" s="850"/>
      <c r="E860" s="850"/>
      <c r="F860" s="851"/>
      <c r="G860" s="851"/>
      <c r="H860" s="851"/>
      <c r="I860" s="851"/>
      <c r="J860" s="852"/>
      <c r="K860" s="853"/>
      <c r="L860" s="854"/>
    </row>
    <row r="861" spans="1:12" s="855" customFormat="1" ht="41.4" outlineLevel="1">
      <c r="A861" s="848">
        <v>4043</v>
      </c>
      <c r="B861" s="849" t="s">
        <v>887</v>
      </c>
      <c r="C861" s="850"/>
      <c r="D861" s="850"/>
      <c r="E861" s="850"/>
      <c r="F861" s="851"/>
      <c r="G861" s="851"/>
      <c r="H861" s="851"/>
      <c r="I861" s="851"/>
      <c r="J861" s="852"/>
      <c r="K861" s="853"/>
      <c r="L861" s="854"/>
    </row>
    <row r="862" spans="1:12" s="855" customFormat="1" ht="27.6" outlineLevel="1">
      <c r="A862" s="848">
        <v>4044</v>
      </c>
      <c r="B862" s="849" t="s">
        <v>888</v>
      </c>
      <c r="C862" s="850"/>
      <c r="D862" s="850"/>
      <c r="E862" s="850"/>
      <c r="F862" s="851"/>
      <c r="G862" s="851"/>
      <c r="H862" s="851"/>
      <c r="I862" s="851"/>
      <c r="J862" s="852"/>
      <c r="K862" s="853"/>
      <c r="L862" s="854"/>
    </row>
    <row r="863" spans="1:12" s="855" customFormat="1" ht="41.4" outlineLevel="1">
      <c r="A863" s="848">
        <v>4045</v>
      </c>
      <c r="B863" s="849" t="s">
        <v>889</v>
      </c>
      <c r="C863" s="850"/>
      <c r="D863" s="850"/>
      <c r="E863" s="850"/>
      <c r="F863" s="851"/>
      <c r="G863" s="851"/>
      <c r="H863" s="851"/>
      <c r="I863" s="851"/>
      <c r="J863" s="852"/>
      <c r="K863" s="853"/>
      <c r="L863" s="854"/>
    </row>
    <row r="864" spans="1:12" s="855" customFormat="1" ht="110.4" outlineLevel="1">
      <c r="A864" s="848">
        <v>4046</v>
      </c>
      <c r="B864" s="849" t="s">
        <v>890</v>
      </c>
      <c r="C864" s="850"/>
      <c r="D864" s="850"/>
      <c r="E864" s="850"/>
      <c r="F864" s="851"/>
      <c r="G864" s="851"/>
      <c r="H864" s="851"/>
      <c r="I864" s="851"/>
      <c r="J864" s="852"/>
      <c r="K864" s="853"/>
      <c r="L864" s="854"/>
    </row>
    <row r="865" spans="1:12" s="855" customFormat="1" ht="41.4" outlineLevel="1">
      <c r="A865" s="848">
        <v>4047</v>
      </c>
      <c r="B865" s="849" t="s">
        <v>891</v>
      </c>
      <c r="C865" s="850"/>
      <c r="D865" s="850"/>
      <c r="E865" s="850"/>
      <c r="F865" s="851"/>
      <c r="G865" s="851"/>
      <c r="H865" s="851"/>
      <c r="I865" s="851"/>
      <c r="J865" s="852"/>
      <c r="K865" s="853"/>
      <c r="L865" s="854"/>
    </row>
    <row r="866" spans="1:12" s="855" customFormat="1" ht="41.4" outlineLevel="1">
      <c r="A866" s="848">
        <v>4048</v>
      </c>
      <c r="B866" s="849" t="s">
        <v>892</v>
      </c>
      <c r="C866" s="850" t="s">
        <v>31</v>
      </c>
      <c r="D866" s="850">
        <v>4</v>
      </c>
      <c r="E866" s="850">
        <v>4</v>
      </c>
      <c r="F866" s="851">
        <v>10946.700000000003</v>
      </c>
      <c r="G866" s="851">
        <f t="shared" si="39"/>
        <v>43786.80000000001</v>
      </c>
      <c r="H866" s="851">
        <v>4488.1469999999999</v>
      </c>
      <c r="I866" s="851">
        <f t="shared" si="40"/>
        <v>17952.588</v>
      </c>
      <c r="J866" s="852">
        <f t="shared" si="41"/>
        <v>61739.388000000006</v>
      </c>
      <c r="K866" s="853"/>
      <c r="L866" s="854"/>
    </row>
    <row r="867" spans="1:12" s="855" customFormat="1" ht="69" outlineLevel="1">
      <c r="A867" s="848">
        <v>4049</v>
      </c>
      <c r="B867" s="849" t="s">
        <v>893</v>
      </c>
      <c r="C867" s="850" t="s">
        <v>31</v>
      </c>
      <c r="D867" s="850">
        <v>1</v>
      </c>
      <c r="E867" s="850">
        <v>1</v>
      </c>
      <c r="F867" s="851">
        <v>42051.75</v>
      </c>
      <c r="G867" s="851">
        <f t="shared" si="39"/>
        <v>42051.75</v>
      </c>
      <c r="H867" s="851">
        <v>11353.972500000002</v>
      </c>
      <c r="I867" s="851">
        <f t="shared" si="40"/>
        <v>11353.972500000002</v>
      </c>
      <c r="J867" s="852">
        <f t="shared" si="41"/>
        <v>53405.722500000003</v>
      </c>
      <c r="K867" s="853"/>
      <c r="L867" s="854"/>
    </row>
    <row r="868" spans="1:12" s="855" customFormat="1" ht="82.8" outlineLevel="1">
      <c r="A868" s="848">
        <v>4050</v>
      </c>
      <c r="B868" s="849" t="s">
        <v>645</v>
      </c>
      <c r="C868" s="850" t="s">
        <v>31</v>
      </c>
      <c r="D868" s="850">
        <v>1</v>
      </c>
      <c r="E868" s="850">
        <v>1</v>
      </c>
      <c r="F868" s="851">
        <v>58582.5</v>
      </c>
      <c r="G868" s="851">
        <f t="shared" si="39"/>
        <v>58582.5</v>
      </c>
      <c r="H868" s="851">
        <v>19918.050000000003</v>
      </c>
      <c r="I868" s="851">
        <f t="shared" si="40"/>
        <v>19918.050000000003</v>
      </c>
      <c r="J868" s="852">
        <f t="shared" si="41"/>
        <v>78500.55</v>
      </c>
      <c r="K868" s="853"/>
      <c r="L868" s="854"/>
    </row>
    <row r="869" spans="1:12" s="855" customFormat="1" ht="41.4" outlineLevel="1">
      <c r="A869" s="848">
        <v>4051</v>
      </c>
      <c r="B869" s="849" t="s">
        <v>894</v>
      </c>
      <c r="C869" s="850" t="s">
        <v>31</v>
      </c>
      <c r="D869" s="850">
        <v>2</v>
      </c>
      <c r="E869" s="850">
        <v>2</v>
      </c>
      <c r="F869" s="851">
        <v>20474.099999999999</v>
      </c>
      <c r="G869" s="851">
        <f t="shared" si="39"/>
        <v>40948.199999999997</v>
      </c>
      <c r="H869" s="851">
        <v>8670</v>
      </c>
      <c r="I869" s="851">
        <f t="shared" si="40"/>
        <v>17340</v>
      </c>
      <c r="J869" s="852">
        <f t="shared" si="41"/>
        <v>58288.2</v>
      </c>
      <c r="K869" s="853"/>
      <c r="L869" s="854"/>
    </row>
    <row r="870" spans="1:12" s="855" customFormat="1" ht="96.6" outlineLevel="1">
      <c r="A870" s="848">
        <v>4052</v>
      </c>
      <c r="B870" s="849" t="s">
        <v>895</v>
      </c>
      <c r="C870" s="850" t="s">
        <v>2461</v>
      </c>
      <c r="D870" s="850" t="s">
        <v>2908</v>
      </c>
      <c r="E870" s="850">
        <v>42.09</v>
      </c>
      <c r="F870" s="851">
        <v>3714.6666666666665</v>
      </c>
      <c r="G870" s="851">
        <f t="shared" si="39"/>
        <v>156350.32</v>
      </c>
      <c r="H870" s="851">
        <v>8298.5490000000009</v>
      </c>
      <c r="I870" s="851">
        <f t="shared" si="40"/>
        <v>349285.92741000006</v>
      </c>
      <c r="J870" s="852">
        <f t="shared" si="41"/>
        <v>505636.24741000007</v>
      </c>
      <c r="K870" s="853"/>
      <c r="L870" s="854"/>
    </row>
    <row r="871" spans="1:12" s="855" customFormat="1" ht="96.6" outlineLevel="1">
      <c r="A871" s="848">
        <v>4053</v>
      </c>
      <c r="B871" s="849" t="s">
        <v>896</v>
      </c>
      <c r="C871" s="850" t="s">
        <v>2461</v>
      </c>
      <c r="D871" s="850" t="s">
        <v>2909</v>
      </c>
      <c r="E871" s="850">
        <v>4.8499999999999996</v>
      </c>
      <c r="F871" s="851">
        <v>4716.8</v>
      </c>
      <c r="G871" s="851">
        <f t="shared" si="39"/>
        <v>22876.48</v>
      </c>
      <c r="H871" s="851">
        <v>10537.840000000002</v>
      </c>
      <c r="I871" s="851">
        <f t="shared" si="40"/>
        <v>51108.524000000005</v>
      </c>
      <c r="J871" s="852">
        <f t="shared" si="41"/>
        <v>73985.004000000001</v>
      </c>
      <c r="K871" s="853"/>
      <c r="L871" s="854"/>
    </row>
    <row r="872" spans="1:12" s="855" customFormat="1" ht="124.2" outlineLevel="1">
      <c r="A872" s="848">
        <v>4054</v>
      </c>
      <c r="B872" s="849" t="s">
        <v>897</v>
      </c>
      <c r="C872" s="850" t="s">
        <v>2461</v>
      </c>
      <c r="D872" s="850" t="s">
        <v>2910</v>
      </c>
      <c r="E872" s="850">
        <v>6.78</v>
      </c>
      <c r="F872" s="851">
        <v>7022.0800000000008</v>
      </c>
      <c r="G872" s="851">
        <f t="shared" si="39"/>
        <v>47609.702400000009</v>
      </c>
      <c r="H872" s="851">
        <v>15521.5</v>
      </c>
      <c r="I872" s="851">
        <f t="shared" si="40"/>
        <v>105235.77</v>
      </c>
      <c r="J872" s="852">
        <f t="shared" si="41"/>
        <v>152845.47240000003</v>
      </c>
      <c r="K872" s="853"/>
      <c r="L872" s="854"/>
    </row>
    <row r="873" spans="1:12" s="855" customFormat="1" ht="124.2" outlineLevel="1">
      <c r="A873" s="848">
        <v>4055</v>
      </c>
      <c r="B873" s="849" t="s">
        <v>898</v>
      </c>
      <c r="C873" s="850" t="s">
        <v>2461</v>
      </c>
      <c r="D873" s="850" t="s">
        <v>2911</v>
      </c>
      <c r="E873" s="850">
        <v>10.15</v>
      </c>
      <c r="F873" s="851">
        <v>7764.4800000000005</v>
      </c>
      <c r="G873" s="851">
        <f t="shared" si="39"/>
        <v>78809.472000000009</v>
      </c>
      <c r="H873" s="851">
        <v>17199.5</v>
      </c>
      <c r="I873" s="851">
        <f t="shared" si="40"/>
        <v>174574.92500000002</v>
      </c>
      <c r="J873" s="852">
        <f t="shared" si="41"/>
        <v>253384.39700000003</v>
      </c>
      <c r="K873" s="853"/>
      <c r="L873" s="854"/>
    </row>
    <row r="874" spans="1:12" s="855" customFormat="1" ht="124.2" outlineLevel="1">
      <c r="A874" s="848">
        <v>4056</v>
      </c>
      <c r="B874" s="849" t="s">
        <v>914</v>
      </c>
      <c r="C874" s="850" t="s">
        <v>2461</v>
      </c>
      <c r="D874" s="850" t="s">
        <v>2912</v>
      </c>
      <c r="E874" s="850">
        <v>1.18</v>
      </c>
      <c r="F874" s="851">
        <v>7764.4800000000005</v>
      </c>
      <c r="G874" s="851">
        <f t="shared" si="39"/>
        <v>9162.0864000000001</v>
      </c>
      <c r="H874" s="851">
        <v>17199.5</v>
      </c>
      <c r="I874" s="851">
        <f t="shared" si="40"/>
        <v>20295.41</v>
      </c>
      <c r="J874" s="852">
        <f t="shared" si="41"/>
        <v>29457.4964</v>
      </c>
      <c r="K874" s="853"/>
      <c r="L874" s="854"/>
    </row>
    <row r="875" spans="1:12" s="855" customFormat="1" ht="124.2" outlineLevel="1">
      <c r="A875" s="848">
        <v>4057</v>
      </c>
      <c r="B875" s="849" t="s">
        <v>664</v>
      </c>
      <c r="C875" s="850" t="s">
        <v>2461</v>
      </c>
      <c r="D875" s="850" t="s">
        <v>2913</v>
      </c>
      <c r="E875" s="850">
        <v>5.36</v>
      </c>
      <c r="F875" s="851">
        <v>9063.68</v>
      </c>
      <c r="G875" s="851">
        <f t="shared" si="39"/>
        <v>48581.324800000002</v>
      </c>
      <c r="H875" s="851">
        <v>20136</v>
      </c>
      <c r="I875" s="851">
        <f t="shared" si="40"/>
        <v>107928.96000000001</v>
      </c>
      <c r="J875" s="852">
        <f t="shared" si="41"/>
        <v>156510.28480000002</v>
      </c>
      <c r="K875" s="853"/>
      <c r="L875" s="854"/>
    </row>
    <row r="876" spans="1:12" s="855" customFormat="1" ht="124.2" outlineLevel="1">
      <c r="A876" s="848">
        <v>4058</v>
      </c>
      <c r="B876" s="849" t="s">
        <v>899</v>
      </c>
      <c r="C876" s="850" t="s">
        <v>2461</v>
      </c>
      <c r="D876" s="850" t="s">
        <v>2892</v>
      </c>
      <c r="E876" s="850">
        <v>0.4</v>
      </c>
      <c r="F876" s="851">
        <v>9806.08</v>
      </c>
      <c r="G876" s="851">
        <f t="shared" si="39"/>
        <v>3922.4320000000002</v>
      </c>
      <c r="H876" s="851">
        <v>21814.000000000004</v>
      </c>
      <c r="I876" s="851">
        <f t="shared" si="40"/>
        <v>8725.6000000000022</v>
      </c>
      <c r="J876" s="852">
        <f t="shared" si="41"/>
        <v>12648.032000000003</v>
      </c>
      <c r="K876" s="853"/>
      <c r="L876" s="854"/>
    </row>
    <row r="877" spans="1:12" s="855" customFormat="1" ht="69" outlineLevel="1">
      <c r="A877" s="848">
        <v>4059</v>
      </c>
      <c r="B877" s="849" t="s">
        <v>900</v>
      </c>
      <c r="C877" s="850" t="s">
        <v>2031</v>
      </c>
      <c r="D877" s="850" t="s">
        <v>2893</v>
      </c>
      <c r="E877" s="850">
        <v>2</v>
      </c>
      <c r="F877" s="851">
        <v>676.80000000000007</v>
      </c>
      <c r="G877" s="851">
        <f t="shared" ref="G877:G880" si="42">F877*E877</f>
        <v>1353.6000000000001</v>
      </c>
      <c r="H877" s="851">
        <v>1250</v>
      </c>
      <c r="I877" s="851">
        <f t="shared" ref="I877:I880" si="43">H877*E877</f>
        <v>2500</v>
      </c>
      <c r="J877" s="852">
        <f t="shared" si="41"/>
        <v>3853.6000000000004</v>
      </c>
      <c r="K877" s="853"/>
      <c r="L877" s="854"/>
    </row>
    <row r="878" spans="1:12" s="855" customFormat="1" ht="82.8" outlineLevel="1">
      <c r="A878" s="848">
        <v>4060</v>
      </c>
      <c r="B878" s="849" t="s">
        <v>915</v>
      </c>
      <c r="C878" s="850" t="s">
        <v>2031</v>
      </c>
      <c r="D878" s="850" t="s">
        <v>2914</v>
      </c>
      <c r="E878" s="850">
        <v>2</v>
      </c>
      <c r="F878" s="851">
        <v>2803.2000000000003</v>
      </c>
      <c r="G878" s="851">
        <f t="shared" si="42"/>
        <v>5606.4000000000005</v>
      </c>
      <c r="H878" s="851">
        <v>4933.3200000000006</v>
      </c>
      <c r="I878" s="851">
        <f t="shared" si="43"/>
        <v>9866.6400000000012</v>
      </c>
      <c r="J878" s="852">
        <f t="shared" si="41"/>
        <v>15473.04</v>
      </c>
      <c r="K878" s="853"/>
      <c r="L878" s="854"/>
    </row>
    <row r="879" spans="1:12" s="855" customFormat="1" ht="82.8" outlineLevel="1">
      <c r="A879" s="848">
        <v>4061</v>
      </c>
      <c r="B879" s="849" t="s">
        <v>901</v>
      </c>
      <c r="C879" s="850" t="s">
        <v>2031</v>
      </c>
      <c r="D879" s="850" t="s">
        <v>2915</v>
      </c>
      <c r="E879" s="850">
        <v>8</v>
      </c>
      <c r="F879" s="851">
        <v>5121.6000000000013</v>
      </c>
      <c r="G879" s="851">
        <f t="shared" si="42"/>
        <v>40972.80000000001</v>
      </c>
      <c r="H879" s="851">
        <v>9010.86</v>
      </c>
      <c r="I879" s="851">
        <f t="shared" si="43"/>
        <v>72086.880000000005</v>
      </c>
      <c r="J879" s="852">
        <f t="shared" si="41"/>
        <v>113059.68000000002</v>
      </c>
      <c r="K879" s="853"/>
      <c r="L879" s="854"/>
    </row>
    <row r="880" spans="1:12" s="855" customFormat="1" ht="96.6" outlineLevel="1">
      <c r="A880" s="848">
        <v>4062</v>
      </c>
      <c r="B880" s="849" t="s">
        <v>903</v>
      </c>
      <c r="C880" s="850" t="s">
        <v>2031</v>
      </c>
      <c r="D880" s="850" t="s">
        <v>2916</v>
      </c>
      <c r="E880" s="850">
        <v>1</v>
      </c>
      <c r="F880" s="851">
        <v>10217.6</v>
      </c>
      <c r="G880" s="851">
        <f t="shared" si="42"/>
        <v>10217.6</v>
      </c>
      <c r="H880" s="851">
        <v>13843.5</v>
      </c>
      <c r="I880" s="851">
        <f t="shared" si="43"/>
        <v>13843.5</v>
      </c>
      <c r="J880" s="852">
        <f t="shared" si="41"/>
        <v>24061.1</v>
      </c>
      <c r="K880" s="853"/>
      <c r="L880" s="854"/>
    </row>
    <row r="881" spans="1:12" s="855" customFormat="1" ht="96.6" outlineLevel="1">
      <c r="A881" s="848">
        <v>4063</v>
      </c>
      <c r="B881" s="849" t="s">
        <v>904</v>
      </c>
      <c r="C881" s="850" t="s">
        <v>2031</v>
      </c>
      <c r="D881" s="850" t="s">
        <v>2897</v>
      </c>
      <c r="E881" s="850">
        <v>1</v>
      </c>
      <c r="F881" s="851">
        <v>13032</v>
      </c>
      <c r="G881" s="851">
        <f>F881*E881</f>
        <v>13032</v>
      </c>
      <c r="H881" s="851">
        <v>13843.5</v>
      </c>
      <c r="I881" s="851">
        <f>H881*E881</f>
        <v>13843.5</v>
      </c>
      <c r="J881" s="852">
        <f t="shared" si="41"/>
        <v>26875.5</v>
      </c>
      <c r="K881" s="853"/>
      <c r="L881" s="854"/>
    </row>
    <row r="882" spans="1:12" s="855" customFormat="1" ht="96.6" outlineLevel="1">
      <c r="A882" s="848">
        <v>4064</v>
      </c>
      <c r="B882" s="849" t="s">
        <v>677</v>
      </c>
      <c r="C882" s="850" t="s">
        <v>2031</v>
      </c>
      <c r="D882" s="850" t="s">
        <v>2701</v>
      </c>
      <c r="E882" s="850">
        <v>2</v>
      </c>
      <c r="F882" s="851">
        <v>15225.599999999999</v>
      </c>
      <c r="G882" s="851">
        <f t="shared" ref="G882:G945" si="44">F882*E882</f>
        <v>30451.199999999997</v>
      </c>
      <c r="H882" s="851">
        <v>21394.5</v>
      </c>
      <c r="I882" s="851">
        <f t="shared" ref="I882:I945" si="45">H882*E882</f>
        <v>42789</v>
      </c>
      <c r="J882" s="852">
        <f t="shared" si="41"/>
        <v>73240.2</v>
      </c>
      <c r="K882" s="853"/>
      <c r="L882" s="854"/>
    </row>
    <row r="883" spans="1:12" s="855" customFormat="1" ht="82.8" outlineLevel="1">
      <c r="A883" s="848">
        <v>4065</v>
      </c>
      <c r="B883" s="849" t="s">
        <v>905</v>
      </c>
      <c r="C883" s="850" t="s">
        <v>2031</v>
      </c>
      <c r="D883" s="850" t="s">
        <v>2898</v>
      </c>
      <c r="E883" s="850">
        <v>1</v>
      </c>
      <c r="F883" s="851">
        <v>2009.6</v>
      </c>
      <c r="G883" s="851">
        <f t="shared" si="44"/>
        <v>2009.6</v>
      </c>
      <c r="H883" s="851">
        <v>3536.3849999999998</v>
      </c>
      <c r="I883" s="851">
        <f t="shared" si="45"/>
        <v>3536.3849999999998</v>
      </c>
      <c r="J883" s="852">
        <f t="shared" si="41"/>
        <v>5545.9849999999997</v>
      </c>
      <c r="K883" s="853"/>
      <c r="L883" s="854"/>
    </row>
    <row r="884" spans="1:12" s="855" customFormat="1" ht="82.8" outlineLevel="1">
      <c r="A884" s="848">
        <v>4066</v>
      </c>
      <c r="B884" s="849" t="s">
        <v>906</v>
      </c>
      <c r="C884" s="850" t="s">
        <v>2031</v>
      </c>
      <c r="D884" s="850" t="s">
        <v>2899</v>
      </c>
      <c r="E884" s="850">
        <v>1</v>
      </c>
      <c r="F884" s="851">
        <v>5160</v>
      </c>
      <c r="G884" s="851">
        <f t="shared" si="44"/>
        <v>5160</v>
      </c>
      <c r="H884" s="851">
        <v>6292.5</v>
      </c>
      <c r="I884" s="851">
        <f t="shared" si="45"/>
        <v>6292.5</v>
      </c>
      <c r="J884" s="852">
        <f t="shared" si="41"/>
        <v>11452.5</v>
      </c>
      <c r="K884" s="853"/>
      <c r="L884" s="854"/>
    </row>
    <row r="885" spans="1:12" s="855" customFormat="1" ht="82.8" outlineLevel="1">
      <c r="A885" s="848">
        <v>4067</v>
      </c>
      <c r="B885" s="849" t="s">
        <v>907</v>
      </c>
      <c r="C885" s="850" t="s">
        <v>2031</v>
      </c>
      <c r="D885" s="850" t="s">
        <v>2900</v>
      </c>
      <c r="E885" s="850">
        <v>1</v>
      </c>
      <c r="F885" s="851">
        <v>5160</v>
      </c>
      <c r="G885" s="851">
        <f t="shared" si="44"/>
        <v>5160</v>
      </c>
      <c r="H885" s="851">
        <v>10487.5</v>
      </c>
      <c r="I885" s="851">
        <f t="shared" si="45"/>
        <v>10487.5</v>
      </c>
      <c r="J885" s="852">
        <f t="shared" si="41"/>
        <v>15647.5</v>
      </c>
      <c r="K885" s="853"/>
      <c r="L885" s="854"/>
    </row>
    <row r="886" spans="1:12" s="855" customFormat="1" ht="82.8" outlineLevel="1">
      <c r="A886" s="848">
        <v>4068</v>
      </c>
      <c r="B886" s="849" t="s">
        <v>916</v>
      </c>
      <c r="C886" s="850" t="s">
        <v>2031</v>
      </c>
      <c r="D886" s="850" t="s">
        <v>2902</v>
      </c>
      <c r="E886" s="850">
        <v>1</v>
      </c>
      <c r="F886" s="851">
        <v>5160</v>
      </c>
      <c r="G886" s="851">
        <f t="shared" si="44"/>
        <v>5160</v>
      </c>
      <c r="H886" s="851">
        <v>8390</v>
      </c>
      <c r="I886" s="851">
        <f t="shared" si="45"/>
        <v>8390</v>
      </c>
      <c r="J886" s="852">
        <f t="shared" si="41"/>
        <v>13550</v>
      </c>
      <c r="K886" s="853"/>
      <c r="L886" s="854"/>
    </row>
    <row r="887" spans="1:12" s="855" customFormat="1" ht="96.6" outlineLevel="1">
      <c r="A887" s="848">
        <v>4069</v>
      </c>
      <c r="B887" s="849" t="s">
        <v>910</v>
      </c>
      <c r="C887" s="850" t="s">
        <v>2031</v>
      </c>
      <c r="D887" s="850" t="s">
        <v>2903</v>
      </c>
      <c r="E887" s="850">
        <v>1</v>
      </c>
      <c r="F887" s="851">
        <v>5896.0000000000009</v>
      </c>
      <c r="G887" s="851">
        <f t="shared" si="44"/>
        <v>5896.0000000000009</v>
      </c>
      <c r="H887" s="851">
        <v>4195</v>
      </c>
      <c r="I887" s="851">
        <f t="shared" si="45"/>
        <v>4195</v>
      </c>
      <c r="J887" s="852">
        <f t="shared" si="41"/>
        <v>10091</v>
      </c>
      <c r="K887" s="853"/>
      <c r="L887" s="854"/>
    </row>
    <row r="888" spans="1:12" s="855" customFormat="1" ht="82.8" outlineLevel="1">
      <c r="A888" s="848">
        <v>4070</v>
      </c>
      <c r="B888" s="856" t="s">
        <v>911</v>
      </c>
      <c r="C888" s="850" t="s">
        <v>2031</v>
      </c>
      <c r="D888" s="850" t="s">
        <v>2904</v>
      </c>
      <c r="E888" s="850">
        <v>1</v>
      </c>
      <c r="F888" s="851">
        <v>5284.8</v>
      </c>
      <c r="G888" s="851">
        <f t="shared" si="44"/>
        <v>5284.8</v>
      </c>
      <c r="H888" s="851">
        <v>9300.3150000000005</v>
      </c>
      <c r="I888" s="851">
        <f t="shared" si="45"/>
        <v>9300.3150000000005</v>
      </c>
      <c r="J888" s="852">
        <f t="shared" si="41"/>
        <v>14585.115000000002</v>
      </c>
      <c r="K888" s="853"/>
      <c r="L888" s="854"/>
    </row>
    <row r="889" spans="1:12" s="855" customFormat="1" ht="82.8" outlineLevel="1">
      <c r="A889" s="848">
        <v>4071</v>
      </c>
      <c r="B889" s="849" t="s">
        <v>912</v>
      </c>
      <c r="C889" s="850" t="s">
        <v>2031</v>
      </c>
      <c r="D889" s="850" t="s">
        <v>2905</v>
      </c>
      <c r="E889" s="850">
        <v>2</v>
      </c>
      <c r="F889" s="851">
        <v>16024</v>
      </c>
      <c r="G889" s="851">
        <f t="shared" si="44"/>
        <v>32048</v>
      </c>
      <c r="H889" s="851">
        <v>12218.000000000002</v>
      </c>
      <c r="I889" s="851">
        <f t="shared" si="45"/>
        <v>24436.000000000004</v>
      </c>
      <c r="J889" s="852">
        <f t="shared" si="41"/>
        <v>56484</v>
      </c>
      <c r="K889" s="853"/>
      <c r="L889" s="854"/>
    </row>
    <row r="890" spans="1:12" s="855" customFormat="1" ht="15.6" customHeight="1" outlineLevel="1">
      <c r="A890" s="848">
        <v>4072</v>
      </c>
      <c r="B890" s="849" t="s">
        <v>913</v>
      </c>
      <c r="C890" s="850" t="s">
        <v>2532</v>
      </c>
      <c r="D890" s="850" t="s">
        <v>2917</v>
      </c>
      <c r="E890" s="850">
        <v>46.41</v>
      </c>
      <c r="F890" s="851">
        <v>806.40000000000009</v>
      </c>
      <c r="G890" s="851">
        <f t="shared" si="44"/>
        <v>37425.024000000005</v>
      </c>
      <c r="H890" s="851">
        <v>1150</v>
      </c>
      <c r="I890" s="851">
        <f t="shared" si="45"/>
        <v>53371.499999999993</v>
      </c>
      <c r="J890" s="852">
        <f t="shared" si="41"/>
        <v>90796.524000000005</v>
      </c>
      <c r="K890" s="853"/>
      <c r="L890" s="854"/>
    </row>
    <row r="891" spans="1:12" s="855" customFormat="1" ht="15.6" customHeight="1" outlineLevel="1">
      <c r="A891" s="848">
        <v>4073</v>
      </c>
      <c r="B891" s="849" t="s">
        <v>2918</v>
      </c>
      <c r="C891" s="850"/>
      <c r="D891" s="850"/>
      <c r="E891" s="850"/>
      <c r="F891" s="851"/>
      <c r="G891" s="851"/>
      <c r="H891" s="851"/>
      <c r="I891" s="851"/>
      <c r="J891" s="852"/>
      <c r="K891" s="853"/>
      <c r="L891" s="854"/>
    </row>
    <row r="892" spans="1:12" s="855" customFormat="1" ht="15.6" customHeight="1" outlineLevel="1">
      <c r="A892" s="848">
        <v>4074</v>
      </c>
      <c r="B892" s="849" t="s">
        <v>884</v>
      </c>
      <c r="C892" s="850" t="s">
        <v>31</v>
      </c>
      <c r="D892" s="850">
        <v>1</v>
      </c>
      <c r="E892" s="850">
        <v>1</v>
      </c>
      <c r="F892" s="851">
        <v>4964353</v>
      </c>
      <c r="G892" s="851">
        <f t="shared" si="44"/>
        <v>4964353</v>
      </c>
      <c r="H892" s="851">
        <v>397148</v>
      </c>
      <c r="I892" s="851">
        <f t="shared" si="45"/>
        <v>397148</v>
      </c>
      <c r="J892" s="852">
        <f t="shared" si="41"/>
        <v>5361501</v>
      </c>
      <c r="K892" s="853"/>
      <c r="L892" s="854"/>
    </row>
    <row r="893" spans="1:12" s="855" customFormat="1" ht="15.6" customHeight="1" outlineLevel="1">
      <c r="A893" s="848">
        <v>4075</v>
      </c>
      <c r="B893" s="849" t="s">
        <v>885</v>
      </c>
      <c r="C893" s="850"/>
      <c r="D893" s="850"/>
      <c r="E893" s="850"/>
      <c r="F893" s="851"/>
      <c r="G893" s="851"/>
      <c r="H893" s="851"/>
      <c r="I893" s="851"/>
      <c r="J893" s="852"/>
      <c r="K893" s="853"/>
      <c r="L893" s="854"/>
    </row>
    <row r="894" spans="1:12" s="855" customFormat="1" ht="15.6" customHeight="1" outlineLevel="1">
      <c r="A894" s="848">
        <v>4076</v>
      </c>
      <c r="B894" s="849" t="s">
        <v>886</v>
      </c>
      <c r="C894" s="850"/>
      <c r="D894" s="850"/>
      <c r="E894" s="850"/>
      <c r="F894" s="851"/>
      <c r="G894" s="851"/>
      <c r="H894" s="851"/>
      <c r="I894" s="851"/>
      <c r="J894" s="852"/>
      <c r="K894" s="853"/>
      <c r="L894" s="854"/>
    </row>
    <row r="895" spans="1:12" s="855" customFormat="1" ht="41.4" outlineLevel="1">
      <c r="A895" s="848">
        <v>4077</v>
      </c>
      <c r="B895" s="849" t="s">
        <v>887</v>
      </c>
      <c r="C895" s="850"/>
      <c r="D895" s="850"/>
      <c r="E895" s="850"/>
      <c r="F895" s="851"/>
      <c r="G895" s="851"/>
      <c r="H895" s="851"/>
      <c r="I895" s="851"/>
      <c r="J895" s="852"/>
      <c r="K895" s="853"/>
      <c r="L895" s="854"/>
    </row>
    <row r="896" spans="1:12" s="855" customFormat="1" ht="27.6" outlineLevel="1">
      <c r="A896" s="848">
        <v>4078</v>
      </c>
      <c r="B896" s="849" t="s">
        <v>888</v>
      </c>
      <c r="C896" s="850"/>
      <c r="D896" s="850"/>
      <c r="E896" s="850"/>
      <c r="F896" s="851"/>
      <c r="G896" s="851"/>
      <c r="H896" s="851"/>
      <c r="I896" s="851"/>
      <c r="J896" s="852"/>
      <c r="K896" s="853"/>
      <c r="L896" s="854"/>
    </row>
    <row r="897" spans="1:12" s="855" customFormat="1" ht="41.4" outlineLevel="1">
      <c r="A897" s="848">
        <v>4079</v>
      </c>
      <c r="B897" s="849" t="s">
        <v>889</v>
      </c>
      <c r="C897" s="850"/>
      <c r="D897" s="850"/>
      <c r="E897" s="850"/>
      <c r="F897" s="851"/>
      <c r="G897" s="851"/>
      <c r="H897" s="851"/>
      <c r="I897" s="851"/>
      <c r="J897" s="852"/>
      <c r="K897" s="853"/>
      <c r="L897" s="854"/>
    </row>
    <row r="898" spans="1:12" s="855" customFormat="1" ht="110.4" outlineLevel="1">
      <c r="A898" s="848">
        <v>4080</v>
      </c>
      <c r="B898" s="849" t="s">
        <v>890</v>
      </c>
      <c r="C898" s="850"/>
      <c r="D898" s="850"/>
      <c r="E898" s="850"/>
      <c r="F898" s="851"/>
      <c r="G898" s="851"/>
      <c r="H898" s="851"/>
      <c r="I898" s="851"/>
      <c r="J898" s="852"/>
      <c r="K898" s="853"/>
      <c r="L898" s="854"/>
    </row>
    <row r="899" spans="1:12" s="855" customFormat="1" ht="41.4" outlineLevel="1">
      <c r="A899" s="848">
        <v>4081</v>
      </c>
      <c r="B899" s="849" t="s">
        <v>891</v>
      </c>
      <c r="C899" s="850"/>
      <c r="D899" s="850"/>
      <c r="E899" s="850"/>
      <c r="F899" s="851"/>
      <c r="G899" s="851"/>
      <c r="H899" s="851"/>
      <c r="I899" s="851"/>
      <c r="J899" s="852"/>
      <c r="K899" s="853"/>
      <c r="L899" s="854"/>
    </row>
    <row r="900" spans="1:12" s="855" customFormat="1" ht="41.4" outlineLevel="1">
      <c r="A900" s="848">
        <v>4082</v>
      </c>
      <c r="B900" s="849" t="s">
        <v>892</v>
      </c>
      <c r="C900" s="850" t="s">
        <v>31</v>
      </c>
      <c r="D900" s="850">
        <v>4</v>
      </c>
      <c r="E900" s="850">
        <v>4</v>
      </c>
      <c r="F900" s="851">
        <v>10946.700000000003</v>
      </c>
      <c r="G900" s="851">
        <f t="shared" si="44"/>
        <v>43786.80000000001</v>
      </c>
      <c r="H900" s="851">
        <v>4488.1469999999999</v>
      </c>
      <c r="I900" s="851">
        <f t="shared" si="45"/>
        <v>17952.588</v>
      </c>
      <c r="J900" s="852">
        <f t="shared" si="41"/>
        <v>61739.388000000006</v>
      </c>
      <c r="K900" s="853"/>
      <c r="L900" s="854"/>
    </row>
    <row r="901" spans="1:12" s="855" customFormat="1" ht="69" outlineLevel="1">
      <c r="A901" s="848">
        <v>4083</v>
      </c>
      <c r="B901" s="849" t="s">
        <v>893</v>
      </c>
      <c r="C901" s="850" t="s">
        <v>31</v>
      </c>
      <c r="D901" s="850">
        <v>1</v>
      </c>
      <c r="E901" s="850">
        <v>1</v>
      </c>
      <c r="F901" s="851">
        <v>42051.75</v>
      </c>
      <c r="G901" s="851">
        <f t="shared" si="44"/>
        <v>42051.75</v>
      </c>
      <c r="H901" s="851">
        <v>11353.972500000002</v>
      </c>
      <c r="I901" s="851">
        <f t="shared" si="45"/>
        <v>11353.972500000002</v>
      </c>
      <c r="J901" s="852">
        <f t="shared" si="41"/>
        <v>53405.722500000003</v>
      </c>
      <c r="K901" s="853"/>
      <c r="L901" s="854"/>
    </row>
    <row r="902" spans="1:12" s="855" customFormat="1" ht="82.8" outlineLevel="1">
      <c r="A902" s="848">
        <v>4084</v>
      </c>
      <c r="B902" s="849" t="s">
        <v>645</v>
      </c>
      <c r="C902" s="850" t="s">
        <v>31</v>
      </c>
      <c r="D902" s="850">
        <v>1</v>
      </c>
      <c r="E902" s="850">
        <v>1</v>
      </c>
      <c r="F902" s="851">
        <v>58582.5</v>
      </c>
      <c r="G902" s="851">
        <f t="shared" si="44"/>
        <v>58582.5</v>
      </c>
      <c r="H902" s="851">
        <v>19918.050000000003</v>
      </c>
      <c r="I902" s="851">
        <f t="shared" si="45"/>
        <v>19918.050000000003</v>
      </c>
      <c r="J902" s="852">
        <f t="shared" si="41"/>
        <v>78500.55</v>
      </c>
      <c r="K902" s="853"/>
      <c r="L902" s="854"/>
    </row>
    <row r="903" spans="1:12" s="855" customFormat="1" ht="41.4" outlineLevel="1">
      <c r="A903" s="848">
        <v>4085</v>
      </c>
      <c r="B903" s="849" t="s">
        <v>894</v>
      </c>
      <c r="C903" s="850" t="s">
        <v>31</v>
      </c>
      <c r="D903" s="850">
        <v>2</v>
      </c>
      <c r="E903" s="850">
        <v>2</v>
      </c>
      <c r="F903" s="851">
        <v>20474.099999999999</v>
      </c>
      <c r="G903" s="851">
        <f t="shared" si="44"/>
        <v>40948.199999999997</v>
      </c>
      <c r="H903" s="851">
        <v>8670</v>
      </c>
      <c r="I903" s="851">
        <f t="shared" si="45"/>
        <v>17340</v>
      </c>
      <c r="J903" s="852">
        <f t="shared" si="41"/>
        <v>58288.2</v>
      </c>
      <c r="K903" s="853"/>
      <c r="L903" s="854"/>
    </row>
    <row r="904" spans="1:12" s="855" customFormat="1" ht="96.6" outlineLevel="1">
      <c r="A904" s="848">
        <v>4086</v>
      </c>
      <c r="B904" s="849" t="s">
        <v>895</v>
      </c>
      <c r="C904" s="850" t="s">
        <v>2461</v>
      </c>
      <c r="D904" s="850" t="s">
        <v>2919</v>
      </c>
      <c r="E904" s="850">
        <v>39.26</v>
      </c>
      <c r="F904" s="851">
        <v>3714.6666666666665</v>
      </c>
      <c r="G904" s="851">
        <f t="shared" si="44"/>
        <v>145837.81333333332</v>
      </c>
      <c r="H904" s="851">
        <v>8298.5490000000009</v>
      </c>
      <c r="I904" s="851">
        <f t="shared" si="45"/>
        <v>325801.03374000004</v>
      </c>
      <c r="J904" s="852">
        <f t="shared" si="41"/>
        <v>471638.84707333334</v>
      </c>
      <c r="K904" s="853"/>
      <c r="L904" s="854"/>
    </row>
    <row r="905" spans="1:12" s="855" customFormat="1" ht="96.6" outlineLevel="1">
      <c r="A905" s="848">
        <v>4087</v>
      </c>
      <c r="B905" s="849" t="s">
        <v>896</v>
      </c>
      <c r="C905" s="850" t="s">
        <v>2461</v>
      </c>
      <c r="D905" s="850" t="s">
        <v>2920</v>
      </c>
      <c r="E905" s="850">
        <v>12.49</v>
      </c>
      <c r="F905" s="851">
        <v>4716.8</v>
      </c>
      <c r="G905" s="851">
        <f t="shared" si="44"/>
        <v>58912.832000000002</v>
      </c>
      <c r="H905" s="851">
        <v>10537.840000000002</v>
      </c>
      <c r="I905" s="851">
        <f t="shared" si="45"/>
        <v>131617.62160000001</v>
      </c>
      <c r="J905" s="852">
        <f t="shared" si="41"/>
        <v>190530.45360000001</v>
      </c>
      <c r="K905" s="853"/>
      <c r="L905" s="854"/>
    </row>
    <row r="906" spans="1:12" s="855" customFormat="1" ht="124.2" outlineLevel="1">
      <c r="A906" s="848">
        <v>4088</v>
      </c>
      <c r="B906" s="849" t="s">
        <v>898</v>
      </c>
      <c r="C906" s="850" t="s">
        <v>2461</v>
      </c>
      <c r="D906" s="850" t="s">
        <v>2921</v>
      </c>
      <c r="E906" s="850">
        <v>1.56</v>
      </c>
      <c r="F906" s="851">
        <v>7764.4800000000005</v>
      </c>
      <c r="G906" s="851">
        <f t="shared" si="44"/>
        <v>12112.588800000001</v>
      </c>
      <c r="H906" s="851">
        <v>17199.5</v>
      </c>
      <c r="I906" s="851">
        <f t="shared" si="45"/>
        <v>26831.22</v>
      </c>
      <c r="J906" s="852">
        <f t="shared" si="41"/>
        <v>38943.808799999999</v>
      </c>
      <c r="K906" s="853"/>
      <c r="L906" s="854"/>
    </row>
    <row r="907" spans="1:12" s="855" customFormat="1" ht="124.2" outlineLevel="1">
      <c r="A907" s="848">
        <v>4089</v>
      </c>
      <c r="B907" s="849" t="s">
        <v>914</v>
      </c>
      <c r="C907" s="850" t="s">
        <v>2461</v>
      </c>
      <c r="D907" s="850" t="s">
        <v>2922</v>
      </c>
      <c r="E907" s="850">
        <v>4.7</v>
      </c>
      <c r="F907" s="851">
        <v>7764.4800000000005</v>
      </c>
      <c r="G907" s="851">
        <f t="shared" si="44"/>
        <v>36493.056000000004</v>
      </c>
      <c r="H907" s="851">
        <v>17199.5</v>
      </c>
      <c r="I907" s="851">
        <f t="shared" si="45"/>
        <v>80837.650000000009</v>
      </c>
      <c r="J907" s="852">
        <f t="shared" si="41"/>
        <v>117330.70600000001</v>
      </c>
      <c r="K907" s="853"/>
      <c r="L907" s="854"/>
    </row>
    <row r="908" spans="1:12" s="855" customFormat="1" ht="124.2" outlineLevel="1">
      <c r="A908" s="848">
        <v>4090</v>
      </c>
      <c r="B908" s="849" t="s">
        <v>664</v>
      </c>
      <c r="C908" s="850" t="s">
        <v>2461</v>
      </c>
      <c r="D908" s="850" t="s">
        <v>2891</v>
      </c>
      <c r="E908" s="850">
        <v>5.37</v>
      </c>
      <c r="F908" s="851">
        <v>9063.68</v>
      </c>
      <c r="G908" s="851">
        <f t="shared" si="44"/>
        <v>48671.961600000002</v>
      </c>
      <c r="H908" s="851">
        <v>20136</v>
      </c>
      <c r="I908" s="851">
        <f t="shared" si="45"/>
        <v>108130.32</v>
      </c>
      <c r="J908" s="852">
        <f t="shared" si="41"/>
        <v>156802.28160000002</v>
      </c>
      <c r="K908" s="853"/>
      <c r="L908" s="854"/>
    </row>
    <row r="909" spans="1:12" s="855" customFormat="1" ht="124.2" outlineLevel="1">
      <c r="A909" s="848">
        <v>4091</v>
      </c>
      <c r="B909" s="849" t="s">
        <v>899</v>
      </c>
      <c r="C909" s="850" t="s">
        <v>2461</v>
      </c>
      <c r="D909" s="850" t="s">
        <v>2892</v>
      </c>
      <c r="E909" s="850">
        <v>0.4</v>
      </c>
      <c r="F909" s="851">
        <v>9806.08</v>
      </c>
      <c r="G909" s="851">
        <f t="shared" si="44"/>
        <v>3922.4320000000002</v>
      </c>
      <c r="H909" s="851">
        <v>21814.000000000004</v>
      </c>
      <c r="I909" s="851">
        <f t="shared" si="45"/>
        <v>8725.6000000000022</v>
      </c>
      <c r="J909" s="852">
        <f t="shared" si="41"/>
        <v>12648.032000000003</v>
      </c>
      <c r="K909" s="853"/>
      <c r="L909" s="854"/>
    </row>
    <row r="910" spans="1:12" s="855" customFormat="1" ht="69" outlineLevel="1">
      <c r="A910" s="848">
        <v>4092</v>
      </c>
      <c r="B910" s="849" t="s">
        <v>917</v>
      </c>
      <c r="C910" s="850" t="s">
        <v>2031</v>
      </c>
      <c r="D910" s="850" t="s">
        <v>2923</v>
      </c>
      <c r="E910" s="850">
        <v>1</v>
      </c>
      <c r="F910" s="851">
        <v>856</v>
      </c>
      <c r="G910" s="851">
        <f t="shared" si="44"/>
        <v>856</v>
      </c>
      <c r="H910" s="851">
        <v>1250</v>
      </c>
      <c r="I910" s="851">
        <f t="shared" si="45"/>
        <v>1250</v>
      </c>
      <c r="J910" s="852">
        <f t="shared" si="41"/>
        <v>2106</v>
      </c>
      <c r="K910" s="853"/>
      <c r="L910" s="854"/>
    </row>
    <row r="911" spans="1:12" s="855" customFormat="1" ht="82.8" outlineLevel="1">
      <c r="A911" s="848">
        <v>4093</v>
      </c>
      <c r="B911" s="849" t="s">
        <v>901</v>
      </c>
      <c r="C911" s="850" t="s">
        <v>2031</v>
      </c>
      <c r="D911" s="850" t="s">
        <v>2924</v>
      </c>
      <c r="E911" s="850">
        <v>6</v>
      </c>
      <c r="F911" s="851">
        <v>5121.6000000000013</v>
      </c>
      <c r="G911" s="851">
        <f t="shared" si="44"/>
        <v>30729.600000000006</v>
      </c>
      <c r="H911" s="851">
        <v>9010.86</v>
      </c>
      <c r="I911" s="851">
        <f t="shared" si="45"/>
        <v>54065.16</v>
      </c>
      <c r="J911" s="852">
        <f t="shared" si="41"/>
        <v>84794.760000000009</v>
      </c>
      <c r="K911" s="853"/>
      <c r="L911" s="854"/>
    </row>
    <row r="912" spans="1:12" s="855" customFormat="1" ht="96.6" outlineLevel="1">
      <c r="A912" s="848">
        <v>4094</v>
      </c>
      <c r="B912" s="849" t="s">
        <v>903</v>
      </c>
      <c r="C912" s="850" t="s">
        <v>2031</v>
      </c>
      <c r="D912" s="850" t="s">
        <v>2916</v>
      </c>
      <c r="E912" s="850">
        <v>1</v>
      </c>
      <c r="F912" s="851">
        <v>10217.6</v>
      </c>
      <c r="G912" s="851">
        <f t="shared" si="44"/>
        <v>10217.6</v>
      </c>
      <c r="H912" s="851">
        <v>13843.5</v>
      </c>
      <c r="I912" s="851">
        <f t="shared" si="45"/>
        <v>13843.5</v>
      </c>
      <c r="J912" s="852">
        <f t="shared" si="41"/>
        <v>24061.1</v>
      </c>
      <c r="K912" s="853"/>
      <c r="L912" s="854"/>
    </row>
    <row r="913" spans="1:12" s="855" customFormat="1" ht="96.6" outlineLevel="1">
      <c r="A913" s="848">
        <v>4095</v>
      </c>
      <c r="B913" s="849" t="s">
        <v>904</v>
      </c>
      <c r="C913" s="850" t="s">
        <v>2031</v>
      </c>
      <c r="D913" s="850" t="s">
        <v>2897</v>
      </c>
      <c r="E913" s="850">
        <v>1</v>
      </c>
      <c r="F913" s="851">
        <v>13032</v>
      </c>
      <c r="G913" s="851">
        <f t="shared" si="44"/>
        <v>13032</v>
      </c>
      <c r="H913" s="851">
        <v>13843.5</v>
      </c>
      <c r="I913" s="851">
        <f t="shared" si="45"/>
        <v>13843.5</v>
      </c>
      <c r="J913" s="852">
        <f t="shared" si="41"/>
        <v>26875.5</v>
      </c>
      <c r="K913" s="853"/>
      <c r="L913" s="854"/>
    </row>
    <row r="914" spans="1:12" s="855" customFormat="1" ht="96.6" outlineLevel="1">
      <c r="A914" s="848">
        <v>4096</v>
      </c>
      <c r="B914" s="849" t="s">
        <v>677</v>
      </c>
      <c r="C914" s="850" t="s">
        <v>2031</v>
      </c>
      <c r="D914" s="850" t="s">
        <v>2701</v>
      </c>
      <c r="E914" s="850">
        <v>2</v>
      </c>
      <c r="F914" s="851">
        <v>15225.599999999999</v>
      </c>
      <c r="G914" s="851">
        <f t="shared" si="44"/>
        <v>30451.199999999997</v>
      </c>
      <c r="H914" s="851">
        <v>21394.5</v>
      </c>
      <c r="I914" s="851">
        <f t="shared" si="45"/>
        <v>42789</v>
      </c>
      <c r="J914" s="852">
        <f t="shared" si="41"/>
        <v>73240.2</v>
      </c>
      <c r="K914" s="853"/>
      <c r="L914" s="854"/>
    </row>
    <row r="915" spans="1:12" s="855" customFormat="1" ht="82.8" outlineLevel="1">
      <c r="A915" s="848">
        <v>4097</v>
      </c>
      <c r="B915" s="849" t="s">
        <v>905</v>
      </c>
      <c r="C915" s="850" t="s">
        <v>2031</v>
      </c>
      <c r="D915" s="850" t="s">
        <v>2705</v>
      </c>
      <c r="E915" s="850">
        <v>3</v>
      </c>
      <c r="F915" s="851">
        <v>2009.6</v>
      </c>
      <c r="G915" s="851">
        <f t="shared" si="44"/>
        <v>6028.7999999999993</v>
      </c>
      <c r="H915" s="851">
        <v>3536.3849999999998</v>
      </c>
      <c r="I915" s="851">
        <f t="shared" si="45"/>
        <v>10609.154999999999</v>
      </c>
      <c r="J915" s="852">
        <f t="shared" si="41"/>
        <v>16637.954999999998</v>
      </c>
      <c r="K915" s="853"/>
      <c r="L915" s="854"/>
    </row>
    <row r="916" spans="1:12" s="855" customFormat="1" ht="82.8" outlineLevel="1">
      <c r="A916" s="848">
        <v>4098</v>
      </c>
      <c r="B916" s="849" t="s">
        <v>907</v>
      </c>
      <c r="C916" s="850" t="s">
        <v>2031</v>
      </c>
      <c r="D916" s="850" t="s">
        <v>2900</v>
      </c>
      <c r="E916" s="850">
        <v>1</v>
      </c>
      <c r="F916" s="851">
        <v>5160</v>
      </c>
      <c r="G916" s="851">
        <f t="shared" si="44"/>
        <v>5160</v>
      </c>
      <c r="H916" s="851">
        <v>8390</v>
      </c>
      <c r="I916" s="851">
        <f t="shared" si="45"/>
        <v>8390</v>
      </c>
      <c r="J916" s="852">
        <f t="shared" si="41"/>
        <v>13550</v>
      </c>
      <c r="K916" s="853"/>
      <c r="L916" s="854"/>
    </row>
    <row r="917" spans="1:12" s="855" customFormat="1" ht="82.8" outlineLevel="1">
      <c r="A917" s="848">
        <v>4099</v>
      </c>
      <c r="B917" s="849" t="s">
        <v>916</v>
      </c>
      <c r="C917" s="850" t="s">
        <v>2031</v>
      </c>
      <c r="D917" s="850" t="s">
        <v>2902</v>
      </c>
      <c r="E917" s="850">
        <v>1</v>
      </c>
      <c r="F917" s="851">
        <v>5160</v>
      </c>
      <c r="G917" s="851">
        <f t="shared" si="44"/>
        <v>5160</v>
      </c>
      <c r="H917" s="851">
        <v>8390</v>
      </c>
      <c r="I917" s="851">
        <f t="shared" si="45"/>
        <v>8390</v>
      </c>
      <c r="J917" s="852">
        <f t="shared" si="41"/>
        <v>13550</v>
      </c>
      <c r="K917" s="853"/>
      <c r="L917" s="854"/>
    </row>
    <row r="918" spans="1:12" s="855" customFormat="1" ht="96.6" outlineLevel="1">
      <c r="A918" s="848">
        <v>4100</v>
      </c>
      <c r="B918" s="849" t="s">
        <v>918</v>
      </c>
      <c r="C918" s="850" t="s">
        <v>2031</v>
      </c>
      <c r="D918" s="850" t="s">
        <v>2706</v>
      </c>
      <c r="E918" s="850">
        <v>1</v>
      </c>
      <c r="F918" s="851">
        <v>5896.0000000000009</v>
      </c>
      <c r="G918" s="851">
        <f t="shared" si="44"/>
        <v>5896.0000000000009</v>
      </c>
      <c r="H918" s="851">
        <v>4195</v>
      </c>
      <c r="I918" s="851">
        <f t="shared" si="45"/>
        <v>4195</v>
      </c>
      <c r="J918" s="852">
        <f t="shared" si="41"/>
        <v>10091</v>
      </c>
      <c r="K918" s="853"/>
      <c r="L918" s="854"/>
    </row>
    <row r="919" spans="1:12" s="855" customFormat="1" ht="82.8" outlineLevel="1">
      <c r="A919" s="848">
        <v>4101</v>
      </c>
      <c r="B919" s="849" t="s">
        <v>911</v>
      </c>
      <c r="C919" s="850" t="s">
        <v>2031</v>
      </c>
      <c r="D919" s="850" t="s">
        <v>2904</v>
      </c>
      <c r="E919" s="850">
        <v>1</v>
      </c>
      <c r="F919" s="851">
        <v>5284.8</v>
      </c>
      <c r="G919" s="851">
        <f t="shared" si="44"/>
        <v>5284.8</v>
      </c>
      <c r="H919" s="851">
        <v>9300.3150000000005</v>
      </c>
      <c r="I919" s="851">
        <f t="shared" si="45"/>
        <v>9300.3150000000005</v>
      </c>
      <c r="J919" s="852">
        <f t="shared" si="41"/>
        <v>14585.115000000002</v>
      </c>
      <c r="K919" s="853"/>
      <c r="L919" s="854"/>
    </row>
    <row r="920" spans="1:12" s="855" customFormat="1" ht="82.8" outlineLevel="1">
      <c r="A920" s="848">
        <v>4102</v>
      </c>
      <c r="B920" s="849" t="s">
        <v>919</v>
      </c>
      <c r="C920" s="850" t="s">
        <v>2031</v>
      </c>
      <c r="D920" s="850" t="s">
        <v>2925</v>
      </c>
      <c r="E920" s="850">
        <v>1</v>
      </c>
      <c r="F920" s="851">
        <v>5284.8</v>
      </c>
      <c r="G920" s="851">
        <f t="shared" si="44"/>
        <v>5284.8</v>
      </c>
      <c r="H920" s="851">
        <v>9300.3150000000005</v>
      </c>
      <c r="I920" s="851">
        <f t="shared" si="45"/>
        <v>9300.3150000000005</v>
      </c>
      <c r="J920" s="852">
        <f t="shared" si="41"/>
        <v>14585.115000000002</v>
      </c>
      <c r="K920" s="853"/>
      <c r="L920" s="854"/>
    </row>
    <row r="921" spans="1:12" s="855" customFormat="1" ht="82.8" outlineLevel="1">
      <c r="A921" s="848">
        <v>4103</v>
      </c>
      <c r="B921" s="849" t="s">
        <v>912</v>
      </c>
      <c r="C921" s="850" t="s">
        <v>2031</v>
      </c>
      <c r="D921" s="850" t="s">
        <v>2905</v>
      </c>
      <c r="E921" s="850">
        <v>2</v>
      </c>
      <c r="F921" s="851">
        <v>16024</v>
      </c>
      <c r="G921" s="851">
        <f t="shared" si="44"/>
        <v>32048</v>
      </c>
      <c r="H921" s="851">
        <v>12218.000000000002</v>
      </c>
      <c r="I921" s="851">
        <f t="shared" si="45"/>
        <v>24436.000000000004</v>
      </c>
      <c r="J921" s="852">
        <f t="shared" si="41"/>
        <v>56484</v>
      </c>
      <c r="K921" s="853"/>
      <c r="L921" s="854"/>
    </row>
    <row r="922" spans="1:12" s="855" customFormat="1" ht="96.6" outlineLevel="1">
      <c r="A922" s="848">
        <v>4104</v>
      </c>
      <c r="B922" s="849" t="s">
        <v>913</v>
      </c>
      <c r="C922" s="850" t="s">
        <v>2532</v>
      </c>
      <c r="D922" s="850" t="s">
        <v>2906</v>
      </c>
      <c r="E922" s="850">
        <v>46.42</v>
      </c>
      <c r="F922" s="851">
        <v>806.40000000000009</v>
      </c>
      <c r="G922" s="851">
        <f t="shared" si="44"/>
        <v>37433.088000000003</v>
      </c>
      <c r="H922" s="851">
        <v>1150</v>
      </c>
      <c r="I922" s="851">
        <f t="shared" si="45"/>
        <v>53383</v>
      </c>
      <c r="J922" s="852">
        <f t="shared" ref="J922:J985" si="46">G922+I922</f>
        <v>90816.088000000003</v>
      </c>
      <c r="K922" s="853"/>
      <c r="L922" s="854"/>
    </row>
    <row r="923" spans="1:12" s="855" customFormat="1" ht="13.8" outlineLevel="1">
      <c r="A923" s="848">
        <v>4105</v>
      </c>
      <c r="B923" s="849" t="s">
        <v>2926</v>
      </c>
      <c r="C923" s="850"/>
      <c r="D923" s="850"/>
      <c r="E923" s="850"/>
      <c r="F923" s="851"/>
      <c r="G923" s="851"/>
      <c r="H923" s="851"/>
      <c r="I923" s="851"/>
      <c r="J923" s="852"/>
      <c r="K923" s="853"/>
      <c r="L923" s="854"/>
    </row>
    <row r="924" spans="1:12" s="855" customFormat="1" ht="69" outlineLevel="1">
      <c r="A924" s="848">
        <v>4106</v>
      </c>
      <c r="B924" s="849" t="s">
        <v>884</v>
      </c>
      <c r="C924" s="850" t="s">
        <v>31</v>
      </c>
      <c r="D924" s="850">
        <v>1</v>
      </c>
      <c r="E924" s="850">
        <v>1</v>
      </c>
      <c r="F924" s="851">
        <v>4964353</v>
      </c>
      <c r="G924" s="851">
        <f t="shared" si="44"/>
        <v>4964353</v>
      </c>
      <c r="H924" s="851">
        <v>397148</v>
      </c>
      <c r="I924" s="851">
        <f t="shared" si="45"/>
        <v>397148</v>
      </c>
      <c r="J924" s="852">
        <f t="shared" si="46"/>
        <v>5361501</v>
      </c>
      <c r="K924" s="853"/>
      <c r="L924" s="854"/>
    </row>
    <row r="925" spans="1:12" s="855" customFormat="1" ht="41.4" outlineLevel="1">
      <c r="A925" s="848">
        <v>4107</v>
      </c>
      <c r="B925" s="849" t="s">
        <v>885</v>
      </c>
      <c r="C925" s="850"/>
      <c r="D925" s="850"/>
      <c r="E925" s="850"/>
      <c r="F925" s="851"/>
      <c r="G925" s="851"/>
      <c r="H925" s="851"/>
      <c r="I925" s="851"/>
      <c r="J925" s="852"/>
      <c r="K925" s="853"/>
      <c r="L925" s="854"/>
    </row>
    <row r="926" spans="1:12" s="855" customFormat="1" ht="41.4" outlineLevel="1">
      <c r="A926" s="848">
        <v>4108</v>
      </c>
      <c r="B926" s="849" t="s">
        <v>886</v>
      </c>
      <c r="C926" s="850"/>
      <c r="D926" s="850"/>
      <c r="E926" s="850"/>
      <c r="F926" s="851"/>
      <c r="G926" s="851"/>
      <c r="H926" s="851"/>
      <c r="I926" s="851"/>
      <c r="J926" s="852"/>
      <c r="K926" s="853"/>
      <c r="L926" s="854"/>
    </row>
    <row r="927" spans="1:12" s="855" customFormat="1" ht="41.4" outlineLevel="1">
      <c r="A927" s="848">
        <v>4109</v>
      </c>
      <c r="B927" s="849" t="s">
        <v>887</v>
      </c>
      <c r="C927" s="850"/>
      <c r="D927" s="850"/>
      <c r="E927" s="850"/>
      <c r="F927" s="851"/>
      <c r="G927" s="851"/>
      <c r="H927" s="851"/>
      <c r="I927" s="851"/>
      <c r="J927" s="852"/>
      <c r="K927" s="853"/>
      <c r="L927" s="854"/>
    </row>
    <row r="928" spans="1:12" s="855" customFormat="1" ht="27.6" outlineLevel="1">
      <c r="A928" s="848">
        <v>4110</v>
      </c>
      <c r="B928" s="849" t="s">
        <v>888</v>
      </c>
      <c r="C928" s="850"/>
      <c r="D928" s="850"/>
      <c r="E928" s="850"/>
      <c r="F928" s="851"/>
      <c r="G928" s="851"/>
      <c r="H928" s="851"/>
      <c r="I928" s="851"/>
      <c r="J928" s="852"/>
      <c r="K928" s="853"/>
      <c r="L928" s="854"/>
    </row>
    <row r="929" spans="1:12" s="855" customFormat="1" ht="41.4" outlineLevel="1">
      <c r="A929" s="848">
        <v>4111</v>
      </c>
      <c r="B929" s="849" t="s">
        <v>889</v>
      </c>
      <c r="C929" s="850"/>
      <c r="D929" s="850"/>
      <c r="E929" s="850"/>
      <c r="F929" s="851"/>
      <c r="G929" s="851"/>
      <c r="H929" s="851"/>
      <c r="I929" s="851"/>
      <c r="J929" s="852"/>
      <c r="K929" s="853"/>
      <c r="L929" s="854"/>
    </row>
    <row r="930" spans="1:12" s="855" customFormat="1" ht="110.4" outlineLevel="1">
      <c r="A930" s="848">
        <v>4112</v>
      </c>
      <c r="B930" s="849" t="s">
        <v>890</v>
      </c>
      <c r="C930" s="850"/>
      <c r="D930" s="850"/>
      <c r="E930" s="850"/>
      <c r="F930" s="851"/>
      <c r="G930" s="851"/>
      <c r="H930" s="851"/>
      <c r="I930" s="851"/>
      <c r="J930" s="852"/>
      <c r="K930" s="853"/>
      <c r="L930" s="854"/>
    </row>
    <row r="931" spans="1:12" s="855" customFormat="1" ht="41.4" outlineLevel="1">
      <c r="A931" s="848">
        <v>4113</v>
      </c>
      <c r="B931" s="849" t="s">
        <v>891</v>
      </c>
      <c r="C931" s="850"/>
      <c r="D931" s="850"/>
      <c r="E931" s="850"/>
      <c r="F931" s="851"/>
      <c r="G931" s="851"/>
      <c r="H931" s="851"/>
      <c r="I931" s="851"/>
      <c r="J931" s="852"/>
      <c r="K931" s="853"/>
      <c r="L931" s="854"/>
    </row>
    <row r="932" spans="1:12" s="855" customFormat="1" ht="41.4" outlineLevel="1">
      <c r="A932" s="848">
        <v>4114</v>
      </c>
      <c r="B932" s="856" t="s">
        <v>892</v>
      </c>
      <c r="C932" s="850" t="s">
        <v>31</v>
      </c>
      <c r="D932" s="850">
        <v>4</v>
      </c>
      <c r="E932" s="850">
        <v>4</v>
      </c>
      <c r="F932" s="851">
        <v>10946.700000000003</v>
      </c>
      <c r="G932" s="851">
        <f t="shared" si="44"/>
        <v>43786.80000000001</v>
      </c>
      <c r="H932" s="851">
        <v>4488.1469999999999</v>
      </c>
      <c r="I932" s="851">
        <f t="shared" si="45"/>
        <v>17952.588</v>
      </c>
      <c r="J932" s="852">
        <f t="shared" si="46"/>
        <v>61739.388000000006</v>
      </c>
      <c r="K932" s="853"/>
      <c r="L932" s="854"/>
    </row>
    <row r="933" spans="1:12" s="855" customFormat="1" ht="69" outlineLevel="1">
      <c r="A933" s="848">
        <v>4115</v>
      </c>
      <c r="B933" s="849" t="s">
        <v>893</v>
      </c>
      <c r="C933" s="850" t="s">
        <v>31</v>
      </c>
      <c r="D933" s="850">
        <v>1</v>
      </c>
      <c r="E933" s="850">
        <v>1</v>
      </c>
      <c r="F933" s="851">
        <v>42051.75</v>
      </c>
      <c r="G933" s="851">
        <f t="shared" si="44"/>
        <v>42051.75</v>
      </c>
      <c r="H933" s="851">
        <v>11353.972500000002</v>
      </c>
      <c r="I933" s="851">
        <f t="shared" si="45"/>
        <v>11353.972500000002</v>
      </c>
      <c r="J933" s="852">
        <f t="shared" si="46"/>
        <v>53405.722500000003</v>
      </c>
      <c r="K933" s="853"/>
      <c r="L933" s="854"/>
    </row>
    <row r="934" spans="1:12" s="855" customFormat="1" ht="82.8" outlineLevel="1">
      <c r="A934" s="848">
        <v>4116</v>
      </c>
      <c r="B934" s="849" t="s">
        <v>645</v>
      </c>
      <c r="C934" s="850" t="s">
        <v>31</v>
      </c>
      <c r="D934" s="850">
        <v>1</v>
      </c>
      <c r="E934" s="850">
        <v>1</v>
      </c>
      <c r="F934" s="851">
        <v>58582.5</v>
      </c>
      <c r="G934" s="851">
        <f t="shared" si="44"/>
        <v>58582.5</v>
      </c>
      <c r="H934" s="851">
        <v>19918.050000000003</v>
      </c>
      <c r="I934" s="851">
        <f t="shared" si="45"/>
        <v>19918.050000000003</v>
      </c>
      <c r="J934" s="852">
        <f t="shared" si="46"/>
        <v>78500.55</v>
      </c>
      <c r="K934" s="853"/>
      <c r="L934" s="854"/>
    </row>
    <row r="935" spans="1:12" s="855" customFormat="1" ht="41.4" outlineLevel="1">
      <c r="A935" s="848">
        <v>4117</v>
      </c>
      <c r="B935" s="849" t="s">
        <v>894</v>
      </c>
      <c r="C935" s="850" t="s">
        <v>31</v>
      </c>
      <c r="D935" s="850">
        <v>2</v>
      </c>
      <c r="E935" s="850">
        <v>2</v>
      </c>
      <c r="F935" s="851">
        <v>20474.099999999999</v>
      </c>
      <c r="G935" s="851">
        <f t="shared" si="44"/>
        <v>40948.199999999997</v>
      </c>
      <c r="H935" s="851">
        <v>8670</v>
      </c>
      <c r="I935" s="851">
        <f t="shared" si="45"/>
        <v>17340</v>
      </c>
      <c r="J935" s="852">
        <f t="shared" si="46"/>
        <v>58288.2</v>
      </c>
      <c r="K935" s="853"/>
      <c r="L935" s="854"/>
    </row>
    <row r="936" spans="1:12" s="855" customFormat="1" ht="96.6" outlineLevel="1">
      <c r="A936" s="848">
        <v>4118</v>
      </c>
      <c r="B936" s="849" t="s">
        <v>895</v>
      </c>
      <c r="C936" s="850" t="s">
        <v>2461</v>
      </c>
      <c r="D936" s="850" t="s">
        <v>2927</v>
      </c>
      <c r="E936" s="850">
        <v>37.64</v>
      </c>
      <c r="F936" s="851">
        <v>3714.6666666666665</v>
      </c>
      <c r="G936" s="851">
        <f t="shared" si="44"/>
        <v>139820.05333333334</v>
      </c>
      <c r="H936" s="851">
        <v>8298.5490000000009</v>
      </c>
      <c r="I936" s="851">
        <f t="shared" si="45"/>
        <v>312357.38436000003</v>
      </c>
      <c r="J936" s="852">
        <f t="shared" si="46"/>
        <v>452177.43769333337</v>
      </c>
      <c r="K936" s="853"/>
      <c r="L936" s="854"/>
    </row>
    <row r="937" spans="1:12" s="855" customFormat="1" ht="96.6" outlineLevel="1">
      <c r="A937" s="848">
        <v>4119</v>
      </c>
      <c r="B937" s="849" t="s">
        <v>896</v>
      </c>
      <c r="C937" s="850" t="s">
        <v>2461</v>
      </c>
      <c r="D937" s="850" t="s">
        <v>2928</v>
      </c>
      <c r="E937" s="850">
        <v>9.5399999999999991</v>
      </c>
      <c r="F937" s="851">
        <v>4716.8</v>
      </c>
      <c r="G937" s="851">
        <f t="shared" si="44"/>
        <v>44998.271999999997</v>
      </c>
      <c r="H937" s="851">
        <v>10537.840000000002</v>
      </c>
      <c r="I937" s="851">
        <f t="shared" si="45"/>
        <v>100530.99360000002</v>
      </c>
      <c r="J937" s="852">
        <f t="shared" si="46"/>
        <v>145529.26560000001</v>
      </c>
      <c r="K937" s="853"/>
      <c r="L937" s="854"/>
    </row>
    <row r="938" spans="1:12" s="855" customFormat="1" ht="124.2" outlineLevel="1">
      <c r="A938" s="848">
        <v>4120</v>
      </c>
      <c r="B938" s="849" t="s">
        <v>920</v>
      </c>
      <c r="C938" s="850" t="s">
        <v>2461</v>
      </c>
      <c r="D938" s="850" t="s">
        <v>2929</v>
      </c>
      <c r="E938" s="850">
        <v>6.06</v>
      </c>
      <c r="F938" s="851">
        <v>5722.880000000001</v>
      </c>
      <c r="G938" s="851">
        <f t="shared" si="44"/>
        <v>34680.652800000003</v>
      </c>
      <c r="H938" s="851">
        <v>12585</v>
      </c>
      <c r="I938" s="851">
        <f t="shared" si="45"/>
        <v>76265.099999999991</v>
      </c>
      <c r="J938" s="852">
        <f t="shared" si="46"/>
        <v>110945.75279999999</v>
      </c>
      <c r="K938" s="853"/>
      <c r="L938" s="854"/>
    </row>
    <row r="939" spans="1:12" s="855" customFormat="1" ht="124.2" outlineLevel="1">
      <c r="A939" s="848">
        <v>4121</v>
      </c>
      <c r="B939" s="849" t="s">
        <v>914</v>
      </c>
      <c r="C939" s="850" t="s">
        <v>2461</v>
      </c>
      <c r="D939" s="850" t="s">
        <v>2930</v>
      </c>
      <c r="E939" s="850">
        <v>4.3</v>
      </c>
      <c r="F939" s="851">
        <v>7764.4800000000005</v>
      </c>
      <c r="G939" s="851">
        <f t="shared" si="44"/>
        <v>33387.264000000003</v>
      </c>
      <c r="H939" s="851">
        <v>17199.5</v>
      </c>
      <c r="I939" s="851">
        <f t="shared" si="45"/>
        <v>73957.849999999991</v>
      </c>
      <c r="J939" s="852">
        <f t="shared" si="46"/>
        <v>107345.114</v>
      </c>
      <c r="K939" s="853"/>
      <c r="L939" s="854"/>
    </row>
    <row r="940" spans="1:12" s="855" customFormat="1" ht="124.2" outlineLevel="1">
      <c r="A940" s="848">
        <v>4122</v>
      </c>
      <c r="B940" s="849" t="s">
        <v>664</v>
      </c>
      <c r="C940" s="850" t="s">
        <v>2461</v>
      </c>
      <c r="D940" s="850" t="s">
        <v>2891</v>
      </c>
      <c r="E940" s="850">
        <v>5.37</v>
      </c>
      <c r="F940" s="851">
        <v>9063.68</v>
      </c>
      <c r="G940" s="851">
        <f t="shared" si="44"/>
        <v>48671.961600000002</v>
      </c>
      <c r="H940" s="851">
        <v>20136</v>
      </c>
      <c r="I940" s="851">
        <f t="shared" si="45"/>
        <v>108130.32</v>
      </c>
      <c r="J940" s="852">
        <f t="shared" si="46"/>
        <v>156802.28160000002</v>
      </c>
      <c r="K940" s="853"/>
      <c r="L940" s="854"/>
    </row>
    <row r="941" spans="1:12" s="855" customFormat="1" ht="124.2" outlineLevel="1">
      <c r="A941" s="848">
        <v>4123</v>
      </c>
      <c r="B941" s="849" t="s">
        <v>899</v>
      </c>
      <c r="C941" s="850" t="s">
        <v>2461</v>
      </c>
      <c r="D941" s="850" t="s">
        <v>2892</v>
      </c>
      <c r="E941" s="850">
        <v>0.4</v>
      </c>
      <c r="F941" s="851">
        <v>9806.08</v>
      </c>
      <c r="G941" s="851">
        <f t="shared" si="44"/>
        <v>3922.4320000000002</v>
      </c>
      <c r="H941" s="851">
        <v>21814.000000000004</v>
      </c>
      <c r="I941" s="851">
        <f t="shared" si="45"/>
        <v>8725.6000000000022</v>
      </c>
      <c r="J941" s="852">
        <f t="shared" si="46"/>
        <v>12648.032000000003</v>
      </c>
      <c r="K941" s="853"/>
      <c r="L941" s="854"/>
    </row>
    <row r="942" spans="1:12" s="855" customFormat="1" ht="13.8" outlineLevel="1">
      <c r="A942" s="848">
        <v>4124</v>
      </c>
      <c r="B942" s="849"/>
      <c r="C942" s="850"/>
      <c r="D942" s="850"/>
      <c r="E942" s="850"/>
      <c r="F942" s="851"/>
      <c r="G942" s="851"/>
      <c r="H942" s="851"/>
      <c r="I942" s="851"/>
      <c r="J942" s="852"/>
      <c r="K942" s="853"/>
      <c r="L942" s="854"/>
    </row>
    <row r="943" spans="1:12" s="855" customFormat="1" ht="69" outlineLevel="1">
      <c r="A943" s="848">
        <v>4125</v>
      </c>
      <c r="B943" s="849" t="s">
        <v>900</v>
      </c>
      <c r="C943" s="850" t="s">
        <v>2031</v>
      </c>
      <c r="D943" s="850" t="s">
        <v>2931</v>
      </c>
      <c r="E943" s="850">
        <v>1</v>
      </c>
      <c r="F943" s="851">
        <v>676.80000000000007</v>
      </c>
      <c r="G943" s="851">
        <f t="shared" si="44"/>
        <v>676.80000000000007</v>
      </c>
      <c r="H943" s="851">
        <v>1250</v>
      </c>
      <c r="I943" s="851">
        <f t="shared" si="45"/>
        <v>1250</v>
      </c>
      <c r="J943" s="852">
        <f t="shared" si="46"/>
        <v>1926.8000000000002</v>
      </c>
      <c r="K943" s="853"/>
      <c r="L943" s="854"/>
    </row>
    <row r="944" spans="1:12" s="855" customFormat="1" ht="82.8" outlineLevel="1">
      <c r="A944" s="848">
        <v>4126</v>
      </c>
      <c r="B944" s="849" t="s">
        <v>921</v>
      </c>
      <c r="C944" s="850" t="s">
        <v>2031</v>
      </c>
      <c r="D944" s="850" t="s">
        <v>2932</v>
      </c>
      <c r="E944" s="850">
        <v>1</v>
      </c>
      <c r="F944" s="851">
        <v>3108.8</v>
      </c>
      <c r="G944" s="851">
        <f t="shared" si="44"/>
        <v>3108.8</v>
      </c>
      <c r="H944" s="851">
        <v>5470.2800000000007</v>
      </c>
      <c r="I944" s="851">
        <f t="shared" si="45"/>
        <v>5470.2800000000007</v>
      </c>
      <c r="J944" s="852">
        <f t="shared" si="46"/>
        <v>8579.0800000000017</v>
      </c>
      <c r="K944" s="853"/>
      <c r="L944" s="854"/>
    </row>
    <row r="945" spans="1:12" s="855" customFormat="1" ht="82.8" outlineLevel="1">
      <c r="A945" s="848">
        <v>4127</v>
      </c>
      <c r="B945" s="849" t="s">
        <v>901</v>
      </c>
      <c r="C945" s="850" t="s">
        <v>2031</v>
      </c>
      <c r="D945" s="850" t="s">
        <v>2933</v>
      </c>
      <c r="E945" s="850">
        <v>7</v>
      </c>
      <c r="F945" s="851">
        <v>5121.6000000000013</v>
      </c>
      <c r="G945" s="851">
        <f t="shared" si="44"/>
        <v>35851.200000000012</v>
      </c>
      <c r="H945" s="851">
        <v>9010.86</v>
      </c>
      <c r="I945" s="851">
        <f t="shared" si="45"/>
        <v>63076.020000000004</v>
      </c>
      <c r="J945" s="852">
        <f t="shared" si="46"/>
        <v>98927.220000000016</v>
      </c>
      <c r="K945" s="853"/>
      <c r="L945" s="854"/>
    </row>
    <row r="946" spans="1:12" s="855" customFormat="1" ht="82.8" outlineLevel="1">
      <c r="A946" s="848">
        <v>4128</v>
      </c>
      <c r="B946" s="849" t="s">
        <v>922</v>
      </c>
      <c r="C946" s="850" t="s">
        <v>2031</v>
      </c>
      <c r="D946" s="850" t="s">
        <v>2934</v>
      </c>
      <c r="E946" s="850">
        <v>1</v>
      </c>
      <c r="F946" s="851">
        <v>8099.2000000000007</v>
      </c>
      <c r="G946" s="851">
        <f t="shared" ref="G946:G961" si="47">F946*E946</f>
        <v>8099.2000000000007</v>
      </c>
      <c r="H946" s="851">
        <v>14250.414999999999</v>
      </c>
      <c r="I946" s="851">
        <f t="shared" ref="I946:I961" si="48">H946*E946</f>
        <v>14250.414999999999</v>
      </c>
      <c r="J946" s="852">
        <f t="shared" si="46"/>
        <v>22349.614999999998</v>
      </c>
      <c r="K946" s="853"/>
      <c r="L946" s="854"/>
    </row>
    <row r="947" spans="1:12" s="855" customFormat="1" ht="96.6" outlineLevel="1">
      <c r="A947" s="848">
        <v>4129</v>
      </c>
      <c r="B947" s="849" t="s">
        <v>923</v>
      </c>
      <c r="C947" s="850" t="s">
        <v>2031</v>
      </c>
      <c r="D947" s="850" t="s">
        <v>2935</v>
      </c>
      <c r="E947" s="850">
        <v>2</v>
      </c>
      <c r="F947" s="851">
        <v>5265.6000000000013</v>
      </c>
      <c r="G947" s="851">
        <f t="shared" si="47"/>
        <v>10531.200000000003</v>
      </c>
      <c r="H947" s="851">
        <v>11326.5</v>
      </c>
      <c r="I947" s="851">
        <f t="shared" si="48"/>
        <v>22653</v>
      </c>
      <c r="J947" s="852">
        <f t="shared" si="46"/>
        <v>33184.200000000004</v>
      </c>
      <c r="K947" s="853"/>
      <c r="L947" s="854"/>
    </row>
    <row r="948" spans="1:12" s="855" customFormat="1" ht="96.6" outlineLevel="1">
      <c r="A948" s="848">
        <v>4130</v>
      </c>
      <c r="B948" s="849" t="s">
        <v>903</v>
      </c>
      <c r="C948" s="850" t="s">
        <v>2031</v>
      </c>
      <c r="D948" s="850" t="s">
        <v>2916</v>
      </c>
      <c r="E948" s="850">
        <v>1</v>
      </c>
      <c r="F948" s="851">
        <v>10217.6</v>
      </c>
      <c r="G948" s="851">
        <f t="shared" si="47"/>
        <v>10217.6</v>
      </c>
      <c r="H948" s="851">
        <v>13843.5</v>
      </c>
      <c r="I948" s="851">
        <f t="shared" si="48"/>
        <v>13843.5</v>
      </c>
      <c r="J948" s="852">
        <f t="shared" si="46"/>
        <v>24061.1</v>
      </c>
      <c r="K948" s="853"/>
      <c r="L948" s="854"/>
    </row>
    <row r="949" spans="1:12" s="855" customFormat="1" ht="96.6" outlineLevel="1">
      <c r="A949" s="848">
        <v>4131</v>
      </c>
      <c r="B949" s="849" t="s">
        <v>677</v>
      </c>
      <c r="C949" s="850" t="s">
        <v>2031</v>
      </c>
      <c r="D949" s="850" t="s">
        <v>2701</v>
      </c>
      <c r="E949" s="850">
        <v>2</v>
      </c>
      <c r="F949" s="851">
        <v>15225.599999999999</v>
      </c>
      <c r="G949" s="851">
        <f t="shared" si="47"/>
        <v>30451.199999999997</v>
      </c>
      <c r="H949" s="851">
        <v>21394.5</v>
      </c>
      <c r="I949" s="851">
        <f t="shared" si="48"/>
        <v>42789</v>
      </c>
      <c r="J949" s="852">
        <f t="shared" si="46"/>
        <v>73240.2</v>
      </c>
      <c r="K949" s="853"/>
      <c r="L949" s="854"/>
    </row>
    <row r="950" spans="1:12" s="855" customFormat="1" ht="82.8" outlineLevel="1">
      <c r="A950" s="848">
        <v>4132</v>
      </c>
      <c r="B950" s="849" t="s">
        <v>905</v>
      </c>
      <c r="C950" s="850" t="s">
        <v>2031</v>
      </c>
      <c r="D950" s="850" t="s">
        <v>2605</v>
      </c>
      <c r="E950" s="850">
        <v>2</v>
      </c>
      <c r="F950" s="851">
        <v>2009.6</v>
      </c>
      <c r="G950" s="851">
        <f t="shared" si="47"/>
        <v>4019.2</v>
      </c>
      <c r="H950" s="851">
        <v>3536.3849999999998</v>
      </c>
      <c r="I950" s="851">
        <f t="shared" si="48"/>
        <v>7072.7699999999995</v>
      </c>
      <c r="J950" s="852">
        <f t="shared" si="46"/>
        <v>11091.97</v>
      </c>
      <c r="K950" s="853"/>
      <c r="L950" s="854"/>
    </row>
    <row r="951" spans="1:12" s="855" customFormat="1" ht="82.8" outlineLevel="1">
      <c r="A951" s="848">
        <v>4133</v>
      </c>
      <c r="B951" s="849" t="s">
        <v>924</v>
      </c>
      <c r="C951" s="850" t="s">
        <v>2031</v>
      </c>
      <c r="D951" s="850" t="s">
        <v>2936</v>
      </c>
      <c r="E951" s="850">
        <v>1</v>
      </c>
      <c r="F951" s="851">
        <v>5160</v>
      </c>
      <c r="G951" s="851">
        <f t="shared" si="47"/>
        <v>5160</v>
      </c>
      <c r="H951" s="851">
        <v>6292.5</v>
      </c>
      <c r="I951" s="851">
        <f t="shared" si="48"/>
        <v>6292.5</v>
      </c>
      <c r="J951" s="852">
        <f t="shared" si="46"/>
        <v>11452.5</v>
      </c>
      <c r="K951" s="853"/>
      <c r="L951" s="854"/>
    </row>
    <row r="952" spans="1:12" s="855" customFormat="1" ht="82.8" outlineLevel="1">
      <c r="A952" s="848">
        <v>4134</v>
      </c>
      <c r="B952" s="849" t="s">
        <v>907</v>
      </c>
      <c r="C952" s="850" t="s">
        <v>2031</v>
      </c>
      <c r="D952" s="850" t="s">
        <v>2900</v>
      </c>
      <c r="E952" s="850">
        <v>1</v>
      </c>
      <c r="F952" s="851">
        <v>5160</v>
      </c>
      <c r="G952" s="851">
        <f t="shared" si="47"/>
        <v>5160</v>
      </c>
      <c r="H952" s="851">
        <v>8390</v>
      </c>
      <c r="I952" s="851">
        <f t="shared" si="48"/>
        <v>8390</v>
      </c>
      <c r="J952" s="852">
        <f t="shared" si="46"/>
        <v>13550</v>
      </c>
      <c r="K952" s="853"/>
      <c r="L952" s="854"/>
    </row>
    <row r="953" spans="1:12" s="855" customFormat="1" ht="82.8" outlineLevel="1">
      <c r="A953" s="848">
        <v>4135</v>
      </c>
      <c r="B953" s="849" t="s">
        <v>916</v>
      </c>
      <c r="C953" s="850" t="s">
        <v>2031</v>
      </c>
      <c r="D953" s="850" t="s">
        <v>2902</v>
      </c>
      <c r="E953" s="850">
        <v>1</v>
      </c>
      <c r="F953" s="851">
        <v>5160</v>
      </c>
      <c r="G953" s="851">
        <f t="shared" si="47"/>
        <v>5160</v>
      </c>
      <c r="H953" s="851">
        <v>8390</v>
      </c>
      <c r="I953" s="851">
        <f t="shared" si="48"/>
        <v>8390</v>
      </c>
      <c r="J953" s="852">
        <f t="shared" si="46"/>
        <v>13550</v>
      </c>
      <c r="K953" s="853"/>
      <c r="L953" s="854"/>
    </row>
    <row r="954" spans="1:12" s="855" customFormat="1" ht="96.6" outlineLevel="1">
      <c r="A954" s="848">
        <v>4136</v>
      </c>
      <c r="B954" s="849" t="s">
        <v>925</v>
      </c>
      <c r="C954" s="850" t="s">
        <v>2031</v>
      </c>
      <c r="D954" s="850" t="s">
        <v>2937</v>
      </c>
      <c r="E954" s="850">
        <v>1</v>
      </c>
      <c r="F954" s="851">
        <v>5896.0000000000009</v>
      </c>
      <c r="G954" s="851">
        <f t="shared" si="47"/>
        <v>5896.0000000000009</v>
      </c>
      <c r="H954" s="851">
        <v>4195</v>
      </c>
      <c r="I954" s="851">
        <f t="shared" si="48"/>
        <v>4195</v>
      </c>
      <c r="J954" s="852">
        <f t="shared" si="46"/>
        <v>10091</v>
      </c>
      <c r="K954" s="853"/>
      <c r="L954" s="854"/>
    </row>
    <row r="955" spans="1:12" s="855" customFormat="1" ht="96.6" outlineLevel="1">
      <c r="A955" s="848">
        <v>4137</v>
      </c>
      <c r="B955" s="849" t="s">
        <v>918</v>
      </c>
      <c r="C955" s="850" t="s">
        <v>2031</v>
      </c>
      <c r="D955" s="850" t="s">
        <v>2706</v>
      </c>
      <c r="E955" s="850">
        <v>1</v>
      </c>
      <c r="F955" s="851">
        <v>5896.0000000000009</v>
      </c>
      <c r="G955" s="851">
        <f t="shared" si="47"/>
        <v>5896.0000000000009</v>
      </c>
      <c r="H955" s="851">
        <v>4195</v>
      </c>
      <c r="I955" s="851">
        <f t="shared" si="48"/>
        <v>4195</v>
      </c>
      <c r="J955" s="852">
        <f t="shared" si="46"/>
        <v>10091</v>
      </c>
      <c r="K955" s="853"/>
      <c r="L955" s="854"/>
    </row>
    <row r="956" spans="1:12" s="855" customFormat="1" ht="82.8" outlineLevel="1">
      <c r="A956" s="848">
        <v>4138</v>
      </c>
      <c r="B956" s="849" t="s">
        <v>919</v>
      </c>
      <c r="C956" s="850" t="s">
        <v>2031</v>
      </c>
      <c r="D956" s="850" t="s">
        <v>2925</v>
      </c>
      <c r="E956" s="850">
        <v>1</v>
      </c>
      <c r="F956" s="851">
        <v>5284.8</v>
      </c>
      <c r="G956" s="851">
        <f t="shared" si="47"/>
        <v>5284.8</v>
      </c>
      <c r="H956" s="851">
        <v>9300.3150000000005</v>
      </c>
      <c r="I956" s="851">
        <f t="shared" si="48"/>
        <v>9300.3150000000005</v>
      </c>
      <c r="J956" s="852">
        <f t="shared" si="46"/>
        <v>14585.115000000002</v>
      </c>
      <c r="K956" s="853"/>
      <c r="L956" s="854"/>
    </row>
    <row r="957" spans="1:12" s="855" customFormat="1" ht="96.6" outlineLevel="1">
      <c r="A957" s="848">
        <v>4139</v>
      </c>
      <c r="B957" s="849" t="s">
        <v>926</v>
      </c>
      <c r="C957" s="850" t="s">
        <v>2031</v>
      </c>
      <c r="D957" s="850" t="s">
        <v>2619</v>
      </c>
      <c r="E957" s="850">
        <v>1</v>
      </c>
      <c r="F957" s="851">
        <v>14230.400000000001</v>
      </c>
      <c r="G957" s="851">
        <f t="shared" si="47"/>
        <v>14230.400000000001</v>
      </c>
      <c r="H957" s="851">
        <v>21520.35</v>
      </c>
      <c r="I957" s="851">
        <f t="shared" si="48"/>
        <v>21520.35</v>
      </c>
      <c r="J957" s="852">
        <f t="shared" si="46"/>
        <v>35750.75</v>
      </c>
      <c r="K957" s="853"/>
      <c r="L957" s="854"/>
    </row>
    <row r="958" spans="1:12" s="855" customFormat="1" ht="82.8" outlineLevel="1">
      <c r="A958" s="848">
        <v>4140</v>
      </c>
      <c r="B958" s="849" t="s">
        <v>912</v>
      </c>
      <c r="C958" s="850" t="s">
        <v>2031</v>
      </c>
      <c r="D958" s="850" t="s">
        <v>2905</v>
      </c>
      <c r="E958" s="850">
        <v>2</v>
      </c>
      <c r="F958" s="851">
        <v>16024</v>
      </c>
      <c r="G958" s="851">
        <f t="shared" si="47"/>
        <v>32048</v>
      </c>
      <c r="H958" s="851">
        <v>12218.000000000002</v>
      </c>
      <c r="I958" s="851">
        <f t="shared" si="48"/>
        <v>24436.000000000004</v>
      </c>
      <c r="J958" s="852">
        <f t="shared" si="46"/>
        <v>56484</v>
      </c>
      <c r="K958" s="853"/>
      <c r="L958" s="854"/>
    </row>
    <row r="959" spans="1:12" s="855" customFormat="1" ht="96.6" outlineLevel="1">
      <c r="A959" s="848">
        <v>4141</v>
      </c>
      <c r="B959" s="849" t="s">
        <v>913</v>
      </c>
      <c r="C959" s="850" t="s">
        <v>2532</v>
      </c>
      <c r="D959" s="850" t="s">
        <v>2906</v>
      </c>
      <c r="E959" s="850">
        <v>46.42</v>
      </c>
      <c r="F959" s="851">
        <v>806.40000000000009</v>
      </c>
      <c r="G959" s="851">
        <f t="shared" si="47"/>
        <v>37433.088000000003</v>
      </c>
      <c r="H959" s="851">
        <v>1150</v>
      </c>
      <c r="I959" s="851">
        <f t="shared" si="48"/>
        <v>53383</v>
      </c>
      <c r="J959" s="852">
        <f t="shared" si="46"/>
        <v>90816.088000000003</v>
      </c>
      <c r="K959" s="853"/>
      <c r="L959" s="854"/>
    </row>
    <row r="960" spans="1:12" s="855" customFormat="1" ht="13.8" outlineLevel="1">
      <c r="A960" s="848">
        <v>4142</v>
      </c>
      <c r="B960" s="849" t="s">
        <v>2938</v>
      </c>
      <c r="C960" s="850"/>
      <c r="D960" s="850"/>
      <c r="E960" s="850"/>
      <c r="F960" s="851"/>
      <c r="G960" s="851"/>
      <c r="H960" s="851"/>
      <c r="I960" s="851"/>
      <c r="J960" s="852"/>
      <c r="K960" s="853"/>
      <c r="L960" s="854"/>
    </row>
    <row r="961" spans="1:12" s="855" customFormat="1" ht="69" outlineLevel="1">
      <c r="A961" s="848">
        <v>4143</v>
      </c>
      <c r="B961" s="849" t="s">
        <v>884</v>
      </c>
      <c r="C961" s="850" t="s">
        <v>31</v>
      </c>
      <c r="D961" s="850">
        <v>1</v>
      </c>
      <c r="E961" s="850">
        <v>1</v>
      </c>
      <c r="F961" s="851">
        <v>4964353</v>
      </c>
      <c r="G961" s="851">
        <f t="shared" si="47"/>
        <v>4964353</v>
      </c>
      <c r="H961" s="851">
        <v>397148</v>
      </c>
      <c r="I961" s="851">
        <f t="shared" si="48"/>
        <v>397148</v>
      </c>
      <c r="J961" s="852">
        <f t="shared" si="46"/>
        <v>5361501</v>
      </c>
      <c r="K961" s="853"/>
      <c r="L961" s="854"/>
    </row>
    <row r="962" spans="1:12" s="855" customFormat="1" ht="41.4" outlineLevel="1">
      <c r="A962" s="848">
        <v>4144</v>
      </c>
      <c r="B962" s="849" t="s">
        <v>885</v>
      </c>
      <c r="C962" s="850"/>
      <c r="D962" s="850"/>
      <c r="E962" s="850"/>
      <c r="F962" s="851"/>
      <c r="G962" s="851"/>
      <c r="H962" s="851"/>
      <c r="I962" s="851"/>
      <c r="J962" s="852"/>
      <c r="K962" s="853"/>
      <c r="L962" s="854"/>
    </row>
    <row r="963" spans="1:12" s="855" customFormat="1" ht="41.4" outlineLevel="1">
      <c r="A963" s="848">
        <v>4145</v>
      </c>
      <c r="B963" s="849" t="s">
        <v>886</v>
      </c>
      <c r="C963" s="850"/>
      <c r="D963" s="850"/>
      <c r="E963" s="850"/>
      <c r="F963" s="851"/>
      <c r="G963" s="851"/>
      <c r="H963" s="851"/>
      <c r="I963" s="851"/>
      <c r="J963" s="852"/>
      <c r="K963" s="853"/>
      <c r="L963" s="854"/>
    </row>
    <row r="964" spans="1:12" s="855" customFormat="1" ht="41.4" outlineLevel="1">
      <c r="A964" s="848">
        <v>4146</v>
      </c>
      <c r="B964" s="849" t="s">
        <v>887</v>
      </c>
      <c r="C964" s="850"/>
      <c r="D964" s="850"/>
      <c r="E964" s="850"/>
      <c r="F964" s="851"/>
      <c r="G964" s="851"/>
      <c r="H964" s="851"/>
      <c r="I964" s="851"/>
      <c r="J964" s="852"/>
      <c r="K964" s="853"/>
      <c r="L964" s="854"/>
    </row>
    <row r="965" spans="1:12" s="855" customFormat="1" ht="27.6" outlineLevel="1">
      <c r="A965" s="848">
        <v>4147</v>
      </c>
      <c r="B965" s="849" t="s">
        <v>888</v>
      </c>
      <c r="C965" s="850"/>
      <c r="D965" s="850"/>
      <c r="E965" s="850"/>
      <c r="F965" s="851"/>
      <c r="G965" s="851"/>
      <c r="H965" s="851"/>
      <c r="I965" s="851"/>
      <c r="J965" s="852"/>
      <c r="K965" s="853"/>
      <c r="L965" s="854"/>
    </row>
    <row r="966" spans="1:12" s="855" customFormat="1" ht="41.4" outlineLevel="1">
      <c r="A966" s="848">
        <v>4148</v>
      </c>
      <c r="B966" s="849" t="s">
        <v>889</v>
      </c>
      <c r="C966" s="850"/>
      <c r="D966" s="850"/>
      <c r="E966" s="850"/>
      <c r="F966" s="851"/>
      <c r="G966" s="851"/>
      <c r="H966" s="851"/>
      <c r="I966" s="851"/>
      <c r="J966" s="852"/>
      <c r="K966" s="853"/>
      <c r="L966" s="854"/>
    </row>
    <row r="967" spans="1:12" s="855" customFormat="1" ht="110.4" outlineLevel="1">
      <c r="A967" s="848">
        <v>4149</v>
      </c>
      <c r="B967" s="849" t="s">
        <v>890</v>
      </c>
      <c r="C967" s="850"/>
      <c r="D967" s="850"/>
      <c r="E967" s="850"/>
      <c r="F967" s="851"/>
      <c r="G967" s="851"/>
      <c r="H967" s="851"/>
      <c r="I967" s="851"/>
      <c r="J967" s="852"/>
      <c r="K967" s="853"/>
      <c r="L967" s="854"/>
    </row>
    <row r="968" spans="1:12" s="855" customFormat="1" ht="41.4" outlineLevel="1">
      <c r="A968" s="848">
        <v>4150</v>
      </c>
      <c r="B968" s="849" t="s">
        <v>891</v>
      </c>
      <c r="C968" s="850"/>
      <c r="D968" s="850"/>
      <c r="E968" s="850"/>
      <c r="F968" s="851"/>
      <c r="G968" s="851"/>
      <c r="H968" s="851"/>
      <c r="I968" s="851"/>
      <c r="J968" s="852"/>
      <c r="K968" s="853"/>
      <c r="L968" s="854"/>
    </row>
    <row r="969" spans="1:12" s="855" customFormat="1" ht="41.4" outlineLevel="1">
      <c r="A969" s="848">
        <v>4151</v>
      </c>
      <c r="B969" s="849" t="s">
        <v>892</v>
      </c>
      <c r="C969" s="850" t="s">
        <v>31</v>
      </c>
      <c r="D969" s="850">
        <v>4</v>
      </c>
      <c r="E969" s="850">
        <v>4</v>
      </c>
      <c r="F969" s="851">
        <v>10946.700000000003</v>
      </c>
      <c r="G969" s="851">
        <f t="shared" ref="G969:G1032" si="49">F969*E969</f>
        <v>43786.80000000001</v>
      </c>
      <c r="H969" s="851">
        <v>4488.1469999999999</v>
      </c>
      <c r="I969" s="851">
        <f t="shared" ref="I969:I1032" si="50">H969*E969</f>
        <v>17952.588</v>
      </c>
      <c r="J969" s="852">
        <f t="shared" si="46"/>
        <v>61739.388000000006</v>
      </c>
      <c r="K969" s="853"/>
      <c r="L969" s="854"/>
    </row>
    <row r="970" spans="1:12" s="855" customFormat="1" ht="69" outlineLevel="1">
      <c r="A970" s="848">
        <v>4152</v>
      </c>
      <c r="B970" s="849" t="s">
        <v>893</v>
      </c>
      <c r="C970" s="850" t="s">
        <v>31</v>
      </c>
      <c r="D970" s="850">
        <v>1</v>
      </c>
      <c r="E970" s="850">
        <v>1</v>
      </c>
      <c r="F970" s="851">
        <v>42051.75</v>
      </c>
      <c r="G970" s="851">
        <f t="shared" si="49"/>
        <v>42051.75</v>
      </c>
      <c r="H970" s="851">
        <v>11353.972500000002</v>
      </c>
      <c r="I970" s="851">
        <f t="shared" si="50"/>
        <v>11353.972500000002</v>
      </c>
      <c r="J970" s="852">
        <f t="shared" si="46"/>
        <v>53405.722500000003</v>
      </c>
      <c r="K970" s="853"/>
      <c r="L970" s="854"/>
    </row>
    <row r="971" spans="1:12" s="855" customFormat="1" ht="82.8" outlineLevel="1">
      <c r="A971" s="848">
        <v>4153</v>
      </c>
      <c r="B971" s="849" t="s">
        <v>645</v>
      </c>
      <c r="C971" s="850" t="s">
        <v>31</v>
      </c>
      <c r="D971" s="850">
        <v>1</v>
      </c>
      <c r="E971" s="850">
        <v>1</v>
      </c>
      <c r="F971" s="851">
        <v>58582.5</v>
      </c>
      <c r="G971" s="851">
        <f t="shared" si="49"/>
        <v>58582.5</v>
      </c>
      <c r="H971" s="851">
        <v>19918.050000000003</v>
      </c>
      <c r="I971" s="851">
        <f t="shared" si="50"/>
        <v>19918.050000000003</v>
      </c>
      <c r="J971" s="852">
        <f t="shared" si="46"/>
        <v>78500.55</v>
      </c>
      <c r="K971" s="853"/>
      <c r="L971" s="854"/>
    </row>
    <row r="972" spans="1:12" s="855" customFormat="1" ht="41.4" outlineLevel="1">
      <c r="A972" s="848">
        <v>4154</v>
      </c>
      <c r="B972" s="849" t="s">
        <v>894</v>
      </c>
      <c r="C972" s="850" t="s">
        <v>31</v>
      </c>
      <c r="D972" s="850">
        <v>2</v>
      </c>
      <c r="E972" s="850">
        <v>2</v>
      </c>
      <c r="F972" s="851">
        <v>20474.099999999999</v>
      </c>
      <c r="G972" s="851">
        <f t="shared" si="49"/>
        <v>40948.199999999997</v>
      </c>
      <c r="H972" s="851">
        <v>8670</v>
      </c>
      <c r="I972" s="851">
        <f t="shared" si="50"/>
        <v>17340</v>
      </c>
      <c r="J972" s="852">
        <f t="shared" si="46"/>
        <v>58288.2</v>
      </c>
      <c r="K972" s="853"/>
      <c r="L972" s="854"/>
    </row>
    <row r="973" spans="1:12" s="855" customFormat="1" ht="96.6" outlineLevel="1">
      <c r="A973" s="848">
        <v>4155</v>
      </c>
      <c r="B973" s="849" t="s">
        <v>895</v>
      </c>
      <c r="C973" s="850" t="s">
        <v>2461</v>
      </c>
      <c r="D973" s="850" t="s">
        <v>2939</v>
      </c>
      <c r="E973" s="850">
        <v>51.77</v>
      </c>
      <c r="F973" s="851">
        <v>3714.6666666666665</v>
      </c>
      <c r="G973" s="851">
        <f t="shared" si="49"/>
        <v>192308.29333333333</v>
      </c>
      <c r="H973" s="851">
        <v>8298.5490000000009</v>
      </c>
      <c r="I973" s="851">
        <f t="shared" si="50"/>
        <v>429615.88173000008</v>
      </c>
      <c r="J973" s="852">
        <f t="shared" si="46"/>
        <v>621924.17506333347</v>
      </c>
      <c r="K973" s="853"/>
      <c r="L973" s="854"/>
    </row>
    <row r="974" spans="1:12" s="855" customFormat="1" ht="96.6" outlineLevel="1">
      <c r="A974" s="848">
        <v>4156</v>
      </c>
      <c r="B974" s="849" t="s">
        <v>896</v>
      </c>
      <c r="C974" s="850" t="s">
        <v>2461</v>
      </c>
      <c r="D974" s="850" t="s">
        <v>2940</v>
      </c>
      <c r="E974" s="850">
        <v>3.97</v>
      </c>
      <c r="F974" s="851">
        <v>4716.8</v>
      </c>
      <c r="G974" s="851">
        <f t="shared" si="49"/>
        <v>18725.696</v>
      </c>
      <c r="H974" s="851">
        <v>10537.840000000002</v>
      </c>
      <c r="I974" s="851">
        <f t="shared" si="50"/>
        <v>41835.224800000011</v>
      </c>
      <c r="J974" s="852">
        <f t="shared" si="46"/>
        <v>60560.920800000007</v>
      </c>
      <c r="K974" s="853"/>
      <c r="L974" s="854"/>
    </row>
    <row r="975" spans="1:12" s="855" customFormat="1" ht="124.2" outlineLevel="1">
      <c r="A975" s="848">
        <v>4157</v>
      </c>
      <c r="B975" s="849" t="s">
        <v>914</v>
      </c>
      <c r="C975" s="850" t="s">
        <v>2461</v>
      </c>
      <c r="D975" s="850" t="s">
        <v>2941</v>
      </c>
      <c r="E975" s="850">
        <v>4.8</v>
      </c>
      <c r="F975" s="851">
        <v>7764.4800000000005</v>
      </c>
      <c r="G975" s="851">
        <f t="shared" si="49"/>
        <v>37269.504000000001</v>
      </c>
      <c r="H975" s="851">
        <v>17199.5</v>
      </c>
      <c r="I975" s="851">
        <f t="shared" si="50"/>
        <v>82557.599999999991</v>
      </c>
      <c r="J975" s="852">
        <f t="shared" si="46"/>
        <v>119827.10399999999</v>
      </c>
      <c r="K975" s="853"/>
      <c r="L975" s="854"/>
    </row>
    <row r="976" spans="1:12" s="855" customFormat="1" ht="124.2" outlineLevel="1">
      <c r="A976" s="848">
        <v>4158</v>
      </c>
      <c r="B976" s="856" t="s">
        <v>664</v>
      </c>
      <c r="C976" s="850" t="s">
        <v>2461</v>
      </c>
      <c r="D976" s="850" t="s">
        <v>2891</v>
      </c>
      <c r="E976" s="850">
        <v>5.37</v>
      </c>
      <c r="F976" s="851">
        <v>9063.68</v>
      </c>
      <c r="G976" s="851">
        <f t="shared" si="49"/>
        <v>48671.961600000002</v>
      </c>
      <c r="H976" s="851">
        <v>20136</v>
      </c>
      <c r="I976" s="851">
        <f t="shared" si="50"/>
        <v>108130.32</v>
      </c>
      <c r="J976" s="852">
        <f t="shared" si="46"/>
        <v>156802.28160000002</v>
      </c>
      <c r="K976" s="853"/>
      <c r="L976" s="854"/>
    </row>
    <row r="977" spans="1:12" s="855" customFormat="1" ht="124.2" outlineLevel="1">
      <c r="A977" s="848">
        <v>4159</v>
      </c>
      <c r="B977" s="849" t="s">
        <v>899</v>
      </c>
      <c r="C977" s="850" t="s">
        <v>2461</v>
      </c>
      <c r="D977" s="850" t="s">
        <v>2892</v>
      </c>
      <c r="E977" s="850">
        <v>0.4</v>
      </c>
      <c r="F977" s="851">
        <v>9806.08</v>
      </c>
      <c r="G977" s="851">
        <f t="shared" si="49"/>
        <v>3922.4320000000002</v>
      </c>
      <c r="H977" s="851">
        <v>21814.000000000004</v>
      </c>
      <c r="I977" s="851">
        <f t="shared" si="50"/>
        <v>8725.6000000000022</v>
      </c>
      <c r="J977" s="852">
        <f t="shared" si="46"/>
        <v>12648.032000000003</v>
      </c>
      <c r="K977" s="853"/>
      <c r="L977" s="854"/>
    </row>
    <row r="978" spans="1:12" s="855" customFormat="1" ht="82.8" outlineLevel="1">
      <c r="A978" s="848">
        <v>4160</v>
      </c>
      <c r="B978" s="849" t="s">
        <v>901</v>
      </c>
      <c r="C978" s="850" t="s">
        <v>2031</v>
      </c>
      <c r="D978" s="850" t="s">
        <v>2942</v>
      </c>
      <c r="E978" s="850">
        <v>10</v>
      </c>
      <c r="F978" s="851">
        <v>5121.6000000000013</v>
      </c>
      <c r="G978" s="851">
        <f t="shared" si="49"/>
        <v>51216.000000000015</v>
      </c>
      <c r="H978" s="851">
        <v>9010.86</v>
      </c>
      <c r="I978" s="851">
        <f t="shared" si="50"/>
        <v>90108.6</v>
      </c>
      <c r="J978" s="852">
        <f t="shared" si="46"/>
        <v>141324.60000000003</v>
      </c>
      <c r="K978" s="853"/>
      <c r="L978" s="854"/>
    </row>
    <row r="979" spans="1:12" s="855" customFormat="1" ht="96.6" outlineLevel="1">
      <c r="A979" s="848">
        <v>4161</v>
      </c>
      <c r="B979" s="849" t="s">
        <v>903</v>
      </c>
      <c r="C979" s="850" t="s">
        <v>2031</v>
      </c>
      <c r="D979" s="850" t="s">
        <v>2916</v>
      </c>
      <c r="E979" s="850">
        <v>1</v>
      </c>
      <c r="F979" s="851">
        <v>10217.6</v>
      </c>
      <c r="G979" s="851">
        <f t="shared" si="49"/>
        <v>10217.6</v>
      </c>
      <c r="H979" s="851">
        <v>13843.5</v>
      </c>
      <c r="I979" s="851">
        <f t="shared" si="50"/>
        <v>13843.5</v>
      </c>
      <c r="J979" s="852">
        <f t="shared" si="46"/>
        <v>24061.1</v>
      </c>
      <c r="K979" s="853"/>
      <c r="L979" s="854"/>
    </row>
    <row r="980" spans="1:12" s="855" customFormat="1" ht="96.6" outlineLevel="1">
      <c r="A980" s="848">
        <v>4162</v>
      </c>
      <c r="B980" s="849" t="s">
        <v>677</v>
      </c>
      <c r="C980" s="850" t="s">
        <v>2031</v>
      </c>
      <c r="D980" s="850" t="s">
        <v>2701</v>
      </c>
      <c r="E980" s="850">
        <v>2</v>
      </c>
      <c r="F980" s="851">
        <v>15225.599999999999</v>
      </c>
      <c r="G980" s="851">
        <f t="shared" si="49"/>
        <v>30451.199999999997</v>
      </c>
      <c r="H980" s="851">
        <v>21394.5</v>
      </c>
      <c r="I980" s="851">
        <f t="shared" si="50"/>
        <v>42789</v>
      </c>
      <c r="J980" s="852">
        <f t="shared" si="46"/>
        <v>73240.2</v>
      </c>
      <c r="K980" s="853"/>
      <c r="L980" s="854"/>
    </row>
    <row r="981" spans="1:12" s="855" customFormat="1" ht="82.8" outlineLevel="1">
      <c r="A981" s="848">
        <v>4163</v>
      </c>
      <c r="B981" s="849" t="s">
        <v>905</v>
      </c>
      <c r="C981" s="850" t="s">
        <v>2031</v>
      </c>
      <c r="D981" s="850" t="s">
        <v>2605</v>
      </c>
      <c r="E981" s="850">
        <v>2</v>
      </c>
      <c r="F981" s="851">
        <v>2009.6</v>
      </c>
      <c r="G981" s="851">
        <f t="shared" si="49"/>
        <v>4019.2</v>
      </c>
      <c r="H981" s="851">
        <v>3536.3849999999998</v>
      </c>
      <c r="I981" s="851">
        <f t="shared" si="50"/>
        <v>7072.7699999999995</v>
      </c>
      <c r="J981" s="852">
        <f t="shared" si="46"/>
        <v>11091.97</v>
      </c>
      <c r="K981" s="853"/>
      <c r="L981" s="854"/>
    </row>
    <row r="982" spans="1:12" s="855" customFormat="1" ht="82.8" outlineLevel="1">
      <c r="A982" s="848">
        <v>4164</v>
      </c>
      <c r="B982" s="849" t="s">
        <v>907</v>
      </c>
      <c r="C982" s="850" t="s">
        <v>2031</v>
      </c>
      <c r="D982" s="850" t="s">
        <v>2900</v>
      </c>
      <c r="E982" s="850">
        <v>1</v>
      </c>
      <c r="F982" s="851">
        <v>5160</v>
      </c>
      <c r="G982" s="851">
        <f t="shared" si="49"/>
        <v>5160</v>
      </c>
      <c r="H982" s="851">
        <v>8390</v>
      </c>
      <c r="I982" s="851">
        <f t="shared" si="50"/>
        <v>8390</v>
      </c>
      <c r="J982" s="852">
        <f t="shared" si="46"/>
        <v>13550</v>
      </c>
      <c r="K982" s="853"/>
      <c r="L982" s="854"/>
    </row>
    <row r="983" spans="1:12" s="855" customFormat="1" ht="82.8" outlineLevel="1">
      <c r="A983" s="848">
        <v>4165</v>
      </c>
      <c r="B983" s="849" t="s">
        <v>927</v>
      </c>
      <c r="C983" s="850" t="s">
        <v>2031</v>
      </c>
      <c r="D983" s="850" t="s">
        <v>2902</v>
      </c>
      <c r="E983" s="850">
        <v>1</v>
      </c>
      <c r="F983" s="851">
        <v>5160</v>
      </c>
      <c r="G983" s="851">
        <f t="shared" si="49"/>
        <v>5160</v>
      </c>
      <c r="H983" s="851">
        <v>8390</v>
      </c>
      <c r="I983" s="851">
        <f t="shared" si="50"/>
        <v>8390</v>
      </c>
      <c r="J983" s="852">
        <f t="shared" si="46"/>
        <v>13550</v>
      </c>
      <c r="K983" s="853"/>
      <c r="L983" s="854"/>
    </row>
    <row r="984" spans="1:12" s="855" customFormat="1" ht="96.6" outlineLevel="1">
      <c r="A984" s="848">
        <v>4166</v>
      </c>
      <c r="B984" s="849" t="s">
        <v>928</v>
      </c>
      <c r="C984" s="850" t="s">
        <v>2031</v>
      </c>
      <c r="D984" s="850" t="s">
        <v>2706</v>
      </c>
      <c r="E984" s="850">
        <v>1</v>
      </c>
      <c r="F984" s="851">
        <v>5896.0000000000009</v>
      </c>
      <c r="G984" s="851">
        <f t="shared" si="49"/>
        <v>5896.0000000000009</v>
      </c>
      <c r="H984" s="851">
        <v>4195</v>
      </c>
      <c r="I984" s="851">
        <f t="shared" si="50"/>
        <v>4195</v>
      </c>
      <c r="J984" s="852">
        <f t="shared" si="46"/>
        <v>10091</v>
      </c>
      <c r="K984" s="853"/>
      <c r="L984" s="854"/>
    </row>
    <row r="985" spans="1:12" s="855" customFormat="1" ht="96.6" outlineLevel="1">
      <c r="A985" s="848">
        <v>4167</v>
      </c>
      <c r="B985" s="849" t="s">
        <v>918</v>
      </c>
      <c r="C985" s="850" t="s">
        <v>2031</v>
      </c>
      <c r="D985" s="850" t="s">
        <v>2706</v>
      </c>
      <c r="E985" s="850">
        <v>1</v>
      </c>
      <c r="F985" s="851">
        <v>5896.0000000000009</v>
      </c>
      <c r="G985" s="851">
        <f t="shared" si="49"/>
        <v>5896.0000000000009</v>
      </c>
      <c r="H985" s="851">
        <v>4195</v>
      </c>
      <c r="I985" s="851">
        <f t="shared" si="50"/>
        <v>4195</v>
      </c>
      <c r="J985" s="852">
        <f t="shared" si="46"/>
        <v>10091</v>
      </c>
      <c r="K985" s="853"/>
      <c r="L985" s="854"/>
    </row>
    <row r="986" spans="1:12" s="855" customFormat="1" ht="82.8" outlineLevel="1">
      <c r="A986" s="848">
        <v>4168</v>
      </c>
      <c r="B986" s="849" t="s">
        <v>911</v>
      </c>
      <c r="C986" s="850" t="s">
        <v>2031</v>
      </c>
      <c r="D986" s="850" t="s">
        <v>2943</v>
      </c>
      <c r="E986" s="850">
        <v>2</v>
      </c>
      <c r="F986" s="851">
        <v>5284.8</v>
      </c>
      <c r="G986" s="851">
        <f t="shared" si="49"/>
        <v>10569.6</v>
      </c>
      <c r="H986" s="851">
        <v>9300.3150000000005</v>
      </c>
      <c r="I986" s="851">
        <f t="shared" si="50"/>
        <v>18600.63</v>
      </c>
      <c r="J986" s="852">
        <f t="shared" ref="J986:J1049" si="51">G986+I986</f>
        <v>29170.230000000003</v>
      </c>
      <c r="K986" s="853"/>
      <c r="L986" s="854"/>
    </row>
    <row r="987" spans="1:12" s="855" customFormat="1" ht="96.6" outlineLevel="1">
      <c r="A987" s="848">
        <v>4169</v>
      </c>
      <c r="B987" s="849" t="s">
        <v>926</v>
      </c>
      <c r="C987" s="850" t="s">
        <v>2031</v>
      </c>
      <c r="D987" s="850" t="s">
        <v>2619</v>
      </c>
      <c r="E987" s="850">
        <v>1</v>
      </c>
      <c r="F987" s="851">
        <v>14230.400000000001</v>
      </c>
      <c r="G987" s="851">
        <f t="shared" si="49"/>
        <v>14230.400000000001</v>
      </c>
      <c r="H987" s="851">
        <v>21520.35</v>
      </c>
      <c r="I987" s="851">
        <f t="shared" si="50"/>
        <v>21520.35</v>
      </c>
      <c r="J987" s="852">
        <f t="shared" si="51"/>
        <v>35750.75</v>
      </c>
      <c r="K987" s="853"/>
      <c r="L987" s="854"/>
    </row>
    <row r="988" spans="1:12" s="855" customFormat="1" ht="82.8" outlineLevel="1">
      <c r="A988" s="848">
        <v>4170</v>
      </c>
      <c r="B988" s="849" t="s">
        <v>912</v>
      </c>
      <c r="C988" s="850" t="s">
        <v>2031</v>
      </c>
      <c r="D988" s="850" t="s">
        <v>2905</v>
      </c>
      <c r="E988" s="850">
        <v>2</v>
      </c>
      <c r="F988" s="851">
        <v>16024</v>
      </c>
      <c r="G988" s="851">
        <f t="shared" si="49"/>
        <v>32048</v>
      </c>
      <c r="H988" s="851">
        <v>12218.000000000002</v>
      </c>
      <c r="I988" s="851">
        <f t="shared" si="50"/>
        <v>24436.000000000004</v>
      </c>
      <c r="J988" s="852">
        <f t="shared" si="51"/>
        <v>56484</v>
      </c>
      <c r="K988" s="853"/>
      <c r="L988" s="854"/>
    </row>
    <row r="989" spans="1:12" s="855" customFormat="1" ht="96.6" outlineLevel="1">
      <c r="A989" s="848">
        <v>4171</v>
      </c>
      <c r="B989" s="849" t="s">
        <v>913</v>
      </c>
      <c r="C989" s="850" t="s">
        <v>2532</v>
      </c>
      <c r="D989" s="850" t="s">
        <v>2906</v>
      </c>
      <c r="E989" s="850">
        <v>46.42</v>
      </c>
      <c r="F989" s="851">
        <v>806.40000000000009</v>
      </c>
      <c r="G989" s="851">
        <f t="shared" si="49"/>
        <v>37433.088000000003</v>
      </c>
      <c r="H989" s="851">
        <v>1150</v>
      </c>
      <c r="I989" s="851">
        <f t="shared" si="50"/>
        <v>53383</v>
      </c>
      <c r="J989" s="852">
        <f t="shared" si="51"/>
        <v>90816.088000000003</v>
      </c>
      <c r="K989" s="853"/>
      <c r="L989" s="854"/>
    </row>
    <row r="990" spans="1:12" s="855" customFormat="1" ht="13.8" outlineLevel="1">
      <c r="A990" s="848">
        <v>4172</v>
      </c>
      <c r="B990" s="849" t="s">
        <v>2944</v>
      </c>
      <c r="C990" s="850"/>
      <c r="D990" s="850"/>
      <c r="E990" s="850"/>
      <c r="F990" s="851"/>
      <c r="G990" s="851"/>
      <c r="H990" s="851"/>
      <c r="I990" s="851"/>
      <c r="J990" s="852"/>
      <c r="K990" s="853"/>
      <c r="L990" s="854"/>
    </row>
    <row r="991" spans="1:12" s="855" customFormat="1" ht="69" outlineLevel="1">
      <c r="A991" s="848">
        <v>4173</v>
      </c>
      <c r="B991" s="849" t="s">
        <v>884</v>
      </c>
      <c r="C991" s="850" t="s">
        <v>31</v>
      </c>
      <c r="D991" s="850">
        <v>1</v>
      </c>
      <c r="E991" s="850">
        <v>1</v>
      </c>
      <c r="F991" s="851">
        <v>4964353</v>
      </c>
      <c r="G991" s="851">
        <f t="shared" si="49"/>
        <v>4964353</v>
      </c>
      <c r="H991" s="851">
        <v>397148</v>
      </c>
      <c r="I991" s="851">
        <f t="shared" si="50"/>
        <v>397148</v>
      </c>
      <c r="J991" s="852">
        <f t="shared" si="51"/>
        <v>5361501</v>
      </c>
      <c r="K991" s="853"/>
      <c r="L991" s="854"/>
    </row>
    <row r="992" spans="1:12" s="855" customFormat="1" ht="41.4" outlineLevel="1">
      <c r="A992" s="848">
        <v>4174</v>
      </c>
      <c r="B992" s="849" t="s">
        <v>885</v>
      </c>
      <c r="C992" s="850"/>
      <c r="D992" s="850"/>
      <c r="E992" s="850"/>
      <c r="F992" s="851"/>
      <c r="G992" s="851"/>
      <c r="H992" s="851"/>
      <c r="I992" s="851"/>
      <c r="J992" s="852"/>
      <c r="K992" s="853"/>
      <c r="L992" s="854"/>
    </row>
    <row r="993" spans="1:12" s="855" customFormat="1" ht="41.4" outlineLevel="1">
      <c r="A993" s="848">
        <v>4175</v>
      </c>
      <c r="B993" s="849" t="s">
        <v>886</v>
      </c>
      <c r="C993" s="850"/>
      <c r="D993" s="850"/>
      <c r="E993" s="850"/>
      <c r="F993" s="851"/>
      <c r="G993" s="851"/>
      <c r="H993" s="851"/>
      <c r="I993" s="851"/>
      <c r="J993" s="852"/>
      <c r="K993" s="853"/>
      <c r="L993" s="854"/>
    </row>
    <row r="994" spans="1:12" s="855" customFormat="1" ht="41.4" outlineLevel="1">
      <c r="A994" s="848">
        <v>4176</v>
      </c>
      <c r="B994" s="849" t="s">
        <v>887</v>
      </c>
      <c r="C994" s="850"/>
      <c r="D994" s="850"/>
      <c r="E994" s="850"/>
      <c r="F994" s="851"/>
      <c r="G994" s="851"/>
      <c r="H994" s="851"/>
      <c r="I994" s="851"/>
      <c r="J994" s="852"/>
      <c r="K994" s="853"/>
      <c r="L994" s="854"/>
    </row>
    <row r="995" spans="1:12" s="855" customFormat="1" ht="27.6" outlineLevel="1">
      <c r="A995" s="848">
        <v>4177</v>
      </c>
      <c r="B995" s="849" t="s">
        <v>888</v>
      </c>
      <c r="C995" s="850"/>
      <c r="D995" s="850"/>
      <c r="E995" s="850"/>
      <c r="F995" s="851"/>
      <c r="G995" s="851"/>
      <c r="H995" s="851"/>
      <c r="I995" s="851"/>
      <c r="J995" s="852"/>
      <c r="K995" s="853"/>
      <c r="L995" s="854"/>
    </row>
    <row r="996" spans="1:12" s="855" customFormat="1" ht="41.4" outlineLevel="1">
      <c r="A996" s="848">
        <v>4178</v>
      </c>
      <c r="B996" s="849" t="s">
        <v>889</v>
      </c>
      <c r="C996" s="850"/>
      <c r="D996" s="850"/>
      <c r="E996" s="850"/>
      <c r="F996" s="851"/>
      <c r="G996" s="851"/>
      <c r="H996" s="851"/>
      <c r="I996" s="851"/>
      <c r="J996" s="852"/>
      <c r="K996" s="853"/>
      <c r="L996" s="854"/>
    </row>
    <row r="997" spans="1:12" s="855" customFormat="1" ht="110.4" outlineLevel="1">
      <c r="A997" s="848">
        <v>4179</v>
      </c>
      <c r="B997" s="849" t="s">
        <v>890</v>
      </c>
      <c r="C997" s="850"/>
      <c r="D997" s="850"/>
      <c r="E997" s="850"/>
      <c r="F997" s="851"/>
      <c r="G997" s="851"/>
      <c r="H997" s="851"/>
      <c r="I997" s="851"/>
      <c r="J997" s="852"/>
      <c r="K997" s="853"/>
      <c r="L997" s="854"/>
    </row>
    <row r="998" spans="1:12" s="855" customFormat="1" ht="41.4" outlineLevel="1">
      <c r="A998" s="848">
        <v>4180</v>
      </c>
      <c r="B998" s="849" t="s">
        <v>891</v>
      </c>
      <c r="C998" s="850"/>
      <c r="D998" s="850"/>
      <c r="E998" s="850"/>
      <c r="F998" s="851"/>
      <c r="G998" s="851"/>
      <c r="H998" s="851"/>
      <c r="I998" s="851"/>
      <c r="J998" s="852"/>
      <c r="K998" s="853"/>
      <c r="L998" s="854"/>
    </row>
    <row r="999" spans="1:12" s="855" customFormat="1" ht="41.4" outlineLevel="1">
      <c r="A999" s="848">
        <v>4181</v>
      </c>
      <c r="B999" s="849" t="s">
        <v>892</v>
      </c>
      <c r="C999" s="850" t="s">
        <v>31</v>
      </c>
      <c r="D999" s="850">
        <v>4</v>
      </c>
      <c r="E999" s="850">
        <v>4</v>
      </c>
      <c r="F999" s="851">
        <v>10946.700000000003</v>
      </c>
      <c r="G999" s="851">
        <f t="shared" si="49"/>
        <v>43786.80000000001</v>
      </c>
      <c r="H999" s="851">
        <v>4488.1469999999999</v>
      </c>
      <c r="I999" s="851">
        <f t="shared" si="50"/>
        <v>17952.588</v>
      </c>
      <c r="J999" s="852">
        <f t="shared" si="51"/>
        <v>61739.388000000006</v>
      </c>
      <c r="K999" s="853"/>
      <c r="L999" s="854"/>
    </row>
    <row r="1000" spans="1:12" s="855" customFormat="1" ht="69" outlineLevel="1">
      <c r="A1000" s="848">
        <v>4182</v>
      </c>
      <c r="B1000" s="849" t="s">
        <v>893</v>
      </c>
      <c r="C1000" s="850" t="s">
        <v>31</v>
      </c>
      <c r="D1000" s="850">
        <v>1</v>
      </c>
      <c r="E1000" s="850">
        <v>1</v>
      </c>
      <c r="F1000" s="851">
        <v>42051.75</v>
      </c>
      <c r="G1000" s="851">
        <f t="shared" si="49"/>
        <v>42051.75</v>
      </c>
      <c r="H1000" s="851">
        <v>11353.972500000002</v>
      </c>
      <c r="I1000" s="851">
        <f t="shared" si="50"/>
        <v>11353.972500000002</v>
      </c>
      <c r="J1000" s="852">
        <f t="shared" si="51"/>
        <v>53405.722500000003</v>
      </c>
      <c r="K1000" s="853"/>
      <c r="L1000" s="854"/>
    </row>
    <row r="1001" spans="1:12" s="855" customFormat="1" ht="82.8" outlineLevel="1">
      <c r="A1001" s="848">
        <v>4183</v>
      </c>
      <c r="B1001" s="849" t="s">
        <v>645</v>
      </c>
      <c r="C1001" s="850" t="s">
        <v>31</v>
      </c>
      <c r="D1001" s="850">
        <v>1</v>
      </c>
      <c r="E1001" s="850">
        <v>1</v>
      </c>
      <c r="F1001" s="851">
        <v>58582.5</v>
      </c>
      <c r="G1001" s="851">
        <f t="shared" si="49"/>
        <v>58582.5</v>
      </c>
      <c r="H1001" s="851">
        <v>19918.050000000003</v>
      </c>
      <c r="I1001" s="851">
        <f t="shared" si="50"/>
        <v>19918.050000000003</v>
      </c>
      <c r="J1001" s="852">
        <f t="shared" si="51"/>
        <v>78500.55</v>
      </c>
      <c r="K1001" s="853"/>
      <c r="L1001" s="854"/>
    </row>
    <row r="1002" spans="1:12" s="855" customFormat="1" ht="41.4" outlineLevel="1">
      <c r="A1002" s="848">
        <v>4184</v>
      </c>
      <c r="B1002" s="849" t="s">
        <v>894</v>
      </c>
      <c r="C1002" s="850" t="s">
        <v>31</v>
      </c>
      <c r="D1002" s="850">
        <v>2</v>
      </c>
      <c r="E1002" s="850">
        <v>2</v>
      </c>
      <c r="F1002" s="851">
        <v>20474.099999999999</v>
      </c>
      <c r="G1002" s="851">
        <f t="shared" si="49"/>
        <v>40948.199999999997</v>
      </c>
      <c r="H1002" s="851">
        <v>8670</v>
      </c>
      <c r="I1002" s="851">
        <f t="shared" si="50"/>
        <v>17340</v>
      </c>
      <c r="J1002" s="852">
        <f t="shared" si="51"/>
        <v>58288.2</v>
      </c>
      <c r="K1002" s="853"/>
      <c r="L1002" s="854"/>
    </row>
    <row r="1003" spans="1:12" s="855" customFormat="1" ht="96.6" outlineLevel="1">
      <c r="A1003" s="848">
        <v>4185</v>
      </c>
      <c r="B1003" s="849" t="s">
        <v>895</v>
      </c>
      <c r="C1003" s="850" t="s">
        <v>2461</v>
      </c>
      <c r="D1003" s="850" t="s">
        <v>2945</v>
      </c>
      <c r="E1003" s="850">
        <v>44.22</v>
      </c>
      <c r="F1003" s="851">
        <v>3714.6666666666665</v>
      </c>
      <c r="G1003" s="851">
        <f t="shared" si="49"/>
        <v>164262.56</v>
      </c>
      <c r="H1003" s="851">
        <v>8298.5490000000009</v>
      </c>
      <c r="I1003" s="851">
        <f t="shared" si="50"/>
        <v>366961.83678000001</v>
      </c>
      <c r="J1003" s="852">
        <f t="shared" si="51"/>
        <v>531224.39678000007</v>
      </c>
      <c r="K1003" s="853"/>
      <c r="L1003" s="854"/>
    </row>
    <row r="1004" spans="1:12" s="855" customFormat="1" ht="96.6" outlineLevel="1">
      <c r="A1004" s="848">
        <v>4186</v>
      </c>
      <c r="B1004" s="849" t="s">
        <v>896</v>
      </c>
      <c r="C1004" s="850" t="s">
        <v>2461</v>
      </c>
      <c r="D1004" s="850" t="s">
        <v>2946</v>
      </c>
      <c r="E1004" s="850">
        <v>2.76</v>
      </c>
      <c r="F1004" s="851">
        <v>4716.8</v>
      </c>
      <c r="G1004" s="851">
        <f t="shared" si="49"/>
        <v>13018.368</v>
      </c>
      <c r="H1004" s="851">
        <v>10537.840000000002</v>
      </c>
      <c r="I1004" s="851">
        <f t="shared" si="50"/>
        <v>29084.438400000003</v>
      </c>
      <c r="J1004" s="852">
        <f t="shared" si="51"/>
        <v>42102.806400000001</v>
      </c>
      <c r="K1004" s="853"/>
      <c r="L1004" s="854"/>
    </row>
    <row r="1005" spans="1:12" s="855" customFormat="1" ht="124.2" outlineLevel="1">
      <c r="A1005" s="848">
        <v>4187</v>
      </c>
      <c r="B1005" s="849" t="s">
        <v>897</v>
      </c>
      <c r="C1005" s="850" t="s">
        <v>2461</v>
      </c>
      <c r="D1005" s="850" t="s">
        <v>2947</v>
      </c>
      <c r="E1005" s="850">
        <v>3.75</v>
      </c>
      <c r="F1005" s="851">
        <v>7022.0800000000008</v>
      </c>
      <c r="G1005" s="851">
        <f t="shared" si="49"/>
        <v>26332.800000000003</v>
      </c>
      <c r="H1005" s="851">
        <v>15521.5</v>
      </c>
      <c r="I1005" s="851">
        <f t="shared" si="50"/>
        <v>58205.625</v>
      </c>
      <c r="J1005" s="852">
        <f t="shared" si="51"/>
        <v>84538.425000000003</v>
      </c>
      <c r="K1005" s="853"/>
      <c r="L1005" s="854"/>
    </row>
    <row r="1006" spans="1:12" s="855" customFormat="1" ht="124.2" outlineLevel="1">
      <c r="A1006" s="848">
        <v>4188</v>
      </c>
      <c r="B1006" s="849" t="s">
        <v>898</v>
      </c>
      <c r="C1006" s="850" t="s">
        <v>2461</v>
      </c>
      <c r="D1006" s="850" t="s">
        <v>2948</v>
      </c>
      <c r="E1006" s="850">
        <v>20.99</v>
      </c>
      <c r="F1006" s="851">
        <v>7764.4800000000005</v>
      </c>
      <c r="G1006" s="851">
        <f t="shared" si="49"/>
        <v>162976.43520000001</v>
      </c>
      <c r="H1006" s="851">
        <v>17199.5</v>
      </c>
      <c r="I1006" s="851">
        <f t="shared" si="50"/>
        <v>361017.50499999995</v>
      </c>
      <c r="J1006" s="852">
        <f t="shared" si="51"/>
        <v>523993.94019999995</v>
      </c>
      <c r="K1006" s="853"/>
      <c r="L1006" s="854"/>
    </row>
    <row r="1007" spans="1:12" s="855" customFormat="1" ht="124.2" outlineLevel="1">
      <c r="A1007" s="848">
        <v>4189</v>
      </c>
      <c r="B1007" s="849" t="s">
        <v>914</v>
      </c>
      <c r="C1007" s="850" t="s">
        <v>2461</v>
      </c>
      <c r="D1007" s="850" t="s">
        <v>2912</v>
      </c>
      <c r="E1007" s="850">
        <v>1.18</v>
      </c>
      <c r="F1007" s="851">
        <v>7764.4800000000005</v>
      </c>
      <c r="G1007" s="851">
        <f t="shared" si="49"/>
        <v>9162.0864000000001</v>
      </c>
      <c r="H1007" s="851">
        <v>17199.5</v>
      </c>
      <c r="I1007" s="851">
        <f t="shared" si="50"/>
        <v>20295.41</v>
      </c>
      <c r="J1007" s="852">
        <f t="shared" si="51"/>
        <v>29457.4964</v>
      </c>
      <c r="K1007" s="853"/>
      <c r="L1007" s="854"/>
    </row>
    <row r="1008" spans="1:12" s="855" customFormat="1" ht="124.2" outlineLevel="1">
      <c r="A1008" s="848">
        <v>4190</v>
      </c>
      <c r="B1008" s="849" t="s">
        <v>664</v>
      </c>
      <c r="C1008" s="850" t="s">
        <v>2461</v>
      </c>
      <c r="D1008" s="850" t="s">
        <v>2949</v>
      </c>
      <c r="E1008" s="850">
        <v>4.17</v>
      </c>
      <c r="F1008" s="851">
        <v>9063.68</v>
      </c>
      <c r="G1008" s="851">
        <f t="shared" si="49"/>
        <v>37795.545599999998</v>
      </c>
      <c r="H1008" s="851">
        <v>20136</v>
      </c>
      <c r="I1008" s="851">
        <f t="shared" si="50"/>
        <v>83967.12</v>
      </c>
      <c r="J1008" s="852">
        <f t="shared" si="51"/>
        <v>121762.66559999999</v>
      </c>
      <c r="K1008" s="853"/>
      <c r="L1008" s="854"/>
    </row>
    <row r="1009" spans="1:12" s="855" customFormat="1" ht="124.2" outlineLevel="1">
      <c r="A1009" s="848">
        <v>4191</v>
      </c>
      <c r="B1009" s="849" t="s">
        <v>899</v>
      </c>
      <c r="C1009" s="850" t="s">
        <v>2461</v>
      </c>
      <c r="D1009" s="850" t="s">
        <v>2892</v>
      </c>
      <c r="E1009" s="850">
        <v>0.4</v>
      </c>
      <c r="F1009" s="851">
        <v>9806.08</v>
      </c>
      <c r="G1009" s="851">
        <f t="shared" si="49"/>
        <v>3922.4320000000002</v>
      </c>
      <c r="H1009" s="851">
        <v>21814.000000000004</v>
      </c>
      <c r="I1009" s="851">
        <f t="shared" si="50"/>
        <v>8725.6000000000022</v>
      </c>
      <c r="J1009" s="852">
        <f t="shared" si="51"/>
        <v>12648.032000000003</v>
      </c>
      <c r="K1009" s="853"/>
      <c r="L1009" s="854"/>
    </row>
    <row r="1010" spans="1:12" s="855" customFormat="1" ht="69" outlineLevel="1">
      <c r="A1010" s="848">
        <v>4192</v>
      </c>
      <c r="B1010" s="849" t="s">
        <v>900</v>
      </c>
      <c r="C1010" s="850" t="s">
        <v>2031</v>
      </c>
      <c r="D1010" s="850" t="s">
        <v>2893</v>
      </c>
      <c r="E1010" s="850">
        <v>2</v>
      </c>
      <c r="F1010" s="851">
        <v>676.80000000000007</v>
      </c>
      <c r="G1010" s="851">
        <f t="shared" si="49"/>
        <v>1353.6000000000001</v>
      </c>
      <c r="H1010" s="851">
        <v>1250</v>
      </c>
      <c r="I1010" s="851">
        <f t="shared" si="50"/>
        <v>2500</v>
      </c>
      <c r="J1010" s="852">
        <f t="shared" si="51"/>
        <v>3853.6000000000004</v>
      </c>
      <c r="K1010" s="853"/>
      <c r="L1010" s="854"/>
    </row>
    <row r="1011" spans="1:12" s="855" customFormat="1" ht="82.8" outlineLevel="1">
      <c r="A1011" s="848">
        <v>4193</v>
      </c>
      <c r="B1011" s="849" t="s">
        <v>901</v>
      </c>
      <c r="C1011" s="850" t="s">
        <v>2031</v>
      </c>
      <c r="D1011" s="850" t="s">
        <v>2894</v>
      </c>
      <c r="E1011" s="850">
        <v>5</v>
      </c>
      <c r="F1011" s="851">
        <v>5121.6000000000013</v>
      </c>
      <c r="G1011" s="851">
        <f t="shared" si="49"/>
        <v>25608.000000000007</v>
      </c>
      <c r="H1011" s="851">
        <v>9010.86</v>
      </c>
      <c r="I1011" s="851">
        <f t="shared" si="50"/>
        <v>45054.3</v>
      </c>
      <c r="J1011" s="852">
        <f t="shared" si="51"/>
        <v>70662.300000000017</v>
      </c>
      <c r="K1011" s="853"/>
      <c r="L1011" s="854"/>
    </row>
    <row r="1012" spans="1:12" s="855" customFormat="1" ht="96.6" outlineLevel="1">
      <c r="A1012" s="848">
        <v>4194</v>
      </c>
      <c r="B1012" s="849" t="s">
        <v>903</v>
      </c>
      <c r="C1012" s="850" t="s">
        <v>2031</v>
      </c>
      <c r="D1012" s="850" t="s">
        <v>2916</v>
      </c>
      <c r="E1012" s="850">
        <v>1</v>
      </c>
      <c r="F1012" s="851">
        <v>10217.6</v>
      </c>
      <c r="G1012" s="851">
        <f t="shared" si="49"/>
        <v>10217.6</v>
      </c>
      <c r="H1012" s="851">
        <v>13843.5</v>
      </c>
      <c r="I1012" s="851">
        <f t="shared" si="50"/>
        <v>13843.5</v>
      </c>
      <c r="J1012" s="852">
        <f t="shared" si="51"/>
        <v>24061.1</v>
      </c>
      <c r="K1012" s="853"/>
      <c r="L1012" s="854"/>
    </row>
    <row r="1013" spans="1:12" s="855" customFormat="1" ht="96.6" outlineLevel="1">
      <c r="A1013" s="848">
        <v>4195</v>
      </c>
      <c r="B1013" s="849" t="s">
        <v>904</v>
      </c>
      <c r="C1013" s="850" t="s">
        <v>2031</v>
      </c>
      <c r="D1013" s="850" t="s">
        <v>2897</v>
      </c>
      <c r="E1013" s="850">
        <v>1</v>
      </c>
      <c r="F1013" s="851">
        <v>13032</v>
      </c>
      <c r="G1013" s="851">
        <f t="shared" si="49"/>
        <v>13032</v>
      </c>
      <c r="H1013" s="851">
        <v>13843.5</v>
      </c>
      <c r="I1013" s="851">
        <f t="shared" si="50"/>
        <v>13843.5</v>
      </c>
      <c r="J1013" s="852">
        <f t="shared" si="51"/>
        <v>26875.5</v>
      </c>
      <c r="K1013" s="853"/>
      <c r="L1013" s="854"/>
    </row>
    <row r="1014" spans="1:12" s="855" customFormat="1" ht="96.6" outlineLevel="1">
      <c r="A1014" s="848">
        <v>4196</v>
      </c>
      <c r="B1014" s="849" t="s">
        <v>677</v>
      </c>
      <c r="C1014" s="850" t="s">
        <v>2031</v>
      </c>
      <c r="D1014" s="850" t="s">
        <v>2701</v>
      </c>
      <c r="E1014" s="850">
        <v>2</v>
      </c>
      <c r="F1014" s="851">
        <v>15225.599999999999</v>
      </c>
      <c r="G1014" s="851">
        <f t="shared" si="49"/>
        <v>30451.199999999997</v>
      </c>
      <c r="H1014" s="851">
        <v>21394.5</v>
      </c>
      <c r="I1014" s="851">
        <f t="shared" si="50"/>
        <v>42789</v>
      </c>
      <c r="J1014" s="852">
        <f t="shared" si="51"/>
        <v>73240.2</v>
      </c>
      <c r="K1014" s="853"/>
      <c r="L1014" s="854"/>
    </row>
    <row r="1015" spans="1:12" s="855" customFormat="1" ht="82.8" outlineLevel="1">
      <c r="A1015" s="848">
        <v>4197</v>
      </c>
      <c r="B1015" s="849" t="s">
        <v>905</v>
      </c>
      <c r="C1015" s="850" t="s">
        <v>2031</v>
      </c>
      <c r="D1015" s="850" t="s">
        <v>2898</v>
      </c>
      <c r="E1015" s="850">
        <v>1</v>
      </c>
      <c r="F1015" s="851">
        <v>2009.6</v>
      </c>
      <c r="G1015" s="851">
        <f t="shared" si="49"/>
        <v>2009.6</v>
      </c>
      <c r="H1015" s="851">
        <v>3536.3849999999998</v>
      </c>
      <c r="I1015" s="851">
        <f t="shared" si="50"/>
        <v>3536.3849999999998</v>
      </c>
      <c r="J1015" s="852">
        <f t="shared" si="51"/>
        <v>5545.9849999999997</v>
      </c>
      <c r="K1015" s="853"/>
      <c r="L1015" s="854"/>
    </row>
    <row r="1016" spans="1:12" s="855" customFormat="1" ht="82.8" outlineLevel="1">
      <c r="A1016" s="848">
        <v>4198</v>
      </c>
      <c r="B1016" s="849" t="s">
        <v>906</v>
      </c>
      <c r="C1016" s="850" t="s">
        <v>2031</v>
      </c>
      <c r="D1016" s="850" t="s">
        <v>2899</v>
      </c>
      <c r="E1016" s="850">
        <v>1</v>
      </c>
      <c r="F1016" s="851">
        <v>5160</v>
      </c>
      <c r="G1016" s="851">
        <f t="shared" si="49"/>
        <v>5160</v>
      </c>
      <c r="H1016" s="851">
        <v>6292.5</v>
      </c>
      <c r="I1016" s="851">
        <f t="shared" si="50"/>
        <v>6292.5</v>
      </c>
      <c r="J1016" s="852">
        <f t="shared" si="51"/>
        <v>11452.5</v>
      </c>
      <c r="K1016" s="853"/>
      <c r="L1016" s="854"/>
    </row>
    <row r="1017" spans="1:12" s="855" customFormat="1" ht="82.8" outlineLevel="1">
      <c r="A1017" s="848">
        <v>4199</v>
      </c>
      <c r="B1017" s="849" t="s">
        <v>907</v>
      </c>
      <c r="C1017" s="850" t="s">
        <v>2031</v>
      </c>
      <c r="D1017" s="850" t="s">
        <v>2900</v>
      </c>
      <c r="E1017" s="850">
        <v>1</v>
      </c>
      <c r="F1017" s="851">
        <v>5160</v>
      </c>
      <c r="G1017" s="851">
        <f t="shared" si="49"/>
        <v>5160</v>
      </c>
      <c r="H1017" s="851">
        <v>8390</v>
      </c>
      <c r="I1017" s="851">
        <f t="shared" si="50"/>
        <v>8390</v>
      </c>
      <c r="J1017" s="852">
        <f t="shared" si="51"/>
        <v>13550</v>
      </c>
      <c r="K1017" s="853"/>
      <c r="L1017" s="854"/>
    </row>
    <row r="1018" spans="1:12" s="855" customFormat="1" ht="82.8" outlineLevel="1">
      <c r="A1018" s="848">
        <v>4200</v>
      </c>
      <c r="B1018" s="849" t="s">
        <v>916</v>
      </c>
      <c r="C1018" s="850" t="s">
        <v>2031</v>
      </c>
      <c r="D1018" s="850" t="s">
        <v>2902</v>
      </c>
      <c r="E1018" s="850">
        <v>1</v>
      </c>
      <c r="F1018" s="851">
        <v>5160</v>
      </c>
      <c r="G1018" s="851">
        <f t="shared" si="49"/>
        <v>5160</v>
      </c>
      <c r="H1018" s="851">
        <v>8390</v>
      </c>
      <c r="I1018" s="851">
        <f t="shared" si="50"/>
        <v>8390</v>
      </c>
      <c r="J1018" s="852">
        <f t="shared" si="51"/>
        <v>13550</v>
      </c>
      <c r="K1018" s="853"/>
      <c r="L1018" s="854"/>
    </row>
    <row r="1019" spans="1:12" s="855" customFormat="1" ht="96.6" outlineLevel="1">
      <c r="A1019" s="848">
        <v>4201</v>
      </c>
      <c r="B1019" s="849" t="s">
        <v>910</v>
      </c>
      <c r="C1019" s="850" t="s">
        <v>2031</v>
      </c>
      <c r="D1019" s="850" t="s">
        <v>2903</v>
      </c>
      <c r="E1019" s="850">
        <v>1</v>
      </c>
      <c r="F1019" s="851">
        <v>5896.0000000000009</v>
      </c>
      <c r="G1019" s="851">
        <f t="shared" si="49"/>
        <v>5896.0000000000009</v>
      </c>
      <c r="H1019" s="851">
        <v>4195</v>
      </c>
      <c r="I1019" s="851">
        <f t="shared" si="50"/>
        <v>4195</v>
      </c>
      <c r="J1019" s="852">
        <f t="shared" si="51"/>
        <v>10091</v>
      </c>
      <c r="K1019" s="853"/>
      <c r="L1019" s="854"/>
    </row>
    <row r="1020" spans="1:12" s="855" customFormat="1" ht="82.8" outlineLevel="1">
      <c r="A1020" s="848">
        <v>4202</v>
      </c>
      <c r="B1020" s="856" t="s">
        <v>911</v>
      </c>
      <c r="C1020" s="850" t="s">
        <v>2031</v>
      </c>
      <c r="D1020" s="850" t="s">
        <v>2904</v>
      </c>
      <c r="E1020" s="850">
        <v>1</v>
      </c>
      <c r="F1020" s="851">
        <v>5284.8</v>
      </c>
      <c r="G1020" s="851">
        <f t="shared" si="49"/>
        <v>5284.8</v>
      </c>
      <c r="H1020" s="851">
        <v>9300.3150000000005</v>
      </c>
      <c r="I1020" s="851">
        <f t="shared" si="50"/>
        <v>9300.3150000000005</v>
      </c>
      <c r="J1020" s="852">
        <f t="shared" si="51"/>
        <v>14585.115000000002</v>
      </c>
      <c r="K1020" s="853"/>
      <c r="L1020" s="854"/>
    </row>
    <row r="1021" spans="1:12" s="855" customFormat="1" ht="82.8" outlineLevel="1">
      <c r="A1021" s="848">
        <v>4203</v>
      </c>
      <c r="B1021" s="849" t="s">
        <v>912</v>
      </c>
      <c r="C1021" s="850" t="s">
        <v>2031</v>
      </c>
      <c r="D1021" s="850" t="s">
        <v>2905</v>
      </c>
      <c r="E1021" s="850">
        <v>2</v>
      </c>
      <c r="F1021" s="851">
        <v>16024</v>
      </c>
      <c r="G1021" s="851">
        <f t="shared" si="49"/>
        <v>32048</v>
      </c>
      <c r="H1021" s="851">
        <v>12218.000000000002</v>
      </c>
      <c r="I1021" s="851">
        <f t="shared" si="50"/>
        <v>24436.000000000004</v>
      </c>
      <c r="J1021" s="852">
        <f t="shared" si="51"/>
        <v>56484</v>
      </c>
      <c r="K1021" s="853"/>
      <c r="L1021" s="854"/>
    </row>
    <row r="1022" spans="1:12" s="855" customFormat="1" ht="96.6" outlineLevel="1">
      <c r="A1022" s="848">
        <v>4204</v>
      </c>
      <c r="B1022" s="849" t="s">
        <v>913</v>
      </c>
      <c r="C1022" s="850" t="s">
        <v>2532</v>
      </c>
      <c r="D1022" s="850" t="s">
        <v>2950</v>
      </c>
      <c r="E1022" s="850">
        <v>39.03</v>
      </c>
      <c r="F1022" s="851">
        <v>806.40000000000009</v>
      </c>
      <c r="G1022" s="851">
        <f t="shared" si="49"/>
        <v>31473.792000000005</v>
      </c>
      <c r="H1022" s="851">
        <v>1150</v>
      </c>
      <c r="I1022" s="851">
        <f t="shared" si="50"/>
        <v>44884.5</v>
      </c>
      <c r="J1022" s="852">
        <f t="shared" si="51"/>
        <v>76358.292000000001</v>
      </c>
      <c r="K1022" s="853"/>
      <c r="L1022" s="854"/>
    </row>
    <row r="1023" spans="1:12" s="855" customFormat="1" ht="13.8" outlineLevel="1">
      <c r="A1023" s="848">
        <v>4205</v>
      </c>
      <c r="B1023" s="849" t="s">
        <v>2951</v>
      </c>
      <c r="C1023" s="850"/>
      <c r="D1023" s="850"/>
      <c r="E1023" s="850"/>
      <c r="F1023" s="851"/>
      <c r="G1023" s="851"/>
      <c r="H1023" s="851"/>
      <c r="I1023" s="851"/>
      <c r="J1023" s="852"/>
      <c r="K1023" s="853"/>
      <c r="L1023" s="854"/>
    </row>
    <row r="1024" spans="1:12" s="855" customFormat="1" ht="69" outlineLevel="1">
      <c r="A1024" s="848">
        <v>4206</v>
      </c>
      <c r="B1024" s="849" t="s">
        <v>884</v>
      </c>
      <c r="C1024" s="850" t="s">
        <v>31</v>
      </c>
      <c r="D1024" s="850">
        <v>1</v>
      </c>
      <c r="E1024" s="850">
        <v>1</v>
      </c>
      <c r="F1024" s="851">
        <v>4964353</v>
      </c>
      <c r="G1024" s="851">
        <f t="shared" si="49"/>
        <v>4964353</v>
      </c>
      <c r="H1024" s="851">
        <v>397148</v>
      </c>
      <c r="I1024" s="851">
        <f t="shared" si="50"/>
        <v>397148</v>
      </c>
      <c r="J1024" s="852">
        <f t="shared" si="51"/>
        <v>5361501</v>
      </c>
      <c r="K1024" s="853"/>
      <c r="L1024" s="854"/>
    </row>
    <row r="1025" spans="1:12" s="855" customFormat="1" ht="41.4" outlineLevel="1">
      <c r="A1025" s="848">
        <v>4207</v>
      </c>
      <c r="B1025" s="849" t="s">
        <v>885</v>
      </c>
      <c r="C1025" s="850"/>
      <c r="D1025" s="850"/>
      <c r="E1025" s="850"/>
      <c r="F1025" s="851"/>
      <c r="G1025" s="851"/>
      <c r="H1025" s="851"/>
      <c r="I1025" s="851"/>
      <c r="J1025" s="852"/>
      <c r="K1025" s="853"/>
      <c r="L1025" s="854"/>
    </row>
    <row r="1026" spans="1:12" s="855" customFormat="1" ht="41.4" outlineLevel="1">
      <c r="A1026" s="848">
        <v>4208</v>
      </c>
      <c r="B1026" s="849" t="s">
        <v>886</v>
      </c>
      <c r="C1026" s="850"/>
      <c r="D1026" s="850"/>
      <c r="E1026" s="850"/>
      <c r="F1026" s="851"/>
      <c r="G1026" s="851"/>
      <c r="H1026" s="851"/>
      <c r="I1026" s="851"/>
      <c r="J1026" s="852"/>
      <c r="K1026" s="853"/>
      <c r="L1026" s="854"/>
    </row>
    <row r="1027" spans="1:12" s="855" customFormat="1" ht="41.4" outlineLevel="1">
      <c r="A1027" s="848">
        <v>4209</v>
      </c>
      <c r="B1027" s="849" t="s">
        <v>887</v>
      </c>
      <c r="C1027" s="850"/>
      <c r="D1027" s="850"/>
      <c r="E1027" s="850"/>
      <c r="F1027" s="851"/>
      <c r="G1027" s="851"/>
      <c r="H1027" s="851"/>
      <c r="I1027" s="851"/>
      <c r="J1027" s="852"/>
      <c r="K1027" s="853"/>
      <c r="L1027" s="854"/>
    </row>
    <row r="1028" spans="1:12" s="855" customFormat="1" ht="27.6" outlineLevel="1">
      <c r="A1028" s="848">
        <v>4210</v>
      </c>
      <c r="B1028" s="849" t="s">
        <v>888</v>
      </c>
      <c r="C1028" s="850"/>
      <c r="D1028" s="850"/>
      <c r="E1028" s="850"/>
      <c r="F1028" s="851"/>
      <c r="G1028" s="851"/>
      <c r="H1028" s="851"/>
      <c r="I1028" s="851"/>
      <c r="J1028" s="852"/>
      <c r="K1028" s="853"/>
      <c r="L1028" s="854"/>
    </row>
    <row r="1029" spans="1:12" s="855" customFormat="1" ht="41.4" outlineLevel="1">
      <c r="A1029" s="848">
        <v>4211</v>
      </c>
      <c r="B1029" s="849" t="s">
        <v>889</v>
      </c>
      <c r="C1029" s="850"/>
      <c r="D1029" s="850"/>
      <c r="E1029" s="850"/>
      <c r="F1029" s="851"/>
      <c r="G1029" s="851"/>
      <c r="H1029" s="851"/>
      <c r="I1029" s="851"/>
      <c r="J1029" s="852"/>
      <c r="K1029" s="853"/>
      <c r="L1029" s="854"/>
    </row>
    <row r="1030" spans="1:12" s="855" customFormat="1" ht="110.4" outlineLevel="1">
      <c r="A1030" s="848">
        <v>4212</v>
      </c>
      <c r="B1030" s="849" t="s">
        <v>890</v>
      </c>
      <c r="C1030" s="850"/>
      <c r="D1030" s="850"/>
      <c r="E1030" s="850"/>
      <c r="F1030" s="851"/>
      <c r="G1030" s="851"/>
      <c r="H1030" s="851"/>
      <c r="I1030" s="851"/>
      <c r="J1030" s="852"/>
      <c r="K1030" s="853"/>
      <c r="L1030" s="854"/>
    </row>
    <row r="1031" spans="1:12" s="855" customFormat="1" ht="41.4" outlineLevel="1">
      <c r="A1031" s="848">
        <v>4213</v>
      </c>
      <c r="B1031" s="849" t="s">
        <v>891</v>
      </c>
      <c r="C1031" s="850"/>
      <c r="D1031" s="850"/>
      <c r="E1031" s="850"/>
      <c r="F1031" s="851"/>
      <c r="G1031" s="851"/>
      <c r="H1031" s="851"/>
      <c r="I1031" s="851"/>
      <c r="J1031" s="852"/>
      <c r="K1031" s="853"/>
      <c r="L1031" s="854"/>
    </row>
    <row r="1032" spans="1:12" s="855" customFormat="1" ht="41.4" outlineLevel="1">
      <c r="A1032" s="848">
        <v>4214</v>
      </c>
      <c r="B1032" s="849" t="s">
        <v>892</v>
      </c>
      <c r="C1032" s="850" t="s">
        <v>31</v>
      </c>
      <c r="D1032" s="850">
        <v>4</v>
      </c>
      <c r="E1032" s="850">
        <v>4</v>
      </c>
      <c r="F1032" s="851">
        <v>10946.700000000003</v>
      </c>
      <c r="G1032" s="851">
        <f t="shared" si="49"/>
        <v>43786.80000000001</v>
      </c>
      <c r="H1032" s="851">
        <v>4488.1469999999999</v>
      </c>
      <c r="I1032" s="851">
        <f t="shared" si="50"/>
        <v>17952.588</v>
      </c>
      <c r="J1032" s="852">
        <f t="shared" si="51"/>
        <v>61739.388000000006</v>
      </c>
      <c r="K1032" s="853"/>
      <c r="L1032" s="854"/>
    </row>
    <row r="1033" spans="1:12" s="855" customFormat="1" ht="69" outlineLevel="1">
      <c r="A1033" s="848">
        <v>4215</v>
      </c>
      <c r="B1033" s="849" t="s">
        <v>929</v>
      </c>
      <c r="C1033" s="850" t="s">
        <v>31</v>
      </c>
      <c r="D1033" s="850">
        <v>1</v>
      </c>
      <c r="E1033" s="850">
        <v>1</v>
      </c>
      <c r="F1033" s="851">
        <v>40142.700000000004</v>
      </c>
      <c r="G1033" s="851">
        <f t="shared" ref="G1033:G1095" si="52">F1033*E1033</f>
        <v>40142.700000000004</v>
      </c>
      <c r="H1033" s="851">
        <v>10838.529000000002</v>
      </c>
      <c r="I1033" s="851">
        <f t="shared" ref="I1033:I1095" si="53">H1033*E1033</f>
        <v>10838.529000000002</v>
      </c>
      <c r="J1033" s="852">
        <f t="shared" si="51"/>
        <v>50981.229000000007</v>
      </c>
      <c r="K1033" s="853"/>
      <c r="L1033" s="854"/>
    </row>
    <row r="1034" spans="1:12" s="855" customFormat="1" ht="82.8" outlineLevel="1">
      <c r="A1034" s="848">
        <v>4216</v>
      </c>
      <c r="B1034" s="849" t="s">
        <v>645</v>
      </c>
      <c r="C1034" s="850" t="s">
        <v>31</v>
      </c>
      <c r="D1034" s="850">
        <v>1</v>
      </c>
      <c r="E1034" s="850">
        <v>1</v>
      </c>
      <c r="F1034" s="851">
        <v>58582.5</v>
      </c>
      <c r="G1034" s="851">
        <f t="shared" si="52"/>
        <v>58582.5</v>
      </c>
      <c r="H1034" s="851">
        <v>19918.050000000003</v>
      </c>
      <c r="I1034" s="851">
        <f t="shared" si="53"/>
        <v>19918.050000000003</v>
      </c>
      <c r="J1034" s="852">
        <f t="shared" si="51"/>
        <v>78500.55</v>
      </c>
      <c r="K1034" s="853"/>
      <c r="L1034" s="854"/>
    </row>
    <row r="1035" spans="1:12" s="855" customFormat="1" ht="41.4" outlineLevel="1">
      <c r="A1035" s="848">
        <v>4217</v>
      </c>
      <c r="B1035" s="849" t="s">
        <v>894</v>
      </c>
      <c r="C1035" s="850" t="s">
        <v>31</v>
      </c>
      <c r="D1035" s="850">
        <v>2</v>
      </c>
      <c r="E1035" s="850">
        <v>2</v>
      </c>
      <c r="F1035" s="851">
        <v>20474.099999999999</v>
      </c>
      <c r="G1035" s="851">
        <f t="shared" si="52"/>
        <v>40948.199999999997</v>
      </c>
      <c r="H1035" s="851">
        <v>8670</v>
      </c>
      <c r="I1035" s="851">
        <f t="shared" si="53"/>
        <v>17340</v>
      </c>
      <c r="J1035" s="852">
        <f t="shared" si="51"/>
        <v>58288.2</v>
      </c>
      <c r="K1035" s="853"/>
      <c r="L1035" s="854"/>
    </row>
    <row r="1036" spans="1:12" s="855" customFormat="1" ht="96.6" outlineLevel="1">
      <c r="A1036" s="848">
        <v>4218</v>
      </c>
      <c r="B1036" s="857" t="s">
        <v>895</v>
      </c>
      <c r="C1036" s="858" t="s">
        <v>2461</v>
      </c>
      <c r="D1036" s="858" t="s">
        <v>2952</v>
      </c>
      <c r="E1036" s="858">
        <v>49.22</v>
      </c>
      <c r="F1036" s="851">
        <v>3714.6666666666665</v>
      </c>
      <c r="G1036" s="851">
        <f t="shared" si="52"/>
        <v>182835.89333333331</v>
      </c>
      <c r="H1036" s="851">
        <v>8298.5490000000009</v>
      </c>
      <c r="I1036" s="851">
        <f t="shared" si="53"/>
        <v>408454.58178000001</v>
      </c>
      <c r="J1036" s="852">
        <f t="shared" si="51"/>
        <v>591290.47511333332</v>
      </c>
      <c r="K1036" s="853"/>
      <c r="L1036" s="854"/>
    </row>
    <row r="1037" spans="1:12" s="855" customFormat="1" ht="96.6" outlineLevel="1">
      <c r="A1037" s="848">
        <v>4219</v>
      </c>
      <c r="B1037" s="857" t="s">
        <v>896</v>
      </c>
      <c r="C1037" s="858" t="s">
        <v>2461</v>
      </c>
      <c r="D1037" s="858" t="s">
        <v>2946</v>
      </c>
      <c r="E1037" s="858">
        <v>2.76</v>
      </c>
      <c r="F1037" s="851">
        <v>4716.8</v>
      </c>
      <c r="G1037" s="851">
        <f t="shared" si="52"/>
        <v>13018.368</v>
      </c>
      <c r="H1037" s="851">
        <v>10537.840000000002</v>
      </c>
      <c r="I1037" s="851">
        <f t="shared" si="53"/>
        <v>29084.438400000003</v>
      </c>
      <c r="J1037" s="852">
        <f t="shared" si="51"/>
        <v>42102.806400000001</v>
      </c>
      <c r="K1037" s="853"/>
      <c r="L1037" s="854"/>
    </row>
    <row r="1038" spans="1:12" s="855" customFormat="1" ht="124.2" outlineLevel="1">
      <c r="A1038" s="848">
        <v>4220</v>
      </c>
      <c r="B1038" s="857" t="s">
        <v>897</v>
      </c>
      <c r="C1038" s="858" t="s">
        <v>2461</v>
      </c>
      <c r="D1038" s="858" t="s">
        <v>2947</v>
      </c>
      <c r="E1038" s="858">
        <v>3.75</v>
      </c>
      <c r="F1038" s="851">
        <v>7022.0800000000008</v>
      </c>
      <c r="G1038" s="851">
        <f t="shared" si="52"/>
        <v>26332.800000000003</v>
      </c>
      <c r="H1038" s="851">
        <v>15521.5</v>
      </c>
      <c r="I1038" s="851">
        <f t="shared" si="53"/>
        <v>58205.625</v>
      </c>
      <c r="J1038" s="852">
        <f t="shared" si="51"/>
        <v>84538.425000000003</v>
      </c>
      <c r="K1038" s="853"/>
      <c r="L1038" s="854"/>
    </row>
    <row r="1039" spans="1:12" s="855" customFormat="1" ht="124.2" outlineLevel="1">
      <c r="A1039" s="848">
        <v>4221</v>
      </c>
      <c r="B1039" s="857" t="s">
        <v>898</v>
      </c>
      <c r="C1039" s="858" t="s">
        <v>2461</v>
      </c>
      <c r="D1039" s="858" t="s">
        <v>2953</v>
      </c>
      <c r="E1039" s="858">
        <v>13.2</v>
      </c>
      <c r="F1039" s="851">
        <v>7764.4800000000005</v>
      </c>
      <c r="G1039" s="851">
        <f t="shared" si="52"/>
        <v>102491.136</v>
      </c>
      <c r="H1039" s="851">
        <v>17199.5</v>
      </c>
      <c r="I1039" s="851">
        <f t="shared" si="53"/>
        <v>227033.4</v>
      </c>
      <c r="J1039" s="852">
        <f t="shared" si="51"/>
        <v>329524.53599999996</v>
      </c>
      <c r="K1039" s="853"/>
      <c r="L1039" s="854"/>
    </row>
    <row r="1040" spans="1:12" s="855" customFormat="1" ht="124.2" outlineLevel="1">
      <c r="A1040" s="848">
        <v>4222</v>
      </c>
      <c r="B1040" s="857" t="s">
        <v>914</v>
      </c>
      <c r="C1040" s="858" t="s">
        <v>2461</v>
      </c>
      <c r="D1040" s="858" t="s">
        <v>2912</v>
      </c>
      <c r="E1040" s="858">
        <v>1.18</v>
      </c>
      <c r="F1040" s="851">
        <v>7764.4800000000005</v>
      </c>
      <c r="G1040" s="851">
        <f t="shared" si="52"/>
        <v>9162.0864000000001</v>
      </c>
      <c r="H1040" s="851">
        <v>17199.5</v>
      </c>
      <c r="I1040" s="851">
        <f t="shared" si="53"/>
        <v>20295.41</v>
      </c>
      <c r="J1040" s="852">
        <f t="shared" si="51"/>
        <v>29457.4964</v>
      </c>
      <c r="K1040" s="853"/>
      <c r="L1040" s="854"/>
    </row>
    <row r="1041" spans="1:12" s="855" customFormat="1" ht="124.2" outlineLevel="1">
      <c r="A1041" s="848">
        <v>4223</v>
      </c>
      <c r="B1041" s="857" t="s">
        <v>664</v>
      </c>
      <c r="C1041" s="858" t="s">
        <v>2461</v>
      </c>
      <c r="D1041" s="858" t="s">
        <v>2954</v>
      </c>
      <c r="E1041" s="858">
        <v>1.57</v>
      </c>
      <c r="F1041" s="851">
        <v>9063.68</v>
      </c>
      <c r="G1041" s="851">
        <f t="shared" si="52"/>
        <v>14229.9776</v>
      </c>
      <c r="H1041" s="851">
        <v>20136</v>
      </c>
      <c r="I1041" s="851">
        <f t="shared" si="53"/>
        <v>31613.52</v>
      </c>
      <c r="J1041" s="852">
        <f t="shared" si="51"/>
        <v>45843.497600000002</v>
      </c>
      <c r="K1041" s="853"/>
      <c r="L1041" s="854"/>
    </row>
    <row r="1042" spans="1:12" s="855" customFormat="1" ht="124.2" outlineLevel="1">
      <c r="A1042" s="848">
        <v>4224</v>
      </c>
      <c r="B1042" s="857" t="s">
        <v>899</v>
      </c>
      <c r="C1042" s="858" t="s">
        <v>2461</v>
      </c>
      <c r="D1042" s="858" t="s">
        <v>2892</v>
      </c>
      <c r="E1042" s="858">
        <v>0.4</v>
      </c>
      <c r="F1042" s="851">
        <v>9806.08</v>
      </c>
      <c r="G1042" s="851">
        <f t="shared" si="52"/>
        <v>3922.4320000000002</v>
      </c>
      <c r="H1042" s="851">
        <v>21814.000000000004</v>
      </c>
      <c r="I1042" s="851">
        <f t="shared" si="53"/>
        <v>8725.6000000000022</v>
      </c>
      <c r="J1042" s="852">
        <f t="shared" si="51"/>
        <v>12648.032000000003</v>
      </c>
      <c r="K1042" s="853"/>
      <c r="L1042" s="854"/>
    </row>
    <row r="1043" spans="1:12" s="855" customFormat="1" ht="124.2" outlineLevel="1">
      <c r="A1043" s="848">
        <v>4225</v>
      </c>
      <c r="B1043" s="857" t="s">
        <v>930</v>
      </c>
      <c r="C1043" s="858" t="s">
        <v>2461</v>
      </c>
      <c r="D1043" s="858" t="s">
        <v>2955</v>
      </c>
      <c r="E1043" s="858">
        <v>1.2</v>
      </c>
      <c r="F1043" s="851">
        <v>9991.6800000000021</v>
      </c>
      <c r="G1043" s="851">
        <f t="shared" si="52"/>
        <v>11990.016000000001</v>
      </c>
      <c r="H1043" s="851">
        <v>22233.5</v>
      </c>
      <c r="I1043" s="851">
        <f t="shared" si="53"/>
        <v>26680.2</v>
      </c>
      <c r="J1043" s="852">
        <f t="shared" si="51"/>
        <v>38670.216</v>
      </c>
      <c r="K1043" s="853"/>
      <c r="L1043" s="854"/>
    </row>
    <row r="1044" spans="1:12" s="855" customFormat="1" ht="69" outlineLevel="1">
      <c r="A1044" s="848">
        <v>4226</v>
      </c>
      <c r="B1044" s="857" t="s">
        <v>900</v>
      </c>
      <c r="C1044" s="858" t="s">
        <v>2031</v>
      </c>
      <c r="D1044" s="858" t="s">
        <v>2893</v>
      </c>
      <c r="E1044" s="858">
        <v>2</v>
      </c>
      <c r="F1044" s="851">
        <v>676.80000000000007</v>
      </c>
      <c r="G1044" s="851">
        <f t="shared" si="52"/>
        <v>1353.6000000000001</v>
      </c>
      <c r="H1044" s="851">
        <v>1250</v>
      </c>
      <c r="I1044" s="851">
        <f t="shared" si="53"/>
        <v>2500</v>
      </c>
      <c r="J1044" s="852">
        <f t="shared" si="51"/>
        <v>3853.6000000000004</v>
      </c>
      <c r="K1044" s="853"/>
      <c r="L1044" s="854"/>
    </row>
    <row r="1045" spans="1:12" s="855" customFormat="1" ht="82.8" outlineLevel="1">
      <c r="A1045" s="848">
        <v>4227</v>
      </c>
      <c r="B1045" s="857" t="s">
        <v>901</v>
      </c>
      <c r="C1045" s="858" t="s">
        <v>2031</v>
      </c>
      <c r="D1045" s="858" t="s">
        <v>2894</v>
      </c>
      <c r="E1045" s="858">
        <v>5</v>
      </c>
      <c r="F1045" s="851">
        <v>5121.6000000000013</v>
      </c>
      <c r="G1045" s="851">
        <f t="shared" si="52"/>
        <v>25608.000000000007</v>
      </c>
      <c r="H1045" s="851">
        <v>9010.86</v>
      </c>
      <c r="I1045" s="851">
        <f t="shared" si="53"/>
        <v>45054.3</v>
      </c>
      <c r="J1045" s="852">
        <f t="shared" si="51"/>
        <v>70662.300000000017</v>
      </c>
      <c r="K1045" s="853"/>
      <c r="L1045" s="854"/>
    </row>
    <row r="1046" spans="1:12" s="855" customFormat="1" ht="96.6" outlineLevel="1">
      <c r="A1046" s="848">
        <v>4228</v>
      </c>
      <c r="B1046" s="857" t="s">
        <v>903</v>
      </c>
      <c r="C1046" s="858" t="s">
        <v>2031</v>
      </c>
      <c r="D1046" s="858" t="s">
        <v>2916</v>
      </c>
      <c r="E1046" s="858">
        <v>1</v>
      </c>
      <c r="F1046" s="851">
        <v>10217.6</v>
      </c>
      <c r="G1046" s="851">
        <f t="shared" si="52"/>
        <v>10217.6</v>
      </c>
      <c r="H1046" s="851">
        <v>13843.5</v>
      </c>
      <c r="I1046" s="851">
        <f t="shared" si="53"/>
        <v>13843.5</v>
      </c>
      <c r="J1046" s="852">
        <f t="shared" si="51"/>
        <v>24061.1</v>
      </c>
      <c r="K1046" s="853"/>
      <c r="L1046" s="854"/>
    </row>
    <row r="1047" spans="1:12" s="855" customFormat="1" ht="96.6" outlineLevel="1">
      <c r="A1047" s="848">
        <v>4229</v>
      </c>
      <c r="B1047" s="857" t="s">
        <v>904</v>
      </c>
      <c r="C1047" s="858" t="s">
        <v>2031</v>
      </c>
      <c r="D1047" s="858" t="s">
        <v>2897</v>
      </c>
      <c r="E1047" s="858">
        <v>1</v>
      </c>
      <c r="F1047" s="851">
        <v>13032</v>
      </c>
      <c r="G1047" s="851">
        <f t="shared" si="52"/>
        <v>13032</v>
      </c>
      <c r="H1047" s="851">
        <v>13843.5</v>
      </c>
      <c r="I1047" s="851">
        <f t="shared" si="53"/>
        <v>13843.5</v>
      </c>
      <c r="J1047" s="852">
        <f t="shared" si="51"/>
        <v>26875.5</v>
      </c>
      <c r="K1047" s="853"/>
      <c r="L1047" s="854"/>
    </row>
    <row r="1048" spans="1:12" s="855" customFormat="1" ht="96.6" outlineLevel="1">
      <c r="A1048" s="848">
        <v>4230</v>
      </c>
      <c r="B1048" s="849" t="s">
        <v>677</v>
      </c>
      <c r="C1048" s="850" t="s">
        <v>2031</v>
      </c>
      <c r="D1048" s="850" t="s">
        <v>2701</v>
      </c>
      <c r="E1048" s="850">
        <v>2</v>
      </c>
      <c r="F1048" s="851">
        <v>15225.599999999999</v>
      </c>
      <c r="G1048" s="851">
        <f t="shared" si="52"/>
        <v>30451.199999999997</v>
      </c>
      <c r="H1048" s="851">
        <v>21394.5</v>
      </c>
      <c r="I1048" s="851">
        <f t="shared" si="53"/>
        <v>42789</v>
      </c>
      <c r="J1048" s="852">
        <f t="shared" si="51"/>
        <v>73240.2</v>
      </c>
      <c r="K1048" s="853"/>
      <c r="L1048" s="854"/>
    </row>
    <row r="1049" spans="1:12" s="855" customFormat="1" ht="82.8" outlineLevel="1">
      <c r="A1049" s="848">
        <v>4231</v>
      </c>
      <c r="B1049" s="849" t="s">
        <v>905</v>
      </c>
      <c r="C1049" s="850" t="s">
        <v>2031</v>
      </c>
      <c r="D1049" s="850" t="s">
        <v>2898</v>
      </c>
      <c r="E1049" s="850">
        <v>1</v>
      </c>
      <c r="F1049" s="851">
        <v>2009.6</v>
      </c>
      <c r="G1049" s="851">
        <f t="shared" si="52"/>
        <v>2009.6</v>
      </c>
      <c r="H1049" s="851">
        <v>3536.3849999999998</v>
      </c>
      <c r="I1049" s="851">
        <f t="shared" si="53"/>
        <v>3536.3849999999998</v>
      </c>
      <c r="J1049" s="852">
        <f t="shared" si="51"/>
        <v>5545.9849999999997</v>
      </c>
      <c r="K1049" s="853"/>
      <c r="L1049" s="854"/>
    </row>
    <row r="1050" spans="1:12" s="855" customFormat="1" ht="82.8" outlineLevel="1">
      <c r="A1050" s="848">
        <v>4232</v>
      </c>
      <c r="B1050" s="849" t="s">
        <v>931</v>
      </c>
      <c r="C1050" s="850" t="s">
        <v>2031</v>
      </c>
      <c r="D1050" s="850" t="s">
        <v>2899</v>
      </c>
      <c r="E1050" s="850">
        <v>1</v>
      </c>
      <c r="F1050" s="851">
        <v>5160</v>
      </c>
      <c r="G1050" s="851">
        <f t="shared" si="52"/>
        <v>5160</v>
      </c>
      <c r="H1050" s="851">
        <v>6292.5</v>
      </c>
      <c r="I1050" s="851">
        <f t="shared" si="53"/>
        <v>6292.5</v>
      </c>
      <c r="J1050" s="852">
        <f t="shared" ref="J1050:J1113" si="54">G1050+I1050</f>
        <v>11452.5</v>
      </c>
      <c r="K1050" s="853"/>
      <c r="L1050" s="854"/>
    </row>
    <row r="1051" spans="1:12" s="855" customFormat="1" ht="82.8" outlineLevel="1">
      <c r="A1051" s="848">
        <v>4233</v>
      </c>
      <c r="B1051" s="849" t="s">
        <v>907</v>
      </c>
      <c r="C1051" s="850" t="s">
        <v>2031</v>
      </c>
      <c r="D1051" s="850" t="s">
        <v>2900</v>
      </c>
      <c r="E1051" s="850">
        <v>1</v>
      </c>
      <c r="F1051" s="851">
        <v>5160</v>
      </c>
      <c r="G1051" s="851">
        <f t="shared" si="52"/>
        <v>5160</v>
      </c>
      <c r="H1051" s="851">
        <v>8390</v>
      </c>
      <c r="I1051" s="851">
        <f t="shared" si="53"/>
        <v>8390</v>
      </c>
      <c r="J1051" s="852">
        <f t="shared" si="54"/>
        <v>13550</v>
      </c>
      <c r="K1051" s="853"/>
      <c r="L1051" s="854"/>
    </row>
    <row r="1052" spans="1:12" s="855" customFormat="1" ht="82.8" outlineLevel="1">
      <c r="A1052" s="848">
        <v>4234</v>
      </c>
      <c r="B1052" s="849" t="s">
        <v>932</v>
      </c>
      <c r="C1052" s="850" t="s">
        <v>2031</v>
      </c>
      <c r="D1052" s="850" t="s">
        <v>2956</v>
      </c>
      <c r="E1052" s="850">
        <v>1</v>
      </c>
      <c r="F1052" s="851">
        <v>6696</v>
      </c>
      <c r="G1052" s="851">
        <f t="shared" si="52"/>
        <v>6696</v>
      </c>
      <c r="H1052" s="851">
        <v>6292.5</v>
      </c>
      <c r="I1052" s="851">
        <f t="shared" si="53"/>
        <v>6292.5</v>
      </c>
      <c r="J1052" s="852">
        <f t="shared" si="54"/>
        <v>12988.5</v>
      </c>
      <c r="K1052" s="853"/>
      <c r="L1052" s="854"/>
    </row>
    <row r="1053" spans="1:12" s="855" customFormat="1" ht="82.8" outlineLevel="1">
      <c r="A1053" s="848">
        <v>4235</v>
      </c>
      <c r="B1053" s="849" t="s">
        <v>933</v>
      </c>
      <c r="C1053" s="850" t="s">
        <v>2031</v>
      </c>
      <c r="D1053" s="850" t="s">
        <v>2957</v>
      </c>
      <c r="E1053" s="850">
        <v>1</v>
      </c>
      <c r="F1053" s="851">
        <v>6696</v>
      </c>
      <c r="G1053" s="851">
        <f t="shared" si="52"/>
        <v>6696</v>
      </c>
      <c r="H1053" s="851">
        <v>8390</v>
      </c>
      <c r="I1053" s="851">
        <f t="shared" si="53"/>
        <v>8390</v>
      </c>
      <c r="J1053" s="852">
        <f t="shared" si="54"/>
        <v>15086</v>
      </c>
      <c r="K1053" s="853"/>
      <c r="L1053" s="854"/>
    </row>
    <row r="1054" spans="1:12" s="855" customFormat="1" ht="96.6" outlineLevel="1">
      <c r="A1054" s="848">
        <v>4236</v>
      </c>
      <c r="B1054" s="849" t="s">
        <v>910</v>
      </c>
      <c r="C1054" s="850" t="s">
        <v>2031</v>
      </c>
      <c r="D1054" s="850" t="s">
        <v>2903</v>
      </c>
      <c r="E1054" s="850">
        <v>1</v>
      </c>
      <c r="F1054" s="851">
        <v>5896.0000000000009</v>
      </c>
      <c r="G1054" s="851">
        <f t="shared" si="52"/>
        <v>5896.0000000000009</v>
      </c>
      <c r="H1054" s="851">
        <v>4195</v>
      </c>
      <c r="I1054" s="851">
        <f t="shared" si="53"/>
        <v>4195</v>
      </c>
      <c r="J1054" s="852">
        <f t="shared" si="54"/>
        <v>10091</v>
      </c>
      <c r="K1054" s="853"/>
      <c r="L1054" s="854"/>
    </row>
    <row r="1055" spans="1:12" s="855" customFormat="1" ht="82.8" outlineLevel="1">
      <c r="A1055" s="848">
        <v>4237</v>
      </c>
      <c r="B1055" s="849" t="s">
        <v>911</v>
      </c>
      <c r="C1055" s="850" t="s">
        <v>2031</v>
      </c>
      <c r="D1055" s="850" t="s">
        <v>2904</v>
      </c>
      <c r="E1055" s="850">
        <v>1</v>
      </c>
      <c r="F1055" s="851">
        <v>5284.8</v>
      </c>
      <c r="G1055" s="851">
        <f t="shared" si="52"/>
        <v>5284.8</v>
      </c>
      <c r="H1055" s="851">
        <v>9300.3150000000005</v>
      </c>
      <c r="I1055" s="851">
        <f t="shared" si="53"/>
        <v>9300.3150000000005</v>
      </c>
      <c r="J1055" s="852">
        <f t="shared" si="54"/>
        <v>14585.115000000002</v>
      </c>
      <c r="K1055" s="853"/>
      <c r="L1055" s="854"/>
    </row>
    <row r="1056" spans="1:12" s="855" customFormat="1" ht="82.8" outlineLevel="1">
      <c r="A1056" s="848">
        <v>4238</v>
      </c>
      <c r="B1056" s="849" t="s">
        <v>912</v>
      </c>
      <c r="C1056" s="850" t="s">
        <v>2031</v>
      </c>
      <c r="D1056" s="850" t="s">
        <v>2905</v>
      </c>
      <c r="E1056" s="850">
        <v>2</v>
      </c>
      <c r="F1056" s="851">
        <v>16024</v>
      </c>
      <c r="G1056" s="851">
        <f t="shared" si="52"/>
        <v>32048</v>
      </c>
      <c r="H1056" s="851">
        <v>12218.000000000002</v>
      </c>
      <c r="I1056" s="851">
        <f t="shared" si="53"/>
        <v>24436.000000000004</v>
      </c>
      <c r="J1056" s="852">
        <f t="shared" si="54"/>
        <v>56484</v>
      </c>
      <c r="K1056" s="853"/>
      <c r="L1056" s="854"/>
    </row>
    <row r="1057" spans="1:12" s="855" customFormat="1" ht="96.6" outlineLevel="1">
      <c r="A1057" s="848">
        <v>4239</v>
      </c>
      <c r="B1057" s="849" t="s">
        <v>913</v>
      </c>
      <c r="C1057" s="850" t="s">
        <v>2532</v>
      </c>
      <c r="D1057" s="850" t="s">
        <v>2958</v>
      </c>
      <c r="E1057" s="850">
        <v>34.35</v>
      </c>
      <c r="F1057" s="851">
        <v>806.40000000000009</v>
      </c>
      <c r="G1057" s="851">
        <f t="shared" si="52"/>
        <v>27699.840000000004</v>
      </c>
      <c r="H1057" s="851">
        <v>1150</v>
      </c>
      <c r="I1057" s="851">
        <f t="shared" si="53"/>
        <v>39502.5</v>
      </c>
      <c r="J1057" s="852">
        <f t="shared" si="54"/>
        <v>67202.34</v>
      </c>
      <c r="K1057" s="853"/>
      <c r="L1057" s="854"/>
    </row>
    <row r="1058" spans="1:12" s="855" customFormat="1" ht="13.8" outlineLevel="1">
      <c r="A1058" s="848">
        <v>4240</v>
      </c>
      <c r="B1058" s="849"/>
      <c r="C1058" s="850"/>
      <c r="D1058" s="850"/>
      <c r="E1058" s="850"/>
      <c r="F1058" s="851"/>
      <c r="G1058" s="851"/>
      <c r="H1058" s="851"/>
      <c r="I1058" s="851"/>
      <c r="J1058" s="852"/>
      <c r="K1058" s="853"/>
      <c r="L1058" s="854"/>
    </row>
    <row r="1059" spans="1:12" s="855" customFormat="1" ht="13.8" outlineLevel="1">
      <c r="A1059" s="848">
        <v>4241</v>
      </c>
      <c r="B1059" s="849" t="s">
        <v>2959</v>
      </c>
      <c r="C1059" s="850"/>
      <c r="D1059" s="850"/>
      <c r="E1059" s="850"/>
      <c r="F1059" s="851"/>
      <c r="G1059" s="851"/>
      <c r="H1059" s="851"/>
      <c r="I1059" s="851"/>
      <c r="J1059" s="852"/>
      <c r="K1059" s="853"/>
      <c r="L1059" s="854"/>
    </row>
    <row r="1060" spans="1:12" s="855" customFormat="1" ht="69" outlineLevel="1">
      <c r="A1060" s="848">
        <v>4242</v>
      </c>
      <c r="B1060" s="849" t="s">
        <v>884</v>
      </c>
      <c r="C1060" s="850" t="s">
        <v>31</v>
      </c>
      <c r="D1060" s="850">
        <v>1</v>
      </c>
      <c r="E1060" s="850">
        <v>1</v>
      </c>
      <c r="F1060" s="851">
        <v>4964353</v>
      </c>
      <c r="G1060" s="851">
        <f t="shared" si="52"/>
        <v>4964353</v>
      </c>
      <c r="H1060" s="851">
        <v>397148</v>
      </c>
      <c r="I1060" s="851">
        <f t="shared" si="53"/>
        <v>397148</v>
      </c>
      <c r="J1060" s="852">
        <f t="shared" si="54"/>
        <v>5361501</v>
      </c>
      <c r="K1060" s="853"/>
      <c r="L1060" s="854"/>
    </row>
    <row r="1061" spans="1:12" s="855" customFormat="1" ht="41.4" outlineLevel="1">
      <c r="A1061" s="848">
        <v>4243</v>
      </c>
      <c r="B1061" s="849" t="s">
        <v>885</v>
      </c>
      <c r="C1061" s="850"/>
      <c r="D1061" s="850"/>
      <c r="E1061" s="850"/>
      <c r="F1061" s="851"/>
      <c r="G1061" s="851"/>
      <c r="H1061" s="851"/>
      <c r="I1061" s="851"/>
      <c r="J1061" s="852"/>
      <c r="K1061" s="853"/>
      <c r="L1061" s="854"/>
    </row>
    <row r="1062" spans="1:12" s="855" customFormat="1" ht="41.4" outlineLevel="1">
      <c r="A1062" s="848">
        <v>4244</v>
      </c>
      <c r="B1062" s="849" t="s">
        <v>886</v>
      </c>
      <c r="C1062" s="850"/>
      <c r="D1062" s="850"/>
      <c r="E1062" s="850"/>
      <c r="F1062" s="851"/>
      <c r="G1062" s="851"/>
      <c r="H1062" s="851"/>
      <c r="I1062" s="851"/>
      <c r="J1062" s="852"/>
      <c r="K1062" s="853"/>
      <c r="L1062" s="854"/>
    </row>
    <row r="1063" spans="1:12" s="855" customFormat="1" ht="41.4" outlineLevel="1">
      <c r="A1063" s="848">
        <v>4245</v>
      </c>
      <c r="B1063" s="849" t="s">
        <v>887</v>
      </c>
      <c r="C1063" s="850"/>
      <c r="D1063" s="850"/>
      <c r="E1063" s="850"/>
      <c r="F1063" s="851"/>
      <c r="G1063" s="851"/>
      <c r="H1063" s="851"/>
      <c r="I1063" s="851"/>
      <c r="J1063" s="852"/>
      <c r="K1063" s="853"/>
      <c r="L1063" s="854"/>
    </row>
    <row r="1064" spans="1:12" s="855" customFormat="1" ht="27.6" outlineLevel="1">
      <c r="A1064" s="848">
        <v>4246</v>
      </c>
      <c r="B1064" s="856" t="s">
        <v>888</v>
      </c>
      <c r="C1064" s="850"/>
      <c r="D1064" s="850"/>
      <c r="E1064" s="850"/>
      <c r="F1064" s="851"/>
      <c r="G1064" s="851"/>
      <c r="H1064" s="851"/>
      <c r="I1064" s="851"/>
      <c r="J1064" s="852"/>
      <c r="K1064" s="853"/>
      <c r="L1064" s="854"/>
    </row>
    <row r="1065" spans="1:12" s="855" customFormat="1" ht="41.4" outlineLevel="1">
      <c r="A1065" s="848">
        <v>4247</v>
      </c>
      <c r="B1065" s="849" t="s">
        <v>889</v>
      </c>
      <c r="C1065" s="850"/>
      <c r="D1065" s="850"/>
      <c r="E1065" s="850"/>
      <c r="F1065" s="851"/>
      <c r="G1065" s="851"/>
      <c r="H1065" s="851"/>
      <c r="I1065" s="851"/>
      <c r="J1065" s="852"/>
      <c r="K1065" s="853"/>
      <c r="L1065" s="854"/>
    </row>
    <row r="1066" spans="1:12" s="855" customFormat="1" ht="110.4" outlineLevel="1">
      <c r="A1066" s="848">
        <v>4248</v>
      </c>
      <c r="B1066" s="849" t="s">
        <v>890</v>
      </c>
      <c r="C1066" s="850"/>
      <c r="D1066" s="850"/>
      <c r="E1066" s="850"/>
      <c r="F1066" s="851"/>
      <c r="G1066" s="851"/>
      <c r="H1066" s="851"/>
      <c r="I1066" s="851"/>
      <c r="J1066" s="852"/>
      <c r="K1066" s="853"/>
      <c r="L1066" s="854"/>
    </row>
    <row r="1067" spans="1:12" s="855" customFormat="1" ht="41.4" outlineLevel="1">
      <c r="A1067" s="848">
        <v>4249</v>
      </c>
      <c r="B1067" s="849" t="s">
        <v>891</v>
      </c>
      <c r="C1067" s="850"/>
      <c r="D1067" s="850"/>
      <c r="E1067" s="850"/>
      <c r="F1067" s="851"/>
      <c r="G1067" s="851"/>
      <c r="H1067" s="851"/>
      <c r="I1067" s="851"/>
      <c r="J1067" s="852"/>
      <c r="K1067" s="853"/>
      <c r="L1067" s="854"/>
    </row>
    <row r="1068" spans="1:12" s="855" customFormat="1" ht="41.4" outlineLevel="1">
      <c r="A1068" s="848">
        <v>4250</v>
      </c>
      <c r="B1068" s="849" t="s">
        <v>892</v>
      </c>
      <c r="C1068" s="850" t="s">
        <v>31</v>
      </c>
      <c r="D1068" s="850">
        <v>4</v>
      </c>
      <c r="E1068" s="850">
        <v>4</v>
      </c>
      <c r="F1068" s="851">
        <v>10946.700000000003</v>
      </c>
      <c r="G1068" s="851">
        <f t="shared" si="52"/>
        <v>43786.80000000001</v>
      </c>
      <c r="H1068" s="851">
        <v>4488.1469999999999</v>
      </c>
      <c r="I1068" s="851">
        <f t="shared" si="53"/>
        <v>17952.588</v>
      </c>
      <c r="J1068" s="852">
        <f t="shared" si="54"/>
        <v>61739.388000000006</v>
      </c>
      <c r="K1068" s="853"/>
      <c r="L1068" s="854"/>
    </row>
    <row r="1069" spans="1:12" s="855" customFormat="1" ht="69" outlineLevel="1">
      <c r="A1069" s="848">
        <v>4251</v>
      </c>
      <c r="B1069" s="849" t="s">
        <v>934</v>
      </c>
      <c r="C1069" s="850" t="s">
        <v>31</v>
      </c>
      <c r="D1069" s="850">
        <v>1</v>
      </c>
      <c r="E1069" s="850">
        <v>1</v>
      </c>
      <c r="F1069" s="851">
        <v>34857.224999999999</v>
      </c>
      <c r="G1069" s="851">
        <f t="shared" si="52"/>
        <v>34857.224999999999</v>
      </c>
      <c r="H1069" s="851">
        <v>9411.45075</v>
      </c>
      <c r="I1069" s="851">
        <f t="shared" si="53"/>
        <v>9411.45075</v>
      </c>
      <c r="J1069" s="852">
        <f t="shared" si="54"/>
        <v>44268.675749999995</v>
      </c>
      <c r="K1069" s="853"/>
      <c r="L1069" s="854"/>
    </row>
    <row r="1070" spans="1:12" s="855" customFormat="1" ht="82.8" outlineLevel="1">
      <c r="A1070" s="848">
        <v>4252</v>
      </c>
      <c r="B1070" s="849" t="s">
        <v>645</v>
      </c>
      <c r="C1070" s="850" t="s">
        <v>31</v>
      </c>
      <c r="D1070" s="850">
        <v>1</v>
      </c>
      <c r="E1070" s="850">
        <v>1</v>
      </c>
      <c r="F1070" s="851">
        <v>58582.5</v>
      </c>
      <c r="G1070" s="851">
        <f t="shared" si="52"/>
        <v>58582.5</v>
      </c>
      <c r="H1070" s="851">
        <v>19918.050000000003</v>
      </c>
      <c r="I1070" s="851">
        <f t="shared" si="53"/>
        <v>19918.050000000003</v>
      </c>
      <c r="J1070" s="852">
        <f t="shared" si="54"/>
        <v>78500.55</v>
      </c>
      <c r="K1070" s="853"/>
      <c r="L1070" s="854"/>
    </row>
    <row r="1071" spans="1:12" s="855" customFormat="1" ht="41.4" outlineLevel="1">
      <c r="A1071" s="848">
        <v>4253</v>
      </c>
      <c r="B1071" s="849" t="s">
        <v>894</v>
      </c>
      <c r="C1071" s="850" t="s">
        <v>31</v>
      </c>
      <c r="D1071" s="850">
        <v>2</v>
      </c>
      <c r="E1071" s="850">
        <v>2</v>
      </c>
      <c r="F1071" s="851">
        <v>20474.099999999999</v>
      </c>
      <c r="G1071" s="851">
        <f t="shared" si="52"/>
        <v>40948.199999999997</v>
      </c>
      <c r="H1071" s="851">
        <v>8670</v>
      </c>
      <c r="I1071" s="851">
        <f t="shared" si="53"/>
        <v>17340</v>
      </c>
      <c r="J1071" s="852">
        <f t="shared" si="54"/>
        <v>58288.2</v>
      </c>
      <c r="K1071" s="853"/>
      <c r="L1071" s="854"/>
    </row>
    <row r="1072" spans="1:12" s="855" customFormat="1" ht="96.6" outlineLevel="1">
      <c r="A1072" s="848">
        <v>4254</v>
      </c>
      <c r="B1072" s="849" t="s">
        <v>895</v>
      </c>
      <c r="C1072" s="850" t="s">
        <v>2461</v>
      </c>
      <c r="D1072" s="850" t="s">
        <v>2960</v>
      </c>
      <c r="E1072" s="850">
        <v>7.03</v>
      </c>
      <c r="F1072" s="851">
        <v>3714.6666666666665</v>
      </c>
      <c r="G1072" s="851">
        <f t="shared" si="52"/>
        <v>26114.106666666667</v>
      </c>
      <c r="H1072" s="851">
        <v>8298.5490000000009</v>
      </c>
      <c r="I1072" s="851">
        <f t="shared" si="53"/>
        <v>58338.799470000005</v>
      </c>
      <c r="J1072" s="852">
        <f t="shared" si="54"/>
        <v>84452.906136666672</v>
      </c>
      <c r="K1072" s="853"/>
      <c r="L1072" s="854"/>
    </row>
    <row r="1073" spans="1:12" s="855" customFormat="1" ht="96.6" outlineLevel="1">
      <c r="A1073" s="848">
        <v>4255</v>
      </c>
      <c r="B1073" s="849" t="s">
        <v>896</v>
      </c>
      <c r="C1073" s="850" t="s">
        <v>2461</v>
      </c>
      <c r="D1073" s="850" t="s">
        <v>2961</v>
      </c>
      <c r="E1073" s="850">
        <v>2.34</v>
      </c>
      <c r="F1073" s="851">
        <v>4716.8</v>
      </c>
      <c r="G1073" s="851">
        <f t="shared" si="52"/>
        <v>11037.312</v>
      </c>
      <c r="H1073" s="851">
        <v>10537.840000000002</v>
      </c>
      <c r="I1073" s="851">
        <f t="shared" si="53"/>
        <v>24658.545600000001</v>
      </c>
      <c r="J1073" s="852">
        <f t="shared" si="54"/>
        <v>35695.857600000003</v>
      </c>
      <c r="K1073" s="853"/>
      <c r="L1073" s="854"/>
    </row>
    <row r="1074" spans="1:12" s="855" customFormat="1" ht="124.2" outlineLevel="1">
      <c r="A1074" s="848">
        <v>4256</v>
      </c>
      <c r="B1074" s="849" t="s">
        <v>897</v>
      </c>
      <c r="C1074" s="850" t="s">
        <v>2461</v>
      </c>
      <c r="D1074" s="850" t="s">
        <v>2962</v>
      </c>
      <c r="E1074" s="850">
        <v>3.19</v>
      </c>
      <c r="F1074" s="851">
        <v>7022.0800000000008</v>
      </c>
      <c r="G1074" s="851">
        <f t="shared" si="52"/>
        <v>22400.435200000004</v>
      </c>
      <c r="H1074" s="851">
        <v>15521.5</v>
      </c>
      <c r="I1074" s="851">
        <f t="shared" si="53"/>
        <v>49513.584999999999</v>
      </c>
      <c r="J1074" s="852">
        <f t="shared" si="54"/>
        <v>71914.020199999999</v>
      </c>
      <c r="K1074" s="853"/>
      <c r="L1074" s="854"/>
    </row>
    <row r="1075" spans="1:12" s="855" customFormat="1" ht="124.2" outlineLevel="1">
      <c r="A1075" s="848">
        <v>4257</v>
      </c>
      <c r="B1075" s="849" t="s">
        <v>898</v>
      </c>
      <c r="C1075" s="850" t="s">
        <v>2461</v>
      </c>
      <c r="D1075" s="850" t="s">
        <v>2963</v>
      </c>
      <c r="E1075" s="850">
        <v>12.88</v>
      </c>
      <c r="F1075" s="851">
        <v>7764.4800000000005</v>
      </c>
      <c r="G1075" s="851">
        <f t="shared" si="52"/>
        <v>100006.50240000001</v>
      </c>
      <c r="H1075" s="851">
        <v>17199.5</v>
      </c>
      <c r="I1075" s="851">
        <f t="shared" si="53"/>
        <v>221529.56000000003</v>
      </c>
      <c r="J1075" s="852">
        <f t="shared" si="54"/>
        <v>321536.06240000005</v>
      </c>
      <c r="K1075" s="853"/>
      <c r="L1075" s="854"/>
    </row>
    <row r="1076" spans="1:12" s="855" customFormat="1" ht="124.2" outlineLevel="1">
      <c r="A1076" s="848">
        <v>4258</v>
      </c>
      <c r="B1076" s="849" t="s">
        <v>664</v>
      </c>
      <c r="C1076" s="850" t="s">
        <v>2461</v>
      </c>
      <c r="D1076" s="850" t="s">
        <v>2964</v>
      </c>
      <c r="E1076" s="850">
        <v>1.53</v>
      </c>
      <c r="F1076" s="851">
        <v>9063.68</v>
      </c>
      <c r="G1076" s="851">
        <f t="shared" si="52"/>
        <v>13867.430400000001</v>
      </c>
      <c r="H1076" s="851">
        <v>20136</v>
      </c>
      <c r="I1076" s="851">
        <f t="shared" si="53"/>
        <v>30808.080000000002</v>
      </c>
      <c r="J1076" s="852">
        <f t="shared" si="54"/>
        <v>44675.510399999999</v>
      </c>
      <c r="K1076" s="853"/>
      <c r="L1076" s="854"/>
    </row>
    <row r="1077" spans="1:12" s="855" customFormat="1" ht="124.2" outlineLevel="1">
      <c r="A1077" s="848">
        <v>4259</v>
      </c>
      <c r="B1077" s="849" t="s">
        <v>935</v>
      </c>
      <c r="C1077" s="850" t="s">
        <v>2461</v>
      </c>
      <c r="D1077" s="850" t="s">
        <v>2965</v>
      </c>
      <c r="E1077" s="850">
        <v>1.2</v>
      </c>
      <c r="F1077" s="851">
        <v>8506.880000000001</v>
      </c>
      <c r="G1077" s="851">
        <f t="shared" si="52"/>
        <v>10208.256000000001</v>
      </c>
      <c r="H1077" s="851">
        <v>18877.5</v>
      </c>
      <c r="I1077" s="851">
        <f t="shared" si="53"/>
        <v>22653</v>
      </c>
      <c r="J1077" s="852">
        <f t="shared" si="54"/>
        <v>32861.256000000001</v>
      </c>
      <c r="K1077" s="853"/>
      <c r="L1077" s="854"/>
    </row>
    <row r="1078" spans="1:12" s="855" customFormat="1" ht="124.2" outlineLevel="1">
      <c r="A1078" s="848">
        <v>4260</v>
      </c>
      <c r="B1078" s="849" t="s">
        <v>899</v>
      </c>
      <c r="C1078" s="850" t="s">
        <v>2461</v>
      </c>
      <c r="D1078" s="850" t="s">
        <v>2892</v>
      </c>
      <c r="E1078" s="850">
        <v>0.4</v>
      </c>
      <c r="F1078" s="851">
        <v>9806.08</v>
      </c>
      <c r="G1078" s="851">
        <f t="shared" si="52"/>
        <v>3922.4320000000002</v>
      </c>
      <c r="H1078" s="851">
        <v>21814.000000000004</v>
      </c>
      <c r="I1078" s="851">
        <f t="shared" si="53"/>
        <v>8725.6000000000022</v>
      </c>
      <c r="J1078" s="852">
        <f t="shared" si="54"/>
        <v>12648.032000000003</v>
      </c>
      <c r="K1078" s="853"/>
      <c r="L1078" s="854"/>
    </row>
    <row r="1079" spans="1:12" s="855" customFormat="1" ht="69" outlineLevel="1">
      <c r="A1079" s="848">
        <v>4261</v>
      </c>
      <c r="B1079" s="849" t="s">
        <v>900</v>
      </c>
      <c r="C1079" s="850" t="s">
        <v>2031</v>
      </c>
      <c r="D1079" s="850" t="s">
        <v>2893</v>
      </c>
      <c r="E1079" s="850">
        <v>2</v>
      </c>
      <c r="F1079" s="851">
        <v>676.80000000000007</v>
      </c>
      <c r="G1079" s="851">
        <f t="shared" si="52"/>
        <v>1353.6000000000001</v>
      </c>
      <c r="H1079" s="851">
        <v>1250</v>
      </c>
      <c r="I1079" s="851">
        <f t="shared" si="53"/>
        <v>2500</v>
      </c>
      <c r="J1079" s="852">
        <f t="shared" si="54"/>
        <v>3853.6000000000004</v>
      </c>
      <c r="K1079" s="853"/>
      <c r="L1079" s="854"/>
    </row>
    <row r="1080" spans="1:12" s="855" customFormat="1" ht="82.8" outlineLevel="1">
      <c r="A1080" s="848">
        <v>4262</v>
      </c>
      <c r="B1080" s="849" t="s">
        <v>901</v>
      </c>
      <c r="C1080" s="850" t="s">
        <v>2031</v>
      </c>
      <c r="D1080" s="850" t="s">
        <v>2966</v>
      </c>
      <c r="E1080" s="850">
        <v>1</v>
      </c>
      <c r="F1080" s="851">
        <v>5121.6000000000013</v>
      </c>
      <c r="G1080" s="851">
        <f t="shared" si="52"/>
        <v>5121.6000000000013</v>
      </c>
      <c r="H1080" s="851">
        <v>9010.86</v>
      </c>
      <c r="I1080" s="851">
        <f t="shared" si="53"/>
        <v>9010.86</v>
      </c>
      <c r="J1080" s="852">
        <f t="shared" si="54"/>
        <v>14132.460000000003</v>
      </c>
      <c r="K1080" s="853"/>
      <c r="L1080" s="854"/>
    </row>
    <row r="1081" spans="1:12" s="855" customFormat="1" ht="96.6" outlineLevel="1">
      <c r="A1081" s="848">
        <v>4263</v>
      </c>
      <c r="B1081" s="849" t="s">
        <v>902</v>
      </c>
      <c r="C1081" s="850" t="s">
        <v>2031</v>
      </c>
      <c r="D1081" s="850" t="s">
        <v>2895</v>
      </c>
      <c r="E1081" s="850">
        <v>2</v>
      </c>
      <c r="F1081" s="851">
        <v>10217.6</v>
      </c>
      <c r="G1081" s="851">
        <f t="shared" si="52"/>
        <v>20435.2</v>
      </c>
      <c r="H1081" s="851">
        <v>13843.5</v>
      </c>
      <c r="I1081" s="851">
        <f t="shared" si="53"/>
        <v>27687</v>
      </c>
      <c r="J1081" s="852">
        <f t="shared" si="54"/>
        <v>48122.2</v>
      </c>
      <c r="K1081" s="853"/>
      <c r="L1081" s="854"/>
    </row>
    <row r="1082" spans="1:12" s="855" customFormat="1" ht="96.6" outlineLevel="1">
      <c r="A1082" s="848">
        <v>4264</v>
      </c>
      <c r="B1082" s="849" t="s">
        <v>672</v>
      </c>
      <c r="C1082" s="850" t="s">
        <v>2031</v>
      </c>
      <c r="D1082" s="850" t="s">
        <v>2598</v>
      </c>
      <c r="E1082" s="850">
        <v>1</v>
      </c>
      <c r="F1082" s="851">
        <v>15225.599999999999</v>
      </c>
      <c r="G1082" s="851">
        <f t="shared" si="52"/>
        <v>15225.599999999999</v>
      </c>
      <c r="H1082" s="851">
        <v>21394.5</v>
      </c>
      <c r="I1082" s="851">
        <f t="shared" si="53"/>
        <v>21394.5</v>
      </c>
      <c r="J1082" s="852">
        <f t="shared" si="54"/>
        <v>36620.1</v>
      </c>
      <c r="K1082" s="853"/>
      <c r="L1082" s="854"/>
    </row>
    <row r="1083" spans="1:12" s="855" customFormat="1" ht="96.6" outlineLevel="1">
      <c r="A1083" s="848">
        <v>4265</v>
      </c>
      <c r="B1083" s="849" t="s">
        <v>903</v>
      </c>
      <c r="C1083" s="850" t="s">
        <v>2031</v>
      </c>
      <c r="D1083" s="850" t="s">
        <v>2896</v>
      </c>
      <c r="E1083" s="850">
        <v>2</v>
      </c>
      <c r="F1083" s="851">
        <v>10217.6</v>
      </c>
      <c r="G1083" s="851">
        <f t="shared" si="52"/>
        <v>20435.2</v>
      </c>
      <c r="H1083" s="851">
        <v>13843.5</v>
      </c>
      <c r="I1083" s="851">
        <f t="shared" si="53"/>
        <v>27687</v>
      </c>
      <c r="J1083" s="852">
        <f t="shared" si="54"/>
        <v>48122.2</v>
      </c>
      <c r="K1083" s="853"/>
      <c r="L1083" s="854"/>
    </row>
    <row r="1084" spans="1:12" s="855" customFormat="1" ht="96.6" outlineLevel="1">
      <c r="A1084" s="848">
        <v>4266</v>
      </c>
      <c r="B1084" s="849" t="s">
        <v>904</v>
      </c>
      <c r="C1084" s="850" t="s">
        <v>2031</v>
      </c>
      <c r="D1084" s="850" t="s">
        <v>2897</v>
      </c>
      <c r="E1084" s="850">
        <v>1</v>
      </c>
      <c r="F1084" s="851">
        <v>13032</v>
      </c>
      <c r="G1084" s="851">
        <f t="shared" si="52"/>
        <v>13032</v>
      </c>
      <c r="H1084" s="851">
        <v>13843.5</v>
      </c>
      <c r="I1084" s="851">
        <f t="shared" si="53"/>
        <v>13843.5</v>
      </c>
      <c r="J1084" s="852">
        <f t="shared" si="54"/>
        <v>26875.5</v>
      </c>
      <c r="K1084" s="853"/>
      <c r="L1084" s="854"/>
    </row>
    <row r="1085" spans="1:12" s="855" customFormat="1" ht="96.6" outlineLevel="1">
      <c r="A1085" s="848">
        <v>4267</v>
      </c>
      <c r="B1085" s="849" t="s">
        <v>677</v>
      </c>
      <c r="C1085" s="850" t="s">
        <v>2031</v>
      </c>
      <c r="D1085" s="850" t="s">
        <v>2598</v>
      </c>
      <c r="E1085" s="850">
        <v>1</v>
      </c>
      <c r="F1085" s="851">
        <v>15225.599999999999</v>
      </c>
      <c r="G1085" s="851">
        <f t="shared" si="52"/>
        <v>15225.599999999999</v>
      </c>
      <c r="H1085" s="851">
        <v>21394.5</v>
      </c>
      <c r="I1085" s="851">
        <f t="shared" si="53"/>
        <v>21394.5</v>
      </c>
      <c r="J1085" s="852">
        <f t="shared" si="54"/>
        <v>36620.1</v>
      </c>
      <c r="K1085" s="853"/>
      <c r="L1085" s="854"/>
    </row>
    <row r="1086" spans="1:12" s="855" customFormat="1" ht="82.8" outlineLevel="1">
      <c r="A1086" s="848">
        <v>4268</v>
      </c>
      <c r="B1086" s="849" t="s">
        <v>905</v>
      </c>
      <c r="C1086" s="850" t="s">
        <v>2031</v>
      </c>
      <c r="D1086" s="850" t="s">
        <v>2898</v>
      </c>
      <c r="E1086" s="850">
        <v>1</v>
      </c>
      <c r="F1086" s="851">
        <v>2009.6</v>
      </c>
      <c r="G1086" s="851">
        <f t="shared" si="52"/>
        <v>2009.6</v>
      </c>
      <c r="H1086" s="851">
        <v>3536.3849999999998</v>
      </c>
      <c r="I1086" s="851">
        <f t="shared" si="53"/>
        <v>3536.3849999999998</v>
      </c>
      <c r="J1086" s="852">
        <f t="shared" si="54"/>
        <v>5545.9849999999997</v>
      </c>
      <c r="K1086" s="853"/>
      <c r="L1086" s="854"/>
    </row>
    <row r="1087" spans="1:12" s="855" customFormat="1" ht="82.8" outlineLevel="1">
      <c r="A1087" s="848">
        <v>4269</v>
      </c>
      <c r="B1087" s="849" t="s">
        <v>906</v>
      </c>
      <c r="C1087" s="850" t="s">
        <v>2031</v>
      </c>
      <c r="D1087" s="850" t="s">
        <v>2899</v>
      </c>
      <c r="E1087" s="850">
        <v>1</v>
      </c>
      <c r="F1087" s="851">
        <v>5160</v>
      </c>
      <c r="G1087" s="851">
        <f t="shared" si="52"/>
        <v>5160</v>
      </c>
      <c r="H1087" s="851">
        <v>8390</v>
      </c>
      <c r="I1087" s="851">
        <f t="shared" si="53"/>
        <v>8390</v>
      </c>
      <c r="J1087" s="852">
        <f t="shared" si="54"/>
        <v>13550</v>
      </c>
      <c r="K1087" s="853"/>
      <c r="L1087" s="854"/>
    </row>
    <row r="1088" spans="1:12" s="855" customFormat="1" ht="82.8" outlineLevel="1">
      <c r="A1088" s="848">
        <v>4270</v>
      </c>
      <c r="B1088" s="849" t="s">
        <v>907</v>
      </c>
      <c r="C1088" s="850" t="s">
        <v>2031</v>
      </c>
      <c r="D1088" s="850" t="s">
        <v>2900</v>
      </c>
      <c r="E1088" s="850">
        <v>1</v>
      </c>
      <c r="F1088" s="851">
        <v>5160</v>
      </c>
      <c r="G1088" s="851">
        <f t="shared" si="52"/>
        <v>5160</v>
      </c>
      <c r="H1088" s="851">
        <v>8390</v>
      </c>
      <c r="I1088" s="851">
        <f t="shared" si="53"/>
        <v>8390</v>
      </c>
      <c r="J1088" s="852">
        <f t="shared" si="54"/>
        <v>13550</v>
      </c>
      <c r="K1088" s="853"/>
      <c r="L1088" s="854"/>
    </row>
    <row r="1089" spans="1:12" s="855" customFormat="1" ht="82.8" outlineLevel="1">
      <c r="A1089" s="848">
        <v>4271</v>
      </c>
      <c r="B1089" s="849" t="s">
        <v>908</v>
      </c>
      <c r="C1089" s="850" t="s">
        <v>2031</v>
      </c>
      <c r="D1089" s="850" t="s">
        <v>2901</v>
      </c>
      <c r="E1089" s="850">
        <v>1</v>
      </c>
      <c r="F1089" s="851">
        <v>5160</v>
      </c>
      <c r="G1089" s="851">
        <f t="shared" si="52"/>
        <v>5160</v>
      </c>
      <c r="H1089" s="851">
        <v>8390</v>
      </c>
      <c r="I1089" s="851">
        <f t="shared" si="53"/>
        <v>8390</v>
      </c>
      <c r="J1089" s="852">
        <f t="shared" si="54"/>
        <v>13550</v>
      </c>
      <c r="K1089" s="853"/>
      <c r="L1089" s="854"/>
    </row>
    <row r="1090" spans="1:12" s="855" customFormat="1" ht="82.8" outlineLevel="1">
      <c r="A1090" s="848">
        <v>4272</v>
      </c>
      <c r="B1090" s="849" t="s">
        <v>936</v>
      </c>
      <c r="C1090" s="850" t="s">
        <v>2031</v>
      </c>
      <c r="D1090" s="850" t="s">
        <v>2967</v>
      </c>
      <c r="E1090" s="850">
        <v>1</v>
      </c>
      <c r="F1090" s="851">
        <v>6696</v>
      </c>
      <c r="G1090" s="851">
        <f t="shared" si="52"/>
        <v>6696</v>
      </c>
      <c r="H1090" s="851">
        <v>8390</v>
      </c>
      <c r="I1090" s="851">
        <f t="shared" si="53"/>
        <v>8390</v>
      </c>
      <c r="J1090" s="852">
        <f t="shared" si="54"/>
        <v>15086</v>
      </c>
      <c r="K1090" s="853"/>
      <c r="L1090" s="854"/>
    </row>
    <row r="1091" spans="1:12" s="855" customFormat="1" ht="82.8" outlineLevel="1">
      <c r="A1091" s="848">
        <v>4273</v>
      </c>
      <c r="B1091" s="849" t="s">
        <v>937</v>
      </c>
      <c r="C1091" s="850" t="s">
        <v>2031</v>
      </c>
      <c r="D1091" s="850" t="s">
        <v>2968</v>
      </c>
      <c r="E1091" s="850">
        <v>1</v>
      </c>
      <c r="F1091" s="851">
        <v>6696</v>
      </c>
      <c r="G1091" s="851">
        <f t="shared" si="52"/>
        <v>6696</v>
      </c>
      <c r="H1091" s="851">
        <v>8390</v>
      </c>
      <c r="I1091" s="851">
        <f t="shared" si="53"/>
        <v>8390</v>
      </c>
      <c r="J1091" s="852">
        <f t="shared" si="54"/>
        <v>15086</v>
      </c>
      <c r="K1091" s="853"/>
      <c r="L1091" s="854"/>
    </row>
    <row r="1092" spans="1:12" s="855" customFormat="1" ht="96.6" outlineLevel="1">
      <c r="A1092" s="848">
        <v>4274</v>
      </c>
      <c r="B1092" s="849" t="s">
        <v>910</v>
      </c>
      <c r="C1092" s="850" t="s">
        <v>2031</v>
      </c>
      <c r="D1092" s="850" t="s">
        <v>2903</v>
      </c>
      <c r="E1092" s="850">
        <v>1</v>
      </c>
      <c r="F1092" s="851">
        <v>5896.0000000000009</v>
      </c>
      <c r="G1092" s="851">
        <f t="shared" si="52"/>
        <v>5896.0000000000009</v>
      </c>
      <c r="H1092" s="851">
        <v>4195</v>
      </c>
      <c r="I1092" s="851">
        <f t="shared" si="53"/>
        <v>4195</v>
      </c>
      <c r="J1092" s="852">
        <f t="shared" si="54"/>
        <v>10091</v>
      </c>
      <c r="K1092" s="853"/>
      <c r="L1092" s="854"/>
    </row>
    <row r="1093" spans="1:12" s="855" customFormat="1" ht="82.8" outlineLevel="1">
      <c r="A1093" s="848">
        <v>4275</v>
      </c>
      <c r="B1093" s="849" t="s">
        <v>911</v>
      </c>
      <c r="C1093" s="850" t="s">
        <v>2031</v>
      </c>
      <c r="D1093" s="850" t="s">
        <v>2904</v>
      </c>
      <c r="E1093" s="850">
        <v>1</v>
      </c>
      <c r="F1093" s="851">
        <v>5284.8</v>
      </c>
      <c r="G1093" s="851">
        <f t="shared" si="52"/>
        <v>5284.8</v>
      </c>
      <c r="H1093" s="851">
        <v>9300.3150000000005</v>
      </c>
      <c r="I1093" s="851">
        <f t="shared" si="53"/>
        <v>9300.3150000000005</v>
      </c>
      <c r="J1093" s="852">
        <f t="shared" si="54"/>
        <v>14585.115000000002</v>
      </c>
      <c r="K1093" s="853"/>
      <c r="L1093" s="854"/>
    </row>
    <row r="1094" spans="1:12" s="855" customFormat="1" ht="82.8" outlineLevel="1">
      <c r="A1094" s="848">
        <v>4276</v>
      </c>
      <c r="B1094" s="849" t="s">
        <v>912</v>
      </c>
      <c r="C1094" s="850" t="s">
        <v>2031</v>
      </c>
      <c r="D1094" s="850" t="s">
        <v>2905</v>
      </c>
      <c r="E1094" s="850">
        <v>2</v>
      </c>
      <c r="F1094" s="851">
        <v>16024</v>
      </c>
      <c r="G1094" s="851">
        <f t="shared" si="52"/>
        <v>32048</v>
      </c>
      <c r="H1094" s="851">
        <v>12218.000000000002</v>
      </c>
      <c r="I1094" s="851">
        <f t="shared" si="53"/>
        <v>24436.000000000004</v>
      </c>
      <c r="J1094" s="852">
        <f t="shared" si="54"/>
        <v>56484</v>
      </c>
      <c r="K1094" s="853"/>
      <c r="L1094" s="854"/>
    </row>
    <row r="1095" spans="1:12" s="855" customFormat="1" ht="96.6" outlineLevel="1">
      <c r="A1095" s="848">
        <v>4277</v>
      </c>
      <c r="B1095" s="849" t="s">
        <v>913</v>
      </c>
      <c r="C1095" s="850" t="s">
        <v>2532</v>
      </c>
      <c r="D1095" s="850" t="s">
        <v>2969</v>
      </c>
      <c r="E1095" s="850">
        <v>32.81</v>
      </c>
      <c r="F1095" s="851">
        <v>806.40000000000009</v>
      </c>
      <c r="G1095" s="851">
        <f t="shared" si="52"/>
        <v>26457.984000000004</v>
      </c>
      <c r="H1095" s="851">
        <v>1150</v>
      </c>
      <c r="I1095" s="851">
        <f t="shared" si="53"/>
        <v>37731.5</v>
      </c>
      <c r="J1095" s="852">
        <f t="shared" si="54"/>
        <v>64189.484000000004</v>
      </c>
      <c r="K1095" s="853"/>
      <c r="L1095" s="854"/>
    </row>
    <row r="1096" spans="1:12" s="227" customFormat="1" ht="13.8" outlineLevel="1">
      <c r="A1096" s="274">
        <v>4278</v>
      </c>
      <c r="B1096" s="79" t="s">
        <v>2970</v>
      </c>
      <c r="C1096" s="275"/>
      <c r="D1096" s="275"/>
      <c r="E1096" s="275"/>
      <c r="F1096" s="280"/>
      <c r="G1096" s="280"/>
      <c r="H1096" s="280"/>
      <c r="I1096" s="280"/>
      <c r="J1096" s="278"/>
      <c r="K1096" s="279"/>
      <c r="L1096" s="256"/>
    </row>
    <row r="1097" spans="1:12" s="227" customFormat="1" ht="41.4" outlineLevel="1">
      <c r="A1097" s="274">
        <v>4279</v>
      </c>
      <c r="B1097" s="79" t="s">
        <v>852</v>
      </c>
      <c r="C1097" s="275" t="s">
        <v>31</v>
      </c>
      <c r="D1097" s="275">
        <v>1</v>
      </c>
      <c r="E1097" s="275">
        <v>1</v>
      </c>
      <c r="F1097" s="280">
        <v>508932</v>
      </c>
      <c r="G1097" s="280">
        <f t="shared" ref="G1097:G1160" si="55">F1097*E1097</f>
        <v>508932</v>
      </c>
      <c r="H1097" s="280">
        <v>132322</v>
      </c>
      <c r="I1097" s="280">
        <f t="shared" ref="I1097:I1160" si="56">H1097*E1097</f>
        <v>132322</v>
      </c>
      <c r="J1097" s="278">
        <f t="shared" si="54"/>
        <v>641254</v>
      </c>
      <c r="K1097" s="279"/>
      <c r="L1097" s="256"/>
    </row>
    <row r="1098" spans="1:12" s="227" customFormat="1" ht="27.6" outlineLevel="1">
      <c r="A1098" s="274">
        <v>4280</v>
      </c>
      <c r="B1098" s="79" t="s">
        <v>938</v>
      </c>
      <c r="C1098" s="275"/>
      <c r="D1098" s="275"/>
      <c r="E1098" s="275"/>
      <c r="F1098" s="280"/>
      <c r="G1098" s="280"/>
      <c r="H1098" s="280"/>
      <c r="I1098" s="280"/>
      <c r="J1098" s="278"/>
      <c r="K1098" s="279"/>
      <c r="L1098" s="256"/>
    </row>
    <row r="1099" spans="1:12" s="227" customFormat="1" ht="69" outlineLevel="1">
      <c r="A1099" s="274">
        <v>4281</v>
      </c>
      <c r="B1099" s="79" t="s">
        <v>939</v>
      </c>
      <c r="C1099" s="275"/>
      <c r="D1099" s="275"/>
      <c r="E1099" s="275"/>
      <c r="F1099" s="280"/>
      <c r="G1099" s="280"/>
      <c r="H1099" s="280"/>
      <c r="I1099" s="280"/>
      <c r="J1099" s="278"/>
      <c r="K1099" s="279"/>
      <c r="L1099" s="256"/>
    </row>
    <row r="1100" spans="1:12" s="227" customFormat="1" ht="55.2" outlineLevel="1">
      <c r="A1100" s="274">
        <v>4282</v>
      </c>
      <c r="B1100" s="79" t="s">
        <v>940</v>
      </c>
      <c r="C1100" s="275"/>
      <c r="D1100" s="275"/>
      <c r="E1100" s="275"/>
      <c r="F1100" s="280"/>
      <c r="G1100" s="280"/>
      <c r="H1100" s="280"/>
      <c r="I1100" s="280"/>
      <c r="J1100" s="278"/>
      <c r="K1100" s="279"/>
      <c r="L1100" s="256"/>
    </row>
    <row r="1101" spans="1:12" s="227" customFormat="1" ht="41.4" outlineLevel="1">
      <c r="A1101" s="274">
        <v>4283</v>
      </c>
      <c r="B1101" s="79" t="s">
        <v>941</v>
      </c>
      <c r="C1101" s="275"/>
      <c r="D1101" s="275"/>
      <c r="E1101" s="275"/>
      <c r="F1101" s="280"/>
      <c r="G1101" s="280"/>
      <c r="H1101" s="280"/>
      <c r="I1101" s="280"/>
      <c r="J1101" s="278"/>
      <c r="K1101" s="279"/>
      <c r="L1101" s="256"/>
    </row>
    <row r="1102" spans="1:12" s="227" customFormat="1" ht="27.6" outlineLevel="1">
      <c r="A1102" s="274">
        <v>4284</v>
      </c>
      <c r="B1102" s="79" t="s">
        <v>942</v>
      </c>
      <c r="C1102" s="275"/>
      <c r="D1102" s="275"/>
      <c r="E1102" s="275"/>
      <c r="F1102" s="280"/>
      <c r="G1102" s="280"/>
      <c r="H1102" s="280"/>
      <c r="I1102" s="280"/>
      <c r="J1102" s="278"/>
      <c r="K1102" s="279"/>
      <c r="L1102" s="256"/>
    </row>
    <row r="1103" spans="1:12" s="227" customFormat="1" ht="27.6" outlineLevel="1">
      <c r="A1103" s="274">
        <v>4285</v>
      </c>
      <c r="B1103" s="79" t="s">
        <v>943</v>
      </c>
      <c r="C1103" s="275"/>
      <c r="D1103" s="275"/>
      <c r="E1103" s="275"/>
      <c r="F1103" s="280"/>
      <c r="G1103" s="280"/>
      <c r="H1103" s="280"/>
      <c r="I1103" s="280"/>
      <c r="J1103" s="278"/>
      <c r="K1103" s="279"/>
      <c r="L1103" s="256"/>
    </row>
    <row r="1104" spans="1:12" s="227" customFormat="1" ht="41.4" outlineLevel="1">
      <c r="A1104" s="274">
        <v>4286</v>
      </c>
      <c r="B1104" s="79" t="s">
        <v>944</v>
      </c>
      <c r="C1104" s="275"/>
      <c r="D1104" s="275"/>
      <c r="E1104" s="275"/>
      <c r="F1104" s="280"/>
      <c r="G1104" s="280"/>
      <c r="H1104" s="280"/>
      <c r="I1104" s="280"/>
      <c r="J1104" s="278"/>
      <c r="K1104" s="279"/>
      <c r="L1104" s="256"/>
    </row>
    <row r="1105" spans="1:12" s="227" customFormat="1" ht="55.2" outlineLevel="1">
      <c r="A1105" s="274">
        <v>4287</v>
      </c>
      <c r="B1105" s="79" t="s">
        <v>945</v>
      </c>
      <c r="C1105" s="275" t="s">
        <v>31</v>
      </c>
      <c r="D1105" s="275">
        <v>4</v>
      </c>
      <c r="E1105" s="275">
        <v>4</v>
      </c>
      <c r="F1105" s="280">
        <v>10395</v>
      </c>
      <c r="G1105" s="280">
        <f t="shared" si="55"/>
        <v>41580</v>
      </c>
      <c r="H1105" s="280">
        <v>4100</v>
      </c>
      <c r="I1105" s="280">
        <f t="shared" si="56"/>
        <v>16400</v>
      </c>
      <c r="J1105" s="278">
        <f t="shared" si="54"/>
        <v>57980</v>
      </c>
      <c r="K1105" s="279"/>
      <c r="L1105" s="256"/>
    </row>
    <row r="1106" spans="1:12" s="227" customFormat="1" ht="69" outlineLevel="1">
      <c r="A1106" s="274">
        <v>4288</v>
      </c>
      <c r="B1106" s="79" t="s">
        <v>946</v>
      </c>
      <c r="C1106" s="275" t="s">
        <v>31</v>
      </c>
      <c r="D1106" s="275">
        <v>1</v>
      </c>
      <c r="E1106" s="275">
        <v>1</v>
      </c>
      <c r="F1106" s="280">
        <v>12609.675000000001</v>
      </c>
      <c r="G1106" s="280">
        <f t="shared" si="55"/>
        <v>12609.675000000001</v>
      </c>
      <c r="H1106" s="280">
        <v>4850</v>
      </c>
      <c r="I1106" s="280">
        <f t="shared" si="56"/>
        <v>4850</v>
      </c>
      <c r="J1106" s="278">
        <f t="shared" si="54"/>
        <v>17459.675000000003</v>
      </c>
      <c r="K1106" s="279"/>
      <c r="L1106" s="256"/>
    </row>
    <row r="1107" spans="1:12" s="227" customFormat="1" ht="69" outlineLevel="1">
      <c r="A1107" s="274">
        <v>4289</v>
      </c>
      <c r="B1107" s="79" t="s">
        <v>947</v>
      </c>
      <c r="C1107" s="275" t="s">
        <v>31</v>
      </c>
      <c r="D1107" s="275">
        <v>1</v>
      </c>
      <c r="E1107" s="275">
        <v>1</v>
      </c>
      <c r="F1107" s="280">
        <v>45882.525000000001</v>
      </c>
      <c r="G1107" s="280">
        <f t="shared" si="55"/>
        <v>45882.525000000001</v>
      </c>
      <c r="H1107" s="280">
        <v>4850</v>
      </c>
      <c r="I1107" s="280">
        <f t="shared" si="56"/>
        <v>4850</v>
      </c>
      <c r="J1107" s="278">
        <f t="shared" si="54"/>
        <v>50732.525000000001</v>
      </c>
      <c r="K1107" s="279"/>
      <c r="L1107" s="256"/>
    </row>
    <row r="1108" spans="1:12" s="227" customFormat="1" ht="41.4" outlineLevel="1">
      <c r="A1108" s="274">
        <v>4290</v>
      </c>
      <c r="B1108" s="79" t="s">
        <v>948</v>
      </c>
      <c r="C1108" s="275" t="s">
        <v>31</v>
      </c>
      <c r="D1108" s="275">
        <v>1</v>
      </c>
      <c r="E1108" s="275">
        <v>1</v>
      </c>
      <c r="F1108" s="280">
        <v>38473.199999999997</v>
      </c>
      <c r="G1108" s="280">
        <f t="shared" si="55"/>
        <v>38473.199999999997</v>
      </c>
      <c r="H1108" s="280">
        <v>8670</v>
      </c>
      <c r="I1108" s="280">
        <f t="shared" si="56"/>
        <v>8670</v>
      </c>
      <c r="J1108" s="278">
        <f t="shared" si="54"/>
        <v>47143.199999999997</v>
      </c>
      <c r="K1108" s="279"/>
      <c r="L1108" s="256"/>
    </row>
    <row r="1109" spans="1:12" s="227" customFormat="1" ht="55.2" outlineLevel="1">
      <c r="A1109" s="274">
        <v>4291</v>
      </c>
      <c r="B1109" s="79" t="s">
        <v>949</v>
      </c>
      <c r="C1109" s="275" t="s">
        <v>31</v>
      </c>
      <c r="D1109" s="275">
        <v>4</v>
      </c>
      <c r="E1109" s="275">
        <v>4</v>
      </c>
      <c r="F1109" s="280">
        <v>3710.7</v>
      </c>
      <c r="G1109" s="280">
        <f t="shared" si="55"/>
        <v>14842.8</v>
      </c>
      <c r="H1109" s="280">
        <v>1050</v>
      </c>
      <c r="I1109" s="280">
        <f t="shared" si="56"/>
        <v>4200</v>
      </c>
      <c r="J1109" s="278">
        <f t="shared" si="54"/>
        <v>19042.8</v>
      </c>
      <c r="K1109" s="279"/>
      <c r="L1109" s="256"/>
    </row>
    <row r="1110" spans="1:12" s="227" customFormat="1" ht="124.2" outlineLevel="1">
      <c r="A1110" s="274">
        <v>4292</v>
      </c>
      <c r="B1110" s="79" t="s">
        <v>841</v>
      </c>
      <c r="C1110" s="275" t="s">
        <v>2461</v>
      </c>
      <c r="D1110" s="275" t="s">
        <v>2971</v>
      </c>
      <c r="E1110" s="275">
        <v>2.65</v>
      </c>
      <c r="F1110" s="280">
        <v>2688</v>
      </c>
      <c r="G1110" s="280">
        <f t="shared" si="55"/>
        <v>7123.2</v>
      </c>
      <c r="H1110" s="280">
        <v>6712.0000000000009</v>
      </c>
      <c r="I1110" s="280">
        <f t="shared" si="56"/>
        <v>17786.800000000003</v>
      </c>
      <c r="J1110" s="278">
        <f t="shared" si="54"/>
        <v>24910.000000000004</v>
      </c>
      <c r="K1110" s="279"/>
      <c r="L1110" s="256"/>
    </row>
    <row r="1111" spans="1:12" s="227" customFormat="1" ht="124.2" outlineLevel="1">
      <c r="A1111" s="274">
        <v>4293</v>
      </c>
      <c r="B1111" s="79" t="s">
        <v>950</v>
      </c>
      <c r="C1111" s="275" t="s">
        <v>2461</v>
      </c>
      <c r="D1111" s="275" t="s">
        <v>2972</v>
      </c>
      <c r="E1111" s="275">
        <v>0.8</v>
      </c>
      <c r="F1111" s="280">
        <v>3009.28</v>
      </c>
      <c r="G1111" s="280">
        <f t="shared" si="55"/>
        <v>2407.4240000000004</v>
      </c>
      <c r="H1111" s="280">
        <v>7551</v>
      </c>
      <c r="I1111" s="280">
        <f t="shared" si="56"/>
        <v>6040.8</v>
      </c>
      <c r="J1111" s="278">
        <f t="shared" si="54"/>
        <v>8448.2240000000002</v>
      </c>
      <c r="K1111" s="279"/>
      <c r="L1111" s="256"/>
    </row>
    <row r="1112" spans="1:12" s="227" customFormat="1" ht="124.2" outlineLevel="1">
      <c r="A1112" s="274">
        <v>4294</v>
      </c>
      <c r="B1112" s="284" t="s">
        <v>842</v>
      </c>
      <c r="C1112" s="275" t="s">
        <v>2461</v>
      </c>
      <c r="D1112" s="275" t="s">
        <v>2973</v>
      </c>
      <c r="E1112" s="275">
        <v>8.06</v>
      </c>
      <c r="F1112" s="280">
        <v>3331.8400000000006</v>
      </c>
      <c r="G1112" s="280">
        <f t="shared" si="55"/>
        <v>26854.630400000005</v>
      </c>
      <c r="H1112" s="280">
        <v>8390</v>
      </c>
      <c r="I1112" s="280">
        <f t="shared" si="56"/>
        <v>67623.400000000009</v>
      </c>
      <c r="J1112" s="278">
        <f t="shared" si="54"/>
        <v>94478.030400000018</v>
      </c>
      <c r="K1112" s="279"/>
      <c r="L1112" s="256"/>
    </row>
    <row r="1113" spans="1:12" s="227" customFormat="1" ht="124.2" outlineLevel="1">
      <c r="A1113" s="274">
        <v>4295</v>
      </c>
      <c r="B1113" s="284" t="s">
        <v>951</v>
      </c>
      <c r="C1113" s="275" t="s">
        <v>2461</v>
      </c>
      <c r="D1113" s="275" t="s">
        <v>2974</v>
      </c>
      <c r="E1113" s="275">
        <v>0.12</v>
      </c>
      <c r="F1113" s="280">
        <v>10729.6</v>
      </c>
      <c r="G1113" s="280">
        <f t="shared" si="55"/>
        <v>1287.5519999999999</v>
      </c>
      <c r="H1113" s="280">
        <v>12585</v>
      </c>
      <c r="I1113" s="280">
        <f t="shared" si="56"/>
        <v>1510.2</v>
      </c>
      <c r="J1113" s="278">
        <f t="shared" si="54"/>
        <v>2797.752</v>
      </c>
      <c r="K1113" s="279"/>
      <c r="L1113" s="256"/>
    </row>
    <row r="1114" spans="1:12" s="227" customFormat="1" ht="96.6" outlineLevel="1">
      <c r="A1114" s="274">
        <v>4296</v>
      </c>
      <c r="B1114" s="79" t="s">
        <v>846</v>
      </c>
      <c r="C1114" s="275" t="s">
        <v>2031</v>
      </c>
      <c r="D1114" s="275" t="s">
        <v>2855</v>
      </c>
      <c r="E1114" s="275">
        <v>1</v>
      </c>
      <c r="F1114" s="280">
        <v>2708.8</v>
      </c>
      <c r="G1114" s="280">
        <f t="shared" si="55"/>
        <v>2708.8</v>
      </c>
      <c r="H1114" s="280">
        <v>2517</v>
      </c>
      <c r="I1114" s="280">
        <f t="shared" si="56"/>
        <v>2517</v>
      </c>
      <c r="J1114" s="278">
        <f t="shared" ref="J1114:J1177" si="57">G1114+I1114</f>
        <v>5225.8</v>
      </c>
      <c r="K1114" s="279"/>
      <c r="L1114" s="256"/>
    </row>
    <row r="1115" spans="1:12" s="227" customFormat="1" ht="96.6" outlineLevel="1">
      <c r="A1115" s="274">
        <v>4297</v>
      </c>
      <c r="B1115" s="79" t="s">
        <v>952</v>
      </c>
      <c r="C1115" s="275" t="s">
        <v>2031</v>
      </c>
      <c r="D1115" s="275" t="s">
        <v>2975</v>
      </c>
      <c r="E1115" s="275">
        <v>2</v>
      </c>
      <c r="F1115" s="280">
        <v>3030.4</v>
      </c>
      <c r="G1115" s="280">
        <f t="shared" si="55"/>
        <v>6060.8</v>
      </c>
      <c r="H1115" s="280">
        <v>4195</v>
      </c>
      <c r="I1115" s="280">
        <f t="shared" si="56"/>
        <v>8390</v>
      </c>
      <c r="J1115" s="278">
        <f t="shared" si="57"/>
        <v>14450.8</v>
      </c>
      <c r="K1115" s="279"/>
      <c r="L1115" s="256"/>
    </row>
    <row r="1116" spans="1:12" s="227" customFormat="1" ht="82.8" outlineLevel="1">
      <c r="A1116" s="274">
        <v>4298</v>
      </c>
      <c r="B1116" s="79" t="s">
        <v>953</v>
      </c>
      <c r="C1116" s="275" t="s">
        <v>2031</v>
      </c>
      <c r="D1116" s="275" t="s">
        <v>2976</v>
      </c>
      <c r="E1116" s="275">
        <v>1</v>
      </c>
      <c r="F1116" s="280">
        <v>1366.4</v>
      </c>
      <c r="G1116" s="280">
        <f t="shared" si="55"/>
        <v>1366.4</v>
      </c>
      <c r="H1116" s="280">
        <v>4195</v>
      </c>
      <c r="I1116" s="280">
        <f t="shared" si="56"/>
        <v>4195</v>
      </c>
      <c r="J1116" s="278">
        <f t="shared" si="57"/>
        <v>5561.4</v>
      </c>
      <c r="K1116" s="279"/>
      <c r="L1116" s="256"/>
    </row>
    <row r="1117" spans="1:12" s="227" customFormat="1" ht="82.8" outlineLevel="1">
      <c r="A1117" s="274">
        <v>4299</v>
      </c>
      <c r="B1117" s="79" t="s">
        <v>954</v>
      </c>
      <c r="C1117" s="275" t="s">
        <v>2031</v>
      </c>
      <c r="D1117" s="275" t="s">
        <v>2977</v>
      </c>
      <c r="E1117" s="275">
        <v>1</v>
      </c>
      <c r="F1117" s="280">
        <v>1366.4</v>
      </c>
      <c r="G1117" s="280">
        <f t="shared" si="55"/>
        <v>1366.4</v>
      </c>
      <c r="H1117" s="280">
        <v>4195</v>
      </c>
      <c r="I1117" s="280">
        <f t="shared" si="56"/>
        <v>4195</v>
      </c>
      <c r="J1117" s="278">
        <f t="shared" si="57"/>
        <v>5561.4</v>
      </c>
      <c r="K1117" s="279"/>
      <c r="L1117" s="256"/>
    </row>
    <row r="1118" spans="1:12" s="227" customFormat="1" ht="82.8" outlineLevel="1">
      <c r="A1118" s="274">
        <v>4300</v>
      </c>
      <c r="B1118" s="79" t="s">
        <v>955</v>
      </c>
      <c r="C1118" s="275" t="s">
        <v>2031</v>
      </c>
      <c r="D1118" s="275" t="s">
        <v>2978</v>
      </c>
      <c r="E1118" s="275">
        <v>2</v>
      </c>
      <c r="F1118" s="280">
        <v>1366.4</v>
      </c>
      <c r="G1118" s="280">
        <f t="shared" si="55"/>
        <v>2732.8</v>
      </c>
      <c r="H1118" s="280">
        <v>6292.5</v>
      </c>
      <c r="I1118" s="280">
        <f t="shared" si="56"/>
        <v>12585</v>
      </c>
      <c r="J1118" s="278">
        <f t="shared" si="57"/>
        <v>15317.8</v>
      </c>
      <c r="K1118" s="279"/>
      <c r="L1118" s="256"/>
    </row>
    <row r="1119" spans="1:12" s="227" customFormat="1" ht="82.8" outlineLevel="1">
      <c r="A1119" s="274">
        <v>4301</v>
      </c>
      <c r="B1119" s="79" t="s">
        <v>956</v>
      </c>
      <c r="C1119" s="275" t="s">
        <v>2031</v>
      </c>
      <c r="D1119" s="275" t="s">
        <v>2979</v>
      </c>
      <c r="E1119" s="275">
        <v>1</v>
      </c>
      <c r="F1119" s="280">
        <v>1686.4</v>
      </c>
      <c r="G1119" s="280">
        <f t="shared" si="55"/>
        <v>1686.4</v>
      </c>
      <c r="H1119" s="280">
        <v>6292.5</v>
      </c>
      <c r="I1119" s="280">
        <f t="shared" si="56"/>
        <v>6292.5</v>
      </c>
      <c r="J1119" s="278">
        <f t="shared" si="57"/>
        <v>7978.9</v>
      </c>
      <c r="K1119" s="279"/>
      <c r="L1119" s="256"/>
    </row>
    <row r="1120" spans="1:12" s="227" customFormat="1" ht="96.6" outlineLevel="1">
      <c r="A1120" s="274">
        <v>4302</v>
      </c>
      <c r="B1120" s="79" t="s">
        <v>957</v>
      </c>
      <c r="C1120" s="275" t="s">
        <v>2031</v>
      </c>
      <c r="D1120" s="275" t="s">
        <v>2980</v>
      </c>
      <c r="E1120" s="275">
        <v>1</v>
      </c>
      <c r="F1120" s="280">
        <v>3737.6000000000004</v>
      </c>
      <c r="G1120" s="280">
        <f t="shared" si="55"/>
        <v>3737.6000000000004</v>
      </c>
      <c r="H1120" s="280">
        <v>5327.65</v>
      </c>
      <c r="I1120" s="280">
        <f t="shared" si="56"/>
        <v>5327.65</v>
      </c>
      <c r="J1120" s="278">
        <f t="shared" si="57"/>
        <v>9065.25</v>
      </c>
      <c r="K1120" s="279"/>
      <c r="L1120" s="256"/>
    </row>
    <row r="1121" spans="1:12" s="227" customFormat="1" ht="96.6" outlineLevel="1">
      <c r="A1121" s="274">
        <v>4303</v>
      </c>
      <c r="B1121" s="79" t="s">
        <v>958</v>
      </c>
      <c r="C1121" s="275" t="s">
        <v>2031</v>
      </c>
      <c r="D1121" s="275" t="s">
        <v>2981</v>
      </c>
      <c r="E1121" s="275">
        <v>1</v>
      </c>
      <c r="F1121" s="280">
        <v>3737.6000000000004</v>
      </c>
      <c r="G1121" s="280">
        <f t="shared" si="55"/>
        <v>3737.6000000000004</v>
      </c>
      <c r="H1121" s="280">
        <v>5327.65</v>
      </c>
      <c r="I1121" s="280">
        <f t="shared" si="56"/>
        <v>5327.65</v>
      </c>
      <c r="J1121" s="278">
        <f t="shared" si="57"/>
        <v>9065.25</v>
      </c>
      <c r="K1121" s="279"/>
      <c r="L1121" s="256"/>
    </row>
    <row r="1122" spans="1:12" s="227" customFormat="1" ht="96.6" outlineLevel="1">
      <c r="A1122" s="274">
        <v>4304</v>
      </c>
      <c r="B1122" s="79" t="s">
        <v>959</v>
      </c>
      <c r="C1122" s="275" t="s">
        <v>2031</v>
      </c>
      <c r="D1122" s="275" t="s">
        <v>2860</v>
      </c>
      <c r="E1122" s="275">
        <v>1</v>
      </c>
      <c r="F1122" s="280">
        <v>4110.4000000000005</v>
      </c>
      <c r="G1122" s="280">
        <f t="shared" si="55"/>
        <v>4110.4000000000005</v>
      </c>
      <c r="H1122" s="280">
        <v>5914.95</v>
      </c>
      <c r="I1122" s="280">
        <f t="shared" si="56"/>
        <v>5914.95</v>
      </c>
      <c r="J1122" s="278">
        <f t="shared" si="57"/>
        <v>10025.35</v>
      </c>
      <c r="K1122" s="279"/>
      <c r="L1122" s="256"/>
    </row>
    <row r="1123" spans="1:12" s="227" customFormat="1" ht="110.4" outlineLevel="1">
      <c r="A1123" s="274">
        <v>4305</v>
      </c>
      <c r="B1123" s="79" t="s">
        <v>541</v>
      </c>
      <c r="C1123" s="275" t="s">
        <v>2532</v>
      </c>
      <c r="D1123" s="275" t="s">
        <v>2982</v>
      </c>
      <c r="E1123" s="275">
        <v>0.82</v>
      </c>
      <c r="F1123" s="280">
        <v>848.40000000000009</v>
      </c>
      <c r="G1123" s="280">
        <f t="shared" si="55"/>
        <v>695.68799999999999</v>
      </c>
      <c r="H1123" s="280">
        <v>1150</v>
      </c>
      <c r="I1123" s="280">
        <f t="shared" si="56"/>
        <v>943</v>
      </c>
      <c r="J1123" s="278">
        <f t="shared" si="57"/>
        <v>1638.6880000000001</v>
      </c>
      <c r="K1123" s="279"/>
      <c r="L1123" s="256"/>
    </row>
    <row r="1124" spans="1:12" s="227" customFormat="1" ht="110.4" outlineLevel="1">
      <c r="A1124" s="274">
        <v>4306</v>
      </c>
      <c r="B1124" s="79" t="s">
        <v>640</v>
      </c>
      <c r="C1124" s="275" t="s">
        <v>2532</v>
      </c>
      <c r="D1124" s="275" t="s">
        <v>2983</v>
      </c>
      <c r="E1124" s="275">
        <v>12.28</v>
      </c>
      <c r="F1124" s="280">
        <v>1075.2</v>
      </c>
      <c r="G1124" s="280">
        <f t="shared" si="55"/>
        <v>13203.456</v>
      </c>
      <c r="H1124" s="280">
        <v>1150</v>
      </c>
      <c r="I1124" s="280">
        <f t="shared" si="56"/>
        <v>14122</v>
      </c>
      <c r="J1124" s="278">
        <f t="shared" si="57"/>
        <v>27325.455999999998</v>
      </c>
      <c r="K1124" s="279"/>
      <c r="L1124" s="256"/>
    </row>
    <row r="1125" spans="1:12" s="227" customFormat="1" ht="82.8" outlineLevel="1">
      <c r="A1125" s="274">
        <v>4307</v>
      </c>
      <c r="B1125" s="79" t="s">
        <v>558</v>
      </c>
      <c r="C1125" s="275" t="s">
        <v>2532</v>
      </c>
      <c r="D1125" s="275" t="s">
        <v>2984</v>
      </c>
      <c r="E1125" s="275">
        <v>5.73</v>
      </c>
      <c r="F1125" s="280">
        <v>466.80000000000007</v>
      </c>
      <c r="G1125" s="280">
        <f t="shared" si="55"/>
        <v>2674.7640000000006</v>
      </c>
      <c r="H1125" s="280">
        <v>1150</v>
      </c>
      <c r="I1125" s="280">
        <f t="shared" si="56"/>
        <v>6589.5000000000009</v>
      </c>
      <c r="J1125" s="278">
        <f t="shared" si="57"/>
        <v>9264.264000000001</v>
      </c>
      <c r="K1125" s="279"/>
      <c r="L1125" s="256"/>
    </row>
    <row r="1126" spans="1:12" s="227" customFormat="1" ht="13.8" outlineLevel="1">
      <c r="A1126" s="274">
        <v>4308</v>
      </c>
      <c r="B1126" s="79" t="s">
        <v>2985</v>
      </c>
      <c r="C1126" s="275"/>
      <c r="D1126" s="275"/>
      <c r="E1126" s="275"/>
      <c r="F1126" s="280"/>
      <c r="G1126" s="280"/>
      <c r="H1126" s="280"/>
      <c r="I1126" s="280"/>
      <c r="J1126" s="278"/>
      <c r="K1126" s="279"/>
      <c r="L1126" s="256"/>
    </row>
    <row r="1127" spans="1:12" s="227" customFormat="1" ht="41.4" outlineLevel="1">
      <c r="A1127" s="274">
        <v>4309</v>
      </c>
      <c r="B1127" s="79" t="s">
        <v>852</v>
      </c>
      <c r="C1127" s="275" t="s">
        <v>31</v>
      </c>
      <c r="D1127" s="275">
        <v>1</v>
      </c>
      <c r="E1127" s="275">
        <v>1</v>
      </c>
      <c r="F1127" s="280">
        <v>437415</v>
      </c>
      <c r="G1127" s="280">
        <f t="shared" si="55"/>
        <v>437415</v>
      </c>
      <c r="H1127" s="280">
        <v>113728</v>
      </c>
      <c r="I1127" s="280">
        <f t="shared" si="56"/>
        <v>113728</v>
      </c>
      <c r="J1127" s="278">
        <f t="shared" si="57"/>
        <v>551143</v>
      </c>
      <c r="K1127" s="279"/>
      <c r="L1127" s="256"/>
    </row>
    <row r="1128" spans="1:12" s="227" customFormat="1" ht="27.6" outlineLevel="1">
      <c r="A1128" s="274">
        <v>4310</v>
      </c>
      <c r="B1128" s="79" t="s">
        <v>960</v>
      </c>
      <c r="C1128" s="275"/>
      <c r="D1128" s="275"/>
      <c r="E1128" s="275"/>
      <c r="F1128" s="280"/>
      <c r="G1128" s="280"/>
      <c r="H1128" s="280"/>
      <c r="I1128" s="280"/>
      <c r="J1128" s="278"/>
      <c r="K1128" s="279"/>
      <c r="L1128" s="256"/>
    </row>
    <row r="1129" spans="1:12" s="227" customFormat="1" ht="69" outlineLevel="1">
      <c r="A1129" s="274">
        <v>4311</v>
      </c>
      <c r="B1129" s="79" t="s">
        <v>961</v>
      </c>
      <c r="C1129" s="275"/>
      <c r="D1129" s="275"/>
      <c r="E1129" s="275"/>
      <c r="F1129" s="280"/>
      <c r="G1129" s="280"/>
      <c r="H1129" s="280"/>
      <c r="I1129" s="280"/>
      <c r="J1129" s="278"/>
      <c r="K1129" s="279"/>
      <c r="L1129" s="256"/>
    </row>
    <row r="1130" spans="1:12" s="227" customFormat="1" ht="55.2" outlineLevel="1">
      <c r="A1130" s="274">
        <v>4312</v>
      </c>
      <c r="B1130" s="79" t="s">
        <v>962</v>
      </c>
      <c r="C1130" s="275"/>
      <c r="D1130" s="275"/>
      <c r="E1130" s="275"/>
      <c r="F1130" s="280"/>
      <c r="G1130" s="280"/>
      <c r="H1130" s="280"/>
      <c r="I1130" s="280"/>
      <c r="J1130" s="278"/>
      <c r="K1130" s="279"/>
      <c r="L1130" s="256"/>
    </row>
    <row r="1131" spans="1:12" s="227" customFormat="1" ht="41.4" outlineLevel="1">
      <c r="A1131" s="274">
        <v>4313</v>
      </c>
      <c r="B1131" s="79" t="s">
        <v>963</v>
      </c>
      <c r="C1131" s="275"/>
      <c r="D1131" s="275"/>
      <c r="E1131" s="275"/>
      <c r="F1131" s="280"/>
      <c r="G1131" s="280"/>
      <c r="H1131" s="280"/>
      <c r="I1131" s="280"/>
      <c r="J1131" s="278"/>
      <c r="K1131" s="279"/>
      <c r="L1131" s="256"/>
    </row>
    <row r="1132" spans="1:12" s="227" customFormat="1" ht="27.6" outlineLevel="1">
      <c r="A1132" s="274">
        <v>4314</v>
      </c>
      <c r="B1132" s="79" t="s">
        <v>964</v>
      </c>
      <c r="C1132" s="275"/>
      <c r="D1132" s="275"/>
      <c r="E1132" s="275"/>
      <c r="F1132" s="280"/>
      <c r="G1132" s="280"/>
      <c r="H1132" s="280"/>
      <c r="I1132" s="280"/>
      <c r="J1132" s="278"/>
      <c r="K1132" s="279"/>
      <c r="L1132" s="256"/>
    </row>
    <row r="1133" spans="1:12" s="227" customFormat="1" ht="27.6" outlineLevel="1">
      <c r="A1133" s="274">
        <v>4315</v>
      </c>
      <c r="B1133" s="79" t="s">
        <v>965</v>
      </c>
      <c r="C1133" s="275"/>
      <c r="D1133" s="275"/>
      <c r="E1133" s="275"/>
      <c r="F1133" s="280"/>
      <c r="G1133" s="280"/>
      <c r="H1133" s="280"/>
      <c r="I1133" s="280"/>
      <c r="J1133" s="278"/>
      <c r="K1133" s="279"/>
      <c r="L1133" s="256"/>
    </row>
    <row r="1134" spans="1:12" s="227" customFormat="1" ht="41.4" outlineLevel="1">
      <c r="A1134" s="274">
        <v>4316</v>
      </c>
      <c r="B1134" s="79" t="s">
        <v>966</v>
      </c>
      <c r="C1134" s="275"/>
      <c r="D1134" s="275"/>
      <c r="E1134" s="275"/>
      <c r="F1134" s="280"/>
      <c r="G1134" s="280"/>
      <c r="H1134" s="280"/>
      <c r="I1134" s="280"/>
      <c r="J1134" s="278"/>
      <c r="K1134" s="279"/>
      <c r="L1134" s="256"/>
    </row>
    <row r="1135" spans="1:12" s="227" customFormat="1" ht="55.2" outlineLevel="1">
      <c r="A1135" s="274">
        <v>4317</v>
      </c>
      <c r="B1135" s="79" t="s">
        <v>945</v>
      </c>
      <c r="C1135" s="275" t="s">
        <v>31</v>
      </c>
      <c r="D1135" s="275">
        <v>3</v>
      </c>
      <c r="E1135" s="275">
        <v>3</v>
      </c>
      <c r="F1135" s="280">
        <v>10395</v>
      </c>
      <c r="G1135" s="280">
        <f t="shared" si="55"/>
        <v>31185</v>
      </c>
      <c r="H1135" s="280">
        <v>4100</v>
      </c>
      <c r="I1135" s="280">
        <f t="shared" si="56"/>
        <v>12300</v>
      </c>
      <c r="J1135" s="278">
        <f t="shared" si="57"/>
        <v>43485</v>
      </c>
      <c r="K1135" s="279"/>
      <c r="L1135" s="256"/>
    </row>
    <row r="1136" spans="1:12" s="227" customFormat="1" ht="69" outlineLevel="1">
      <c r="A1136" s="274">
        <v>4318</v>
      </c>
      <c r="B1136" s="79" t="s">
        <v>967</v>
      </c>
      <c r="C1136" s="275" t="s">
        <v>31</v>
      </c>
      <c r="D1136" s="275">
        <v>1</v>
      </c>
      <c r="E1136" s="275">
        <v>1</v>
      </c>
      <c r="F1136" s="280">
        <v>11349.975</v>
      </c>
      <c r="G1136" s="280">
        <f t="shared" si="55"/>
        <v>11349.975</v>
      </c>
      <c r="H1136" s="280">
        <v>4850</v>
      </c>
      <c r="I1136" s="280">
        <f t="shared" si="56"/>
        <v>4850</v>
      </c>
      <c r="J1136" s="278">
        <f t="shared" si="57"/>
        <v>16199.975</v>
      </c>
      <c r="K1136" s="279"/>
      <c r="L1136" s="256"/>
    </row>
    <row r="1137" spans="1:12" s="227" customFormat="1" ht="69" outlineLevel="1">
      <c r="A1137" s="274">
        <v>4319</v>
      </c>
      <c r="B1137" s="79" t="s">
        <v>968</v>
      </c>
      <c r="C1137" s="275" t="s">
        <v>31</v>
      </c>
      <c r="D1137" s="275">
        <v>1</v>
      </c>
      <c r="E1137" s="275">
        <v>1</v>
      </c>
      <c r="F1137" s="280">
        <v>44973.825000000004</v>
      </c>
      <c r="G1137" s="280">
        <f t="shared" si="55"/>
        <v>44973.825000000004</v>
      </c>
      <c r="H1137" s="280">
        <v>4850</v>
      </c>
      <c r="I1137" s="280">
        <f t="shared" si="56"/>
        <v>4850</v>
      </c>
      <c r="J1137" s="278">
        <f t="shared" si="57"/>
        <v>49823.825000000004</v>
      </c>
      <c r="K1137" s="279"/>
      <c r="L1137" s="256"/>
    </row>
    <row r="1138" spans="1:12" s="227" customFormat="1" ht="41.4" outlineLevel="1">
      <c r="A1138" s="274">
        <v>4320</v>
      </c>
      <c r="B1138" s="79" t="s">
        <v>969</v>
      </c>
      <c r="C1138" s="275" t="s">
        <v>31</v>
      </c>
      <c r="D1138" s="275">
        <v>1</v>
      </c>
      <c r="E1138" s="275">
        <v>1</v>
      </c>
      <c r="F1138" s="280">
        <v>14961.599999999999</v>
      </c>
      <c r="G1138" s="280">
        <f t="shared" si="55"/>
        <v>14961.599999999999</v>
      </c>
      <c r="H1138" s="280">
        <v>8670</v>
      </c>
      <c r="I1138" s="280">
        <f t="shared" si="56"/>
        <v>8670</v>
      </c>
      <c r="J1138" s="278">
        <f t="shared" si="57"/>
        <v>23631.599999999999</v>
      </c>
      <c r="K1138" s="279"/>
      <c r="L1138" s="256"/>
    </row>
    <row r="1139" spans="1:12" s="227" customFormat="1" ht="55.2" outlineLevel="1">
      <c r="A1139" s="274">
        <v>4321</v>
      </c>
      <c r="B1139" s="79" t="s">
        <v>949</v>
      </c>
      <c r="C1139" s="275" t="s">
        <v>31</v>
      </c>
      <c r="D1139" s="275">
        <v>3</v>
      </c>
      <c r="E1139" s="275">
        <v>3</v>
      </c>
      <c r="F1139" s="280">
        <v>3710.7</v>
      </c>
      <c r="G1139" s="280">
        <f t="shared" si="55"/>
        <v>11132.099999999999</v>
      </c>
      <c r="H1139" s="280">
        <v>1050</v>
      </c>
      <c r="I1139" s="280">
        <f t="shared" si="56"/>
        <v>3150</v>
      </c>
      <c r="J1139" s="278">
        <f t="shared" si="57"/>
        <v>14282.099999999999</v>
      </c>
      <c r="K1139" s="279"/>
      <c r="L1139" s="256"/>
    </row>
    <row r="1140" spans="1:12" s="227" customFormat="1" ht="124.2" outlineLevel="1">
      <c r="A1140" s="274">
        <v>4322</v>
      </c>
      <c r="B1140" s="79" t="s">
        <v>970</v>
      </c>
      <c r="C1140" s="275" t="s">
        <v>2461</v>
      </c>
      <c r="D1140" s="275" t="s">
        <v>2986</v>
      </c>
      <c r="E1140" s="275">
        <v>13.11</v>
      </c>
      <c r="F1140" s="280">
        <v>3009.28</v>
      </c>
      <c r="G1140" s="280">
        <f t="shared" si="55"/>
        <v>39451.660799999998</v>
      </c>
      <c r="H1140" s="280">
        <v>7551</v>
      </c>
      <c r="I1140" s="280">
        <f t="shared" si="56"/>
        <v>98993.61</v>
      </c>
      <c r="J1140" s="278">
        <f t="shared" si="57"/>
        <v>138445.2708</v>
      </c>
      <c r="K1140" s="279"/>
      <c r="L1140" s="256"/>
    </row>
    <row r="1141" spans="1:12" s="227" customFormat="1" ht="124.2" outlineLevel="1">
      <c r="A1141" s="274">
        <v>4323</v>
      </c>
      <c r="B1141" s="79" t="s">
        <v>971</v>
      </c>
      <c r="C1141" s="275" t="s">
        <v>2461</v>
      </c>
      <c r="D1141" s="275" t="s">
        <v>2987</v>
      </c>
      <c r="E1141" s="275">
        <v>11.91</v>
      </c>
      <c r="F1141" s="280">
        <v>3009.28</v>
      </c>
      <c r="G1141" s="280">
        <f t="shared" si="55"/>
        <v>35840.524799999999</v>
      </c>
      <c r="H1141" s="280">
        <v>7551</v>
      </c>
      <c r="I1141" s="280">
        <f t="shared" si="56"/>
        <v>89932.41</v>
      </c>
      <c r="J1141" s="278">
        <f t="shared" si="57"/>
        <v>125772.9348</v>
      </c>
      <c r="K1141" s="279"/>
      <c r="L1141" s="256"/>
    </row>
    <row r="1142" spans="1:12" s="227" customFormat="1" ht="124.2" outlineLevel="1">
      <c r="A1142" s="274">
        <v>4324</v>
      </c>
      <c r="B1142" s="79" t="s">
        <v>841</v>
      </c>
      <c r="C1142" s="275" t="s">
        <v>2461</v>
      </c>
      <c r="D1142" s="275" t="s">
        <v>2988</v>
      </c>
      <c r="E1142" s="275">
        <v>0.81</v>
      </c>
      <c r="F1142" s="280">
        <v>2688</v>
      </c>
      <c r="G1142" s="280">
        <f t="shared" si="55"/>
        <v>2177.2800000000002</v>
      </c>
      <c r="H1142" s="280">
        <v>6712.0000000000009</v>
      </c>
      <c r="I1142" s="280">
        <f t="shared" si="56"/>
        <v>5436.7200000000012</v>
      </c>
      <c r="J1142" s="278">
        <f t="shared" si="57"/>
        <v>7614.0000000000018</v>
      </c>
      <c r="K1142" s="279"/>
      <c r="L1142" s="256"/>
    </row>
    <row r="1143" spans="1:12" s="227" customFormat="1" ht="124.2" outlineLevel="1">
      <c r="A1143" s="274">
        <v>4325</v>
      </c>
      <c r="B1143" s="79" t="s">
        <v>950</v>
      </c>
      <c r="C1143" s="275" t="s">
        <v>2461</v>
      </c>
      <c r="D1143" s="275" t="s">
        <v>2989</v>
      </c>
      <c r="E1143" s="275">
        <v>8.27</v>
      </c>
      <c r="F1143" s="280">
        <v>3009.28</v>
      </c>
      <c r="G1143" s="280">
        <f t="shared" si="55"/>
        <v>24886.745600000002</v>
      </c>
      <c r="H1143" s="280">
        <v>7551</v>
      </c>
      <c r="I1143" s="280">
        <f t="shared" si="56"/>
        <v>62446.77</v>
      </c>
      <c r="J1143" s="278">
        <f t="shared" si="57"/>
        <v>87333.515599999999</v>
      </c>
      <c r="K1143" s="279"/>
      <c r="L1143" s="256"/>
    </row>
    <row r="1144" spans="1:12" s="227" customFormat="1" ht="124.2" outlineLevel="1">
      <c r="A1144" s="274">
        <v>4326</v>
      </c>
      <c r="B1144" s="79" t="s">
        <v>814</v>
      </c>
      <c r="C1144" s="275" t="s">
        <v>2461</v>
      </c>
      <c r="D1144" s="275" t="s">
        <v>2825</v>
      </c>
      <c r="E1144" s="275">
        <v>0.12</v>
      </c>
      <c r="F1144" s="280">
        <v>6868.4800000000005</v>
      </c>
      <c r="G1144" s="280">
        <f t="shared" si="55"/>
        <v>824.21760000000006</v>
      </c>
      <c r="H1144" s="280">
        <v>16780</v>
      </c>
      <c r="I1144" s="280">
        <f t="shared" si="56"/>
        <v>2013.6</v>
      </c>
      <c r="J1144" s="278">
        <f t="shared" si="57"/>
        <v>2837.8175999999999</v>
      </c>
      <c r="K1144" s="279"/>
      <c r="L1144" s="256"/>
    </row>
    <row r="1145" spans="1:12" s="227" customFormat="1" ht="96.6" outlineLevel="1">
      <c r="A1145" s="274">
        <v>4327</v>
      </c>
      <c r="B1145" s="79" t="s">
        <v>972</v>
      </c>
      <c r="C1145" s="275" t="s">
        <v>2031</v>
      </c>
      <c r="D1145" s="275" t="s">
        <v>2990</v>
      </c>
      <c r="E1145" s="275">
        <v>2</v>
      </c>
      <c r="F1145" s="280">
        <v>1793.6000000000001</v>
      </c>
      <c r="G1145" s="280">
        <f t="shared" si="55"/>
        <v>3587.2000000000003</v>
      </c>
      <c r="H1145" s="280">
        <v>4195</v>
      </c>
      <c r="I1145" s="280">
        <f t="shared" si="56"/>
        <v>8390</v>
      </c>
      <c r="J1145" s="278">
        <f t="shared" si="57"/>
        <v>11977.2</v>
      </c>
      <c r="K1145" s="279"/>
      <c r="L1145" s="256"/>
    </row>
    <row r="1146" spans="1:12" s="227" customFormat="1" ht="96.6" outlineLevel="1">
      <c r="A1146" s="274">
        <v>4328</v>
      </c>
      <c r="B1146" s="79" t="s">
        <v>873</v>
      </c>
      <c r="C1146" s="275" t="s">
        <v>2031</v>
      </c>
      <c r="D1146" s="275" t="s">
        <v>2872</v>
      </c>
      <c r="E1146" s="275">
        <v>1</v>
      </c>
      <c r="F1146" s="280">
        <v>2110.4</v>
      </c>
      <c r="G1146" s="280">
        <f t="shared" si="55"/>
        <v>2110.4</v>
      </c>
      <c r="H1146" s="280">
        <v>2517</v>
      </c>
      <c r="I1146" s="280">
        <f t="shared" si="56"/>
        <v>2517</v>
      </c>
      <c r="J1146" s="278">
        <f t="shared" si="57"/>
        <v>4627.3999999999996</v>
      </c>
      <c r="K1146" s="279"/>
      <c r="L1146" s="256"/>
    </row>
    <row r="1147" spans="1:12" s="227" customFormat="1" ht="96.6" outlineLevel="1">
      <c r="A1147" s="274">
        <v>4329</v>
      </c>
      <c r="B1147" s="79" t="s">
        <v>973</v>
      </c>
      <c r="C1147" s="275" t="s">
        <v>2031</v>
      </c>
      <c r="D1147" s="275" t="s">
        <v>2991</v>
      </c>
      <c r="E1147" s="275">
        <v>2</v>
      </c>
      <c r="F1147" s="280">
        <v>2243.2000000000003</v>
      </c>
      <c r="G1147" s="280">
        <f t="shared" si="55"/>
        <v>4486.4000000000005</v>
      </c>
      <c r="H1147" s="280">
        <v>4195</v>
      </c>
      <c r="I1147" s="280">
        <f t="shared" si="56"/>
        <v>8390</v>
      </c>
      <c r="J1147" s="278">
        <f t="shared" si="57"/>
        <v>12876.400000000001</v>
      </c>
      <c r="K1147" s="279"/>
      <c r="L1147" s="256"/>
    </row>
    <row r="1148" spans="1:12" s="227" customFormat="1" ht="96.6" outlineLevel="1">
      <c r="A1148" s="274">
        <v>4330</v>
      </c>
      <c r="B1148" s="79" t="s">
        <v>974</v>
      </c>
      <c r="C1148" s="275" t="s">
        <v>2031</v>
      </c>
      <c r="D1148" s="275" t="s">
        <v>2992</v>
      </c>
      <c r="E1148" s="275">
        <v>2</v>
      </c>
      <c r="F1148" s="280">
        <v>2691.2000000000003</v>
      </c>
      <c r="G1148" s="280">
        <f t="shared" si="55"/>
        <v>5382.4000000000005</v>
      </c>
      <c r="H1148" s="280">
        <v>4195</v>
      </c>
      <c r="I1148" s="280">
        <f t="shared" si="56"/>
        <v>8390</v>
      </c>
      <c r="J1148" s="278">
        <f t="shared" si="57"/>
        <v>13772.400000000001</v>
      </c>
      <c r="K1148" s="279"/>
      <c r="L1148" s="256"/>
    </row>
    <row r="1149" spans="1:12" s="227" customFormat="1" ht="96.6" outlineLevel="1">
      <c r="A1149" s="274">
        <v>4331</v>
      </c>
      <c r="B1149" s="79" t="s">
        <v>975</v>
      </c>
      <c r="C1149" s="275" t="s">
        <v>2031</v>
      </c>
      <c r="D1149" s="275" t="s">
        <v>2993</v>
      </c>
      <c r="E1149" s="275">
        <v>3</v>
      </c>
      <c r="F1149" s="280">
        <v>2860.8000000000006</v>
      </c>
      <c r="G1149" s="280">
        <f t="shared" si="55"/>
        <v>8582.4000000000015</v>
      </c>
      <c r="H1149" s="280">
        <v>4195</v>
      </c>
      <c r="I1149" s="280">
        <f t="shared" si="56"/>
        <v>12585</v>
      </c>
      <c r="J1149" s="278">
        <f t="shared" si="57"/>
        <v>21167.4</v>
      </c>
      <c r="K1149" s="279"/>
      <c r="L1149" s="256"/>
    </row>
    <row r="1150" spans="1:12" s="227" customFormat="1" ht="96.6" outlineLevel="1">
      <c r="A1150" s="274">
        <v>4332</v>
      </c>
      <c r="B1150" s="79" t="s">
        <v>846</v>
      </c>
      <c r="C1150" s="275" t="s">
        <v>2031</v>
      </c>
      <c r="D1150" s="275" t="s">
        <v>2855</v>
      </c>
      <c r="E1150" s="275">
        <v>1</v>
      </c>
      <c r="F1150" s="280">
        <v>2708.8</v>
      </c>
      <c r="G1150" s="280">
        <f t="shared" si="55"/>
        <v>2708.8</v>
      </c>
      <c r="H1150" s="280">
        <v>2517</v>
      </c>
      <c r="I1150" s="280">
        <f t="shared" si="56"/>
        <v>2517</v>
      </c>
      <c r="J1150" s="278">
        <f t="shared" si="57"/>
        <v>5225.8</v>
      </c>
      <c r="K1150" s="279"/>
      <c r="L1150" s="256"/>
    </row>
    <row r="1151" spans="1:12" s="227" customFormat="1" ht="96.6" outlineLevel="1">
      <c r="A1151" s="274">
        <v>4333</v>
      </c>
      <c r="B1151" s="79" t="s">
        <v>976</v>
      </c>
      <c r="C1151" s="275" t="s">
        <v>2031</v>
      </c>
      <c r="D1151" s="275" t="s">
        <v>2994</v>
      </c>
      <c r="E1151" s="275">
        <v>1</v>
      </c>
      <c r="F1151" s="280">
        <v>3030.4</v>
      </c>
      <c r="G1151" s="280">
        <f t="shared" si="55"/>
        <v>3030.4</v>
      </c>
      <c r="H1151" s="280">
        <v>4195</v>
      </c>
      <c r="I1151" s="280">
        <f t="shared" si="56"/>
        <v>4195</v>
      </c>
      <c r="J1151" s="278">
        <f t="shared" si="57"/>
        <v>7225.4</v>
      </c>
      <c r="K1151" s="279"/>
      <c r="L1151" s="256"/>
    </row>
    <row r="1152" spans="1:12" s="227" customFormat="1" ht="82.8" outlineLevel="1">
      <c r="A1152" s="274">
        <v>4334</v>
      </c>
      <c r="B1152" s="79" t="s">
        <v>977</v>
      </c>
      <c r="C1152" s="275" t="s">
        <v>2031</v>
      </c>
      <c r="D1152" s="275" t="s">
        <v>2995</v>
      </c>
      <c r="E1152" s="275">
        <v>1</v>
      </c>
      <c r="F1152" s="280">
        <v>1366.4</v>
      </c>
      <c r="G1152" s="280">
        <f t="shared" si="55"/>
        <v>1366.4</v>
      </c>
      <c r="H1152" s="280">
        <v>2097.5</v>
      </c>
      <c r="I1152" s="280">
        <f t="shared" si="56"/>
        <v>2097.5</v>
      </c>
      <c r="J1152" s="278">
        <f t="shared" si="57"/>
        <v>3463.9</v>
      </c>
      <c r="K1152" s="279"/>
      <c r="L1152" s="256"/>
    </row>
    <row r="1153" spans="1:12" s="227" customFormat="1" ht="82.8" outlineLevel="1">
      <c r="A1153" s="274">
        <v>4335</v>
      </c>
      <c r="B1153" s="79" t="s">
        <v>978</v>
      </c>
      <c r="C1153" s="275" t="s">
        <v>2031</v>
      </c>
      <c r="D1153" s="275" t="s">
        <v>2995</v>
      </c>
      <c r="E1153" s="275">
        <v>1</v>
      </c>
      <c r="F1153" s="280">
        <v>1366.4</v>
      </c>
      <c r="G1153" s="280">
        <f t="shared" si="55"/>
        <v>1366.4</v>
      </c>
      <c r="H1153" s="280">
        <v>2097.5</v>
      </c>
      <c r="I1153" s="280">
        <f t="shared" si="56"/>
        <v>2097.5</v>
      </c>
      <c r="J1153" s="278">
        <f t="shared" si="57"/>
        <v>3463.9</v>
      </c>
      <c r="K1153" s="279"/>
      <c r="L1153" s="256"/>
    </row>
    <row r="1154" spans="1:12" s="227" customFormat="1" ht="82.8" outlineLevel="1">
      <c r="A1154" s="274">
        <v>4336</v>
      </c>
      <c r="B1154" s="79" t="s">
        <v>953</v>
      </c>
      <c r="C1154" s="275" t="s">
        <v>2031</v>
      </c>
      <c r="D1154" s="275" t="s">
        <v>2976</v>
      </c>
      <c r="E1154" s="275">
        <v>1</v>
      </c>
      <c r="F1154" s="280">
        <v>1366.4</v>
      </c>
      <c r="G1154" s="280">
        <f t="shared" si="55"/>
        <v>1366.4</v>
      </c>
      <c r="H1154" s="280">
        <v>2097.5</v>
      </c>
      <c r="I1154" s="280">
        <f t="shared" si="56"/>
        <v>2097.5</v>
      </c>
      <c r="J1154" s="278">
        <f t="shared" si="57"/>
        <v>3463.9</v>
      </c>
      <c r="K1154" s="279"/>
      <c r="L1154" s="256"/>
    </row>
    <row r="1155" spans="1:12" s="227" customFormat="1" ht="82.8" outlineLevel="1">
      <c r="A1155" s="274">
        <v>4337</v>
      </c>
      <c r="B1155" s="79" t="s">
        <v>979</v>
      </c>
      <c r="C1155" s="275" t="s">
        <v>2031</v>
      </c>
      <c r="D1155" s="275" t="s">
        <v>2996</v>
      </c>
      <c r="E1155" s="275">
        <v>1</v>
      </c>
      <c r="F1155" s="280">
        <v>1526.4000000000003</v>
      </c>
      <c r="G1155" s="280">
        <f t="shared" si="55"/>
        <v>1526.4000000000003</v>
      </c>
      <c r="H1155" s="280">
        <v>4195</v>
      </c>
      <c r="I1155" s="280">
        <f t="shared" si="56"/>
        <v>4195</v>
      </c>
      <c r="J1155" s="278">
        <f t="shared" si="57"/>
        <v>5721.4000000000005</v>
      </c>
      <c r="K1155" s="279"/>
      <c r="L1155" s="256"/>
    </row>
    <row r="1156" spans="1:12" s="227" customFormat="1" ht="82.8" outlineLevel="1">
      <c r="A1156" s="274">
        <v>4338</v>
      </c>
      <c r="B1156" s="79" t="s">
        <v>980</v>
      </c>
      <c r="C1156" s="275" t="s">
        <v>2031</v>
      </c>
      <c r="D1156" s="275" t="s">
        <v>2997</v>
      </c>
      <c r="E1156" s="275">
        <v>1</v>
      </c>
      <c r="F1156" s="280">
        <v>1526.4000000000003</v>
      </c>
      <c r="G1156" s="280">
        <f t="shared" si="55"/>
        <v>1526.4000000000003</v>
      </c>
      <c r="H1156" s="280">
        <v>4195</v>
      </c>
      <c r="I1156" s="280">
        <f t="shared" si="56"/>
        <v>4195</v>
      </c>
      <c r="J1156" s="278">
        <f t="shared" si="57"/>
        <v>5721.4000000000005</v>
      </c>
      <c r="K1156" s="279"/>
      <c r="L1156" s="256"/>
    </row>
    <row r="1157" spans="1:12" s="227" customFormat="1" ht="82.8" outlineLevel="1">
      <c r="A1157" s="274">
        <v>4339</v>
      </c>
      <c r="B1157" s="79" t="s">
        <v>981</v>
      </c>
      <c r="C1157" s="275" t="s">
        <v>2031</v>
      </c>
      <c r="D1157" s="275" t="s">
        <v>2998</v>
      </c>
      <c r="E1157" s="275">
        <v>1</v>
      </c>
      <c r="F1157" s="280">
        <v>1686.4</v>
      </c>
      <c r="G1157" s="280">
        <f t="shared" si="55"/>
        <v>1686.4</v>
      </c>
      <c r="H1157" s="280">
        <v>6292.5</v>
      </c>
      <c r="I1157" s="280">
        <f t="shared" si="56"/>
        <v>6292.5</v>
      </c>
      <c r="J1157" s="278">
        <f t="shared" si="57"/>
        <v>7978.9</v>
      </c>
      <c r="K1157" s="279"/>
      <c r="L1157" s="256"/>
    </row>
    <row r="1158" spans="1:12" s="227" customFormat="1" ht="96.6" outlineLevel="1">
      <c r="A1158" s="274">
        <v>4340</v>
      </c>
      <c r="B1158" s="79" t="s">
        <v>958</v>
      </c>
      <c r="C1158" s="275" t="s">
        <v>2031</v>
      </c>
      <c r="D1158" s="275" t="s">
        <v>2999</v>
      </c>
      <c r="E1158" s="275">
        <v>2</v>
      </c>
      <c r="F1158" s="280">
        <v>3737.6000000000004</v>
      </c>
      <c r="G1158" s="280">
        <f t="shared" si="55"/>
        <v>7475.2000000000007</v>
      </c>
      <c r="H1158" s="280">
        <v>5327.65</v>
      </c>
      <c r="I1158" s="280">
        <f t="shared" si="56"/>
        <v>10655.3</v>
      </c>
      <c r="J1158" s="278">
        <f t="shared" si="57"/>
        <v>18130.5</v>
      </c>
      <c r="K1158" s="279"/>
      <c r="L1158" s="256"/>
    </row>
    <row r="1159" spans="1:12" s="227" customFormat="1" ht="110.4" outlineLevel="1">
      <c r="A1159" s="274">
        <v>4341</v>
      </c>
      <c r="B1159" s="79" t="s">
        <v>541</v>
      </c>
      <c r="C1159" s="275" t="s">
        <v>2532</v>
      </c>
      <c r="D1159" s="275" t="s">
        <v>3000</v>
      </c>
      <c r="E1159" s="275">
        <v>63.26</v>
      </c>
      <c r="F1159" s="280">
        <v>848.40000000000009</v>
      </c>
      <c r="G1159" s="280">
        <f t="shared" si="55"/>
        <v>53669.784000000007</v>
      </c>
      <c r="H1159" s="280">
        <v>1150</v>
      </c>
      <c r="I1159" s="280">
        <f t="shared" si="56"/>
        <v>72749</v>
      </c>
      <c r="J1159" s="278">
        <f t="shared" si="57"/>
        <v>126418.78400000001</v>
      </c>
      <c r="K1159" s="279"/>
      <c r="L1159" s="256"/>
    </row>
    <row r="1160" spans="1:12" s="227" customFormat="1" ht="110.4" outlineLevel="1">
      <c r="A1160" s="274">
        <v>4342</v>
      </c>
      <c r="B1160" s="79" t="s">
        <v>640</v>
      </c>
      <c r="C1160" s="275" t="s">
        <v>2532</v>
      </c>
      <c r="D1160" s="275" t="s">
        <v>3001</v>
      </c>
      <c r="E1160" s="275">
        <v>10.64</v>
      </c>
      <c r="F1160" s="280">
        <v>1075.2</v>
      </c>
      <c r="G1160" s="280">
        <f t="shared" si="55"/>
        <v>11440.128000000001</v>
      </c>
      <c r="H1160" s="280">
        <v>1150</v>
      </c>
      <c r="I1160" s="280">
        <f t="shared" si="56"/>
        <v>12236</v>
      </c>
      <c r="J1160" s="278">
        <f t="shared" si="57"/>
        <v>23676.128000000001</v>
      </c>
      <c r="K1160" s="279"/>
      <c r="L1160" s="256"/>
    </row>
    <row r="1161" spans="1:12" s="227" customFormat="1" ht="82.8" outlineLevel="1">
      <c r="A1161" s="274">
        <v>4343</v>
      </c>
      <c r="B1161" s="79" t="s">
        <v>558</v>
      </c>
      <c r="C1161" s="275" t="s">
        <v>2532</v>
      </c>
      <c r="D1161" s="275" t="s">
        <v>3002</v>
      </c>
      <c r="E1161" s="275">
        <v>5.88</v>
      </c>
      <c r="F1161" s="280">
        <v>466.80000000000007</v>
      </c>
      <c r="G1161" s="280">
        <f t="shared" ref="G1161:G1223" si="58">F1161*E1161</f>
        <v>2744.7840000000006</v>
      </c>
      <c r="H1161" s="280">
        <v>1150</v>
      </c>
      <c r="I1161" s="280">
        <f t="shared" ref="I1161:I1223" si="59">H1161*E1161</f>
        <v>6762</v>
      </c>
      <c r="J1161" s="278">
        <f t="shared" si="57"/>
        <v>9506.7839999999997</v>
      </c>
      <c r="K1161" s="279"/>
      <c r="L1161" s="256"/>
    </row>
    <row r="1162" spans="1:12" s="227" customFormat="1" ht="13.8" outlineLevel="1">
      <c r="A1162" s="274">
        <v>4344</v>
      </c>
      <c r="B1162" s="79" t="s">
        <v>3003</v>
      </c>
      <c r="C1162" s="275"/>
      <c r="D1162" s="275"/>
      <c r="E1162" s="275"/>
      <c r="F1162" s="280"/>
      <c r="G1162" s="280"/>
      <c r="H1162" s="280"/>
      <c r="I1162" s="280"/>
      <c r="J1162" s="278"/>
      <c r="K1162" s="279"/>
      <c r="L1162" s="256"/>
    </row>
    <row r="1163" spans="1:12" s="227" customFormat="1" ht="55.2" outlineLevel="1">
      <c r="A1163" s="274">
        <v>4345</v>
      </c>
      <c r="B1163" s="79" t="s">
        <v>830</v>
      </c>
      <c r="C1163" s="275" t="s">
        <v>31</v>
      </c>
      <c r="D1163" s="275">
        <v>1</v>
      </c>
      <c r="E1163" s="275">
        <v>1</v>
      </c>
      <c r="F1163" s="280">
        <v>52790</v>
      </c>
      <c r="G1163" s="280">
        <f t="shared" si="58"/>
        <v>52790</v>
      </c>
      <c r="H1163" s="280">
        <v>13726</v>
      </c>
      <c r="I1163" s="280">
        <f t="shared" si="59"/>
        <v>13726</v>
      </c>
      <c r="J1163" s="278">
        <f t="shared" si="57"/>
        <v>66516</v>
      </c>
      <c r="K1163" s="279"/>
      <c r="L1163" s="256"/>
    </row>
    <row r="1164" spans="1:12" s="227" customFormat="1" ht="41.4" outlineLevel="1">
      <c r="A1164" s="274">
        <v>4346</v>
      </c>
      <c r="B1164" s="79" t="s">
        <v>982</v>
      </c>
      <c r="C1164" s="275"/>
      <c r="D1164" s="275"/>
      <c r="E1164" s="275"/>
      <c r="F1164" s="280"/>
      <c r="G1164" s="280"/>
      <c r="H1164" s="280"/>
      <c r="I1164" s="280"/>
      <c r="J1164" s="278"/>
      <c r="K1164" s="279"/>
      <c r="L1164" s="256"/>
    </row>
    <row r="1165" spans="1:12" s="227" customFormat="1" ht="41.4" outlineLevel="1">
      <c r="A1165" s="274">
        <v>4347</v>
      </c>
      <c r="B1165" s="79" t="s">
        <v>983</v>
      </c>
      <c r="C1165" s="275"/>
      <c r="D1165" s="275"/>
      <c r="E1165" s="275"/>
      <c r="F1165" s="280"/>
      <c r="G1165" s="280"/>
      <c r="H1165" s="280"/>
      <c r="I1165" s="280"/>
      <c r="J1165" s="278"/>
      <c r="K1165" s="279"/>
      <c r="L1165" s="256"/>
    </row>
    <row r="1166" spans="1:12" s="227" customFormat="1" ht="41.4" outlineLevel="1">
      <c r="A1166" s="274">
        <v>4348</v>
      </c>
      <c r="B1166" s="79" t="s">
        <v>984</v>
      </c>
      <c r="C1166" s="275"/>
      <c r="D1166" s="275"/>
      <c r="E1166" s="275"/>
      <c r="F1166" s="280"/>
      <c r="G1166" s="280"/>
      <c r="H1166" s="280"/>
      <c r="I1166" s="280"/>
      <c r="J1166" s="278"/>
      <c r="K1166" s="279"/>
      <c r="L1166" s="256"/>
    </row>
    <row r="1167" spans="1:12" s="227" customFormat="1" ht="13.8" outlineLevel="1">
      <c r="A1167" s="274">
        <v>4349</v>
      </c>
      <c r="B1167" s="79" t="s">
        <v>585</v>
      </c>
      <c r="C1167" s="275"/>
      <c r="D1167" s="275"/>
      <c r="E1167" s="275"/>
      <c r="F1167" s="280"/>
      <c r="G1167" s="280"/>
      <c r="H1167" s="280"/>
      <c r="I1167" s="280"/>
      <c r="J1167" s="278"/>
      <c r="K1167" s="279"/>
      <c r="L1167" s="256"/>
    </row>
    <row r="1168" spans="1:12" s="227" customFormat="1" ht="27.6" outlineLevel="1">
      <c r="A1168" s="274">
        <v>4350</v>
      </c>
      <c r="B1168" s="79" t="s">
        <v>985</v>
      </c>
      <c r="C1168" s="275"/>
      <c r="D1168" s="275"/>
      <c r="E1168" s="275"/>
      <c r="F1168" s="280"/>
      <c r="G1168" s="280"/>
      <c r="H1168" s="280"/>
      <c r="I1168" s="280"/>
      <c r="J1168" s="278"/>
      <c r="K1168" s="279"/>
      <c r="L1168" s="256"/>
    </row>
    <row r="1169" spans="1:12" s="227" customFormat="1" ht="27.6" outlineLevel="1">
      <c r="A1169" s="274">
        <v>4351</v>
      </c>
      <c r="B1169" s="79" t="s">
        <v>586</v>
      </c>
      <c r="C1169" s="275"/>
      <c r="D1169" s="275"/>
      <c r="E1169" s="275"/>
      <c r="F1169" s="280"/>
      <c r="G1169" s="280"/>
      <c r="H1169" s="280"/>
      <c r="I1169" s="280"/>
      <c r="J1169" s="278"/>
      <c r="K1169" s="279"/>
      <c r="L1169" s="256"/>
    </row>
    <row r="1170" spans="1:12" s="227" customFormat="1" ht="27.6" outlineLevel="1">
      <c r="A1170" s="274">
        <v>4352</v>
      </c>
      <c r="B1170" s="79" t="s">
        <v>986</v>
      </c>
      <c r="C1170" s="275"/>
      <c r="D1170" s="275"/>
      <c r="E1170" s="275"/>
      <c r="F1170" s="280"/>
      <c r="G1170" s="280"/>
      <c r="H1170" s="280"/>
      <c r="I1170" s="280"/>
      <c r="J1170" s="278"/>
      <c r="K1170" s="279"/>
      <c r="L1170" s="256"/>
    </row>
    <row r="1171" spans="1:12" s="227" customFormat="1" ht="27.6" outlineLevel="1">
      <c r="A1171" s="274">
        <v>4353</v>
      </c>
      <c r="B1171" s="79" t="s">
        <v>987</v>
      </c>
      <c r="C1171" s="275"/>
      <c r="D1171" s="275"/>
      <c r="E1171" s="275"/>
      <c r="F1171" s="280"/>
      <c r="G1171" s="280"/>
      <c r="H1171" s="280"/>
      <c r="I1171" s="280"/>
      <c r="J1171" s="278"/>
      <c r="K1171" s="279"/>
      <c r="L1171" s="256"/>
    </row>
    <row r="1172" spans="1:12" s="227" customFormat="1" ht="55.2" outlineLevel="1">
      <c r="A1172" s="274">
        <v>4354</v>
      </c>
      <c r="B1172" s="79" t="s">
        <v>563</v>
      </c>
      <c r="C1172" s="275" t="s">
        <v>31</v>
      </c>
      <c r="D1172" s="275">
        <v>1</v>
      </c>
      <c r="E1172" s="275">
        <v>1</v>
      </c>
      <c r="F1172" s="280">
        <v>364.5</v>
      </c>
      <c r="G1172" s="280">
        <f t="shared" si="58"/>
        <v>364.5</v>
      </c>
      <c r="H1172" s="280">
        <v>750</v>
      </c>
      <c r="I1172" s="280">
        <f t="shared" si="59"/>
        <v>750</v>
      </c>
      <c r="J1172" s="278">
        <f t="shared" si="57"/>
        <v>1114.5</v>
      </c>
      <c r="K1172" s="279"/>
      <c r="L1172" s="256"/>
    </row>
    <row r="1173" spans="1:12" s="227" customFormat="1" ht="55.2" outlineLevel="1">
      <c r="A1173" s="274">
        <v>4355</v>
      </c>
      <c r="B1173" s="79" t="s">
        <v>988</v>
      </c>
      <c r="C1173" s="275" t="s">
        <v>31</v>
      </c>
      <c r="D1173" s="275">
        <v>1</v>
      </c>
      <c r="E1173" s="275">
        <v>1</v>
      </c>
      <c r="F1173" s="280">
        <v>931.5</v>
      </c>
      <c r="G1173" s="280">
        <f t="shared" si="58"/>
        <v>931.5</v>
      </c>
      <c r="H1173" s="280">
        <v>1050</v>
      </c>
      <c r="I1173" s="280">
        <f t="shared" si="59"/>
        <v>1050</v>
      </c>
      <c r="J1173" s="278">
        <f t="shared" si="57"/>
        <v>1981.5</v>
      </c>
      <c r="K1173" s="279"/>
      <c r="L1173" s="256"/>
    </row>
    <row r="1174" spans="1:12" s="227" customFormat="1" ht="96.6" outlineLevel="1">
      <c r="A1174" s="274">
        <v>4356</v>
      </c>
      <c r="B1174" s="79" t="s">
        <v>566</v>
      </c>
      <c r="C1174" s="275" t="s">
        <v>2461</v>
      </c>
      <c r="D1174" s="275" t="s">
        <v>3004</v>
      </c>
      <c r="E1174" s="275">
        <v>0.38</v>
      </c>
      <c r="F1174" s="280">
        <v>659.73333333333335</v>
      </c>
      <c r="G1174" s="280">
        <f t="shared" si="58"/>
        <v>250.69866666666667</v>
      </c>
      <c r="H1174" s="280">
        <v>1400</v>
      </c>
      <c r="I1174" s="280">
        <f t="shared" si="59"/>
        <v>532</v>
      </c>
      <c r="J1174" s="278">
        <f t="shared" si="57"/>
        <v>782.69866666666667</v>
      </c>
      <c r="K1174" s="279"/>
      <c r="L1174" s="256"/>
    </row>
    <row r="1175" spans="1:12" s="227" customFormat="1" ht="96.6" outlineLevel="1">
      <c r="A1175" s="274">
        <v>4357</v>
      </c>
      <c r="B1175" s="79" t="s">
        <v>549</v>
      </c>
      <c r="C1175" s="275" t="s">
        <v>2461</v>
      </c>
      <c r="D1175" s="275" t="s">
        <v>3005</v>
      </c>
      <c r="E1175" s="275">
        <v>0.18</v>
      </c>
      <c r="F1175" s="280">
        <v>1055.4666666666667</v>
      </c>
      <c r="G1175" s="280">
        <f t="shared" si="58"/>
        <v>189.98400000000001</v>
      </c>
      <c r="H1175" s="280">
        <v>1884.0000000000005</v>
      </c>
      <c r="I1175" s="280">
        <f t="shared" si="59"/>
        <v>339.12000000000006</v>
      </c>
      <c r="J1175" s="278">
        <f t="shared" si="57"/>
        <v>529.10400000000004</v>
      </c>
      <c r="K1175" s="279"/>
      <c r="L1175" s="256"/>
    </row>
    <row r="1176" spans="1:12" s="227" customFormat="1" ht="82.8" outlineLevel="1">
      <c r="A1176" s="274">
        <v>4358</v>
      </c>
      <c r="B1176" s="284" t="s">
        <v>637</v>
      </c>
      <c r="C1176" s="275" t="s">
        <v>2031</v>
      </c>
      <c r="D1176" s="275" t="s">
        <v>3006</v>
      </c>
      <c r="E1176" s="275">
        <v>2</v>
      </c>
      <c r="F1176" s="280">
        <v>880</v>
      </c>
      <c r="G1176" s="280">
        <f t="shared" si="58"/>
        <v>1760</v>
      </c>
      <c r="H1176" s="280">
        <v>285</v>
      </c>
      <c r="I1176" s="280">
        <f t="shared" si="59"/>
        <v>570</v>
      </c>
      <c r="J1176" s="278">
        <f t="shared" si="57"/>
        <v>2330</v>
      </c>
      <c r="K1176" s="279"/>
      <c r="L1176" s="256"/>
    </row>
    <row r="1177" spans="1:12" s="227" customFormat="1" ht="82.8" outlineLevel="1">
      <c r="A1177" s="274">
        <v>4359</v>
      </c>
      <c r="B1177" s="79" t="s">
        <v>847</v>
      </c>
      <c r="C1177" s="275" t="s">
        <v>2031</v>
      </c>
      <c r="D1177" s="275" t="s">
        <v>2856</v>
      </c>
      <c r="E1177" s="275">
        <v>1</v>
      </c>
      <c r="F1177" s="280">
        <v>382.40000000000003</v>
      </c>
      <c r="G1177" s="280">
        <f t="shared" si="58"/>
        <v>382.40000000000003</v>
      </c>
      <c r="H1177" s="280">
        <v>369</v>
      </c>
      <c r="I1177" s="280">
        <f t="shared" si="59"/>
        <v>369</v>
      </c>
      <c r="J1177" s="278">
        <f t="shared" si="57"/>
        <v>751.40000000000009</v>
      </c>
      <c r="K1177" s="279"/>
      <c r="L1177" s="256"/>
    </row>
    <row r="1178" spans="1:12" s="227" customFormat="1" ht="82.8" outlineLevel="1">
      <c r="A1178" s="274">
        <v>4360</v>
      </c>
      <c r="B1178" s="79" t="s">
        <v>989</v>
      </c>
      <c r="C1178" s="275" t="s">
        <v>2031</v>
      </c>
      <c r="D1178" s="275" t="s">
        <v>3007</v>
      </c>
      <c r="E1178" s="275">
        <v>1</v>
      </c>
      <c r="F1178" s="280">
        <v>353.6</v>
      </c>
      <c r="G1178" s="280">
        <f t="shared" si="58"/>
        <v>353.6</v>
      </c>
      <c r="H1178" s="280">
        <v>342</v>
      </c>
      <c r="I1178" s="280">
        <f t="shared" si="59"/>
        <v>342</v>
      </c>
      <c r="J1178" s="278">
        <f t="shared" ref="J1178:J1235" si="60">G1178+I1178</f>
        <v>695.6</v>
      </c>
      <c r="K1178" s="279"/>
      <c r="L1178" s="256"/>
    </row>
    <row r="1179" spans="1:12" s="227" customFormat="1" ht="82.8" outlineLevel="1">
      <c r="A1179" s="274">
        <v>4361</v>
      </c>
      <c r="B1179" s="79" t="s">
        <v>558</v>
      </c>
      <c r="C1179" s="275" t="s">
        <v>2532</v>
      </c>
      <c r="D1179" s="275" t="s">
        <v>3008</v>
      </c>
      <c r="E1179" s="275">
        <v>0.09</v>
      </c>
      <c r="F1179" s="280">
        <v>466.80000000000007</v>
      </c>
      <c r="G1179" s="280">
        <f t="shared" si="58"/>
        <v>42.012000000000008</v>
      </c>
      <c r="H1179" s="280">
        <v>1150</v>
      </c>
      <c r="I1179" s="280">
        <f t="shared" si="59"/>
        <v>103.5</v>
      </c>
      <c r="J1179" s="278">
        <f t="shared" si="60"/>
        <v>145.512</v>
      </c>
      <c r="K1179" s="279"/>
      <c r="L1179" s="256"/>
    </row>
    <row r="1180" spans="1:12" s="227" customFormat="1" ht="13.8" outlineLevel="1">
      <c r="A1180" s="274">
        <v>4362</v>
      </c>
      <c r="B1180" s="79" t="s">
        <v>990</v>
      </c>
      <c r="C1180" s="275"/>
      <c r="D1180" s="275"/>
      <c r="E1180" s="275"/>
      <c r="F1180" s="280"/>
      <c r="G1180" s="280"/>
      <c r="H1180" s="280"/>
      <c r="I1180" s="280"/>
      <c r="J1180" s="278"/>
      <c r="K1180" s="279"/>
      <c r="L1180" s="256"/>
    </row>
    <row r="1181" spans="1:12" s="227" customFormat="1" ht="41.4" outlineLevel="1">
      <c r="A1181" s="274">
        <v>4363</v>
      </c>
      <c r="B1181" s="79" t="s">
        <v>991</v>
      </c>
      <c r="C1181" s="275" t="s">
        <v>31</v>
      </c>
      <c r="D1181" s="275">
        <v>2</v>
      </c>
      <c r="E1181" s="275">
        <v>2</v>
      </c>
      <c r="F1181" s="280">
        <v>7722</v>
      </c>
      <c r="G1181" s="280">
        <f t="shared" si="58"/>
        <v>15444</v>
      </c>
      <c r="H1181" s="280">
        <v>2471.0400000000004</v>
      </c>
      <c r="I1181" s="280">
        <f t="shared" si="59"/>
        <v>4942.0800000000008</v>
      </c>
      <c r="J1181" s="278">
        <f t="shared" si="60"/>
        <v>20386.080000000002</v>
      </c>
      <c r="K1181" s="279"/>
      <c r="L1181" s="256"/>
    </row>
    <row r="1182" spans="1:12" s="227" customFormat="1" ht="55.2" outlineLevel="1">
      <c r="A1182" s="274">
        <v>4364</v>
      </c>
      <c r="B1182" s="79" t="s">
        <v>992</v>
      </c>
      <c r="C1182" s="275" t="s">
        <v>31</v>
      </c>
      <c r="D1182" s="275">
        <v>2</v>
      </c>
      <c r="E1182" s="275">
        <v>2</v>
      </c>
      <c r="F1182" s="280">
        <v>4386.6000000000004</v>
      </c>
      <c r="G1182" s="280">
        <f t="shared" si="58"/>
        <v>8773.2000000000007</v>
      </c>
      <c r="H1182" s="280">
        <v>1050</v>
      </c>
      <c r="I1182" s="280">
        <f t="shared" si="59"/>
        <v>2100</v>
      </c>
      <c r="J1182" s="278">
        <f t="shared" si="60"/>
        <v>10873.2</v>
      </c>
      <c r="K1182" s="279"/>
      <c r="L1182" s="256"/>
    </row>
    <row r="1183" spans="1:12" s="227" customFormat="1" ht="124.2" outlineLevel="1">
      <c r="A1183" s="274">
        <v>4365</v>
      </c>
      <c r="B1183" s="79" t="s">
        <v>970</v>
      </c>
      <c r="C1183" s="275" t="s">
        <v>2461</v>
      </c>
      <c r="D1183" s="275" t="s">
        <v>3009</v>
      </c>
      <c r="E1183" s="275">
        <v>0.24</v>
      </c>
      <c r="F1183" s="280">
        <v>3009.28</v>
      </c>
      <c r="G1183" s="280">
        <f t="shared" si="58"/>
        <v>722.22720000000004</v>
      </c>
      <c r="H1183" s="280">
        <v>7551</v>
      </c>
      <c r="I1183" s="280">
        <f t="shared" si="59"/>
        <v>1812.24</v>
      </c>
      <c r="J1183" s="278">
        <f t="shared" si="60"/>
        <v>2534.4672</v>
      </c>
      <c r="K1183" s="279"/>
      <c r="L1183" s="256"/>
    </row>
    <row r="1184" spans="1:12" s="227" customFormat="1" ht="13.8" outlineLevel="1">
      <c r="A1184" s="274">
        <v>4366</v>
      </c>
      <c r="B1184" s="79" t="s">
        <v>3010</v>
      </c>
      <c r="C1184" s="275"/>
      <c r="D1184" s="275"/>
      <c r="E1184" s="275"/>
      <c r="F1184" s="280"/>
      <c r="G1184" s="280"/>
      <c r="H1184" s="280"/>
      <c r="I1184" s="280"/>
      <c r="J1184" s="278"/>
      <c r="K1184" s="279"/>
      <c r="L1184" s="256"/>
    </row>
    <row r="1185" spans="1:12" s="227" customFormat="1" ht="41.4" outlineLevel="1">
      <c r="A1185" s="274">
        <v>4367</v>
      </c>
      <c r="B1185" s="79" t="s">
        <v>993</v>
      </c>
      <c r="C1185" s="275" t="s">
        <v>31</v>
      </c>
      <c r="D1185" s="275">
        <v>1</v>
      </c>
      <c r="E1185" s="275">
        <v>1</v>
      </c>
      <c r="F1185" s="280">
        <v>2184.3000000000002</v>
      </c>
      <c r="G1185" s="280">
        <f t="shared" si="58"/>
        <v>2184.3000000000002</v>
      </c>
      <c r="H1185" s="280">
        <v>1050</v>
      </c>
      <c r="I1185" s="280">
        <f t="shared" si="59"/>
        <v>1050</v>
      </c>
      <c r="J1185" s="278">
        <f t="shared" si="60"/>
        <v>3234.3</v>
      </c>
      <c r="K1185" s="279"/>
      <c r="L1185" s="256"/>
    </row>
    <row r="1186" spans="1:12" s="227" customFormat="1" ht="55.2" outlineLevel="1">
      <c r="A1186" s="274">
        <v>4368</v>
      </c>
      <c r="B1186" s="79" t="s">
        <v>867</v>
      </c>
      <c r="C1186" s="275" t="s">
        <v>31</v>
      </c>
      <c r="D1186" s="275">
        <v>1</v>
      </c>
      <c r="E1186" s="275">
        <v>1</v>
      </c>
      <c r="F1186" s="280">
        <v>2519.1</v>
      </c>
      <c r="G1186" s="280">
        <f t="shared" si="58"/>
        <v>2519.1</v>
      </c>
      <c r="H1186" s="280">
        <v>1050</v>
      </c>
      <c r="I1186" s="280">
        <f t="shared" si="59"/>
        <v>1050</v>
      </c>
      <c r="J1186" s="278">
        <f t="shared" si="60"/>
        <v>3569.1</v>
      </c>
      <c r="K1186" s="279"/>
      <c r="L1186" s="256"/>
    </row>
    <row r="1187" spans="1:12" s="227" customFormat="1" ht="124.2" outlineLevel="1">
      <c r="A1187" s="274">
        <v>4369</v>
      </c>
      <c r="B1187" s="79" t="s">
        <v>868</v>
      </c>
      <c r="C1187" s="275" t="s">
        <v>2461</v>
      </c>
      <c r="D1187" s="275" t="s">
        <v>3011</v>
      </c>
      <c r="E1187" s="275">
        <v>0.12</v>
      </c>
      <c r="F1187" s="280">
        <v>2003.2</v>
      </c>
      <c r="G1187" s="280">
        <f t="shared" si="58"/>
        <v>240.38399999999999</v>
      </c>
      <c r="H1187" s="280">
        <v>5034</v>
      </c>
      <c r="I1187" s="280">
        <f t="shared" si="59"/>
        <v>604.07999999999993</v>
      </c>
      <c r="J1187" s="278">
        <f t="shared" si="60"/>
        <v>844.46399999999994</v>
      </c>
      <c r="K1187" s="279"/>
      <c r="L1187" s="256"/>
    </row>
    <row r="1188" spans="1:12" s="227" customFormat="1" ht="13.8" outlineLevel="1">
      <c r="A1188" s="274">
        <v>4370</v>
      </c>
      <c r="B1188" s="79" t="s">
        <v>3012</v>
      </c>
      <c r="C1188" s="275"/>
      <c r="D1188" s="275"/>
      <c r="E1188" s="275"/>
      <c r="F1188" s="280"/>
      <c r="G1188" s="280"/>
      <c r="H1188" s="280"/>
      <c r="I1188" s="280"/>
      <c r="J1188" s="278"/>
      <c r="K1188" s="279"/>
      <c r="L1188" s="256"/>
    </row>
    <row r="1189" spans="1:12" s="227" customFormat="1" ht="41.4" outlineLevel="1">
      <c r="A1189" s="274">
        <v>4371</v>
      </c>
      <c r="B1189" s="79" t="s">
        <v>994</v>
      </c>
      <c r="C1189" s="275" t="s">
        <v>31</v>
      </c>
      <c r="D1189" s="275">
        <v>1</v>
      </c>
      <c r="E1189" s="275">
        <v>1</v>
      </c>
      <c r="F1189" s="280">
        <v>3163.5</v>
      </c>
      <c r="G1189" s="280">
        <f t="shared" si="58"/>
        <v>3163.5</v>
      </c>
      <c r="H1189" s="280">
        <v>2550</v>
      </c>
      <c r="I1189" s="280">
        <f t="shared" si="59"/>
        <v>2550</v>
      </c>
      <c r="J1189" s="278">
        <f t="shared" si="60"/>
        <v>5713.5</v>
      </c>
      <c r="K1189" s="279"/>
      <c r="L1189" s="256"/>
    </row>
    <row r="1190" spans="1:12" s="227" customFormat="1" ht="55.2" outlineLevel="1">
      <c r="A1190" s="274">
        <v>4372</v>
      </c>
      <c r="B1190" s="79" t="s">
        <v>949</v>
      </c>
      <c r="C1190" s="275" t="s">
        <v>31</v>
      </c>
      <c r="D1190" s="275">
        <v>1</v>
      </c>
      <c r="E1190" s="275">
        <v>1</v>
      </c>
      <c r="F1190" s="280">
        <v>3710.7</v>
      </c>
      <c r="G1190" s="280">
        <f t="shared" si="58"/>
        <v>3710.7</v>
      </c>
      <c r="H1190" s="280">
        <v>1050</v>
      </c>
      <c r="I1190" s="280">
        <f t="shared" si="59"/>
        <v>1050</v>
      </c>
      <c r="J1190" s="278">
        <f t="shared" si="60"/>
        <v>4760.7</v>
      </c>
      <c r="K1190" s="279"/>
      <c r="L1190" s="256"/>
    </row>
    <row r="1191" spans="1:12" s="227" customFormat="1" ht="124.2" outlineLevel="1">
      <c r="A1191" s="274">
        <v>4373</v>
      </c>
      <c r="B1191" s="79" t="s">
        <v>841</v>
      </c>
      <c r="C1191" s="275" t="s">
        <v>2461</v>
      </c>
      <c r="D1191" s="275" t="s">
        <v>3013</v>
      </c>
      <c r="E1191" s="275">
        <v>0.12</v>
      </c>
      <c r="F1191" s="280">
        <v>2688</v>
      </c>
      <c r="G1191" s="280">
        <f t="shared" si="58"/>
        <v>322.56</v>
      </c>
      <c r="H1191" s="280">
        <v>6712.0000000000009</v>
      </c>
      <c r="I1191" s="280">
        <f t="shared" si="59"/>
        <v>805.44</v>
      </c>
      <c r="J1191" s="278">
        <f t="shared" si="60"/>
        <v>1128</v>
      </c>
      <c r="K1191" s="279"/>
      <c r="L1191" s="256"/>
    </row>
    <row r="1192" spans="1:12" s="227" customFormat="1" ht="13.8" outlineLevel="1">
      <c r="A1192" s="274">
        <v>4374</v>
      </c>
      <c r="B1192" s="79" t="s">
        <v>3014</v>
      </c>
      <c r="C1192" s="275"/>
      <c r="D1192" s="275"/>
      <c r="E1192" s="275"/>
      <c r="F1192" s="280"/>
      <c r="G1192" s="280">
        <f t="shared" si="58"/>
        <v>0</v>
      </c>
      <c r="H1192" s="280"/>
      <c r="I1192" s="280">
        <f t="shared" si="59"/>
        <v>0</v>
      </c>
      <c r="J1192" s="278">
        <f t="shared" si="60"/>
        <v>0</v>
      </c>
      <c r="K1192" s="279"/>
      <c r="L1192" s="256"/>
    </row>
    <row r="1193" spans="1:12" s="227" customFormat="1" ht="55.2" outlineLevel="1">
      <c r="A1193" s="274">
        <v>4375</v>
      </c>
      <c r="B1193" s="284" t="s">
        <v>995</v>
      </c>
      <c r="C1193" s="275" t="s">
        <v>31</v>
      </c>
      <c r="D1193" s="275">
        <v>5</v>
      </c>
      <c r="E1193" s="275">
        <v>5</v>
      </c>
      <c r="F1193" s="280">
        <v>290765.47500000003</v>
      </c>
      <c r="G1193" s="280">
        <f t="shared" si="58"/>
        <v>1453827.3750000002</v>
      </c>
      <c r="H1193" s="280">
        <v>43614.821250000001</v>
      </c>
      <c r="I1193" s="280">
        <f t="shared" si="59"/>
        <v>218074.10625000001</v>
      </c>
      <c r="J1193" s="278">
        <f t="shared" si="60"/>
        <v>1671901.4812500002</v>
      </c>
      <c r="K1193" s="279"/>
      <c r="L1193" s="256"/>
    </row>
    <row r="1194" spans="1:12" s="227" customFormat="1" ht="41.4" outlineLevel="1">
      <c r="A1194" s="274">
        <v>4376</v>
      </c>
      <c r="B1194" s="79" t="s">
        <v>749</v>
      </c>
      <c r="C1194" s="275" t="s">
        <v>31</v>
      </c>
      <c r="D1194" s="275">
        <v>1</v>
      </c>
      <c r="E1194" s="275">
        <v>1</v>
      </c>
      <c r="F1194" s="280">
        <v>49262.400000000001</v>
      </c>
      <c r="G1194" s="280">
        <f t="shared" si="58"/>
        <v>49262.400000000001</v>
      </c>
      <c r="H1194" s="280">
        <v>8670</v>
      </c>
      <c r="I1194" s="280">
        <f t="shared" si="59"/>
        <v>8670</v>
      </c>
      <c r="J1194" s="278">
        <f t="shared" si="60"/>
        <v>57932.4</v>
      </c>
      <c r="K1194" s="279"/>
      <c r="L1194" s="256"/>
    </row>
    <row r="1195" spans="1:12" s="227" customFormat="1" ht="41.4" outlineLevel="1">
      <c r="A1195" s="274">
        <v>4377</v>
      </c>
      <c r="B1195" s="79" t="s">
        <v>750</v>
      </c>
      <c r="C1195" s="275" t="s">
        <v>31</v>
      </c>
      <c r="D1195" s="275">
        <v>4</v>
      </c>
      <c r="E1195" s="275">
        <v>4</v>
      </c>
      <c r="F1195" s="280">
        <v>27093.599999999999</v>
      </c>
      <c r="G1195" s="280">
        <f t="shared" si="58"/>
        <v>108374.39999999999</v>
      </c>
      <c r="H1195" s="280">
        <v>8670</v>
      </c>
      <c r="I1195" s="280">
        <f t="shared" si="59"/>
        <v>34680</v>
      </c>
      <c r="J1195" s="278">
        <f t="shared" si="60"/>
        <v>143054.39999999999</v>
      </c>
      <c r="K1195" s="279"/>
      <c r="L1195" s="256"/>
    </row>
    <row r="1196" spans="1:12" s="227" customFormat="1" ht="124.2" outlineLevel="1">
      <c r="A1196" s="274">
        <v>4378</v>
      </c>
      <c r="B1196" s="79" t="s">
        <v>751</v>
      </c>
      <c r="C1196" s="275" t="s">
        <v>2461</v>
      </c>
      <c r="D1196" s="275" t="s">
        <v>3015</v>
      </c>
      <c r="E1196" s="275">
        <v>3.73</v>
      </c>
      <c r="F1196" s="280">
        <v>10548.480000000001</v>
      </c>
      <c r="G1196" s="280">
        <f t="shared" si="58"/>
        <v>39345.830400000006</v>
      </c>
      <c r="H1196" s="280">
        <v>23492</v>
      </c>
      <c r="I1196" s="280">
        <f t="shared" si="59"/>
        <v>87625.16</v>
      </c>
      <c r="J1196" s="278">
        <f t="shared" si="60"/>
        <v>126970.99040000001</v>
      </c>
      <c r="K1196" s="279"/>
      <c r="L1196" s="256"/>
    </row>
    <row r="1197" spans="1:12" s="227" customFormat="1" ht="13.8" outlineLevel="1">
      <c r="A1197" s="274">
        <v>4379</v>
      </c>
      <c r="B1197" s="79" t="s">
        <v>3016</v>
      </c>
      <c r="C1197" s="275"/>
      <c r="D1197" s="275"/>
      <c r="E1197" s="275"/>
      <c r="F1197" s="280"/>
      <c r="G1197" s="280">
        <f t="shared" si="58"/>
        <v>0</v>
      </c>
      <c r="H1197" s="280"/>
      <c r="I1197" s="280">
        <f t="shared" si="59"/>
        <v>0</v>
      </c>
      <c r="J1197" s="278">
        <f t="shared" si="60"/>
        <v>0</v>
      </c>
      <c r="K1197" s="279"/>
      <c r="L1197" s="256"/>
    </row>
    <row r="1198" spans="1:12" s="227" customFormat="1" ht="55.2" outlineLevel="1">
      <c r="A1198" s="274">
        <v>4380</v>
      </c>
      <c r="B1198" s="79" t="s">
        <v>996</v>
      </c>
      <c r="C1198" s="275" t="s">
        <v>31</v>
      </c>
      <c r="D1198" s="275">
        <v>1</v>
      </c>
      <c r="E1198" s="275">
        <v>1</v>
      </c>
      <c r="F1198" s="280">
        <v>54285.075000000004</v>
      </c>
      <c r="G1198" s="280">
        <f t="shared" si="58"/>
        <v>54285.075000000004</v>
      </c>
      <c r="H1198" s="280">
        <v>9228.4627500000006</v>
      </c>
      <c r="I1198" s="280">
        <f t="shared" si="59"/>
        <v>9228.4627500000006</v>
      </c>
      <c r="J1198" s="278">
        <f t="shared" si="60"/>
        <v>63513.537750000003</v>
      </c>
      <c r="K1198" s="279"/>
      <c r="L1198" s="256"/>
    </row>
    <row r="1199" spans="1:12" s="227" customFormat="1" ht="82.8" outlineLevel="1">
      <c r="A1199" s="274">
        <v>4381</v>
      </c>
      <c r="B1199" s="79" t="s">
        <v>838</v>
      </c>
      <c r="C1199" s="275" t="s">
        <v>31</v>
      </c>
      <c r="D1199" s="275">
        <v>1</v>
      </c>
      <c r="E1199" s="275">
        <v>1</v>
      </c>
      <c r="F1199" s="280">
        <v>47324.55000000001</v>
      </c>
      <c r="G1199" s="280">
        <f t="shared" si="58"/>
        <v>47324.55000000001</v>
      </c>
      <c r="H1199" s="280">
        <v>8045.1735000000008</v>
      </c>
      <c r="I1199" s="280">
        <f t="shared" si="59"/>
        <v>8045.1735000000008</v>
      </c>
      <c r="J1199" s="278">
        <f t="shared" si="60"/>
        <v>55369.723500000007</v>
      </c>
      <c r="K1199" s="279"/>
      <c r="L1199" s="256"/>
    </row>
    <row r="1200" spans="1:12" s="227" customFormat="1" ht="41.4" outlineLevel="1">
      <c r="A1200" s="274">
        <v>4382</v>
      </c>
      <c r="B1200" s="79" t="s">
        <v>997</v>
      </c>
      <c r="C1200" s="275" t="s">
        <v>31</v>
      </c>
      <c r="D1200" s="275">
        <v>1</v>
      </c>
      <c r="E1200" s="275">
        <v>1</v>
      </c>
      <c r="F1200" s="280">
        <v>5752.8</v>
      </c>
      <c r="G1200" s="280">
        <f t="shared" si="58"/>
        <v>5752.8</v>
      </c>
      <c r="H1200" s="280">
        <v>2550</v>
      </c>
      <c r="I1200" s="280">
        <f t="shared" si="59"/>
        <v>2550</v>
      </c>
      <c r="J1200" s="278">
        <f t="shared" si="60"/>
        <v>8302.7999999999993</v>
      </c>
      <c r="K1200" s="279"/>
      <c r="L1200" s="256"/>
    </row>
    <row r="1201" spans="1:12" s="227" customFormat="1" ht="124.2" outlineLevel="1">
      <c r="A1201" s="274">
        <v>4383</v>
      </c>
      <c r="B1201" s="79" t="s">
        <v>841</v>
      </c>
      <c r="C1201" s="275" t="s">
        <v>2461</v>
      </c>
      <c r="D1201" s="275" t="s">
        <v>3017</v>
      </c>
      <c r="E1201" s="275">
        <v>0.49</v>
      </c>
      <c r="F1201" s="280">
        <v>2688</v>
      </c>
      <c r="G1201" s="280">
        <f t="shared" si="58"/>
        <v>1317.12</v>
      </c>
      <c r="H1201" s="280">
        <v>6712.0000000000009</v>
      </c>
      <c r="I1201" s="280">
        <f t="shared" si="59"/>
        <v>3288.8800000000006</v>
      </c>
      <c r="J1201" s="278">
        <f t="shared" si="60"/>
        <v>4606</v>
      </c>
      <c r="K1201" s="279"/>
      <c r="L1201" s="256"/>
    </row>
    <row r="1202" spans="1:12" s="227" customFormat="1" ht="110.4" outlineLevel="1">
      <c r="A1202" s="274">
        <v>4384</v>
      </c>
      <c r="B1202" s="79" t="s">
        <v>640</v>
      </c>
      <c r="C1202" s="275" t="s">
        <v>2532</v>
      </c>
      <c r="D1202" s="275" t="s">
        <v>3018</v>
      </c>
      <c r="E1202" s="275">
        <v>0.53</v>
      </c>
      <c r="F1202" s="280">
        <v>1075.2</v>
      </c>
      <c r="G1202" s="280">
        <f t="shared" si="58"/>
        <v>569.85600000000011</v>
      </c>
      <c r="H1202" s="280">
        <v>1150</v>
      </c>
      <c r="I1202" s="280">
        <f t="shared" si="59"/>
        <v>609.5</v>
      </c>
      <c r="J1202" s="278">
        <f t="shared" si="60"/>
        <v>1179.3560000000002</v>
      </c>
      <c r="K1202" s="279"/>
      <c r="L1202" s="256"/>
    </row>
    <row r="1203" spans="1:12" s="227" customFormat="1" ht="13.8" outlineLevel="1">
      <c r="A1203" s="274">
        <v>4385</v>
      </c>
      <c r="B1203" s="79" t="s">
        <v>3019</v>
      </c>
      <c r="C1203" s="275"/>
      <c r="D1203" s="275"/>
      <c r="E1203" s="275"/>
      <c r="F1203" s="280"/>
      <c r="G1203" s="280"/>
      <c r="H1203" s="280"/>
      <c r="I1203" s="280"/>
      <c r="J1203" s="278"/>
      <c r="K1203" s="279"/>
      <c r="L1203" s="256"/>
    </row>
    <row r="1204" spans="1:12" s="227" customFormat="1" ht="55.2" outlineLevel="1">
      <c r="A1204" s="274">
        <v>4386</v>
      </c>
      <c r="B1204" s="79" t="s">
        <v>996</v>
      </c>
      <c r="C1204" s="275" t="s">
        <v>31</v>
      </c>
      <c r="D1204" s="275">
        <v>1</v>
      </c>
      <c r="E1204" s="275">
        <v>1</v>
      </c>
      <c r="F1204" s="280">
        <v>52310.700000000004</v>
      </c>
      <c r="G1204" s="280">
        <f t="shared" si="58"/>
        <v>52310.700000000004</v>
      </c>
      <c r="H1204" s="280">
        <v>8892.8190000000013</v>
      </c>
      <c r="I1204" s="280">
        <f t="shared" si="59"/>
        <v>8892.8190000000013</v>
      </c>
      <c r="J1204" s="278">
        <f t="shared" si="60"/>
        <v>61203.519000000008</v>
      </c>
      <c r="K1204" s="279"/>
      <c r="L1204" s="256"/>
    </row>
    <row r="1205" spans="1:12" s="227" customFormat="1" ht="41.4" outlineLevel="1">
      <c r="A1205" s="274">
        <v>4387</v>
      </c>
      <c r="B1205" s="79" t="s">
        <v>997</v>
      </c>
      <c r="C1205" s="275" t="s">
        <v>31</v>
      </c>
      <c r="D1205" s="275">
        <v>1</v>
      </c>
      <c r="E1205" s="275">
        <v>1</v>
      </c>
      <c r="F1205" s="280">
        <v>5752.8</v>
      </c>
      <c r="G1205" s="280">
        <f t="shared" si="58"/>
        <v>5752.8</v>
      </c>
      <c r="H1205" s="280">
        <v>2550</v>
      </c>
      <c r="I1205" s="280">
        <f t="shared" si="59"/>
        <v>2550</v>
      </c>
      <c r="J1205" s="278">
        <f t="shared" si="60"/>
        <v>8302.7999999999993</v>
      </c>
      <c r="K1205" s="279"/>
      <c r="L1205" s="256"/>
    </row>
    <row r="1206" spans="1:12" s="227" customFormat="1" ht="124.2" outlineLevel="1">
      <c r="A1206" s="274">
        <v>4388</v>
      </c>
      <c r="B1206" s="79" t="s">
        <v>841</v>
      </c>
      <c r="C1206" s="275" t="s">
        <v>2461</v>
      </c>
      <c r="D1206" s="275" t="s">
        <v>3020</v>
      </c>
      <c r="E1206" s="275">
        <v>0.18</v>
      </c>
      <c r="F1206" s="280">
        <v>2688</v>
      </c>
      <c r="G1206" s="280">
        <f t="shared" si="58"/>
        <v>483.84</v>
      </c>
      <c r="H1206" s="280">
        <v>6712.0000000000009</v>
      </c>
      <c r="I1206" s="280">
        <f t="shared" si="59"/>
        <v>1208.1600000000001</v>
      </c>
      <c r="J1206" s="278">
        <f t="shared" si="60"/>
        <v>1692</v>
      </c>
      <c r="K1206" s="279"/>
      <c r="L1206" s="256"/>
    </row>
    <row r="1207" spans="1:12" s="227" customFormat="1" ht="13.8" outlineLevel="1">
      <c r="A1207" s="274">
        <v>4389</v>
      </c>
      <c r="B1207" s="299" t="s">
        <v>3021</v>
      </c>
      <c r="C1207" s="275"/>
      <c r="D1207" s="275"/>
      <c r="E1207" s="275"/>
      <c r="F1207" s="280"/>
      <c r="G1207" s="280"/>
      <c r="H1207" s="280"/>
      <c r="I1207" s="280"/>
      <c r="J1207" s="278"/>
      <c r="K1207" s="279"/>
      <c r="L1207" s="256"/>
    </row>
    <row r="1208" spans="1:12" s="227" customFormat="1" ht="55.2" outlineLevel="1">
      <c r="A1208" s="274">
        <v>4390</v>
      </c>
      <c r="B1208" s="79" t="s">
        <v>998</v>
      </c>
      <c r="C1208" s="275" t="s">
        <v>31</v>
      </c>
      <c r="D1208" s="275">
        <v>1</v>
      </c>
      <c r="E1208" s="275">
        <v>1</v>
      </c>
      <c r="F1208" s="280">
        <v>54285.075000000004</v>
      </c>
      <c r="G1208" s="280">
        <f t="shared" si="58"/>
        <v>54285.075000000004</v>
      </c>
      <c r="H1208" s="280">
        <v>9228.4627500000006</v>
      </c>
      <c r="I1208" s="280">
        <f t="shared" si="59"/>
        <v>9228.4627500000006</v>
      </c>
      <c r="J1208" s="278">
        <f t="shared" si="60"/>
        <v>63513.537750000003</v>
      </c>
      <c r="K1208" s="279"/>
      <c r="L1208" s="256"/>
    </row>
    <row r="1209" spans="1:12" s="227" customFormat="1" ht="82.8" outlineLevel="1">
      <c r="A1209" s="274">
        <v>4391</v>
      </c>
      <c r="B1209" s="79" t="s">
        <v>999</v>
      </c>
      <c r="C1209" s="275" t="s">
        <v>31</v>
      </c>
      <c r="D1209" s="275">
        <v>1</v>
      </c>
      <c r="E1209" s="275">
        <v>1</v>
      </c>
      <c r="F1209" s="280">
        <v>47298.224999999999</v>
      </c>
      <c r="G1209" s="280">
        <f t="shared" si="58"/>
        <v>47298.224999999999</v>
      </c>
      <c r="H1209" s="280">
        <v>8040.6982500000004</v>
      </c>
      <c r="I1209" s="280">
        <f t="shared" si="59"/>
        <v>8040.6982500000004</v>
      </c>
      <c r="J1209" s="278">
        <f t="shared" si="60"/>
        <v>55338.92325</v>
      </c>
      <c r="K1209" s="279"/>
      <c r="L1209" s="256"/>
    </row>
    <row r="1210" spans="1:12" s="227" customFormat="1" ht="41.4" outlineLevel="1">
      <c r="A1210" s="274">
        <v>4392</v>
      </c>
      <c r="B1210" s="79" t="s">
        <v>1000</v>
      </c>
      <c r="C1210" s="275" t="s">
        <v>31</v>
      </c>
      <c r="D1210" s="275">
        <v>1</v>
      </c>
      <c r="E1210" s="275">
        <v>1</v>
      </c>
      <c r="F1210" s="280">
        <v>5752.8</v>
      </c>
      <c r="G1210" s="280">
        <f t="shared" si="58"/>
        <v>5752.8</v>
      </c>
      <c r="H1210" s="280">
        <v>2550</v>
      </c>
      <c r="I1210" s="280">
        <f t="shared" si="59"/>
        <v>2550</v>
      </c>
      <c r="J1210" s="278">
        <f t="shared" si="60"/>
        <v>8302.7999999999993</v>
      </c>
      <c r="K1210" s="279"/>
      <c r="L1210" s="256"/>
    </row>
    <row r="1211" spans="1:12" s="227" customFormat="1" ht="55.2" outlineLevel="1">
      <c r="A1211" s="274">
        <v>4393</v>
      </c>
      <c r="B1211" s="79" t="s">
        <v>1001</v>
      </c>
      <c r="C1211" s="275" t="s">
        <v>31</v>
      </c>
      <c r="D1211" s="275">
        <v>1</v>
      </c>
      <c r="E1211" s="275">
        <v>1</v>
      </c>
      <c r="F1211" s="280">
        <v>3550.5</v>
      </c>
      <c r="G1211" s="280">
        <f t="shared" si="58"/>
        <v>3550.5</v>
      </c>
      <c r="H1211" s="280">
        <v>1050</v>
      </c>
      <c r="I1211" s="280">
        <f t="shared" si="59"/>
        <v>1050</v>
      </c>
      <c r="J1211" s="278">
        <f t="shared" si="60"/>
        <v>4600.5</v>
      </c>
      <c r="K1211" s="279"/>
      <c r="L1211" s="256"/>
    </row>
    <row r="1212" spans="1:12" s="227" customFormat="1" ht="124.2" outlineLevel="1">
      <c r="A1212" s="274">
        <v>4394</v>
      </c>
      <c r="B1212" s="79" t="s">
        <v>840</v>
      </c>
      <c r="C1212" s="275" t="s">
        <v>2461</v>
      </c>
      <c r="D1212" s="275" t="s">
        <v>3022</v>
      </c>
      <c r="E1212" s="275">
        <v>4.8</v>
      </c>
      <c r="F1212" s="280">
        <v>2688</v>
      </c>
      <c r="G1212" s="280">
        <f t="shared" si="58"/>
        <v>12902.4</v>
      </c>
      <c r="H1212" s="280">
        <v>6712.0000000000009</v>
      </c>
      <c r="I1212" s="280">
        <f t="shared" si="59"/>
        <v>32217.600000000002</v>
      </c>
      <c r="J1212" s="278">
        <f t="shared" si="60"/>
        <v>45120</v>
      </c>
      <c r="K1212" s="279"/>
      <c r="L1212" s="256"/>
    </row>
    <row r="1213" spans="1:12" s="227" customFormat="1" ht="96.6" outlineLevel="1">
      <c r="A1213" s="274">
        <v>4395</v>
      </c>
      <c r="B1213" s="79" t="s">
        <v>873</v>
      </c>
      <c r="C1213" s="275" t="s">
        <v>2031</v>
      </c>
      <c r="D1213" s="275" t="s">
        <v>3023</v>
      </c>
      <c r="E1213" s="275">
        <v>2</v>
      </c>
      <c r="F1213" s="280">
        <v>2110.4</v>
      </c>
      <c r="G1213" s="280">
        <f t="shared" si="58"/>
        <v>4220.8</v>
      </c>
      <c r="H1213" s="280">
        <v>2517</v>
      </c>
      <c r="I1213" s="280">
        <f t="shared" si="59"/>
        <v>5034</v>
      </c>
      <c r="J1213" s="278">
        <f t="shared" si="60"/>
        <v>9254.7999999999993</v>
      </c>
      <c r="K1213" s="279"/>
      <c r="L1213" s="256"/>
    </row>
    <row r="1214" spans="1:12" s="227" customFormat="1" ht="96.6" outlineLevel="1">
      <c r="A1214" s="274">
        <v>4396</v>
      </c>
      <c r="B1214" s="79" t="s">
        <v>845</v>
      </c>
      <c r="C1214" s="275" t="s">
        <v>2031</v>
      </c>
      <c r="D1214" s="275" t="s">
        <v>2854</v>
      </c>
      <c r="E1214" s="275">
        <v>1</v>
      </c>
      <c r="F1214" s="280">
        <v>2110.4</v>
      </c>
      <c r="G1214" s="280">
        <f t="shared" si="58"/>
        <v>2110.4</v>
      </c>
      <c r="H1214" s="280">
        <v>2517</v>
      </c>
      <c r="I1214" s="280">
        <f t="shared" si="59"/>
        <v>2517</v>
      </c>
      <c r="J1214" s="278">
        <f t="shared" si="60"/>
        <v>4627.3999999999996</v>
      </c>
      <c r="K1214" s="279"/>
      <c r="L1214" s="256"/>
    </row>
    <row r="1215" spans="1:12" s="227" customFormat="1" ht="110.4" outlineLevel="1">
      <c r="A1215" s="274">
        <v>4397</v>
      </c>
      <c r="B1215" s="79" t="s">
        <v>640</v>
      </c>
      <c r="C1215" s="275" t="s">
        <v>2532</v>
      </c>
      <c r="D1215" s="275" t="s">
        <v>3024</v>
      </c>
      <c r="E1215" s="275">
        <v>11.41</v>
      </c>
      <c r="F1215" s="280">
        <v>1075.2</v>
      </c>
      <c r="G1215" s="280">
        <f t="shared" si="58"/>
        <v>12268.032000000001</v>
      </c>
      <c r="H1215" s="280">
        <v>1150</v>
      </c>
      <c r="I1215" s="280">
        <f t="shared" si="59"/>
        <v>13121.5</v>
      </c>
      <c r="J1215" s="278">
        <f t="shared" si="60"/>
        <v>25389.531999999999</v>
      </c>
      <c r="K1215" s="279"/>
      <c r="L1215" s="256"/>
    </row>
    <row r="1216" spans="1:12" s="227" customFormat="1" ht="13.8" outlineLevel="1">
      <c r="A1216" s="274">
        <v>4398</v>
      </c>
      <c r="B1216" s="79" t="s">
        <v>3025</v>
      </c>
      <c r="C1216" s="275"/>
      <c r="D1216" s="275"/>
      <c r="E1216" s="275"/>
      <c r="F1216" s="280"/>
      <c r="G1216" s="280"/>
      <c r="H1216" s="280"/>
      <c r="I1216" s="280"/>
      <c r="J1216" s="278"/>
      <c r="K1216" s="279"/>
      <c r="L1216" s="256"/>
    </row>
    <row r="1217" spans="1:12" s="227" customFormat="1" ht="69" outlineLevel="1">
      <c r="A1217" s="274">
        <v>4399</v>
      </c>
      <c r="B1217" s="79" t="s">
        <v>1002</v>
      </c>
      <c r="C1217" s="275" t="s">
        <v>103</v>
      </c>
      <c r="D1217" s="275">
        <v>1</v>
      </c>
      <c r="E1217" s="275">
        <v>1</v>
      </c>
      <c r="F1217" s="280">
        <v>145470</v>
      </c>
      <c r="G1217" s="280">
        <f t="shared" si="58"/>
        <v>145470</v>
      </c>
      <c r="H1217" s="280">
        <v>78554</v>
      </c>
      <c r="I1217" s="280">
        <f t="shared" si="59"/>
        <v>78554</v>
      </c>
      <c r="J1217" s="278">
        <f t="shared" si="60"/>
        <v>224024</v>
      </c>
      <c r="K1217" s="279"/>
      <c r="L1217" s="256"/>
    </row>
    <row r="1218" spans="1:12" s="227" customFormat="1" ht="27.6" outlineLevel="1">
      <c r="A1218" s="274">
        <v>4400</v>
      </c>
      <c r="B1218" s="79" t="s">
        <v>1003</v>
      </c>
      <c r="C1218" s="275"/>
      <c r="D1218" s="275"/>
      <c r="E1218" s="275"/>
      <c r="F1218" s="280"/>
      <c r="G1218" s="280"/>
      <c r="H1218" s="280"/>
      <c r="I1218" s="280"/>
      <c r="J1218" s="278"/>
      <c r="K1218" s="279"/>
      <c r="L1218" s="256"/>
    </row>
    <row r="1219" spans="1:12" s="227" customFormat="1" ht="27.6" outlineLevel="1">
      <c r="A1219" s="274">
        <v>4401</v>
      </c>
      <c r="B1219" s="275" t="s">
        <v>1004</v>
      </c>
      <c r="C1219" s="275"/>
      <c r="D1219" s="275"/>
      <c r="E1219" s="275"/>
      <c r="F1219" s="280"/>
      <c r="G1219" s="280"/>
      <c r="H1219" s="280"/>
      <c r="I1219" s="280"/>
      <c r="J1219" s="278"/>
      <c r="K1219" s="279"/>
      <c r="L1219" s="256"/>
    </row>
    <row r="1220" spans="1:12" s="227" customFormat="1" ht="69" outlineLevel="1">
      <c r="A1220" s="274">
        <v>4402</v>
      </c>
      <c r="B1220" s="79" t="s">
        <v>1005</v>
      </c>
      <c r="C1220" s="275" t="s">
        <v>103</v>
      </c>
      <c r="D1220" s="275">
        <v>1</v>
      </c>
      <c r="E1220" s="275">
        <v>1</v>
      </c>
      <c r="F1220" s="280">
        <v>168285</v>
      </c>
      <c r="G1220" s="280">
        <f t="shared" si="58"/>
        <v>168285</v>
      </c>
      <c r="H1220" s="280">
        <v>90874</v>
      </c>
      <c r="I1220" s="280">
        <f t="shared" si="59"/>
        <v>90874</v>
      </c>
      <c r="J1220" s="278">
        <f t="shared" si="60"/>
        <v>259159</v>
      </c>
      <c r="K1220" s="279"/>
      <c r="L1220" s="256"/>
    </row>
    <row r="1221" spans="1:12" s="227" customFormat="1" ht="27.6" outlineLevel="1">
      <c r="A1221" s="274">
        <v>4403</v>
      </c>
      <c r="B1221" s="79" t="s">
        <v>1006</v>
      </c>
      <c r="C1221" s="275"/>
      <c r="D1221" s="275"/>
      <c r="E1221" s="275"/>
      <c r="F1221" s="280"/>
      <c r="G1221" s="280"/>
      <c r="H1221" s="280"/>
      <c r="I1221" s="280"/>
      <c r="J1221" s="278"/>
      <c r="K1221" s="279"/>
      <c r="L1221" s="256"/>
    </row>
    <row r="1222" spans="1:12" s="227" customFormat="1" ht="27.6" outlineLevel="1">
      <c r="A1222" s="274">
        <v>4404</v>
      </c>
      <c r="B1222" s="79" t="s">
        <v>1007</v>
      </c>
      <c r="C1222" s="275"/>
      <c r="D1222" s="275"/>
      <c r="E1222" s="275"/>
      <c r="F1222" s="280"/>
      <c r="G1222" s="280"/>
      <c r="H1222" s="280"/>
      <c r="I1222" s="280"/>
      <c r="J1222" s="278"/>
      <c r="K1222" s="279"/>
      <c r="L1222" s="256"/>
    </row>
    <row r="1223" spans="1:12" s="227" customFormat="1" ht="69" outlineLevel="1">
      <c r="A1223" s="274">
        <v>4405</v>
      </c>
      <c r="B1223" s="79" t="s">
        <v>1005</v>
      </c>
      <c r="C1223" s="275" t="s">
        <v>103</v>
      </c>
      <c r="D1223" s="275">
        <v>2</v>
      </c>
      <c r="E1223" s="275">
        <v>2</v>
      </c>
      <c r="F1223" s="280">
        <v>208943</v>
      </c>
      <c r="G1223" s="280">
        <f t="shared" si="58"/>
        <v>417886</v>
      </c>
      <c r="H1223" s="280">
        <v>112829</v>
      </c>
      <c r="I1223" s="280">
        <f t="shared" si="59"/>
        <v>225658</v>
      </c>
      <c r="J1223" s="278">
        <f t="shared" si="60"/>
        <v>643544</v>
      </c>
      <c r="K1223" s="279"/>
      <c r="L1223" s="256"/>
    </row>
    <row r="1224" spans="1:12" s="227" customFormat="1" ht="27.6" outlineLevel="1">
      <c r="A1224" s="274">
        <v>4406</v>
      </c>
      <c r="B1224" s="79" t="s">
        <v>1008</v>
      </c>
      <c r="C1224" s="275"/>
      <c r="D1224" s="275"/>
      <c r="E1224" s="275"/>
      <c r="F1224" s="280"/>
      <c r="G1224" s="280"/>
      <c r="H1224" s="280"/>
      <c r="I1224" s="280"/>
      <c r="J1224" s="278"/>
      <c r="K1224" s="279"/>
      <c r="L1224" s="256"/>
    </row>
    <row r="1225" spans="1:12" s="227" customFormat="1" ht="27.6" outlineLevel="1">
      <c r="A1225" s="274">
        <v>4407</v>
      </c>
      <c r="B1225" s="79" t="s">
        <v>1009</v>
      </c>
      <c r="C1225" s="275"/>
      <c r="D1225" s="275"/>
      <c r="E1225" s="275"/>
      <c r="F1225" s="280"/>
      <c r="G1225" s="280"/>
      <c r="H1225" s="280"/>
      <c r="I1225" s="280"/>
      <c r="J1225" s="278"/>
      <c r="K1225" s="279"/>
      <c r="L1225" s="256"/>
    </row>
    <row r="1226" spans="1:12" s="227" customFormat="1" ht="69" outlineLevel="1">
      <c r="A1226" s="274">
        <v>4408</v>
      </c>
      <c r="B1226" s="79" t="s">
        <v>1010</v>
      </c>
      <c r="C1226" s="275" t="s">
        <v>103</v>
      </c>
      <c r="D1226" s="275">
        <v>1</v>
      </c>
      <c r="E1226" s="275">
        <v>1</v>
      </c>
      <c r="F1226" s="280">
        <v>168285</v>
      </c>
      <c r="G1226" s="280">
        <f t="shared" ref="G1226:G1270" si="61">F1226*E1226</f>
        <v>168285</v>
      </c>
      <c r="H1226" s="280">
        <v>90874</v>
      </c>
      <c r="I1226" s="280">
        <f t="shared" ref="I1226:I1270" si="62">H1226*E1226</f>
        <v>90874</v>
      </c>
      <c r="J1226" s="278">
        <f t="shared" si="60"/>
        <v>259159</v>
      </c>
      <c r="K1226" s="279"/>
      <c r="L1226" s="256"/>
    </row>
    <row r="1227" spans="1:12" s="227" customFormat="1" ht="27.6" outlineLevel="1">
      <c r="A1227" s="274">
        <v>4409</v>
      </c>
      <c r="B1227" s="79" t="s">
        <v>1006</v>
      </c>
      <c r="C1227" s="275"/>
      <c r="D1227" s="275"/>
      <c r="E1227" s="275"/>
      <c r="F1227" s="280"/>
      <c r="G1227" s="280"/>
      <c r="H1227" s="280"/>
      <c r="I1227" s="280"/>
      <c r="J1227" s="278"/>
      <c r="K1227" s="279"/>
      <c r="L1227" s="256"/>
    </row>
    <row r="1228" spans="1:12" s="227" customFormat="1" ht="27.6" outlineLevel="1">
      <c r="A1228" s="274">
        <v>4410</v>
      </c>
      <c r="B1228" s="79" t="s">
        <v>1007</v>
      </c>
      <c r="C1228" s="275"/>
      <c r="D1228" s="275"/>
      <c r="E1228" s="275"/>
      <c r="F1228" s="280"/>
      <c r="G1228" s="280"/>
      <c r="H1228" s="280"/>
      <c r="I1228" s="280"/>
      <c r="J1228" s="278"/>
      <c r="K1228" s="279"/>
      <c r="L1228" s="256"/>
    </row>
    <row r="1229" spans="1:12" s="227" customFormat="1" ht="69" outlineLevel="1">
      <c r="A1229" s="274">
        <v>4411</v>
      </c>
      <c r="B1229" s="79" t="s">
        <v>1010</v>
      </c>
      <c r="C1229" s="275" t="s">
        <v>103</v>
      </c>
      <c r="D1229" s="275">
        <v>2</v>
      </c>
      <c r="E1229" s="275">
        <v>2</v>
      </c>
      <c r="F1229" s="280">
        <v>208943</v>
      </c>
      <c r="G1229" s="280">
        <f t="shared" si="61"/>
        <v>417886</v>
      </c>
      <c r="H1229" s="280">
        <v>112829</v>
      </c>
      <c r="I1229" s="280">
        <f t="shared" si="62"/>
        <v>225658</v>
      </c>
      <c r="J1229" s="278">
        <f t="shared" si="60"/>
        <v>643544</v>
      </c>
      <c r="K1229" s="279"/>
      <c r="L1229" s="256"/>
    </row>
    <row r="1230" spans="1:12" s="227" customFormat="1" ht="27.6" outlineLevel="1">
      <c r="A1230" s="274">
        <v>4412</v>
      </c>
      <c r="B1230" s="79" t="s">
        <v>1008</v>
      </c>
      <c r="C1230" s="275"/>
      <c r="D1230" s="275"/>
      <c r="E1230" s="275"/>
      <c r="F1230" s="280"/>
      <c r="G1230" s="280"/>
      <c r="H1230" s="280"/>
      <c r="I1230" s="280"/>
      <c r="J1230" s="278"/>
      <c r="K1230" s="279"/>
      <c r="L1230" s="256"/>
    </row>
    <row r="1231" spans="1:12" s="227" customFormat="1" ht="27.6" outlineLevel="1">
      <c r="A1231" s="274">
        <v>4413</v>
      </c>
      <c r="B1231" s="79" t="s">
        <v>1009</v>
      </c>
      <c r="C1231" s="275"/>
      <c r="D1231" s="275"/>
      <c r="E1231" s="275"/>
      <c r="F1231" s="280"/>
      <c r="G1231" s="280"/>
      <c r="H1231" s="280"/>
      <c r="I1231" s="280"/>
      <c r="J1231" s="278"/>
      <c r="K1231" s="279"/>
      <c r="L1231" s="256"/>
    </row>
    <row r="1232" spans="1:12" s="227" customFormat="1" ht="69" outlineLevel="1">
      <c r="A1232" s="274">
        <v>4414</v>
      </c>
      <c r="B1232" s="79" t="s">
        <v>1011</v>
      </c>
      <c r="C1232" s="275" t="s">
        <v>103</v>
      </c>
      <c r="D1232" s="275">
        <v>1</v>
      </c>
      <c r="E1232" s="275">
        <v>1</v>
      </c>
      <c r="F1232" s="280">
        <v>168285</v>
      </c>
      <c r="G1232" s="280">
        <f t="shared" si="61"/>
        <v>168285</v>
      </c>
      <c r="H1232" s="280">
        <v>90874</v>
      </c>
      <c r="I1232" s="280">
        <f t="shared" si="62"/>
        <v>90874</v>
      </c>
      <c r="J1232" s="278">
        <f t="shared" si="60"/>
        <v>259159</v>
      </c>
      <c r="K1232" s="279"/>
      <c r="L1232" s="256"/>
    </row>
    <row r="1233" spans="1:12" s="227" customFormat="1" ht="27.6" outlineLevel="1">
      <c r="A1233" s="274">
        <v>4415</v>
      </c>
      <c r="B1233" s="79" t="s">
        <v>1006</v>
      </c>
      <c r="C1233" s="275"/>
      <c r="D1233" s="275"/>
      <c r="E1233" s="275"/>
      <c r="F1233" s="280"/>
      <c r="G1233" s="280"/>
      <c r="H1233" s="280"/>
      <c r="I1233" s="280"/>
      <c r="J1233" s="278"/>
      <c r="K1233" s="279"/>
      <c r="L1233" s="256"/>
    </row>
    <row r="1234" spans="1:12" s="227" customFormat="1" ht="27.6" outlineLevel="1">
      <c r="A1234" s="274">
        <v>4416</v>
      </c>
      <c r="B1234" s="79" t="s">
        <v>1007</v>
      </c>
      <c r="C1234" s="275"/>
      <c r="D1234" s="275"/>
      <c r="E1234" s="275"/>
      <c r="F1234" s="280"/>
      <c r="G1234" s="280"/>
      <c r="H1234" s="280"/>
      <c r="I1234" s="280"/>
      <c r="J1234" s="278"/>
      <c r="K1234" s="279"/>
      <c r="L1234" s="256"/>
    </row>
    <row r="1235" spans="1:12" s="227" customFormat="1" ht="69" outlineLevel="1">
      <c r="A1235" s="274">
        <v>4417</v>
      </c>
      <c r="B1235" s="79" t="s">
        <v>1011</v>
      </c>
      <c r="C1235" s="275" t="s">
        <v>103</v>
      </c>
      <c r="D1235" s="275">
        <v>1</v>
      </c>
      <c r="E1235" s="275">
        <v>1</v>
      </c>
      <c r="F1235" s="280">
        <v>208943</v>
      </c>
      <c r="G1235" s="280">
        <f t="shared" si="61"/>
        <v>208943</v>
      </c>
      <c r="H1235" s="280">
        <v>112829</v>
      </c>
      <c r="I1235" s="280">
        <f t="shared" si="62"/>
        <v>112829</v>
      </c>
      <c r="J1235" s="278">
        <f t="shared" si="60"/>
        <v>321772</v>
      </c>
      <c r="K1235" s="279"/>
      <c r="L1235" s="256"/>
    </row>
    <row r="1236" spans="1:12" s="227" customFormat="1" ht="27.6" outlineLevel="1">
      <c r="A1236" s="274">
        <v>4418</v>
      </c>
      <c r="B1236" s="79" t="s">
        <v>1008</v>
      </c>
      <c r="C1236" s="275"/>
      <c r="D1236" s="275"/>
      <c r="E1236" s="275"/>
      <c r="F1236" s="280"/>
      <c r="G1236" s="280"/>
      <c r="H1236" s="280"/>
      <c r="I1236" s="280"/>
      <c r="J1236" s="278"/>
      <c r="K1236" s="279"/>
      <c r="L1236" s="256"/>
    </row>
    <row r="1237" spans="1:12" s="227" customFormat="1" ht="27.6" outlineLevel="1">
      <c r="A1237" s="274">
        <v>4419</v>
      </c>
      <c r="B1237" s="79" t="s">
        <v>1009</v>
      </c>
      <c r="C1237" s="275"/>
      <c r="D1237" s="275"/>
      <c r="E1237" s="275"/>
      <c r="F1237" s="280"/>
      <c r="G1237" s="280"/>
      <c r="H1237" s="280"/>
      <c r="I1237" s="280"/>
      <c r="J1237" s="278"/>
      <c r="K1237" s="279"/>
      <c r="L1237" s="256"/>
    </row>
    <row r="1238" spans="1:12" s="227" customFormat="1" ht="69" outlineLevel="1">
      <c r="A1238" s="274">
        <v>4420</v>
      </c>
      <c r="B1238" s="79" t="s">
        <v>1012</v>
      </c>
      <c r="C1238" s="275" t="s">
        <v>103</v>
      </c>
      <c r="D1238" s="275">
        <v>1</v>
      </c>
      <c r="E1238" s="275">
        <v>1</v>
      </c>
      <c r="F1238" s="280">
        <v>168285</v>
      </c>
      <c r="G1238" s="280">
        <f t="shared" si="61"/>
        <v>168285</v>
      </c>
      <c r="H1238" s="280">
        <v>90874</v>
      </c>
      <c r="I1238" s="280">
        <f t="shared" si="62"/>
        <v>90874</v>
      </c>
      <c r="J1238" s="278">
        <f t="shared" ref="J1238:J1270" si="63">G1238+I1238</f>
        <v>259159</v>
      </c>
      <c r="K1238" s="279"/>
      <c r="L1238" s="256"/>
    </row>
    <row r="1239" spans="1:12" s="227" customFormat="1" ht="27.6" outlineLevel="1">
      <c r="A1239" s="274">
        <v>4421</v>
      </c>
      <c r="B1239" s="79" t="s">
        <v>1006</v>
      </c>
      <c r="C1239" s="275"/>
      <c r="D1239" s="275"/>
      <c r="E1239" s="275"/>
      <c r="F1239" s="280"/>
      <c r="G1239" s="280"/>
      <c r="H1239" s="280"/>
      <c r="I1239" s="280"/>
      <c r="J1239" s="278"/>
      <c r="K1239" s="279"/>
      <c r="L1239" s="256"/>
    </row>
    <row r="1240" spans="1:12" s="227" customFormat="1" ht="27.6" outlineLevel="1">
      <c r="A1240" s="274">
        <v>4422</v>
      </c>
      <c r="B1240" s="79" t="s">
        <v>1007</v>
      </c>
      <c r="C1240" s="275"/>
      <c r="D1240" s="275"/>
      <c r="E1240" s="275"/>
      <c r="F1240" s="280"/>
      <c r="G1240" s="280"/>
      <c r="H1240" s="280"/>
      <c r="I1240" s="280"/>
      <c r="J1240" s="278"/>
      <c r="K1240" s="279"/>
      <c r="L1240" s="256"/>
    </row>
    <row r="1241" spans="1:12" s="227" customFormat="1" ht="69" outlineLevel="1">
      <c r="A1241" s="274">
        <v>4423</v>
      </c>
      <c r="B1241" s="79" t="s">
        <v>1012</v>
      </c>
      <c r="C1241" s="275" t="s">
        <v>103</v>
      </c>
      <c r="D1241" s="275">
        <v>1</v>
      </c>
      <c r="E1241" s="275">
        <v>1</v>
      </c>
      <c r="F1241" s="280">
        <v>208943</v>
      </c>
      <c r="G1241" s="280">
        <f t="shared" si="61"/>
        <v>208943</v>
      </c>
      <c r="H1241" s="280">
        <v>112829</v>
      </c>
      <c r="I1241" s="280">
        <f t="shared" si="62"/>
        <v>112829</v>
      </c>
      <c r="J1241" s="278">
        <f t="shared" si="63"/>
        <v>321772</v>
      </c>
      <c r="K1241" s="279"/>
      <c r="L1241" s="256"/>
    </row>
    <row r="1242" spans="1:12" s="227" customFormat="1" ht="27.6" outlineLevel="1">
      <c r="A1242" s="274">
        <v>4424</v>
      </c>
      <c r="B1242" s="79" t="s">
        <v>1008</v>
      </c>
      <c r="C1242" s="275"/>
      <c r="D1242" s="275"/>
      <c r="E1242" s="275"/>
      <c r="F1242" s="280"/>
      <c r="G1242" s="280"/>
      <c r="H1242" s="280"/>
      <c r="I1242" s="280"/>
      <c r="J1242" s="278"/>
      <c r="K1242" s="279"/>
      <c r="L1242" s="256"/>
    </row>
    <row r="1243" spans="1:12" s="227" customFormat="1" ht="27.6" outlineLevel="1">
      <c r="A1243" s="274">
        <v>4425</v>
      </c>
      <c r="B1243" s="79" t="s">
        <v>1009</v>
      </c>
      <c r="C1243" s="275"/>
      <c r="D1243" s="275"/>
      <c r="E1243" s="275"/>
      <c r="F1243" s="280"/>
      <c r="G1243" s="280"/>
      <c r="H1243" s="280"/>
      <c r="I1243" s="280"/>
      <c r="J1243" s="278"/>
      <c r="K1243" s="279"/>
      <c r="L1243" s="256"/>
    </row>
    <row r="1244" spans="1:12" s="227" customFormat="1" ht="55.2" outlineLevel="1">
      <c r="A1244" s="274">
        <v>4426</v>
      </c>
      <c r="B1244" s="79" t="s">
        <v>1013</v>
      </c>
      <c r="C1244" s="275" t="s">
        <v>31</v>
      </c>
      <c r="D1244" s="275">
        <v>5</v>
      </c>
      <c r="E1244" s="275">
        <v>5</v>
      </c>
      <c r="F1244" s="280">
        <v>69908</v>
      </c>
      <c r="G1244" s="280">
        <f t="shared" si="61"/>
        <v>349540</v>
      </c>
      <c r="H1244" s="280">
        <v>29361</v>
      </c>
      <c r="I1244" s="280">
        <f t="shared" si="62"/>
        <v>146805</v>
      </c>
      <c r="J1244" s="278">
        <f t="shared" si="63"/>
        <v>496345</v>
      </c>
      <c r="K1244" s="279"/>
      <c r="L1244" s="256"/>
    </row>
    <row r="1245" spans="1:12" s="227" customFormat="1" ht="13.8" outlineLevel="1">
      <c r="A1245" s="274">
        <v>4427</v>
      </c>
      <c r="B1245" s="275" t="s">
        <v>3026</v>
      </c>
      <c r="C1245" s="275"/>
      <c r="D1245" s="275"/>
      <c r="E1245" s="275"/>
      <c r="F1245" s="280"/>
      <c r="G1245" s="280"/>
      <c r="H1245" s="280"/>
      <c r="I1245" s="280"/>
      <c r="J1245" s="278"/>
      <c r="K1245" s="279"/>
      <c r="L1245" s="256"/>
    </row>
    <row r="1246" spans="1:12" s="227" customFormat="1" ht="138" outlineLevel="1">
      <c r="A1246" s="274">
        <v>4428</v>
      </c>
      <c r="B1246" s="79" t="s">
        <v>1014</v>
      </c>
      <c r="C1246" s="275" t="s">
        <v>31</v>
      </c>
      <c r="D1246" s="275">
        <v>1</v>
      </c>
      <c r="E1246" s="275">
        <v>1</v>
      </c>
      <c r="F1246" s="280">
        <v>17256</v>
      </c>
      <c r="G1246" s="280">
        <f t="shared" si="61"/>
        <v>17256</v>
      </c>
      <c r="H1246" s="280">
        <v>8950</v>
      </c>
      <c r="I1246" s="280">
        <f t="shared" si="62"/>
        <v>8950</v>
      </c>
      <c r="J1246" s="278">
        <f t="shared" si="63"/>
        <v>26206</v>
      </c>
      <c r="K1246" s="279"/>
      <c r="L1246" s="256"/>
    </row>
    <row r="1247" spans="1:12" s="227" customFormat="1" ht="138" outlineLevel="1">
      <c r="A1247" s="274">
        <v>4429</v>
      </c>
      <c r="B1247" s="79" t="s">
        <v>1015</v>
      </c>
      <c r="C1247" s="275" t="s">
        <v>31</v>
      </c>
      <c r="D1247" s="275">
        <v>1</v>
      </c>
      <c r="E1247" s="275">
        <v>1</v>
      </c>
      <c r="F1247" s="280">
        <v>17256</v>
      </c>
      <c r="G1247" s="280">
        <f t="shared" si="61"/>
        <v>17256</v>
      </c>
      <c r="H1247" s="280">
        <v>8950</v>
      </c>
      <c r="I1247" s="280">
        <f t="shared" si="62"/>
        <v>8950</v>
      </c>
      <c r="J1247" s="278">
        <f t="shared" si="63"/>
        <v>26206</v>
      </c>
      <c r="K1247" s="279"/>
      <c r="L1247" s="256"/>
    </row>
    <row r="1248" spans="1:12" s="227" customFormat="1" ht="96.6" outlineLevel="1">
      <c r="A1248" s="274">
        <v>4430</v>
      </c>
      <c r="B1248" s="79" t="s">
        <v>1016</v>
      </c>
      <c r="C1248" s="275" t="s">
        <v>31</v>
      </c>
      <c r="D1248" s="275">
        <v>1</v>
      </c>
      <c r="E1248" s="275">
        <v>1</v>
      </c>
      <c r="F1248" s="280">
        <v>113790</v>
      </c>
      <c r="G1248" s="280">
        <f t="shared" si="61"/>
        <v>113790</v>
      </c>
      <c r="H1248" s="280">
        <v>26171.7</v>
      </c>
      <c r="I1248" s="280">
        <f t="shared" si="62"/>
        <v>26171.7</v>
      </c>
      <c r="J1248" s="278">
        <f t="shared" si="63"/>
        <v>139961.70000000001</v>
      </c>
      <c r="K1248" s="279"/>
      <c r="L1248" s="256"/>
    </row>
    <row r="1249" spans="1:12" s="227" customFormat="1" ht="69" outlineLevel="1">
      <c r="A1249" s="274">
        <v>4431</v>
      </c>
      <c r="B1249" s="79" t="s">
        <v>1017</v>
      </c>
      <c r="C1249" s="275" t="s">
        <v>2</v>
      </c>
      <c r="D1249" s="275">
        <v>49.07</v>
      </c>
      <c r="E1249" s="275">
        <v>49.07</v>
      </c>
      <c r="F1249" s="280">
        <v>277.5</v>
      </c>
      <c r="G1249" s="280">
        <f t="shared" si="61"/>
        <v>13616.924999999999</v>
      </c>
      <c r="H1249" s="280">
        <v>350</v>
      </c>
      <c r="I1249" s="280">
        <f t="shared" si="62"/>
        <v>17174.5</v>
      </c>
      <c r="J1249" s="278">
        <f t="shared" si="63"/>
        <v>30791.424999999999</v>
      </c>
      <c r="K1249" s="279"/>
      <c r="L1249" s="256"/>
    </row>
    <row r="1250" spans="1:12" s="227" customFormat="1" ht="69" outlineLevel="1">
      <c r="A1250" s="274">
        <v>4432</v>
      </c>
      <c r="B1250" s="79" t="s">
        <v>1018</v>
      </c>
      <c r="C1250" s="275" t="s">
        <v>2</v>
      </c>
      <c r="D1250" s="275">
        <v>38.159999999999997</v>
      </c>
      <c r="E1250" s="275">
        <v>38.159999999999997</v>
      </c>
      <c r="F1250" s="280">
        <v>450</v>
      </c>
      <c r="G1250" s="280">
        <f t="shared" si="61"/>
        <v>17172</v>
      </c>
      <c r="H1250" s="280">
        <v>429</v>
      </c>
      <c r="I1250" s="280">
        <f t="shared" si="62"/>
        <v>16370.64</v>
      </c>
      <c r="J1250" s="278">
        <f t="shared" si="63"/>
        <v>33542.639999999999</v>
      </c>
      <c r="K1250" s="279"/>
      <c r="L1250" s="256"/>
    </row>
    <row r="1251" spans="1:12" s="227" customFormat="1" ht="41.4" outlineLevel="1">
      <c r="A1251" s="274">
        <v>4433</v>
      </c>
      <c r="B1251" s="79" t="s">
        <v>1019</v>
      </c>
      <c r="C1251" s="275" t="s">
        <v>2</v>
      </c>
      <c r="D1251" s="275">
        <v>7.31</v>
      </c>
      <c r="E1251" s="275">
        <v>7.31</v>
      </c>
      <c r="F1251" s="280">
        <v>60</v>
      </c>
      <c r="G1251" s="280">
        <f t="shared" si="61"/>
        <v>438.59999999999997</v>
      </c>
      <c r="H1251" s="280">
        <v>600</v>
      </c>
      <c r="I1251" s="280">
        <f t="shared" si="62"/>
        <v>4386</v>
      </c>
      <c r="J1251" s="278">
        <f t="shared" si="63"/>
        <v>4824.6000000000004</v>
      </c>
      <c r="K1251" s="279"/>
      <c r="L1251" s="256"/>
    </row>
    <row r="1252" spans="1:12" s="227" customFormat="1" ht="69" outlineLevel="1">
      <c r="A1252" s="274">
        <v>4434</v>
      </c>
      <c r="B1252" s="79" t="s">
        <v>1020</v>
      </c>
      <c r="C1252" s="275" t="s">
        <v>2</v>
      </c>
      <c r="D1252" s="275">
        <v>34.619999999999997</v>
      </c>
      <c r="E1252" s="275">
        <v>34.619999999999997</v>
      </c>
      <c r="F1252" s="280">
        <v>127.5</v>
      </c>
      <c r="G1252" s="280">
        <f t="shared" si="61"/>
        <v>4414.0499999999993</v>
      </c>
      <c r="H1252" s="280">
        <v>143</v>
      </c>
      <c r="I1252" s="280">
        <f t="shared" si="62"/>
        <v>4950.66</v>
      </c>
      <c r="J1252" s="278">
        <f t="shared" si="63"/>
        <v>9364.7099999999991</v>
      </c>
      <c r="K1252" s="279"/>
      <c r="L1252" s="256"/>
    </row>
    <row r="1253" spans="1:12" s="227" customFormat="1" ht="69" outlineLevel="1">
      <c r="A1253" s="274">
        <v>4435</v>
      </c>
      <c r="B1253" s="79" t="s">
        <v>1021</v>
      </c>
      <c r="C1253" s="275" t="s">
        <v>2</v>
      </c>
      <c r="D1253" s="275">
        <v>34.1</v>
      </c>
      <c r="E1253" s="275">
        <v>34.1</v>
      </c>
      <c r="F1253" s="280">
        <v>127.5</v>
      </c>
      <c r="G1253" s="280">
        <f t="shared" si="61"/>
        <v>4347.75</v>
      </c>
      <c r="H1253" s="280">
        <v>143</v>
      </c>
      <c r="I1253" s="280">
        <f t="shared" si="62"/>
        <v>4876.3</v>
      </c>
      <c r="J1253" s="278">
        <f t="shared" si="63"/>
        <v>9224.0499999999993</v>
      </c>
      <c r="K1253" s="279"/>
      <c r="L1253" s="256"/>
    </row>
    <row r="1254" spans="1:12" s="227" customFormat="1" ht="13.8" outlineLevel="1">
      <c r="A1254" s="274">
        <v>4436</v>
      </c>
      <c r="B1254" s="299" t="s">
        <v>3027</v>
      </c>
      <c r="C1254" s="275"/>
      <c r="D1254" s="275"/>
      <c r="E1254" s="275"/>
      <c r="F1254" s="280"/>
      <c r="G1254" s="280"/>
      <c r="H1254" s="280"/>
      <c r="I1254" s="280"/>
      <c r="J1254" s="278"/>
      <c r="K1254" s="279"/>
      <c r="L1254" s="256"/>
    </row>
    <row r="1255" spans="1:12" s="227" customFormat="1" ht="138" outlineLevel="1">
      <c r="A1255" s="274">
        <v>4437</v>
      </c>
      <c r="B1255" s="79" t="s">
        <v>1014</v>
      </c>
      <c r="C1255" s="275" t="s">
        <v>31</v>
      </c>
      <c r="D1255" s="275">
        <v>1</v>
      </c>
      <c r="E1255" s="275">
        <v>1</v>
      </c>
      <c r="F1255" s="280">
        <v>17256</v>
      </c>
      <c r="G1255" s="280">
        <f t="shared" si="61"/>
        <v>17256</v>
      </c>
      <c r="H1255" s="280">
        <v>8950</v>
      </c>
      <c r="I1255" s="280">
        <f t="shared" si="62"/>
        <v>8950</v>
      </c>
      <c r="J1255" s="278">
        <f t="shared" si="63"/>
        <v>26206</v>
      </c>
      <c r="K1255" s="279"/>
      <c r="L1255" s="256"/>
    </row>
    <row r="1256" spans="1:12" s="227" customFormat="1" ht="138" outlineLevel="1">
      <c r="A1256" s="274">
        <v>4438</v>
      </c>
      <c r="B1256" s="79" t="s">
        <v>1015</v>
      </c>
      <c r="C1256" s="275" t="s">
        <v>31</v>
      </c>
      <c r="D1256" s="275">
        <v>1</v>
      </c>
      <c r="E1256" s="275">
        <v>1</v>
      </c>
      <c r="F1256" s="280">
        <v>17256</v>
      </c>
      <c r="G1256" s="280">
        <f t="shared" si="61"/>
        <v>17256</v>
      </c>
      <c r="H1256" s="280">
        <v>8950</v>
      </c>
      <c r="I1256" s="280">
        <f t="shared" si="62"/>
        <v>8950</v>
      </c>
      <c r="J1256" s="278">
        <f t="shared" si="63"/>
        <v>26206</v>
      </c>
      <c r="K1256" s="279"/>
      <c r="L1256" s="256"/>
    </row>
    <row r="1257" spans="1:12" s="227" customFormat="1" ht="96.6" outlineLevel="1">
      <c r="A1257" s="274">
        <v>4439</v>
      </c>
      <c r="B1257" s="79" t="s">
        <v>1016</v>
      </c>
      <c r="C1257" s="275" t="s">
        <v>31</v>
      </c>
      <c r="D1257" s="275">
        <v>1</v>
      </c>
      <c r="E1257" s="275">
        <v>1</v>
      </c>
      <c r="F1257" s="280">
        <v>113790</v>
      </c>
      <c r="G1257" s="280">
        <f t="shared" si="61"/>
        <v>113790</v>
      </c>
      <c r="H1257" s="280">
        <v>26171.7</v>
      </c>
      <c r="I1257" s="280">
        <f t="shared" si="62"/>
        <v>26171.7</v>
      </c>
      <c r="J1257" s="278">
        <f t="shared" si="63"/>
        <v>139961.70000000001</v>
      </c>
      <c r="K1257" s="279"/>
      <c r="L1257" s="256"/>
    </row>
    <row r="1258" spans="1:12" s="227" customFormat="1" ht="69" outlineLevel="1">
      <c r="A1258" s="274">
        <v>4440</v>
      </c>
      <c r="B1258" s="79" t="s">
        <v>1017</v>
      </c>
      <c r="C1258" s="275" t="s">
        <v>2</v>
      </c>
      <c r="D1258" s="275">
        <v>34.22</v>
      </c>
      <c r="E1258" s="275">
        <v>34.22</v>
      </c>
      <c r="F1258" s="280">
        <v>277.5</v>
      </c>
      <c r="G1258" s="280">
        <f t="shared" si="61"/>
        <v>9496.0499999999993</v>
      </c>
      <c r="H1258" s="280">
        <v>350</v>
      </c>
      <c r="I1258" s="280">
        <f t="shared" si="62"/>
        <v>11977</v>
      </c>
      <c r="J1258" s="278">
        <f t="shared" si="63"/>
        <v>21473.05</v>
      </c>
      <c r="K1258" s="279"/>
      <c r="L1258" s="256"/>
    </row>
    <row r="1259" spans="1:12" s="227" customFormat="1" ht="69" outlineLevel="1">
      <c r="A1259" s="274">
        <v>4441</v>
      </c>
      <c r="B1259" s="79" t="s">
        <v>1018</v>
      </c>
      <c r="C1259" s="275" t="s">
        <v>2</v>
      </c>
      <c r="D1259" s="275">
        <v>33.83</v>
      </c>
      <c r="E1259" s="275">
        <v>33.83</v>
      </c>
      <c r="F1259" s="280">
        <v>450</v>
      </c>
      <c r="G1259" s="280">
        <f t="shared" si="61"/>
        <v>15223.5</v>
      </c>
      <c r="H1259" s="280">
        <v>429</v>
      </c>
      <c r="I1259" s="280">
        <f t="shared" si="62"/>
        <v>14513.07</v>
      </c>
      <c r="J1259" s="278">
        <f t="shared" si="63"/>
        <v>29736.57</v>
      </c>
      <c r="K1259" s="279"/>
      <c r="L1259" s="256"/>
    </row>
    <row r="1260" spans="1:12" s="227" customFormat="1" ht="41.4" outlineLevel="1">
      <c r="A1260" s="274">
        <v>4442</v>
      </c>
      <c r="B1260" s="79" t="s">
        <v>1019</v>
      </c>
      <c r="C1260" s="275" t="s">
        <v>2</v>
      </c>
      <c r="D1260" s="275">
        <v>11.94</v>
      </c>
      <c r="E1260" s="275">
        <v>11.94</v>
      </c>
      <c r="F1260" s="280">
        <v>60</v>
      </c>
      <c r="G1260" s="280">
        <f t="shared" si="61"/>
        <v>716.4</v>
      </c>
      <c r="H1260" s="280">
        <v>600</v>
      </c>
      <c r="I1260" s="280">
        <f t="shared" si="62"/>
        <v>7164</v>
      </c>
      <c r="J1260" s="278">
        <f t="shared" si="63"/>
        <v>7880.4</v>
      </c>
      <c r="K1260" s="279"/>
      <c r="L1260" s="256"/>
    </row>
    <row r="1261" spans="1:12" s="227" customFormat="1" ht="69" outlineLevel="1">
      <c r="A1261" s="274">
        <v>4443</v>
      </c>
      <c r="B1261" s="79" t="s">
        <v>1020</v>
      </c>
      <c r="C1261" s="275" t="s">
        <v>2</v>
      </c>
      <c r="D1261" s="275">
        <v>34.22</v>
      </c>
      <c r="E1261" s="275">
        <v>34.22</v>
      </c>
      <c r="F1261" s="280">
        <v>127.5</v>
      </c>
      <c r="G1261" s="280">
        <f t="shared" si="61"/>
        <v>4363.05</v>
      </c>
      <c r="H1261" s="280">
        <v>143</v>
      </c>
      <c r="I1261" s="280">
        <f t="shared" si="62"/>
        <v>4893.46</v>
      </c>
      <c r="J1261" s="278">
        <f t="shared" si="63"/>
        <v>9256.51</v>
      </c>
      <c r="K1261" s="279"/>
      <c r="L1261" s="256"/>
    </row>
    <row r="1262" spans="1:12" s="227" customFormat="1" ht="69" outlineLevel="1">
      <c r="A1262" s="274">
        <v>4444</v>
      </c>
      <c r="B1262" s="79" t="s">
        <v>1021</v>
      </c>
      <c r="C1262" s="275" t="s">
        <v>2</v>
      </c>
      <c r="D1262" s="275">
        <v>33.83</v>
      </c>
      <c r="E1262" s="275">
        <v>33.83</v>
      </c>
      <c r="F1262" s="280">
        <v>127.5</v>
      </c>
      <c r="G1262" s="280">
        <f t="shared" si="61"/>
        <v>4313.3249999999998</v>
      </c>
      <c r="H1262" s="280">
        <v>143</v>
      </c>
      <c r="I1262" s="280">
        <f t="shared" si="62"/>
        <v>4837.6899999999996</v>
      </c>
      <c r="J1262" s="278">
        <f t="shared" si="63"/>
        <v>9151.0149999999994</v>
      </c>
      <c r="K1262" s="279"/>
      <c r="L1262" s="256"/>
    </row>
    <row r="1263" spans="1:12" s="227" customFormat="1" ht="41.4" outlineLevel="1">
      <c r="A1263" s="274">
        <v>4445</v>
      </c>
      <c r="B1263" s="79" t="s">
        <v>1022</v>
      </c>
      <c r="C1263" s="275" t="s">
        <v>31</v>
      </c>
      <c r="D1263" s="275">
        <v>2</v>
      </c>
      <c r="E1263" s="275">
        <v>2</v>
      </c>
      <c r="F1263" s="280">
        <v>412.5</v>
      </c>
      <c r="G1263" s="280">
        <f t="shared" si="61"/>
        <v>825</v>
      </c>
      <c r="H1263" s="280">
        <v>500</v>
      </c>
      <c r="I1263" s="280">
        <f t="shared" si="62"/>
        <v>1000</v>
      </c>
      <c r="J1263" s="278">
        <f t="shared" si="63"/>
        <v>1825</v>
      </c>
      <c r="K1263" s="279"/>
      <c r="L1263" s="256"/>
    </row>
    <row r="1264" spans="1:12" s="227" customFormat="1" ht="27.6" outlineLevel="1">
      <c r="A1264" s="274">
        <v>4446</v>
      </c>
      <c r="B1264" s="79" t="s">
        <v>3028</v>
      </c>
      <c r="C1264" s="275"/>
      <c r="D1264" s="275"/>
      <c r="E1264" s="275"/>
      <c r="F1264" s="280"/>
      <c r="G1264" s="280"/>
      <c r="H1264" s="280"/>
      <c r="I1264" s="280"/>
      <c r="J1264" s="278"/>
      <c r="K1264" s="279"/>
      <c r="L1264" s="256"/>
    </row>
    <row r="1265" spans="1:12" s="227" customFormat="1" ht="41.4" outlineLevel="1">
      <c r="A1265" s="274">
        <v>4447</v>
      </c>
      <c r="B1265" s="79" t="s">
        <v>1023</v>
      </c>
      <c r="C1265" s="275" t="s">
        <v>266</v>
      </c>
      <c r="D1265" s="275">
        <v>850</v>
      </c>
      <c r="E1265" s="275">
        <v>850</v>
      </c>
      <c r="F1265" s="280">
        <v>1464</v>
      </c>
      <c r="G1265" s="280">
        <f t="shared" si="61"/>
        <v>1244400</v>
      </c>
      <c r="H1265" s="280">
        <v>1141.92</v>
      </c>
      <c r="I1265" s="280">
        <f t="shared" si="62"/>
        <v>970632.00000000012</v>
      </c>
      <c r="J1265" s="278">
        <f t="shared" si="63"/>
        <v>2215032</v>
      </c>
      <c r="K1265" s="279"/>
      <c r="L1265" s="256"/>
    </row>
    <row r="1266" spans="1:12" s="227" customFormat="1" ht="110.4" outlineLevel="1">
      <c r="A1266" s="274">
        <v>4448</v>
      </c>
      <c r="B1266" s="79" t="s">
        <v>541</v>
      </c>
      <c r="C1266" s="275" t="s">
        <v>2532</v>
      </c>
      <c r="D1266" s="275" t="s">
        <v>3029</v>
      </c>
      <c r="E1266" s="275">
        <v>15</v>
      </c>
      <c r="F1266" s="280">
        <v>848.40000000000009</v>
      </c>
      <c r="G1266" s="280">
        <f t="shared" si="61"/>
        <v>12726.000000000002</v>
      </c>
      <c r="H1266" s="280">
        <v>1150</v>
      </c>
      <c r="I1266" s="280">
        <f t="shared" si="62"/>
        <v>17250</v>
      </c>
      <c r="J1266" s="278">
        <f t="shared" si="63"/>
        <v>29976</v>
      </c>
      <c r="K1266" s="279"/>
      <c r="L1266" s="256"/>
    </row>
    <row r="1267" spans="1:12" s="227" customFormat="1" ht="110.4" outlineLevel="1">
      <c r="A1267" s="274">
        <v>4449</v>
      </c>
      <c r="B1267" s="79" t="s">
        <v>640</v>
      </c>
      <c r="C1267" s="275" t="s">
        <v>3030</v>
      </c>
      <c r="D1267" s="275" t="s">
        <v>3031</v>
      </c>
      <c r="E1267" s="275">
        <v>5</v>
      </c>
      <c r="F1267" s="280">
        <v>1075.2</v>
      </c>
      <c r="G1267" s="280">
        <f t="shared" si="61"/>
        <v>5376</v>
      </c>
      <c r="H1267" s="280">
        <v>1150</v>
      </c>
      <c r="I1267" s="280">
        <f t="shared" si="62"/>
        <v>5750</v>
      </c>
      <c r="J1267" s="278">
        <f t="shared" si="63"/>
        <v>11126</v>
      </c>
      <c r="K1267" s="279"/>
      <c r="L1267" s="256"/>
    </row>
    <row r="1268" spans="1:12" s="227" customFormat="1" ht="13.8" outlineLevel="1">
      <c r="A1268" s="274">
        <v>4450</v>
      </c>
      <c r="B1268" s="79" t="s">
        <v>3032</v>
      </c>
      <c r="C1268" s="275" t="s">
        <v>31</v>
      </c>
      <c r="D1268" s="275">
        <v>213</v>
      </c>
      <c r="E1268" s="275">
        <v>213</v>
      </c>
      <c r="F1268" s="280">
        <v>251</v>
      </c>
      <c r="G1268" s="280">
        <f t="shared" si="61"/>
        <v>53463</v>
      </c>
      <c r="H1268" s="280">
        <v>176</v>
      </c>
      <c r="I1268" s="280">
        <f t="shared" si="62"/>
        <v>37488</v>
      </c>
      <c r="J1268" s="278">
        <f t="shared" si="63"/>
        <v>90951</v>
      </c>
      <c r="K1268" s="279"/>
      <c r="L1268" s="256"/>
    </row>
    <row r="1269" spans="1:12" s="227" customFormat="1" ht="27.6" outlineLevel="1">
      <c r="A1269" s="274">
        <v>4451</v>
      </c>
      <c r="B1269" s="79" t="s">
        <v>3033</v>
      </c>
      <c r="C1269" s="275" t="s">
        <v>3</v>
      </c>
      <c r="D1269" s="275">
        <v>213</v>
      </c>
      <c r="E1269" s="275"/>
      <c r="F1269" s="280"/>
      <c r="G1269" s="280"/>
      <c r="H1269" s="280"/>
      <c r="I1269" s="280"/>
      <c r="J1269" s="278"/>
      <c r="K1269" s="279"/>
      <c r="L1269" s="256"/>
    </row>
    <row r="1270" spans="1:12" s="227" customFormat="1" ht="27.6" outlineLevel="1">
      <c r="A1270" s="274">
        <v>4452</v>
      </c>
      <c r="B1270" s="284" t="s">
        <v>1753</v>
      </c>
      <c r="C1270" s="275" t="s">
        <v>1754</v>
      </c>
      <c r="D1270" s="275">
        <v>1</v>
      </c>
      <c r="E1270" s="275">
        <v>1</v>
      </c>
      <c r="F1270" s="280">
        <v>0</v>
      </c>
      <c r="G1270" s="280">
        <f t="shared" si="61"/>
        <v>0</v>
      </c>
      <c r="H1270" s="280">
        <v>6085616.54</v>
      </c>
      <c r="I1270" s="280">
        <f t="shared" si="62"/>
        <v>6085616.54</v>
      </c>
      <c r="J1270" s="278">
        <f t="shared" si="63"/>
        <v>6085616.54</v>
      </c>
      <c r="K1270" s="279"/>
      <c r="L1270" s="256"/>
    </row>
    <row r="1272" spans="1:12">
      <c r="A1272" s="985" t="s">
        <v>3596</v>
      </c>
      <c r="B1272" s="986"/>
      <c r="C1272" s="986"/>
      <c r="D1272" s="986"/>
      <c r="E1272" s="986"/>
      <c r="F1272" s="987"/>
      <c r="G1272" s="305">
        <f>SUM(G21:G1270)</f>
        <v>92022519.363066673</v>
      </c>
      <c r="H1272" s="304"/>
      <c r="I1272" s="305">
        <f>SUM(I21:I1270)</f>
        <v>47207115.840024993</v>
      </c>
      <c r="J1272" s="300">
        <f>SUM(J20:J1271)</f>
        <v>139229635.20309153</v>
      </c>
    </row>
  </sheetData>
  <mergeCells count="25">
    <mergeCell ref="J10:K10"/>
    <mergeCell ref="D1:K1"/>
    <mergeCell ref="A2:K2"/>
    <mergeCell ref="A3:K3"/>
    <mergeCell ref="A4:K4"/>
    <mergeCell ref="A5:K5"/>
    <mergeCell ref="A6:K6"/>
    <mergeCell ref="A7:C7"/>
    <mergeCell ref="G7:K7"/>
    <mergeCell ref="A8:D8"/>
    <mergeCell ref="G8:I8"/>
    <mergeCell ref="A9:D9"/>
    <mergeCell ref="K16:K17"/>
    <mergeCell ref="B19:K19"/>
    <mergeCell ref="A1272:F1272"/>
    <mergeCell ref="A13:B13"/>
    <mergeCell ref="C13:K13"/>
    <mergeCell ref="A15:K15"/>
    <mergeCell ref="A16:A17"/>
    <mergeCell ref="B16:B17"/>
    <mergeCell ref="C16:C17"/>
    <mergeCell ref="D16:D17"/>
    <mergeCell ref="F16:G16"/>
    <mergeCell ref="H16:I16"/>
    <mergeCell ref="J16:J1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4DD6-E11A-49FC-98E9-B03AECC8DA0C}">
  <sheetPr>
    <tabColor rgb="FFFFC000"/>
  </sheetPr>
  <dimension ref="A1:K1257"/>
  <sheetViews>
    <sheetView topLeftCell="A1216" workbookViewId="0">
      <selection activeCell="H1259" sqref="H1259"/>
    </sheetView>
  </sheetViews>
  <sheetFormatPr defaultColWidth="8.88671875" defaultRowHeight="15.6"/>
  <cols>
    <col min="1" max="1" width="12.5546875" style="679" customWidth="1"/>
    <col min="2" max="2" width="69.44140625" style="679" customWidth="1"/>
    <col min="3" max="3" width="13" style="679" customWidth="1"/>
    <col min="4" max="4" width="19.33203125" style="810" customWidth="1"/>
    <col min="5" max="5" width="15.88671875" style="810" customWidth="1"/>
    <col min="6" max="6" width="17.88671875" style="810" customWidth="1"/>
    <col min="7" max="7" width="17.109375" style="810" customWidth="1"/>
    <col min="8" max="8" width="17.88671875" style="810" customWidth="1"/>
    <col min="9" max="9" width="19.88671875" style="810" customWidth="1"/>
    <col min="10" max="10" width="31.88671875" style="679" customWidth="1"/>
    <col min="11" max="11" width="16.6640625" style="679" customWidth="1"/>
    <col min="12" max="12" width="17.109375" style="679" customWidth="1"/>
    <col min="13" max="16" width="10.88671875" style="679" bestFit="1" customWidth="1"/>
    <col min="17" max="16384" width="8.88671875" style="679"/>
  </cols>
  <sheetData>
    <row r="1" spans="1:11" s="10" customFormat="1">
      <c r="A1" s="804">
        <v>3201</v>
      </c>
      <c r="B1" s="1062" t="s">
        <v>2459</v>
      </c>
      <c r="C1" s="1063"/>
      <c r="D1" s="1063"/>
      <c r="E1" s="400"/>
      <c r="F1" s="400"/>
      <c r="G1" s="807"/>
      <c r="H1" s="400"/>
      <c r="I1" s="805"/>
      <c r="J1" s="806"/>
      <c r="K1" s="16"/>
    </row>
    <row r="2" spans="1:11" s="6" customFormat="1" ht="15">
      <c r="A2" s="597">
        <v>3202</v>
      </c>
      <c r="B2" s="69" t="s">
        <v>2460</v>
      </c>
      <c r="C2" s="203"/>
      <c r="D2" s="204"/>
      <c r="E2" s="38"/>
      <c r="F2" s="38"/>
      <c r="G2" s="385"/>
      <c r="H2" s="38"/>
      <c r="I2" s="40"/>
      <c r="J2" s="41"/>
      <c r="K2" s="359"/>
    </row>
    <row r="3" spans="1:11" s="6" customFormat="1" ht="105">
      <c r="A3" s="804">
        <v>3203</v>
      </c>
      <c r="B3" s="69" t="s">
        <v>2467</v>
      </c>
      <c r="C3" s="202" t="s">
        <v>31</v>
      </c>
      <c r="D3" s="204">
        <v>1</v>
      </c>
      <c r="E3" s="38">
        <v>344719.39</v>
      </c>
      <c r="F3" s="38">
        <v>344719.39</v>
      </c>
      <c r="G3" s="385">
        <v>122100</v>
      </c>
      <c r="H3" s="38">
        <v>122100</v>
      </c>
      <c r="I3" s="378">
        <f>H3+F3</f>
        <v>466819.39</v>
      </c>
      <c r="J3" s="41"/>
      <c r="K3" s="359"/>
    </row>
    <row r="4" spans="1:11" s="6" customFormat="1" ht="105">
      <c r="A4" s="597">
        <v>3204</v>
      </c>
      <c r="B4" s="68" t="s">
        <v>2468</v>
      </c>
      <c r="C4" s="197" t="s">
        <v>31</v>
      </c>
      <c r="D4" s="198">
        <v>1</v>
      </c>
      <c r="E4" s="38">
        <v>344719.39</v>
      </c>
      <c r="F4" s="38">
        <v>344719.39</v>
      </c>
      <c r="G4" s="385">
        <v>122100</v>
      </c>
      <c r="H4" s="38">
        <v>122100</v>
      </c>
      <c r="I4" s="378">
        <f t="shared" ref="I4:I67" si="0">H4+F4</f>
        <v>466819.39</v>
      </c>
      <c r="J4" s="41"/>
      <c r="K4" s="359"/>
    </row>
    <row r="5" spans="1:11" s="6" customFormat="1" ht="30">
      <c r="A5" s="804">
        <v>3205</v>
      </c>
      <c r="B5" s="69" t="s">
        <v>533</v>
      </c>
      <c r="C5" s="202" t="s">
        <v>31</v>
      </c>
      <c r="D5" s="204">
        <v>1</v>
      </c>
      <c r="E5" s="38">
        <v>38430</v>
      </c>
      <c r="F5" s="38">
        <v>38430</v>
      </c>
      <c r="G5" s="385">
        <v>5200</v>
      </c>
      <c r="H5" s="38">
        <v>5200</v>
      </c>
      <c r="I5" s="378">
        <f t="shared" si="0"/>
        <v>43630</v>
      </c>
      <c r="J5" s="41"/>
      <c r="K5" s="359"/>
    </row>
    <row r="6" spans="1:11" s="6" customFormat="1" ht="30">
      <c r="A6" s="597">
        <v>3206</v>
      </c>
      <c r="B6" s="69" t="s">
        <v>534</v>
      </c>
      <c r="C6" s="202" t="s">
        <v>31</v>
      </c>
      <c r="D6" s="204">
        <v>2</v>
      </c>
      <c r="E6" s="38">
        <v>3534.3</v>
      </c>
      <c r="F6" s="38">
        <v>7068.6</v>
      </c>
      <c r="G6" s="385">
        <v>1110</v>
      </c>
      <c r="H6" s="38">
        <v>2220</v>
      </c>
      <c r="I6" s="378">
        <f t="shared" si="0"/>
        <v>9288.6</v>
      </c>
      <c r="J6" s="41"/>
      <c r="K6" s="359"/>
    </row>
    <row r="7" spans="1:11" s="6" customFormat="1" ht="45">
      <c r="A7" s="804">
        <v>3207</v>
      </c>
      <c r="B7" s="69" t="s">
        <v>535</v>
      </c>
      <c r="C7" s="202" t="s">
        <v>2461</v>
      </c>
      <c r="D7" s="204" t="s">
        <v>2462</v>
      </c>
      <c r="E7" s="38">
        <v>2504.4</v>
      </c>
      <c r="F7" s="38">
        <v>38006.774400000002</v>
      </c>
      <c r="G7" s="385">
        <v>1450</v>
      </c>
      <c r="H7" s="38">
        <v>44007.5</v>
      </c>
      <c r="I7" s="378">
        <f t="shared" si="0"/>
        <v>82014.274399999995</v>
      </c>
      <c r="J7" s="41"/>
      <c r="K7" s="359"/>
    </row>
    <row r="8" spans="1:11" s="6" customFormat="1" ht="45">
      <c r="A8" s="597">
        <v>3208</v>
      </c>
      <c r="B8" s="69" t="s">
        <v>536</v>
      </c>
      <c r="C8" s="202" t="s">
        <v>2031</v>
      </c>
      <c r="D8" s="204" t="s">
        <v>2463</v>
      </c>
      <c r="E8" s="38">
        <v>644.4</v>
      </c>
      <c r="F8" s="38">
        <v>644.4</v>
      </c>
      <c r="G8" s="385">
        <v>1450</v>
      </c>
      <c r="H8" s="38">
        <v>278.40000000000003</v>
      </c>
      <c r="I8" s="378">
        <f t="shared" si="0"/>
        <v>922.8</v>
      </c>
      <c r="J8" s="41"/>
      <c r="K8" s="359"/>
    </row>
    <row r="9" spans="1:11" s="6" customFormat="1" ht="45">
      <c r="A9" s="804">
        <v>3209</v>
      </c>
      <c r="B9" s="69" t="s">
        <v>537</v>
      </c>
      <c r="C9" s="202" t="s">
        <v>2031</v>
      </c>
      <c r="D9" s="204" t="s">
        <v>2464</v>
      </c>
      <c r="E9" s="38">
        <v>1791.6</v>
      </c>
      <c r="F9" s="38">
        <v>8958</v>
      </c>
      <c r="G9" s="385">
        <v>1450</v>
      </c>
      <c r="H9" s="38">
        <v>5713</v>
      </c>
      <c r="I9" s="378">
        <f t="shared" si="0"/>
        <v>14671</v>
      </c>
      <c r="J9" s="41"/>
      <c r="K9" s="359"/>
    </row>
    <row r="10" spans="1:11" s="6" customFormat="1" ht="45">
      <c r="A10" s="597">
        <v>3210</v>
      </c>
      <c r="B10" s="69" t="s">
        <v>538</v>
      </c>
      <c r="C10" s="202" t="s">
        <v>2031</v>
      </c>
      <c r="D10" s="204" t="s">
        <v>2465</v>
      </c>
      <c r="E10" s="38">
        <v>1728</v>
      </c>
      <c r="F10" s="38">
        <v>3456</v>
      </c>
      <c r="G10" s="385">
        <v>1450</v>
      </c>
      <c r="H10" s="38">
        <v>2589.7000000000003</v>
      </c>
      <c r="I10" s="378">
        <f t="shared" si="0"/>
        <v>6045.7000000000007</v>
      </c>
      <c r="J10" s="41"/>
      <c r="K10" s="359"/>
    </row>
    <row r="11" spans="1:11" s="6" customFormat="1" ht="45">
      <c r="A11" s="804">
        <v>3211</v>
      </c>
      <c r="B11" s="69" t="s">
        <v>539</v>
      </c>
      <c r="C11" s="202" t="s">
        <v>2031</v>
      </c>
      <c r="D11" s="204" t="s">
        <v>2466</v>
      </c>
      <c r="E11" s="38">
        <v>1728</v>
      </c>
      <c r="F11" s="38">
        <v>1728</v>
      </c>
      <c r="G11" s="385">
        <v>1450</v>
      </c>
      <c r="H11" s="38">
        <v>1289.05</v>
      </c>
      <c r="I11" s="378">
        <f t="shared" si="0"/>
        <v>3017.05</v>
      </c>
      <c r="J11" s="41"/>
      <c r="K11" s="359"/>
    </row>
    <row r="12" spans="1:11" s="6" customFormat="1" ht="45">
      <c r="A12" s="597">
        <v>3212</v>
      </c>
      <c r="B12" s="70" t="s">
        <v>540</v>
      </c>
      <c r="C12" s="202" t="s">
        <v>2031</v>
      </c>
      <c r="D12" s="204" t="s">
        <v>2469</v>
      </c>
      <c r="E12" s="38">
        <v>2197.1999999999998</v>
      </c>
      <c r="F12" s="38">
        <v>6591.5999999999995</v>
      </c>
      <c r="G12" s="385">
        <v>1450</v>
      </c>
      <c r="H12" s="38">
        <v>2088</v>
      </c>
      <c r="I12" s="378">
        <f t="shared" si="0"/>
        <v>8679.5999999999985</v>
      </c>
      <c r="J12" s="41"/>
      <c r="K12" s="359"/>
    </row>
    <row r="13" spans="1:11" s="6" customFormat="1" ht="45">
      <c r="A13" s="804">
        <v>3213</v>
      </c>
      <c r="B13" s="70" t="s">
        <v>541</v>
      </c>
      <c r="C13" s="202" t="s">
        <v>2470</v>
      </c>
      <c r="D13" s="204" t="s">
        <v>2471</v>
      </c>
      <c r="E13" s="38">
        <v>797.18</v>
      </c>
      <c r="F13" s="38">
        <v>22887.037799999998</v>
      </c>
      <c r="G13" s="385">
        <v>1250</v>
      </c>
      <c r="H13" s="38">
        <v>35887.5</v>
      </c>
      <c r="I13" s="378">
        <f t="shared" si="0"/>
        <v>58774.537799999998</v>
      </c>
      <c r="J13" s="41"/>
      <c r="K13" s="359"/>
    </row>
    <row r="14" spans="1:11" s="6" customFormat="1" ht="15">
      <c r="A14" s="597">
        <v>3214</v>
      </c>
      <c r="B14" s="70" t="s">
        <v>2472</v>
      </c>
      <c r="C14" s="202"/>
      <c r="D14" s="204"/>
      <c r="E14" s="38"/>
      <c r="F14" s="38"/>
      <c r="G14" s="385"/>
      <c r="H14" s="38"/>
      <c r="I14" s="378">
        <f t="shared" si="0"/>
        <v>0</v>
      </c>
      <c r="J14" s="41"/>
      <c r="K14" s="359"/>
    </row>
    <row r="15" spans="1:11" s="6" customFormat="1" ht="30">
      <c r="A15" s="804">
        <v>3215</v>
      </c>
      <c r="B15" s="70" t="s">
        <v>543</v>
      </c>
      <c r="C15" s="202" t="s">
        <v>31</v>
      </c>
      <c r="D15" s="204">
        <v>1</v>
      </c>
      <c r="E15" s="38">
        <v>1858.6</v>
      </c>
      <c r="F15" s="38">
        <v>1858.6</v>
      </c>
      <c r="G15" s="385">
        <v>1000</v>
      </c>
      <c r="H15" s="38">
        <v>1000</v>
      </c>
      <c r="I15" s="378">
        <f t="shared" si="0"/>
        <v>2858.6</v>
      </c>
      <c r="J15" s="41"/>
      <c r="K15" s="359"/>
    </row>
    <row r="16" spans="1:11" s="6" customFormat="1" ht="30">
      <c r="A16" s="597">
        <v>3216</v>
      </c>
      <c r="B16" s="70" t="s">
        <v>544</v>
      </c>
      <c r="C16" s="202" t="s">
        <v>31</v>
      </c>
      <c r="D16" s="204">
        <v>5</v>
      </c>
      <c r="E16" s="38">
        <v>2798.4</v>
      </c>
      <c r="F16" s="38">
        <v>13992</v>
      </c>
      <c r="G16" s="385">
        <v>1000</v>
      </c>
      <c r="H16" s="38">
        <v>5000</v>
      </c>
      <c r="I16" s="378">
        <f t="shared" si="0"/>
        <v>18992</v>
      </c>
      <c r="J16" s="41"/>
      <c r="K16" s="359"/>
    </row>
    <row r="17" spans="1:11" s="6" customFormat="1" ht="30">
      <c r="A17" s="804">
        <v>3217</v>
      </c>
      <c r="B17" s="70" t="s">
        <v>545</v>
      </c>
      <c r="C17" s="202" t="s">
        <v>31</v>
      </c>
      <c r="D17" s="204">
        <v>1</v>
      </c>
      <c r="E17" s="38">
        <v>323.40000000000003</v>
      </c>
      <c r="F17" s="38">
        <v>323.40000000000003</v>
      </c>
      <c r="G17" s="385">
        <v>1110</v>
      </c>
      <c r="H17" s="38">
        <v>1110</v>
      </c>
      <c r="I17" s="378">
        <f t="shared" si="0"/>
        <v>1433.4</v>
      </c>
      <c r="J17" s="41"/>
      <c r="K17" s="359"/>
    </row>
    <row r="18" spans="1:11" s="6" customFormat="1" ht="30">
      <c r="A18" s="597">
        <v>3218</v>
      </c>
      <c r="B18" s="69" t="s">
        <v>546</v>
      </c>
      <c r="C18" s="202" t="s">
        <v>31</v>
      </c>
      <c r="D18" s="204">
        <v>5</v>
      </c>
      <c r="E18" s="38">
        <v>580.80000000000007</v>
      </c>
      <c r="F18" s="38">
        <v>2904.0000000000005</v>
      </c>
      <c r="G18" s="385">
        <v>1110</v>
      </c>
      <c r="H18" s="38">
        <v>5550</v>
      </c>
      <c r="I18" s="378">
        <f t="shared" si="0"/>
        <v>8454</v>
      </c>
      <c r="J18" s="41"/>
      <c r="K18" s="359"/>
    </row>
    <row r="19" spans="1:11" s="6" customFormat="1" ht="30">
      <c r="A19" s="804">
        <v>3219</v>
      </c>
      <c r="B19" s="69" t="s">
        <v>547</v>
      </c>
      <c r="C19" s="202" t="s">
        <v>31</v>
      </c>
      <c r="D19" s="204">
        <v>1</v>
      </c>
      <c r="E19" s="38">
        <v>2078.4</v>
      </c>
      <c r="F19" s="38">
        <v>2078.4</v>
      </c>
      <c r="G19" s="385">
        <v>1400</v>
      </c>
      <c r="H19" s="38">
        <v>1400</v>
      </c>
      <c r="I19" s="378">
        <f t="shared" si="0"/>
        <v>3478.4</v>
      </c>
      <c r="J19" s="41"/>
      <c r="K19" s="359"/>
    </row>
    <row r="20" spans="1:11" s="6" customFormat="1" ht="45">
      <c r="A20" s="597">
        <v>3220</v>
      </c>
      <c r="B20" s="69" t="s">
        <v>548</v>
      </c>
      <c r="C20" s="202" t="s">
        <v>2461</v>
      </c>
      <c r="D20" s="204" t="s">
        <v>2473</v>
      </c>
      <c r="E20" s="38">
        <v>1186.8</v>
      </c>
      <c r="F20" s="38">
        <v>1523.0600000000002</v>
      </c>
      <c r="G20" s="385">
        <v>1450</v>
      </c>
      <c r="H20" s="38">
        <v>1754.5</v>
      </c>
      <c r="I20" s="378">
        <f t="shared" si="0"/>
        <v>3277.5600000000004</v>
      </c>
      <c r="J20" s="41"/>
      <c r="K20" s="359"/>
    </row>
    <row r="21" spans="1:11" s="6" customFormat="1" ht="45">
      <c r="A21" s="804">
        <v>3221</v>
      </c>
      <c r="B21" s="69" t="s">
        <v>549</v>
      </c>
      <c r="C21" s="202" t="s">
        <v>2461</v>
      </c>
      <c r="D21" s="204" t="s">
        <v>2474</v>
      </c>
      <c r="E21" s="38">
        <v>2374.7999999999997</v>
      </c>
      <c r="F21" s="38">
        <v>25972.395999999997</v>
      </c>
      <c r="G21" s="385">
        <v>1450</v>
      </c>
      <c r="H21" s="38">
        <v>29899</v>
      </c>
      <c r="I21" s="378">
        <f t="shared" si="0"/>
        <v>55871.395999999993</v>
      </c>
      <c r="J21" s="41"/>
      <c r="K21" s="359"/>
    </row>
    <row r="22" spans="1:11" s="6" customFormat="1" ht="45">
      <c r="A22" s="597">
        <v>3222</v>
      </c>
      <c r="B22" s="69" t="s">
        <v>550</v>
      </c>
      <c r="C22" s="202" t="s">
        <v>2461</v>
      </c>
      <c r="D22" s="204" t="s">
        <v>2475</v>
      </c>
      <c r="E22" s="38">
        <v>4749.5999999999995</v>
      </c>
      <c r="F22" s="38">
        <v>5588.695999999999</v>
      </c>
      <c r="G22" s="385">
        <v>1450</v>
      </c>
      <c r="H22" s="38">
        <v>6438.0000000000009</v>
      </c>
      <c r="I22" s="378">
        <f t="shared" si="0"/>
        <v>12026.696</v>
      </c>
      <c r="J22" s="41"/>
      <c r="K22" s="359"/>
    </row>
    <row r="23" spans="1:11" s="6" customFormat="1" ht="45">
      <c r="A23" s="804">
        <v>3223</v>
      </c>
      <c r="B23" s="69" t="s">
        <v>551</v>
      </c>
      <c r="C23" s="202" t="s">
        <v>2031</v>
      </c>
      <c r="D23" s="204" t="s">
        <v>2476</v>
      </c>
      <c r="E23" s="38">
        <v>660</v>
      </c>
      <c r="F23" s="38">
        <v>660</v>
      </c>
      <c r="G23" s="385">
        <v>1450</v>
      </c>
      <c r="H23" s="38">
        <v>117.45</v>
      </c>
      <c r="I23" s="378">
        <f t="shared" si="0"/>
        <v>777.45</v>
      </c>
      <c r="J23" s="41"/>
      <c r="K23" s="359"/>
    </row>
    <row r="24" spans="1:11" s="6" customFormat="1" ht="45">
      <c r="A24" s="597">
        <v>3224</v>
      </c>
      <c r="B24" s="69" t="s">
        <v>552</v>
      </c>
      <c r="C24" s="202" t="s">
        <v>2031</v>
      </c>
      <c r="D24" s="204" t="s">
        <v>2477</v>
      </c>
      <c r="E24" s="38">
        <v>463.2</v>
      </c>
      <c r="F24" s="38">
        <v>4632</v>
      </c>
      <c r="G24" s="385">
        <v>1450</v>
      </c>
      <c r="H24" s="38">
        <v>3770</v>
      </c>
      <c r="I24" s="378">
        <f t="shared" si="0"/>
        <v>8402</v>
      </c>
      <c r="J24" s="41"/>
      <c r="K24" s="359"/>
    </row>
    <row r="25" spans="1:11" s="6" customFormat="1" ht="45">
      <c r="A25" s="804">
        <v>3225</v>
      </c>
      <c r="B25" s="69" t="s">
        <v>553</v>
      </c>
      <c r="C25" s="202" t="s">
        <v>2031</v>
      </c>
      <c r="D25" s="204" t="s">
        <v>2478</v>
      </c>
      <c r="E25" s="38">
        <v>696</v>
      </c>
      <c r="F25" s="38">
        <v>696</v>
      </c>
      <c r="G25" s="385">
        <v>1450</v>
      </c>
      <c r="H25" s="38">
        <v>1326.75</v>
      </c>
      <c r="I25" s="378">
        <f t="shared" si="0"/>
        <v>2022.75</v>
      </c>
      <c r="J25" s="41"/>
      <c r="K25" s="359"/>
    </row>
    <row r="26" spans="1:11" s="6" customFormat="1" ht="30">
      <c r="A26" s="597">
        <v>3226</v>
      </c>
      <c r="B26" s="69" t="s">
        <v>554</v>
      </c>
      <c r="C26" s="202" t="s">
        <v>2031</v>
      </c>
      <c r="D26" s="204" t="s">
        <v>2479</v>
      </c>
      <c r="E26" s="38">
        <v>286.8</v>
      </c>
      <c r="F26" s="38">
        <v>286.8</v>
      </c>
      <c r="G26" s="385">
        <v>1450</v>
      </c>
      <c r="H26" s="38">
        <v>275.5</v>
      </c>
      <c r="I26" s="378">
        <f t="shared" si="0"/>
        <v>562.29999999999995</v>
      </c>
      <c r="J26" s="41"/>
      <c r="K26" s="359"/>
    </row>
    <row r="27" spans="1:11" s="6" customFormat="1" ht="30">
      <c r="A27" s="804">
        <v>3227</v>
      </c>
      <c r="B27" s="69" t="s">
        <v>555</v>
      </c>
      <c r="C27" s="202" t="s">
        <v>2031</v>
      </c>
      <c r="D27" s="204" t="s">
        <v>2480</v>
      </c>
      <c r="E27" s="38">
        <v>714</v>
      </c>
      <c r="F27" s="38">
        <v>714</v>
      </c>
      <c r="G27" s="385">
        <v>1450</v>
      </c>
      <c r="H27" s="38">
        <v>568.4</v>
      </c>
      <c r="I27" s="378">
        <f t="shared" si="0"/>
        <v>1282.4000000000001</v>
      </c>
      <c r="J27" s="41"/>
      <c r="K27" s="359"/>
    </row>
    <row r="28" spans="1:11" s="6" customFormat="1" ht="45">
      <c r="A28" s="597">
        <v>3228</v>
      </c>
      <c r="B28" s="69" t="s">
        <v>556</v>
      </c>
      <c r="C28" s="202" t="s">
        <v>2031</v>
      </c>
      <c r="D28" s="204" t="s">
        <v>2481</v>
      </c>
      <c r="E28" s="38">
        <v>562.79999999999995</v>
      </c>
      <c r="F28" s="38">
        <v>1688.3999999999999</v>
      </c>
      <c r="G28" s="385">
        <v>1450</v>
      </c>
      <c r="H28" s="38">
        <v>1013.55</v>
      </c>
      <c r="I28" s="378">
        <f t="shared" si="0"/>
        <v>2701.95</v>
      </c>
      <c r="J28" s="41"/>
      <c r="K28" s="359"/>
    </row>
    <row r="29" spans="1:11" s="6" customFormat="1" ht="45">
      <c r="A29" s="804">
        <v>3229</v>
      </c>
      <c r="B29" s="69" t="s">
        <v>557</v>
      </c>
      <c r="C29" s="202" t="s">
        <v>2031</v>
      </c>
      <c r="D29" s="204" t="s">
        <v>2482</v>
      </c>
      <c r="E29" s="38">
        <v>1057.2</v>
      </c>
      <c r="F29" s="38">
        <v>2114.4</v>
      </c>
      <c r="G29" s="385">
        <v>1450</v>
      </c>
      <c r="H29" s="38">
        <v>1203.5</v>
      </c>
      <c r="I29" s="378">
        <f t="shared" si="0"/>
        <v>3317.9</v>
      </c>
      <c r="J29" s="41"/>
      <c r="K29" s="359"/>
    </row>
    <row r="30" spans="1:11" s="6" customFormat="1" ht="30">
      <c r="A30" s="597">
        <v>3230</v>
      </c>
      <c r="B30" s="69" t="s">
        <v>558</v>
      </c>
      <c r="C30" s="202" t="s">
        <v>2483</v>
      </c>
      <c r="D30" s="204" t="s">
        <v>2484</v>
      </c>
      <c r="E30" s="38">
        <v>425.029</v>
      </c>
      <c r="F30" s="38">
        <v>1177.33033</v>
      </c>
      <c r="G30" s="385">
        <v>1250</v>
      </c>
      <c r="H30" s="38">
        <v>3462.5</v>
      </c>
      <c r="I30" s="378">
        <f t="shared" si="0"/>
        <v>4639.8303299999998</v>
      </c>
      <c r="J30" s="41"/>
      <c r="K30" s="359"/>
    </row>
    <row r="31" spans="1:11" s="6" customFormat="1" ht="15">
      <c r="A31" s="804">
        <v>3231</v>
      </c>
      <c r="B31" s="69" t="s">
        <v>2485</v>
      </c>
      <c r="C31" s="202"/>
      <c r="D31" s="204"/>
      <c r="E31" s="38"/>
      <c r="F31" s="38"/>
      <c r="G31" s="385"/>
      <c r="H31" s="38"/>
      <c r="I31" s="378">
        <f t="shared" si="0"/>
        <v>0</v>
      </c>
      <c r="J31" s="41"/>
      <c r="K31" s="359"/>
    </row>
    <row r="32" spans="1:11" s="6" customFormat="1" ht="60">
      <c r="A32" s="597">
        <v>3232</v>
      </c>
      <c r="B32" s="69" t="s">
        <v>2486</v>
      </c>
      <c r="C32" s="202" t="s">
        <v>31</v>
      </c>
      <c r="D32" s="204">
        <v>1</v>
      </c>
      <c r="E32" s="38">
        <v>116745.78</v>
      </c>
      <c r="F32" s="38">
        <v>116745.78</v>
      </c>
      <c r="G32" s="385">
        <v>61050</v>
      </c>
      <c r="H32" s="38">
        <v>61050</v>
      </c>
      <c r="I32" s="378">
        <f t="shared" si="0"/>
        <v>177795.78</v>
      </c>
      <c r="J32" s="41"/>
      <c r="K32" s="359"/>
    </row>
    <row r="33" spans="1:11" s="6" customFormat="1" ht="30">
      <c r="A33" s="804">
        <v>3233</v>
      </c>
      <c r="B33" s="69" t="s">
        <v>543</v>
      </c>
      <c r="C33" s="202" t="s">
        <v>31</v>
      </c>
      <c r="D33" s="204">
        <v>6</v>
      </c>
      <c r="E33" s="38">
        <v>1858.6</v>
      </c>
      <c r="F33" s="38">
        <v>11151.599999999999</v>
      </c>
      <c r="G33" s="385">
        <v>1000</v>
      </c>
      <c r="H33" s="38">
        <v>6000</v>
      </c>
      <c r="I33" s="378">
        <f t="shared" si="0"/>
        <v>17151.599999999999</v>
      </c>
      <c r="J33" s="41"/>
      <c r="K33" s="359"/>
    </row>
    <row r="34" spans="1:11" s="6" customFormat="1" ht="30">
      <c r="A34" s="597">
        <v>3234</v>
      </c>
      <c r="B34" s="69" t="s">
        <v>560</v>
      </c>
      <c r="C34" s="202" t="s">
        <v>31</v>
      </c>
      <c r="D34" s="204">
        <v>2</v>
      </c>
      <c r="E34" s="38">
        <v>2247.8000000000002</v>
      </c>
      <c r="F34" s="38">
        <v>4495.6000000000004</v>
      </c>
      <c r="G34" s="385">
        <v>1000</v>
      </c>
      <c r="H34" s="38">
        <v>2000</v>
      </c>
      <c r="I34" s="378">
        <f t="shared" si="0"/>
        <v>6495.6</v>
      </c>
      <c r="J34" s="41"/>
      <c r="K34" s="359"/>
    </row>
    <row r="35" spans="1:11" s="6" customFormat="1" ht="30">
      <c r="A35" s="804">
        <v>3235</v>
      </c>
      <c r="B35" s="69" t="s">
        <v>561</v>
      </c>
      <c r="C35" s="202" t="s">
        <v>31</v>
      </c>
      <c r="D35" s="204">
        <v>2</v>
      </c>
      <c r="E35" s="38">
        <v>2802.8</v>
      </c>
      <c r="F35" s="38">
        <v>5605.6</v>
      </c>
      <c r="G35" s="385">
        <v>1000</v>
      </c>
      <c r="H35" s="38">
        <v>2000</v>
      </c>
      <c r="I35" s="378">
        <f t="shared" si="0"/>
        <v>7605.6</v>
      </c>
      <c r="J35" s="41"/>
      <c r="K35" s="359"/>
    </row>
    <row r="36" spans="1:11" s="6" customFormat="1" ht="30">
      <c r="A36" s="597">
        <v>3236</v>
      </c>
      <c r="B36" s="69" t="s">
        <v>562</v>
      </c>
      <c r="C36" s="202" t="s">
        <v>31</v>
      </c>
      <c r="D36" s="204">
        <v>1</v>
      </c>
      <c r="E36" s="38">
        <v>11961.25</v>
      </c>
      <c r="F36" s="38">
        <v>11961.25</v>
      </c>
      <c r="G36" s="385">
        <v>4200</v>
      </c>
      <c r="H36" s="38">
        <v>4200</v>
      </c>
      <c r="I36" s="378">
        <f t="shared" si="0"/>
        <v>16161.25</v>
      </c>
      <c r="J36" s="41"/>
      <c r="K36" s="359"/>
    </row>
    <row r="37" spans="1:11" s="6" customFormat="1" ht="30">
      <c r="A37" s="804">
        <v>3237</v>
      </c>
      <c r="B37" s="69" t="s">
        <v>545</v>
      </c>
      <c r="C37" s="202" t="s">
        <v>31</v>
      </c>
      <c r="D37" s="204">
        <v>6</v>
      </c>
      <c r="E37" s="38">
        <v>323.40000000000003</v>
      </c>
      <c r="F37" s="38">
        <v>1940.4</v>
      </c>
      <c r="G37" s="385">
        <v>1110</v>
      </c>
      <c r="H37" s="38">
        <v>6660</v>
      </c>
      <c r="I37" s="378">
        <f t="shared" si="0"/>
        <v>8600.4</v>
      </c>
      <c r="J37" s="41"/>
      <c r="K37" s="359"/>
    </row>
    <row r="38" spans="1:11" s="6" customFormat="1" ht="30">
      <c r="A38" s="597">
        <v>3238</v>
      </c>
      <c r="B38" s="69" t="s">
        <v>563</v>
      </c>
      <c r="C38" s="202" t="s">
        <v>31</v>
      </c>
      <c r="D38" s="204">
        <v>2</v>
      </c>
      <c r="E38" s="38">
        <v>372.90000000000003</v>
      </c>
      <c r="F38" s="38">
        <v>745.80000000000007</v>
      </c>
      <c r="G38" s="385">
        <v>1110</v>
      </c>
      <c r="H38" s="38">
        <v>2220</v>
      </c>
      <c r="I38" s="378">
        <f t="shared" si="0"/>
        <v>2965.8</v>
      </c>
      <c r="J38" s="41"/>
      <c r="K38" s="359"/>
    </row>
    <row r="39" spans="1:11" s="6" customFormat="1" ht="30">
      <c r="A39" s="804">
        <v>3239</v>
      </c>
      <c r="B39" s="69" t="s">
        <v>564</v>
      </c>
      <c r="C39" s="202" t="s">
        <v>31</v>
      </c>
      <c r="D39" s="204">
        <v>2</v>
      </c>
      <c r="E39" s="38">
        <v>488.40000000000003</v>
      </c>
      <c r="F39" s="38">
        <v>976.80000000000007</v>
      </c>
      <c r="G39" s="385">
        <v>1110</v>
      </c>
      <c r="H39" s="38">
        <v>2220</v>
      </c>
      <c r="I39" s="378">
        <f t="shared" si="0"/>
        <v>3196.8</v>
      </c>
      <c r="J39" s="41"/>
      <c r="K39" s="359"/>
    </row>
    <row r="40" spans="1:11" s="6" customFormat="1" ht="30">
      <c r="A40" s="597">
        <v>3240</v>
      </c>
      <c r="B40" s="69" t="s">
        <v>565</v>
      </c>
      <c r="C40" s="202" t="s">
        <v>31</v>
      </c>
      <c r="D40" s="204">
        <v>1</v>
      </c>
      <c r="E40" s="38">
        <v>1388.3999999999999</v>
      </c>
      <c r="F40" s="38">
        <v>1388.3999999999999</v>
      </c>
      <c r="G40" s="385">
        <v>1400</v>
      </c>
      <c r="H40" s="38">
        <v>1400</v>
      </c>
      <c r="I40" s="378">
        <f t="shared" si="0"/>
        <v>2788.3999999999996</v>
      </c>
      <c r="J40" s="41"/>
      <c r="K40" s="359"/>
    </row>
    <row r="41" spans="1:11" s="6" customFormat="1" ht="45">
      <c r="A41" s="804">
        <v>3241</v>
      </c>
      <c r="B41" s="69" t="s">
        <v>548</v>
      </c>
      <c r="C41" s="202" t="s">
        <v>2461</v>
      </c>
      <c r="D41" s="204" t="s">
        <v>2487</v>
      </c>
      <c r="E41" s="38">
        <v>1186.8</v>
      </c>
      <c r="F41" s="38">
        <v>3821.4959999999996</v>
      </c>
      <c r="G41" s="385">
        <v>1450</v>
      </c>
      <c r="H41" s="38">
        <v>4393.5</v>
      </c>
      <c r="I41" s="378">
        <f t="shared" si="0"/>
        <v>8214.9959999999992</v>
      </c>
      <c r="J41" s="41"/>
      <c r="K41" s="359"/>
    </row>
    <row r="42" spans="1:11" s="6" customFormat="1" ht="45">
      <c r="A42" s="597">
        <v>3242</v>
      </c>
      <c r="B42" s="69" t="s">
        <v>566</v>
      </c>
      <c r="C42" s="202" t="s">
        <v>2461</v>
      </c>
      <c r="D42" s="204" t="s">
        <v>2488</v>
      </c>
      <c r="E42" s="38">
        <v>1484.3999999999999</v>
      </c>
      <c r="F42" s="38">
        <v>1232.0519999999999</v>
      </c>
      <c r="G42" s="385">
        <v>1450</v>
      </c>
      <c r="H42" s="38">
        <v>1421</v>
      </c>
      <c r="I42" s="378">
        <f t="shared" si="0"/>
        <v>2653.0519999999997</v>
      </c>
      <c r="J42" s="41"/>
      <c r="K42" s="359"/>
    </row>
    <row r="43" spans="1:11" s="6" customFormat="1" ht="45">
      <c r="A43" s="804">
        <v>3243</v>
      </c>
      <c r="B43" s="69" t="s">
        <v>567</v>
      </c>
      <c r="C43" s="202" t="s">
        <v>2461</v>
      </c>
      <c r="D43" s="204" t="s">
        <v>2489</v>
      </c>
      <c r="E43" s="38">
        <v>1899.6</v>
      </c>
      <c r="F43" s="38">
        <v>6306.6719999999996</v>
      </c>
      <c r="G43" s="385">
        <v>1450</v>
      </c>
      <c r="H43" s="38">
        <v>7264.5</v>
      </c>
      <c r="I43" s="378">
        <f t="shared" si="0"/>
        <v>13571.171999999999</v>
      </c>
      <c r="J43" s="41"/>
      <c r="K43" s="359"/>
    </row>
    <row r="44" spans="1:11" s="6" customFormat="1" ht="45">
      <c r="A44" s="597">
        <v>3244</v>
      </c>
      <c r="B44" s="69" t="s">
        <v>549</v>
      </c>
      <c r="C44" s="202" t="s">
        <v>2461</v>
      </c>
      <c r="D44" s="204" t="s">
        <v>2490</v>
      </c>
      <c r="E44" s="38">
        <v>2374.7999999999997</v>
      </c>
      <c r="F44" s="38">
        <v>3902.5879999999993</v>
      </c>
      <c r="G44" s="385">
        <v>1450</v>
      </c>
      <c r="H44" s="38">
        <v>4495</v>
      </c>
      <c r="I44" s="378">
        <f t="shared" si="0"/>
        <v>8397.5879999999997</v>
      </c>
      <c r="J44" s="41"/>
      <c r="K44" s="359"/>
    </row>
    <row r="45" spans="1:11" s="6" customFormat="1" ht="45">
      <c r="A45" s="804">
        <v>3245</v>
      </c>
      <c r="B45" s="69" t="s">
        <v>568</v>
      </c>
      <c r="C45" s="202" t="s">
        <v>2461</v>
      </c>
      <c r="D45" s="204" t="s">
        <v>2491</v>
      </c>
      <c r="E45" s="38">
        <v>3740.3999999999996</v>
      </c>
      <c r="F45" s="38">
        <v>6844.9319999999998</v>
      </c>
      <c r="G45" s="385">
        <v>1450</v>
      </c>
      <c r="H45" s="38">
        <v>7873.5</v>
      </c>
      <c r="I45" s="378">
        <f t="shared" si="0"/>
        <v>14718.432000000001</v>
      </c>
      <c r="J45" s="41"/>
      <c r="K45" s="359"/>
    </row>
    <row r="46" spans="1:11" s="6" customFormat="1" ht="45">
      <c r="A46" s="597">
        <v>3246</v>
      </c>
      <c r="B46" s="69" t="s">
        <v>569</v>
      </c>
      <c r="C46" s="202" t="s">
        <v>2031</v>
      </c>
      <c r="D46" s="204" t="s">
        <v>2492</v>
      </c>
      <c r="E46" s="38">
        <v>252</v>
      </c>
      <c r="F46" s="38">
        <v>252</v>
      </c>
      <c r="G46" s="385">
        <v>1450</v>
      </c>
      <c r="H46" s="38">
        <v>163.85</v>
      </c>
      <c r="I46" s="378">
        <f t="shared" si="0"/>
        <v>415.85</v>
      </c>
      <c r="J46" s="41"/>
      <c r="K46" s="359"/>
    </row>
    <row r="47" spans="1:11" s="6" customFormat="1" ht="45">
      <c r="A47" s="804">
        <v>3247</v>
      </c>
      <c r="B47" s="69" t="s">
        <v>570</v>
      </c>
      <c r="C47" s="202" t="s">
        <v>2031</v>
      </c>
      <c r="D47" s="204" t="s">
        <v>2493</v>
      </c>
      <c r="E47" s="38">
        <v>463.2</v>
      </c>
      <c r="F47" s="38">
        <v>926.4</v>
      </c>
      <c r="G47" s="385">
        <v>1450</v>
      </c>
      <c r="H47" s="38">
        <v>468.35</v>
      </c>
      <c r="I47" s="378">
        <f t="shared" si="0"/>
        <v>1394.75</v>
      </c>
      <c r="J47" s="41"/>
      <c r="K47" s="359"/>
    </row>
    <row r="48" spans="1:11" s="6" customFormat="1" ht="45">
      <c r="A48" s="597">
        <v>3248</v>
      </c>
      <c r="B48" s="69" t="s">
        <v>551</v>
      </c>
      <c r="C48" s="202" t="s">
        <v>2031</v>
      </c>
      <c r="D48" s="204" t="s">
        <v>2494</v>
      </c>
      <c r="E48" s="38">
        <v>660</v>
      </c>
      <c r="F48" s="38">
        <v>3300</v>
      </c>
      <c r="G48" s="385">
        <v>1450</v>
      </c>
      <c r="H48" s="38">
        <v>585.80000000000007</v>
      </c>
      <c r="I48" s="378">
        <f t="shared" si="0"/>
        <v>3885.8</v>
      </c>
      <c r="J48" s="41"/>
      <c r="K48" s="359"/>
    </row>
    <row r="49" spans="1:11" s="6" customFormat="1" ht="15">
      <c r="A49" s="804">
        <v>3249</v>
      </c>
      <c r="B49" s="69"/>
      <c r="C49" s="202"/>
      <c r="D49" s="204"/>
      <c r="E49" s="38"/>
      <c r="F49" s="38"/>
      <c r="G49" s="385"/>
      <c r="H49" s="38"/>
      <c r="I49" s="378">
        <f t="shared" si="0"/>
        <v>0</v>
      </c>
      <c r="J49" s="41"/>
      <c r="K49" s="359"/>
    </row>
    <row r="50" spans="1:11" s="6" customFormat="1" ht="45">
      <c r="A50" s="597">
        <v>3250</v>
      </c>
      <c r="B50" s="69" t="s">
        <v>571</v>
      </c>
      <c r="C50" s="202" t="s">
        <v>2031</v>
      </c>
      <c r="D50" s="204" t="s">
        <v>2495</v>
      </c>
      <c r="E50" s="38">
        <v>409.2</v>
      </c>
      <c r="F50" s="38">
        <v>409.2</v>
      </c>
      <c r="G50" s="385">
        <v>1450</v>
      </c>
      <c r="H50" s="38">
        <v>256.64999999999998</v>
      </c>
      <c r="I50" s="378">
        <f t="shared" si="0"/>
        <v>665.84999999999991</v>
      </c>
      <c r="J50" s="41"/>
      <c r="K50" s="359"/>
    </row>
    <row r="51" spans="1:11" s="6" customFormat="1" ht="45">
      <c r="A51" s="804">
        <v>3251</v>
      </c>
      <c r="B51" s="69" t="s">
        <v>572</v>
      </c>
      <c r="C51" s="202" t="s">
        <v>2031</v>
      </c>
      <c r="D51" s="204" t="s">
        <v>2496</v>
      </c>
      <c r="E51" s="38">
        <v>1050</v>
      </c>
      <c r="F51" s="38">
        <v>2100</v>
      </c>
      <c r="G51" s="385">
        <v>1450</v>
      </c>
      <c r="H51" s="38">
        <v>1706.65</v>
      </c>
      <c r="I51" s="378">
        <f t="shared" si="0"/>
        <v>3806.65</v>
      </c>
      <c r="J51" s="41"/>
      <c r="K51" s="359"/>
    </row>
    <row r="52" spans="1:11" s="6" customFormat="1" ht="30">
      <c r="A52" s="597">
        <v>3252</v>
      </c>
      <c r="B52" s="69" t="s">
        <v>573</v>
      </c>
      <c r="C52" s="202" t="s">
        <v>2031</v>
      </c>
      <c r="D52" s="204" t="s">
        <v>2497</v>
      </c>
      <c r="E52" s="38">
        <v>248.39999999999998</v>
      </c>
      <c r="F52" s="38">
        <v>248.39999999999998</v>
      </c>
      <c r="G52" s="385">
        <v>1450</v>
      </c>
      <c r="H52" s="38">
        <v>204.45</v>
      </c>
      <c r="I52" s="378">
        <f t="shared" si="0"/>
        <v>452.84999999999997</v>
      </c>
      <c r="J52" s="41"/>
      <c r="K52" s="359"/>
    </row>
    <row r="53" spans="1:11" s="6" customFormat="1" ht="30">
      <c r="A53" s="804">
        <v>3253</v>
      </c>
      <c r="B53" s="69" t="s">
        <v>574</v>
      </c>
      <c r="C53" s="202" t="s">
        <v>2031</v>
      </c>
      <c r="D53" s="204" t="s">
        <v>2498</v>
      </c>
      <c r="E53" s="38">
        <v>193.2</v>
      </c>
      <c r="F53" s="38">
        <v>193.2</v>
      </c>
      <c r="G53" s="385">
        <v>1450</v>
      </c>
      <c r="H53" s="38">
        <v>237.8</v>
      </c>
      <c r="I53" s="378">
        <f t="shared" si="0"/>
        <v>431</v>
      </c>
      <c r="J53" s="41"/>
      <c r="K53" s="359"/>
    </row>
    <row r="54" spans="1:11" s="6" customFormat="1" ht="30">
      <c r="A54" s="597">
        <v>3254</v>
      </c>
      <c r="B54" s="69" t="s">
        <v>575</v>
      </c>
      <c r="C54" s="202" t="s">
        <v>2031</v>
      </c>
      <c r="D54" s="204" t="s">
        <v>2499</v>
      </c>
      <c r="E54" s="38">
        <v>210</v>
      </c>
      <c r="F54" s="38">
        <v>210</v>
      </c>
      <c r="G54" s="385">
        <v>1450</v>
      </c>
      <c r="H54" s="38">
        <v>259.55</v>
      </c>
      <c r="I54" s="378">
        <f t="shared" si="0"/>
        <v>469.55</v>
      </c>
      <c r="J54" s="41"/>
      <c r="K54" s="359"/>
    </row>
    <row r="55" spans="1:11" s="6" customFormat="1" ht="30">
      <c r="A55" s="804">
        <v>3255</v>
      </c>
      <c r="B55" s="69" t="s">
        <v>554</v>
      </c>
      <c r="C55" s="202" t="s">
        <v>2031</v>
      </c>
      <c r="D55" s="204" t="s">
        <v>2479</v>
      </c>
      <c r="E55" s="38">
        <v>286.8</v>
      </c>
      <c r="F55" s="38">
        <v>286.8</v>
      </c>
      <c r="G55" s="385">
        <v>1450</v>
      </c>
      <c r="H55" s="38">
        <v>275.5</v>
      </c>
      <c r="I55" s="378">
        <f t="shared" si="0"/>
        <v>562.29999999999995</v>
      </c>
      <c r="J55" s="41"/>
      <c r="K55" s="359"/>
    </row>
    <row r="56" spans="1:11" s="6" customFormat="1" ht="30">
      <c r="A56" s="597">
        <v>3256</v>
      </c>
      <c r="B56" s="69" t="s">
        <v>576</v>
      </c>
      <c r="C56" s="202" t="s">
        <v>2031</v>
      </c>
      <c r="D56" s="204" t="s">
        <v>2500</v>
      </c>
      <c r="E56" s="38">
        <v>265.2</v>
      </c>
      <c r="F56" s="38">
        <v>265.2</v>
      </c>
      <c r="G56" s="385">
        <v>1450</v>
      </c>
      <c r="H56" s="38">
        <v>329.15000000000003</v>
      </c>
      <c r="I56" s="378">
        <f t="shared" si="0"/>
        <v>594.35</v>
      </c>
      <c r="J56" s="41"/>
      <c r="K56" s="359"/>
    </row>
    <row r="57" spans="1:11" s="6" customFormat="1" ht="30">
      <c r="A57" s="804">
        <v>3257</v>
      </c>
      <c r="B57" s="69" t="s">
        <v>577</v>
      </c>
      <c r="C57" s="202" t="s">
        <v>2031</v>
      </c>
      <c r="D57" s="204" t="s">
        <v>2501</v>
      </c>
      <c r="E57" s="38">
        <v>412.8</v>
      </c>
      <c r="F57" s="38">
        <v>412.8</v>
      </c>
      <c r="G57" s="385">
        <v>1450</v>
      </c>
      <c r="H57" s="38">
        <v>443.7</v>
      </c>
      <c r="I57" s="378">
        <f t="shared" si="0"/>
        <v>856.5</v>
      </c>
      <c r="J57" s="41"/>
      <c r="K57" s="359"/>
    </row>
    <row r="58" spans="1:11" s="6" customFormat="1" ht="45">
      <c r="A58" s="597">
        <v>3258</v>
      </c>
      <c r="B58" s="69" t="s">
        <v>578</v>
      </c>
      <c r="C58" s="202" t="s">
        <v>2031</v>
      </c>
      <c r="D58" s="204" t="s">
        <v>2502</v>
      </c>
      <c r="E58" s="38">
        <v>400.8</v>
      </c>
      <c r="F58" s="38">
        <v>400.8</v>
      </c>
      <c r="G58" s="385">
        <v>1450</v>
      </c>
      <c r="H58" s="38">
        <v>217.5</v>
      </c>
      <c r="I58" s="378">
        <f t="shared" si="0"/>
        <v>618.29999999999995</v>
      </c>
      <c r="J58" s="41"/>
      <c r="K58" s="359"/>
    </row>
    <row r="59" spans="1:11" s="6" customFormat="1" ht="45">
      <c r="A59" s="804">
        <v>3259</v>
      </c>
      <c r="B59" s="69" t="s">
        <v>579</v>
      </c>
      <c r="C59" s="202" t="s">
        <v>2031</v>
      </c>
      <c r="D59" s="204" t="s">
        <v>2503</v>
      </c>
      <c r="E59" s="38">
        <v>448.8</v>
      </c>
      <c r="F59" s="38">
        <v>448.8</v>
      </c>
      <c r="G59" s="385">
        <v>1450</v>
      </c>
      <c r="H59" s="38">
        <v>255.2</v>
      </c>
      <c r="I59" s="378">
        <f t="shared" si="0"/>
        <v>704</v>
      </c>
      <c r="J59" s="41"/>
      <c r="K59" s="359"/>
    </row>
    <row r="60" spans="1:11" s="6" customFormat="1" ht="45">
      <c r="A60" s="597">
        <v>3260</v>
      </c>
      <c r="B60" s="69" t="s">
        <v>580</v>
      </c>
      <c r="C60" s="202" t="s">
        <v>2031</v>
      </c>
      <c r="D60" s="204" t="s">
        <v>2504</v>
      </c>
      <c r="E60" s="38">
        <v>376.8</v>
      </c>
      <c r="F60" s="38">
        <v>376.8</v>
      </c>
      <c r="G60" s="385">
        <v>1450</v>
      </c>
      <c r="H60" s="38">
        <v>263.89999999999998</v>
      </c>
      <c r="I60" s="378">
        <f t="shared" si="0"/>
        <v>640.70000000000005</v>
      </c>
      <c r="J60" s="41"/>
      <c r="K60" s="359"/>
    </row>
    <row r="61" spans="1:11" s="6" customFormat="1" ht="45">
      <c r="A61" s="804">
        <v>3261</v>
      </c>
      <c r="B61" s="69" t="s">
        <v>581</v>
      </c>
      <c r="C61" s="202" t="s">
        <v>2031</v>
      </c>
      <c r="D61" s="204" t="s">
        <v>2505</v>
      </c>
      <c r="E61" s="38">
        <v>420</v>
      </c>
      <c r="F61" s="38">
        <v>840</v>
      </c>
      <c r="G61" s="385">
        <v>1450</v>
      </c>
      <c r="H61" s="38">
        <v>551</v>
      </c>
      <c r="I61" s="378">
        <f t="shared" si="0"/>
        <v>1391</v>
      </c>
      <c r="J61" s="41"/>
      <c r="K61" s="359"/>
    </row>
    <row r="62" spans="1:11" s="6" customFormat="1" ht="45">
      <c r="A62" s="597">
        <v>3262</v>
      </c>
      <c r="B62" s="69" t="s">
        <v>582</v>
      </c>
      <c r="C62" s="202" t="s">
        <v>2031</v>
      </c>
      <c r="D62" s="204" t="s">
        <v>2506</v>
      </c>
      <c r="E62" s="38">
        <v>422.4</v>
      </c>
      <c r="F62" s="38">
        <v>844.8</v>
      </c>
      <c r="G62" s="385">
        <v>1450</v>
      </c>
      <c r="H62" s="38">
        <v>620.6</v>
      </c>
      <c r="I62" s="378">
        <f t="shared" si="0"/>
        <v>1465.4</v>
      </c>
      <c r="J62" s="41"/>
      <c r="K62" s="359"/>
    </row>
    <row r="63" spans="1:11" s="6" customFormat="1" ht="45">
      <c r="A63" s="804">
        <v>3263</v>
      </c>
      <c r="B63" s="69" t="s">
        <v>556</v>
      </c>
      <c r="C63" s="202" t="s">
        <v>2031</v>
      </c>
      <c r="D63" s="204" t="s">
        <v>2507</v>
      </c>
      <c r="E63" s="38">
        <v>562.79999999999995</v>
      </c>
      <c r="F63" s="38">
        <v>562.79999999999995</v>
      </c>
      <c r="G63" s="385">
        <v>1450</v>
      </c>
      <c r="H63" s="38">
        <v>337.85</v>
      </c>
      <c r="I63" s="378">
        <f t="shared" si="0"/>
        <v>900.65</v>
      </c>
      <c r="J63" s="41"/>
      <c r="K63" s="359"/>
    </row>
    <row r="64" spans="1:11" s="6" customFormat="1" ht="45">
      <c r="A64" s="597">
        <v>3264</v>
      </c>
      <c r="B64" s="69" t="s">
        <v>583</v>
      </c>
      <c r="C64" s="202" t="s">
        <v>2031</v>
      </c>
      <c r="D64" s="204" t="s">
        <v>2508</v>
      </c>
      <c r="E64" s="38">
        <v>849.6</v>
      </c>
      <c r="F64" s="38">
        <v>849.6</v>
      </c>
      <c r="G64" s="385">
        <v>1450</v>
      </c>
      <c r="H64" s="38">
        <v>488.65000000000003</v>
      </c>
      <c r="I64" s="378">
        <f t="shared" si="0"/>
        <v>1338.25</v>
      </c>
      <c r="J64" s="41"/>
      <c r="K64" s="359"/>
    </row>
    <row r="65" spans="1:11" s="6" customFormat="1" ht="45">
      <c r="A65" s="804">
        <v>3265</v>
      </c>
      <c r="B65" s="69" t="s">
        <v>541</v>
      </c>
      <c r="C65" s="202" t="s">
        <v>542</v>
      </c>
      <c r="D65" s="204">
        <v>0.3</v>
      </c>
      <c r="E65" s="38">
        <v>797.18</v>
      </c>
      <c r="F65" s="38">
        <v>239.15399999999997</v>
      </c>
      <c r="G65" s="385">
        <v>1250</v>
      </c>
      <c r="H65" s="38">
        <v>375</v>
      </c>
      <c r="I65" s="378">
        <f t="shared" si="0"/>
        <v>614.154</v>
      </c>
      <c r="J65" s="41"/>
      <c r="K65" s="359"/>
    </row>
    <row r="66" spans="1:11" s="6" customFormat="1" ht="30">
      <c r="A66" s="597">
        <v>3266</v>
      </c>
      <c r="B66" s="69" t="s">
        <v>558</v>
      </c>
      <c r="C66" s="202" t="s">
        <v>542</v>
      </c>
      <c r="D66" s="204">
        <v>4.2300000000000004</v>
      </c>
      <c r="E66" s="38">
        <v>425.029</v>
      </c>
      <c r="F66" s="38">
        <v>1797.8726700000002</v>
      </c>
      <c r="G66" s="385">
        <v>1250</v>
      </c>
      <c r="H66" s="38">
        <v>5287.5000000000009</v>
      </c>
      <c r="I66" s="378">
        <f t="shared" si="0"/>
        <v>7085.3726700000007</v>
      </c>
      <c r="J66" s="41"/>
      <c r="K66" s="359"/>
    </row>
    <row r="67" spans="1:11" s="6" customFormat="1" ht="15">
      <c r="A67" s="804">
        <v>3267</v>
      </c>
      <c r="B67" s="69" t="s">
        <v>2509</v>
      </c>
      <c r="C67" s="203"/>
      <c r="D67" s="204"/>
      <c r="E67" s="38"/>
      <c r="F67" s="38"/>
      <c r="G67" s="385"/>
      <c r="H67" s="38"/>
      <c r="I67" s="378">
        <f t="shared" si="0"/>
        <v>0</v>
      </c>
      <c r="J67" s="41"/>
      <c r="K67" s="359"/>
    </row>
    <row r="68" spans="1:11" s="6" customFormat="1" ht="30">
      <c r="A68" s="597">
        <v>3268</v>
      </c>
      <c r="B68" s="69" t="s">
        <v>559</v>
      </c>
      <c r="C68" s="203" t="s">
        <v>31</v>
      </c>
      <c r="D68" s="197">
        <v>1</v>
      </c>
      <c r="E68" s="197">
        <v>114632.32000000001</v>
      </c>
      <c r="F68" s="67">
        <f>E68*D68</f>
        <v>114632.32000000001</v>
      </c>
      <c r="G68" s="808">
        <v>61050</v>
      </c>
      <c r="H68" s="67">
        <v>61050</v>
      </c>
      <c r="I68" s="378">
        <f t="shared" ref="I68:I131" si="1">H68+F68</f>
        <v>175682.32</v>
      </c>
      <c r="J68" s="41"/>
      <c r="K68" s="359"/>
    </row>
    <row r="69" spans="1:11" s="6" customFormat="1" ht="15">
      <c r="A69" s="804">
        <v>3269</v>
      </c>
      <c r="B69" s="69" t="s">
        <v>584</v>
      </c>
      <c r="C69" s="203"/>
      <c r="D69" s="204"/>
      <c r="E69" s="38"/>
      <c r="F69" s="38"/>
      <c r="G69" s="385"/>
      <c r="H69" s="38"/>
      <c r="I69" s="378">
        <f t="shared" si="1"/>
        <v>0</v>
      </c>
      <c r="J69" s="41"/>
      <c r="K69" s="359"/>
    </row>
    <row r="70" spans="1:11" s="6" customFormat="1" ht="15">
      <c r="A70" s="597">
        <v>3270</v>
      </c>
      <c r="B70" s="69" t="s">
        <v>585</v>
      </c>
      <c r="C70" s="203"/>
      <c r="D70" s="204"/>
      <c r="E70" s="38"/>
      <c r="F70" s="38"/>
      <c r="G70" s="385"/>
      <c r="H70" s="38"/>
      <c r="I70" s="378">
        <f t="shared" si="1"/>
        <v>0</v>
      </c>
      <c r="J70" s="41"/>
      <c r="K70" s="359"/>
    </row>
    <row r="71" spans="1:11" s="6" customFormat="1" ht="15">
      <c r="A71" s="804">
        <v>3271</v>
      </c>
      <c r="B71" s="69" t="s">
        <v>586</v>
      </c>
      <c r="C71" s="203"/>
      <c r="D71" s="204"/>
      <c r="E71" s="38"/>
      <c r="F71" s="38"/>
      <c r="G71" s="385"/>
      <c r="H71" s="38"/>
      <c r="I71" s="378">
        <f t="shared" si="1"/>
        <v>0</v>
      </c>
      <c r="J71" s="41"/>
      <c r="K71" s="359"/>
    </row>
    <row r="72" spans="1:11" s="6" customFormat="1" ht="15">
      <c r="A72" s="597">
        <v>3272</v>
      </c>
      <c r="B72" s="69" t="s">
        <v>587</v>
      </c>
      <c r="C72" s="203"/>
      <c r="D72" s="204"/>
      <c r="E72" s="38"/>
      <c r="F72" s="38"/>
      <c r="G72" s="385"/>
      <c r="H72" s="38"/>
      <c r="I72" s="378">
        <f t="shared" si="1"/>
        <v>0</v>
      </c>
      <c r="J72" s="41"/>
      <c r="K72" s="359"/>
    </row>
    <row r="73" spans="1:11" s="6" customFormat="1" ht="15">
      <c r="A73" s="804">
        <v>3273</v>
      </c>
      <c r="B73" s="69" t="s">
        <v>588</v>
      </c>
      <c r="C73" s="203"/>
      <c r="D73" s="204"/>
      <c r="E73" s="38"/>
      <c r="F73" s="38"/>
      <c r="G73" s="385"/>
      <c r="H73" s="38"/>
      <c r="I73" s="378">
        <f t="shared" si="1"/>
        <v>0</v>
      </c>
      <c r="J73" s="41"/>
      <c r="K73" s="359"/>
    </row>
    <row r="74" spans="1:11" s="6" customFormat="1" ht="30">
      <c r="A74" s="597">
        <v>3274</v>
      </c>
      <c r="B74" s="69" t="s">
        <v>543</v>
      </c>
      <c r="C74" s="203" t="s">
        <v>31</v>
      </c>
      <c r="D74" s="204">
        <v>8</v>
      </c>
      <c r="E74" s="38">
        <v>1858.6</v>
      </c>
      <c r="F74" s="38">
        <v>14868.8</v>
      </c>
      <c r="G74" s="385">
        <v>1000</v>
      </c>
      <c r="H74" s="38">
        <v>8000</v>
      </c>
      <c r="I74" s="378">
        <f t="shared" si="1"/>
        <v>22868.799999999999</v>
      </c>
      <c r="J74" s="41"/>
      <c r="K74" s="359"/>
    </row>
    <row r="75" spans="1:11" s="6" customFormat="1" ht="30">
      <c r="A75" s="804">
        <v>3275</v>
      </c>
      <c r="B75" s="69" t="s">
        <v>589</v>
      </c>
      <c r="C75" s="203" t="s">
        <v>31</v>
      </c>
      <c r="D75" s="204">
        <v>1</v>
      </c>
      <c r="E75" s="38">
        <v>9831.25</v>
      </c>
      <c r="F75" s="38">
        <v>9831.25</v>
      </c>
      <c r="G75" s="385">
        <v>4200</v>
      </c>
      <c r="H75" s="38">
        <v>4200</v>
      </c>
      <c r="I75" s="378">
        <f t="shared" si="1"/>
        <v>14031.25</v>
      </c>
      <c r="J75" s="41"/>
      <c r="K75" s="359"/>
    </row>
    <row r="76" spans="1:11" s="6" customFormat="1" ht="30">
      <c r="A76" s="597">
        <v>3276</v>
      </c>
      <c r="B76" s="69" t="s">
        <v>545</v>
      </c>
      <c r="C76" s="203" t="s">
        <v>31</v>
      </c>
      <c r="D76" s="204">
        <v>8</v>
      </c>
      <c r="E76" s="38">
        <v>323.40000000000003</v>
      </c>
      <c r="F76" s="38">
        <v>2587.2000000000003</v>
      </c>
      <c r="G76" s="385">
        <v>1110</v>
      </c>
      <c r="H76" s="38">
        <v>8880</v>
      </c>
      <c r="I76" s="378">
        <f t="shared" si="1"/>
        <v>11467.2</v>
      </c>
      <c r="J76" s="41"/>
      <c r="K76" s="359"/>
    </row>
    <row r="77" spans="1:11" s="6" customFormat="1" ht="30">
      <c r="A77" s="804">
        <v>3277</v>
      </c>
      <c r="B77" s="69" t="s">
        <v>590</v>
      </c>
      <c r="C77" s="203" t="s">
        <v>31</v>
      </c>
      <c r="D77" s="204">
        <v>1</v>
      </c>
      <c r="E77" s="38">
        <v>945.59999999999991</v>
      </c>
      <c r="F77" s="38">
        <v>945.59999999999991</v>
      </c>
      <c r="G77" s="385">
        <v>800</v>
      </c>
      <c r="H77" s="38">
        <v>800</v>
      </c>
      <c r="I77" s="378">
        <f t="shared" si="1"/>
        <v>1745.6</v>
      </c>
      <c r="J77" s="41"/>
      <c r="K77" s="359"/>
    </row>
    <row r="78" spans="1:11" s="6" customFormat="1" ht="45">
      <c r="A78" s="597">
        <v>3278</v>
      </c>
      <c r="B78" s="69" t="s">
        <v>548</v>
      </c>
      <c r="C78" s="203" t="s">
        <v>2461</v>
      </c>
      <c r="D78" s="204" t="s">
        <v>2510</v>
      </c>
      <c r="E78" s="38">
        <v>1186.8</v>
      </c>
      <c r="F78" s="38">
        <v>7342.3359999999993</v>
      </c>
      <c r="G78" s="385">
        <v>1450</v>
      </c>
      <c r="H78" s="38">
        <v>8453.5</v>
      </c>
      <c r="I78" s="378">
        <f t="shared" si="1"/>
        <v>15795.835999999999</v>
      </c>
      <c r="J78" s="41"/>
      <c r="K78" s="359"/>
    </row>
    <row r="79" spans="1:11" s="6" customFormat="1" ht="45">
      <c r="A79" s="804">
        <v>3279</v>
      </c>
      <c r="B79" s="69" t="s">
        <v>566</v>
      </c>
      <c r="C79" s="203" t="s">
        <v>2461</v>
      </c>
      <c r="D79" s="204" t="s">
        <v>2511</v>
      </c>
      <c r="E79" s="38">
        <v>1484.3999999999999</v>
      </c>
      <c r="F79" s="38">
        <v>1261.7399999999998</v>
      </c>
      <c r="G79" s="385">
        <v>1450</v>
      </c>
      <c r="H79" s="38">
        <v>1450</v>
      </c>
      <c r="I79" s="378">
        <f t="shared" si="1"/>
        <v>2711.74</v>
      </c>
      <c r="J79" s="41"/>
      <c r="K79" s="359"/>
    </row>
    <row r="80" spans="1:11" s="6" customFormat="1" ht="45">
      <c r="A80" s="597">
        <v>3280</v>
      </c>
      <c r="B80" s="69" t="s">
        <v>567</v>
      </c>
      <c r="C80" s="203" t="s">
        <v>2461</v>
      </c>
      <c r="D80" s="204" t="s">
        <v>2512</v>
      </c>
      <c r="E80" s="38">
        <v>1899.6</v>
      </c>
      <c r="F80" s="38">
        <v>702.85199999999998</v>
      </c>
      <c r="G80" s="385">
        <v>1450</v>
      </c>
      <c r="H80" s="38">
        <v>812.00000000000011</v>
      </c>
      <c r="I80" s="378">
        <f t="shared" si="1"/>
        <v>1514.8520000000001</v>
      </c>
      <c r="J80" s="41"/>
      <c r="K80" s="359"/>
    </row>
    <row r="81" spans="1:11" s="6" customFormat="1" ht="45">
      <c r="A81" s="804">
        <v>3281</v>
      </c>
      <c r="B81" s="69" t="s">
        <v>549</v>
      </c>
      <c r="C81" s="203" t="s">
        <v>2461</v>
      </c>
      <c r="D81" s="204" t="s">
        <v>2513</v>
      </c>
      <c r="E81" s="38">
        <v>2374.7999999999997</v>
      </c>
      <c r="F81" s="38">
        <v>3063.4919999999997</v>
      </c>
      <c r="G81" s="385">
        <v>1450</v>
      </c>
      <c r="H81" s="38">
        <v>3523.5000000000005</v>
      </c>
      <c r="I81" s="378">
        <f t="shared" si="1"/>
        <v>6586.9920000000002</v>
      </c>
      <c r="J81" s="41"/>
      <c r="K81" s="359"/>
    </row>
    <row r="82" spans="1:11" s="6" customFormat="1" ht="45">
      <c r="A82" s="597">
        <v>3282</v>
      </c>
      <c r="B82" s="69" t="s">
        <v>551</v>
      </c>
      <c r="C82" s="203" t="s">
        <v>2031</v>
      </c>
      <c r="D82" s="204" t="s">
        <v>2514</v>
      </c>
      <c r="E82" s="38">
        <v>660</v>
      </c>
      <c r="F82" s="38">
        <v>4620</v>
      </c>
      <c r="G82" s="385">
        <v>1450</v>
      </c>
      <c r="H82" s="38">
        <v>819.24999999999989</v>
      </c>
      <c r="I82" s="378">
        <f t="shared" si="1"/>
        <v>5439.25</v>
      </c>
      <c r="J82" s="41"/>
      <c r="K82" s="359"/>
    </row>
    <row r="83" spans="1:11" s="6" customFormat="1" ht="45">
      <c r="A83" s="804">
        <v>3283</v>
      </c>
      <c r="B83" s="69" t="s">
        <v>552</v>
      </c>
      <c r="C83" s="203" t="s">
        <v>2031</v>
      </c>
      <c r="D83" s="204" t="s">
        <v>2515</v>
      </c>
      <c r="E83" s="38">
        <v>463.2</v>
      </c>
      <c r="F83" s="38">
        <v>926.4</v>
      </c>
      <c r="G83" s="385">
        <v>1450</v>
      </c>
      <c r="H83" s="38">
        <v>754</v>
      </c>
      <c r="I83" s="378">
        <f t="shared" si="1"/>
        <v>1680.4</v>
      </c>
      <c r="J83" s="41"/>
      <c r="K83" s="359"/>
    </row>
    <row r="84" spans="1:11" s="6" customFormat="1" ht="30">
      <c r="A84" s="597">
        <v>3284</v>
      </c>
      <c r="B84" s="69" t="s">
        <v>573</v>
      </c>
      <c r="C84" s="203" t="s">
        <v>2031</v>
      </c>
      <c r="D84" s="204" t="s">
        <v>2516</v>
      </c>
      <c r="E84" s="38">
        <v>248.39999999999998</v>
      </c>
      <c r="F84" s="38">
        <v>496.79999999999995</v>
      </c>
      <c r="G84" s="385">
        <v>1450</v>
      </c>
      <c r="H84" s="38">
        <v>408.9</v>
      </c>
      <c r="I84" s="378">
        <f t="shared" si="1"/>
        <v>905.69999999999993</v>
      </c>
      <c r="J84" s="41"/>
      <c r="K84" s="359"/>
    </row>
    <row r="85" spans="1:11" s="6" customFormat="1" ht="30">
      <c r="A85" s="804">
        <v>3285</v>
      </c>
      <c r="B85" s="69" t="s">
        <v>575</v>
      </c>
      <c r="C85" s="203" t="s">
        <v>2031</v>
      </c>
      <c r="D85" s="204" t="s">
        <v>2499</v>
      </c>
      <c r="E85" s="38">
        <v>210</v>
      </c>
      <c r="F85" s="38">
        <v>210</v>
      </c>
      <c r="G85" s="385">
        <v>1450</v>
      </c>
      <c r="H85" s="38">
        <v>259.55</v>
      </c>
      <c r="I85" s="378">
        <f t="shared" si="1"/>
        <v>469.55</v>
      </c>
      <c r="J85" s="41"/>
      <c r="K85" s="359"/>
    </row>
    <row r="86" spans="1:11" s="6" customFormat="1" ht="30">
      <c r="A86" s="597">
        <v>3286</v>
      </c>
      <c r="B86" s="68" t="s">
        <v>576</v>
      </c>
      <c r="C86" s="74" t="s">
        <v>2031</v>
      </c>
      <c r="D86" s="198" t="s">
        <v>2500</v>
      </c>
      <c r="E86" s="38">
        <v>265.2</v>
      </c>
      <c r="F86" s="38">
        <v>265.2</v>
      </c>
      <c r="G86" s="385">
        <v>1450</v>
      </c>
      <c r="H86" s="38">
        <v>329.15000000000003</v>
      </c>
      <c r="I86" s="378">
        <f t="shared" si="1"/>
        <v>594.35</v>
      </c>
      <c r="J86" s="41"/>
      <c r="K86" s="359"/>
    </row>
    <row r="87" spans="1:11" s="6" customFormat="1" ht="45">
      <c r="A87" s="804">
        <v>3287</v>
      </c>
      <c r="B87" s="69" t="s">
        <v>591</v>
      </c>
      <c r="C87" s="203" t="s">
        <v>2031</v>
      </c>
      <c r="D87" s="204" t="s">
        <v>2517</v>
      </c>
      <c r="E87" s="38">
        <v>304.8</v>
      </c>
      <c r="F87" s="38">
        <v>914.40000000000009</v>
      </c>
      <c r="G87" s="385">
        <v>1450</v>
      </c>
      <c r="H87" s="38">
        <v>527.79999999999995</v>
      </c>
      <c r="I87" s="378">
        <f t="shared" si="1"/>
        <v>1442.2</v>
      </c>
      <c r="J87" s="41"/>
      <c r="K87" s="359"/>
    </row>
    <row r="88" spans="1:11" s="6" customFormat="1" ht="45">
      <c r="A88" s="597">
        <v>3288</v>
      </c>
      <c r="B88" s="69" t="s">
        <v>592</v>
      </c>
      <c r="C88" s="203" t="s">
        <v>2031</v>
      </c>
      <c r="D88" s="204" t="s">
        <v>2518</v>
      </c>
      <c r="E88" s="38">
        <v>366</v>
      </c>
      <c r="F88" s="38">
        <v>366</v>
      </c>
      <c r="G88" s="385">
        <v>1450</v>
      </c>
      <c r="H88" s="38">
        <v>208.79999999999998</v>
      </c>
      <c r="I88" s="378">
        <f t="shared" si="1"/>
        <v>574.79999999999995</v>
      </c>
      <c r="J88" s="41"/>
      <c r="K88" s="359"/>
    </row>
    <row r="89" spans="1:11" s="6" customFormat="1" ht="45">
      <c r="A89" s="804">
        <v>3289</v>
      </c>
      <c r="B89" s="69" t="s">
        <v>578</v>
      </c>
      <c r="C89" s="203" t="s">
        <v>2031</v>
      </c>
      <c r="D89" s="204" t="s">
        <v>2502</v>
      </c>
      <c r="E89" s="38">
        <v>400.8</v>
      </c>
      <c r="F89" s="38">
        <v>400.8</v>
      </c>
      <c r="G89" s="385">
        <v>1450</v>
      </c>
      <c r="H89" s="38">
        <v>217.5</v>
      </c>
      <c r="I89" s="378">
        <f t="shared" si="1"/>
        <v>618.29999999999995</v>
      </c>
      <c r="J89" s="41"/>
      <c r="K89" s="359"/>
    </row>
    <row r="90" spans="1:11" s="6" customFormat="1" ht="45">
      <c r="A90" s="597">
        <v>3290</v>
      </c>
      <c r="B90" s="69" t="s">
        <v>579</v>
      </c>
      <c r="C90" s="203" t="s">
        <v>2031</v>
      </c>
      <c r="D90" s="204" t="s">
        <v>2503</v>
      </c>
      <c r="E90" s="38">
        <v>448.8</v>
      </c>
      <c r="F90" s="38">
        <v>448.8</v>
      </c>
      <c r="G90" s="385">
        <v>1450</v>
      </c>
      <c r="H90" s="38">
        <v>255.2</v>
      </c>
      <c r="I90" s="378">
        <f t="shared" si="1"/>
        <v>704</v>
      </c>
      <c r="J90" s="41"/>
      <c r="K90" s="359"/>
    </row>
    <row r="91" spans="1:11" s="6" customFormat="1" ht="45">
      <c r="A91" s="804">
        <v>3291</v>
      </c>
      <c r="B91" s="69" t="s">
        <v>582</v>
      </c>
      <c r="C91" s="203" t="s">
        <v>2031</v>
      </c>
      <c r="D91" s="204" t="s">
        <v>2519</v>
      </c>
      <c r="E91" s="38">
        <v>422.4</v>
      </c>
      <c r="F91" s="38">
        <v>422.4</v>
      </c>
      <c r="G91" s="385">
        <v>1450</v>
      </c>
      <c r="H91" s="38">
        <v>310.3</v>
      </c>
      <c r="I91" s="378">
        <f t="shared" si="1"/>
        <v>732.7</v>
      </c>
      <c r="J91" s="41"/>
      <c r="K91" s="359"/>
    </row>
    <row r="92" spans="1:11" s="6" customFormat="1" ht="30">
      <c r="A92" s="597">
        <v>3292</v>
      </c>
      <c r="B92" s="69" t="s">
        <v>558</v>
      </c>
      <c r="C92" s="203" t="s">
        <v>542</v>
      </c>
      <c r="D92" s="204">
        <v>2.59</v>
      </c>
      <c r="E92" s="38">
        <v>425.029</v>
      </c>
      <c r="F92" s="38">
        <v>1100.82511</v>
      </c>
      <c r="G92" s="385">
        <v>1250</v>
      </c>
      <c r="H92" s="38">
        <v>3237.5</v>
      </c>
      <c r="I92" s="378">
        <f t="shared" si="1"/>
        <v>4338.3251099999998</v>
      </c>
      <c r="J92" s="41"/>
      <c r="K92" s="359"/>
    </row>
    <row r="93" spans="1:11" s="6" customFormat="1" ht="15">
      <c r="A93" s="804">
        <v>3293</v>
      </c>
      <c r="B93" s="69" t="s">
        <v>2520</v>
      </c>
      <c r="C93" s="203"/>
      <c r="D93" s="204"/>
      <c r="E93" s="38"/>
      <c r="F93" s="38"/>
      <c r="G93" s="385"/>
      <c r="H93" s="38"/>
      <c r="I93" s="378">
        <f t="shared" si="1"/>
        <v>0</v>
      </c>
      <c r="J93" s="41"/>
      <c r="K93" s="359"/>
    </row>
    <row r="94" spans="1:11" s="6" customFormat="1" ht="30">
      <c r="A94" s="597">
        <v>3294</v>
      </c>
      <c r="B94" s="69" t="s">
        <v>531</v>
      </c>
      <c r="C94" s="203" t="s">
        <v>31</v>
      </c>
      <c r="D94" s="204">
        <v>1</v>
      </c>
      <c r="E94" s="38">
        <v>185361.54</v>
      </c>
      <c r="F94" s="38">
        <v>185361.54</v>
      </c>
      <c r="G94" s="385">
        <v>61050</v>
      </c>
      <c r="H94" s="38">
        <v>61050</v>
      </c>
      <c r="I94" s="378">
        <f t="shared" si="1"/>
        <v>246411.54</v>
      </c>
      <c r="J94" s="41"/>
      <c r="K94" s="359"/>
    </row>
    <row r="95" spans="1:11" s="6" customFormat="1" ht="15">
      <c r="A95" s="804">
        <v>3295</v>
      </c>
      <c r="B95" s="69" t="s">
        <v>593</v>
      </c>
      <c r="C95" s="203"/>
      <c r="D95" s="204"/>
      <c r="E95" s="38"/>
      <c r="F95" s="38"/>
      <c r="G95" s="385"/>
      <c r="H95" s="38"/>
      <c r="I95" s="378">
        <f t="shared" si="1"/>
        <v>0</v>
      </c>
      <c r="J95" s="41"/>
      <c r="K95" s="359"/>
    </row>
    <row r="96" spans="1:11" s="6" customFormat="1" ht="30">
      <c r="A96" s="597">
        <v>3296</v>
      </c>
      <c r="B96" s="69" t="s">
        <v>594</v>
      </c>
      <c r="C96" s="203"/>
      <c r="D96" s="204"/>
      <c r="E96" s="38"/>
      <c r="F96" s="38"/>
      <c r="G96" s="385"/>
      <c r="H96" s="38"/>
      <c r="I96" s="378">
        <f t="shared" si="1"/>
        <v>0</v>
      </c>
      <c r="J96" s="41"/>
      <c r="K96" s="359"/>
    </row>
    <row r="97" spans="1:11" s="6" customFormat="1" ht="30">
      <c r="A97" s="804">
        <v>3297</v>
      </c>
      <c r="B97" s="69" t="s">
        <v>532</v>
      </c>
      <c r="C97" s="203" t="s">
        <v>31</v>
      </c>
      <c r="D97" s="204">
        <v>1</v>
      </c>
      <c r="E97" s="38">
        <v>185361.54</v>
      </c>
      <c r="F97" s="38">
        <v>185361.54</v>
      </c>
      <c r="G97" s="385">
        <v>61050</v>
      </c>
      <c r="H97" s="38">
        <v>61050</v>
      </c>
      <c r="I97" s="378">
        <f t="shared" si="1"/>
        <v>246411.54</v>
      </c>
      <c r="J97" s="41"/>
      <c r="K97" s="359"/>
    </row>
    <row r="98" spans="1:11" s="6" customFormat="1" ht="15">
      <c r="A98" s="597">
        <v>3298</v>
      </c>
      <c r="B98" s="69" t="s">
        <v>593</v>
      </c>
      <c r="C98" s="203"/>
      <c r="D98" s="204"/>
      <c r="E98" s="38"/>
      <c r="F98" s="38"/>
      <c r="G98" s="385"/>
      <c r="H98" s="38"/>
      <c r="I98" s="378">
        <f t="shared" si="1"/>
        <v>0</v>
      </c>
      <c r="J98" s="41"/>
      <c r="K98" s="359"/>
    </row>
    <row r="99" spans="1:11" s="6" customFormat="1" ht="30">
      <c r="A99" s="804">
        <v>3299</v>
      </c>
      <c r="B99" s="69" t="s">
        <v>594</v>
      </c>
      <c r="C99" s="203"/>
      <c r="D99" s="204"/>
      <c r="E99" s="38"/>
      <c r="F99" s="38"/>
      <c r="G99" s="385"/>
      <c r="H99" s="38"/>
      <c r="I99" s="378">
        <f t="shared" si="1"/>
        <v>0</v>
      </c>
      <c r="J99" s="41"/>
      <c r="K99" s="359"/>
    </row>
    <row r="100" spans="1:11" s="6" customFormat="1" ht="30">
      <c r="A100" s="597">
        <v>3300</v>
      </c>
      <c r="B100" s="69" t="s">
        <v>595</v>
      </c>
      <c r="C100" s="203" t="s">
        <v>31</v>
      </c>
      <c r="D100" s="204">
        <v>1</v>
      </c>
      <c r="E100" s="38">
        <v>36137.5</v>
      </c>
      <c r="F100" s="38">
        <v>36137.5</v>
      </c>
      <c r="G100" s="385">
        <v>5200</v>
      </c>
      <c r="H100" s="38">
        <v>5200</v>
      </c>
      <c r="I100" s="378">
        <f t="shared" si="1"/>
        <v>41337.5</v>
      </c>
      <c r="J100" s="41"/>
      <c r="K100" s="359"/>
    </row>
    <row r="101" spans="1:11" s="6" customFormat="1" ht="30">
      <c r="A101" s="804">
        <v>3301</v>
      </c>
      <c r="B101" s="69" t="s">
        <v>596</v>
      </c>
      <c r="C101" s="203" t="s">
        <v>31</v>
      </c>
      <c r="D101" s="204">
        <v>1</v>
      </c>
      <c r="E101" s="38">
        <v>22173.84</v>
      </c>
      <c r="F101" s="38">
        <v>22173.84</v>
      </c>
      <c r="G101" s="385">
        <v>8000</v>
      </c>
      <c r="H101" s="38">
        <v>8000</v>
      </c>
      <c r="I101" s="378">
        <f t="shared" si="1"/>
        <v>30173.84</v>
      </c>
      <c r="J101" s="41"/>
      <c r="K101" s="359"/>
    </row>
    <row r="102" spans="1:11" s="6" customFormat="1" ht="30">
      <c r="A102" s="597">
        <v>3302</v>
      </c>
      <c r="B102" s="69" t="s">
        <v>597</v>
      </c>
      <c r="C102" s="203" t="s">
        <v>31</v>
      </c>
      <c r="D102" s="204">
        <v>2</v>
      </c>
      <c r="E102" s="38">
        <v>2082.3000000000002</v>
      </c>
      <c r="F102" s="38">
        <v>4164.6000000000004</v>
      </c>
      <c r="G102" s="385">
        <v>1110</v>
      </c>
      <c r="H102" s="38">
        <v>2220</v>
      </c>
      <c r="I102" s="378">
        <f t="shared" si="1"/>
        <v>6384.6</v>
      </c>
      <c r="J102" s="41"/>
      <c r="K102" s="359"/>
    </row>
    <row r="103" spans="1:11" s="6" customFormat="1" ht="45">
      <c r="A103" s="804">
        <v>3303</v>
      </c>
      <c r="B103" s="69" t="s">
        <v>598</v>
      </c>
      <c r="C103" s="203" t="s">
        <v>2461</v>
      </c>
      <c r="D103" s="204" t="s">
        <v>2521</v>
      </c>
      <c r="E103" s="38">
        <v>1117.2</v>
      </c>
      <c r="F103" s="38">
        <v>6381.4463999999998</v>
      </c>
      <c r="G103" s="385">
        <v>1450</v>
      </c>
      <c r="H103" s="38">
        <v>7247.1</v>
      </c>
      <c r="I103" s="378">
        <f t="shared" si="1"/>
        <v>13628.546399999999</v>
      </c>
      <c r="J103" s="41"/>
      <c r="K103" s="359"/>
    </row>
    <row r="104" spans="1:11" s="6" customFormat="1" ht="45">
      <c r="A104" s="597">
        <v>3304</v>
      </c>
      <c r="B104" s="69" t="s">
        <v>599</v>
      </c>
      <c r="C104" s="203" t="s">
        <v>2461</v>
      </c>
      <c r="D104" s="204" t="s">
        <v>2522</v>
      </c>
      <c r="E104" s="38">
        <v>1117.2</v>
      </c>
      <c r="F104" s="38">
        <v>3467.7887999999998</v>
      </c>
      <c r="G104" s="385">
        <v>1450</v>
      </c>
      <c r="H104" s="38">
        <v>3938.2000000000003</v>
      </c>
      <c r="I104" s="378">
        <f t="shared" si="1"/>
        <v>7405.9888000000001</v>
      </c>
      <c r="J104" s="41"/>
      <c r="K104" s="359"/>
    </row>
    <row r="105" spans="1:11" s="6" customFormat="1" ht="45">
      <c r="A105" s="804">
        <v>3305</v>
      </c>
      <c r="B105" s="69" t="s">
        <v>600</v>
      </c>
      <c r="C105" s="203" t="s">
        <v>2461</v>
      </c>
      <c r="D105" s="204" t="s">
        <v>2523</v>
      </c>
      <c r="E105" s="38">
        <v>1267.2</v>
      </c>
      <c r="F105" s="38">
        <v>101.376</v>
      </c>
      <c r="G105" s="385">
        <v>1450</v>
      </c>
      <c r="H105" s="38">
        <v>116</v>
      </c>
      <c r="I105" s="378">
        <f t="shared" si="1"/>
        <v>217.376</v>
      </c>
      <c r="J105" s="41"/>
      <c r="K105" s="359"/>
    </row>
    <row r="106" spans="1:11" s="6" customFormat="1" ht="45">
      <c r="A106" s="597">
        <v>3306</v>
      </c>
      <c r="B106" s="69" t="s">
        <v>601</v>
      </c>
      <c r="C106" s="203" t="s">
        <v>2031</v>
      </c>
      <c r="D106" s="204" t="s">
        <v>2524</v>
      </c>
      <c r="E106" s="38">
        <v>199.2</v>
      </c>
      <c r="F106" s="38">
        <v>199.2</v>
      </c>
      <c r="G106" s="385">
        <v>1450</v>
      </c>
      <c r="H106" s="38">
        <v>63.8</v>
      </c>
      <c r="I106" s="378">
        <f t="shared" si="1"/>
        <v>263</v>
      </c>
      <c r="J106" s="41"/>
      <c r="K106" s="359"/>
    </row>
    <row r="107" spans="1:11" s="6" customFormat="1" ht="45">
      <c r="A107" s="804">
        <v>3307</v>
      </c>
      <c r="B107" s="69" t="s">
        <v>602</v>
      </c>
      <c r="C107" s="203" t="s">
        <v>2031</v>
      </c>
      <c r="D107" s="204" t="s">
        <v>2493</v>
      </c>
      <c r="E107" s="38">
        <v>615.6</v>
      </c>
      <c r="F107" s="38">
        <v>1231.2</v>
      </c>
      <c r="G107" s="385">
        <v>1450</v>
      </c>
      <c r="H107" s="38">
        <v>468.35</v>
      </c>
      <c r="I107" s="378">
        <f t="shared" si="1"/>
        <v>1699.5500000000002</v>
      </c>
      <c r="J107" s="41"/>
      <c r="K107" s="359"/>
    </row>
    <row r="108" spans="1:11" s="6" customFormat="1" ht="45">
      <c r="A108" s="597">
        <v>3308</v>
      </c>
      <c r="B108" s="69" t="s">
        <v>603</v>
      </c>
      <c r="C108" s="203" t="s">
        <v>2031</v>
      </c>
      <c r="D108" s="204" t="s">
        <v>2525</v>
      </c>
      <c r="E108" s="38">
        <v>742.8</v>
      </c>
      <c r="F108" s="38">
        <v>1485.6</v>
      </c>
      <c r="G108" s="385">
        <v>1450</v>
      </c>
      <c r="H108" s="38">
        <v>601.75</v>
      </c>
      <c r="I108" s="378">
        <f t="shared" si="1"/>
        <v>2087.35</v>
      </c>
      <c r="J108" s="41"/>
      <c r="K108" s="359"/>
    </row>
    <row r="109" spans="1:11" s="6" customFormat="1" ht="45">
      <c r="A109" s="804">
        <v>3309</v>
      </c>
      <c r="B109" s="69" t="s">
        <v>604</v>
      </c>
      <c r="C109" s="203" t="s">
        <v>2031</v>
      </c>
      <c r="D109" s="204" t="s">
        <v>2526</v>
      </c>
      <c r="E109" s="38">
        <v>742.8</v>
      </c>
      <c r="F109" s="38">
        <v>1485.6</v>
      </c>
      <c r="G109" s="385">
        <v>1450</v>
      </c>
      <c r="H109" s="38">
        <v>681.5</v>
      </c>
      <c r="I109" s="378">
        <f t="shared" si="1"/>
        <v>2167.1</v>
      </c>
      <c r="J109" s="41"/>
      <c r="K109" s="359"/>
    </row>
    <row r="110" spans="1:11" s="6" customFormat="1" ht="45">
      <c r="A110" s="597">
        <v>3310</v>
      </c>
      <c r="B110" s="69" t="s">
        <v>605</v>
      </c>
      <c r="C110" s="203" t="s">
        <v>2031</v>
      </c>
      <c r="D110" s="204" t="s">
        <v>2527</v>
      </c>
      <c r="E110" s="38">
        <v>882</v>
      </c>
      <c r="F110" s="38">
        <v>882</v>
      </c>
      <c r="G110" s="385">
        <v>1450</v>
      </c>
      <c r="H110" s="38">
        <v>533.6</v>
      </c>
      <c r="I110" s="378">
        <f t="shared" si="1"/>
        <v>1415.6</v>
      </c>
      <c r="J110" s="41"/>
      <c r="K110" s="359"/>
    </row>
    <row r="111" spans="1:11" s="6" customFormat="1" ht="45">
      <c r="A111" s="804">
        <v>3311</v>
      </c>
      <c r="B111" s="69" t="s">
        <v>606</v>
      </c>
      <c r="C111" s="203" t="s">
        <v>2031</v>
      </c>
      <c r="D111" s="204" t="s">
        <v>2528</v>
      </c>
      <c r="E111" s="38">
        <v>882</v>
      </c>
      <c r="F111" s="38">
        <v>882</v>
      </c>
      <c r="G111" s="385">
        <v>1450</v>
      </c>
      <c r="H111" s="38">
        <v>540.85</v>
      </c>
      <c r="I111" s="378">
        <f t="shared" si="1"/>
        <v>1422.85</v>
      </c>
      <c r="J111" s="41"/>
      <c r="K111" s="359"/>
    </row>
    <row r="112" spans="1:11" s="6" customFormat="1" ht="45">
      <c r="A112" s="597">
        <v>3312</v>
      </c>
      <c r="B112" s="69" t="s">
        <v>607</v>
      </c>
      <c r="C112" s="203" t="s">
        <v>2031</v>
      </c>
      <c r="D112" s="204" t="s">
        <v>2529</v>
      </c>
      <c r="E112" s="38">
        <v>909.6</v>
      </c>
      <c r="F112" s="38">
        <v>1819.2</v>
      </c>
      <c r="G112" s="385">
        <v>1450</v>
      </c>
      <c r="H112" s="38">
        <v>1120.8500000000001</v>
      </c>
      <c r="I112" s="378">
        <f t="shared" si="1"/>
        <v>2940.05</v>
      </c>
      <c r="J112" s="41"/>
      <c r="K112" s="359"/>
    </row>
    <row r="113" spans="1:11" s="6" customFormat="1" ht="45">
      <c r="A113" s="804">
        <v>3313</v>
      </c>
      <c r="B113" s="69" t="s">
        <v>608</v>
      </c>
      <c r="C113" s="203" t="s">
        <v>2031</v>
      </c>
      <c r="D113" s="204" t="s">
        <v>2530</v>
      </c>
      <c r="E113" s="38">
        <v>904.8</v>
      </c>
      <c r="F113" s="38">
        <v>904.8</v>
      </c>
      <c r="G113" s="385">
        <v>1450</v>
      </c>
      <c r="H113" s="38">
        <v>362.5</v>
      </c>
      <c r="I113" s="378">
        <f t="shared" si="1"/>
        <v>1267.3</v>
      </c>
      <c r="J113" s="41"/>
      <c r="K113" s="359"/>
    </row>
    <row r="114" spans="1:11" s="6" customFormat="1" ht="45">
      <c r="A114" s="597">
        <v>3314</v>
      </c>
      <c r="B114" s="69" t="s">
        <v>609</v>
      </c>
      <c r="C114" s="203" t="s">
        <v>2031</v>
      </c>
      <c r="D114" s="204" t="s">
        <v>2531</v>
      </c>
      <c r="E114" s="38">
        <v>820.8</v>
      </c>
      <c r="F114" s="38">
        <v>1641.6</v>
      </c>
      <c r="G114" s="385">
        <v>1450</v>
      </c>
      <c r="H114" s="38">
        <v>812.00000000000011</v>
      </c>
      <c r="I114" s="378">
        <f t="shared" si="1"/>
        <v>2453.6</v>
      </c>
      <c r="J114" s="41"/>
      <c r="K114" s="359"/>
    </row>
    <row r="115" spans="1:11" s="6" customFormat="1" ht="45">
      <c r="A115" s="804">
        <v>3315</v>
      </c>
      <c r="B115" s="69" t="s">
        <v>541</v>
      </c>
      <c r="C115" s="203" t="s">
        <v>2532</v>
      </c>
      <c r="D115" s="204" t="s">
        <v>2533</v>
      </c>
      <c r="E115" s="38">
        <v>797.18</v>
      </c>
      <c r="F115" s="38">
        <v>9350.9213999999993</v>
      </c>
      <c r="G115" s="385">
        <v>1250</v>
      </c>
      <c r="H115" s="38">
        <v>14662.5</v>
      </c>
      <c r="I115" s="378">
        <f t="shared" si="1"/>
        <v>24013.421399999999</v>
      </c>
      <c r="J115" s="41"/>
      <c r="K115" s="359"/>
    </row>
    <row r="116" spans="1:11" s="6" customFormat="1" ht="15">
      <c r="A116" s="597">
        <v>3316</v>
      </c>
      <c r="B116" s="68" t="s">
        <v>2534</v>
      </c>
      <c r="C116" s="74"/>
      <c r="D116" s="198"/>
      <c r="E116" s="38"/>
      <c r="F116" s="38"/>
      <c r="G116" s="385"/>
      <c r="H116" s="38"/>
      <c r="I116" s="378">
        <f t="shared" si="1"/>
        <v>0</v>
      </c>
      <c r="J116" s="41"/>
      <c r="K116" s="359"/>
    </row>
    <row r="117" spans="1:11" s="6" customFormat="1" ht="75">
      <c r="A117" s="804">
        <v>3317</v>
      </c>
      <c r="B117" s="44" t="s">
        <v>2535</v>
      </c>
      <c r="C117" s="203" t="s">
        <v>31</v>
      </c>
      <c r="D117" s="204">
        <v>1</v>
      </c>
      <c r="E117" s="38">
        <v>212349.72</v>
      </c>
      <c r="F117" s="38">
        <v>212349.72</v>
      </c>
      <c r="G117" s="385">
        <v>73260</v>
      </c>
      <c r="H117" s="38">
        <v>73260</v>
      </c>
      <c r="I117" s="378">
        <f t="shared" si="1"/>
        <v>285609.71999999997</v>
      </c>
      <c r="J117" s="41"/>
      <c r="K117" s="359"/>
    </row>
    <row r="118" spans="1:11" s="6" customFormat="1" ht="75">
      <c r="A118" s="597">
        <v>3318</v>
      </c>
      <c r="B118" s="69" t="s">
        <v>2536</v>
      </c>
      <c r="C118" s="203" t="s">
        <v>31</v>
      </c>
      <c r="D118" s="204">
        <v>1</v>
      </c>
      <c r="E118" s="38">
        <v>212349.72</v>
      </c>
      <c r="F118" s="38">
        <v>212349.72</v>
      </c>
      <c r="G118" s="385">
        <v>73260</v>
      </c>
      <c r="H118" s="38">
        <v>73260</v>
      </c>
      <c r="I118" s="378">
        <f t="shared" si="1"/>
        <v>285609.71999999997</v>
      </c>
      <c r="J118" s="41"/>
      <c r="K118" s="359"/>
    </row>
    <row r="119" spans="1:11" s="6" customFormat="1" ht="30">
      <c r="A119" s="804">
        <v>3319</v>
      </c>
      <c r="B119" s="69" t="s">
        <v>610</v>
      </c>
      <c r="C119" s="203" t="s">
        <v>31</v>
      </c>
      <c r="D119" s="204">
        <v>1</v>
      </c>
      <c r="E119" s="38">
        <v>36863.75</v>
      </c>
      <c r="F119" s="38">
        <v>36863.75</v>
      </c>
      <c r="G119" s="385">
        <v>5200</v>
      </c>
      <c r="H119" s="38">
        <v>5200</v>
      </c>
      <c r="I119" s="378">
        <f t="shared" si="1"/>
        <v>42063.75</v>
      </c>
      <c r="J119" s="41"/>
      <c r="K119" s="359"/>
    </row>
    <row r="120" spans="1:11" s="6" customFormat="1" ht="30">
      <c r="A120" s="597">
        <v>3320</v>
      </c>
      <c r="B120" s="44" t="s">
        <v>611</v>
      </c>
      <c r="C120" s="203" t="s">
        <v>31</v>
      </c>
      <c r="D120" s="204">
        <v>1</v>
      </c>
      <c r="E120" s="38">
        <v>22173.84</v>
      </c>
      <c r="F120" s="38">
        <v>22173.84</v>
      </c>
      <c r="G120" s="385">
        <v>8000</v>
      </c>
      <c r="H120" s="38">
        <v>8000</v>
      </c>
      <c r="I120" s="378">
        <f t="shared" si="1"/>
        <v>30173.84</v>
      </c>
      <c r="J120" s="41"/>
      <c r="K120" s="359"/>
    </row>
    <row r="121" spans="1:11" s="6" customFormat="1" ht="30">
      <c r="A121" s="804">
        <v>3321</v>
      </c>
      <c r="B121" s="69" t="s">
        <v>612</v>
      </c>
      <c r="C121" s="203" t="s">
        <v>31</v>
      </c>
      <c r="D121" s="204">
        <v>2</v>
      </c>
      <c r="E121" s="38">
        <v>2664.2000000000003</v>
      </c>
      <c r="F121" s="38">
        <v>5328.4000000000005</v>
      </c>
      <c r="G121" s="385">
        <v>1110</v>
      </c>
      <c r="H121" s="38">
        <v>2220</v>
      </c>
      <c r="I121" s="378">
        <f t="shared" si="1"/>
        <v>7548.4000000000005</v>
      </c>
      <c r="J121" s="41"/>
      <c r="K121" s="359"/>
    </row>
    <row r="122" spans="1:11" s="6" customFormat="1" ht="45">
      <c r="A122" s="597">
        <v>3322</v>
      </c>
      <c r="B122" s="69" t="s">
        <v>613</v>
      </c>
      <c r="C122" s="203" t="s">
        <v>2461</v>
      </c>
      <c r="D122" s="204" t="s">
        <v>2537</v>
      </c>
      <c r="E122" s="38">
        <v>1566</v>
      </c>
      <c r="F122" s="38">
        <v>12753.503999999999</v>
      </c>
      <c r="G122" s="385">
        <v>1450</v>
      </c>
      <c r="H122" s="38">
        <v>14761</v>
      </c>
      <c r="I122" s="378">
        <f t="shared" si="1"/>
        <v>27514.504000000001</v>
      </c>
      <c r="J122" s="41"/>
      <c r="K122" s="359"/>
    </row>
    <row r="123" spans="1:11" s="6" customFormat="1" ht="45">
      <c r="A123" s="804">
        <v>3323</v>
      </c>
      <c r="B123" s="69" t="s">
        <v>614</v>
      </c>
      <c r="C123" s="203" t="s">
        <v>2461</v>
      </c>
      <c r="D123" s="204" t="s">
        <v>2538</v>
      </c>
      <c r="E123" s="38">
        <v>1566</v>
      </c>
      <c r="F123" s="38">
        <v>6076.08</v>
      </c>
      <c r="G123" s="385">
        <v>1450</v>
      </c>
      <c r="H123" s="38">
        <v>7032.4999999999991</v>
      </c>
      <c r="I123" s="378">
        <f t="shared" si="1"/>
        <v>13108.579999999998</v>
      </c>
      <c r="J123" s="41"/>
      <c r="K123" s="359"/>
    </row>
    <row r="124" spans="1:11" s="6" customFormat="1" ht="45">
      <c r="A124" s="597">
        <v>3324</v>
      </c>
      <c r="B124" s="69" t="s">
        <v>615</v>
      </c>
      <c r="C124" s="203" t="s">
        <v>2031</v>
      </c>
      <c r="D124" s="204" t="s">
        <v>2539</v>
      </c>
      <c r="E124" s="38">
        <v>310.8</v>
      </c>
      <c r="F124" s="38">
        <v>621.6</v>
      </c>
      <c r="G124" s="385">
        <v>1450</v>
      </c>
      <c r="H124" s="38">
        <v>232</v>
      </c>
      <c r="I124" s="378">
        <f t="shared" si="1"/>
        <v>853.6</v>
      </c>
      <c r="J124" s="41"/>
      <c r="K124" s="359"/>
    </row>
    <row r="125" spans="1:11" s="6" customFormat="1" ht="45">
      <c r="A125" s="804">
        <v>3325</v>
      </c>
      <c r="B125" s="69" t="s">
        <v>616</v>
      </c>
      <c r="C125" s="203" t="s">
        <v>2031</v>
      </c>
      <c r="D125" s="204" t="s">
        <v>2540</v>
      </c>
      <c r="E125" s="38">
        <v>788.4</v>
      </c>
      <c r="F125" s="38">
        <v>1576.8</v>
      </c>
      <c r="G125" s="385">
        <v>1450</v>
      </c>
      <c r="H125" s="38">
        <v>517.65</v>
      </c>
      <c r="I125" s="378">
        <f t="shared" si="1"/>
        <v>2094.4499999999998</v>
      </c>
      <c r="J125" s="41"/>
      <c r="K125" s="359"/>
    </row>
    <row r="126" spans="1:11" s="6" customFormat="1" ht="45">
      <c r="A126" s="597">
        <v>3326</v>
      </c>
      <c r="B126" s="69" t="s">
        <v>617</v>
      </c>
      <c r="C126" s="203" t="s">
        <v>2031</v>
      </c>
      <c r="D126" s="204" t="s">
        <v>2541</v>
      </c>
      <c r="E126" s="38">
        <v>840</v>
      </c>
      <c r="F126" s="38">
        <v>1680</v>
      </c>
      <c r="G126" s="385">
        <v>1450</v>
      </c>
      <c r="H126" s="38">
        <v>972.95</v>
      </c>
      <c r="I126" s="378">
        <f t="shared" si="1"/>
        <v>2652.95</v>
      </c>
      <c r="J126" s="41"/>
      <c r="K126" s="359"/>
    </row>
    <row r="127" spans="1:11" s="6" customFormat="1" ht="45">
      <c r="A127" s="804">
        <v>3327</v>
      </c>
      <c r="B127" s="69" t="s">
        <v>618</v>
      </c>
      <c r="C127" s="203" t="s">
        <v>2031</v>
      </c>
      <c r="D127" s="204" t="s">
        <v>2542</v>
      </c>
      <c r="E127" s="38">
        <v>981.59999999999991</v>
      </c>
      <c r="F127" s="38">
        <v>4908</v>
      </c>
      <c r="G127" s="385">
        <v>1450</v>
      </c>
      <c r="H127" s="38">
        <v>3002.9500000000003</v>
      </c>
      <c r="I127" s="378">
        <f t="shared" si="1"/>
        <v>7910.9500000000007</v>
      </c>
      <c r="J127" s="41"/>
      <c r="K127" s="359"/>
    </row>
    <row r="128" spans="1:11" s="6" customFormat="1" ht="45">
      <c r="A128" s="597">
        <v>3328</v>
      </c>
      <c r="B128" s="69" t="s">
        <v>619</v>
      </c>
      <c r="C128" s="203" t="s">
        <v>2031</v>
      </c>
      <c r="D128" s="204" t="s">
        <v>2543</v>
      </c>
      <c r="E128" s="38">
        <v>812.4</v>
      </c>
      <c r="F128" s="38">
        <v>1624.8</v>
      </c>
      <c r="G128" s="385">
        <v>1450</v>
      </c>
      <c r="H128" s="38">
        <v>1283.25</v>
      </c>
      <c r="I128" s="378">
        <f t="shared" si="1"/>
        <v>2908.05</v>
      </c>
      <c r="J128" s="41"/>
      <c r="K128" s="359"/>
    </row>
    <row r="129" spans="1:11" s="6" customFormat="1" ht="45">
      <c r="A129" s="804">
        <v>3329</v>
      </c>
      <c r="B129" s="69" t="s">
        <v>620</v>
      </c>
      <c r="C129" s="203" t="s">
        <v>2031</v>
      </c>
      <c r="D129" s="204" t="s">
        <v>2544</v>
      </c>
      <c r="E129" s="38">
        <v>1011.5999999999999</v>
      </c>
      <c r="F129" s="38">
        <v>2023.1999999999998</v>
      </c>
      <c r="G129" s="385">
        <v>1450</v>
      </c>
      <c r="H129" s="38">
        <v>1568.9</v>
      </c>
      <c r="I129" s="378">
        <f t="shared" si="1"/>
        <v>3592.1</v>
      </c>
      <c r="J129" s="41"/>
      <c r="K129" s="359"/>
    </row>
    <row r="130" spans="1:11" s="6" customFormat="1" ht="45">
      <c r="A130" s="597">
        <v>3330</v>
      </c>
      <c r="B130" s="69" t="s">
        <v>621</v>
      </c>
      <c r="C130" s="203" t="s">
        <v>2031</v>
      </c>
      <c r="D130" s="204" t="s">
        <v>2545</v>
      </c>
      <c r="E130" s="38">
        <v>1089.5999999999999</v>
      </c>
      <c r="F130" s="38">
        <v>4358.3999999999996</v>
      </c>
      <c r="G130" s="385">
        <v>1450</v>
      </c>
      <c r="H130" s="38">
        <v>1972.0000000000002</v>
      </c>
      <c r="I130" s="378">
        <f t="shared" si="1"/>
        <v>6330.4</v>
      </c>
      <c r="J130" s="41"/>
      <c r="K130" s="359"/>
    </row>
    <row r="131" spans="1:11" s="6" customFormat="1" ht="45">
      <c r="A131" s="804">
        <v>3331</v>
      </c>
      <c r="B131" s="69" t="s">
        <v>541</v>
      </c>
      <c r="C131" s="203" t="s">
        <v>2532</v>
      </c>
      <c r="D131" s="204" t="s">
        <v>2546</v>
      </c>
      <c r="E131" s="38">
        <v>797.18</v>
      </c>
      <c r="F131" s="38">
        <v>18805.476199999997</v>
      </c>
      <c r="G131" s="385">
        <v>1250</v>
      </c>
      <c r="H131" s="38">
        <v>29487.5</v>
      </c>
      <c r="I131" s="378">
        <f t="shared" si="1"/>
        <v>48292.976199999997</v>
      </c>
      <c r="J131" s="41"/>
      <c r="K131" s="359"/>
    </row>
    <row r="132" spans="1:11" s="6" customFormat="1" ht="15">
      <c r="A132" s="597">
        <v>3332</v>
      </c>
      <c r="B132" s="69" t="s">
        <v>2547</v>
      </c>
      <c r="C132" s="203"/>
      <c r="D132" s="204"/>
      <c r="E132" s="38"/>
      <c r="F132" s="38"/>
      <c r="G132" s="385"/>
      <c r="H132" s="38"/>
      <c r="I132" s="378">
        <f t="shared" ref="I132:I195" si="2">H132+F132</f>
        <v>0</v>
      </c>
      <c r="J132" s="41"/>
      <c r="K132" s="359"/>
    </row>
    <row r="133" spans="1:11" s="6" customFormat="1" ht="75">
      <c r="A133" s="804">
        <v>3333</v>
      </c>
      <c r="B133" s="69" t="s">
        <v>2548</v>
      </c>
      <c r="C133" s="203" t="s">
        <v>31</v>
      </c>
      <c r="D133" s="204">
        <v>1</v>
      </c>
      <c r="E133" s="38">
        <v>212349.72</v>
      </c>
      <c r="F133" s="38">
        <v>212349.72</v>
      </c>
      <c r="G133" s="385">
        <v>73260</v>
      </c>
      <c r="H133" s="38">
        <v>73260</v>
      </c>
      <c r="I133" s="378">
        <f t="shared" si="2"/>
        <v>285609.71999999997</v>
      </c>
      <c r="J133" s="41"/>
      <c r="K133" s="359"/>
    </row>
    <row r="134" spans="1:11" s="6" customFormat="1" ht="75">
      <c r="A134" s="597">
        <v>3334</v>
      </c>
      <c r="B134" s="69" t="s">
        <v>2548</v>
      </c>
      <c r="C134" s="203" t="s">
        <v>31</v>
      </c>
      <c r="D134" s="204">
        <v>1</v>
      </c>
      <c r="E134" s="38">
        <v>212349.72</v>
      </c>
      <c r="F134" s="38">
        <v>212349.72</v>
      </c>
      <c r="G134" s="385">
        <v>73260</v>
      </c>
      <c r="H134" s="38">
        <v>73260</v>
      </c>
      <c r="I134" s="378">
        <f t="shared" si="2"/>
        <v>285609.71999999997</v>
      </c>
      <c r="J134" s="41"/>
      <c r="K134" s="359"/>
    </row>
    <row r="135" spans="1:11" s="6" customFormat="1" ht="30">
      <c r="A135" s="804">
        <v>3335</v>
      </c>
      <c r="B135" s="69" t="s">
        <v>622</v>
      </c>
      <c r="C135" s="203" t="s">
        <v>31</v>
      </c>
      <c r="D135" s="204">
        <v>1</v>
      </c>
      <c r="E135" s="38">
        <v>36417.5</v>
      </c>
      <c r="F135" s="38">
        <v>36417.5</v>
      </c>
      <c r="G135" s="385">
        <v>5200</v>
      </c>
      <c r="H135" s="38">
        <v>5200</v>
      </c>
      <c r="I135" s="378">
        <f t="shared" si="2"/>
        <v>41617.5</v>
      </c>
      <c r="J135" s="41"/>
      <c r="K135" s="359"/>
    </row>
    <row r="136" spans="1:11" s="6" customFormat="1" ht="30">
      <c r="A136" s="597">
        <v>3336</v>
      </c>
      <c r="B136" s="69" t="s">
        <v>596</v>
      </c>
      <c r="C136" s="203" t="s">
        <v>31</v>
      </c>
      <c r="D136" s="204">
        <v>1</v>
      </c>
      <c r="E136" s="38">
        <v>22173.84</v>
      </c>
      <c r="F136" s="38">
        <v>22173.84</v>
      </c>
      <c r="G136" s="385">
        <v>8000</v>
      </c>
      <c r="H136" s="38">
        <v>8000</v>
      </c>
      <c r="I136" s="378">
        <f t="shared" si="2"/>
        <v>30173.84</v>
      </c>
      <c r="J136" s="41"/>
      <c r="K136" s="359"/>
    </row>
    <row r="137" spans="1:11" s="6" customFormat="1" ht="30">
      <c r="A137" s="804">
        <v>3337</v>
      </c>
      <c r="B137" s="69" t="s">
        <v>623</v>
      </c>
      <c r="C137" s="203" t="s">
        <v>31</v>
      </c>
      <c r="D137" s="204">
        <v>2</v>
      </c>
      <c r="E137" s="38">
        <v>2664.2000000000003</v>
      </c>
      <c r="F137" s="38">
        <v>5328.4000000000005</v>
      </c>
      <c r="G137" s="385">
        <v>1110</v>
      </c>
      <c r="H137" s="38">
        <v>2220</v>
      </c>
      <c r="I137" s="378">
        <f t="shared" si="2"/>
        <v>7548.4000000000005</v>
      </c>
      <c r="J137" s="41"/>
      <c r="K137" s="359"/>
    </row>
    <row r="138" spans="1:11" s="6" customFormat="1" ht="45">
      <c r="A138" s="597">
        <v>3338</v>
      </c>
      <c r="B138" s="69" t="s">
        <v>600</v>
      </c>
      <c r="C138" s="203" t="s">
        <v>2461</v>
      </c>
      <c r="D138" s="204" t="s">
        <v>2549</v>
      </c>
      <c r="E138" s="38">
        <v>1267.2</v>
      </c>
      <c r="F138" s="38">
        <v>31953.715199999999</v>
      </c>
      <c r="G138" s="385">
        <v>1450</v>
      </c>
      <c r="H138" s="38">
        <v>36563.200000000004</v>
      </c>
      <c r="I138" s="378">
        <f t="shared" si="2"/>
        <v>68516.915200000003</v>
      </c>
      <c r="J138" s="41"/>
      <c r="K138" s="359"/>
    </row>
    <row r="139" spans="1:11" s="6" customFormat="1" ht="45">
      <c r="A139" s="804">
        <v>3339</v>
      </c>
      <c r="B139" s="69" t="s">
        <v>624</v>
      </c>
      <c r="C139" s="203" t="s">
        <v>2461</v>
      </c>
      <c r="D139" s="204" t="s">
        <v>2550</v>
      </c>
      <c r="E139" s="38">
        <v>1417.2</v>
      </c>
      <c r="F139" s="38">
        <v>113.376</v>
      </c>
      <c r="G139" s="385">
        <v>1450</v>
      </c>
      <c r="H139" s="38">
        <v>130.5</v>
      </c>
      <c r="I139" s="378">
        <f t="shared" si="2"/>
        <v>243.876</v>
      </c>
      <c r="J139" s="41"/>
      <c r="K139" s="359"/>
    </row>
    <row r="140" spans="1:11" s="6" customFormat="1" ht="45">
      <c r="A140" s="597">
        <v>3340</v>
      </c>
      <c r="B140" s="69" t="s">
        <v>625</v>
      </c>
      <c r="C140" s="203" t="s">
        <v>2031</v>
      </c>
      <c r="D140" s="204" t="s">
        <v>2551</v>
      </c>
      <c r="E140" s="38">
        <v>236.39999999999998</v>
      </c>
      <c r="F140" s="38">
        <v>472.79999999999995</v>
      </c>
      <c r="G140" s="385">
        <v>1450</v>
      </c>
      <c r="H140" s="38">
        <v>162.4</v>
      </c>
      <c r="I140" s="378">
        <f t="shared" si="2"/>
        <v>635.19999999999993</v>
      </c>
      <c r="J140" s="41"/>
      <c r="K140" s="359"/>
    </row>
    <row r="141" spans="1:11" s="6" customFormat="1" ht="45">
      <c r="A141" s="804">
        <v>3341</v>
      </c>
      <c r="B141" s="69" t="s">
        <v>626</v>
      </c>
      <c r="C141" s="203" t="s">
        <v>2031</v>
      </c>
      <c r="D141" s="204" t="s">
        <v>2552</v>
      </c>
      <c r="E141" s="38">
        <v>693.6</v>
      </c>
      <c r="F141" s="38">
        <v>2774.4</v>
      </c>
      <c r="G141" s="385">
        <v>1450</v>
      </c>
      <c r="H141" s="38">
        <v>1010.65</v>
      </c>
      <c r="I141" s="378">
        <f t="shared" si="2"/>
        <v>3785.05</v>
      </c>
      <c r="J141" s="41"/>
      <c r="K141" s="359"/>
    </row>
    <row r="142" spans="1:11" s="6" customFormat="1" ht="45">
      <c r="A142" s="597">
        <v>3342</v>
      </c>
      <c r="B142" s="69" t="s">
        <v>627</v>
      </c>
      <c r="C142" s="203" t="s">
        <v>2031</v>
      </c>
      <c r="D142" s="204" t="s">
        <v>2553</v>
      </c>
      <c r="E142" s="38">
        <v>840</v>
      </c>
      <c r="F142" s="38">
        <v>7560</v>
      </c>
      <c r="G142" s="385">
        <v>1450</v>
      </c>
      <c r="H142" s="38">
        <v>3503.2</v>
      </c>
      <c r="I142" s="378">
        <f t="shared" si="2"/>
        <v>11063.2</v>
      </c>
      <c r="J142" s="41"/>
      <c r="K142" s="359"/>
    </row>
    <row r="143" spans="1:11" s="6" customFormat="1" ht="45">
      <c r="A143" s="804">
        <v>3343</v>
      </c>
      <c r="B143" s="69" t="s">
        <v>628</v>
      </c>
      <c r="C143" s="203" t="s">
        <v>2031</v>
      </c>
      <c r="D143" s="204" t="s">
        <v>2554</v>
      </c>
      <c r="E143" s="38">
        <v>748.8</v>
      </c>
      <c r="F143" s="38">
        <v>1497.6</v>
      </c>
      <c r="G143" s="385">
        <v>1450</v>
      </c>
      <c r="H143" s="38">
        <v>1171.6000000000001</v>
      </c>
      <c r="I143" s="378">
        <f t="shared" si="2"/>
        <v>2669.2</v>
      </c>
      <c r="J143" s="41"/>
      <c r="K143" s="359"/>
    </row>
    <row r="144" spans="1:11" s="6" customFormat="1" ht="45">
      <c r="A144" s="597">
        <v>3344</v>
      </c>
      <c r="B144" s="69" t="s">
        <v>629</v>
      </c>
      <c r="C144" s="203" t="s">
        <v>2031</v>
      </c>
      <c r="D144" s="204" t="s">
        <v>2555</v>
      </c>
      <c r="E144" s="38">
        <v>772.8</v>
      </c>
      <c r="F144" s="38">
        <v>1545.6</v>
      </c>
      <c r="G144" s="385">
        <v>1450</v>
      </c>
      <c r="H144" s="38">
        <v>1178.8499999999999</v>
      </c>
      <c r="I144" s="378">
        <f t="shared" si="2"/>
        <v>2724.45</v>
      </c>
      <c r="J144" s="41"/>
      <c r="K144" s="359"/>
    </row>
    <row r="145" spans="1:11" s="6" customFormat="1" ht="45">
      <c r="A145" s="804">
        <v>3345</v>
      </c>
      <c r="B145" s="69" t="s">
        <v>630</v>
      </c>
      <c r="C145" s="203" t="s">
        <v>2031</v>
      </c>
      <c r="D145" s="204" t="s">
        <v>2556</v>
      </c>
      <c r="E145" s="38">
        <v>906</v>
      </c>
      <c r="F145" s="38">
        <v>906</v>
      </c>
      <c r="G145" s="385">
        <v>1450</v>
      </c>
      <c r="H145" s="38">
        <v>406.00000000000006</v>
      </c>
      <c r="I145" s="378">
        <f t="shared" si="2"/>
        <v>1312</v>
      </c>
      <c r="J145" s="41"/>
      <c r="K145" s="359"/>
    </row>
    <row r="146" spans="1:11" s="6" customFormat="1" ht="45">
      <c r="A146" s="597">
        <v>3346</v>
      </c>
      <c r="B146" s="69" t="s">
        <v>631</v>
      </c>
      <c r="C146" s="203" t="s">
        <v>2031</v>
      </c>
      <c r="D146" s="204" t="s">
        <v>2557</v>
      </c>
      <c r="E146" s="38">
        <v>984</v>
      </c>
      <c r="F146" s="38">
        <v>1968</v>
      </c>
      <c r="G146" s="385">
        <v>1450</v>
      </c>
      <c r="H146" s="38">
        <v>899</v>
      </c>
      <c r="I146" s="378">
        <f t="shared" si="2"/>
        <v>2867</v>
      </c>
      <c r="J146" s="41"/>
      <c r="K146" s="359"/>
    </row>
    <row r="147" spans="1:11" s="6" customFormat="1" ht="45">
      <c r="A147" s="804">
        <v>3347</v>
      </c>
      <c r="B147" s="69" t="s">
        <v>632</v>
      </c>
      <c r="C147" s="203" t="s">
        <v>2031</v>
      </c>
      <c r="D147" s="204" t="s">
        <v>2556</v>
      </c>
      <c r="E147" s="38">
        <v>906</v>
      </c>
      <c r="F147" s="38">
        <v>906</v>
      </c>
      <c r="G147" s="385">
        <v>1450</v>
      </c>
      <c r="H147" s="38">
        <v>406.00000000000006</v>
      </c>
      <c r="I147" s="378">
        <f t="shared" si="2"/>
        <v>1312</v>
      </c>
      <c r="J147" s="41"/>
      <c r="K147" s="359"/>
    </row>
    <row r="148" spans="1:11" s="6" customFormat="1" ht="45">
      <c r="A148" s="597">
        <v>3348</v>
      </c>
      <c r="B148" s="69" t="s">
        <v>541</v>
      </c>
      <c r="C148" s="203" t="s">
        <v>2532</v>
      </c>
      <c r="D148" s="204" t="s">
        <v>2558</v>
      </c>
      <c r="E148" s="38">
        <v>797.18</v>
      </c>
      <c r="F148" s="38">
        <v>33114.857199999999</v>
      </c>
      <c r="G148" s="385">
        <v>1250</v>
      </c>
      <c r="H148" s="38">
        <v>51925</v>
      </c>
      <c r="I148" s="378">
        <f t="shared" si="2"/>
        <v>85039.857199999999</v>
      </c>
      <c r="J148" s="41"/>
      <c r="K148" s="359"/>
    </row>
    <row r="149" spans="1:11" s="6" customFormat="1" ht="15">
      <c r="A149" s="804">
        <v>3349</v>
      </c>
      <c r="B149" s="69" t="s">
        <v>2559</v>
      </c>
      <c r="C149" s="203"/>
      <c r="D149" s="204"/>
      <c r="E149" s="38"/>
      <c r="F149" s="38"/>
      <c r="G149" s="385"/>
      <c r="H149" s="38"/>
      <c r="I149" s="378">
        <f t="shared" si="2"/>
        <v>0</v>
      </c>
      <c r="J149" s="41"/>
      <c r="K149" s="359"/>
    </row>
    <row r="150" spans="1:11" s="6" customFormat="1" ht="60">
      <c r="A150" s="597">
        <v>3350</v>
      </c>
      <c r="B150" s="69" t="s">
        <v>2560</v>
      </c>
      <c r="C150" s="203" t="s">
        <v>31</v>
      </c>
      <c r="D150" s="204">
        <v>1</v>
      </c>
      <c r="E150" s="38">
        <v>102783.79</v>
      </c>
      <c r="F150" s="38">
        <v>102783.79</v>
      </c>
      <c r="G150" s="385">
        <v>61050</v>
      </c>
      <c r="H150" s="38">
        <v>61050</v>
      </c>
      <c r="I150" s="378">
        <f t="shared" si="2"/>
        <v>163833.78999999998</v>
      </c>
      <c r="J150" s="41"/>
      <c r="K150" s="359"/>
    </row>
    <row r="151" spans="1:11" s="6" customFormat="1" ht="30">
      <c r="A151" s="804">
        <v>3351</v>
      </c>
      <c r="B151" s="69" t="s">
        <v>543</v>
      </c>
      <c r="C151" s="203" t="s">
        <v>31</v>
      </c>
      <c r="D151" s="204">
        <v>3</v>
      </c>
      <c r="E151" s="38">
        <v>1858.6</v>
      </c>
      <c r="F151" s="38">
        <v>5575.7999999999993</v>
      </c>
      <c r="G151" s="385">
        <v>1000</v>
      </c>
      <c r="H151" s="38">
        <v>3000</v>
      </c>
      <c r="I151" s="378">
        <f t="shared" si="2"/>
        <v>8575.7999999999993</v>
      </c>
      <c r="J151" s="41"/>
      <c r="K151" s="359"/>
    </row>
    <row r="152" spans="1:11" s="6" customFormat="1" ht="30">
      <c r="A152" s="597">
        <v>3352</v>
      </c>
      <c r="B152" s="44" t="s">
        <v>633</v>
      </c>
      <c r="C152" s="203" t="s">
        <v>31</v>
      </c>
      <c r="D152" s="204">
        <v>1</v>
      </c>
      <c r="E152" s="38">
        <v>36898.75</v>
      </c>
      <c r="F152" s="38">
        <v>36898.75</v>
      </c>
      <c r="G152" s="385">
        <v>5200</v>
      </c>
      <c r="H152" s="38">
        <v>5200</v>
      </c>
      <c r="I152" s="378">
        <f t="shared" si="2"/>
        <v>42098.75</v>
      </c>
      <c r="J152" s="41"/>
      <c r="K152" s="359"/>
    </row>
    <row r="153" spans="1:11" s="6" customFormat="1" ht="30">
      <c r="A153" s="804">
        <v>3353</v>
      </c>
      <c r="B153" s="69" t="s">
        <v>589</v>
      </c>
      <c r="C153" s="203" t="s">
        <v>31</v>
      </c>
      <c r="D153" s="204">
        <v>1</v>
      </c>
      <c r="E153" s="38">
        <v>9831.25</v>
      </c>
      <c r="F153" s="38">
        <v>9831.25</v>
      </c>
      <c r="G153" s="385">
        <v>4200</v>
      </c>
      <c r="H153" s="38">
        <v>4200</v>
      </c>
      <c r="I153" s="378">
        <f t="shared" si="2"/>
        <v>14031.25</v>
      </c>
      <c r="J153" s="41"/>
      <c r="K153" s="359"/>
    </row>
    <row r="154" spans="1:11" s="6" customFormat="1" ht="30">
      <c r="A154" s="597">
        <v>3354</v>
      </c>
      <c r="B154" s="44" t="s">
        <v>545</v>
      </c>
      <c r="C154" s="203" t="s">
        <v>31</v>
      </c>
      <c r="D154" s="204">
        <v>3</v>
      </c>
      <c r="E154" s="38">
        <v>323.40000000000003</v>
      </c>
      <c r="F154" s="38">
        <v>970.2</v>
      </c>
      <c r="G154" s="385">
        <v>1110</v>
      </c>
      <c r="H154" s="38">
        <v>3330</v>
      </c>
      <c r="I154" s="378">
        <f t="shared" si="2"/>
        <v>4300.2</v>
      </c>
      <c r="J154" s="41"/>
      <c r="K154" s="359"/>
    </row>
    <row r="155" spans="1:11" s="6" customFormat="1">
      <c r="A155" s="804">
        <v>3355</v>
      </c>
      <c r="B155" s="68" t="s">
        <v>634</v>
      </c>
      <c r="C155" s="203" t="s">
        <v>31</v>
      </c>
      <c r="D155" s="204">
        <v>1</v>
      </c>
      <c r="E155" s="809">
        <v>1937.1000000000001</v>
      </c>
      <c r="F155" s="38">
        <f>E155*D155</f>
        <v>1937.1000000000001</v>
      </c>
      <c r="G155" s="385">
        <v>1110</v>
      </c>
      <c r="H155" s="38">
        <f>G155*D155</f>
        <v>1110</v>
      </c>
      <c r="I155" s="378">
        <f t="shared" si="2"/>
        <v>3047.1000000000004</v>
      </c>
      <c r="J155" s="41"/>
      <c r="K155" s="359"/>
    </row>
    <row r="156" spans="1:11" s="6" customFormat="1" ht="45">
      <c r="A156" s="597">
        <v>3356</v>
      </c>
      <c r="B156" s="44" t="s">
        <v>548</v>
      </c>
      <c r="C156" s="203" t="s">
        <v>2461</v>
      </c>
      <c r="D156" s="204" t="s">
        <v>2561</v>
      </c>
      <c r="E156" s="38">
        <v>1186.8</v>
      </c>
      <c r="F156" s="38">
        <v>1689.2119999999998</v>
      </c>
      <c r="G156" s="385">
        <v>1450</v>
      </c>
      <c r="H156" s="38">
        <v>1943.0000000000002</v>
      </c>
      <c r="I156" s="378">
        <f t="shared" si="2"/>
        <v>3632.212</v>
      </c>
      <c r="J156" s="41"/>
      <c r="K156" s="359"/>
    </row>
    <row r="157" spans="1:11" s="6" customFormat="1" ht="45">
      <c r="A157" s="804">
        <v>3357</v>
      </c>
      <c r="B157" s="69" t="s">
        <v>566</v>
      </c>
      <c r="C157" s="203" t="s">
        <v>2461</v>
      </c>
      <c r="D157" s="204" t="s">
        <v>2562</v>
      </c>
      <c r="E157" s="38">
        <v>1484.3999999999999</v>
      </c>
      <c r="F157" s="38">
        <v>361.20399999999995</v>
      </c>
      <c r="G157" s="385">
        <v>1450</v>
      </c>
      <c r="H157" s="38">
        <v>420.49999999999994</v>
      </c>
      <c r="I157" s="378">
        <f t="shared" si="2"/>
        <v>781.70399999999995</v>
      </c>
      <c r="J157" s="41"/>
      <c r="K157" s="359"/>
    </row>
    <row r="158" spans="1:11" s="6" customFormat="1" ht="45">
      <c r="A158" s="597">
        <v>3358</v>
      </c>
      <c r="B158" s="44" t="s">
        <v>567</v>
      </c>
      <c r="C158" s="203" t="s">
        <v>2461</v>
      </c>
      <c r="D158" s="204" t="s">
        <v>2563</v>
      </c>
      <c r="E158" s="38">
        <v>1899.6</v>
      </c>
      <c r="F158" s="38">
        <v>8313.9159999999993</v>
      </c>
      <c r="G158" s="385">
        <v>1450</v>
      </c>
      <c r="H158" s="38">
        <v>9570</v>
      </c>
      <c r="I158" s="378">
        <f t="shared" si="2"/>
        <v>17883.915999999997</v>
      </c>
      <c r="J158" s="41"/>
      <c r="K158" s="359"/>
    </row>
    <row r="159" spans="1:11" s="6" customFormat="1" ht="45">
      <c r="A159" s="804">
        <v>3359</v>
      </c>
      <c r="B159" s="69" t="s">
        <v>635</v>
      </c>
      <c r="C159" s="203" t="s">
        <v>2461</v>
      </c>
      <c r="D159" s="204" t="s">
        <v>2564</v>
      </c>
      <c r="E159" s="38">
        <v>1566</v>
      </c>
      <c r="F159" s="38">
        <v>1327.9680000000001</v>
      </c>
      <c r="G159" s="385">
        <v>1450</v>
      </c>
      <c r="H159" s="38">
        <v>1537</v>
      </c>
      <c r="I159" s="378">
        <f t="shared" si="2"/>
        <v>2864.9679999999998</v>
      </c>
      <c r="J159" s="41"/>
      <c r="K159" s="359"/>
    </row>
    <row r="160" spans="1:11" s="6" customFormat="1" ht="45">
      <c r="A160" s="597">
        <v>3360</v>
      </c>
      <c r="B160" s="69" t="s">
        <v>636</v>
      </c>
      <c r="C160" s="203" t="s">
        <v>2031</v>
      </c>
      <c r="D160" s="204" t="s">
        <v>2565</v>
      </c>
      <c r="E160" s="38">
        <v>213.6</v>
      </c>
      <c r="F160" s="38">
        <v>427.2</v>
      </c>
      <c r="G160" s="385">
        <v>1450</v>
      </c>
      <c r="H160" s="38">
        <v>268.25</v>
      </c>
      <c r="I160" s="378">
        <f t="shared" si="2"/>
        <v>695.45</v>
      </c>
      <c r="J160" s="41"/>
      <c r="K160" s="359"/>
    </row>
    <row r="161" spans="1:11" s="6" customFormat="1" ht="45">
      <c r="A161" s="804">
        <v>3361</v>
      </c>
      <c r="B161" s="69" t="s">
        <v>551</v>
      </c>
      <c r="C161" s="203" t="s">
        <v>2031</v>
      </c>
      <c r="D161" s="204" t="s">
        <v>2494</v>
      </c>
      <c r="E161" s="38">
        <v>660</v>
      </c>
      <c r="F161" s="38">
        <v>3300</v>
      </c>
      <c r="G161" s="385">
        <v>1450</v>
      </c>
      <c r="H161" s="38">
        <v>585.80000000000007</v>
      </c>
      <c r="I161" s="378">
        <f t="shared" si="2"/>
        <v>3885.8</v>
      </c>
      <c r="J161" s="41"/>
      <c r="K161" s="359"/>
    </row>
    <row r="162" spans="1:11" s="6" customFormat="1" ht="45">
      <c r="A162" s="597">
        <v>3362</v>
      </c>
      <c r="B162" s="69" t="s">
        <v>637</v>
      </c>
      <c r="C162" s="203" t="s">
        <v>2031</v>
      </c>
      <c r="D162" s="204" t="s">
        <v>2566</v>
      </c>
      <c r="E162" s="38">
        <v>405.59999999999997</v>
      </c>
      <c r="F162" s="38">
        <v>405.59999999999997</v>
      </c>
      <c r="G162" s="385">
        <v>1450</v>
      </c>
      <c r="H162" s="38">
        <v>168.20000000000002</v>
      </c>
      <c r="I162" s="378">
        <f t="shared" si="2"/>
        <v>573.79999999999995</v>
      </c>
      <c r="J162" s="41"/>
      <c r="K162" s="359"/>
    </row>
    <row r="163" spans="1:11" s="6" customFormat="1" ht="45">
      <c r="A163" s="804">
        <v>3363</v>
      </c>
      <c r="B163" s="69" t="s">
        <v>571</v>
      </c>
      <c r="C163" s="203" t="s">
        <v>2031</v>
      </c>
      <c r="D163" s="204" t="s">
        <v>2495</v>
      </c>
      <c r="E163" s="38">
        <v>409.2</v>
      </c>
      <c r="F163" s="38">
        <v>409.2</v>
      </c>
      <c r="G163" s="385">
        <v>1450</v>
      </c>
      <c r="H163" s="38">
        <v>256.64999999999998</v>
      </c>
      <c r="I163" s="378">
        <f t="shared" si="2"/>
        <v>665.84999999999991</v>
      </c>
      <c r="J163" s="41"/>
      <c r="K163" s="359"/>
    </row>
    <row r="164" spans="1:11" s="6" customFormat="1" ht="45">
      <c r="A164" s="597">
        <v>3364</v>
      </c>
      <c r="B164" s="69" t="s">
        <v>638</v>
      </c>
      <c r="C164" s="203" t="s">
        <v>2031</v>
      </c>
      <c r="D164" s="204" t="s">
        <v>2567</v>
      </c>
      <c r="E164" s="38">
        <v>909.6</v>
      </c>
      <c r="F164" s="38">
        <v>909.6</v>
      </c>
      <c r="G164" s="385">
        <v>1450</v>
      </c>
      <c r="H164" s="38">
        <v>543.75</v>
      </c>
      <c r="I164" s="378">
        <f t="shared" si="2"/>
        <v>1453.35</v>
      </c>
      <c r="J164" s="41"/>
      <c r="K164" s="359"/>
    </row>
    <row r="165" spans="1:11" s="6" customFormat="1" ht="30">
      <c r="A165" s="804">
        <v>3365</v>
      </c>
      <c r="B165" s="69" t="s">
        <v>573</v>
      </c>
      <c r="C165" s="203" t="s">
        <v>2031</v>
      </c>
      <c r="D165" s="204" t="s">
        <v>2497</v>
      </c>
      <c r="E165" s="38">
        <v>248.39999999999998</v>
      </c>
      <c r="F165" s="38">
        <v>248.39999999999998</v>
      </c>
      <c r="G165" s="385">
        <v>1450</v>
      </c>
      <c r="H165" s="38">
        <v>204.45</v>
      </c>
      <c r="I165" s="378">
        <f t="shared" si="2"/>
        <v>452.84999999999997</v>
      </c>
      <c r="J165" s="41"/>
      <c r="K165" s="359"/>
    </row>
    <row r="166" spans="1:11" s="6" customFormat="1" ht="30">
      <c r="A166" s="597">
        <v>3366</v>
      </c>
      <c r="B166" s="69" t="s">
        <v>575</v>
      </c>
      <c r="C166" s="203" t="s">
        <v>2031</v>
      </c>
      <c r="D166" s="204" t="s">
        <v>2499</v>
      </c>
      <c r="E166" s="38">
        <v>210</v>
      </c>
      <c r="F166" s="38">
        <v>210</v>
      </c>
      <c r="G166" s="385">
        <v>1450</v>
      </c>
      <c r="H166" s="38">
        <v>259.55</v>
      </c>
      <c r="I166" s="378">
        <f t="shared" si="2"/>
        <v>469.55</v>
      </c>
      <c r="J166" s="41"/>
      <c r="K166" s="359"/>
    </row>
    <row r="167" spans="1:11" s="6" customFormat="1" ht="45">
      <c r="A167" s="804">
        <v>3367</v>
      </c>
      <c r="B167" s="69" t="s">
        <v>639</v>
      </c>
      <c r="C167" s="203" t="s">
        <v>2031</v>
      </c>
      <c r="D167" s="204" t="s">
        <v>2568</v>
      </c>
      <c r="E167" s="38">
        <v>1087.2</v>
      </c>
      <c r="F167" s="38">
        <v>1087.2</v>
      </c>
      <c r="G167" s="385">
        <v>1450</v>
      </c>
      <c r="H167" s="38">
        <v>436.45</v>
      </c>
      <c r="I167" s="378">
        <f t="shared" si="2"/>
        <v>1523.65</v>
      </c>
      <c r="J167" s="41"/>
      <c r="K167" s="359"/>
    </row>
    <row r="168" spans="1:11" s="6" customFormat="1" ht="45">
      <c r="A168" s="597">
        <v>3368</v>
      </c>
      <c r="B168" s="69" t="s">
        <v>591</v>
      </c>
      <c r="C168" s="203" t="s">
        <v>2031</v>
      </c>
      <c r="D168" s="204" t="s">
        <v>2569</v>
      </c>
      <c r="E168" s="38">
        <v>304.8</v>
      </c>
      <c r="F168" s="38">
        <v>304.8</v>
      </c>
      <c r="G168" s="385">
        <v>1450</v>
      </c>
      <c r="H168" s="38">
        <v>175.45</v>
      </c>
      <c r="I168" s="378">
        <f t="shared" si="2"/>
        <v>480.25</v>
      </c>
      <c r="J168" s="41"/>
      <c r="K168" s="359"/>
    </row>
    <row r="169" spans="1:11" s="6" customFormat="1" ht="45">
      <c r="A169" s="804">
        <v>3369</v>
      </c>
      <c r="B169" s="69" t="s">
        <v>592</v>
      </c>
      <c r="C169" s="203" t="s">
        <v>2031</v>
      </c>
      <c r="D169" s="204" t="s">
        <v>2518</v>
      </c>
      <c r="E169" s="38">
        <v>366</v>
      </c>
      <c r="F169" s="38">
        <v>366</v>
      </c>
      <c r="G169" s="385">
        <v>1450</v>
      </c>
      <c r="H169" s="38">
        <v>208.79999999999998</v>
      </c>
      <c r="I169" s="378">
        <f t="shared" si="2"/>
        <v>574.79999999999995</v>
      </c>
      <c r="J169" s="41"/>
      <c r="K169" s="359"/>
    </row>
    <row r="170" spans="1:11" s="6" customFormat="1" ht="45">
      <c r="A170" s="597">
        <v>3370</v>
      </c>
      <c r="B170" s="69" t="s">
        <v>640</v>
      </c>
      <c r="C170" s="203" t="s">
        <v>2570</v>
      </c>
      <c r="D170" s="204" t="s">
        <v>2571</v>
      </c>
      <c r="E170" s="38">
        <v>976.52</v>
      </c>
      <c r="F170" s="38">
        <v>14862.634400000001</v>
      </c>
      <c r="G170" s="385">
        <v>1250</v>
      </c>
      <c r="H170" s="38">
        <v>19025</v>
      </c>
      <c r="I170" s="378">
        <f t="shared" si="2"/>
        <v>33887.634400000003</v>
      </c>
      <c r="J170" s="41"/>
      <c r="K170" s="359"/>
    </row>
    <row r="171" spans="1:11" s="6" customFormat="1" ht="15">
      <c r="A171" s="804">
        <v>3371</v>
      </c>
      <c r="B171" s="69" t="s">
        <v>2572</v>
      </c>
      <c r="C171" s="203"/>
      <c r="D171" s="204"/>
      <c r="E171" s="38"/>
      <c r="F171" s="38"/>
      <c r="G171" s="385"/>
      <c r="H171" s="38"/>
      <c r="I171" s="378">
        <f t="shared" si="2"/>
        <v>0</v>
      </c>
      <c r="J171" s="41"/>
      <c r="K171" s="359"/>
    </row>
    <row r="172" spans="1:11" s="6" customFormat="1" ht="90">
      <c r="A172" s="597">
        <v>3372</v>
      </c>
      <c r="B172" s="69" t="s">
        <v>2573</v>
      </c>
      <c r="C172" s="203" t="s">
        <v>31</v>
      </c>
      <c r="D172" s="204">
        <v>1</v>
      </c>
      <c r="E172" s="38">
        <v>1309890.96</v>
      </c>
      <c r="F172" s="38">
        <v>1309890.96</v>
      </c>
      <c r="G172" s="385">
        <v>219657.9</v>
      </c>
      <c r="H172" s="38">
        <v>219657.9</v>
      </c>
      <c r="I172" s="378">
        <f t="shared" si="2"/>
        <v>1529548.8599999999</v>
      </c>
      <c r="J172" s="41"/>
      <c r="K172" s="359"/>
    </row>
    <row r="173" spans="1:11" s="6" customFormat="1" ht="90">
      <c r="A173" s="804">
        <v>3373</v>
      </c>
      <c r="B173" s="69" t="s">
        <v>2573</v>
      </c>
      <c r="C173" s="203" t="s">
        <v>31</v>
      </c>
      <c r="D173" s="204">
        <v>1</v>
      </c>
      <c r="E173" s="38">
        <v>1309890.96</v>
      </c>
      <c r="F173" s="38">
        <v>1309890.96</v>
      </c>
      <c r="G173" s="385">
        <v>219657.9</v>
      </c>
      <c r="H173" s="38">
        <v>219657.9</v>
      </c>
      <c r="I173" s="378">
        <f t="shared" si="2"/>
        <v>1529548.8599999999</v>
      </c>
      <c r="J173" s="41"/>
      <c r="K173" s="359"/>
    </row>
    <row r="174" spans="1:11" s="6" customFormat="1" ht="30">
      <c r="A174" s="597">
        <v>3374</v>
      </c>
      <c r="B174" s="69" t="s">
        <v>641</v>
      </c>
      <c r="C174" s="203" t="s">
        <v>31</v>
      </c>
      <c r="D174" s="204">
        <v>1</v>
      </c>
      <c r="E174" s="38">
        <v>6465.8</v>
      </c>
      <c r="F174" s="38">
        <v>6465.8</v>
      </c>
      <c r="G174" s="385">
        <v>4200</v>
      </c>
      <c r="H174" s="38">
        <v>4200</v>
      </c>
      <c r="I174" s="378">
        <f t="shared" si="2"/>
        <v>10665.8</v>
      </c>
      <c r="J174" s="41"/>
      <c r="K174" s="359"/>
    </row>
    <row r="175" spans="1:11" s="6" customFormat="1" ht="30">
      <c r="A175" s="804">
        <v>3375</v>
      </c>
      <c r="B175" s="69" t="s">
        <v>642</v>
      </c>
      <c r="C175" s="203" t="s">
        <v>31</v>
      </c>
      <c r="D175" s="204">
        <v>10</v>
      </c>
      <c r="E175" s="38">
        <v>9535.2000000000007</v>
      </c>
      <c r="F175" s="38">
        <v>95352</v>
      </c>
      <c r="G175" s="385">
        <v>5200</v>
      </c>
      <c r="H175" s="38">
        <v>52000</v>
      </c>
      <c r="I175" s="378">
        <f t="shared" si="2"/>
        <v>147352</v>
      </c>
      <c r="J175" s="41"/>
      <c r="K175" s="359"/>
    </row>
    <row r="176" spans="1:11" s="6" customFormat="1" ht="30">
      <c r="A176" s="597">
        <v>3376</v>
      </c>
      <c r="B176" s="69" t="s">
        <v>643</v>
      </c>
      <c r="C176" s="203" t="s">
        <v>31</v>
      </c>
      <c r="D176" s="204">
        <v>10</v>
      </c>
      <c r="E176" s="38">
        <v>12522.2</v>
      </c>
      <c r="F176" s="38">
        <v>125222</v>
      </c>
      <c r="G176" s="385">
        <v>5200</v>
      </c>
      <c r="H176" s="38">
        <v>52000</v>
      </c>
      <c r="I176" s="378">
        <f t="shared" si="2"/>
        <v>177222</v>
      </c>
      <c r="J176" s="41"/>
      <c r="K176" s="359"/>
    </row>
    <row r="177" spans="1:11" s="6" customFormat="1" ht="30">
      <c r="A177" s="804">
        <v>3377</v>
      </c>
      <c r="B177" s="69" t="s">
        <v>644</v>
      </c>
      <c r="C177" s="203" t="s">
        <v>31</v>
      </c>
      <c r="D177" s="204">
        <v>1</v>
      </c>
      <c r="E177" s="38">
        <v>82643.75</v>
      </c>
      <c r="F177" s="38">
        <v>82643.75</v>
      </c>
      <c r="G177" s="385">
        <v>12000</v>
      </c>
      <c r="H177" s="38">
        <v>12000</v>
      </c>
      <c r="I177" s="378">
        <f t="shared" si="2"/>
        <v>94643.75</v>
      </c>
      <c r="J177" s="41"/>
      <c r="K177" s="359"/>
    </row>
    <row r="178" spans="1:11" s="6" customFormat="1" ht="30">
      <c r="A178" s="597">
        <v>3378</v>
      </c>
      <c r="B178" s="69" t="s">
        <v>645</v>
      </c>
      <c r="C178" s="203" t="s">
        <v>31</v>
      </c>
      <c r="D178" s="204">
        <v>1</v>
      </c>
      <c r="E178" s="38">
        <v>46290</v>
      </c>
      <c r="F178" s="38">
        <v>46290</v>
      </c>
      <c r="G178" s="385">
        <v>12000</v>
      </c>
      <c r="H178" s="38">
        <v>12000</v>
      </c>
      <c r="I178" s="378">
        <f t="shared" si="2"/>
        <v>58290</v>
      </c>
      <c r="J178" s="41"/>
      <c r="K178" s="359"/>
    </row>
    <row r="179" spans="1:11" s="6" customFormat="1" ht="30">
      <c r="A179" s="804">
        <v>3379</v>
      </c>
      <c r="B179" s="69" t="s">
        <v>646</v>
      </c>
      <c r="C179" s="203" t="s">
        <v>31</v>
      </c>
      <c r="D179" s="204">
        <v>2</v>
      </c>
      <c r="E179" s="38">
        <v>8680.7999999999993</v>
      </c>
      <c r="F179" s="38">
        <v>17361.599999999999</v>
      </c>
      <c r="G179" s="385">
        <v>1400</v>
      </c>
      <c r="H179" s="38">
        <v>2800</v>
      </c>
      <c r="I179" s="378">
        <f t="shared" si="2"/>
        <v>20161.599999999999</v>
      </c>
      <c r="J179" s="41"/>
      <c r="K179" s="359"/>
    </row>
    <row r="180" spans="1:11" s="6" customFormat="1" ht="30">
      <c r="A180" s="597">
        <v>3380</v>
      </c>
      <c r="B180" s="69" t="s">
        <v>647</v>
      </c>
      <c r="C180" s="203" t="s">
        <v>31</v>
      </c>
      <c r="D180" s="204">
        <v>1</v>
      </c>
      <c r="E180" s="38">
        <v>1837.0000000000002</v>
      </c>
      <c r="F180" s="38">
        <v>1837.0000000000002</v>
      </c>
      <c r="G180" s="385">
        <v>1110</v>
      </c>
      <c r="H180" s="38">
        <v>1110</v>
      </c>
      <c r="I180" s="378">
        <f t="shared" si="2"/>
        <v>2947</v>
      </c>
      <c r="J180" s="41"/>
      <c r="K180" s="359"/>
    </row>
    <row r="181" spans="1:11" s="6" customFormat="1" ht="30">
      <c r="A181" s="804">
        <v>3381</v>
      </c>
      <c r="B181" s="69" t="s">
        <v>648</v>
      </c>
      <c r="C181" s="203" t="s">
        <v>31</v>
      </c>
      <c r="D181" s="204">
        <v>10</v>
      </c>
      <c r="E181" s="38">
        <v>4758.6000000000004</v>
      </c>
      <c r="F181" s="38">
        <v>47586</v>
      </c>
      <c r="G181" s="385">
        <v>1110</v>
      </c>
      <c r="H181" s="38">
        <v>11100</v>
      </c>
      <c r="I181" s="378">
        <f t="shared" si="2"/>
        <v>58686</v>
      </c>
      <c r="J181" s="41"/>
      <c r="K181" s="359"/>
    </row>
    <row r="182" spans="1:11" s="6" customFormat="1" ht="30">
      <c r="A182" s="597">
        <v>3382</v>
      </c>
      <c r="B182" s="69" t="s">
        <v>649</v>
      </c>
      <c r="C182" s="203" t="s">
        <v>31</v>
      </c>
      <c r="D182" s="204">
        <v>10</v>
      </c>
      <c r="E182" s="38">
        <v>4758.6000000000004</v>
      </c>
      <c r="F182" s="38">
        <v>47586</v>
      </c>
      <c r="G182" s="385">
        <v>1110</v>
      </c>
      <c r="H182" s="38">
        <v>11100</v>
      </c>
      <c r="I182" s="378">
        <f t="shared" si="2"/>
        <v>58686</v>
      </c>
      <c r="J182" s="41"/>
      <c r="K182" s="359"/>
    </row>
    <row r="183" spans="1:11" s="6" customFormat="1" ht="45">
      <c r="A183" s="804">
        <v>3383</v>
      </c>
      <c r="B183" s="69" t="s">
        <v>650</v>
      </c>
      <c r="C183" s="203" t="s">
        <v>2461</v>
      </c>
      <c r="D183" s="204" t="s">
        <v>2574</v>
      </c>
      <c r="E183" s="38">
        <v>13267.199999999999</v>
      </c>
      <c r="F183" s="38">
        <v>39624.704000000005</v>
      </c>
      <c r="G183" s="385">
        <v>1450</v>
      </c>
      <c r="H183" s="38">
        <v>40817.5</v>
      </c>
      <c r="I183" s="378">
        <f t="shared" si="2"/>
        <v>80442.203999999998</v>
      </c>
      <c r="J183" s="41"/>
      <c r="K183" s="359"/>
    </row>
    <row r="184" spans="1:11" s="6" customFormat="1" ht="45">
      <c r="A184" s="597">
        <v>3384</v>
      </c>
      <c r="B184" s="69" t="s">
        <v>651</v>
      </c>
      <c r="C184" s="203" t="s">
        <v>2461</v>
      </c>
      <c r="D184" s="204" t="s">
        <v>2575</v>
      </c>
      <c r="E184" s="38">
        <v>14858.4</v>
      </c>
      <c r="F184" s="38">
        <v>9905.6</v>
      </c>
      <c r="G184" s="385">
        <v>1450</v>
      </c>
      <c r="H184" s="38">
        <v>10208</v>
      </c>
      <c r="I184" s="378">
        <f t="shared" si="2"/>
        <v>20113.599999999999</v>
      </c>
      <c r="J184" s="41"/>
      <c r="K184" s="359"/>
    </row>
    <row r="185" spans="1:11" s="6" customFormat="1" ht="45">
      <c r="A185" s="804">
        <v>3385</v>
      </c>
      <c r="B185" s="69" t="s">
        <v>614</v>
      </c>
      <c r="C185" s="203" t="s">
        <v>2461</v>
      </c>
      <c r="D185" s="204" t="s">
        <v>2576</v>
      </c>
      <c r="E185" s="38">
        <v>1566</v>
      </c>
      <c r="F185" s="38">
        <v>726.62400000000002</v>
      </c>
      <c r="G185" s="385">
        <v>1450</v>
      </c>
      <c r="H185" s="38">
        <v>840.99999999999989</v>
      </c>
      <c r="I185" s="378">
        <f t="shared" si="2"/>
        <v>1567.6239999999998</v>
      </c>
      <c r="J185" s="41"/>
      <c r="K185" s="359"/>
    </row>
    <row r="186" spans="1:11" s="6" customFormat="1" ht="45">
      <c r="A186" s="597">
        <v>3386</v>
      </c>
      <c r="B186" s="69" t="s">
        <v>535</v>
      </c>
      <c r="C186" s="203" t="s">
        <v>2461</v>
      </c>
      <c r="D186" s="204" t="s">
        <v>2577</v>
      </c>
      <c r="E186" s="38">
        <v>2504.4</v>
      </c>
      <c r="F186" s="38">
        <v>74230.415999999997</v>
      </c>
      <c r="G186" s="385">
        <v>1450</v>
      </c>
      <c r="H186" s="38">
        <v>85956</v>
      </c>
      <c r="I186" s="378">
        <f t="shared" si="2"/>
        <v>160186.416</v>
      </c>
      <c r="J186" s="41"/>
      <c r="K186" s="359"/>
    </row>
    <row r="187" spans="1:11" s="6" customFormat="1" ht="45">
      <c r="A187" s="804">
        <v>3387</v>
      </c>
      <c r="B187" s="69" t="s">
        <v>652</v>
      </c>
      <c r="C187" s="203" t="s">
        <v>2461</v>
      </c>
      <c r="D187" s="204" t="s">
        <v>2578</v>
      </c>
      <c r="E187" s="38">
        <v>3104.4</v>
      </c>
      <c r="F187" s="38">
        <v>8692.32</v>
      </c>
      <c r="G187" s="385">
        <v>1450</v>
      </c>
      <c r="H187" s="38">
        <v>10150</v>
      </c>
      <c r="I187" s="378">
        <f t="shared" si="2"/>
        <v>18842.32</v>
      </c>
      <c r="J187" s="41"/>
      <c r="K187" s="359"/>
    </row>
    <row r="188" spans="1:11" s="6" customFormat="1" ht="45">
      <c r="A188" s="597">
        <v>3388</v>
      </c>
      <c r="B188" s="69" t="s">
        <v>653</v>
      </c>
      <c r="C188" s="203" t="s">
        <v>2461</v>
      </c>
      <c r="D188" s="204" t="s">
        <v>2579</v>
      </c>
      <c r="E188" s="38">
        <v>3104.4</v>
      </c>
      <c r="F188" s="38">
        <v>30745.977600000002</v>
      </c>
      <c r="G188" s="385">
        <v>1450</v>
      </c>
      <c r="H188" s="38">
        <v>35902</v>
      </c>
      <c r="I188" s="378">
        <f t="shared" si="2"/>
        <v>66647.977599999998</v>
      </c>
      <c r="J188" s="41"/>
      <c r="K188" s="359"/>
    </row>
    <row r="189" spans="1:11" s="6" customFormat="1" ht="45">
      <c r="A189" s="804">
        <v>3389</v>
      </c>
      <c r="B189" s="69" t="s">
        <v>654</v>
      </c>
      <c r="C189" s="203" t="s">
        <v>2461</v>
      </c>
      <c r="D189" s="204" t="s">
        <v>2580</v>
      </c>
      <c r="E189" s="38">
        <v>3404.4</v>
      </c>
      <c r="F189" s="38">
        <v>25056.383999999998</v>
      </c>
      <c r="G189" s="385">
        <v>1450</v>
      </c>
      <c r="H189" s="38">
        <v>29347.999999999996</v>
      </c>
      <c r="I189" s="378">
        <f t="shared" si="2"/>
        <v>54404.383999999991</v>
      </c>
      <c r="J189" s="41"/>
      <c r="K189" s="359"/>
    </row>
    <row r="190" spans="1:11" s="6" customFormat="1" ht="45">
      <c r="A190" s="597">
        <v>3390</v>
      </c>
      <c r="B190" s="69" t="s">
        <v>655</v>
      </c>
      <c r="C190" s="203" t="s">
        <v>2461</v>
      </c>
      <c r="D190" s="204" t="s">
        <v>2581</v>
      </c>
      <c r="E190" s="38">
        <v>3704.3999999999996</v>
      </c>
      <c r="F190" s="38">
        <v>27264.383999999998</v>
      </c>
      <c r="G190" s="385">
        <v>1450</v>
      </c>
      <c r="H190" s="38">
        <v>32015.999999999996</v>
      </c>
      <c r="I190" s="378">
        <f t="shared" si="2"/>
        <v>59280.383999999991</v>
      </c>
      <c r="J190" s="41"/>
      <c r="K190" s="359"/>
    </row>
    <row r="191" spans="1:11" s="6" customFormat="1" ht="45">
      <c r="A191" s="804">
        <v>3391</v>
      </c>
      <c r="B191" s="69" t="s">
        <v>656</v>
      </c>
      <c r="C191" s="203" t="s">
        <v>2461</v>
      </c>
      <c r="D191" s="204" t="s">
        <v>2582</v>
      </c>
      <c r="E191" s="38">
        <v>4004.3999999999996</v>
      </c>
      <c r="F191" s="38">
        <v>45489.983999999989</v>
      </c>
      <c r="G191" s="385">
        <v>1450</v>
      </c>
      <c r="H191" s="38">
        <v>53534</v>
      </c>
      <c r="I191" s="378">
        <f t="shared" si="2"/>
        <v>99023.983999999997</v>
      </c>
      <c r="J191" s="41"/>
      <c r="K191" s="359"/>
    </row>
    <row r="192" spans="1:11" s="6" customFormat="1" ht="45">
      <c r="A192" s="597">
        <v>3392</v>
      </c>
      <c r="B192" s="69" t="s">
        <v>657</v>
      </c>
      <c r="C192" s="203" t="s">
        <v>2461</v>
      </c>
      <c r="D192" s="204" t="s">
        <v>2583</v>
      </c>
      <c r="E192" s="38">
        <v>4304.3999999999996</v>
      </c>
      <c r="F192" s="38">
        <v>32713.439999999995</v>
      </c>
      <c r="G192" s="385">
        <v>1450</v>
      </c>
      <c r="H192" s="38">
        <v>38570</v>
      </c>
      <c r="I192" s="378">
        <f t="shared" si="2"/>
        <v>71283.44</v>
      </c>
      <c r="J192" s="41"/>
      <c r="K192" s="359"/>
    </row>
    <row r="193" spans="1:11" s="6" customFormat="1" ht="45">
      <c r="A193" s="804">
        <v>3393</v>
      </c>
      <c r="B193" s="69" t="s">
        <v>658</v>
      </c>
      <c r="C193" s="203" t="s">
        <v>2461</v>
      </c>
      <c r="D193" s="204" t="s">
        <v>2584</v>
      </c>
      <c r="E193" s="38">
        <v>4603.2</v>
      </c>
      <c r="F193" s="38">
        <v>54501.887999999999</v>
      </c>
      <c r="G193" s="385">
        <v>1450</v>
      </c>
      <c r="H193" s="38">
        <v>64380</v>
      </c>
      <c r="I193" s="378">
        <f t="shared" si="2"/>
        <v>118881.88800000001</v>
      </c>
      <c r="J193" s="41"/>
      <c r="K193" s="359"/>
    </row>
    <row r="194" spans="1:11" s="6" customFormat="1" ht="45">
      <c r="A194" s="597">
        <v>3394</v>
      </c>
      <c r="B194" s="69" t="s">
        <v>659</v>
      </c>
      <c r="C194" s="203" t="s">
        <v>2461</v>
      </c>
      <c r="D194" s="204" t="s">
        <v>2585</v>
      </c>
      <c r="E194" s="38">
        <v>5436</v>
      </c>
      <c r="F194" s="38">
        <v>70450.559999999998</v>
      </c>
      <c r="G194" s="385">
        <v>1450</v>
      </c>
      <c r="H194" s="38">
        <v>75168</v>
      </c>
      <c r="I194" s="378">
        <f t="shared" si="2"/>
        <v>145618.56</v>
      </c>
      <c r="J194" s="41"/>
      <c r="K194" s="359"/>
    </row>
    <row r="195" spans="1:11" s="6" customFormat="1" ht="45">
      <c r="A195" s="804">
        <v>3395</v>
      </c>
      <c r="B195" s="69" t="s">
        <v>660</v>
      </c>
      <c r="C195" s="203" t="s">
        <v>2461</v>
      </c>
      <c r="D195" s="204" t="s">
        <v>2586</v>
      </c>
      <c r="E195" s="38">
        <v>5769.5999999999995</v>
      </c>
      <c r="F195" s="38">
        <v>47079.935999999994</v>
      </c>
      <c r="G195" s="385">
        <v>1450</v>
      </c>
      <c r="H195" s="38">
        <v>50286</v>
      </c>
      <c r="I195" s="378">
        <f t="shared" si="2"/>
        <v>97365.935999999987</v>
      </c>
      <c r="J195" s="41"/>
      <c r="K195" s="359"/>
    </row>
    <row r="196" spans="1:11" s="6" customFormat="1" ht="45">
      <c r="A196" s="597">
        <v>3396</v>
      </c>
      <c r="B196" s="69" t="s">
        <v>661</v>
      </c>
      <c r="C196" s="203" t="s">
        <v>2461</v>
      </c>
      <c r="D196" s="204" t="s">
        <v>2587</v>
      </c>
      <c r="E196" s="38">
        <v>6409.2</v>
      </c>
      <c r="F196" s="38">
        <v>61425.772799999999</v>
      </c>
      <c r="G196" s="385">
        <v>1450</v>
      </c>
      <c r="H196" s="38">
        <v>62535.6</v>
      </c>
      <c r="I196" s="378">
        <f t="shared" ref="I196:I259" si="3">H196+F196</f>
        <v>123961.3728</v>
      </c>
      <c r="J196" s="41"/>
      <c r="K196" s="359"/>
    </row>
    <row r="197" spans="1:11" s="6" customFormat="1" ht="45">
      <c r="A197" s="804">
        <v>3397</v>
      </c>
      <c r="B197" s="69" t="s">
        <v>662</v>
      </c>
      <c r="C197" s="203" t="s">
        <v>2461</v>
      </c>
      <c r="D197" s="204" t="s">
        <v>2588</v>
      </c>
      <c r="E197" s="38">
        <v>4603.2</v>
      </c>
      <c r="F197" s="38">
        <v>131651.51999999999</v>
      </c>
      <c r="G197" s="385">
        <v>1450</v>
      </c>
      <c r="H197" s="38">
        <v>155512.5</v>
      </c>
      <c r="I197" s="378">
        <f t="shared" si="3"/>
        <v>287164.02</v>
      </c>
      <c r="J197" s="41"/>
      <c r="K197" s="359"/>
    </row>
    <row r="198" spans="1:11" s="6" customFormat="1" ht="45">
      <c r="A198" s="597">
        <v>3398</v>
      </c>
      <c r="B198" s="69" t="s">
        <v>663</v>
      </c>
      <c r="C198" s="203" t="s">
        <v>2461</v>
      </c>
      <c r="D198" s="204" t="s">
        <v>2589</v>
      </c>
      <c r="E198" s="38">
        <v>6409.2</v>
      </c>
      <c r="F198" s="38">
        <v>27636.470399999998</v>
      </c>
      <c r="G198" s="385">
        <v>1450</v>
      </c>
      <c r="H198" s="38">
        <v>28135.8</v>
      </c>
      <c r="I198" s="378">
        <f t="shared" si="3"/>
        <v>55772.270399999994</v>
      </c>
      <c r="J198" s="41"/>
      <c r="K198" s="359"/>
    </row>
    <row r="199" spans="1:11" s="6" customFormat="1" ht="45">
      <c r="A199" s="804">
        <v>3399</v>
      </c>
      <c r="B199" s="69" t="s">
        <v>664</v>
      </c>
      <c r="C199" s="203" t="s">
        <v>2461</v>
      </c>
      <c r="D199" s="204" t="s">
        <v>2590</v>
      </c>
      <c r="E199" s="38">
        <v>8497.1999999999989</v>
      </c>
      <c r="F199" s="38">
        <v>41194.425599999995</v>
      </c>
      <c r="G199" s="385">
        <v>1450</v>
      </c>
      <c r="H199" s="38">
        <v>42177.599999999999</v>
      </c>
      <c r="I199" s="378">
        <f t="shared" si="3"/>
        <v>83372.025599999994</v>
      </c>
      <c r="J199" s="41"/>
      <c r="K199" s="359"/>
    </row>
    <row r="200" spans="1:11" s="6" customFormat="1" ht="30">
      <c r="A200" s="597">
        <v>3400</v>
      </c>
      <c r="B200" s="69" t="s">
        <v>665</v>
      </c>
      <c r="C200" s="203" t="s">
        <v>2031</v>
      </c>
      <c r="D200" s="204" t="s">
        <v>2591</v>
      </c>
      <c r="E200" s="38">
        <v>933.59999999999991</v>
      </c>
      <c r="F200" s="38">
        <v>1867.1999999999998</v>
      </c>
      <c r="G200" s="385">
        <v>1450</v>
      </c>
      <c r="H200" s="38">
        <v>4247.05</v>
      </c>
      <c r="I200" s="378">
        <f t="shared" si="3"/>
        <v>6114.25</v>
      </c>
      <c r="J200" s="41"/>
      <c r="K200" s="359"/>
    </row>
    <row r="201" spans="1:11" s="6" customFormat="1" ht="45">
      <c r="A201" s="804">
        <v>3401</v>
      </c>
      <c r="B201" s="69" t="s">
        <v>666</v>
      </c>
      <c r="C201" s="203" t="s">
        <v>2031</v>
      </c>
      <c r="D201" s="204" t="s">
        <v>2592</v>
      </c>
      <c r="E201" s="38">
        <v>380.4</v>
      </c>
      <c r="F201" s="38">
        <v>380.4</v>
      </c>
      <c r="G201" s="385">
        <v>1450</v>
      </c>
      <c r="H201" s="38">
        <v>448.05</v>
      </c>
      <c r="I201" s="378">
        <f t="shared" si="3"/>
        <v>828.45</v>
      </c>
      <c r="J201" s="41"/>
      <c r="K201" s="359"/>
    </row>
    <row r="202" spans="1:11" s="6" customFormat="1" ht="45">
      <c r="A202" s="597">
        <v>3402</v>
      </c>
      <c r="B202" s="69" t="s">
        <v>536</v>
      </c>
      <c r="C202" s="203" t="s">
        <v>2031</v>
      </c>
      <c r="D202" s="204" t="s">
        <v>2593</v>
      </c>
      <c r="E202" s="38">
        <v>644.4</v>
      </c>
      <c r="F202" s="38">
        <v>6444</v>
      </c>
      <c r="G202" s="385">
        <v>1450</v>
      </c>
      <c r="H202" s="38">
        <v>2784</v>
      </c>
      <c r="I202" s="378">
        <f t="shared" si="3"/>
        <v>9228</v>
      </c>
      <c r="J202" s="41"/>
      <c r="K202" s="359"/>
    </row>
    <row r="203" spans="1:11" s="6" customFormat="1" ht="45">
      <c r="A203" s="804">
        <v>3403</v>
      </c>
      <c r="B203" s="69" t="s">
        <v>667</v>
      </c>
      <c r="C203" s="203" t="s">
        <v>2031</v>
      </c>
      <c r="D203" s="204" t="s">
        <v>2531</v>
      </c>
      <c r="E203" s="38">
        <v>723.6</v>
      </c>
      <c r="F203" s="38">
        <v>1447.2</v>
      </c>
      <c r="G203" s="385">
        <v>1450</v>
      </c>
      <c r="H203" s="38">
        <v>812.00000000000011</v>
      </c>
      <c r="I203" s="378">
        <f t="shared" si="3"/>
        <v>2259.2000000000003</v>
      </c>
      <c r="J203" s="41"/>
      <c r="K203" s="359"/>
    </row>
    <row r="204" spans="1:11" s="6" customFormat="1" ht="45">
      <c r="A204" s="597">
        <v>3404</v>
      </c>
      <c r="B204" s="69" t="s">
        <v>668</v>
      </c>
      <c r="C204" s="203" t="s">
        <v>2031</v>
      </c>
      <c r="D204" s="204" t="s">
        <v>2594</v>
      </c>
      <c r="E204" s="38">
        <v>3540</v>
      </c>
      <c r="F204" s="38">
        <v>7080</v>
      </c>
      <c r="G204" s="385">
        <v>1450</v>
      </c>
      <c r="H204" s="38">
        <v>4454.4000000000005</v>
      </c>
      <c r="I204" s="378">
        <f t="shared" si="3"/>
        <v>11534.400000000001</v>
      </c>
      <c r="J204" s="41"/>
      <c r="K204" s="359"/>
    </row>
    <row r="205" spans="1:11" s="6" customFormat="1" ht="45">
      <c r="A205" s="804">
        <v>3405</v>
      </c>
      <c r="B205" s="69" t="s">
        <v>669</v>
      </c>
      <c r="C205" s="203" t="s">
        <v>2031</v>
      </c>
      <c r="D205" s="204" t="s">
        <v>2595</v>
      </c>
      <c r="E205" s="38">
        <v>2845.2</v>
      </c>
      <c r="F205" s="38">
        <v>11380.8</v>
      </c>
      <c r="G205" s="385">
        <v>1450</v>
      </c>
      <c r="H205" s="38">
        <v>6523.5499999999993</v>
      </c>
      <c r="I205" s="378">
        <f t="shared" si="3"/>
        <v>17904.349999999999</v>
      </c>
      <c r="J205" s="41"/>
      <c r="K205" s="359"/>
    </row>
    <row r="206" spans="1:11" s="6" customFormat="1" ht="45">
      <c r="A206" s="597">
        <v>3406</v>
      </c>
      <c r="B206" s="44" t="s">
        <v>670</v>
      </c>
      <c r="C206" s="203" t="s">
        <v>2031</v>
      </c>
      <c r="D206" s="204" t="s">
        <v>2596</v>
      </c>
      <c r="E206" s="38">
        <v>3832.7999999999997</v>
      </c>
      <c r="F206" s="38">
        <v>7665.5999999999995</v>
      </c>
      <c r="G206" s="385">
        <v>1450</v>
      </c>
      <c r="H206" s="38">
        <v>3913.5499999999997</v>
      </c>
      <c r="I206" s="378">
        <f t="shared" si="3"/>
        <v>11579.15</v>
      </c>
      <c r="J206" s="41"/>
      <c r="K206" s="359"/>
    </row>
    <row r="207" spans="1:11" s="6" customFormat="1" ht="45">
      <c r="A207" s="804">
        <v>3407</v>
      </c>
      <c r="B207" s="69" t="s">
        <v>671</v>
      </c>
      <c r="C207" s="203" t="s">
        <v>2031</v>
      </c>
      <c r="D207" s="204" t="s">
        <v>2597</v>
      </c>
      <c r="E207" s="38">
        <v>1791.6</v>
      </c>
      <c r="F207" s="38">
        <v>1791.6</v>
      </c>
      <c r="G207" s="385">
        <v>1450</v>
      </c>
      <c r="H207" s="38">
        <v>1142.6000000000001</v>
      </c>
      <c r="I207" s="378">
        <f t="shared" si="3"/>
        <v>2934.2</v>
      </c>
      <c r="J207" s="41"/>
      <c r="K207" s="359"/>
    </row>
    <row r="208" spans="1:11" s="6" customFormat="1" ht="45">
      <c r="A208" s="597">
        <v>3408</v>
      </c>
      <c r="B208" s="44" t="s">
        <v>672</v>
      </c>
      <c r="C208" s="203" t="s">
        <v>2031</v>
      </c>
      <c r="D208" s="204" t="s">
        <v>2598</v>
      </c>
      <c r="E208" s="38">
        <v>11419.199999999999</v>
      </c>
      <c r="F208" s="38">
        <v>11419.199999999999</v>
      </c>
      <c r="G208" s="385">
        <v>1450</v>
      </c>
      <c r="H208" s="38">
        <v>7802.4500000000007</v>
      </c>
      <c r="I208" s="378">
        <f t="shared" si="3"/>
        <v>19221.650000000001</v>
      </c>
      <c r="J208" s="41"/>
      <c r="K208" s="359"/>
    </row>
    <row r="209" spans="1:11" s="6" customFormat="1" ht="45">
      <c r="A209" s="804">
        <v>3409</v>
      </c>
      <c r="B209" s="44" t="s">
        <v>537</v>
      </c>
      <c r="C209" s="203" t="s">
        <v>2031</v>
      </c>
      <c r="D209" s="204" t="s">
        <v>2599</v>
      </c>
      <c r="E209" s="38">
        <v>1791.6</v>
      </c>
      <c r="F209" s="38">
        <v>17916</v>
      </c>
      <c r="G209" s="385">
        <v>1450</v>
      </c>
      <c r="H209" s="38">
        <v>11430.35</v>
      </c>
      <c r="I209" s="378">
        <f t="shared" si="3"/>
        <v>29346.35</v>
      </c>
      <c r="J209" s="41"/>
      <c r="K209" s="359"/>
    </row>
    <row r="210" spans="1:11" s="6" customFormat="1" ht="45">
      <c r="A210" s="597">
        <v>3410</v>
      </c>
      <c r="B210" s="44" t="s">
        <v>673</v>
      </c>
      <c r="C210" s="203" t="s">
        <v>2031</v>
      </c>
      <c r="D210" s="204" t="s">
        <v>2600</v>
      </c>
      <c r="E210" s="38">
        <v>4110</v>
      </c>
      <c r="F210" s="38">
        <v>8220</v>
      </c>
      <c r="G210" s="385">
        <v>1450</v>
      </c>
      <c r="H210" s="38">
        <v>5653.55</v>
      </c>
      <c r="I210" s="378">
        <f t="shared" si="3"/>
        <v>13873.55</v>
      </c>
      <c r="J210" s="41"/>
      <c r="K210" s="359"/>
    </row>
    <row r="211" spans="1:11" s="6" customFormat="1" ht="45">
      <c r="A211" s="804">
        <v>3411</v>
      </c>
      <c r="B211" s="70" t="s">
        <v>674</v>
      </c>
      <c r="C211" s="203" t="s">
        <v>2031</v>
      </c>
      <c r="D211" s="204" t="s">
        <v>2601</v>
      </c>
      <c r="E211" s="38">
        <v>5421.5999999999995</v>
      </c>
      <c r="F211" s="38">
        <v>10843.199999999999</v>
      </c>
      <c r="G211" s="385">
        <v>1450</v>
      </c>
      <c r="H211" s="38">
        <v>6783.0999999999995</v>
      </c>
      <c r="I211" s="378">
        <f t="shared" si="3"/>
        <v>17626.3</v>
      </c>
      <c r="J211" s="41"/>
      <c r="K211" s="359"/>
    </row>
    <row r="212" spans="1:11" s="6" customFormat="1" ht="45">
      <c r="A212" s="597">
        <v>3412</v>
      </c>
      <c r="B212" s="44" t="s">
        <v>675</v>
      </c>
      <c r="C212" s="203" t="s">
        <v>2031</v>
      </c>
      <c r="D212" s="204" t="s">
        <v>2602</v>
      </c>
      <c r="E212" s="38">
        <v>5373.5999999999995</v>
      </c>
      <c r="F212" s="38">
        <v>10747.199999999999</v>
      </c>
      <c r="G212" s="385">
        <v>1450</v>
      </c>
      <c r="H212" s="38">
        <v>7702.4000000000005</v>
      </c>
      <c r="I212" s="378">
        <f t="shared" si="3"/>
        <v>18449.599999999999</v>
      </c>
      <c r="J212" s="41"/>
      <c r="K212" s="359"/>
    </row>
    <row r="213" spans="1:11" s="6" customFormat="1" ht="45">
      <c r="A213" s="804">
        <v>3413</v>
      </c>
      <c r="B213" s="44" t="s">
        <v>676</v>
      </c>
      <c r="C213" s="203" t="s">
        <v>2031</v>
      </c>
      <c r="D213" s="204" t="s">
        <v>2603</v>
      </c>
      <c r="E213" s="38">
        <v>8600.4</v>
      </c>
      <c r="F213" s="38">
        <v>8600.4</v>
      </c>
      <c r="G213" s="385">
        <v>1450</v>
      </c>
      <c r="H213" s="38">
        <v>5852.2</v>
      </c>
      <c r="I213" s="378">
        <f t="shared" si="3"/>
        <v>14452.599999999999</v>
      </c>
      <c r="J213" s="41"/>
      <c r="K213" s="359"/>
    </row>
    <row r="214" spans="1:11" s="6" customFormat="1" ht="45">
      <c r="A214" s="597">
        <v>3414</v>
      </c>
      <c r="B214" s="44" t="s">
        <v>677</v>
      </c>
      <c r="C214" s="203" t="s">
        <v>2031</v>
      </c>
      <c r="D214" s="204" t="s">
        <v>2598</v>
      </c>
      <c r="E214" s="38">
        <v>11419.199999999999</v>
      </c>
      <c r="F214" s="38">
        <v>11419.199999999999</v>
      </c>
      <c r="G214" s="385">
        <v>1450</v>
      </c>
      <c r="H214" s="38">
        <v>7802.4500000000007</v>
      </c>
      <c r="I214" s="378">
        <f t="shared" si="3"/>
        <v>19221.650000000001</v>
      </c>
      <c r="J214" s="41"/>
      <c r="K214" s="359"/>
    </row>
    <row r="215" spans="1:11" s="6" customFormat="1" ht="45">
      <c r="A215" s="804">
        <v>3415</v>
      </c>
      <c r="B215" s="44" t="s">
        <v>678</v>
      </c>
      <c r="C215" s="203" t="s">
        <v>2031</v>
      </c>
      <c r="D215" s="204" t="s">
        <v>2604</v>
      </c>
      <c r="E215" s="38">
        <v>1526.3999999999999</v>
      </c>
      <c r="F215" s="38">
        <v>3052.7999999999997</v>
      </c>
      <c r="G215" s="385">
        <v>1450</v>
      </c>
      <c r="H215" s="38">
        <v>2552</v>
      </c>
      <c r="I215" s="378">
        <f t="shared" si="3"/>
        <v>5604.7999999999993</v>
      </c>
      <c r="J215" s="41"/>
      <c r="K215" s="359"/>
    </row>
    <row r="216" spans="1:11" s="6" customFormat="1" ht="45">
      <c r="A216" s="597">
        <v>3416</v>
      </c>
      <c r="B216" s="44" t="s">
        <v>679</v>
      </c>
      <c r="C216" s="203" t="s">
        <v>2031</v>
      </c>
      <c r="D216" s="204" t="s">
        <v>2605</v>
      </c>
      <c r="E216" s="38">
        <v>1660.8</v>
      </c>
      <c r="F216" s="38">
        <v>3321.6</v>
      </c>
      <c r="G216" s="385">
        <v>1450</v>
      </c>
      <c r="H216" s="38">
        <v>2682.5</v>
      </c>
      <c r="I216" s="378">
        <f t="shared" si="3"/>
        <v>6004.1</v>
      </c>
      <c r="J216" s="41"/>
      <c r="K216" s="359"/>
    </row>
    <row r="217" spans="1:11" s="6" customFormat="1" ht="45">
      <c r="A217" s="804">
        <v>3417</v>
      </c>
      <c r="B217" s="69" t="s">
        <v>680</v>
      </c>
      <c r="C217" s="203" t="s">
        <v>2031</v>
      </c>
      <c r="D217" s="204" t="s">
        <v>2606</v>
      </c>
      <c r="E217" s="38">
        <v>1795.2</v>
      </c>
      <c r="F217" s="38">
        <v>3590.4</v>
      </c>
      <c r="G217" s="385">
        <v>1450</v>
      </c>
      <c r="H217" s="38">
        <v>2914.4999999999995</v>
      </c>
      <c r="I217" s="378">
        <f t="shared" si="3"/>
        <v>6504.9</v>
      </c>
      <c r="J217" s="41"/>
      <c r="K217" s="359"/>
    </row>
    <row r="218" spans="1:11" s="6" customFormat="1" ht="45">
      <c r="A218" s="597">
        <v>3418</v>
      </c>
      <c r="B218" s="69" t="s">
        <v>681</v>
      </c>
      <c r="C218" s="203" t="s">
        <v>2031</v>
      </c>
      <c r="D218" s="204" t="s">
        <v>2607</v>
      </c>
      <c r="E218" s="38">
        <v>1929.6</v>
      </c>
      <c r="F218" s="38">
        <v>3859.2</v>
      </c>
      <c r="G218" s="385">
        <v>1450</v>
      </c>
      <c r="H218" s="38">
        <v>3146.5</v>
      </c>
      <c r="I218" s="378">
        <f t="shared" si="3"/>
        <v>7005.7</v>
      </c>
      <c r="J218" s="41"/>
      <c r="K218" s="359"/>
    </row>
    <row r="219" spans="1:11" s="6" customFormat="1" ht="45">
      <c r="A219" s="804">
        <v>3419</v>
      </c>
      <c r="B219" s="69" t="s">
        <v>682</v>
      </c>
      <c r="C219" s="203" t="s">
        <v>2031</v>
      </c>
      <c r="D219" s="204" t="s">
        <v>2608</v>
      </c>
      <c r="E219" s="38">
        <v>2064</v>
      </c>
      <c r="F219" s="38">
        <v>4128</v>
      </c>
      <c r="G219" s="385">
        <v>1450</v>
      </c>
      <c r="H219" s="38">
        <v>3378.5</v>
      </c>
      <c r="I219" s="378">
        <f t="shared" si="3"/>
        <v>7506.5</v>
      </c>
      <c r="J219" s="41"/>
      <c r="K219" s="359"/>
    </row>
    <row r="220" spans="1:11" s="6" customFormat="1" ht="45">
      <c r="A220" s="597">
        <v>3420</v>
      </c>
      <c r="B220" s="69" t="s">
        <v>683</v>
      </c>
      <c r="C220" s="203" t="s">
        <v>2031</v>
      </c>
      <c r="D220" s="204" t="s">
        <v>2609</v>
      </c>
      <c r="E220" s="38">
        <v>2415.6</v>
      </c>
      <c r="F220" s="38">
        <v>4831.2</v>
      </c>
      <c r="G220" s="385">
        <v>1450</v>
      </c>
      <c r="H220" s="38">
        <v>3610.5000000000005</v>
      </c>
      <c r="I220" s="378">
        <f t="shared" si="3"/>
        <v>8441.7000000000007</v>
      </c>
      <c r="J220" s="41"/>
      <c r="K220" s="359"/>
    </row>
    <row r="221" spans="1:11" s="6" customFormat="1" ht="45">
      <c r="A221" s="804">
        <v>3421</v>
      </c>
      <c r="B221" s="69" t="s">
        <v>684</v>
      </c>
      <c r="C221" s="203" t="s">
        <v>2031</v>
      </c>
      <c r="D221" s="204" t="s">
        <v>2610</v>
      </c>
      <c r="E221" s="38">
        <v>2701.2</v>
      </c>
      <c r="F221" s="38">
        <v>5402.4</v>
      </c>
      <c r="G221" s="385">
        <v>1450</v>
      </c>
      <c r="H221" s="38">
        <v>3842.5</v>
      </c>
      <c r="I221" s="378">
        <f t="shared" si="3"/>
        <v>9244.9</v>
      </c>
      <c r="J221" s="41"/>
      <c r="K221" s="359"/>
    </row>
    <row r="222" spans="1:11" s="6" customFormat="1" ht="45">
      <c r="A222" s="597">
        <v>3422</v>
      </c>
      <c r="B222" s="69" t="s">
        <v>685</v>
      </c>
      <c r="C222" s="203" t="s">
        <v>2031</v>
      </c>
      <c r="D222" s="204" t="s">
        <v>2611</v>
      </c>
      <c r="E222" s="38">
        <v>2854.7999999999997</v>
      </c>
      <c r="F222" s="38">
        <v>5709.5999999999995</v>
      </c>
      <c r="G222" s="385">
        <v>1450</v>
      </c>
      <c r="H222" s="38">
        <v>4074.5</v>
      </c>
      <c r="I222" s="378">
        <f t="shared" si="3"/>
        <v>9784.0999999999985</v>
      </c>
      <c r="J222" s="41"/>
      <c r="K222" s="359"/>
    </row>
    <row r="223" spans="1:11" s="6" customFormat="1" ht="45">
      <c r="A223" s="804">
        <v>3423</v>
      </c>
      <c r="B223" s="69" t="s">
        <v>686</v>
      </c>
      <c r="C223" s="203" t="s">
        <v>2031</v>
      </c>
      <c r="D223" s="204" t="s">
        <v>2612</v>
      </c>
      <c r="E223" s="38">
        <v>2385.6</v>
      </c>
      <c r="F223" s="38">
        <v>4771.2</v>
      </c>
      <c r="G223" s="385">
        <v>1450</v>
      </c>
      <c r="H223" s="38">
        <v>3787.4</v>
      </c>
      <c r="I223" s="378">
        <f t="shared" si="3"/>
        <v>8558.6</v>
      </c>
      <c r="J223" s="41"/>
      <c r="K223" s="359"/>
    </row>
    <row r="224" spans="1:11" s="6" customFormat="1" ht="45">
      <c r="A224" s="597">
        <v>3424</v>
      </c>
      <c r="B224" s="69" t="s">
        <v>687</v>
      </c>
      <c r="C224" s="203" t="s">
        <v>2031</v>
      </c>
      <c r="D224" s="204" t="s">
        <v>2613</v>
      </c>
      <c r="E224" s="38">
        <v>4941.5999999999995</v>
      </c>
      <c r="F224" s="38">
        <v>4941.5999999999995</v>
      </c>
      <c r="G224" s="385">
        <v>1450</v>
      </c>
      <c r="H224" s="38">
        <v>2736.15</v>
      </c>
      <c r="I224" s="378">
        <f t="shared" si="3"/>
        <v>7677.75</v>
      </c>
      <c r="J224" s="41"/>
      <c r="K224" s="359"/>
    </row>
    <row r="225" spans="1:11" s="6" customFormat="1" ht="45">
      <c r="A225" s="804">
        <v>3425</v>
      </c>
      <c r="B225" s="69" t="s">
        <v>688</v>
      </c>
      <c r="C225" s="203" t="s">
        <v>2031</v>
      </c>
      <c r="D225" s="204" t="s">
        <v>2614</v>
      </c>
      <c r="E225" s="38">
        <v>5404.8</v>
      </c>
      <c r="F225" s="38">
        <v>10809.6</v>
      </c>
      <c r="G225" s="385">
        <v>1450</v>
      </c>
      <c r="H225" s="38">
        <v>5736.2</v>
      </c>
      <c r="I225" s="378">
        <f t="shared" si="3"/>
        <v>16545.8</v>
      </c>
      <c r="J225" s="41"/>
      <c r="K225" s="359"/>
    </row>
    <row r="226" spans="1:11" s="6" customFormat="1" ht="45">
      <c r="A226" s="597">
        <v>3426</v>
      </c>
      <c r="B226" s="69" t="s">
        <v>689</v>
      </c>
      <c r="C226" s="203" t="s">
        <v>2031</v>
      </c>
      <c r="D226" s="204" t="s">
        <v>2615</v>
      </c>
      <c r="E226" s="38">
        <v>5574</v>
      </c>
      <c r="F226" s="38">
        <v>5574</v>
      </c>
      <c r="G226" s="385">
        <v>1450</v>
      </c>
      <c r="H226" s="38">
        <v>1838.6000000000001</v>
      </c>
      <c r="I226" s="378">
        <f t="shared" si="3"/>
        <v>7412.6</v>
      </c>
      <c r="J226" s="41"/>
      <c r="K226" s="359"/>
    </row>
    <row r="227" spans="1:11" s="6" customFormat="1" ht="45">
      <c r="A227" s="804">
        <v>3427</v>
      </c>
      <c r="B227" s="69" t="s">
        <v>690</v>
      </c>
      <c r="C227" s="203" t="s">
        <v>2031</v>
      </c>
      <c r="D227" s="204" t="s">
        <v>2615</v>
      </c>
      <c r="E227" s="38">
        <v>5574</v>
      </c>
      <c r="F227" s="38">
        <v>5574</v>
      </c>
      <c r="G227" s="385">
        <v>1450</v>
      </c>
      <c r="H227" s="38">
        <v>1838.6000000000001</v>
      </c>
      <c r="I227" s="378">
        <f t="shared" si="3"/>
        <v>7412.6</v>
      </c>
      <c r="J227" s="41"/>
      <c r="K227" s="359"/>
    </row>
    <row r="228" spans="1:11" s="6" customFormat="1" ht="45">
      <c r="A228" s="597">
        <v>3428</v>
      </c>
      <c r="B228" s="69" t="s">
        <v>691</v>
      </c>
      <c r="C228" s="203" t="s">
        <v>2031</v>
      </c>
      <c r="D228" s="193">
        <v>45818</v>
      </c>
      <c r="E228" s="38">
        <v>2725.2</v>
      </c>
      <c r="F228" s="38">
        <v>27252</v>
      </c>
      <c r="G228" s="385">
        <v>1450</v>
      </c>
      <c r="H228" s="38">
        <v>17980</v>
      </c>
      <c r="I228" s="378">
        <f t="shared" si="3"/>
        <v>45232</v>
      </c>
      <c r="J228" s="41"/>
      <c r="K228" s="359"/>
    </row>
    <row r="229" spans="1:11" s="6" customFormat="1" ht="45">
      <c r="A229" s="804">
        <v>3429</v>
      </c>
      <c r="B229" s="69" t="s">
        <v>692</v>
      </c>
      <c r="C229" s="203" t="s">
        <v>2031</v>
      </c>
      <c r="D229" s="204" t="s">
        <v>2616</v>
      </c>
      <c r="E229" s="38">
        <v>3350.4</v>
      </c>
      <c r="F229" s="38">
        <v>3350.4</v>
      </c>
      <c r="G229" s="385">
        <v>1450</v>
      </c>
      <c r="H229" s="38">
        <v>812.00000000000011</v>
      </c>
      <c r="I229" s="378">
        <f t="shared" si="3"/>
        <v>4162.4000000000005</v>
      </c>
      <c r="J229" s="41"/>
      <c r="K229" s="359"/>
    </row>
    <row r="230" spans="1:11" s="6" customFormat="1" ht="45">
      <c r="A230" s="597">
        <v>3430</v>
      </c>
      <c r="B230" s="69" t="s">
        <v>693</v>
      </c>
      <c r="C230" s="203" t="s">
        <v>2031</v>
      </c>
      <c r="D230" s="204" t="s">
        <v>2617</v>
      </c>
      <c r="E230" s="38">
        <v>3350.4</v>
      </c>
      <c r="F230" s="38">
        <v>3350.4</v>
      </c>
      <c r="G230" s="385">
        <v>1450</v>
      </c>
      <c r="H230" s="38">
        <v>1044</v>
      </c>
      <c r="I230" s="378">
        <f t="shared" si="3"/>
        <v>4394.3999999999996</v>
      </c>
      <c r="J230" s="41"/>
      <c r="K230" s="359"/>
    </row>
    <row r="231" spans="1:11" s="6" customFormat="1" ht="45">
      <c r="A231" s="804">
        <v>3431</v>
      </c>
      <c r="B231" s="44" t="s">
        <v>694</v>
      </c>
      <c r="C231" s="203" t="s">
        <v>2031</v>
      </c>
      <c r="D231" s="204" t="s">
        <v>2618</v>
      </c>
      <c r="E231" s="38">
        <v>2922</v>
      </c>
      <c r="F231" s="38">
        <v>2922</v>
      </c>
      <c r="G231" s="385">
        <v>1450</v>
      </c>
      <c r="H231" s="38">
        <v>957</v>
      </c>
      <c r="I231" s="378">
        <f t="shared" si="3"/>
        <v>3879</v>
      </c>
      <c r="J231" s="41"/>
      <c r="K231" s="359"/>
    </row>
    <row r="232" spans="1:11" s="6" customFormat="1" ht="45">
      <c r="A232" s="597">
        <v>3432</v>
      </c>
      <c r="B232" s="69" t="s">
        <v>695</v>
      </c>
      <c r="C232" s="203" t="s">
        <v>2031</v>
      </c>
      <c r="D232" s="204" t="s">
        <v>2619</v>
      </c>
      <c r="E232" s="38">
        <v>3663.6</v>
      </c>
      <c r="F232" s="38">
        <v>3663.6</v>
      </c>
      <c r="G232" s="385">
        <v>1450</v>
      </c>
      <c r="H232" s="38">
        <v>899</v>
      </c>
      <c r="I232" s="378">
        <f t="shared" si="3"/>
        <v>4562.6000000000004</v>
      </c>
      <c r="J232" s="41"/>
      <c r="K232" s="359"/>
    </row>
    <row r="233" spans="1:11" s="6" customFormat="1" ht="45">
      <c r="A233" s="804">
        <v>3433</v>
      </c>
      <c r="B233" s="69" t="s">
        <v>696</v>
      </c>
      <c r="C233" s="203" t="s">
        <v>2031</v>
      </c>
      <c r="D233" s="204" t="s">
        <v>2620</v>
      </c>
      <c r="E233" s="38">
        <v>3163.2</v>
      </c>
      <c r="F233" s="38">
        <v>3163.2</v>
      </c>
      <c r="G233" s="385">
        <v>1450</v>
      </c>
      <c r="H233" s="38">
        <v>986.00000000000011</v>
      </c>
      <c r="I233" s="378">
        <f t="shared" si="3"/>
        <v>4149.2</v>
      </c>
      <c r="J233" s="41"/>
      <c r="K233" s="359"/>
    </row>
    <row r="234" spans="1:11" s="6" customFormat="1" ht="45">
      <c r="A234" s="597">
        <v>3434</v>
      </c>
      <c r="B234" s="69" t="s">
        <v>697</v>
      </c>
      <c r="C234" s="203" t="s">
        <v>2031</v>
      </c>
      <c r="D234" s="204" t="s">
        <v>2621</v>
      </c>
      <c r="E234" s="38">
        <v>3976.7999999999997</v>
      </c>
      <c r="F234" s="38">
        <v>3976.7999999999997</v>
      </c>
      <c r="G234" s="385">
        <v>1450</v>
      </c>
      <c r="H234" s="38">
        <v>1000.4999999999999</v>
      </c>
      <c r="I234" s="378">
        <f t="shared" si="3"/>
        <v>4977.2999999999993</v>
      </c>
      <c r="J234" s="41"/>
      <c r="K234" s="359"/>
    </row>
    <row r="235" spans="1:11" s="6" customFormat="1" ht="45">
      <c r="A235" s="804">
        <v>3435</v>
      </c>
      <c r="B235" s="69" t="s">
        <v>698</v>
      </c>
      <c r="C235" s="203" t="s">
        <v>2031</v>
      </c>
      <c r="D235" s="204" t="s">
        <v>2622</v>
      </c>
      <c r="E235" s="38">
        <v>3404.4</v>
      </c>
      <c r="F235" s="38">
        <v>3404.4</v>
      </c>
      <c r="G235" s="385">
        <v>1450</v>
      </c>
      <c r="H235" s="38">
        <v>1131</v>
      </c>
      <c r="I235" s="378">
        <f t="shared" si="3"/>
        <v>4535.3999999999996</v>
      </c>
      <c r="J235" s="41"/>
      <c r="K235" s="359"/>
    </row>
    <row r="236" spans="1:11" s="6" customFormat="1" ht="45">
      <c r="A236" s="597">
        <v>3436</v>
      </c>
      <c r="B236" s="69" t="s">
        <v>699</v>
      </c>
      <c r="C236" s="203" t="s">
        <v>2031</v>
      </c>
      <c r="D236" s="204" t="s">
        <v>2623</v>
      </c>
      <c r="E236" s="38">
        <v>4290</v>
      </c>
      <c r="F236" s="38">
        <v>4290</v>
      </c>
      <c r="G236" s="385">
        <v>1450</v>
      </c>
      <c r="H236" s="38">
        <v>1073</v>
      </c>
      <c r="I236" s="378">
        <f t="shared" si="3"/>
        <v>5363</v>
      </c>
      <c r="J236" s="41"/>
      <c r="K236" s="359"/>
    </row>
    <row r="237" spans="1:11" s="6" customFormat="1" ht="45">
      <c r="A237" s="804">
        <v>3437</v>
      </c>
      <c r="B237" s="69" t="s">
        <v>700</v>
      </c>
      <c r="C237" s="203" t="s">
        <v>2031</v>
      </c>
      <c r="D237" s="204" t="s">
        <v>2624</v>
      </c>
      <c r="E237" s="38">
        <v>3645.6</v>
      </c>
      <c r="F237" s="38">
        <v>7291.2</v>
      </c>
      <c r="G237" s="385">
        <v>1450</v>
      </c>
      <c r="H237" s="38">
        <v>2436</v>
      </c>
      <c r="I237" s="378">
        <f t="shared" si="3"/>
        <v>9727.2000000000007</v>
      </c>
      <c r="J237" s="41"/>
      <c r="K237" s="359"/>
    </row>
    <row r="238" spans="1:11" s="6" customFormat="1" ht="45">
      <c r="A238" s="597">
        <v>3438</v>
      </c>
      <c r="B238" s="69" t="s">
        <v>701</v>
      </c>
      <c r="C238" s="203" t="s">
        <v>2031</v>
      </c>
      <c r="D238" s="204" t="s">
        <v>2625</v>
      </c>
      <c r="E238" s="38">
        <v>4603.2</v>
      </c>
      <c r="F238" s="38">
        <v>4603.2</v>
      </c>
      <c r="G238" s="385">
        <v>1450</v>
      </c>
      <c r="H238" s="38">
        <v>1160</v>
      </c>
      <c r="I238" s="378">
        <f t="shared" si="3"/>
        <v>5763.2</v>
      </c>
      <c r="J238" s="41"/>
      <c r="K238" s="359"/>
    </row>
    <row r="239" spans="1:11" s="6" customFormat="1" ht="45">
      <c r="A239" s="804">
        <v>3439</v>
      </c>
      <c r="B239" s="69" t="s">
        <v>702</v>
      </c>
      <c r="C239" s="203" t="s">
        <v>2031</v>
      </c>
      <c r="D239" s="204" t="s">
        <v>2626</v>
      </c>
      <c r="E239" s="38">
        <v>3888</v>
      </c>
      <c r="F239" s="38">
        <v>3888</v>
      </c>
      <c r="G239" s="385">
        <v>1450</v>
      </c>
      <c r="H239" s="38">
        <v>1247</v>
      </c>
      <c r="I239" s="378">
        <f t="shared" si="3"/>
        <v>5135</v>
      </c>
      <c r="J239" s="41"/>
      <c r="K239" s="359"/>
    </row>
    <row r="240" spans="1:11" s="6" customFormat="1" ht="45">
      <c r="A240" s="597">
        <v>3440</v>
      </c>
      <c r="B240" s="69" t="s">
        <v>703</v>
      </c>
      <c r="C240" s="203" t="s">
        <v>2031</v>
      </c>
      <c r="D240" s="204" t="s">
        <v>2627</v>
      </c>
      <c r="E240" s="38">
        <v>4569.5999999999995</v>
      </c>
      <c r="F240" s="38">
        <v>4569.5999999999995</v>
      </c>
      <c r="G240" s="385">
        <v>1450</v>
      </c>
      <c r="H240" s="38">
        <v>1392</v>
      </c>
      <c r="I240" s="378">
        <f t="shared" si="3"/>
        <v>5961.5999999999995</v>
      </c>
      <c r="J240" s="41"/>
      <c r="K240" s="359"/>
    </row>
    <row r="241" spans="1:11" s="6" customFormat="1" ht="45">
      <c r="A241" s="804">
        <v>3441</v>
      </c>
      <c r="B241" s="69" t="s">
        <v>704</v>
      </c>
      <c r="C241" s="203" t="s">
        <v>2031</v>
      </c>
      <c r="D241" s="204" t="s">
        <v>2628</v>
      </c>
      <c r="E241" s="38">
        <v>5720.4</v>
      </c>
      <c r="F241" s="38">
        <v>5720.4</v>
      </c>
      <c r="G241" s="385">
        <v>1450</v>
      </c>
      <c r="H241" s="38">
        <v>1334</v>
      </c>
      <c r="I241" s="378">
        <f t="shared" si="3"/>
        <v>7054.4</v>
      </c>
      <c r="J241" s="41"/>
      <c r="K241" s="359"/>
    </row>
    <row r="242" spans="1:11" s="6" customFormat="1" ht="45">
      <c r="A242" s="597">
        <v>3442</v>
      </c>
      <c r="B242" s="69" t="s">
        <v>705</v>
      </c>
      <c r="C242" s="203" t="s">
        <v>2031</v>
      </c>
      <c r="D242" s="204" t="s">
        <v>2629</v>
      </c>
      <c r="E242" s="38">
        <v>4836</v>
      </c>
      <c r="F242" s="38">
        <v>4836</v>
      </c>
      <c r="G242" s="385">
        <v>1450</v>
      </c>
      <c r="H242" s="38">
        <v>1479</v>
      </c>
      <c r="I242" s="378">
        <f t="shared" si="3"/>
        <v>6315</v>
      </c>
      <c r="J242" s="41"/>
      <c r="K242" s="359"/>
    </row>
    <row r="243" spans="1:11" s="6" customFormat="1" ht="45">
      <c r="A243" s="804">
        <v>3443</v>
      </c>
      <c r="B243" s="69" t="s">
        <v>706</v>
      </c>
      <c r="C243" s="203" t="s">
        <v>2031</v>
      </c>
      <c r="D243" s="204" t="s">
        <v>2630</v>
      </c>
      <c r="E243" s="38">
        <v>6061.2</v>
      </c>
      <c r="F243" s="38">
        <v>6061.2</v>
      </c>
      <c r="G243" s="385">
        <v>1450</v>
      </c>
      <c r="H243" s="38">
        <v>1421</v>
      </c>
      <c r="I243" s="378">
        <f t="shared" si="3"/>
        <v>7482.2</v>
      </c>
      <c r="J243" s="41"/>
      <c r="K243" s="359"/>
    </row>
    <row r="244" spans="1:11" s="6" customFormat="1" ht="45">
      <c r="A244" s="597">
        <v>3444</v>
      </c>
      <c r="B244" s="70" t="s">
        <v>707</v>
      </c>
      <c r="C244" s="203" t="s">
        <v>2031</v>
      </c>
      <c r="D244" s="204" t="s">
        <v>2631</v>
      </c>
      <c r="E244" s="38">
        <v>5102.3999999999996</v>
      </c>
      <c r="F244" s="38">
        <v>10204.799999999999</v>
      </c>
      <c r="G244" s="385">
        <v>1450</v>
      </c>
      <c r="H244" s="38">
        <v>3132</v>
      </c>
      <c r="I244" s="378">
        <f t="shared" si="3"/>
        <v>13336.8</v>
      </c>
      <c r="J244" s="41"/>
      <c r="K244" s="359"/>
    </row>
    <row r="245" spans="1:11" s="6" customFormat="1" ht="45">
      <c r="A245" s="804">
        <v>3445</v>
      </c>
      <c r="B245" s="69" t="s">
        <v>708</v>
      </c>
      <c r="C245" s="203" t="s">
        <v>2031</v>
      </c>
      <c r="D245" s="204" t="s">
        <v>2632</v>
      </c>
      <c r="E245" s="38">
        <v>5102.3999999999996</v>
      </c>
      <c r="F245" s="38">
        <v>10204.799999999999</v>
      </c>
      <c r="G245" s="385">
        <v>1450</v>
      </c>
      <c r="H245" s="38">
        <v>3016</v>
      </c>
      <c r="I245" s="378">
        <f t="shared" si="3"/>
        <v>13220.8</v>
      </c>
      <c r="J245" s="41"/>
      <c r="K245" s="359"/>
    </row>
    <row r="246" spans="1:11" s="6" customFormat="1" ht="45">
      <c r="A246" s="597">
        <v>3446</v>
      </c>
      <c r="B246" s="70" t="s">
        <v>709</v>
      </c>
      <c r="C246" s="203" t="s">
        <v>2031</v>
      </c>
      <c r="D246" s="204" t="s">
        <v>2633</v>
      </c>
      <c r="E246" s="38">
        <v>13507.199999999999</v>
      </c>
      <c r="F246" s="38">
        <v>27014.399999999998</v>
      </c>
      <c r="G246" s="385">
        <v>1450</v>
      </c>
      <c r="H246" s="38">
        <v>1392</v>
      </c>
      <c r="I246" s="378">
        <f t="shared" si="3"/>
        <v>28406.399999999998</v>
      </c>
      <c r="J246" s="41"/>
      <c r="K246" s="359"/>
    </row>
    <row r="247" spans="1:11" s="6" customFormat="1" ht="45">
      <c r="A247" s="804">
        <v>3447</v>
      </c>
      <c r="B247" s="69" t="s">
        <v>541</v>
      </c>
      <c r="C247" s="203" t="s">
        <v>2532</v>
      </c>
      <c r="D247" s="204" t="s">
        <v>2634</v>
      </c>
      <c r="E247" s="38">
        <v>797.18</v>
      </c>
      <c r="F247" s="38">
        <v>2758.2428</v>
      </c>
      <c r="G247" s="385">
        <v>1250</v>
      </c>
      <c r="H247" s="38">
        <v>4325</v>
      </c>
      <c r="I247" s="378">
        <f t="shared" si="3"/>
        <v>7083.2428</v>
      </c>
      <c r="J247" s="41"/>
      <c r="K247" s="359"/>
    </row>
    <row r="248" spans="1:11" s="6" customFormat="1" ht="30">
      <c r="A248" s="597">
        <v>3448</v>
      </c>
      <c r="B248" s="69" t="s">
        <v>558</v>
      </c>
      <c r="C248" s="203" t="s">
        <v>2532</v>
      </c>
      <c r="D248" s="204" t="s">
        <v>2635</v>
      </c>
      <c r="E248" s="38">
        <v>425.029</v>
      </c>
      <c r="F248" s="38">
        <v>9367.6391599999988</v>
      </c>
      <c r="G248" s="385">
        <v>1250</v>
      </c>
      <c r="H248" s="38">
        <v>27550</v>
      </c>
      <c r="I248" s="378">
        <f t="shared" si="3"/>
        <v>36917.639159999999</v>
      </c>
      <c r="J248" s="41"/>
      <c r="K248" s="359"/>
    </row>
    <row r="249" spans="1:11" s="6" customFormat="1" ht="15">
      <c r="A249" s="804">
        <v>3449</v>
      </c>
      <c r="B249" s="69" t="s">
        <v>2636</v>
      </c>
      <c r="C249" s="203"/>
      <c r="D249" s="204"/>
      <c r="E249" s="38"/>
      <c r="F249" s="38"/>
      <c r="G249" s="385"/>
      <c r="H249" s="38"/>
      <c r="I249" s="378">
        <f t="shared" si="3"/>
        <v>0</v>
      </c>
      <c r="J249" s="41"/>
      <c r="K249" s="359"/>
    </row>
    <row r="250" spans="1:11" s="6" customFormat="1" ht="90">
      <c r="A250" s="597">
        <v>3450</v>
      </c>
      <c r="B250" s="69" t="s">
        <v>2573</v>
      </c>
      <c r="C250" s="203" t="s">
        <v>31</v>
      </c>
      <c r="D250" s="204">
        <v>1</v>
      </c>
      <c r="E250" s="38">
        <v>1474785.69</v>
      </c>
      <c r="F250" s="38">
        <v>1474785.69</v>
      </c>
      <c r="G250" s="385">
        <v>219657.9</v>
      </c>
      <c r="H250" s="38">
        <v>219657.9</v>
      </c>
      <c r="I250" s="378">
        <f t="shared" si="3"/>
        <v>1694443.5899999999</v>
      </c>
      <c r="J250" s="41"/>
      <c r="K250" s="359"/>
    </row>
    <row r="251" spans="1:11" s="6" customFormat="1" ht="90">
      <c r="A251" s="804">
        <v>3451</v>
      </c>
      <c r="B251" s="69" t="s">
        <v>2573</v>
      </c>
      <c r="C251" s="203" t="s">
        <v>31</v>
      </c>
      <c r="D251" s="204">
        <v>1</v>
      </c>
      <c r="E251" s="38">
        <v>1474785.69</v>
      </c>
      <c r="F251" s="38">
        <v>1474785.69</v>
      </c>
      <c r="G251" s="385">
        <v>219657.9</v>
      </c>
      <c r="H251" s="38">
        <v>219657.9</v>
      </c>
      <c r="I251" s="378">
        <f t="shared" si="3"/>
        <v>1694443.5899999999</v>
      </c>
      <c r="J251" s="41"/>
      <c r="K251" s="359"/>
    </row>
    <row r="252" spans="1:11" s="6" customFormat="1" ht="30">
      <c r="A252" s="597">
        <v>3452</v>
      </c>
      <c r="B252" s="69" t="s">
        <v>642</v>
      </c>
      <c r="C252" s="203" t="s">
        <v>31</v>
      </c>
      <c r="D252" s="204">
        <v>10</v>
      </c>
      <c r="E252" s="38">
        <v>9535.2000000000007</v>
      </c>
      <c r="F252" s="38">
        <v>95352</v>
      </c>
      <c r="G252" s="385">
        <v>5200</v>
      </c>
      <c r="H252" s="38">
        <v>52000</v>
      </c>
      <c r="I252" s="378">
        <f t="shared" si="3"/>
        <v>147352</v>
      </c>
      <c r="J252" s="41"/>
      <c r="K252" s="359"/>
    </row>
    <row r="253" spans="1:11" s="6" customFormat="1" ht="30">
      <c r="A253" s="804">
        <v>3453</v>
      </c>
      <c r="B253" s="68" t="s">
        <v>643</v>
      </c>
      <c r="C253" s="74" t="s">
        <v>31</v>
      </c>
      <c r="D253" s="198">
        <v>10</v>
      </c>
      <c r="E253" s="38">
        <v>12522.2</v>
      </c>
      <c r="F253" s="38">
        <v>125222</v>
      </c>
      <c r="G253" s="385">
        <v>5200</v>
      </c>
      <c r="H253" s="38">
        <v>52000</v>
      </c>
      <c r="I253" s="378">
        <f t="shared" si="3"/>
        <v>177222</v>
      </c>
      <c r="J253" s="41"/>
      <c r="K253" s="359"/>
    </row>
    <row r="254" spans="1:11" s="6" customFormat="1" ht="30">
      <c r="A254" s="597">
        <v>3454</v>
      </c>
      <c r="B254" s="68" t="s">
        <v>644</v>
      </c>
      <c r="C254" s="74" t="s">
        <v>31</v>
      </c>
      <c r="D254" s="198">
        <v>1</v>
      </c>
      <c r="E254" s="38">
        <v>82643.75</v>
      </c>
      <c r="F254" s="38">
        <v>82643.75</v>
      </c>
      <c r="G254" s="385">
        <v>12000</v>
      </c>
      <c r="H254" s="38">
        <v>12000</v>
      </c>
      <c r="I254" s="378">
        <f t="shared" si="3"/>
        <v>94643.75</v>
      </c>
      <c r="J254" s="41"/>
      <c r="K254" s="359"/>
    </row>
    <row r="255" spans="1:11" s="6" customFormat="1" ht="30">
      <c r="A255" s="804">
        <v>3455</v>
      </c>
      <c r="B255" s="68" t="s">
        <v>645</v>
      </c>
      <c r="C255" s="74" t="s">
        <v>31</v>
      </c>
      <c r="D255" s="198">
        <v>1</v>
      </c>
      <c r="E255" s="38">
        <v>46290</v>
      </c>
      <c r="F255" s="38">
        <v>46290</v>
      </c>
      <c r="G255" s="385">
        <v>12000</v>
      </c>
      <c r="H255" s="38">
        <v>12000</v>
      </c>
      <c r="I255" s="378">
        <f t="shared" si="3"/>
        <v>58290</v>
      </c>
      <c r="J255" s="41"/>
      <c r="K255" s="359"/>
    </row>
    <row r="256" spans="1:11" s="6" customFormat="1" ht="30">
      <c r="A256" s="597">
        <v>3456</v>
      </c>
      <c r="B256" s="70" t="s">
        <v>646</v>
      </c>
      <c r="C256" s="203" t="s">
        <v>31</v>
      </c>
      <c r="D256" s="204">
        <v>2</v>
      </c>
      <c r="E256" s="38">
        <v>8680.7999999999993</v>
      </c>
      <c r="F256" s="38">
        <v>17361.599999999999</v>
      </c>
      <c r="G256" s="385">
        <v>1400</v>
      </c>
      <c r="H256" s="38">
        <v>2800</v>
      </c>
      <c r="I256" s="378">
        <f t="shared" si="3"/>
        <v>20161.599999999999</v>
      </c>
      <c r="J256" s="41"/>
      <c r="K256" s="359"/>
    </row>
    <row r="257" spans="1:11" s="6" customFormat="1" ht="30">
      <c r="A257" s="804">
        <v>3457</v>
      </c>
      <c r="B257" s="69" t="s">
        <v>648</v>
      </c>
      <c r="C257" s="203" t="s">
        <v>31</v>
      </c>
      <c r="D257" s="204">
        <v>10</v>
      </c>
      <c r="E257" s="38">
        <v>4758.6000000000004</v>
      </c>
      <c r="F257" s="38">
        <v>47586</v>
      </c>
      <c r="G257" s="385">
        <v>1110</v>
      </c>
      <c r="H257" s="38">
        <v>11100</v>
      </c>
      <c r="I257" s="378">
        <f t="shared" si="3"/>
        <v>58686</v>
      </c>
      <c r="J257" s="41"/>
      <c r="K257" s="359"/>
    </row>
    <row r="258" spans="1:11" s="6" customFormat="1" ht="30">
      <c r="A258" s="597">
        <v>3458</v>
      </c>
      <c r="B258" s="69" t="s">
        <v>649</v>
      </c>
      <c r="C258" s="203" t="s">
        <v>31</v>
      </c>
      <c r="D258" s="204">
        <v>10</v>
      </c>
      <c r="E258" s="38">
        <v>4758.6000000000004</v>
      </c>
      <c r="F258" s="38">
        <v>47586</v>
      </c>
      <c r="G258" s="385">
        <v>1110</v>
      </c>
      <c r="H258" s="38">
        <v>11100</v>
      </c>
      <c r="I258" s="378">
        <f t="shared" si="3"/>
        <v>58686</v>
      </c>
      <c r="J258" s="41"/>
      <c r="K258" s="359"/>
    </row>
    <row r="259" spans="1:11" s="6" customFormat="1" ht="45">
      <c r="A259" s="804">
        <v>3459</v>
      </c>
      <c r="B259" s="69" t="s">
        <v>650</v>
      </c>
      <c r="C259" s="203" t="s">
        <v>2461</v>
      </c>
      <c r="D259" s="204" t="s">
        <v>2574</v>
      </c>
      <c r="E259" s="38">
        <v>13267.199999999999</v>
      </c>
      <c r="F259" s="38">
        <v>39624.704000000005</v>
      </c>
      <c r="G259" s="385">
        <v>1450</v>
      </c>
      <c r="H259" s="38">
        <v>40817.5</v>
      </c>
      <c r="I259" s="378">
        <f t="shared" si="3"/>
        <v>80442.203999999998</v>
      </c>
      <c r="J259" s="41"/>
      <c r="K259" s="359"/>
    </row>
    <row r="260" spans="1:11" s="6" customFormat="1" ht="45">
      <c r="A260" s="597">
        <v>3460</v>
      </c>
      <c r="B260" s="69" t="s">
        <v>651</v>
      </c>
      <c r="C260" s="203" t="s">
        <v>2461</v>
      </c>
      <c r="D260" s="204" t="s">
        <v>2637</v>
      </c>
      <c r="E260" s="38">
        <v>14858.4</v>
      </c>
      <c r="F260" s="38">
        <v>4061.2959999999998</v>
      </c>
      <c r="G260" s="385">
        <v>1450</v>
      </c>
      <c r="H260" s="38">
        <v>4190.5</v>
      </c>
      <c r="I260" s="378">
        <f t="shared" ref="I260:I323" si="4">H260+F260</f>
        <v>8251.7960000000003</v>
      </c>
      <c r="J260" s="41"/>
      <c r="K260" s="359"/>
    </row>
    <row r="261" spans="1:11" s="6" customFormat="1" ht="45">
      <c r="A261" s="804">
        <v>3461</v>
      </c>
      <c r="B261" s="69" t="s">
        <v>535</v>
      </c>
      <c r="C261" s="203" t="s">
        <v>2461</v>
      </c>
      <c r="D261" s="204" t="s">
        <v>2638</v>
      </c>
      <c r="E261" s="38">
        <v>2504.4</v>
      </c>
      <c r="F261" s="38">
        <v>110554.23360000001</v>
      </c>
      <c r="G261" s="385">
        <v>1450</v>
      </c>
      <c r="H261" s="38">
        <v>128017.59999999999</v>
      </c>
      <c r="I261" s="378">
        <f t="shared" si="4"/>
        <v>238571.83360000001</v>
      </c>
      <c r="J261" s="41"/>
      <c r="K261" s="359"/>
    </row>
    <row r="262" spans="1:11" s="6" customFormat="1" ht="45">
      <c r="A262" s="597">
        <v>3462</v>
      </c>
      <c r="B262" s="69" t="s">
        <v>652</v>
      </c>
      <c r="C262" s="203" t="s">
        <v>2461</v>
      </c>
      <c r="D262" s="204" t="s">
        <v>2639</v>
      </c>
      <c r="E262" s="38">
        <v>3104.4</v>
      </c>
      <c r="F262" s="38">
        <v>6332.9759999999997</v>
      </c>
      <c r="G262" s="385">
        <v>1450</v>
      </c>
      <c r="H262" s="38">
        <v>7394.9999999999991</v>
      </c>
      <c r="I262" s="378">
        <f t="shared" si="4"/>
        <v>13727.975999999999</v>
      </c>
      <c r="J262" s="41"/>
      <c r="K262" s="359"/>
    </row>
    <row r="263" spans="1:11" s="6" customFormat="1" ht="45">
      <c r="A263" s="804">
        <v>3463</v>
      </c>
      <c r="B263" s="69" t="s">
        <v>653</v>
      </c>
      <c r="C263" s="203" t="s">
        <v>2461</v>
      </c>
      <c r="D263" s="204" t="s">
        <v>2640</v>
      </c>
      <c r="E263" s="38">
        <v>3104.4</v>
      </c>
      <c r="F263" s="38">
        <v>33279.167999999998</v>
      </c>
      <c r="G263" s="385">
        <v>1450</v>
      </c>
      <c r="H263" s="38">
        <v>38860</v>
      </c>
      <c r="I263" s="378">
        <f t="shared" si="4"/>
        <v>72139.168000000005</v>
      </c>
      <c r="J263" s="41"/>
      <c r="K263" s="359"/>
    </row>
    <row r="264" spans="1:11" s="6" customFormat="1" ht="45">
      <c r="A264" s="597">
        <v>3464</v>
      </c>
      <c r="B264" s="69" t="s">
        <v>654</v>
      </c>
      <c r="C264" s="203" t="s">
        <v>2461</v>
      </c>
      <c r="D264" s="204" t="s">
        <v>2641</v>
      </c>
      <c r="E264" s="38">
        <v>3404.4</v>
      </c>
      <c r="F264" s="38">
        <v>27779.903999999999</v>
      </c>
      <c r="G264" s="385">
        <v>1450</v>
      </c>
      <c r="H264" s="38">
        <v>32538.000000000004</v>
      </c>
      <c r="I264" s="378">
        <f t="shared" si="4"/>
        <v>60317.904000000002</v>
      </c>
      <c r="J264" s="41"/>
      <c r="K264" s="359"/>
    </row>
    <row r="265" spans="1:11" s="6" customFormat="1" ht="45">
      <c r="A265" s="804">
        <v>3465</v>
      </c>
      <c r="B265" s="69" t="s">
        <v>655</v>
      </c>
      <c r="C265" s="203" t="s">
        <v>2461</v>
      </c>
      <c r="D265" s="204" t="s">
        <v>2642</v>
      </c>
      <c r="E265" s="38">
        <v>3704.3999999999996</v>
      </c>
      <c r="F265" s="38">
        <v>30227.903999999991</v>
      </c>
      <c r="G265" s="385">
        <v>1450</v>
      </c>
      <c r="H265" s="38">
        <v>35496</v>
      </c>
      <c r="I265" s="378">
        <f t="shared" si="4"/>
        <v>65723.903999999995</v>
      </c>
      <c r="J265" s="41"/>
      <c r="K265" s="359"/>
    </row>
    <row r="266" spans="1:11" s="6" customFormat="1" ht="45">
      <c r="A266" s="597">
        <v>3466</v>
      </c>
      <c r="B266" s="70" t="s">
        <v>656</v>
      </c>
      <c r="C266" s="203" t="s">
        <v>2461</v>
      </c>
      <c r="D266" s="204" t="s">
        <v>2643</v>
      </c>
      <c r="E266" s="38">
        <v>4004.3999999999996</v>
      </c>
      <c r="F266" s="38">
        <v>32675.903999999991</v>
      </c>
      <c r="G266" s="385">
        <v>1450</v>
      </c>
      <c r="H266" s="38">
        <v>38454</v>
      </c>
      <c r="I266" s="378">
        <f t="shared" si="4"/>
        <v>71129.903999999995</v>
      </c>
      <c r="J266" s="41"/>
      <c r="K266" s="359"/>
    </row>
    <row r="267" spans="1:11" s="6" customFormat="1" ht="15">
      <c r="A267" s="804">
        <v>3467</v>
      </c>
      <c r="B267" s="71" t="s">
        <v>657</v>
      </c>
      <c r="C267" s="203" t="s">
        <v>2461</v>
      </c>
      <c r="D267" s="204" t="s">
        <v>2644</v>
      </c>
      <c r="E267" s="38">
        <v>4304.3999999999996</v>
      </c>
      <c r="F267" s="38">
        <v>35123.903999999995</v>
      </c>
      <c r="G267" s="385">
        <v>1450</v>
      </c>
      <c r="H267" s="38">
        <v>41412</v>
      </c>
      <c r="I267" s="378">
        <f t="shared" si="4"/>
        <v>76535.903999999995</v>
      </c>
      <c r="J267" s="41"/>
      <c r="K267" s="359"/>
    </row>
    <row r="268" spans="1:11" s="6" customFormat="1" ht="15">
      <c r="A268" s="597">
        <v>3468</v>
      </c>
      <c r="B268" s="71" t="s">
        <v>658</v>
      </c>
      <c r="C268" s="203" t="s">
        <v>2461</v>
      </c>
      <c r="D268" s="204" t="s">
        <v>2645</v>
      </c>
      <c r="E268" s="38">
        <v>4603.2</v>
      </c>
      <c r="F268" s="38">
        <v>37562.111999999994</v>
      </c>
      <c r="G268" s="385">
        <v>1450</v>
      </c>
      <c r="H268" s="38">
        <v>44370</v>
      </c>
      <c r="I268" s="378">
        <f t="shared" si="4"/>
        <v>81932.111999999994</v>
      </c>
      <c r="J268" s="41"/>
      <c r="K268" s="359"/>
    </row>
    <row r="269" spans="1:11" s="6" customFormat="1" ht="15">
      <c r="A269" s="804">
        <v>3469</v>
      </c>
      <c r="B269" s="71" t="s">
        <v>659</v>
      </c>
      <c r="C269" s="203" t="s">
        <v>2461</v>
      </c>
      <c r="D269" s="204" t="s">
        <v>2646</v>
      </c>
      <c r="E269" s="38">
        <v>5436</v>
      </c>
      <c r="F269" s="38">
        <v>30441.599999999999</v>
      </c>
      <c r="G269" s="385">
        <v>1450</v>
      </c>
      <c r="H269" s="38">
        <v>32479.999999999996</v>
      </c>
      <c r="I269" s="378">
        <f t="shared" si="4"/>
        <v>62921.599999999991</v>
      </c>
      <c r="J269" s="41"/>
      <c r="K269" s="359"/>
    </row>
    <row r="270" spans="1:11" s="6" customFormat="1" ht="15">
      <c r="A270" s="597">
        <v>3470</v>
      </c>
      <c r="B270" s="71" t="s">
        <v>660</v>
      </c>
      <c r="C270" s="203" t="s">
        <v>2461</v>
      </c>
      <c r="D270" s="204">
        <v>42856</v>
      </c>
      <c r="E270" s="38">
        <v>5769.5999999999995</v>
      </c>
      <c r="F270" s="38">
        <v>47079.935999999994</v>
      </c>
      <c r="G270" s="385">
        <v>1450</v>
      </c>
      <c r="H270" s="38">
        <v>50286</v>
      </c>
      <c r="I270" s="378">
        <f t="shared" si="4"/>
        <v>97365.935999999987</v>
      </c>
      <c r="J270" s="41"/>
      <c r="K270" s="359"/>
    </row>
    <row r="271" spans="1:11" s="6" customFormat="1" ht="15">
      <c r="A271" s="804">
        <v>3471</v>
      </c>
      <c r="B271" s="71" t="s">
        <v>661</v>
      </c>
      <c r="C271" s="203" t="s">
        <v>2461</v>
      </c>
      <c r="D271" s="204" t="s">
        <v>2647</v>
      </c>
      <c r="E271" s="38">
        <v>6409.2</v>
      </c>
      <c r="F271" s="38">
        <v>38198.832000000002</v>
      </c>
      <c r="G271" s="385">
        <v>1450</v>
      </c>
      <c r="H271" s="38">
        <v>38889</v>
      </c>
      <c r="I271" s="378">
        <f t="shared" si="4"/>
        <v>77087.831999999995</v>
      </c>
      <c r="J271" s="41"/>
      <c r="K271" s="359"/>
    </row>
    <row r="272" spans="1:11" s="6" customFormat="1" ht="15">
      <c r="A272" s="597">
        <v>3472</v>
      </c>
      <c r="B272" s="71" t="s">
        <v>663</v>
      </c>
      <c r="C272" s="203" t="s">
        <v>2461</v>
      </c>
      <c r="D272" s="204" t="s">
        <v>2648</v>
      </c>
      <c r="E272" s="38">
        <v>6409.2</v>
      </c>
      <c r="F272" s="38">
        <v>32404.915199999999</v>
      </c>
      <c r="G272" s="385">
        <v>1450</v>
      </c>
      <c r="H272" s="38">
        <v>32990.400000000001</v>
      </c>
      <c r="I272" s="378">
        <f t="shared" si="4"/>
        <v>65395.315199999997</v>
      </c>
      <c r="J272" s="41"/>
      <c r="K272" s="359"/>
    </row>
    <row r="273" spans="1:11" s="6" customFormat="1" ht="15">
      <c r="A273" s="804">
        <v>3473</v>
      </c>
      <c r="B273" s="71" t="s">
        <v>664</v>
      </c>
      <c r="C273" s="203" t="s">
        <v>2461</v>
      </c>
      <c r="D273" s="204" t="s">
        <v>2649</v>
      </c>
      <c r="E273" s="38">
        <v>8497.1999999999989</v>
      </c>
      <c r="F273" s="38">
        <v>90002.342399999994</v>
      </c>
      <c r="G273" s="385">
        <v>1450</v>
      </c>
      <c r="H273" s="38">
        <v>92150.399999999994</v>
      </c>
      <c r="I273" s="378">
        <f t="shared" si="4"/>
        <v>182152.74239999999</v>
      </c>
      <c r="J273" s="41"/>
      <c r="K273" s="359"/>
    </row>
    <row r="274" spans="1:11" s="6" customFormat="1" ht="15">
      <c r="A274" s="597">
        <v>3474</v>
      </c>
      <c r="B274" s="71" t="s">
        <v>665</v>
      </c>
      <c r="C274" s="203" t="s">
        <v>2031</v>
      </c>
      <c r="D274" s="204" t="s">
        <v>2591</v>
      </c>
      <c r="E274" s="38">
        <v>933.59999999999991</v>
      </c>
      <c r="F274" s="38">
        <v>1867.1999999999998</v>
      </c>
      <c r="G274" s="385">
        <v>1450</v>
      </c>
      <c r="H274" s="38">
        <v>4247.05</v>
      </c>
      <c r="I274" s="378">
        <f t="shared" si="4"/>
        <v>6114.25</v>
      </c>
      <c r="J274" s="41"/>
      <c r="K274" s="359"/>
    </row>
    <row r="275" spans="1:11" s="6" customFormat="1" ht="15">
      <c r="A275" s="804">
        <v>3475</v>
      </c>
      <c r="B275" s="71" t="s">
        <v>536</v>
      </c>
      <c r="C275" s="203" t="s">
        <v>2031</v>
      </c>
      <c r="D275" s="204" t="s">
        <v>2593</v>
      </c>
      <c r="E275" s="38">
        <v>644.4</v>
      </c>
      <c r="F275" s="38">
        <v>6444</v>
      </c>
      <c r="G275" s="385">
        <v>1450</v>
      </c>
      <c r="H275" s="38">
        <v>2784</v>
      </c>
      <c r="I275" s="378">
        <f t="shared" si="4"/>
        <v>9228</v>
      </c>
      <c r="J275" s="41"/>
      <c r="K275" s="359"/>
    </row>
    <row r="276" spans="1:11" s="6" customFormat="1" ht="15">
      <c r="A276" s="597">
        <v>3476</v>
      </c>
      <c r="B276" s="71" t="s">
        <v>667</v>
      </c>
      <c r="C276" s="203" t="s">
        <v>2031</v>
      </c>
      <c r="D276" s="204" t="s">
        <v>2531</v>
      </c>
      <c r="E276" s="38">
        <v>723.6</v>
      </c>
      <c r="F276" s="38">
        <v>1447.2</v>
      </c>
      <c r="G276" s="385">
        <v>1450</v>
      </c>
      <c r="H276" s="38">
        <v>812.00000000000011</v>
      </c>
      <c r="I276" s="378">
        <f t="shared" si="4"/>
        <v>2259.2000000000003</v>
      </c>
      <c r="J276" s="41"/>
      <c r="K276" s="359"/>
    </row>
    <row r="277" spans="1:11" s="6" customFormat="1" ht="15">
      <c r="A277" s="804">
        <v>3477</v>
      </c>
      <c r="B277" s="71" t="s">
        <v>668</v>
      </c>
      <c r="C277" s="203" t="s">
        <v>2031</v>
      </c>
      <c r="D277" s="204" t="s">
        <v>2594</v>
      </c>
      <c r="E277" s="38">
        <v>3540</v>
      </c>
      <c r="F277" s="38">
        <v>7080</v>
      </c>
      <c r="G277" s="385">
        <v>1450</v>
      </c>
      <c r="H277" s="38">
        <v>4454.4000000000005</v>
      </c>
      <c r="I277" s="378">
        <f t="shared" si="4"/>
        <v>11534.400000000001</v>
      </c>
      <c r="J277" s="41"/>
      <c r="K277" s="359"/>
    </row>
    <row r="278" spans="1:11" s="6" customFormat="1" ht="15">
      <c r="A278" s="597">
        <v>3478</v>
      </c>
      <c r="B278" s="71" t="s">
        <v>670</v>
      </c>
      <c r="C278" s="203" t="s">
        <v>2031</v>
      </c>
      <c r="D278" s="204" t="s">
        <v>2596</v>
      </c>
      <c r="E278" s="38">
        <v>5421.5999999999995</v>
      </c>
      <c r="F278" s="38">
        <v>10843.199999999999</v>
      </c>
      <c r="G278" s="385">
        <v>1450</v>
      </c>
      <c r="H278" s="38">
        <v>3913.5499999999997</v>
      </c>
      <c r="I278" s="378">
        <f t="shared" si="4"/>
        <v>14756.749999999998</v>
      </c>
      <c r="J278" s="41"/>
      <c r="K278" s="359"/>
    </row>
    <row r="279" spans="1:11" s="6" customFormat="1" ht="45">
      <c r="A279" s="804">
        <v>3479</v>
      </c>
      <c r="B279" s="69" t="s">
        <v>537</v>
      </c>
      <c r="C279" s="203" t="s">
        <v>2031</v>
      </c>
      <c r="D279" s="204" t="s">
        <v>2650</v>
      </c>
      <c r="E279" s="38">
        <v>1791.6</v>
      </c>
      <c r="F279" s="38">
        <v>25082.399999999998</v>
      </c>
      <c r="G279" s="385">
        <v>1450</v>
      </c>
      <c r="H279" s="38">
        <v>16002.199999999999</v>
      </c>
      <c r="I279" s="378">
        <f t="shared" si="4"/>
        <v>41084.6</v>
      </c>
      <c r="J279" s="41"/>
      <c r="K279" s="359"/>
    </row>
    <row r="280" spans="1:11" s="6" customFormat="1" ht="45">
      <c r="A280" s="597">
        <v>3480</v>
      </c>
      <c r="B280" s="69" t="s">
        <v>674</v>
      </c>
      <c r="C280" s="203" t="s">
        <v>2031</v>
      </c>
      <c r="D280" s="204" t="s">
        <v>2601</v>
      </c>
      <c r="E280" s="38">
        <v>5421.5999999999995</v>
      </c>
      <c r="F280" s="38">
        <v>10843.199999999999</v>
      </c>
      <c r="G280" s="385">
        <v>1450</v>
      </c>
      <c r="H280" s="38">
        <v>6783.0999999999995</v>
      </c>
      <c r="I280" s="378">
        <f t="shared" si="4"/>
        <v>17626.3</v>
      </c>
      <c r="J280" s="41"/>
      <c r="K280" s="359"/>
    </row>
    <row r="281" spans="1:11" s="6" customFormat="1" ht="45">
      <c r="A281" s="804">
        <v>3481</v>
      </c>
      <c r="B281" s="69" t="s">
        <v>676</v>
      </c>
      <c r="C281" s="203" t="s">
        <v>2031</v>
      </c>
      <c r="D281" s="204" t="s">
        <v>2603</v>
      </c>
      <c r="E281" s="38">
        <v>8600.4</v>
      </c>
      <c r="F281" s="38">
        <v>8600.4</v>
      </c>
      <c r="G281" s="385">
        <v>1450</v>
      </c>
      <c r="H281" s="38">
        <v>5852.2</v>
      </c>
      <c r="I281" s="378">
        <f t="shared" si="4"/>
        <v>14452.599999999999</v>
      </c>
      <c r="J281" s="41"/>
      <c r="K281" s="359"/>
    </row>
    <row r="282" spans="1:11" s="6" customFormat="1" ht="45">
      <c r="A282" s="597">
        <v>3482</v>
      </c>
      <c r="B282" s="69" t="s">
        <v>677</v>
      </c>
      <c r="C282" s="203" t="s">
        <v>2031</v>
      </c>
      <c r="D282" s="204" t="s">
        <v>2598</v>
      </c>
      <c r="E282" s="38">
        <v>11419.199999999999</v>
      </c>
      <c r="F282" s="38">
        <v>11419.199999999999</v>
      </c>
      <c r="G282" s="385">
        <v>1450</v>
      </c>
      <c r="H282" s="38">
        <v>7802.4500000000007</v>
      </c>
      <c r="I282" s="378">
        <f t="shared" si="4"/>
        <v>19221.650000000001</v>
      </c>
      <c r="J282" s="41"/>
      <c r="K282" s="359"/>
    </row>
    <row r="283" spans="1:11" s="6" customFormat="1" ht="45">
      <c r="A283" s="804">
        <v>3483</v>
      </c>
      <c r="B283" s="69" t="s">
        <v>678</v>
      </c>
      <c r="C283" s="203" t="s">
        <v>2031</v>
      </c>
      <c r="D283" s="204" t="s">
        <v>2604</v>
      </c>
      <c r="E283" s="38">
        <v>1526.3999999999999</v>
      </c>
      <c r="F283" s="38">
        <v>3052.7999999999997</v>
      </c>
      <c r="G283" s="385">
        <v>1450</v>
      </c>
      <c r="H283" s="38">
        <v>2552</v>
      </c>
      <c r="I283" s="378">
        <f t="shared" si="4"/>
        <v>5604.7999999999993</v>
      </c>
      <c r="J283" s="41"/>
      <c r="K283" s="359"/>
    </row>
    <row r="284" spans="1:11" s="6" customFormat="1" ht="45">
      <c r="A284" s="597">
        <v>3484</v>
      </c>
      <c r="B284" s="69" t="s">
        <v>679</v>
      </c>
      <c r="C284" s="203" t="s">
        <v>2031</v>
      </c>
      <c r="D284" s="204" t="s">
        <v>2605</v>
      </c>
      <c r="E284" s="38">
        <v>1660.8</v>
      </c>
      <c r="F284" s="38">
        <v>3321.6</v>
      </c>
      <c r="G284" s="385">
        <v>1450</v>
      </c>
      <c r="H284" s="38">
        <v>2682.5</v>
      </c>
      <c r="I284" s="378">
        <f t="shared" si="4"/>
        <v>6004.1</v>
      </c>
      <c r="J284" s="41"/>
      <c r="K284" s="359"/>
    </row>
    <row r="285" spans="1:11" s="6" customFormat="1" ht="45">
      <c r="A285" s="804">
        <v>3485</v>
      </c>
      <c r="B285" s="69" t="s">
        <v>680</v>
      </c>
      <c r="C285" s="203" t="s">
        <v>2031</v>
      </c>
      <c r="D285" s="204" t="s">
        <v>2606</v>
      </c>
      <c r="E285" s="38">
        <v>1795.2</v>
      </c>
      <c r="F285" s="38">
        <v>3590.4</v>
      </c>
      <c r="G285" s="385">
        <v>1450</v>
      </c>
      <c r="H285" s="38">
        <v>2914.4999999999995</v>
      </c>
      <c r="I285" s="378">
        <f t="shared" si="4"/>
        <v>6504.9</v>
      </c>
      <c r="J285" s="41"/>
      <c r="K285" s="359"/>
    </row>
    <row r="286" spans="1:11" s="6" customFormat="1" ht="45">
      <c r="A286" s="597">
        <v>3486</v>
      </c>
      <c r="B286" s="69" t="s">
        <v>681</v>
      </c>
      <c r="C286" s="203" t="s">
        <v>2031</v>
      </c>
      <c r="D286" s="204" t="s">
        <v>2607</v>
      </c>
      <c r="E286" s="38">
        <v>1929.6</v>
      </c>
      <c r="F286" s="38">
        <v>3859.2</v>
      </c>
      <c r="G286" s="385">
        <v>1450</v>
      </c>
      <c r="H286" s="38">
        <v>3146.5</v>
      </c>
      <c r="I286" s="378">
        <f t="shared" si="4"/>
        <v>7005.7</v>
      </c>
      <c r="J286" s="41"/>
      <c r="K286" s="359"/>
    </row>
    <row r="287" spans="1:11" s="6" customFormat="1" ht="45">
      <c r="A287" s="804">
        <v>3487</v>
      </c>
      <c r="B287" s="69" t="s">
        <v>682</v>
      </c>
      <c r="C287" s="203" t="s">
        <v>2031</v>
      </c>
      <c r="D287" s="204" t="s">
        <v>2608</v>
      </c>
      <c r="E287" s="38">
        <v>2064</v>
      </c>
      <c r="F287" s="38">
        <v>4128</v>
      </c>
      <c r="G287" s="385">
        <v>1450</v>
      </c>
      <c r="H287" s="38">
        <v>3378.5</v>
      </c>
      <c r="I287" s="378">
        <f t="shared" si="4"/>
        <v>7506.5</v>
      </c>
      <c r="J287" s="41"/>
      <c r="K287" s="359"/>
    </row>
    <row r="288" spans="1:11" s="6" customFormat="1" ht="45">
      <c r="A288" s="597">
        <v>3488</v>
      </c>
      <c r="B288" s="69" t="s">
        <v>683</v>
      </c>
      <c r="C288" s="203" t="s">
        <v>2031</v>
      </c>
      <c r="D288" s="204" t="s">
        <v>2609</v>
      </c>
      <c r="E288" s="38">
        <v>2415.6</v>
      </c>
      <c r="F288" s="38">
        <v>4831.2</v>
      </c>
      <c r="G288" s="385">
        <v>1450</v>
      </c>
      <c r="H288" s="38">
        <v>3610.5000000000005</v>
      </c>
      <c r="I288" s="378">
        <f t="shared" si="4"/>
        <v>8441.7000000000007</v>
      </c>
      <c r="J288" s="41"/>
      <c r="K288" s="359"/>
    </row>
    <row r="289" spans="1:11" s="6" customFormat="1" ht="45">
      <c r="A289" s="804">
        <v>3489</v>
      </c>
      <c r="B289" s="69" t="s">
        <v>684</v>
      </c>
      <c r="C289" s="203" t="s">
        <v>2031</v>
      </c>
      <c r="D289" s="204" t="s">
        <v>2651</v>
      </c>
      <c r="E289" s="38">
        <v>2701.2</v>
      </c>
      <c r="F289" s="38">
        <v>2701.2</v>
      </c>
      <c r="G289" s="385">
        <v>1450</v>
      </c>
      <c r="H289" s="38">
        <v>1921.25</v>
      </c>
      <c r="I289" s="378">
        <f t="shared" si="4"/>
        <v>4622.45</v>
      </c>
      <c r="J289" s="41"/>
      <c r="K289" s="359"/>
    </row>
    <row r="290" spans="1:11" s="6" customFormat="1" ht="45">
      <c r="A290" s="597">
        <v>3490</v>
      </c>
      <c r="B290" s="69" t="s">
        <v>710</v>
      </c>
      <c r="C290" s="203" t="s">
        <v>2031</v>
      </c>
      <c r="D290" s="204" t="s">
        <v>2652</v>
      </c>
      <c r="E290" s="38">
        <v>2817.6</v>
      </c>
      <c r="F290" s="38">
        <v>2817.6</v>
      </c>
      <c r="G290" s="385">
        <v>1450</v>
      </c>
      <c r="H290" s="38">
        <v>1999.55</v>
      </c>
      <c r="I290" s="378">
        <f t="shared" si="4"/>
        <v>4817.1499999999996</v>
      </c>
      <c r="J290" s="41"/>
      <c r="K290" s="359"/>
    </row>
    <row r="291" spans="1:11" s="6" customFormat="1" ht="45">
      <c r="A291" s="804">
        <v>3491</v>
      </c>
      <c r="B291" s="69" t="s">
        <v>685</v>
      </c>
      <c r="C291" s="203" t="s">
        <v>2031</v>
      </c>
      <c r="D291" s="204" t="s">
        <v>2653</v>
      </c>
      <c r="E291" s="38">
        <v>2854.7999999999997</v>
      </c>
      <c r="F291" s="38">
        <v>2854.7999999999997</v>
      </c>
      <c r="G291" s="385">
        <v>1450</v>
      </c>
      <c r="H291" s="38">
        <v>2037.25</v>
      </c>
      <c r="I291" s="378">
        <f t="shared" si="4"/>
        <v>4892.0499999999993</v>
      </c>
      <c r="J291" s="41"/>
      <c r="K291" s="359"/>
    </row>
    <row r="292" spans="1:11" s="6" customFormat="1" ht="45">
      <c r="A292" s="597">
        <v>3492</v>
      </c>
      <c r="B292" s="69" t="s">
        <v>687</v>
      </c>
      <c r="C292" s="203" t="s">
        <v>2031</v>
      </c>
      <c r="D292" s="204" t="s">
        <v>2613</v>
      </c>
      <c r="E292" s="38">
        <v>4941.5999999999995</v>
      </c>
      <c r="F292" s="38">
        <v>4941.5999999999995</v>
      </c>
      <c r="G292" s="385">
        <v>1450</v>
      </c>
      <c r="H292" s="38">
        <v>2736.15</v>
      </c>
      <c r="I292" s="378">
        <f t="shared" si="4"/>
        <v>7677.75</v>
      </c>
      <c r="J292" s="41"/>
      <c r="K292" s="359"/>
    </row>
    <row r="293" spans="1:11" s="6" customFormat="1" ht="45">
      <c r="A293" s="804">
        <v>3493</v>
      </c>
      <c r="B293" s="69" t="s">
        <v>711</v>
      </c>
      <c r="C293" s="203" t="s">
        <v>2031</v>
      </c>
      <c r="D293" s="204" t="s">
        <v>2654</v>
      </c>
      <c r="E293" s="38">
        <v>4723.2</v>
      </c>
      <c r="F293" s="38">
        <v>4723.2</v>
      </c>
      <c r="G293" s="385">
        <v>1450</v>
      </c>
      <c r="H293" s="38">
        <v>2784</v>
      </c>
      <c r="I293" s="378">
        <f t="shared" si="4"/>
        <v>7507.2</v>
      </c>
      <c r="J293" s="41"/>
      <c r="K293" s="359"/>
    </row>
    <row r="294" spans="1:11" s="6" customFormat="1" ht="45">
      <c r="A294" s="597">
        <v>3494</v>
      </c>
      <c r="B294" s="69" t="s">
        <v>688</v>
      </c>
      <c r="C294" s="203" t="s">
        <v>2031</v>
      </c>
      <c r="D294" s="204" t="s">
        <v>2614</v>
      </c>
      <c r="E294" s="38">
        <v>4102.8</v>
      </c>
      <c r="F294" s="38">
        <v>8205.6</v>
      </c>
      <c r="G294" s="385">
        <v>1450</v>
      </c>
      <c r="H294" s="38">
        <v>5736.2</v>
      </c>
      <c r="I294" s="378">
        <f t="shared" si="4"/>
        <v>13941.8</v>
      </c>
      <c r="J294" s="41"/>
      <c r="K294" s="359"/>
    </row>
    <row r="295" spans="1:11" s="6" customFormat="1" ht="45">
      <c r="A295" s="804">
        <v>3495</v>
      </c>
      <c r="B295" s="69" t="s">
        <v>689</v>
      </c>
      <c r="C295" s="203" t="s">
        <v>2031</v>
      </c>
      <c r="D295" s="204" t="s">
        <v>2615</v>
      </c>
      <c r="E295" s="38">
        <v>5574</v>
      </c>
      <c r="F295" s="38">
        <v>5574</v>
      </c>
      <c r="G295" s="385">
        <v>1450</v>
      </c>
      <c r="H295" s="38">
        <v>1838.6000000000001</v>
      </c>
      <c r="I295" s="378">
        <f t="shared" si="4"/>
        <v>7412.6</v>
      </c>
      <c r="J295" s="41"/>
      <c r="K295" s="359"/>
    </row>
    <row r="296" spans="1:11" s="6" customFormat="1" ht="45">
      <c r="A296" s="597">
        <v>3496</v>
      </c>
      <c r="B296" s="69" t="s">
        <v>690</v>
      </c>
      <c r="C296" s="203" t="s">
        <v>2031</v>
      </c>
      <c r="D296" s="204" t="s">
        <v>2615</v>
      </c>
      <c r="E296" s="38">
        <v>5574</v>
      </c>
      <c r="F296" s="38">
        <v>5574</v>
      </c>
      <c r="G296" s="385">
        <v>1450</v>
      </c>
      <c r="H296" s="38">
        <v>1838.6000000000001</v>
      </c>
      <c r="I296" s="378">
        <f t="shared" si="4"/>
        <v>7412.6</v>
      </c>
      <c r="J296" s="41"/>
      <c r="K296" s="359"/>
    </row>
    <row r="297" spans="1:11" s="6" customFormat="1" ht="45">
      <c r="A297" s="804">
        <v>3497</v>
      </c>
      <c r="B297" s="69" t="s">
        <v>691</v>
      </c>
      <c r="C297" s="203" t="s">
        <v>2031</v>
      </c>
      <c r="D297" s="193">
        <v>45818</v>
      </c>
      <c r="E297" s="38">
        <v>2725.2</v>
      </c>
      <c r="F297" s="38">
        <v>27252</v>
      </c>
      <c r="G297" s="385">
        <v>1450</v>
      </c>
      <c r="H297" s="38">
        <v>17980</v>
      </c>
      <c r="I297" s="378">
        <f t="shared" si="4"/>
        <v>45232</v>
      </c>
      <c r="J297" s="41"/>
      <c r="K297" s="359"/>
    </row>
    <row r="298" spans="1:11" s="6" customFormat="1" ht="45">
      <c r="A298" s="597">
        <v>3498</v>
      </c>
      <c r="B298" s="69" t="s">
        <v>692</v>
      </c>
      <c r="C298" s="203" t="s">
        <v>2031</v>
      </c>
      <c r="D298" s="204" t="s">
        <v>2616</v>
      </c>
      <c r="E298" s="38">
        <v>2680.7999999999997</v>
      </c>
      <c r="F298" s="38">
        <v>2680.7999999999997</v>
      </c>
      <c r="G298" s="385">
        <v>1450</v>
      </c>
      <c r="H298" s="38">
        <v>812.00000000000011</v>
      </c>
      <c r="I298" s="378">
        <f t="shared" si="4"/>
        <v>3492.7999999999997</v>
      </c>
      <c r="J298" s="41"/>
      <c r="K298" s="359"/>
    </row>
    <row r="299" spans="1:11" s="6" customFormat="1" ht="45">
      <c r="A299" s="804">
        <v>3499</v>
      </c>
      <c r="B299" s="69" t="s">
        <v>693</v>
      </c>
      <c r="C299" s="203" t="s">
        <v>2031</v>
      </c>
      <c r="D299" s="204" t="s">
        <v>2617</v>
      </c>
      <c r="E299" s="38">
        <v>3350.4</v>
      </c>
      <c r="F299" s="38">
        <v>3350.4</v>
      </c>
      <c r="G299" s="385">
        <v>1450</v>
      </c>
      <c r="H299" s="38">
        <v>1044</v>
      </c>
      <c r="I299" s="378">
        <f t="shared" si="4"/>
        <v>4394.3999999999996</v>
      </c>
      <c r="J299" s="41"/>
      <c r="K299" s="359"/>
    </row>
    <row r="300" spans="1:11" s="6" customFormat="1" ht="45">
      <c r="A300" s="597">
        <v>3500</v>
      </c>
      <c r="B300" s="69" t="s">
        <v>694</v>
      </c>
      <c r="C300" s="203" t="s">
        <v>2031</v>
      </c>
      <c r="D300" s="204" t="s">
        <v>2618</v>
      </c>
      <c r="E300" s="38">
        <v>2922</v>
      </c>
      <c r="F300" s="38">
        <v>2922</v>
      </c>
      <c r="G300" s="385">
        <v>1450</v>
      </c>
      <c r="H300" s="38">
        <v>957</v>
      </c>
      <c r="I300" s="378">
        <f t="shared" si="4"/>
        <v>3879</v>
      </c>
      <c r="J300" s="41"/>
      <c r="K300" s="359"/>
    </row>
    <row r="301" spans="1:11" s="6" customFormat="1" ht="45">
      <c r="A301" s="804">
        <v>3501</v>
      </c>
      <c r="B301" s="69" t="s">
        <v>695</v>
      </c>
      <c r="C301" s="203" t="s">
        <v>2031</v>
      </c>
      <c r="D301" s="204" t="s">
        <v>2619</v>
      </c>
      <c r="E301" s="38">
        <v>3663.6</v>
      </c>
      <c r="F301" s="38">
        <v>3663.6</v>
      </c>
      <c r="G301" s="385">
        <v>1450</v>
      </c>
      <c r="H301" s="38">
        <v>899</v>
      </c>
      <c r="I301" s="378">
        <f t="shared" si="4"/>
        <v>4562.6000000000004</v>
      </c>
      <c r="J301" s="41"/>
      <c r="K301" s="359"/>
    </row>
    <row r="302" spans="1:11" s="6" customFormat="1" ht="45">
      <c r="A302" s="597">
        <v>3502</v>
      </c>
      <c r="B302" s="69" t="s">
        <v>696</v>
      </c>
      <c r="C302" s="203" t="s">
        <v>2031</v>
      </c>
      <c r="D302" s="204" t="s">
        <v>2620</v>
      </c>
      <c r="E302" s="38">
        <v>3163.2</v>
      </c>
      <c r="F302" s="38">
        <v>3163.2</v>
      </c>
      <c r="G302" s="385">
        <v>1450</v>
      </c>
      <c r="H302" s="38">
        <v>986.00000000000011</v>
      </c>
      <c r="I302" s="378">
        <f t="shared" si="4"/>
        <v>4149.2</v>
      </c>
      <c r="J302" s="41"/>
      <c r="K302" s="359"/>
    </row>
    <row r="303" spans="1:11" s="6" customFormat="1" ht="45">
      <c r="A303" s="804">
        <v>3503</v>
      </c>
      <c r="B303" s="69" t="s">
        <v>697</v>
      </c>
      <c r="C303" s="203" t="s">
        <v>2031</v>
      </c>
      <c r="D303" s="204" t="s">
        <v>2621</v>
      </c>
      <c r="E303" s="38">
        <v>3976.7999999999997</v>
      </c>
      <c r="F303" s="38">
        <v>3976.7999999999997</v>
      </c>
      <c r="G303" s="385">
        <v>1450</v>
      </c>
      <c r="H303" s="38">
        <v>1000.4999999999999</v>
      </c>
      <c r="I303" s="378">
        <f t="shared" si="4"/>
        <v>4977.2999999999993</v>
      </c>
      <c r="J303" s="41"/>
      <c r="K303" s="359"/>
    </row>
    <row r="304" spans="1:11" s="6" customFormat="1" ht="45">
      <c r="A304" s="597">
        <v>3504</v>
      </c>
      <c r="B304" s="69" t="s">
        <v>698</v>
      </c>
      <c r="C304" s="203" t="s">
        <v>2031</v>
      </c>
      <c r="D304" s="204" t="s">
        <v>2622</v>
      </c>
      <c r="E304" s="38">
        <v>3404.4</v>
      </c>
      <c r="F304" s="38">
        <v>3404.4</v>
      </c>
      <c r="G304" s="385">
        <v>1450</v>
      </c>
      <c r="H304" s="38">
        <v>1131</v>
      </c>
      <c r="I304" s="378">
        <f t="shared" si="4"/>
        <v>4535.3999999999996</v>
      </c>
      <c r="J304" s="41"/>
      <c r="K304" s="359"/>
    </row>
    <row r="305" spans="1:11" s="6" customFormat="1" ht="45">
      <c r="A305" s="804">
        <v>3505</v>
      </c>
      <c r="B305" s="69" t="s">
        <v>699</v>
      </c>
      <c r="C305" s="203" t="s">
        <v>2031</v>
      </c>
      <c r="D305" s="204" t="s">
        <v>2623</v>
      </c>
      <c r="E305" s="38">
        <v>4290</v>
      </c>
      <c r="F305" s="38">
        <v>4290</v>
      </c>
      <c r="G305" s="385">
        <v>1450</v>
      </c>
      <c r="H305" s="38">
        <v>1073</v>
      </c>
      <c r="I305" s="378">
        <f t="shared" si="4"/>
        <v>5363</v>
      </c>
      <c r="J305" s="41"/>
      <c r="K305" s="359"/>
    </row>
    <row r="306" spans="1:11" s="6" customFormat="1" ht="45">
      <c r="A306" s="597">
        <v>3506</v>
      </c>
      <c r="B306" s="69" t="s">
        <v>700</v>
      </c>
      <c r="C306" s="203" t="s">
        <v>2031</v>
      </c>
      <c r="D306" s="204" t="s">
        <v>2655</v>
      </c>
      <c r="E306" s="38">
        <v>3645.6</v>
      </c>
      <c r="F306" s="38">
        <v>3645.6</v>
      </c>
      <c r="G306" s="385">
        <v>1450</v>
      </c>
      <c r="H306" s="38">
        <v>1218</v>
      </c>
      <c r="I306" s="378">
        <f t="shared" si="4"/>
        <v>4863.6000000000004</v>
      </c>
      <c r="J306" s="41"/>
      <c r="K306" s="359"/>
    </row>
    <row r="307" spans="1:11" s="6" customFormat="1" ht="45">
      <c r="A307" s="804">
        <v>3507</v>
      </c>
      <c r="B307" s="69" t="s">
        <v>701</v>
      </c>
      <c r="C307" s="203" t="s">
        <v>2031</v>
      </c>
      <c r="D307" s="204" t="s">
        <v>2625</v>
      </c>
      <c r="E307" s="38">
        <v>3645.6</v>
      </c>
      <c r="F307" s="38">
        <v>3645.6</v>
      </c>
      <c r="G307" s="385">
        <v>1450</v>
      </c>
      <c r="H307" s="38">
        <v>1160</v>
      </c>
      <c r="I307" s="378">
        <f t="shared" si="4"/>
        <v>4805.6000000000004</v>
      </c>
      <c r="J307" s="41"/>
      <c r="K307" s="359"/>
    </row>
    <row r="308" spans="1:11" s="6" customFormat="1" ht="45">
      <c r="A308" s="597">
        <v>3508</v>
      </c>
      <c r="B308" s="69" t="s">
        <v>712</v>
      </c>
      <c r="C308" s="203" t="s">
        <v>2031</v>
      </c>
      <c r="D308" s="204" t="s">
        <v>2656</v>
      </c>
      <c r="E308" s="38">
        <v>3888</v>
      </c>
      <c r="F308" s="38">
        <v>3888</v>
      </c>
      <c r="G308" s="385">
        <v>1450</v>
      </c>
      <c r="H308" s="38">
        <v>1305</v>
      </c>
      <c r="I308" s="378">
        <f t="shared" si="4"/>
        <v>5193</v>
      </c>
      <c r="J308" s="41"/>
      <c r="K308" s="359"/>
    </row>
    <row r="309" spans="1:11" s="6" customFormat="1" ht="45">
      <c r="A309" s="804">
        <v>3509</v>
      </c>
      <c r="B309" s="69" t="s">
        <v>702</v>
      </c>
      <c r="C309" s="203" t="s">
        <v>2031</v>
      </c>
      <c r="D309" s="204" t="s">
        <v>2626</v>
      </c>
      <c r="E309" s="38">
        <v>4915.2</v>
      </c>
      <c r="F309" s="38">
        <v>4915.2</v>
      </c>
      <c r="G309" s="385">
        <v>1450</v>
      </c>
      <c r="H309" s="38">
        <v>1247</v>
      </c>
      <c r="I309" s="378">
        <f t="shared" si="4"/>
        <v>6162.2</v>
      </c>
      <c r="J309" s="41"/>
      <c r="K309" s="359"/>
    </row>
    <row r="310" spans="1:11" s="6" customFormat="1" ht="45">
      <c r="A310" s="597">
        <v>3510</v>
      </c>
      <c r="B310" s="69" t="s">
        <v>703</v>
      </c>
      <c r="C310" s="203" t="s">
        <v>2031</v>
      </c>
      <c r="D310" s="204" t="s">
        <v>2627</v>
      </c>
      <c r="E310" s="38">
        <v>4569.5999999999995</v>
      </c>
      <c r="F310" s="38">
        <v>4569.5999999999995</v>
      </c>
      <c r="G310" s="385">
        <v>1450</v>
      </c>
      <c r="H310" s="38">
        <v>1392</v>
      </c>
      <c r="I310" s="378">
        <f t="shared" si="4"/>
        <v>5961.5999999999995</v>
      </c>
      <c r="J310" s="41"/>
      <c r="K310" s="359"/>
    </row>
    <row r="311" spans="1:11" s="6" customFormat="1" ht="45">
      <c r="A311" s="804">
        <v>3511</v>
      </c>
      <c r="B311" s="69" t="s">
        <v>704</v>
      </c>
      <c r="C311" s="203" t="s">
        <v>2031</v>
      </c>
      <c r="D311" s="204" t="s">
        <v>2628</v>
      </c>
      <c r="E311" s="38">
        <v>5720.4</v>
      </c>
      <c r="F311" s="38">
        <v>5720.4</v>
      </c>
      <c r="G311" s="385">
        <v>1450</v>
      </c>
      <c r="H311" s="38">
        <v>1334</v>
      </c>
      <c r="I311" s="378">
        <f t="shared" si="4"/>
        <v>7054.4</v>
      </c>
      <c r="J311" s="41"/>
      <c r="K311" s="359"/>
    </row>
    <row r="312" spans="1:11" s="6" customFormat="1" ht="45">
      <c r="A312" s="597">
        <v>3512</v>
      </c>
      <c r="B312" s="69" t="s">
        <v>706</v>
      </c>
      <c r="C312" s="203" t="s">
        <v>2031</v>
      </c>
      <c r="D312" s="204" t="s">
        <v>2630</v>
      </c>
      <c r="E312" s="38">
        <v>6061.2</v>
      </c>
      <c r="F312" s="38">
        <v>6061.2</v>
      </c>
      <c r="G312" s="385">
        <v>1450</v>
      </c>
      <c r="H312" s="38">
        <v>1421</v>
      </c>
      <c r="I312" s="378">
        <f t="shared" si="4"/>
        <v>7482.2</v>
      </c>
      <c r="J312" s="41"/>
      <c r="K312" s="359"/>
    </row>
    <row r="313" spans="1:11" s="6" customFormat="1" ht="45">
      <c r="A313" s="804">
        <v>3513</v>
      </c>
      <c r="B313" s="69" t="s">
        <v>707</v>
      </c>
      <c r="C313" s="203" t="s">
        <v>2031</v>
      </c>
      <c r="D313" s="204" t="s">
        <v>2657</v>
      </c>
      <c r="E313" s="38">
        <v>5102.3999999999996</v>
      </c>
      <c r="F313" s="38">
        <v>5102.3999999999996</v>
      </c>
      <c r="G313" s="385">
        <v>1450</v>
      </c>
      <c r="H313" s="38">
        <v>1566</v>
      </c>
      <c r="I313" s="378">
        <f t="shared" si="4"/>
        <v>6668.4</v>
      </c>
      <c r="J313" s="41"/>
      <c r="K313" s="359"/>
    </row>
    <row r="314" spans="1:11" s="6" customFormat="1" ht="45">
      <c r="A314" s="597">
        <v>3514</v>
      </c>
      <c r="B314" s="69" t="s">
        <v>708</v>
      </c>
      <c r="C314" s="203" t="s">
        <v>2031</v>
      </c>
      <c r="D314" s="204" t="s">
        <v>2632</v>
      </c>
      <c r="E314" s="38">
        <v>6403.2</v>
      </c>
      <c r="F314" s="38">
        <v>12806.4</v>
      </c>
      <c r="G314" s="385">
        <v>1450</v>
      </c>
      <c r="H314" s="38">
        <v>3016</v>
      </c>
      <c r="I314" s="378">
        <f t="shared" si="4"/>
        <v>15822.4</v>
      </c>
      <c r="J314" s="41"/>
      <c r="K314" s="359"/>
    </row>
    <row r="315" spans="1:11" s="6" customFormat="1" ht="45">
      <c r="A315" s="804">
        <v>3515</v>
      </c>
      <c r="B315" s="69" t="s">
        <v>713</v>
      </c>
      <c r="C315" s="203" t="s">
        <v>2031</v>
      </c>
      <c r="D315" s="204" t="s">
        <v>2658</v>
      </c>
      <c r="E315" s="38">
        <v>6700.8</v>
      </c>
      <c r="F315" s="38">
        <v>6700.8</v>
      </c>
      <c r="G315" s="385">
        <v>1450</v>
      </c>
      <c r="H315" s="38">
        <v>2088</v>
      </c>
      <c r="I315" s="378">
        <f t="shared" si="4"/>
        <v>8788.7999999999993</v>
      </c>
      <c r="J315" s="41"/>
      <c r="K315" s="359"/>
    </row>
    <row r="316" spans="1:11" s="6" customFormat="1" ht="45">
      <c r="A316" s="597">
        <v>3516</v>
      </c>
      <c r="B316" s="69" t="s">
        <v>709</v>
      </c>
      <c r="C316" s="203" t="s">
        <v>2031</v>
      </c>
      <c r="D316" s="204" t="s">
        <v>2469</v>
      </c>
      <c r="E316" s="38">
        <v>12508.8</v>
      </c>
      <c r="F316" s="38">
        <v>37526.399999999994</v>
      </c>
      <c r="G316" s="385">
        <v>1450</v>
      </c>
      <c r="H316" s="38">
        <v>2088</v>
      </c>
      <c r="I316" s="378">
        <f t="shared" si="4"/>
        <v>39614.399999999994</v>
      </c>
      <c r="J316" s="41"/>
      <c r="K316" s="359"/>
    </row>
    <row r="317" spans="1:11" s="6" customFormat="1" ht="45">
      <c r="A317" s="804">
        <v>3517</v>
      </c>
      <c r="B317" s="69" t="s">
        <v>541</v>
      </c>
      <c r="C317" s="203" t="s">
        <v>2532</v>
      </c>
      <c r="D317" s="204" t="s">
        <v>2659</v>
      </c>
      <c r="E317" s="38">
        <v>797.18</v>
      </c>
      <c r="F317" s="38">
        <v>2758.2428</v>
      </c>
      <c r="G317" s="385">
        <v>1250</v>
      </c>
      <c r="H317" s="38">
        <v>4325</v>
      </c>
      <c r="I317" s="378">
        <f t="shared" si="4"/>
        <v>7083.2428</v>
      </c>
      <c r="J317" s="41"/>
      <c r="K317" s="359"/>
    </row>
    <row r="318" spans="1:11" s="6" customFormat="1" ht="30">
      <c r="A318" s="597">
        <v>3518</v>
      </c>
      <c r="B318" s="69" t="s">
        <v>558</v>
      </c>
      <c r="C318" s="203" t="s">
        <v>2532</v>
      </c>
      <c r="D318" s="204" t="s">
        <v>2635</v>
      </c>
      <c r="E318" s="38">
        <v>425.029</v>
      </c>
      <c r="F318" s="38">
        <v>9367.6391599999988</v>
      </c>
      <c r="G318" s="385">
        <v>1250</v>
      </c>
      <c r="H318" s="38">
        <v>27550</v>
      </c>
      <c r="I318" s="378">
        <f t="shared" si="4"/>
        <v>36917.639159999999</v>
      </c>
      <c r="J318" s="41"/>
      <c r="K318" s="359"/>
    </row>
    <row r="319" spans="1:11" s="6" customFormat="1" ht="15">
      <c r="A319" s="804">
        <v>3519</v>
      </c>
      <c r="B319" s="69" t="s">
        <v>2660</v>
      </c>
      <c r="C319" s="203"/>
      <c r="D319" s="204"/>
      <c r="E319" s="38"/>
      <c r="F319" s="38"/>
      <c r="G319" s="385"/>
      <c r="H319" s="38"/>
      <c r="I319" s="378">
        <f t="shared" si="4"/>
        <v>0</v>
      </c>
      <c r="J319" s="41"/>
      <c r="K319" s="359"/>
    </row>
    <row r="320" spans="1:11" s="6" customFormat="1" ht="75">
      <c r="A320" s="597">
        <v>3520</v>
      </c>
      <c r="B320" s="69" t="s">
        <v>2661</v>
      </c>
      <c r="C320" s="203" t="s">
        <v>31</v>
      </c>
      <c r="D320" s="204">
        <v>1</v>
      </c>
      <c r="E320" s="38">
        <v>1336276.4099999999</v>
      </c>
      <c r="F320" s="38">
        <v>1336276.4099999999</v>
      </c>
      <c r="G320" s="385">
        <v>213675</v>
      </c>
      <c r="H320" s="38">
        <v>213675</v>
      </c>
      <c r="I320" s="378">
        <f t="shared" si="4"/>
        <v>1549951.41</v>
      </c>
      <c r="J320" s="41"/>
      <c r="K320" s="359"/>
    </row>
    <row r="321" spans="1:11" s="6" customFormat="1" ht="75">
      <c r="A321" s="804">
        <v>3521</v>
      </c>
      <c r="B321" s="69" t="s">
        <v>2661</v>
      </c>
      <c r="C321" s="203" t="s">
        <v>31</v>
      </c>
      <c r="D321" s="204">
        <v>1</v>
      </c>
      <c r="E321" s="38">
        <v>1336276.4099999999</v>
      </c>
      <c r="F321" s="38">
        <v>1336276.4099999999</v>
      </c>
      <c r="G321" s="385">
        <v>213675</v>
      </c>
      <c r="H321" s="38">
        <v>213675</v>
      </c>
      <c r="I321" s="378">
        <f t="shared" si="4"/>
        <v>1549951.41</v>
      </c>
      <c r="J321" s="41"/>
      <c r="K321" s="359"/>
    </row>
    <row r="322" spans="1:11" s="6" customFormat="1" ht="30">
      <c r="A322" s="597">
        <v>3522</v>
      </c>
      <c r="B322" s="69" t="s">
        <v>642</v>
      </c>
      <c r="C322" s="203" t="s">
        <v>31</v>
      </c>
      <c r="D322" s="204">
        <v>10</v>
      </c>
      <c r="E322" s="38">
        <v>9535.2000000000007</v>
      </c>
      <c r="F322" s="38">
        <v>95352</v>
      </c>
      <c r="G322" s="385">
        <v>5200</v>
      </c>
      <c r="H322" s="38">
        <v>52000</v>
      </c>
      <c r="I322" s="378">
        <f t="shared" si="4"/>
        <v>147352</v>
      </c>
      <c r="J322" s="41"/>
      <c r="K322" s="359"/>
    </row>
    <row r="323" spans="1:11" s="6" customFormat="1" ht="30">
      <c r="A323" s="804">
        <v>3523</v>
      </c>
      <c r="B323" s="69" t="s">
        <v>643</v>
      </c>
      <c r="C323" s="203" t="s">
        <v>31</v>
      </c>
      <c r="D323" s="204">
        <v>10</v>
      </c>
      <c r="E323" s="38">
        <v>12522.2</v>
      </c>
      <c r="F323" s="38">
        <v>125222</v>
      </c>
      <c r="G323" s="385">
        <v>5200</v>
      </c>
      <c r="H323" s="38">
        <v>52000</v>
      </c>
      <c r="I323" s="378">
        <f t="shared" si="4"/>
        <v>177222</v>
      </c>
      <c r="J323" s="41"/>
      <c r="K323" s="359"/>
    </row>
    <row r="324" spans="1:11" s="6" customFormat="1" ht="30">
      <c r="A324" s="597">
        <v>3524</v>
      </c>
      <c r="B324" s="69" t="s">
        <v>645</v>
      </c>
      <c r="C324" s="203" t="s">
        <v>31</v>
      </c>
      <c r="D324" s="204">
        <v>2</v>
      </c>
      <c r="E324" s="38">
        <v>46290</v>
      </c>
      <c r="F324" s="38">
        <v>92580</v>
      </c>
      <c r="G324" s="385">
        <v>12000</v>
      </c>
      <c r="H324" s="38">
        <v>24000</v>
      </c>
      <c r="I324" s="378">
        <f t="shared" ref="I324:I387" si="5">H324+F324</f>
        <v>116580</v>
      </c>
      <c r="J324" s="41"/>
      <c r="K324" s="359"/>
    </row>
    <row r="325" spans="1:11" s="6" customFormat="1" ht="30">
      <c r="A325" s="804">
        <v>3525</v>
      </c>
      <c r="B325" s="69" t="s">
        <v>648</v>
      </c>
      <c r="C325" s="203" t="s">
        <v>31</v>
      </c>
      <c r="D325" s="204">
        <v>10</v>
      </c>
      <c r="E325" s="38">
        <v>4758.6000000000004</v>
      </c>
      <c r="F325" s="38">
        <v>47586</v>
      </c>
      <c r="G325" s="385">
        <v>1110</v>
      </c>
      <c r="H325" s="38">
        <v>11100</v>
      </c>
      <c r="I325" s="378">
        <f t="shared" si="5"/>
        <v>58686</v>
      </c>
      <c r="J325" s="41"/>
      <c r="K325" s="359"/>
    </row>
    <row r="326" spans="1:11" s="6" customFormat="1" ht="30">
      <c r="A326" s="597">
        <v>3526</v>
      </c>
      <c r="B326" s="69" t="s">
        <v>649</v>
      </c>
      <c r="C326" s="203" t="s">
        <v>31</v>
      </c>
      <c r="D326" s="204">
        <v>10</v>
      </c>
      <c r="E326" s="38">
        <v>4758.6000000000004</v>
      </c>
      <c r="F326" s="38">
        <v>47586</v>
      </c>
      <c r="G326" s="385">
        <v>1110</v>
      </c>
      <c r="H326" s="38">
        <v>11100</v>
      </c>
      <c r="I326" s="378">
        <f t="shared" si="5"/>
        <v>58686</v>
      </c>
      <c r="J326" s="41"/>
      <c r="K326" s="359"/>
    </row>
    <row r="327" spans="1:11" s="6" customFormat="1" ht="45">
      <c r="A327" s="804">
        <v>3527</v>
      </c>
      <c r="B327" s="69" t="s">
        <v>535</v>
      </c>
      <c r="C327" s="203" t="s">
        <v>2461</v>
      </c>
      <c r="D327" s="204" t="s">
        <v>2662</v>
      </c>
      <c r="E327" s="38">
        <v>2504.4</v>
      </c>
      <c r="F327" s="38">
        <v>73028.304000000004</v>
      </c>
      <c r="G327" s="385">
        <v>1450</v>
      </c>
      <c r="H327" s="38">
        <v>84564</v>
      </c>
      <c r="I327" s="378">
        <f t="shared" si="5"/>
        <v>157592.304</v>
      </c>
      <c r="J327" s="41"/>
      <c r="K327" s="359"/>
    </row>
    <row r="328" spans="1:11" s="6" customFormat="1" ht="45">
      <c r="A328" s="597">
        <v>3528</v>
      </c>
      <c r="B328" s="69" t="s">
        <v>652</v>
      </c>
      <c r="C328" s="203" t="s">
        <v>2461</v>
      </c>
      <c r="D328" s="204" t="s">
        <v>2663</v>
      </c>
      <c r="E328" s="38">
        <v>3104.4</v>
      </c>
      <c r="F328" s="38">
        <v>6705.5040000000008</v>
      </c>
      <c r="G328" s="385">
        <v>1450</v>
      </c>
      <c r="H328" s="38">
        <v>7830.0000000000009</v>
      </c>
      <c r="I328" s="378">
        <f t="shared" si="5"/>
        <v>14535.504000000001</v>
      </c>
      <c r="J328" s="41"/>
      <c r="K328" s="359"/>
    </row>
    <row r="329" spans="1:11" s="6" customFormat="1" ht="45">
      <c r="A329" s="804">
        <v>3529</v>
      </c>
      <c r="B329" s="69" t="s">
        <v>653</v>
      </c>
      <c r="C329" s="203" t="s">
        <v>2461</v>
      </c>
      <c r="D329" s="204" t="s">
        <v>2664</v>
      </c>
      <c r="E329" s="38">
        <v>3104.4</v>
      </c>
      <c r="F329" s="38">
        <v>31416.528000000002</v>
      </c>
      <c r="G329" s="385">
        <v>1450</v>
      </c>
      <c r="H329" s="38">
        <v>36685</v>
      </c>
      <c r="I329" s="378">
        <f t="shared" si="5"/>
        <v>68101.528000000006</v>
      </c>
      <c r="J329" s="41"/>
      <c r="K329" s="359"/>
    </row>
    <row r="330" spans="1:11" s="6" customFormat="1" ht="45">
      <c r="A330" s="597">
        <v>3530</v>
      </c>
      <c r="B330" s="69" t="s">
        <v>654</v>
      </c>
      <c r="C330" s="203" t="s">
        <v>2461</v>
      </c>
      <c r="D330" s="204" t="s">
        <v>2641</v>
      </c>
      <c r="E330" s="38">
        <v>3404.4</v>
      </c>
      <c r="F330" s="38">
        <v>27779.903999999999</v>
      </c>
      <c r="G330" s="385">
        <v>1450</v>
      </c>
      <c r="H330" s="38">
        <v>32538.000000000004</v>
      </c>
      <c r="I330" s="378">
        <f t="shared" si="5"/>
        <v>60317.904000000002</v>
      </c>
      <c r="J330" s="41"/>
      <c r="K330" s="359"/>
    </row>
    <row r="331" spans="1:11" s="6" customFormat="1" ht="45">
      <c r="A331" s="804">
        <v>3531</v>
      </c>
      <c r="B331" s="68" t="s">
        <v>655</v>
      </c>
      <c r="C331" s="74" t="s">
        <v>2461</v>
      </c>
      <c r="D331" s="198" t="s">
        <v>2642</v>
      </c>
      <c r="E331" s="38">
        <v>3704.3999999999996</v>
      </c>
      <c r="F331" s="38">
        <v>30227.903999999991</v>
      </c>
      <c r="G331" s="385">
        <v>1450</v>
      </c>
      <c r="H331" s="38">
        <v>35496</v>
      </c>
      <c r="I331" s="378">
        <f t="shared" si="5"/>
        <v>65723.903999999995</v>
      </c>
      <c r="J331" s="41"/>
      <c r="K331" s="359"/>
    </row>
    <row r="332" spans="1:11" s="6" customFormat="1" ht="45">
      <c r="A332" s="597">
        <v>3532</v>
      </c>
      <c r="B332" s="69" t="s">
        <v>656</v>
      </c>
      <c r="C332" s="203" t="s">
        <v>2461</v>
      </c>
      <c r="D332" s="204" t="s">
        <v>2643</v>
      </c>
      <c r="E332" s="38">
        <v>4004.3999999999996</v>
      </c>
      <c r="F332" s="38">
        <v>32675.903999999991</v>
      </c>
      <c r="G332" s="385">
        <v>1450</v>
      </c>
      <c r="H332" s="38">
        <v>38454</v>
      </c>
      <c r="I332" s="378">
        <f t="shared" si="5"/>
        <v>71129.903999999995</v>
      </c>
      <c r="J332" s="41"/>
      <c r="K332" s="359"/>
    </row>
    <row r="333" spans="1:11" s="6" customFormat="1" ht="45">
      <c r="A333" s="804">
        <v>3533</v>
      </c>
      <c r="B333" s="69" t="s">
        <v>657</v>
      </c>
      <c r="C333" s="203" t="s">
        <v>2461</v>
      </c>
      <c r="D333" s="204" t="s">
        <v>2665</v>
      </c>
      <c r="E333" s="38">
        <v>4304.3999999999996</v>
      </c>
      <c r="F333" s="38">
        <v>31680.383999999998</v>
      </c>
      <c r="G333" s="385">
        <v>1450</v>
      </c>
      <c r="H333" s="38">
        <v>37352</v>
      </c>
      <c r="I333" s="378">
        <f t="shared" si="5"/>
        <v>69032.383999999991</v>
      </c>
      <c r="J333" s="41"/>
      <c r="K333" s="359"/>
    </row>
    <row r="334" spans="1:11" s="6" customFormat="1" ht="45">
      <c r="A334" s="597">
        <v>3534</v>
      </c>
      <c r="B334" s="69" t="s">
        <v>658</v>
      </c>
      <c r="C334" s="203" t="s">
        <v>2461</v>
      </c>
      <c r="D334" s="204" t="s">
        <v>2666</v>
      </c>
      <c r="E334" s="38">
        <v>4603.2</v>
      </c>
      <c r="F334" s="38">
        <v>40213.555199999995</v>
      </c>
      <c r="G334" s="385">
        <v>1450</v>
      </c>
      <c r="H334" s="38">
        <v>47502</v>
      </c>
      <c r="I334" s="378">
        <f t="shared" si="5"/>
        <v>87715.555200000003</v>
      </c>
      <c r="J334" s="41"/>
      <c r="K334" s="359"/>
    </row>
    <row r="335" spans="1:11" s="6" customFormat="1" ht="45">
      <c r="A335" s="804">
        <v>3535</v>
      </c>
      <c r="B335" s="69" t="s">
        <v>659</v>
      </c>
      <c r="C335" s="203" t="s">
        <v>2461</v>
      </c>
      <c r="D335" s="204" t="s">
        <v>2667</v>
      </c>
      <c r="E335" s="38">
        <v>5436</v>
      </c>
      <c r="F335" s="38">
        <v>43053.120000000003</v>
      </c>
      <c r="G335" s="385">
        <v>1450</v>
      </c>
      <c r="H335" s="38">
        <v>45936</v>
      </c>
      <c r="I335" s="378">
        <f t="shared" si="5"/>
        <v>88989.119999999995</v>
      </c>
      <c r="J335" s="41"/>
      <c r="K335" s="359"/>
    </row>
    <row r="336" spans="1:11" s="6" customFormat="1" ht="45">
      <c r="A336" s="597">
        <v>3536</v>
      </c>
      <c r="B336" s="69" t="s">
        <v>660</v>
      </c>
      <c r="C336" s="203" t="s">
        <v>2461</v>
      </c>
      <c r="D336" s="204" t="s">
        <v>2586</v>
      </c>
      <c r="E336" s="38">
        <v>5769.5999999999995</v>
      </c>
      <c r="F336" s="38">
        <v>47079.935999999994</v>
      </c>
      <c r="G336" s="385">
        <v>1450</v>
      </c>
      <c r="H336" s="38">
        <v>50286</v>
      </c>
      <c r="I336" s="378">
        <f t="shared" si="5"/>
        <v>97365.935999999987</v>
      </c>
      <c r="J336" s="41"/>
      <c r="K336" s="359"/>
    </row>
    <row r="337" spans="1:11" s="6" customFormat="1" ht="45">
      <c r="A337" s="804">
        <v>3537</v>
      </c>
      <c r="B337" s="69" t="s">
        <v>661</v>
      </c>
      <c r="C337" s="203" t="s">
        <v>2461</v>
      </c>
      <c r="D337" s="204" t="s">
        <v>2668</v>
      </c>
      <c r="E337" s="38">
        <v>6409.2</v>
      </c>
      <c r="F337" s="38">
        <v>86806.204799999992</v>
      </c>
      <c r="G337" s="385">
        <v>1450</v>
      </c>
      <c r="H337" s="38">
        <v>88374.6</v>
      </c>
      <c r="I337" s="378">
        <f t="shared" si="5"/>
        <v>175180.80479999998</v>
      </c>
      <c r="J337" s="41"/>
      <c r="K337" s="359"/>
    </row>
    <row r="338" spans="1:11" s="6" customFormat="1" ht="45">
      <c r="A338" s="597">
        <v>3538</v>
      </c>
      <c r="B338" s="70" t="s">
        <v>663</v>
      </c>
      <c r="C338" s="203" t="s">
        <v>2461</v>
      </c>
      <c r="D338" s="204" t="s">
        <v>2669</v>
      </c>
      <c r="E338" s="38">
        <v>6409.2</v>
      </c>
      <c r="F338" s="38">
        <v>38967.936000000002</v>
      </c>
      <c r="G338" s="385">
        <v>1450</v>
      </c>
      <c r="H338" s="38">
        <v>39672</v>
      </c>
      <c r="I338" s="378">
        <f t="shared" si="5"/>
        <v>78639.936000000002</v>
      </c>
      <c r="J338" s="41"/>
      <c r="K338" s="359"/>
    </row>
    <row r="339" spans="1:11" s="6" customFormat="1" ht="45">
      <c r="A339" s="804">
        <v>3539</v>
      </c>
      <c r="B339" s="69" t="s">
        <v>664</v>
      </c>
      <c r="C339" s="203" t="s">
        <v>2461</v>
      </c>
      <c r="D339" s="204" t="s">
        <v>2670</v>
      </c>
      <c r="E339" s="38">
        <v>8497.1999999999989</v>
      </c>
      <c r="F339" s="38">
        <v>69133.219199999992</v>
      </c>
      <c r="G339" s="385">
        <v>1450</v>
      </c>
      <c r="H339" s="38">
        <v>70783.199999999997</v>
      </c>
      <c r="I339" s="378">
        <f t="shared" si="5"/>
        <v>139916.4192</v>
      </c>
      <c r="J339" s="41"/>
      <c r="K339" s="359"/>
    </row>
    <row r="340" spans="1:11" s="6" customFormat="1" ht="45">
      <c r="A340" s="597">
        <v>3540</v>
      </c>
      <c r="B340" s="69" t="s">
        <v>536</v>
      </c>
      <c r="C340" s="203" t="s">
        <v>2031</v>
      </c>
      <c r="D340" s="204" t="s">
        <v>2593</v>
      </c>
      <c r="E340" s="38">
        <v>644.4</v>
      </c>
      <c r="F340" s="38">
        <v>6444</v>
      </c>
      <c r="G340" s="385">
        <v>1450</v>
      </c>
      <c r="H340" s="38">
        <v>2784</v>
      </c>
      <c r="I340" s="378">
        <f t="shared" si="5"/>
        <v>9228</v>
      </c>
      <c r="J340" s="41"/>
      <c r="K340" s="359"/>
    </row>
    <row r="341" spans="1:11" s="6" customFormat="1" ht="45">
      <c r="A341" s="804">
        <v>3541</v>
      </c>
      <c r="B341" s="69" t="s">
        <v>667</v>
      </c>
      <c r="C341" s="203" t="s">
        <v>2031</v>
      </c>
      <c r="D341" s="204" t="s">
        <v>2531</v>
      </c>
      <c r="E341" s="38">
        <v>723.6</v>
      </c>
      <c r="F341" s="38">
        <v>1447.2</v>
      </c>
      <c r="G341" s="385">
        <v>1450</v>
      </c>
      <c r="H341" s="38">
        <v>812.00000000000011</v>
      </c>
      <c r="I341" s="378">
        <f t="shared" si="5"/>
        <v>2259.2000000000003</v>
      </c>
      <c r="J341" s="41"/>
      <c r="K341" s="359"/>
    </row>
    <row r="342" spans="1:11" s="6" customFormat="1" ht="45">
      <c r="A342" s="597">
        <v>3542</v>
      </c>
      <c r="B342" s="69" t="s">
        <v>714</v>
      </c>
      <c r="C342" s="203" t="s">
        <v>2031</v>
      </c>
      <c r="D342" s="204" t="s">
        <v>2671</v>
      </c>
      <c r="E342" s="38">
        <v>4110</v>
      </c>
      <c r="F342" s="38">
        <v>8220</v>
      </c>
      <c r="G342" s="385">
        <v>1450</v>
      </c>
      <c r="H342" s="38">
        <v>2465</v>
      </c>
      <c r="I342" s="378">
        <f t="shared" si="5"/>
        <v>10685</v>
      </c>
      <c r="J342" s="41"/>
      <c r="K342" s="359"/>
    </row>
    <row r="343" spans="1:11" s="6" customFormat="1" ht="45">
      <c r="A343" s="804">
        <v>3543</v>
      </c>
      <c r="B343" s="69" t="s">
        <v>670</v>
      </c>
      <c r="C343" s="203" t="s">
        <v>2031</v>
      </c>
      <c r="D343" s="204" t="s">
        <v>2596</v>
      </c>
      <c r="E343" s="38">
        <v>5421.5999999999995</v>
      </c>
      <c r="F343" s="38">
        <v>10843.199999999999</v>
      </c>
      <c r="G343" s="385">
        <v>1450</v>
      </c>
      <c r="H343" s="38">
        <v>3913.5499999999997</v>
      </c>
      <c r="I343" s="378">
        <f t="shared" si="5"/>
        <v>14756.749999999998</v>
      </c>
      <c r="J343" s="41"/>
      <c r="K343" s="359"/>
    </row>
    <row r="344" spans="1:11" s="6" customFormat="1" ht="45">
      <c r="A344" s="597">
        <v>3544</v>
      </c>
      <c r="B344" s="69" t="s">
        <v>537</v>
      </c>
      <c r="C344" s="203" t="s">
        <v>2031</v>
      </c>
      <c r="D344" s="204" t="s">
        <v>2599</v>
      </c>
      <c r="E344" s="38">
        <v>1791.6</v>
      </c>
      <c r="F344" s="38">
        <v>17916</v>
      </c>
      <c r="G344" s="385">
        <v>1450</v>
      </c>
      <c r="H344" s="38">
        <v>11430.35</v>
      </c>
      <c r="I344" s="378">
        <f t="shared" si="5"/>
        <v>29346.35</v>
      </c>
      <c r="J344" s="41"/>
      <c r="K344" s="359"/>
    </row>
    <row r="345" spans="1:11" s="6" customFormat="1" ht="45">
      <c r="A345" s="804">
        <v>3545</v>
      </c>
      <c r="B345" s="69" t="s">
        <v>674</v>
      </c>
      <c r="C345" s="203" t="s">
        <v>2031</v>
      </c>
      <c r="D345" s="204" t="s">
        <v>2672</v>
      </c>
      <c r="E345" s="38">
        <v>5421.5999999999995</v>
      </c>
      <c r="F345" s="38">
        <v>5421.5999999999995</v>
      </c>
      <c r="G345" s="385">
        <v>1450</v>
      </c>
      <c r="H345" s="38">
        <v>3391.5499999999997</v>
      </c>
      <c r="I345" s="378">
        <f t="shared" si="5"/>
        <v>8813.15</v>
      </c>
      <c r="J345" s="41"/>
      <c r="K345" s="359"/>
    </row>
    <row r="346" spans="1:11" s="6" customFormat="1" ht="45">
      <c r="A346" s="597">
        <v>3546</v>
      </c>
      <c r="B346" s="69" t="s">
        <v>676</v>
      </c>
      <c r="C346" s="203" t="s">
        <v>2031</v>
      </c>
      <c r="D346" s="204" t="s">
        <v>2603</v>
      </c>
      <c r="E346" s="38">
        <v>8600.4</v>
      </c>
      <c r="F346" s="38">
        <v>8600.4</v>
      </c>
      <c r="G346" s="385">
        <v>1450</v>
      </c>
      <c r="H346" s="38">
        <v>5852.2</v>
      </c>
      <c r="I346" s="378">
        <f t="shared" si="5"/>
        <v>14452.599999999999</v>
      </c>
      <c r="J346" s="41"/>
      <c r="K346" s="359"/>
    </row>
    <row r="347" spans="1:11" s="6" customFormat="1" ht="45">
      <c r="A347" s="804">
        <v>3547</v>
      </c>
      <c r="B347" s="69" t="s">
        <v>677</v>
      </c>
      <c r="C347" s="203" t="s">
        <v>2031</v>
      </c>
      <c r="D347" s="204" t="s">
        <v>2673</v>
      </c>
      <c r="E347" s="38">
        <v>11419.199999999999</v>
      </c>
      <c r="F347" s="38">
        <v>45676.799999999996</v>
      </c>
      <c r="G347" s="385">
        <v>1450</v>
      </c>
      <c r="H347" s="38">
        <v>31209.800000000003</v>
      </c>
      <c r="I347" s="378">
        <f t="shared" si="5"/>
        <v>76886.600000000006</v>
      </c>
      <c r="J347" s="41"/>
      <c r="K347" s="359"/>
    </row>
    <row r="348" spans="1:11" s="6" customFormat="1" ht="45">
      <c r="A348" s="597">
        <v>3548</v>
      </c>
      <c r="B348" s="69" t="s">
        <v>678</v>
      </c>
      <c r="C348" s="203" t="s">
        <v>2031</v>
      </c>
      <c r="D348" s="204" t="s">
        <v>2604</v>
      </c>
      <c r="E348" s="38">
        <v>1526.3999999999999</v>
      </c>
      <c r="F348" s="38">
        <v>3052.7999999999997</v>
      </c>
      <c r="G348" s="385">
        <v>1450</v>
      </c>
      <c r="H348" s="38">
        <v>2552</v>
      </c>
      <c r="I348" s="378">
        <f t="shared" si="5"/>
        <v>5604.7999999999993</v>
      </c>
      <c r="J348" s="41"/>
      <c r="K348" s="359"/>
    </row>
    <row r="349" spans="1:11" s="6" customFormat="1" ht="45">
      <c r="A349" s="804">
        <v>3549</v>
      </c>
      <c r="B349" s="69" t="s">
        <v>679</v>
      </c>
      <c r="C349" s="203" t="s">
        <v>2031</v>
      </c>
      <c r="D349" s="204" t="s">
        <v>2605</v>
      </c>
      <c r="E349" s="38">
        <v>1660.8</v>
      </c>
      <c r="F349" s="38">
        <v>3321.6</v>
      </c>
      <c r="G349" s="385">
        <v>1450</v>
      </c>
      <c r="H349" s="38">
        <v>2682.5</v>
      </c>
      <c r="I349" s="378">
        <f t="shared" si="5"/>
        <v>6004.1</v>
      </c>
      <c r="J349" s="41"/>
      <c r="K349" s="359"/>
    </row>
    <row r="350" spans="1:11" s="6" customFormat="1" ht="45">
      <c r="A350" s="597">
        <v>3550</v>
      </c>
      <c r="B350" s="69" t="s">
        <v>680</v>
      </c>
      <c r="C350" s="203" t="s">
        <v>2031</v>
      </c>
      <c r="D350" s="204" t="s">
        <v>2606</v>
      </c>
      <c r="E350" s="38">
        <v>1795.2</v>
      </c>
      <c r="F350" s="38">
        <v>3590.4</v>
      </c>
      <c r="G350" s="385">
        <v>1450</v>
      </c>
      <c r="H350" s="38">
        <v>2914.4999999999995</v>
      </c>
      <c r="I350" s="378">
        <f t="shared" si="5"/>
        <v>6504.9</v>
      </c>
      <c r="J350" s="41"/>
      <c r="K350" s="359"/>
    </row>
    <row r="351" spans="1:11" s="6" customFormat="1" ht="45">
      <c r="A351" s="804">
        <v>3551</v>
      </c>
      <c r="B351" s="69" t="s">
        <v>681</v>
      </c>
      <c r="C351" s="203" t="s">
        <v>2031</v>
      </c>
      <c r="D351" s="204" t="s">
        <v>2607</v>
      </c>
      <c r="E351" s="38">
        <v>1929.6</v>
      </c>
      <c r="F351" s="38">
        <v>3859.2</v>
      </c>
      <c r="G351" s="385">
        <v>1450</v>
      </c>
      <c r="H351" s="38">
        <v>3146.5</v>
      </c>
      <c r="I351" s="378">
        <f t="shared" si="5"/>
        <v>7005.7</v>
      </c>
      <c r="J351" s="41"/>
      <c r="K351" s="359"/>
    </row>
    <row r="352" spans="1:11" s="6" customFormat="1" ht="45">
      <c r="A352" s="597">
        <v>3552</v>
      </c>
      <c r="B352" s="69" t="s">
        <v>682</v>
      </c>
      <c r="C352" s="203" t="s">
        <v>2031</v>
      </c>
      <c r="D352" s="204" t="s">
        <v>2608</v>
      </c>
      <c r="E352" s="38">
        <v>2064</v>
      </c>
      <c r="F352" s="38">
        <v>4128</v>
      </c>
      <c r="G352" s="385">
        <v>1450</v>
      </c>
      <c r="H352" s="38">
        <v>3378.5</v>
      </c>
      <c r="I352" s="378">
        <f t="shared" si="5"/>
        <v>7506.5</v>
      </c>
      <c r="J352" s="41"/>
      <c r="K352" s="359"/>
    </row>
    <row r="353" spans="1:11" s="6" customFormat="1" ht="45">
      <c r="A353" s="804">
        <v>3553</v>
      </c>
      <c r="B353" s="69" t="s">
        <v>683</v>
      </c>
      <c r="C353" s="203" t="s">
        <v>2031</v>
      </c>
      <c r="D353" s="204" t="s">
        <v>2609</v>
      </c>
      <c r="E353" s="38">
        <v>2415.6</v>
      </c>
      <c r="F353" s="38">
        <v>4831.2</v>
      </c>
      <c r="G353" s="385">
        <v>1450</v>
      </c>
      <c r="H353" s="38">
        <v>3610.5000000000005</v>
      </c>
      <c r="I353" s="378">
        <f t="shared" si="5"/>
        <v>8441.7000000000007</v>
      </c>
      <c r="J353" s="41"/>
      <c r="K353" s="359"/>
    </row>
    <row r="354" spans="1:11" s="6" customFormat="1" ht="45">
      <c r="A354" s="597">
        <v>3554</v>
      </c>
      <c r="B354" s="68" t="s">
        <v>684</v>
      </c>
      <c r="C354" s="74" t="s">
        <v>2031</v>
      </c>
      <c r="D354" s="198" t="s">
        <v>2610</v>
      </c>
      <c r="E354" s="38">
        <v>2701.2</v>
      </c>
      <c r="F354" s="38">
        <v>5402.4</v>
      </c>
      <c r="G354" s="385">
        <v>1450</v>
      </c>
      <c r="H354" s="38">
        <v>3842.5</v>
      </c>
      <c r="I354" s="378">
        <f t="shared" si="5"/>
        <v>9244.9</v>
      </c>
      <c r="J354" s="41"/>
      <c r="K354" s="359"/>
    </row>
    <row r="355" spans="1:11" s="6" customFormat="1" ht="45">
      <c r="A355" s="804">
        <v>3555</v>
      </c>
      <c r="B355" s="69" t="s">
        <v>685</v>
      </c>
      <c r="C355" s="203" t="s">
        <v>2031</v>
      </c>
      <c r="D355" s="204" t="s">
        <v>2611</v>
      </c>
      <c r="E355" s="38">
        <v>2854.7999999999997</v>
      </c>
      <c r="F355" s="38">
        <v>5709.5999999999995</v>
      </c>
      <c r="G355" s="385">
        <v>1450</v>
      </c>
      <c r="H355" s="38">
        <v>4074.5</v>
      </c>
      <c r="I355" s="378">
        <f t="shared" si="5"/>
        <v>9784.0999999999985</v>
      </c>
      <c r="J355" s="41"/>
      <c r="K355" s="359"/>
    </row>
    <row r="356" spans="1:11" s="6" customFormat="1" ht="45">
      <c r="A356" s="597">
        <v>3556</v>
      </c>
      <c r="B356" s="69" t="s">
        <v>688</v>
      </c>
      <c r="C356" s="203" t="s">
        <v>2031</v>
      </c>
      <c r="D356" s="204" t="s">
        <v>2674</v>
      </c>
      <c r="E356" s="38">
        <v>5404.8</v>
      </c>
      <c r="F356" s="38">
        <v>5404.8</v>
      </c>
      <c r="G356" s="385">
        <v>1450</v>
      </c>
      <c r="H356" s="38">
        <v>2868.1</v>
      </c>
      <c r="I356" s="378">
        <f t="shared" si="5"/>
        <v>8272.9</v>
      </c>
      <c r="J356" s="41"/>
      <c r="K356" s="359"/>
    </row>
    <row r="357" spans="1:11" s="6" customFormat="1" ht="45">
      <c r="A357" s="804">
        <v>3557</v>
      </c>
      <c r="B357" s="69" t="s">
        <v>715</v>
      </c>
      <c r="C357" s="203" t="s">
        <v>2031</v>
      </c>
      <c r="D357" s="204" t="s">
        <v>2675</v>
      </c>
      <c r="E357" s="38">
        <v>7411.2</v>
      </c>
      <c r="F357" s="38">
        <v>14822.4</v>
      </c>
      <c r="G357" s="385">
        <v>1450</v>
      </c>
      <c r="H357" s="38">
        <v>8250.5</v>
      </c>
      <c r="I357" s="378">
        <f t="shared" si="5"/>
        <v>23072.9</v>
      </c>
      <c r="J357" s="41"/>
      <c r="K357" s="359"/>
    </row>
    <row r="358" spans="1:11" s="6" customFormat="1" ht="45">
      <c r="A358" s="597">
        <v>3558</v>
      </c>
      <c r="B358" s="69" t="s">
        <v>691</v>
      </c>
      <c r="C358" s="203" t="s">
        <v>2031</v>
      </c>
      <c r="D358" s="193">
        <v>45818</v>
      </c>
      <c r="E358" s="38">
        <v>2725.2</v>
      </c>
      <c r="F358" s="38">
        <v>27252</v>
      </c>
      <c r="G358" s="385">
        <v>1450</v>
      </c>
      <c r="H358" s="38">
        <v>1798</v>
      </c>
      <c r="I358" s="378">
        <f t="shared" si="5"/>
        <v>29050</v>
      </c>
      <c r="J358" s="41"/>
      <c r="K358" s="359"/>
    </row>
    <row r="359" spans="1:11" s="6" customFormat="1" ht="45">
      <c r="A359" s="804">
        <v>3559</v>
      </c>
      <c r="B359" s="69" t="s">
        <v>692</v>
      </c>
      <c r="C359" s="203" t="s">
        <v>2031</v>
      </c>
      <c r="D359" s="204" t="s">
        <v>2616</v>
      </c>
      <c r="E359" s="38">
        <v>2680.7999999999997</v>
      </c>
      <c r="F359" s="38">
        <v>2680.7999999999997</v>
      </c>
      <c r="G359" s="385">
        <v>1450</v>
      </c>
      <c r="H359" s="38">
        <v>812.00000000000011</v>
      </c>
      <c r="I359" s="378">
        <f t="shared" si="5"/>
        <v>3492.7999999999997</v>
      </c>
      <c r="J359" s="41"/>
      <c r="K359" s="359"/>
    </row>
    <row r="360" spans="1:11" s="6" customFormat="1" ht="45">
      <c r="A360" s="597">
        <v>3560</v>
      </c>
      <c r="B360" s="69" t="s">
        <v>693</v>
      </c>
      <c r="C360" s="203" t="s">
        <v>2031</v>
      </c>
      <c r="D360" s="204" t="s">
        <v>2617</v>
      </c>
      <c r="E360" s="38">
        <v>3350.4</v>
      </c>
      <c r="F360" s="38">
        <v>3350.4</v>
      </c>
      <c r="G360" s="385">
        <v>1450</v>
      </c>
      <c r="H360" s="38">
        <v>1044</v>
      </c>
      <c r="I360" s="378">
        <f t="shared" si="5"/>
        <v>4394.3999999999996</v>
      </c>
      <c r="J360" s="41"/>
      <c r="K360" s="359"/>
    </row>
    <row r="361" spans="1:11" s="6" customFormat="1" ht="45">
      <c r="A361" s="804">
        <v>3561</v>
      </c>
      <c r="B361" s="69" t="s">
        <v>694</v>
      </c>
      <c r="C361" s="203" t="s">
        <v>2031</v>
      </c>
      <c r="D361" s="204" t="s">
        <v>2618</v>
      </c>
      <c r="E361" s="38">
        <v>2922</v>
      </c>
      <c r="F361" s="38">
        <v>2922</v>
      </c>
      <c r="G361" s="385">
        <v>1450</v>
      </c>
      <c r="H361" s="38">
        <v>957</v>
      </c>
      <c r="I361" s="378">
        <f t="shared" si="5"/>
        <v>3879</v>
      </c>
      <c r="J361" s="41"/>
      <c r="K361" s="359"/>
    </row>
    <row r="362" spans="1:11" s="6" customFormat="1" ht="45">
      <c r="A362" s="597">
        <v>3562</v>
      </c>
      <c r="B362" s="69" t="s">
        <v>695</v>
      </c>
      <c r="C362" s="203" t="s">
        <v>2031</v>
      </c>
      <c r="D362" s="204" t="s">
        <v>2619</v>
      </c>
      <c r="E362" s="38">
        <v>3663.6</v>
      </c>
      <c r="F362" s="38">
        <v>3663.6</v>
      </c>
      <c r="G362" s="385">
        <v>1450</v>
      </c>
      <c r="H362" s="38">
        <v>899</v>
      </c>
      <c r="I362" s="378">
        <f t="shared" si="5"/>
        <v>4562.6000000000004</v>
      </c>
      <c r="J362" s="41"/>
      <c r="K362" s="359"/>
    </row>
    <row r="363" spans="1:11" s="6" customFormat="1" ht="45">
      <c r="A363" s="804">
        <v>3563</v>
      </c>
      <c r="B363" s="69" t="s">
        <v>696</v>
      </c>
      <c r="C363" s="203" t="s">
        <v>2031</v>
      </c>
      <c r="D363" s="204" t="s">
        <v>2620</v>
      </c>
      <c r="E363" s="38">
        <v>3163.2</v>
      </c>
      <c r="F363" s="38">
        <v>3163.2</v>
      </c>
      <c r="G363" s="385">
        <v>1450</v>
      </c>
      <c r="H363" s="38">
        <v>986.00000000000011</v>
      </c>
      <c r="I363" s="378">
        <f t="shared" si="5"/>
        <v>4149.2</v>
      </c>
      <c r="J363" s="41"/>
      <c r="K363" s="359"/>
    </row>
    <row r="364" spans="1:11" s="6" customFormat="1" ht="45">
      <c r="A364" s="597">
        <v>3564</v>
      </c>
      <c r="B364" s="69" t="s">
        <v>697</v>
      </c>
      <c r="C364" s="203" t="s">
        <v>2031</v>
      </c>
      <c r="D364" s="204" t="s">
        <v>2621</v>
      </c>
      <c r="E364" s="38">
        <v>3976.7999999999997</v>
      </c>
      <c r="F364" s="38">
        <v>3976.7999999999997</v>
      </c>
      <c r="G364" s="385">
        <v>1450</v>
      </c>
      <c r="H364" s="38">
        <v>1000.4999999999999</v>
      </c>
      <c r="I364" s="378">
        <f t="shared" si="5"/>
        <v>4977.2999999999993</v>
      </c>
      <c r="J364" s="41"/>
      <c r="K364" s="359"/>
    </row>
    <row r="365" spans="1:11" s="6" customFormat="1" ht="45">
      <c r="A365" s="804">
        <v>3565</v>
      </c>
      <c r="B365" s="69" t="s">
        <v>698</v>
      </c>
      <c r="C365" s="203" t="s">
        <v>2031</v>
      </c>
      <c r="D365" s="204" t="s">
        <v>2622</v>
      </c>
      <c r="E365" s="38">
        <v>3404.4</v>
      </c>
      <c r="F365" s="38">
        <v>3404.4</v>
      </c>
      <c r="G365" s="385">
        <v>1450</v>
      </c>
      <c r="H365" s="38">
        <v>1131</v>
      </c>
      <c r="I365" s="378">
        <f t="shared" si="5"/>
        <v>4535.3999999999996</v>
      </c>
      <c r="J365" s="41"/>
      <c r="K365" s="359"/>
    </row>
    <row r="366" spans="1:11" s="6" customFormat="1" ht="45">
      <c r="A366" s="597">
        <v>3566</v>
      </c>
      <c r="B366" s="69" t="s">
        <v>699</v>
      </c>
      <c r="C366" s="203" t="s">
        <v>2031</v>
      </c>
      <c r="D366" s="204" t="s">
        <v>2623</v>
      </c>
      <c r="E366" s="38">
        <v>4290</v>
      </c>
      <c r="F366" s="38">
        <v>4290</v>
      </c>
      <c r="G366" s="385">
        <v>1450</v>
      </c>
      <c r="H366" s="38">
        <v>1073</v>
      </c>
      <c r="I366" s="378">
        <f t="shared" si="5"/>
        <v>5363</v>
      </c>
      <c r="J366" s="41"/>
      <c r="K366" s="359"/>
    </row>
    <row r="367" spans="1:11" s="6" customFormat="1" ht="45">
      <c r="A367" s="804">
        <v>3567</v>
      </c>
      <c r="B367" s="69" t="s">
        <v>700</v>
      </c>
      <c r="C367" s="203" t="s">
        <v>2031</v>
      </c>
      <c r="D367" s="204" t="s">
        <v>2655</v>
      </c>
      <c r="E367" s="38">
        <v>3645.6</v>
      </c>
      <c r="F367" s="38">
        <v>3645.6</v>
      </c>
      <c r="G367" s="385">
        <v>1450</v>
      </c>
      <c r="H367" s="38">
        <v>1218</v>
      </c>
      <c r="I367" s="378">
        <f t="shared" si="5"/>
        <v>4863.6000000000004</v>
      </c>
      <c r="J367" s="41"/>
      <c r="K367" s="359"/>
    </row>
    <row r="368" spans="1:11" s="6" customFormat="1" ht="45">
      <c r="A368" s="597">
        <v>3568</v>
      </c>
      <c r="B368" s="69" t="s">
        <v>701</v>
      </c>
      <c r="C368" s="203" t="s">
        <v>2031</v>
      </c>
      <c r="D368" s="204" t="s">
        <v>2625</v>
      </c>
      <c r="E368" s="38">
        <v>4603.2</v>
      </c>
      <c r="F368" s="38">
        <v>4603.2</v>
      </c>
      <c r="G368" s="385">
        <v>1450</v>
      </c>
      <c r="H368" s="38">
        <v>1160</v>
      </c>
      <c r="I368" s="378">
        <f t="shared" si="5"/>
        <v>5763.2</v>
      </c>
      <c r="J368" s="41"/>
      <c r="K368" s="359"/>
    </row>
    <row r="369" spans="1:11" s="6" customFormat="1" ht="45">
      <c r="A369" s="804">
        <v>3569</v>
      </c>
      <c r="B369" s="69" t="s">
        <v>712</v>
      </c>
      <c r="C369" s="203" t="s">
        <v>2031</v>
      </c>
      <c r="D369" s="204" t="s">
        <v>2676</v>
      </c>
      <c r="E369" s="38">
        <v>3888</v>
      </c>
      <c r="F369" s="38">
        <v>7776</v>
      </c>
      <c r="G369" s="385">
        <v>1450</v>
      </c>
      <c r="H369" s="38">
        <v>2610</v>
      </c>
      <c r="I369" s="378">
        <f t="shared" si="5"/>
        <v>10386</v>
      </c>
      <c r="J369" s="41"/>
      <c r="K369" s="359"/>
    </row>
    <row r="370" spans="1:11" s="6" customFormat="1" ht="45">
      <c r="A370" s="597">
        <v>3570</v>
      </c>
      <c r="B370" s="69" t="s">
        <v>702</v>
      </c>
      <c r="C370" s="203" t="s">
        <v>2031</v>
      </c>
      <c r="D370" s="204" t="s">
        <v>2626</v>
      </c>
      <c r="E370" s="38">
        <v>4915.2</v>
      </c>
      <c r="F370" s="38">
        <v>4915.2</v>
      </c>
      <c r="G370" s="385">
        <v>1450</v>
      </c>
      <c r="H370" s="38">
        <v>1247</v>
      </c>
      <c r="I370" s="378">
        <f t="shared" si="5"/>
        <v>6162.2</v>
      </c>
      <c r="J370" s="41"/>
      <c r="K370" s="359"/>
    </row>
    <row r="371" spans="1:11" s="6" customFormat="1" ht="45">
      <c r="A371" s="804">
        <v>3571</v>
      </c>
      <c r="B371" s="69" t="s">
        <v>704</v>
      </c>
      <c r="C371" s="203" t="s">
        <v>2031</v>
      </c>
      <c r="D371" s="204" t="s">
        <v>2628</v>
      </c>
      <c r="E371" s="38">
        <v>5720.4</v>
      </c>
      <c r="F371" s="38">
        <v>5720.4</v>
      </c>
      <c r="G371" s="385">
        <v>1450</v>
      </c>
      <c r="H371" s="38">
        <v>1334</v>
      </c>
      <c r="I371" s="378">
        <f t="shared" si="5"/>
        <v>7054.4</v>
      </c>
      <c r="J371" s="41"/>
      <c r="K371" s="359"/>
    </row>
    <row r="372" spans="1:11" s="6" customFormat="1" ht="45">
      <c r="A372" s="597">
        <v>3572</v>
      </c>
      <c r="B372" s="69" t="s">
        <v>705</v>
      </c>
      <c r="C372" s="203" t="s">
        <v>2031</v>
      </c>
      <c r="D372" s="204" t="s">
        <v>2629</v>
      </c>
      <c r="E372" s="38">
        <v>4836</v>
      </c>
      <c r="F372" s="38">
        <v>4836</v>
      </c>
      <c r="G372" s="385">
        <v>1450</v>
      </c>
      <c r="H372" s="38">
        <v>1479</v>
      </c>
      <c r="I372" s="378">
        <f t="shared" si="5"/>
        <v>6315</v>
      </c>
      <c r="J372" s="41"/>
      <c r="K372" s="359"/>
    </row>
    <row r="373" spans="1:11" s="6" customFormat="1" ht="45">
      <c r="A373" s="804">
        <v>3573</v>
      </c>
      <c r="B373" s="69" t="s">
        <v>706</v>
      </c>
      <c r="C373" s="203" t="s">
        <v>2031</v>
      </c>
      <c r="D373" s="204" t="s">
        <v>2630</v>
      </c>
      <c r="E373" s="38">
        <v>6061.2</v>
      </c>
      <c r="F373" s="38">
        <v>6061.2</v>
      </c>
      <c r="G373" s="385">
        <v>1450</v>
      </c>
      <c r="H373" s="38">
        <v>1421</v>
      </c>
      <c r="I373" s="378">
        <f t="shared" si="5"/>
        <v>7482.2</v>
      </c>
      <c r="J373" s="41"/>
      <c r="K373" s="359"/>
    </row>
    <row r="374" spans="1:11" s="6" customFormat="1" ht="45">
      <c r="A374" s="597">
        <v>3574</v>
      </c>
      <c r="B374" s="69" t="s">
        <v>707</v>
      </c>
      <c r="C374" s="203" t="s">
        <v>2031</v>
      </c>
      <c r="D374" s="204" t="s">
        <v>2631</v>
      </c>
      <c r="E374" s="38">
        <v>5102.3999999999996</v>
      </c>
      <c r="F374" s="38">
        <v>10204.799999999999</v>
      </c>
      <c r="G374" s="385">
        <v>1450</v>
      </c>
      <c r="H374" s="38">
        <v>3132</v>
      </c>
      <c r="I374" s="378">
        <f t="shared" si="5"/>
        <v>13336.8</v>
      </c>
      <c r="J374" s="41"/>
      <c r="K374" s="359"/>
    </row>
    <row r="375" spans="1:11" s="6" customFormat="1" ht="45">
      <c r="A375" s="804">
        <v>3575</v>
      </c>
      <c r="B375" s="70" t="s">
        <v>708</v>
      </c>
      <c r="C375" s="203" t="s">
        <v>2031</v>
      </c>
      <c r="D375" s="204" t="s">
        <v>2632</v>
      </c>
      <c r="E375" s="38">
        <v>6403.2</v>
      </c>
      <c r="F375" s="38">
        <v>12806.4</v>
      </c>
      <c r="G375" s="385">
        <v>1450</v>
      </c>
      <c r="H375" s="38">
        <v>3016</v>
      </c>
      <c r="I375" s="378">
        <f t="shared" si="5"/>
        <v>15822.4</v>
      </c>
      <c r="J375" s="41"/>
      <c r="K375" s="359"/>
    </row>
    <row r="376" spans="1:11" s="6" customFormat="1" ht="45">
      <c r="A376" s="597">
        <v>3576</v>
      </c>
      <c r="B376" s="69" t="s">
        <v>716</v>
      </c>
      <c r="C376" s="203" t="s">
        <v>2031</v>
      </c>
      <c r="D376" s="204" t="s">
        <v>2657</v>
      </c>
      <c r="E376" s="38">
        <v>13507.199999999999</v>
      </c>
      <c r="F376" s="38">
        <v>13507.199999999999</v>
      </c>
      <c r="G376" s="385">
        <v>1450</v>
      </c>
      <c r="H376" s="38">
        <v>1566</v>
      </c>
      <c r="I376" s="378">
        <f t="shared" si="5"/>
        <v>15073.199999999999</v>
      </c>
      <c r="J376" s="41"/>
      <c r="K376" s="359"/>
    </row>
    <row r="377" spans="1:11" s="6" customFormat="1" ht="45">
      <c r="A377" s="804">
        <v>3577</v>
      </c>
      <c r="B377" s="69" t="s">
        <v>709</v>
      </c>
      <c r="C377" s="203" t="s">
        <v>2031</v>
      </c>
      <c r="D377" s="204" t="s">
        <v>2677</v>
      </c>
      <c r="E377" s="38">
        <v>12508.8</v>
      </c>
      <c r="F377" s="38">
        <v>12508.8</v>
      </c>
      <c r="G377" s="385">
        <v>1450</v>
      </c>
      <c r="H377" s="38">
        <v>696</v>
      </c>
      <c r="I377" s="378">
        <f t="shared" si="5"/>
        <v>13204.8</v>
      </c>
      <c r="J377" s="41"/>
      <c r="K377" s="359"/>
    </row>
    <row r="378" spans="1:11" s="6" customFormat="1" ht="15">
      <c r="A378" s="597">
        <v>3578</v>
      </c>
      <c r="B378" s="69" t="s">
        <v>2678</v>
      </c>
      <c r="C378" s="203"/>
      <c r="D378" s="204"/>
      <c r="E378" s="38"/>
      <c r="F378" s="38"/>
      <c r="G378" s="385"/>
      <c r="H378" s="38"/>
      <c r="I378" s="378">
        <f t="shared" si="5"/>
        <v>0</v>
      </c>
      <c r="J378" s="41"/>
      <c r="K378" s="359"/>
    </row>
    <row r="379" spans="1:11" s="6" customFormat="1" ht="75">
      <c r="A379" s="804">
        <v>3579</v>
      </c>
      <c r="B379" s="69" t="s">
        <v>2661</v>
      </c>
      <c r="C379" s="203" t="s">
        <v>31</v>
      </c>
      <c r="D379" s="204">
        <v>1</v>
      </c>
      <c r="E379" s="38">
        <v>1336276.4099999999</v>
      </c>
      <c r="F379" s="38">
        <v>1336276.4099999999</v>
      </c>
      <c r="G379" s="385">
        <v>213675</v>
      </c>
      <c r="H379" s="38">
        <v>213675</v>
      </c>
      <c r="I379" s="378">
        <f t="shared" si="5"/>
        <v>1549951.41</v>
      </c>
      <c r="J379" s="41"/>
      <c r="K379" s="359"/>
    </row>
    <row r="380" spans="1:11" s="6" customFormat="1" ht="75">
      <c r="A380" s="597">
        <v>3580</v>
      </c>
      <c r="B380" s="69" t="s">
        <v>2661</v>
      </c>
      <c r="C380" s="203" t="s">
        <v>31</v>
      </c>
      <c r="D380" s="204">
        <v>1</v>
      </c>
      <c r="E380" s="38">
        <v>1336276.4099999999</v>
      </c>
      <c r="F380" s="38">
        <v>1336276.4099999999</v>
      </c>
      <c r="G380" s="385">
        <v>213675</v>
      </c>
      <c r="H380" s="38">
        <v>213675</v>
      </c>
      <c r="I380" s="378">
        <f t="shared" si="5"/>
        <v>1549951.41</v>
      </c>
      <c r="J380" s="41"/>
      <c r="K380" s="359"/>
    </row>
    <row r="381" spans="1:11" s="6" customFormat="1" ht="30">
      <c r="A381" s="804">
        <v>3581</v>
      </c>
      <c r="B381" s="69" t="s">
        <v>642</v>
      </c>
      <c r="C381" s="203" t="s">
        <v>31</v>
      </c>
      <c r="D381" s="204">
        <v>10</v>
      </c>
      <c r="E381" s="38">
        <v>9535.2000000000007</v>
      </c>
      <c r="F381" s="38">
        <v>95352</v>
      </c>
      <c r="G381" s="385">
        <v>5200</v>
      </c>
      <c r="H381" s="38">
        <v>52000</v>
      </c>
      <c r="I381" s="378">
        <f t="shared" si="5"/>
        <v>147352</v>
      </c>
      <c r="J381" s="41"/>
      <c r="K381" s="359"/>
    </row>
    <row r="382" spans="1:11" s="6" customFormat="1" ht="30">
      <c r="A382" s="597">
        <v>3582</v>
      </c>
      <c r="B382" s="69" t="s">
        <v>643</v>
      </c>
      <c r="C382" s="203" t="s">
        <v>31</v>
      </c>
      <c r="D382" s="204">
        <v>10</v>
      </c>
      <c r="E382" s="38">
        <v>12522.2</v>
      </c>
      <c r="F382" s="38">
        <v>125222</v>
      </c>
      <c r="G382" s="385">
        <v>5200</v>
      </c>
      <c r="H382" s="38">
        <v>52000</v>
      </c>
      <c r="I382" s="378">
        <f t="shared" si="5"/>
        <v>177222</v>
      </c>
      <c r="J382" s="41"/>
      <c r="K382" s="359"/>
    </row>
    <row r="383" spans="1:11" s="6" customFormat="1" ht="30">
      <c r="A383" s="804">
        <v>3583</v>
      </c>
      <c r="B383" s="69" t="s">
        <v>645</v>
      </c>
      <c r="C383" s="203" t="s">
        <v>31</v>
      </c>
      <c r="D383" s="204">
        <v>2</v>
      </c>
      <c r="E383" s="38">
        <v>46290</v>
      </c>
      <c r="F383" s="38">
        <v>92580</v>
      </c>
      <c r="G383" s="385">
        <v>12000</v>
      </c>
      <c r="H383" s="38">
        <v>24000</v>
      </c>
      <c r="I383" s="378">
        <f t="shared" si="5"/>
        <v>116580</v>
      </c>
      <c r="J383" s="41"/>
      <c r="K383" s="359"/>
    </row>
    <row r="384" spans="1:11" s="6" customFormat="1" ht="30">
      <c r="A384" s="597">
        <v>3584</v>
      </c>
      <c r="B384" s="69" t="s">
        <v>648</v>
      </c>
      <c r="C384" s="203" t="s">
        <v>31</v>
      </c>
      <c r="D384" s="204">
        <v>10</v>
      </c>
      <c r="E384" s="38">
        <v>4758.6000000000004</v>
      </c>
      <c r="F384" s="38">
        <v>47586</v>
      </c>
      <c r="G384" s="385">
        <v>1110</v>
      </c>
      <c r="H384" s="38">
        <v>11100</v>
      </c>
      <c r="I384" s="378">
        <f t="shared" si="5"/>
        <v>58686</v>
      </c>
      <c r="J384" s="41"/>
      <c r="K384" s="359"/>
    </row>
    <row r="385" spans="1:11" s="6" customFormat="1" ht="30">
      <c r="A385" s="804">
        <v>3585</v>
      </c>
      <c r="B385" s="69" t="s">
        <v>649</v>
      </c>
      <c r="C385" s="203" t="s">
        <v>31</v>
      </c>
      <c r="D385" s="204">
        <v>10</v>
      </c>
      <c r="E385" s="38">
        <v>4758.6000000000004</v>
      </c>
      <c r="F385" s="38">
        <v>47586</v>
      </c>
      <c r="G385" s="385">
        <v>1110</v>
      </c>
      <c r="H385" s="38">
        <v>11100</v>
      </c>
      <c r="I385" s="378">
        <f t="shared" si="5"/>
        <v>58686</v>
      </c>
      <c r="J385" s="41"/>
      <c r="K385" s="359"/>
    </row>
    <row r="386" spans="1:11" s="6" customFormat="1" ht="45">
      <c r="A386" s="597">
        <v>3586</v>
      </c>
      <c r="B386" s="69" t="s">
        <v>535</v>
      </c>
      <c r="C386" s="203" t="s">
        <v>2461</v>
      </c>
      <c r="D386" s="204" t="s">
        <v>2679</v>
      </c>
      <c r="E386" s="38">
        <v>2504.4</v>
      </c>
      <c r="F386" s="38">
        <v>71385.417600000015</v>
      </c>
      <c r="G386" s="385">
        <v>1450</v>
      </c>
      <c r="H386" s="38">
        <v>82661.600000000006</v>
      </c>
      <c r="I386" s="378">
        <f t="shared" si="5"/>
        <v>154047.01760000002</v>
      </c>
      <c r="J386" s="41"/>
      <c r="K386" s="359"/>
    </row>
    <row r="387" spans="1:11" s="6" customFormat="1" ht="45">
      <c r="A387" s="804">
        <v>3587</v>
      </c>
      <c r="B387" s="69" t="s">
        <v>652</v>
      </c>
      <c r="C387" s="203" t="s">
        <v>2461</v>
      </c>
      <c r="D387" s="204" t="s">
        <v>2680</v>
      </c>
      <c r="E387" s="38">
        <v>3104.4</v>
      </c>
      <c r="F387" s="38">
        <v>8021.7695999999996</v>
      </c>
      <c r="G387" s="385">
        <v>1450</v>
      </c>
      <c r="H387" s="38">
        <v>9367</v>
      </c>
      <c r="I387" s="378">
        <f t="shared" si="5"/>
        <v>17388.7696</v>
      </c>
      <c r="J387" s="41"/>
      <c r="K387" s="359"/>
    </row>
    <row r="388" spans="1:11" s="6" customFormat="1" ht="45">
      <c r="A388" s="597">
        <v>3588</v>
      </c>
      <c r="B388" s="69" t="s">
        <v>653</v>
      </c>
      <c r="C388" s="203" t="s">
        <v>2461</v>
      </c>
      <c r="D388" s="204" t="s">
        <v>2681</v>
      </c>
      <c r="E388" s="38">
        <v>3104.4</v>
      </c>
      <c r="F388" s="38">
        <v>33229.497600000002</v>
      </c>
      <c r="G388" s="385">
        <v>1450</v>
      </c>
      <c r="H388" s="38">
        <v>38802</v>
      </c>
      <c r="I388" s="378">
        <f t="shared" ref="I388:I451" si="6">H388+F388</f>
        <v>72031.497600000002</v>
      </c>
      <c r="J388" s="41"/>
      <c r="K388" s="359"/>
    </row>
    <row r="389" spans="1:11" s="6" customFormat="1" ht="45">
      <c r="A389" s="804">
        <v>3589</v>
      </c>
      <c r="B389" s="69" t="s">
        <v>654</v>
      </c>
      <c r="C389" s="203" t="s">
        <v>2461</v>
      </c>
      <c r="D389" s="204" t="s">
        <v>2641</v>
      </c>
      <c r="E389" s="38">
        <v>3404.4</v>
      </c>
      <c r="F389" s="38">
        <v>27779.903999999999</v>
      </c>
      <c r="G389" s="385">
        <v>1450</v>
      </c>
      <c r="H389" s="38">
        <v>32538.000000000004</v>
      </c>
      <c r="I389" s="378">
        <f t="shared" si="6"/>
        <v>60317.904000000002</v>
      </c>
      <c r="J389" s="41"/>
      <c r="K389" s="359"/>
    </row>
    <row r="390" spans="1:11" s="6" customFormat="1" ht="45">
      <c r="A390" s="597">
        <v>3590</v>
      </c>
      <c r="B390" s="69" t="s">
        <v>655</v>
      </c>
      <c r="C390" s="203" t="s">
        <v>2461</v>
      </c>
      <c r="D390" s="204" t="s">
        <v>2642</v>
      </c>
      <c r="E390" s="38">
        <v>3704.3999999999996</v>
      </c>
      <c r="F390" s="38">
        <v>30227.903999999991</v>
      </c>
      <c r="G390" s="385">
        <v>1450</v>
      </c>
      <c r="H390" s="38">
        <v>35496</v>
      </c>
      <c r="I390" s="378">
        <f t="shared" si="6"/>
        <v>65723.903999999995</v>
      </c>
      <c r="J390" s="41"/>
      <c r="K390" s="359"/>
    </row>
    <row r="391" spans="1:11" s="6" customFormat="1" ht="45">
      <c r="A391" s="804">
        <v>3591</v>
      </c>
      <c r="B391" s="69" t="s">
        <v>656</v>
      </c>
      <c r="C391" s="203" t="s">
        <v>2461</v>
      </c>
      <c r="D391" s="204" t="s">
        <v>2643</v>
      </c>
      <c r="E391" s="38">
        <v>4004.3999999999996</v>
      </c>
      <c r="F391" s="38">
        <v>32675.903999999991</v>
      </c>
      <c r="G391" s="385">
        <v>1450</v>
      </c>
      <c r="H391" s="38">
        <v>38454</v>
      </c>
      <c r="I391" s="378">
        <f t="shared" si="6"/>
        <v>71129.903999999995</v>
      </c>
      <c r="J391" s="41"/>
      <c r="K391" s="359"/>
    </row>
    <row r="392" spans="1:11" s="6" customFormat="1" ht="45">
      <c r="A392" s="597">
        <v>3592</v>
      </c>
      <c r="B392" s="69" t="s">
        <v>657</v>
      </c>
      <c r="C392" s="203" t="s">
        <v>2461</v>
      </c>
      <c r="D392" s="204" t="s">
        <v>2644</v>
      </c>
      <c r="E392" s="38">
        <v>4304.3999999999996</v>
      </c>
      <c r="F392" s="38">
        <v>35123.903999999995</v>
      </c>
      <c r="G392" s="385">
        <v>1450</v>
      </c>
      <c r="H392" s="38">
        <v>41412</v>
      </c>
      <c r="I392" s="378">
        <f t="shared" si="6"/>
        <v>76535.903999999995</v>
      </c>
      <c r="J392" s="41"/>
      <c r="K392" s="359"/>
    </row>
    <row r="393" spans="1:11" s="6" customFormat="1" ht="45">
      <c r="A393" s="804">
        <v>3593</v>
      </c>
      <c r="B393" s="69" t="s">
        <v>658</v>
      </c>
      <c r="C393" s="203" t="s">
        <v>2461</v>
      </c>
      <c r="D393" s="204" t="s">
        <v>2645</v>
      </c>
      <c r="E393" s="38">
        <v>4603.2</v>
      </c>
      <c r="F393" s="38">
        <v>37562.111999999994</v>
      </c>
      <c r="G393" s="385">
        <v>1450</v>
      </c>
      <c r="H393" s="38">
        <v>44370</v>
      </c>
      <c r="I393" s="378">
        <f t="shared" si="6"/>
        <v>81932.111999999994</v>
      </c>
      <c r="J393" s="41"/>
      <c r="K393" s="359"/>
    </row>
    <row r="394" spans="1:11" s="6" customFormat="1" ht="45">
      <c r="A394" s="597">
        <v>3594</v>
      </c>
      <c r="B394" s="69" t="s">
        <v>659</v>
      </c>
      <c r="C394" s="203" t="s">
        <v>2461</v>
      </c>
      <c r="D394" s="204" t="s">
        <v>2682</v>
      </c>
      <c r="E394" s="38">
        <v>5436</v>
      </c>
      <c r="F394" s="38">
        <v>43618.463999999993</v>
      </c>
      <c r="G394" s="385">
        <v>1450</v>
      </c>
      <c r="H394" s="38">
        <v>47792</v>
      </c>
      <c r="I394" s="378">
        <f t="shared" si="6"/>
        <v>91410.463999999993</v>
      </c>
      <c r="J394" s="41"/>
      <c r="K394" s="359"/>
    </row>
    <row r="395" spans="1:11" s="6" customFormat="1" ht="45">
      <c r="A395" s="804">
        <v>3595</v>
      </c>
      <c r="B395" s="69" t="s">
        <v>660</v>
      </c>
      <c r="C395" s="203" t="s">
        <v>2461</v>
      </c>
      <c r="D395" s="204" t="s">
        <v>2683</v>
      </c>
      <c r="E395" s="38">
        <v>5769.5999999999995</v>
      </c>
      <c r="F395" s="38">
        <v>47079.935999999994</v>
      </c>
      <c r="G395" s="385">
        <v>1450</v>
      </c>
      <c r="H395" s="38">
        <v>50286</v>
      </c>
      <c r="I395" s="378">
        <f t="shared" si="6"/>
        <v>97365.935999999987</v>
      </c>
      <c r="J395" s="41"/>
      <c r="K395" s="359"/>
    </row>
    <row r="396" spans="1:11" s="6" customFormat="1" ht="45">
      <c r="A396" s="597">
        <v>3596</v>
      </c>
      <c r="B396" s="69" t="s">
        <v>661</v>
      </c>
      <c r="C396" s="203" t="s">
        <v>2461</v>
      </c>
      <c r="D396" s="204" t="s">
        <v>2684</v>
      </c>
      <c r="E396" s="38">
        <v>6409.2</v>
      </c>
      <c r="F396" s="38">
        <v>83473.420799999993</v>
      </c>
      <c r="G396" s="385">
        <v>1450</v>
      </c>
      <c r="H396" s="38">
        <v>84981.599999999991</v>
      </c>
      <c r="I396" s="378">
        <f t="shared" si="6"/>
        <v>168455.0208</v>
      </c>
      <c r="J396" s="41"/>
      <c r="K396" s="359"/>
    </row>
    <row r="397" spans="1:11" s="6" customFormat="1" ht="45">
      <c r="A397" s="804">
        <v>3597</v>
      </c>
      <c r="B397" s="69" t="s">
        <v>663</v>
      </c>
      <c r="C397" s="203" t="s">
        <v>2461</v>
      </c>
      <c r="D397" s="204" t="s">
        <v>2685</v>
      </c>
      <c r="E397" s="38">
        <v>6409.2</v>
      </c>
      <c r="F397" s="38">
        <v>33379.113599999997</v>
      </c>
      <c r="G397" s="385">
        <v>1450</v>
      </c>
      <c r="H397" s="38">
        <v>33982.199999999997</v>
      </c>
      <c r="I397" s="378">
        <f t="shared" si="6"/>
        <v>67361.313599999994</v>
      </c>
      <c r="J397" s="41"/>
      <c r="K397" s="359"/>
    </row>
    <row r="398" spans="1:11" s="6" customFormat="1" ht="45">
      <c r="A398" s="597">
        <v>3598</v>
      </c>
      <c r="B398" s="69" t="s">
        <v>664</v>
      </c>
      <c r="C398" s="203" t="s">
        <v>2461</v>
      </c>
      <c r="D398" s="204" t="s">
        <v>2686</v>
      </c>
      <c r="E398" s="38">
        <v>8497.1999999999989</v>
      </c>
      <c r="F398" s="38">
        <v>68045.57759999999</v>
      </c>
      <c r="G398" s="385">
        <v>1450</v>
      </c>
      <c r="H398" s="38">
        <v>69669.600000000006</v>
      </c>
      <c r="I398" s="378">
        <f t="shared" si="6"/>
        <v>137715.1776</v>
      </c>
      <c r="J398" s="41"/>
      <c r="K398" s="359"/>
    </row>
    <row r="399" spans="1:11" s="6" customFormat="1" ht="45">
      <c r="A399" s="804">
        <v>3599</v>
      </c>
      <c r="B399" s="69" t="s">
        <v>536</v>
      </c>
      <c r="C399" s="203" t="s">
        <v>2031</v>
      </c>
      <c r="D399" s="204" t="s">
        <v>2593</v>
      </c>
      <c r="E399" s="38">
        <v>644.4</v>
      </c>
      <c r="F399" s="38">
        <v>6444</v>
      </c>
      <c r="G399" s="385">
        <v>1450</v>
      </c>
      <c r="H399" s="38">
        <v>2784</v>
      </c>
      <c r="I399" s="378">
        <f t="shared" si="6"/>
        <v>9228</v>
      </c>
      <c r="J399" s="41"/>
      <c r="K399" s="359"/>
    </row>
    <row r="400" spans="1:11" s="6" customFormat="1" ht="45">
      <c r="A400" s="597">
        <v>3600</v>
      </c>
      <c r="B400" s="69" t="s">
        <v>667</v>
      </c>
      <c r="C400" s="203" t="s">
        <v>2031</v>
      </c>
      <c r="D400" s="204" t="s">
        <v>2531</v>
      </c>
      <c r="E400" s="38">
        <v>723.6</v>
      </c>
      <c r="F400" s="38">
        <v>1447.2</v>
      </c>
      <c r="G400" s="385">
        <v>1450</v>
      </c>
      <c r="H400" s="38">
        <v>812.00000000000011</v>
      </c>
      <c r="I400" s="378">
        <f t="shared" si="6"/>
        <v>2259.2000000000003</v>
      </c>
      <c r="J400" s="41"/>
      <c r="K400" s="359"/>
    </row>
    <row r="401" spans="1:11" s="6" customFormat="1" ht="45">
      <c r="A401" s="804">
        <v>3601</v>
      </c>
      <c r="B401" s="69" t="s">
        <v>670</v>
      </c>
      <c r="C401" s="203" t="s">
        <v>2031</v>
      </c>
      <c r="D401" s="204" t="s">
        <v>2596</v>
      </c>
      <c r="E401" s="38">
        <v>3832.7999999999997</v>
      </c>
      <c r="F401" s="38">
        <v>7665.5999999999995</v>
      </c>
      <c r="G401" s="385">
        <v>1450</v>
      </c>
      <c r="H401" s="38">
        <v>3913.5499999999997</v>
      </c>
      <c r="I401" s="378">
        <f t="shared" si="6"/>
        <v>11579.15</v>
      </c>
      <c r="J401" s="41"/>
      <c r="K401" s="359"/>
    </row>
    <row r="402" spans="1:11" s="6" customFormat="1" ht="45">
      <c r="A402" s="597">
        <v>3602</v>
      </c>
      <c r="B402" s="69" t="s">
        <v>537</v>
      </c>
      <c r="C402" s="203" t="s">
        <v>2031</v>
      </c>
      <c r="D402" s="204" t="s">
        <v>2599</v>
      </c>
      <c r="E402" s="38">
        <v>1791.6</v>
      </c>
      <c r="F402" s="38">
        <v>17916</v>
      </c>
      <c r="G402" s="385">
        <v>1450</v>
      </c>
      <c r="H402" s="38">
        <v>11430.35</v>
      </c>
      <c r="I402" s="378">
        <f t="shared" si="6"/>
        <v>29346.35</v>
      </c>
      <c r="J402" s="41"/>
      <c r="K402" s="359"/>
    </row>
    <row r="403" spans="1:11" s="6" customFormat="1" ht="45">
      <c r="A403" s="804">
        <v>3603</v>
      </c>
      <c r="B403" s="69" t="s">
        <v>674</v>
      </c>
      <c r="C403" s="203" t="s">
        <v>2031</v>
      </c>
      <c r="D403" s="204" t="s">
        <v>2672</v>
      </c>
      <c r="E403" s="38">
        <v>5421.5999999999995</v>
      </c>
      <c r="F403" s="38">
        <v>5421.5999999999995</v>
      </c>
      <c r="G403" s="385">
        <v>1450</v>
      </c>
      <c r="H403" s="38">
        <v>3391.5499999999997</v>
      </c>
      <c r="I403" s="378">
        <f t="shared" si="6"/>
        <v>8813.15</v>
      </c>
      <c r="J403" s="41"/>
      <c r="K403" s="359"/>
    </row>
    <row r="404" spans="1:11" s="6" customFormat="1" ht="45">
      <c r="A404" s="597">
        <v>3604</v>
      </c>
      <c r="B404" s="69" t="s">
        <v>676</v>
      </c>
      <c r="C404" s="203" t="s">
        <v>2031</v>
      </c>
      <c r="D404" s="204" t="s">
        <v>2603</v>
      </c>
      <c r="E404" s="38">
        <v>8600.4</v>
      </c>
      <c r="F404" s="38">
        <v>8600.4</v>
      </c>
      <c r="G404" s="385">
        <v>1450</v>
      </c>
      <c r="H404" s="38">
        <v>5852.2</v>
      </c>
      <c r="I404" s="378">
        <f t="shared" si="6"/>
        <v>14452.599999999999</v>
      </c>
      <c r="J404" s="41"/>
      <c r="K404" s="359"/>
    </row>
    <row r="405" spans="1:11" s="6" customFormat="1" ht="45">
      <c r="A405" s="804">
        <v>3605</v>
      </c>
      <c r="B405" s="69" t="s">
        <v>677</v>
      </c>
      <c r="C405" s="203" t="s">
        <v>2031</v>
      </c>
      <c r="D405" s="204" t="s">
        <v>2673</v>
      </c>
      <c r="E405" s="38">
        <v>11419.199999999999</v>
      </c>
      <c r="F405" s="38">
        <v>45676.799999999996</v>
      </c>
      <c r="G405" s="385">
        <v>1450</v>
      </c>
      <c r="H405" s="38">
        <v>31209.800000000003</v>
      </c>
      <c r="I405" s="378">
        <f t="shared" si="6"/>
        <v>76886.600000000006</v>
      </c>
      <c r="J405" s="41"/>
      <c r="K405" s="359"/>
    </row>
    <row r="406" spans="1:11" s="6" customFormat="1" ht="45">
      <c r="A406" s="597">
        <v>3606</v>
      </c>
      <c r="B406" s="69" t="s">
        <v>678</v>
      </c>
      <c r="C406" s="203" t="s">
        <v>2031</v>
      </c>
      <c r="D406" s="204" t="s">
        <v>2604</v>
      </c>
      <c r="E406" s="38">
        <v>1526.3999999999999</v>
      </c>
      <c r="F406" s="38">
        <v>3052.7999999999997</v>
      </c>
      <c r="G406" s="385">
        <v>1450</v>
      </c>
      <c r="H406" s="38">
        <v>2552</v>
      </c>
      <c r="I406" s="378">
        <f t="shared" si="6"/>
        <v>5604.7999999999993</v>
      </c>
      <c r="J406" s="41"/>
      <c r="K406" s="359"/>
    </row>
    <row r="407" spans="1:11" s="6" customFormat="1" ht="45">
      <c r="A407" s="804">
        <v>3607</v>
      </c>
      <c r="B407" s="69" t="s">
        <v>679</v>
      </c>
      <c r="C407" s="203" t="s">
        <v>2031</v>
      </c>
      <c r="D407" s="204" t="s">
        <v>2605</v>
      </c>
      <c r="E407" s="38">
        <v>1660.8</v>
      </c>
      <c r="F407" s="38">
        <v>3321.6</v>
      </c>
      <c r="G407" s="385">
        <v>1450</v>
      </c>
      <c r="H407" s="38">
        <v>2682.5</v>
      </c>
      <c r="I407" s="378">
        <f t="shared" si="6"/>
        <v>6004.1</v>
      </c>
      <c r="J407" s="41"/>
      <c r="K407" s="359"/>
    </row>
    <row r="408" spans="1:11" s="6" customFormat="1" ht="45">
      <c r="A408" s="597">
        <v>3608</v>
      </c>
      <c r="B408" s="69" t="s">
        <v>680</v>
      </c>
      <c r="C408" s="203" t="s">
        <v>2031</v>
      </c>
      <c r="D408" s="204" t="s">
        <v>2606</v>
      </c>
      <c r="E408" s="38">
        <v>1795.2</v>
      </c>
      <c r="F408" s="38">
        <v>3590.4</v>
      </c>
      <c r="G408" s="385">
        <v>1450</v>
      </c>
      <c r="H408" s="38">
        <v>2914.4999999999995</v>
      </c>
      <c r="I408" s="378">
        <f t="shared" si="6"/>
        <v>6504.9</v>
      </c>
      <c r="J408" s="41"/>
      <c r="K408" s="359"/>
    </row>
    <row r="409" spans="1:11" s="6" customFormat="1" ht="45">
      <c r="A409" s="804">
        <v>3609</v>
      </c>
      <c r="B409" s="69" t="s">
        <v>681</v>
      </c>
      <c r="C409" s="203" t="s">
        <v>2031</v>
      </c>
      <c r="D409" s="204" t="s">
        <v>2607</v>
      </c>
      <c r="E409" s="38">
        <v>1929.6</v>
      </c>
      <c r="F409" s="38">
        <v>3859.2</v>
      </c>
      <c r="G409" s="385">
        <v>1450</v>
      </c>
      <c r="H409" s="38">
        <v>3146.5</v>
      </c>
      <c r="I409" s="378">
        <f t="shared" si="6"/>
        <v>7005.7</v>
      </c>
      <c r="J409" s="41"/>
      <c r="K409" s="359"/>
    </row>
    <row r="410" spans="1:11" s="6" customFormat="1" ht="45">
      <c r="A410" s="597">
        <v>3610</v>
      </c>
      <c r="B410" s="69" t="s">
        <v>682</v>
      </c>
      <c r="C410" s="203" t="s">
        <v>2031</v>
      </c>
      <c r="D410" s="204" t="s">
        <v>2608</v>
      </c>
      <c r="E410" s="38">
        <v>2064</v>
      </c>
      <c r="F410" s="38">
        <v>4128</v>
      </c>
      <c r="G410" s="385">
        <v>1450</v>
      </c>
      <c r="H410" s="38">
        <v>3378.5</v>
      </c>
      <c r="I410" s="378">
        <f t="shared" si="6"/>
        <v>7506.5</v>
      </c>
      <c r="J410" s="41"/>
      <c r="K410" s="359"/>
    </row>
    <row r="411" spans="1:11" s="6" customFormat="1" ht="45">
      <c r="A411" s="804">
        <v>3611</v>
      </c>
      <c r="B411" s="69" t="s">
        <v>683</v>
      </c>
      <c r="C411" s="203" t="s">
        <v>2031</v>
      </c>
      <c r="D411" s="204" t="s">
        <v>2609</v>
      </c>
      <c r="E411" s="38">
        <v>2415.6</v>
      </c>
      <c r="F411" s="38">
        <v>4831.2</v>
      </c>
      <c r="G411" s="385">
        <v>1450</v>
      </c>
      <c r="H411" s="38">
        <v>3610.5000000000005</v>
      </c>
      <c r="I411" s="378">
        <f t="shared" si="6"/>
        <v>8441.7000000000007</v>
      </c>
      <c r="J411" s="41"/>
      <c r="K411" s="359"/>
    </row>
    <row r="412" spans="1:11" s="6" customFormat="1" ht="45">
      <c r="A412" s="597">
        <v>3612</v>
      </c>
      <c r="B412" s="69" t="s">
        <v>684</v>
      </c>
      <c r="C412" s="203" t="s">
        <v>2031</v>
      </c>
      <c r="D412" s="204" t="s">
        <v>2610</v>
      </c>
      <c r="E412" s="38">
        <v>2701.2</v>
      </c>
      <c r="F412" s="38">
        <v>5402.4</v>
      </c>
      <c r="G412" s="385">
        <v>1450</v>
      </c>
      <c r="H412" s="38">
        <v>3842.5</v>
      </c>
      <c r="I412" s="378">
        <f t="shared" si="6"/>
        <v>9244.9</v>
      </c>
      <c r="J412" s="41"/>
      <c r="K412" s="359"/>
    </row>
    <row r="413" spans="1:11" s="6" customFormat="1" ht="45">
      <c r="A413" s="804">
        <v>3613</v>
      </c>
      <c r="B413" s="68" t="s">
        <v>685</v>
      </c>
      <c r="C413" s="74" t="s">
        <v>2031</v>
      </c>
      <c r="D413" s="198" t="s">
        <v>2611</v>
      </c>
      <c r="E413" s="38">
        <v>2854.7999999999997</v>
      </c>
      <c r="F413" s="38">
        <v>5709.5999999999995</v>
      </c>
      <c r="G413" s="385">
        <v>1450</v>
      </c>
      <c r="H413" s="38">
        <v>4074.5</v>
      </c>
      <c r="I413" s="378">
        <f t="shared" si="6"/>
        <v>9784.0999999999985</v>
      </c>
      <c r="J413" s="41"/>
      <c r="K413" s="359"/>
    </row>
    <row r="414" spans="1:11" s="6" customFormat="1" ht="45">
      <c r="A414" s="597">
        <v>3614</v>
      </c>
      <c r="B414" s="69" t="s">
        <v>717</v>
      </c>
      <c r="C414" s="203" t="s">
        <v>2031</v>
      </c>
      <c r="D414" s="204" t="s">
        <v>2658</v>
      </c>
      <c r="E414" s="38">
        <v>4941.5999999999995</v>
      </c>
      <c r="F414" s="38">
        <v>4941.5999999999995</v>
      </c>
      <c r="G414" s="385">
        <v>1450</v>
      </c>
      <c r="H414" s="38">
        <v>2088</v>
      </c>
      <c r="I414" s="378">
        <f t="shared" si="6"/>
        <v>7029.5999999999995</v>
      </c>
      <c r="J414" s="41"/>
      <c r="K414" s="359"/>
    </row>
    <row r="415" spans="1:11" s="6" customFormat="1" ht="45">
      <c r="A415" s="804">
        <v>3615</v>
      </c>
      <c r="B415" s="69" t="s">
        <v>688</v>
      </c>
      <c r="C415" s="203" t="s">
        <v>2031</v>
      </c>
      <c r="D415" s="204" t="s">
        <v>2674</v>
      </c>
      <c r="E415" s="38">
        <v>5404.8</v>
      </c>
      <c r="F415" s="38">
        <v>5404.8</v>
      </c>
      <c r="G415" s="385">
        <v>1450</v>
      </c>
      <c r="H415" s="38">
        <v>2868.1</v>
      </c>
      <c r="I415" s="378">
        <f t="shared" si="6"/>
        <v>8272.9</v>
      </c>
      <c r="J415" s="41"/>
      <c r="K415" s="359"/>
    </row>
    <row r="416" spans="1:11" s="6" customFormat="1" ht="45">
      <c r="A416" s="597">
        <v>3616</v>
      </c>
      <c r="B416" s="69" t="s">
        <v>715</v>
      </c>
      <c r="C416" s="203" t="s">
        <v>2031</v>
      </c>
      <c r="D416" s="204" t="s">
        <v>2675</v>
      </c>
      <c r="E416" s="38">
        <v>7411.2</v>
      </c>
      <c r="F416" s="38">
        <v>14822.4</v>
      </c>
      <c r="G416" s="385">
        <v>1450</v>
      </c>
      <c r="H416" s="38">
        <v>8250.5</v>
      </c>
      <c r="I416" s="378">
        <f t="shared" si="6"/>
        <v>23072.9</v>
      </c>
      <c r="J416" s="41"/>
      <c r="K416" s="359"/>
    </row>
    <row r="417" spans="1:11" s="6" customFormat="1" ht="45">
      <c r="A417" s="804">
        <v>3617</v>
      </c>
      <c r="B417" s="69" t="s">
        <v>691</v>
      </c>
      <c r="C417" s="203" t="s">
        <v>2031</v>
      </c>
      <c r="D417" s="193">
        <v>45818</v>
      </c>
      <c r="E417" s="38">
        <v>2725.2</v>
      </c>
      <c r="F417" s="38">
        <v>27252</v>
      </c>
      <c r="G417" s="385">
        <v>1450</v>
      </c>
      <c r="H417" s="38">
        <v>17980</v>
      </c>
      <c r="I417" s="378">
        <f t="shared" si="6"/>
        <v>45232</v>
      </c>
      <c r="J417" s="41"/>
      <c r="K417" s="359"/>
    </row>
    <row r="418" spans="1:11" s="6" customFormat="1" ht="45">
      <c r="A418" s="597">
        <v>3618</v>
      </c>
      <c r="B418" s="69" t="s">
        <v>692</v>
      </c>
      <c r="C418" s="203" t="s">
        <v>2031</v>
      </c>
      <c r="D418" s="204" t="s">
        <v>2616</v>
      </c>
      <c r="E418" s="38">
        <v>2680.7999999999997</v>
      </c>
      <c r="F418" s="38">
        <v>2680.7999999999997</v>
      </c>
      <c r="G418" s="385">
        <v>1450</v>
      </c>
      <c r="H418" s="38">
        <v>812.00000000000011</v>
      </c>
      <c r="I418" s="378">
        <f t="shared" si="6"/>
        <v>3492.7999999999997</v>
      </c>
      <c r="J418" s="41"/>
      <c r="K418" s="359"/>
    </row>
    <row r="419" spans="1:11" s="6" customFormat="1" ht="45">
      <c r="A419" s="804">
        <v>3619</v>
      </c>
      <c r="B419" s="69" t="s">
        <v>693</v>
      </c>
      <c r="C419" s="203" t="s">
        <v>2031</v>
      </c>
      <c r="D419" s="204" t="s">
        <v>2617</v>
      </c>
      <c r="E419" s="38">
        <v>2680.7999999999997</v>
      </c>
      <c r="F419" s="38">
        <v>2680.7999999999997</v>
      </c>
      <c r="G419" s="385">
        <v>1450</v>
      </c>
      <c r="H419" s="38">
        <v>1044</v>
      </c>
      <c r="I419" s="378">
        <f t="shared" si="6"/>
        <v>3724.7999999999997</v>
      </c>
      <c r="J419" s="41"/>
      <c r="K419" s="359"/>
    </row>
    <row r="420" spans="1:11" s="6" customFormat="1" ht="45">
      <c r="A420" s="597">
        <v>3620</v>
      </c>
      <c r="B420" s="69" t="s">
        <v>694</v>
      </c>
      <c r="C420" s="203" t="s">
        <v>2031</v>
      </c>
      <c r="D420" s="204" t="s">
        <v>2618</v>
      </c>
      <c r="E420" s="38">
        <v>2922</v>
      </c>
      <c r="F420" s="38">
        <v>2922</v>
      </c>
      <c r="G420" s="385">
        <v>1450</v>
      </c>
      <c r="H420" s="38">
        <v>957</v>
      </c>
      <c r="I420" s="378">
        <f t="shared" si="6"/>
        <v>3879</v>
      </c>
      <c r="J420" s="41"/>
      <c r="K420" s="359"/>
    </row>
    <row r="421" spans="1:11" s="6" customFormat="1" ht="45">
      <c r="A421" s="804">
        <v>3621</v>
      </c>
      <c r="B421" s="68" t="s">
        <v>695</v>
      </c>
      <c r="C421" s="74" t="s">
        <v>2031</v>
      </c>
      <c r="D421" s="198" t="s">
        <v>2619</v>
      </c>
      <c r="E421" s="38">
        <v>3663.6</v>
      </c>
      <c r="F421" s="38">
        <v>3663.6</v>
      </c>
      <c r="G421" s="385">
        <v>1450</v>
      </c>
      <c r="H421" s="38">
        <v>899</v>
      </c>
      <c r="I421" s="378">
        <f t="shared" si="6"/>
        <v>4562.6000000000004</v>
      </c>
      <c r="J421" s="41"/>
      <c r="K421" s="359"/>
    </row>
    <row r="422" spans="1:11" s="6" customFormat="1" ht="45">
      <c r="A422" s="597">
        <v>3622</v>
      </c>
      <c r="B422" s="69" t="s">
        <v>696</v>
      </c>
      <c r="C422" s="203" t="s">
        <v>2031</v>
      </c>
      <c r="D422" s="204" t="s">
        <v>2620</v>
      </c>
      <c r="E422" s="38">
        <v>3163.2</v>
      </c>
      <c r="F422" s="38">
        <v>3163.2</v>
      </c>
      <c r="G422" s="385">
        <v>1450</v>
      </c>
      <c r="H422" s="38">
        <v>986.00000000000011</v>
      </c>
      <c r="I422" s="378">
        <f t="shared" si="6"/>
        <v>4149.2</v>
      </c>
      <c r="J422" s="41"/>
      <c r="K422" s="359"/>
    </row>
    <row r="423" spans="1:11" s="6" customFormat="1" ht="45">
      <c r="A423" s="804">
        <v>3623</v>
      </c>
      <c r="B423" s="69" t="s">
        <v>697</v>
      </c>
      <c r="C423" s="203" t="s">
        <v>2031</v>
      </c>
      <c r="D423" s="204" t="s">
        <v>2621</v>
      </c>
      <c r="E423" s="38">
        <v>3976.7999999999997</v>
      </c>
      <c r="F423" s="38">
        <v>3976.7999999999997</v>
      </c>
      <c r="G423" s="385">
        <v>1450</v>
      </c>
      <c r="H423" s="38">
        <v>1000.4999999999999</v>
      </c>
      <c r="I423" s="378">
        <f t="shared" si="6"/>
        <v>4977.2999999999993</v>
      </c>
      <c r="J423" s="41"/>
      <c r="K423" s="359"/>
    </row>
    <row r="424" spans="1:11" s="6" customFormat="1" ht="45">
      <c r="A424" s="597">
        <v>3624</v>
      </c>
      <c r="B424" s="69" t="s">
        <v>698</v>
      </c>
      <c r="C424" s="203" t="s">
        <v>2031</v>
      </c>
      <c r="D424" s="204" t="s">
        <v>2622</v>
      </c>
      <c r="E424" s="38">
        <v>3404.4</v>
      </c>
      <c r="F424" s="38">
        <v>3404.4</v>
      </c>
      <c r="G424" s="385">
        <v>1450</v>
      </c>
      <c r="H424" s="38">
        <v>1131</v>
      </c>
      <c r="I424" s="378">
        <f t="shared" si="6"/>
        <v>4535.3999999999996</v>
      </c>
      <c r="J424" s="41"/>
      <c r="K424" s="359"/>
    </row>
    <row r="425" spans="1:11" s="6" customFormat="1" ht="45">
      <c r="A425" s="804">
        <v>3625</v>
      </c>
      <c r="B425" s="47" t="s">
        <v>699</v>
      </c>
      <c r="C425" s="203" t="s">
        <v>2031</v>
      </c>
      <c r="D425" s="204" t="s">
        <v>2623</v>
      </c>
      <c r="E425" s="38">
        <v>4290</v>
      </c>
      <c r="F425" s="38">
        <v>4290</v>
      </c>
      <c r="G425" s="385">
        <v>1450</v>
      </c>
      <c r="H425" s="38">
        <v>1073</v>
      </c>
      <c r="I425" s="378">
        <f t="shared" si="6"/>
        <v>5363</v>
      </c>
      <c r="J425" s="41"/>
      <c r="K425" s="359"/>
    </row>
    <row r="426" spans="1:11" s="6" customFormat="1" ht="45">
      <c r="A426" s="597">
        <v>3626</v>
      </c>
      <c r="B426" s="69" t="s">
        <v>700</v>
      </c>
      <c r="C426" s="203" t="s">
        <v>2031</v>
      </c>
      <c r="D426" s="204" t="s">
        <v>2655</v>
      </c>
      <c r="E426" s="38">
        <v>3645.6</v>
      </c>
      <c r="F426" s="38">
        <v>3645.6</v>
      </c>
      <c r="G426" s="385">
        <v>1450</v>
      </c>
      <c r="H426" s="38">
        <v>1218</v>
      </c>
      <c r="I426" s="378">
        <f t="shared" si="6"/>
        <v>4863.6000000000004</v>
      </c>
      <c r="J426" s="41"/>
      <c r="K426" s="359"/>
    </row>
    <row r="427" spans="1:11" s="6" customFormat="1" ht="45">
      <c r="A427" s="804">
        <v>3627</v>
      </c>
      <c r="B427" s="69" t="s">
        <v>701</v>
      </c>
      <c r="C427" s="203" t="s">
        <v>2031</v>
      </c>
      <c r="D427" s="204" t="s">
        <v>2625</v>
      </c>
      <c r="E427" s="38">
        <v>4603.2</v>
      </c>
      <c r="F427" s="38">
        <v>4603.2</v>
      </c>
      <c r="G427" s="385">
        <v>1450</v>
      </c>
      <c r="H427" s="38">
        <v>1160</v>
      </c>
      <c r="I427" s="378">
        <f t="shared" si="6"/>
        <v>5763.2</v>
      </c>
      <c r="J427" s="41"/>
      <c r="K427" s="359"/>
    </row>
    <row r="428" spans="1:11" s="6" customFormat="1" ht="45">
      <c r="A428" s="597">
        <v>3628</v>
      </c>
      <c r="B428" s="69" t="s">
        <v>712</v>
      </c>
      <c r="C428" s="203" t="s">
        <v>2031</v>
      </c>
      <c r="D428" s="204" t="s">
        <v>2656</v>
      </c>
      <c r="E428" s="38">
        <v>3888</v>
      </c>
      <c r="F428" s="38">
        <v>3888</v>
      </c>
      <c r="G428" s="385">
        <v>1450</v>
      </c>
      <c r="H428" s="38">
        <v>1305</v>
      </c>
      <c r="I428" s="378">
        <f t="shared" si="6"/>
        <v>5193</v>
      </c>
      <c r="J428" s="41"/>
      <c r="K428" s="359"/>
    </row>
    <row r="429" spans="1:11" s="6" customFormat="1" ht="45">
      <c r="A429" s="804">
        <v>3629</v>
      </c>
      <c r="B429" s="69" t="s">
        <v>702</v>
      </c>
      <c r="C429" s="203" t="s">
        <v>2031</v>
      </c>
      <c r="D429" s="204" t="s">
        <v>2626</v>
      </c>
      <c r="E429" s="38">
        <v>4915.2</v>
      </c>
      <c r="F429" s="38">
        <v>4915.2</v>
      </c>
      <c r="G429" s="385">
        <v>1450</v>
      </c>
      <c r="H429" s="38">
        <v>1247</v>
      </c>
      <c r="I429" s="378">
        <f t="shared" si="6"/>
        <v>6162.2</v>
      </c>
      <c r="J429" s="41"/>
      <c r="K429" s="359"/>
    </row>
    <row r="430" spans="1:11" s="6" customFormat="1" ht="45">
      <c r="A430" s="597">
        <v>3630</v>
      </c>
      <c r="B430" s="69" t="s">
        <v>703</v>
      </c>
      <c r="C430" s="203" t="s">
        <v>2031</v>
      </c>
      <c r="D430" s="204" t="s">
        <v>2627</v>
      </c>
      <c r="E430" s="38">
        <v>4569.5999999999995</v>
      </c>
      <c r="F430" s="38">
        <v>4569.5999999999995</v>
      </c>
      <c r="G430" s="385">
        <v>1450</v>
      </c>
      <c r="H430" s="38">
        <v>1392</v>
      </c>
      <c r="I430" s="378">
        <f t="shared" si="6"/>
        <v>5961.5999999999995</v>
      </c>
      <c r="J430" s="41"/>
      <c r="K430" s="359"/>
    </row>
    <row r="431" spans="1:11" s="6" customFormat="1" ht="45">
      <c r="A431" s="804">
        <v>3631</v>
      </c>
      <c r="B431" s="69" t="s">
        <v>704</v>
      </c>
      <c r="C431" s="203" t="s">
        <v>2031</v>
      </c>
      <c r="D431" s="204" t="s">
        <v>2628</v>
      </c>
      <c r="E431" s="38">
        <v>5720.4</v>
      </c>
      <c r="F431" s="38">
        <v>5720.4</v>
      </c>
      <c r="G431" s="385">
        <v>1450</v>
      </c>
      <c r="H431" s="38">
        <v>1334</v>
      </c>
      <c r="I431" s="378">
        <f t="shared" si="6"/>
        <v>7054.4</v>
      </c>
      <c r="J431" s="41"/>
      <c r="K431" s="359"/>
    </row>
    <row r="432" spans="1:11" s="6" customFormat="1" ht="45">
      <c r="A432" s="597">
        <v>3632</v>
      </c>
      <c r="B432" s="69" t="s">
        <v>705</v>
      </c>
      <c r="C432" s="203" t="s">
        <v>2031</v>
      </c>
      <c r="D432" s="204" t="s">
        <v>2687</v>
      </c>
      <c r="E432" s="38">
        <v>4836</v>
      </c>
      <c r="F432" s="38">
        <v>9672</v>
      </c>
      <c r="G432" s="385">
        <v>1450</v>
      </c>
      <c r="H432" s="38">
        <v>2958</v>
      </c>
      <c r="I432" s="378">
        <f t="shared" si="6"/>
        <v>12630</v>
      </c>
      <c r="J432" s="41"/>
      <c r="K432" s="359"/>
    </row>
    <row r="433" spans="1:11" s="6" customFormat="1" ht="45">
      <c r="A433" s="804">
        <v>3633</v>
      </c>
      <c r="B433" s="69" t="s">
        <v>706</v>
      </c>
      <c r="C433" s="203" t="s">
        <v>2031</v>
      </c>
      <c r="D433" s="204" t="s">
        <v>2630</v>
      </c>
      <c r="E433" s="38">
        <v>6061.2</v>
      </c>
      <c r="F433" s="38">
        <v>6061.2</v>
      </c>
      <c r="G433" s="385">
        <v>1450</v>
      </c>
      <c r="H433" s="38">
        <v>1421</v>
      </c>
      <c r="I433" s="378">
        <f t="shared" si="6"/>
        <v>7482.2</v>
      </c>
      <c r="J433" s="41"/>
      <c r="K433" s="359"/>
    </row>
    <row r="434" spans="1:11" s="6" customFormat="1" ht="45">
      <c r="A434" s="597">
        <v>3634</v>
      </c>
      <c r="B434" s="69" t="s">
        <v>707</v>
      </c>
      <c r="C434" s="203" t="s">
        <v>2031</v>
      </c>
      <c r="D434" s="204" t="s">
        <v>2657</v>
      </c>
      <c r="E434" s="38">
        <v>5102.3999999999996</v>
      </c>
      <c r="F434" s="38">
        <v>5102.3999999999996</v>
      </c>
      <c r="G434" s="385">
        <v>1450</v>
      </c>
      <c r="H434" s="38">
        <v>1566</v>
      </c>
      <c r="I434" s="378">
        <f t="shared" si="6"/>
        <v>6668.4</v>
      </c>
      <c r="J434" s="41"/>
      <c r="K434" s="359"/>
    </row>
    <row r="435" spans="1:11" s="6" customFormat="1" ht="45">
      <c r="A435" s="804">
        <v>3635</v>
      </c>
      <c r="B435" s="69" t="s">
        <v>708</v>
      </c>
      <c r="C435" s="203" t="s">
        <v>2031</v>
      </c>
      <c r="D435" s="204" t="s">
        <v>2632</v>
      </c>
      <c r="E435" s="38">
        <v>6403.2</v>
      </c>
      <c r="F435" s="38">
        <v>12806.4</v>
      </c>
      <c r="G435" s="385">
        <v>1450</v>
      </c>
      <c r="H435" s="38">
        <v>3016</v>
      </c>
      <c r="I435" s="378">
        <f t="shared" si="6"/>
        <v>15822.4</v>
      </c>
      <c r="J435" s="41"/>
      <c r="K435" s="359"/>
    </row>
    <row r="436" spans="1:11" s="6" customFormat="1" ht="45">
      <c r="A436" s="597">
        <v>3636</v>
      </c>
      <c r="B436" s="69" t="s">
        <v>716</v>
      </c>
      <c r="C436" s="203" t="s">
        <v>2031</v>
      </c>
      <c r="D436" s="204" t="s">
        <v>2657</v>
      </c>
      <c r="E436" s="38">
        <v>13507.199999999999</v>
      </c>
      <c r="F436" s="38">
        <v>13507.199999999999</v>
      </c>
      <c r="G436" s="385">
        <v>1450</v>
      </c>
      <c r="H436" s="38">
        <v>1566</v>
      </c>
      <c r="I436" s="378">
        <f t="shared" si="6"/>
        <v>15073.199999999999</v>
      </c>
      <c r="J436" s="41"/>
      <c r="K436" s="359"/>
    </row>
    <row r="437" spans="1:11" s="6" customFormat="1" ht="45">
      <c r="A437" s="804">
        <v>3637</v>
      </c>
      <c r="B437" s="69" t="s">
        <v>709</v>
      </c>
      <c r="C437" s="203" t="s">
        <v>2031</v>
      </c>
      <c r="D437" s="204" t="s">
        <v>2677</v>
      </c>
      <c r="E437" s="38">
        <v>12508.8</v>
      </c>
      <c r="F437" s="38">
        <v>12508.8</v>
      </c>
      <c r="G437" s="385">
        <v>1450</v>
      </c>
      <c r="H437" s="38">
        <v>696</v>
      </c>
      <c r="I437" s="378">
        <f t="shared" si="6"/>
        <v>13204.8</v>
      </c>
      <c r="J437" s="41"/>
      <c r="K437" s="359"/>
    </row>
    <row r="438" spans="1:11" s="6" customFormat="1" ht="45">
      <c r="A438" s="597">
        <v>3638</v>
      </c>
      <c r="B438" s="69" t="s">
        <v>716</v>
      </c>
      <c r="C438" s="203" t="s">
        <v>2031</v>
      </c>
      <c r="D438" s="204" t="s">
        <v>2657</v>
      </c>
      <c r="E438" s="38">
        <v>13507.199999999999</v>
      </c>
      <c r="F438" s="38">
        <v>13507.199999999999</v>
      </c>
      <c r="G438" s="385">
        <v>1450</v>
      </c>
      <c r="H438" s="38">
        <v>1566</v>
      </c>
      <c r="I438" s="378">
        <f t="shared" si="6"/>
        <v>15073.199999999999</v>
      </c>
      <c r="J438" s="41"/>
      <c r="K438" s="359"/>
    </row>
    <row r="439" spans="1:11" s="6" customFormat="1" ht="45">
      <c r="A439" s="804">
        <v>3639</v>
      </c>
      <c r="B439" s="69" t="s">
        <v>709</v>
      </c>
      <c r="C439" s="203" t="s">
        <v>2031</v>
      </c>
      <c r="D439" s="204" t="s">
        <v>2677</v>
      </c>
      <c r="E439" s="38">
        <v>12508.8</v>
      </c>
      <c r="F439" s="38">
        <v>12508.8</v>
      </c>
      <c r="G439" s="385">
        <v>1450</v>
      </c>
      <c r="H439" s="38">
        <v>696</v>
      </c>
      <c r="I439" s="378">
        <f t="shared" si="6"/>
        <v>13204.8</v>
      </c>
      <c r="J439" s="41"/>
      <c r="K439" s="359"/>
    </row>
    <row r="440" spans="1:11" s="6" customFormat="1" ht="15">
      <c r="A440" s="597">
        <v>3640</v>
      </c>
      <c r="B440" s="46" t="s">
        <v>2688</v>
      </c>
      <c r="C440" s="203"/>
      <c r="D440" s="204"/>
      <c r="E440" s="38"/>
      <c r="F440" s="38"/>
      <c r="G440" s="385"/>
      <c r="H440" s="38"/>
      <c r="I440" s="378">
        <f t="shared" si="6"/>
        <v>0</v>
      </c>
      <c r="J440" s="41"/>
      <c r="K440" s="359"/>
    </row>
    <row r="441" spans="1:11" s="6" customFormat="1" ht="75">
      <c r="A441" s="804">
        <v>3641</v>
      </c>
      <c r="B441" s="69" t="s">
        <v>2661</v>
      </c>
      <c r="C441" s="203" t="s">
        <v>31</v>
      </c>
      <c r="D441" s="204">
        <v>1</v>
      </c>
      <c r="E441" s="38">
        <v>1336276.4099999999</v>
      </c>
      <c r="F441" s="38">
        <v>1336276.4099999999</v>
      </c>
      <c r="G441" s="385">
        <v>213675</v>
      </c>
      <c r="H441" s="38">
        <v>213675</v>
      </c>
      <c r="I441" s="378">
        <f t="shared" si="6"/>
        <v>1549951.41</v>
      </c>
      <c r="J441" s="41"/>
      <c r="K441" s="359"/>
    </row>
    <row r="442" spans="1:11" s="6" customFormat="1" ht="75">
      <c r="A442" s="597">
        <v>3642</v>
      </c>
      <c r="B442" s="69" t="s">
        <v>2661</v>
      </c>
      <c r="C442" s="203" t="s">
        <v>31</v>
      </c>
      <c r="D442" s="204">
        <v>1</v>
      </c>
      <c r="E442" s="38">
        <v>1336276.4099999999</v>
      </c>
      <c r="F442" s="38">
        <v>1336276.4099999999</v>
      </c>
      <c r="G442" s="385">
        <v>213675</v>
      </c>
      <c r="H442" s="38">
        <v>213675</v>
      </c>
      <c r="I442" s="378">
        <f t="shared" si="6"/>
        <v>1549951.41</v>
      </c>
      <c r="J442" s="41"/>
      <c r="K442" s="359"/>
    </row>
    <row r="443" spans="1:11" s="6" customFormat="1" ht="30">
      <c r="A443" s="804">
        <v>3643</v>
      </c>
      <c r="B443" s="69" t="s">
        <v>642</v>
      </c>
      <c r="C443" s="203" t="s">
        <v>31</v>
      </c>
      <c r="D443" s="204">
        <v>10</v>
      </c>
      <c r="E443" s="38">
        <v>9535.2000000000007</v>
      </c>
      <c r="F443" s="38">
        <v>95352</v>
      </c>
      <c r="G443" s="385">
        <v>5200</v>
      </c>
      <c r="H443" s="38">
        <v>52000</v>
      </c>
      <c r="I443" s="378">
        <f t="shared" si="6"/>
        <v>147352</v>
      </c>
      <c r="J443" s="41"/>
      <c r="K443" s="359"/>
    </row>
    <row r="444" spans="1:11" s="6" customFormat="1" ht="30">
      <c r="A444" s="597">
        <v>3644</v>
      </c>
      <c r="B444" s="69" t="s">
        <v>643</v>
      </c>
      <c r="C444" s="203" t="s">
        <v>31</v>
      </c>
      <c r="D444" s="204">
        <v>10</v>
      </c>
      <c r="E444" s="38">
        <v>12522.2</v>
      </c>
      <c r="F444" s="38">
        <v>125222</v>
      </c>
      <c r="G444" s="385">
        <v>5200</v>
      </c>
      <c r="H444" s="38">
        <v>52000</v>
      </c>
      <c r="I444" s="378">
        <f t="shared" si="6"/>
        <v>177222</v>
      </c>
      <c r="J444" s="41"/>
      <c r="K444" s="359"/>
    </row>
    <row r="445" spans="1:11" s="6" customFormat="1" ht="30">
      <c r="A445" s="804">
        <v>3645</v>
      </c>
      <c r="B445" s="69" t="s">
        <v>645</v>
      </c>
      <c r="C445" s="203" t="s">
        <v>31</v>
      </c>
      <c r="D445" s="204">
        <v>2</v>
      </c>
      <c r="E445" s="38">
        <v>46290</v>
      </c>
      <c r="F445" s="38">
        <v>92580</v>
      </c>
      <c r="G445" s="385">
        <v>12000</v>
      </c>
      <c r="H445" s="38">
        <v>24000</v>
      </c>
      <c r="I445" s="378">
        <f t="shared" si="6"/>
        <v>116580</v>
      </c>
      <c r="J445" s="41"/>
      <c r="K445" s="359"/>
    </row>
    <row r="446" spans="1:11" s="6" customFormat="1" ht="30">
      <c r="A446" s="597">
        <v>3646</v>
      </c>
      <c r="B446" s="69" t="s">
        <v>648</v>
      </c>
      <c r="C446" s="203" t="s">
        <v>31</v>
      </c>
      <c r="D446" s="204">
        <v>10</v>
      </c>
      <c r="E446" s="38">
        <v>4758.6000000000004</v>
      </c>
      <c r="F446" s="38">
        <v>47586</v>
      </c>
      <c r="G446" s="385">
        <v>1110</v>
      </c>
      <c r="H446" s="38">
        <v>11100</v>
      </c>
      <c r="I446" s="378">
        <f t="shared" si="6"/>
        <v>58686</v>
      </c>
      <c r="J446" s="41"/>
      <c r="K446" s="359"/>
    </row>
    <row r="447" spans="1:11" s="6" customFormat="1" ht="30">
      <c r="A447" s="804">
        <v>3647</v>
      </c>
      <c r="B447" s="69" t="s">
        <v>649</v>
      </c>
      <c r="C447" s="203" t="s">
        <v>31</v>
      </c>
      <c r="D447" s="204">
        <v>10</v>
      </c>
      <c r="E447" s="38">
        <v>4758.6000000000004</v>
      </c>
      <c r="F447" s="38">
        <v>47586</v>
      </c>
      <c r="G447" s="385">
        <v>1110</v>
      </c>
      <c r="H447" s="38">
        <v>11100</v>
      </c>
      <c r="I447" s="378">
        <f t="shared" si="6"/>
        <v>58686</v>
      </c>
      <c r="J447" s="41"/>
      <c r="K447" s="359"/>
    </row>
    <row r="448" spans="1:11" s="6" customFormat="1" ht="45">
      <c r="A448" s="597">
        <v>3648</v>
      </c>
      <c r="B448" s="69" t="s">
        <v>535</v>
      </c>
      <c r="C448" s="203" t="s">
        <v>2461</v>
      </c>
      <c r="D448" s="204" t="s">
        <v>2689</v>
      </c>
      <c r="E448" s="38">
        <v>2504.4</v>
      </c>
      <c r="F448" s="38">
        <v>71024.784000000014</v>
      </c>
      <c r="G448" s="385">
        <v>1450</v>
      </c>
      <c r="H448" s="38">
        <v>82244</v>
      </c>
      <c r="I448" s="378">
        <f t="shared" si="6"/>
        <v>153268.78400000001</v>
      </c>
      <c r="J448" s="41"/>
      <c r="K448" s="359"/>
    </row>
    <row r="449" spans="1:11" s="6" customFormat="1" ht="45">
      <c r="A449" s="804">
        <v>3649</v>
      </c>
      <c r="B449" s="69" t="s">
        <v>652</v>
      </c>
      <c r="C449" s="203" t="s">
        <v>2461</v>
      </c>
      <c r="D449" s="204" t="s">
        <v>2690</v>
      </c>
      <c r="E449" s="38">
        <v>3104.4</v>
      </c>
      <c r="F449" s="38">
        <v>7202.2080000000005</v>
      </c>
      <c r="G449" s="385">
        <v>1450</v>
      </c>
      <c r="H449" s="38">
        <v>8410</v>
      </c>
      <c r="I449" s="378">
        <f t="shared" si="6"/>
        <v>15612.208000000001</v>
      </c>
      <c r="J449" s="41"/>
      <c r="K449" s="359"/>
    </row>
    <row r="450" spans="1:11" s="6" customFormat="1" ht="45">
      <c r="A450" s="597">
        <v>3650</v>
      </c>
      <c r="B450" s="69" t="s">
        <v>653</v>
      </c>
      <c r="C450" s="203" t="s">
        <v>2461</v>
      </c>
      <c r="D450" s="204" t="s">
        <v>2691</v>
      </c>
      <c r="E450" s="38">
        <v>3104.4</v>
      </c>
      <c r="F450" s="38">
        <v>5187.7973333333339</v>
      </c>
      <c r="G450" s="385">
        <v>1450</v>
      </c>
      <c r="H450" s="38">
        <v>54520</v>
      </c>
      <c r="I450" s="378">
        <f t="shared" si="6"/>
        <v>59707.797333333336</v>
      </c>
      <c r="J450" s="41"/>
      <c r="K450" s="359"/>
    </row>
    <row r="451" spans="1:11" s="6" customFormat="1" ht="45">
      <c r="A451" s="804">
        <v>3651</v>
      </c>
      <c r="B451" s="69" t="s">
        <v>654</v>
      </c>
      <c r="C451" s="203" t="s">
        <v>2461</v>
      </c>
      <c r="D451" s="204" t="s">
        <v>2692</v>
      </c>
      <c r="E451" s="38">
        <v>3404.4</v>
      </c>
      <c r="F451" s="38">
        <v>41942.207999999999</v>
      </c>
      <c r="G451" s="385">
        <v>1450</v>
      </c>
      <c r="H451" s="38">
        <v>49126.000000000007</v>
      </c>
      <c r="I451" s="378">
        <f t="shared" si="6"/>
        <v>91068.208000000013</v>
      </c>
      <c r="J451" s="41"/>
      <c r="K451" s="359"/>
    </row>
    <row r="452" spans="1:11" s="6" customFormat="1" ht="45">
      <c r="A452" s="597">
        <v>3652</v>
      </c>
      <c r="B452" s="69" t="s">
        <v>655</v>
      </c>
      <c r="C452" s="203" t="s">
        <v>2461</v>
      </c>
      <c r="D452" s="204" t="s">
        <v>2693</v>
      </c>
      <c r="E452" s="38">
        <v>3704.3999999999996</v>
      </c>
      <c r="F452" s="38">
        <v>38377.583999999995</v>
      </c>
      <c r="G452" s="385">
        <v>1450</v>
      </c>
      <c r="H452" s="38">
        <v>45066</v>
      </c>
      <c r="I452" s="378">
        <f t="shared" ref="I452:I515" si="7">H452+F452</f>
        <v>83443.584000000003</v>
      </c>
      <c r="J452" s="41"/>
      <c r="K452" s="359"/>
    </row>
    <row r="453" spans="1:11" s="6" customFormat="1" ht="45">
      <c r="A453" s="804">
        <v>3653</v>
      </c>
      <c r="B453" s="46" t="s">
        <v>656</v>
      </c>
      <c r="C453" s="203" t="s">
        <v>2461</v>
      </c>
      <c r="D453" s="204" t="s">
        <v>2643</v>
      </c>
      <c r="E453" s="38">
        <v>4004.3999999999996</v>
      </c>
      <c r="F453" s="38">
        <v>32675.903999999991</v>
      </c>
      <c r="G453" s="385">
        <v>1450</v>
      </c>
      <c r="H453" s="38">
        <v>38454</v>
      </c>
      <c r="I453" s="378">
        <f t="shared" si="7"/>
        <v>71129.903999999995</v>
      </c>
      <c r="J453" s="41"/>
      <c r="K453" s="359"/>
    </row>
    <row r="454" spans="1:11" s="6" customFormat="1" ht="45">
      <c r="A454" s="597">
        <v>3654</v>
      </c>
      <c r="B454" s="69" t="s">
        <v>657</v>
      </c>
      <c r="C454" s="203" t="s">
        <v>2461</v>
      </c>
      <c r="D454" s="204" t="s">
        <v>2694</v>
      </c>
      <c r="E454" s="38">
        <v>4304.3999999999996</v>
      </c>
      <c r="F454" s="38">
        <v>76446.144</v>
      </c>
      <c r="G454" s="385">
        <v>1450</v>
      </c>
      <c r="H454" s="38">
        <v>90132</v>
      </c>
      <c r="I454" s="378">
        <f t="shared" si="7"/>
        <v>166578.144</v>
      </c>
      <c r="J454" s="41"/>
      <c r="K454" s="359"/>
    </row>
    <row r="455" spans="1:11" s="6" customFormat="1" ht="45">
      <c r="A455" s="804">
        <v>3655</v>
      </c>
      <c r="B455" s="69" t="s">
        <v>658</v>
      </c>
      <c r="C455" s="203" t="s">
        <v>2461</v>
      </c>
      <c r="D455" s="204" t="s">
        <v>2645</v>
      </c>
      <c r="E455" s="38">
        <v>4603.2</v>
      </c>
      <c r="F455" s="38">
        <v>37562.111999999994</v>
      </c>
      <c r="G455" s="385">
        <v>1450</v>
      </c>
      <c r="H455" s="38">
        <v>44370</v>
      </c>
      <c r="I455" s="378">
        <f t="shared" si="7"/>
        <v>81932.111999999994</v>
      </c>
      <c r="J455" s="41"/>
      <c r="K455" s="359"/>
    </row>
    <row r="456" spans="1:11" s="6" customFormat="1" ht="45">
      <c r="A456" s="597">
        <v>3656</v>
      </c>
      <c r="B456" s="69" t="s">
        <v>659</v>
      </c>
      <c r="C456" s="203" t="s">
        <v>2461</v>
      </c>
      <c r="D456" s="204" t="s">
        <v>2695</v>
      </c>
      <c r="E456" s="38">
        <v>5436</v>
      </c>
      <c r="F456" s="38">
        <v>25440.48</v>
      </c>
      <c r="G456" s="385">
        <v>1450</v>
      </c>
      <c r="H456" s="38">
        <v>27144</v>
      </c>
      <c r="I456" s="378">
        <f t="shared" si="7"/>
        <v>52584.479999999996</v>
      </c>
      <c r="J456" s="41"/>
      <c r="K456" s="359"/>
    </row>
    <row r="457" spans="1:11" s="6" customFormat="1" ht="45">
      <c r="A457" s="804">
        <v>3657</v>
      </c>
      <c r="B457" s="46" t="s">
        <v>660</v>
      </c>
      <c r="C457" s="203" t="s">
        <v>2461</v>
      </c>
      <c r="D457" s="187">
        <v>42856</v>
      </c>
      <c r="E457" s="38">
        <v>5769.5999999999995</v>
      </c>
      <c r="F457" s="38">
        <v>47079.935999999994</v>
      </c>
      <c r="G457" s="385">
        <v>1450</v>
      </c>
      <c r="H457" s="38">
        <v>50286</v>
      </c>
      <c r="I457" s="378">
        <f t="shared" si="7"/>
        <v>97365.935999999987</v>
      </c>
      <c r="J457" s="41"/>
      <c r="K457" s="359"/>
    </row>
    <row r="458" spans="1:11" s="6" customFormat="1" ht="45">
      <c r="A458" s="597">
        <v>3658</v>
      </c>
      <c r="B458" s="69" t="s">
        <v>661</v>
      </c>
      <c r="C458" s="203" t="s">
        <v>2461</v>
      </c>
      <c r="D458" s="204" t="s">
        <v>2696</v>
      </c>
      <c r="E458" s="38">
        <v>6409.2</v>
      </c>
      <c r="F458" s="38">
        <v>59631.196799999998</v>
      </c>
      <c r="G458" s="385">
        <v>1450</v>
      </c>
      <c r="H458" s="38">
        <v>60708.600000000006</v>
      </c>
      <c r="I458" s="378">
        <f t="shared" si="7"/>
        <v>120339.79680000001</v>
      </c>
      <c r="J458" s="41"/>
      <c r="K458" s="359"/>
    </row>
    <row r="459" spans="1:11" s="6" customFormat="1" ht="45">
      <c r="A459" s="804">
        <v>3659</v>
      </c>
      <c r="B459" s="69" t="s">
        <v>663</v>
      </c>
      <c r="C459" s="203" t="s">
        <v>2461</v>
      </c>
      <c r="D459" s="204" t="s">
        <v>2697</v>
      </c>
      <c r="E459" s="38">
        <v>6409.2</v>
      </c>
      <c r="F459" s="38">
        <v>2461.1327999999999</v>
      </c>
      <c r="G459" s="385">
        <v>1450</v>
      </c>
      <c r="H459" s="38">
        <v>2505.6</v>
      </c>
      <c r="I459" s="378">
        <f t="shared" si="7"/>
        <v>4966.7327999999998</v>
      </c>
      <c r="J459" s="41"/>
      <c r="K459" s="359"/>
    </row>
    <row r="460" spans="1:11" s="6" customFormat="1" ht="45">
      <c r="A460" s="597">
        <v>3660</v>
      </c>
      <c r="B460" s="69" t="s">
        <v>664</v>
      </c>
      <c r="C460" s="203" t="s">
        <v>2461</v>
      </c>
      <c r="D460" s="204" t="s">
        <v>2698</v>
      </c>
      <c r="E460" s="38">
        <v>8497.1999999999989</v>
      </c>
      <c r="F460" s="38">
        <v>156552.41279999999</v>
      </c>
      <c r="G460" s="385">
        <v>1450</v>
      </c>
      <c r="H460" s="38">
        <v>160288.79999999999</v>
      </c>
      <c r="I460" s="378">
        <f t="shared" si="7"/>
        <v>316841.21279999998</v>
      </c>
      <c r="J460" s="41"/>
      <c r="K460" s="359"/>
    </row>
    <row r="461" spans="1:11" s="6" customFormat="1" ht="45">
      <c r="A461" s="804">
        <v>3661</v>
      </c>
      <c r="B461" s="69" t="s">
        <v>536</v>
      </c>
      <c r="C461" s="203" t="s">
        <v>2031</v>
      </c>
      <c r="D461" s="204" t="s">
        <v>2593</v>
      </c>
      <c r="E461" s="38">
        <v>644.4</v>
      </c>
      <c r="F461" s="38">
        <v>6444</v>
      </c>
      <c r="G461" s="385">
        <v>1450</v>
      </c>
      <c r="H461" s="38">
        <v>2784</v>
      </c>
      <c r="I461" s="378">
        <f t="shared" si="7"/>
        <v>9228</v>
      </c>
      <c r="J461" s="41"/>
      <c r="K461" s="359"/>
    </row>
    <row r="462" spans="1:11" s="6" customFormat="1" ht="45">
      <c r="A462" s="597">
        <v>3662</v>
      </c>
      <c r="B462" s="69" t="s">
        <v>667</v>
      </c>
      <c r="C462" s="203" t="s">
        <v>2031</v>
      </c>
      <c r="D462" s="204" t="s">
        <v>2699</v>
      </c>
      <c r="E462" s="38">
        <v>723.6</v>
      </c>
      <c r="F462" s="38">
        <v>2170.8000000000002</v>
      </c>
      <c r="G462" s="385">
        <v>1450</v>
      </c>
      <c r="H462" s="38">
        <v>1218</v>
      </c>
      <c r="I462" s="378">
        <f t="shared" si="7"/>
        <v>3388.8</v>
      </c>
      <c r="J462" s="41"/>
      <c r="K462" s="359"/>
    </row>
    <row r="463" spans="1:11" s="6" customFormat="1" ht="45">
      <c r="A463" s="804">
        <v>3663</v>
      </c>
      <c r="B463" s="69" t="s">
        <v>670</v>
      </c>
      <c r="C463" s="203" t="s">
        <v>2031</v>
      </c>
      <c r="D463" s="204" t="s">
        <v>2596</v>
      </c>
      <c r="E463" s="38">
        <v>3832.7999999999997</v>
      </c>
      <c r="F463" s="38">
        <v>7665.5999999999995</v>
      </c>
      <c r="G463" s="385">
        <v>1450</v>
      </c>
      <c r="H463" s="38">
        <v>3913.5499999999997</v>
      </c>
      <c r="I463" s="378">
        <f t="shared" si="7"/>
        <v>11579.15</v>
      </c>
      <c r="J463" s="41"/>
      <c r="K463" s="359"/>
    </row>
    <row r="464" spans="1:11" s="6" customFormat="1" ht="45">
      <c r="A464" s="597">
        <v>3664</v>
      </c>
      <c r="B464" s="69" t="s">
        <v>718</v>
      </c>
      <c r="C464" s="203" t="s">
        <v>2031</v>
      </c>
      <c r="D464" s="204" t="s">
        <v>2700</v>
      </c>
      <c r="E464" s="38">
        <v>7182</v>
      </c>
      <c r="F464" s="38">
        <v>14364</v>
      </c>
      <c r="G464" s="385">
        <v>1450</v>
      </c>
      <c r="H464" s="38">
        <v>8498.4499999999989</v>
      </c>
      <c r="I464" s="378">
        <f t="shared" si="7"/>
        <v>22862.449999999997</v>
      </c>
      <c r="J464" s="41"/>
      <c r="K464" s="359"/>
    </row>
    <row r="465" spans="1:11" s="6" customFormat="1" ht="45">
      <c r="A465" s="804">
        <v>3665</v>
      </c>
      <c r="B465" s="46" t="s">
        <v>671</v>
      </c>
      <c r="C465" s="203" t="s">
        <v>2031</v>
      </c>
      <c r="D465" s="204" t="s">
        <v>2597</v>
      </c>
      <c r="E465" s="38">
        <v>1791.6</v>
      </c>
      <c r="F465" s="38">
        <v>1791.6</v>
      </c>
      <c r="G465" s="385">
        <v>1450</v>
      </c>
      <c r="H465" s="38">
        <v>1142.6000000000001</v>
      </c>
      <c r="I465" s="378">
        <f t="shared" si="7"/>
        <v>2934.2</v>
      </c>
      <c r="J465" s="41"/>
      <c r="K465" s="359"/>
    </row>
    <row r="466" spans="1:11" s="6" customFormat="1" ht="45">
      <c r="A466" s="597">
        <v>3666</v>
      </c>
      <c r="B466" s="69" t="s">
        <v>672</v>
      </c>
      <c r="C466" s="203" t="s">
        <v>2031</v>
      </c>
      <c r="D466" s="204" t="s">
        <v>2701</v>
      </c>
      <c r="E466" s="38">
        <v>11419.199999999999</v>
      </c>
      <c r="F466" s="38">
        <v>22838.399999999998</v>
      </c>
      <c r="G466" s="385">
        <v>1450</v>
      </c>
      <c r="H466" s="38">
        <v>15604.900000000001</v>
      </c>
      <c r="I466" s="378">
        <f t="shared" si="7"/>
        <v>38443.300000000003</v>
      </c>
      <c r="J466" s="41"/>
      <c r="K466" s="359"/>
    </row>
    <row r="467" spans="1:11" s="6" customFormat="1" ht="45">
      <c r="A467" s="804">
        <v>3667</v>
      </c>
      <c r="B467" s="69" t="s">
        <v>537</v>
      </c>
      <c r="C467" s="203" t="s">
        <v>2031</v>
      </c>
      <c r="D467" s="204" t="s">
        <v>2702</v>
      </c>
      <c r="E467" s="38">
        <v>1791.6</v>
      </c>
      <c r="F467" s="38">
        <v>16124.4</v>
      </c>
      <c r="G467" s="385">
        <v>1450</v>
      </c>
      <c r="H467" s="38">
        <v>10287.75</v>
      </c>
      <c r="I467" s="378">
        <f t="shared" si="7"/>
        <v>26412.15</v>
      </c>
      <c r="J467" s="41"/>
      <c r="K467" s="359"/>
    </row>
    <row r="468" spans="1:11" s="6" customFormat="1" ht="45">
      <c r="A468" s="597">
        <v>3668</v>
      </c>
      <c r="B468" s="69" t="s">
        <v>674</v>
      </c>
      <c r="C468" s="203" t="s">
        <v>2031</v>
      </c>
      <c r="D468" s="204" t="s">
        <v>2672</v>
      </c>
      <c r="E468" s="38">
        <v>5421.5999999999995</v>
      </c>
      <c r="F468" s="38">
        <v>5421.5999999999995</v>
      </c>
      <c r="G468" s="385">
        <v>1450</v>
      </c>
      <c r="H468" s="38">
        <v>3391.5499999999997</v>
      </c>
      <c r="I468" s="378">
        <f t="shared" si="7"/>
        <v>8813.15</v>
      </c>
      <c r="J468" s="41"/>
      <c r="K468" s="359"/>
    </row>
    <row r="469" spans="1:11" s="6" customFormat="1" ht="45">
      <c r="A469" s="804">
        <v>3669</v>
      </c>
      <c r="B469" s="69" t="s">
        <v>677</v>
      </c>
      <c r="C469" s="203" t="s">
        <v>2031</v>
      </c>
      <c r="D469" s="204" t="s">
        <v>2703</v>
      </c>
      <c r="E469" s="38">
        <v>11419.199999999999</v>
      </c>
      <c r="F469" s="38">
        <v>34257.599999999999</v>
      </c>
      <c r="G469" s="385">
        <v>1450</v>
      </c>
      <c r="H469" s="38">
        <v>23407.350000000002</v>
      </c>
      <c r="I469" s="378">
        <f t="shared" si="7"/>
        <v>57664.95</v>
      </c>
      <c r="J469" s="41"/>
      <c r="K469" s="359"/>
    </row>
    <row r="470" spans="1:11" s="6" customFormat="1" ht="45">
      <c r="A470" s="597">
        <v>3670</v>
      </c>
      <c r="B470" s="69" t="s">
        <v>678</v>
      </c>
      <c r="C470" s="203" t="s">
        <v>2031</v>
      </c>
      <c r="D470" s="204" t="s">
        <v>2704</v>
      </c>
      <c r="E470" s="38">
        <v>1526.3999999999999</v>
      </c>
      <c r="F470" s="38">
        <v>4579.2</v>
      </c>
      <c r="G470" s="385">
        <v>1450</v>
      </c>
      <c r="H470" s="38">
        <v>3828</v>
      </c>
      <c r="I470" s="378">
        <f t="shared" si="7"/>
        <v>8407.2000000000007</v>
      </c>
      <c r="J470" s="41"/>
      <c r="K470" s="359"/>
    </row>
    <row r="471" spans="1:11" s="6" customFormat="1" ht="45">
      <c r="A471" s="804">
        <v>3671</v>
      </c>
      <c r="B471" s="69" t="s">
        <v>679</v>
      </c>
      <c r="C471" s="203" t="s">
        <v>2031</v>
      </c>
      <c r="D471" s="204" t="s">
        <v>2705</v>
      </c>
      <c r="E471" s="38">
        <v>1660.8</v>
      </c>
      <c r="F471" s="38">
        <v>4982.3999999999996</v>
      </c>
      <c r="G471" s="385">
        <v>1450</v>
      </c>
      <c r="H471" s="38">
        <v>4023.75</v>
      </c>
      <c r="I471" s="378">
        <f t="shared" si="7"/>
        <v>9006.15</v>
      </c>
      <c r="J471" s="41"/>
      <c r="K471" s="359"/>
    </row>
    <row r="472" spans="1:11" s="6" customFormat="1" ht="45">
      <c r="A472" s="597">
        <v>3672</v>
      </c>
      <c r="B472" s="69" t="s">
        <v>680</v>
      </c>
      <c r="C472" s="203" t="s">
        <v>2031</v>
      </c>
      <c r="D472" s="204" t="s">
        <v>2606</v>
      </c>
      <c r="E472" s="38">
        <v>1795.2</v>
      </c>
      <c r="F472" s="38">
        <v>3590.4</v>
      </c>
      <c r="G472" s="385">
        <v>1450</v>
      </c>
      <c r="H472" s="38">
        <v>2914.4999999999995</v>
      </c>
      <c r="I472" s="378">
        <f t="shared" si="7"/>
        <v>6504.9</v>
      </c>
      <c r="J472" s="41"/>
      <c r="K472" s="359"/>
    </row>
    <row r="473" spans="1:11" s="6" customFormat="1" ht="45">
      <c r="A473" s="804">
        <v>3673</v>
      </c>
      <c r="B473" s="69" t="s">
        <v>681</v>
      </c>
      <c r="C473" s="203" t="s">
        <v>2031</v>
      </c>
      <c r="D473" s="204" t="s">
        <v>2607</v>
      </c>
      <c r="E473" s="38">
        <v>1929.6</v>
      </c>
      <c r="F473" s="38">
        <v>3859.2</v>
      </c>
      <c r="G473" s="385">
        <v>1450</v>
      </c>
      <c r="H473" s="38">
        <v>3146.5</v>
      </c>
      <c r="I473" s="378">
        <f t="shared" si="7"/>
        <v>7005.7</v>
      </c>
      <c r="J473" s="41"/>
      <c r="K473" s="359"/>
    </row>
    <row r="474" spans="1:11" s="6" customFormat="1" ht="45">
      <c r="A474" s="597">
        <v>3674</v>
      </c>
      <c r="B474" s="69" t="s">
        <v>682</v>
      </c>
      <c r="C474" s="203" t="s">
        <v>2031</v>
      </c>
      <c r="D474" s="204" t="s">
        <v>2608</v>
      </c>
      <c r="E474" s="38">
        <v>2064</v>
      </c>
      <c r="F474" s="38">
        <v>4128</v>
      </c>
      <c r="G474" s="385">
        <v>1450</v>
      </c>
      <c r="H474" s="38">
        <v>3378.5</v>
      </c>
      <c r="I474" s="378">
        <f t="shared" si="7"/>
        <v>7506.5</v>
      </c>
      <c r="J474" s="41"/>
      <c r="K474" s="359"/>
    </row>
    <row r="475" spans="1:11" s="6" customFormat="1" ht="45">
      <c r="A475" s="804">
        <v>3675</v>
      </c>
      <c r="B475" s="69" t="s">
        <v>683</v>
      </c>
      <c r="C475" s="203" t="s">
        <v>2031</v>
      </c>
      <c r="D475" s="204" t="s">
        <v>2609</v>
      </c>
      <c r="E475" s="38">
        <v>2415.6</v>
      </c>
      <c r="F475" s="38">
        <v>4831.2</v>
      </c>
      <c r="G475" s="385">
        <v>1450</v>
      </c>
      <c r="H475" s="38">
        <v>3610.5000000000005</v>
      </c>
      <c r="I475" s="378">
        <f t="shared" si="7"/>
        <v>8441.7000000000007</v>
      </c>
      <c r="J475" s="41"/>
      <c r="K475" s="359"/>
    </row>
    <row r="476" spans="1:11" s="6" customFormat="1" ht="45">
      <c r="A476" s="597">
        <v>3676</v>
      </c>
      <c r="B476" s="69" t="s">
        <v>719</v>
      </c>
      <c r="C476" s="203" t="s">
        <v>2031</v>
      </c>
      <c r="D476" s="204" t="s">
        <v>2706</v>
      </c>
      <c r="E476" s="38">
        <v>2648.4</v>
      </c>
      <c r="F476" s="38">
        <v>2648.4</v>
      </c>
      <c r="G476" s="385">
        <v>1450</v>
      </c>
      <c r="H476" s="38">
        <v>1840.05</v>
      </c>
      <c r="I476" s="378">
        <f t="shared" si="7"/>
        <v>4488.45</v>
      </c>
      <c r="J476" s="41"/>
      <c r="K476" s="359"/>
    </row>
    <row r="477" spans="1:11" s="6" customFormat="1" ht="45">
      <c r="A477" s="804">
        <v>3677</v>
      </c>
      <c r="B477" s="69" t="s">
        <v>684</v>
      </c>
      <c r="C477" s="203" t="s">
        <v>2031</v>
      </c>
      <c r="D477" s="204" t="s">
        <v>2610</v>
      </c>
      <c r="E477" s="38">
        <v>2701.2</v>
      </c>
      <c r="F477" s="38">
        <v>5402.4</v>
      </c>
      <c r="G477" s="385">
        <v>1450</v>
      </c>
      <c r="H477" s="38">
        <v>3842.5</v>
      </c>
      <c r="I477" s="378">
        <f t="shared" si="7"/>
        <v>9244.9</v>
      </c>
      <c r="J477" s="41"/>
      <c r="K477" s="359"/>
    </row>
    <row r="478" spans="1:11" s="6" customFormat="1" ht="45">
      <c r="A478" s="597">
        <v>3678</v>
      </c>
      <c r="B478" s="69" t="s">
        <v>685</v>
      </c>
      <c r="C478" s="203" t="s">
        <v>2031</v>
      </c>
      <c r="D478" s="204" t="s">
        <v>2653</v>
      </c>
      <c r="E478" s="38">
        <v>2854.7999999999997</v>
      </c>
      <c r="F478" s="38">
        <v>2854.7999999999997</v>
      </c>
      <c r="G478" s="385">
        <v>1450</v>
      </c>
      <c r="H478" s="38">
        <v>2037.25</v>
      </c>
      <c r="I478" s="378">
        <f t="shared" si="7"/>
        <v>4892.0499999999993</v>
      </c>
      <c r="J478" s="41"/>
      <c r="K478" s="359"/>
    </row>
    <row r="479" spans="1:11" s="6" customFormat="1" ht="45">
      <c r="A479" s="804">
        <v>3679</v>
      </c>
      <c r="B479" s="69" t="s">
        <v>720</v>
      </c>
      <c r="C479" s="203" t="s">
        <v>2031</v>
      </c>
      <c r="D479" s="204" t="s">
        <v>2674</v>
      </c>
      <c r="E479" s="38">
        <v>5404.8</v>
      </c>
      <c r="F479" s="38">
        <v>5404.8</v>
      </c>
      <c r="G479" s="385">
        <v>1450</v>
      </c>
      <c r="H479" s="38">
        <v>2868.1</v>
      </c>
      <c r="I479" s="378">
        <f t="shared" si="7"/>
        <v>8272.9</v>
      </c>
      <c r="J479" s="41"/>
      <c r="K479" s="359"/>
    </row>
    <row r="480" spans="1:11" s="6" customFormat="1" ht="45">
      <c r="A480" s="597">
        <v>3680</v>
      </c>
      <c r="B480" s="68" t="s">
        <v>715</v>
      </c>
      <c r="C480" s="74" t="s">
        <v>2031</v>
      </c>
      <c r="D480" s="198" t="s">
        <v>2675</v>
      </c>
      <c r="E480" s="38">
        <v>7411.2</v>
      </c>
      <c r="F480" s="38">
        <v>14822.4</v>
      </c>
      <c r="G480" s="385">
        <v>1450</v>
      </c>
      <c r="H480" s="38">
        <v>8250.5</v>
      </c>
      <c r="I480" s="378">
        <f t="shared" si="7"/>
        <v>23072.9</v>
      </c>
      <c r="J480" s="41"/>
      <c r="K480" s="359"/>
    </row>
    <row r="481" spans="1:11" s="6" customFormat="1" ht="45">
      <c r="A481" s="804">
        <v>3681</v>
      </c>
      <c r="B481" s="69" t="s">
        <v>691</v>
      </c>
      <c r="C481" s="203" t="s">
        <v>2031</v>
      </c>
      <c r="D481" s="193">
        <v>45818</v>
      </c>
      <c r="E481" s="38">
        <v>2725.2</v>
      </c>
      <c r="F481" s="38">
        <v>27252</v>
      </c>
      <c r="G481" s="385">
        <v>1450</v>
      </c>
      <c r="H481" s="38">
        <v>17980</v>
      </c>
      <c r="I481" s="378">
        <f t="shared" si="7"/>
        <v>45232</v>
      </c>
      <c r="J481" s="41"/>
      <c r="K481" s="359"/>
    </row>
    <row r="482" spans="1:11" s="6" customFormat="1" ht="45">
      <c r="A482" s="597">
        <v>3682</v>
      </c>
      <c r="B482" s="69" t="s">
        <v>692</v>
      </c>
      <c r="C482" s="203" t="s">
        <v>2031</v>
      </c>
      <c r="D482" s="204" t="s">
        <v>2707</v>
      </c>
      <c r="E482" s="38">
        <v>2680.7999999999997</v>
      </c>
      <c r="F482" s="38">
        <v>5361.5999999999995</v>
      </c>
      <c r="G482" s="385">
        <v>1450</v>
      </c>
      <c r="H482" s="38">
        <v>1624.0000000000002</v>
      </c>
      <c r="I482" s="378">
        <f t="shared" si="7"/>
        <v>6985.5999999999995</v>
      </c>
      <c r="J482" s="41"/>
      <c r="K482" s="359"/>
    </row>
    <row r="483" spans="1:11" s="6" customFormat="1" ht="45">
      <c r="A483" s="804">
        <v>3683</v>
      </c>
      <c r="B483" s="69" t="s">
        <v>693</v>
      </c>
      <c r="C483" s="203" t="s">
        <v>2031</v>
      </c>
      <c r="D483" s="204" t="s">
        <v>2617</v>
      </c>
      <c r="E483" s="38">
        <v>3350.4</v>
      </c>
      <c r="F483" s="38">
        <v>3350.4</v>
      </c>
      <c r="G483" s="385">
        <v>1450</v>
      </c>
      <c r="H483" s="38">
        <v>1044</v>
      </c>
      <c r="I483" s="378">
        <f t="shared" si="7"/>
        <v>4394.3999999999996</v>
      </c>
      <c r="J483" s="41"/>
      <c r="K483" s="359"/>
    </row>
    <row r="484" spans="1:11" s="6" customFormat="1" ht="45">
      <c r="A484" s="597">
        <v>3684</v>
      </c>
      <c r="B484" s="69" t="s">
        <v>694</v>
      </c>
      <c r="C484" s="203" t="s">
        <v>2031</v>
      </c>
      <c r="D484" s="204" t="s">
        <v>2708</v>
      </c>
      <c r="E484" s="38">
        <v>2922</v>
      </c>
      <c r="F484" s="38">
        <v>5844</v>
      </c>
      <c r="G484" s="385">
        <v>1450</v>
      </c>
      <c r="H484" s="38">
        <v>1914</v>
      </c>
      <c r="I484" s="378">
        <f t="shared" si="7"/>
        <v>7758</v>
      </c>
      <c r="J484" s="41"/>
      <c r="K484" s="359"/>
    </row>
    <row r="485" spans="1:11" s="6" customFormat="1" ht="45">
      <c r="A485" s="804">
        <v>3685</v>
      </c>
      <c r="B485" s="69" t="s">
        <v>695</v>
      </c>
      <c r="C485" s="203" t="s">
        <v>2031</v>
      </c>
      <c r="D485" s="204" t="s">
        <v>2619</v>
      </c>
      <c r="E485" s="38">
        <v>3663.6</v>
      </c>
      <c r="F485" s="38">
        <v>3663.6</v>
      </c>
      <c r="G485" s="385">
        <v>1450</v>
      </c>
      <c r="H485" s="38">
        <v>899</v>
      </c>
      <c r="I485" s="378">
        <f t="shared" si="7"/>
        <v>4562.6000000000004</v>
      </c>
      <c r="J485" s="41"/>
      <c r="K485" s="359"/>
    </row>
    <row r="486" spans="1:11" s="6" customFormat="1" ht="45">
      <c r="A486" s="597">
        <v>3686</v>
      </c>
      <c r="B486" s="69" t="s">
        <v>696</v>
      </c>
      <c r="C486" s="203" t="s">
        <v>2031</v>
      </c>
      <c r="D486" s="204" t="s">
        <v>2709</v>
      </c>
      <c r="E486" s="38">
        <v>3163.2</v>
      </c>
      <c r="F486" s="38">
        <v>6326.4</v>
      </c>
      <c r="G486" s="385">
        <v>1450</v>
      </c>
      <c r="H486" s="38">
        <v>1972.0000000000002</v>
      </c>
      <c r="I486" s="378">
        <f t="shared" si="7"/>
        <v>8298.4</v>
      </c>
      <c r="J486" s="41"/>
      <c r="K486" s="359"/>
    </row>
    <row r="487" spans="1:11" s="6" customFormat="1" ht="45">
      <c r="A487" s="804">
        <v>3687</v>
      </c>
      <c r="B487" s="69" t="s">
        <v>697</v>
      </c>
      <c r="C487" s="203" t="s">
        <v>2031</v>
      </c>
      <c r="D487" s="204" t="s">
        <v>2621</v>
      </c>
      <c r="E487" s="38">
        <v>3976.7999999999997</v>
      </c>
      <c r="F487" s="38">
        <v>3976.7999999999997</v>
      </c>
      <c r="G487" s="385">
        <v>1450</v>
      </c>
      <c r="H487" s="38">
        <v>1000.4999999999999</v>
      </c>
      <c r="I487" s="378">
        <f t="shared" si="7"/>
        <v>4977.2999999999993</v>
      </c>
      <c r="J487" s="41"/>
      <c r="K487" s="359"/>
    </row>
    <row r="488" spans="1:11" s="6" customFormat="1" ht="45">
      <c r="A488" s="597">
        <v>3688</v>
      </c>
      <c r="B488" s="69" t="s">
        <v>698</v>
      </c>
      <c r="C488" s="203" t="s">
        <v>2031</v>
      </c>
      <c r="D488" s="204" t="s">
        <v>2622</v>
      </c>
      <c r="E488" s="38">
        <v>3404.4</v>
      </c>
      <c r="F488" s="38">
        <v>3404.4</v>
      </c>
      <c r="G488" s="385">
        <v>1450</v>
      </c>
      <c r="H488" s="38">
        <v>1131</v>
      </c>
      <c r="I488" s="378">
        <f t="shared" si="7"/>
        <v>4535.3999999999996</v>
      </c>
      <c r="J488" s="41"/>
      <c r="K488" s="359"/>
    </row>
    <row r="489" spans="1:11" s="6" customFormat="1" ht="45">
      <c r="A489" s="804">
        <v>3689</v>
      </c>
      <c r="B489" s="69" t="s">
        <v>699</v>
      </c>
      <c r="C489" s="203" t="s">
        <v>2031</v>
      </c>
      <c r="D489" s="204" t="s">
        <v>2623</v>
      </c>
      <c r="E489" s="38">
        <v>4290</v>
      </c>
      <c r="F489" s="38">
        <v>4290</v>
      </c>
      <c r="G489" s="385">
        <v>1450</v>
      </c>
      <c r="H489" s="38">
        <v>1073</v>
      </c>
      <c r="I489" s="378">
        <f t="shared" si="7"/>
        <v>5363</v>
      </c>
      <c r="J489" s="41"/>
      <c r="K489" s="359"/>
    </row>
    <row r="490" spans="1:11" s="6" customFormat="1" ht="45">
      <c r="A490" s="597">
        <v>3690</v>
      </c>
      <c r="B490" s="69" t="s">
        <v>700</v>
      </c>
      <c r="C490" s="203" t="s">
        <v>2031</v>
      </c>
      <c r="D490" s="204" t="s">
        <v>2655</v>
      </c>
      <c r="E490" s="38">
        <v>3645.6</v>
      </c>
      <c r="F490" s="38">
        <v>3645.6</v>
      </c>
      <c r="G490" s="385">
        <v>1450</v>
      </c>
      <c r="H490" s="38">
        <v>1218</v>
      </c>
      <c r="I490" s="378">
        <f t="shared" si="7"/>
        <v>4863.6000000000004</v>
      </c>
      <c r="J490" s="41"/>
      <c r="K490" s="359"/>
    </row>
    <row r="491" spans="1:11" s="6" customFormat="1" ht="45">
      <c r="A491" s="804">
        <v>3691</v>
      </c>
      <c r="B491" s="69" t="s">
        <v>701</v>
      </c>
      <c r="C491" s="203" t="s">
        <v>2031</v>
      </c>
      <c r="D491" s="204" t="s">
        <v>2625</v>
      </c>
      <c r="E491" s="38">
        <v>4603.2</v>
      </c>
      <c r="F491" s="38">
        <v>4603.2</v>
      </c>
      <c r="G491" s="385">
        <v>1450</v>
      </c>
      <c r="H491" s="38">
        <v>1160</v>
      </c>
      <c r="I491" s="378">
        <f t="shared" si="7"/>
        <v>5763.2</v>
      </c>
      <c r="J491" s="41"/>
      <c r="K491" s="359"/>
    </row>
    <row r="492" spans="1:11" s="6" customFormat="1" ht="45">
      <c r="A492" s="597">
        <v>3692</v>
      </c>
      <c r="B492" s="69" t="s">
        <v>712</v>
      </c>
      <c r="C492" s="203" t="s">
        <v>2031</v>
      </c>
      <c r="D492" s="204" t="s">
        <v>2656</v>
      </c>
      <c r="E492" s="38">
        <v>3888</v>
      </c>
      <c r="F492" s="38">
        <v>3888</v>
      </c>
      <c r="G492" s="385">
        <v>1450</v>
      </c>
      <c r="H492" s="38">
        <v>1305</v>
      </c>
      <c r="I492" s="378">
        <f t="shared" si="7"/>
        <v>5193</v>
      </c>
      <c r="J492" s="41"/>
      <c r="K492" s="359"/>
    </row>
    <row r="493" spans="1:11" s="6" customFormat="1" ht="45">
      <c r="A493" s="804">
        <v>3693</v>
      </c>
      <c r="B493" s="69" t="s">
        <v>702</v>
      </c>
      <c r="C493" s="203" t="s">
        <v>2031</v>
      </c>
      <c r="D493" s="204" t="s">
        <v>2626</v>
      </c>
      <c r="E493" s="38">
        <v>4915.2</v>
      </c>
      <c r="F493" s="38">
        <v>4915.2</v>
      </c>
      <c r="G493" s="385">
        <v>1450</v>
      </c>
      <c r="H493" s="38">
        <v>1247</v>
      </c>
      <c r="I493" s="378">
        <f t="shared" si="7"/>
        <v>6162.2</v>
      </c>
      <c r="J493" s="41"/>
      <c r="K493" s="359"/>
    </row>
    <row r="494" spans="1:11" s="6" customFormat="1" ht="45">
      <c r="A494" s="597">
        <v>3694</v>
      </c>
      <c r="B494" s="69" t="s">
        <v>703</v>
      </c>
      <c r="C494" s="203" t="s">
        <v>2031</v>
      </c>
      <c r="D494" s="204" t="s">
        <v>2627</v>
      </c>
      <c r="E494" s="38">
        <v>4569.5999999999995</v>
      </c>
      <c r="F494" s="38">
        <v>4569.5999999999995</v>
      </c>
      <c r="G494" s="385">
        <v>1450</v>
      </c>
      <c r="H494" s="38">
        <v>1392</v>
      </c>
      <c r="I494" s="378">
        <f t="shared" si="7"/>
        <v>5961.5999999999995</v>
      </c>
      <c r="J494" s="41"/>
      <c r="K494" s="359"/>
    </row>
    <row r="495" spans="1:11" s="6" customFormat="1" ht="45">
      <c r="A495" s="804">
        <v>3695</v>
      </c>
      <c r="B495" s="69" t="s">
        <v>704</v>
      </c>
      <c r="C495" s="203" t="s">
        <v>2031</v>
      </c>
      <c r="D495" s="204" t="s">
        <v>2628</v>
      </c>
      <c r="E495" s="38">
        <v>5720.4</v>
      </c>
      <c r="F495" s="38">
        <v>5720.4</v>
      </c>
      <c r="G495" s="385">
        <v>1450</v>
      </c>
      <c r="H495" s="38">
        <v>1334</v>
      </c>
      <c r="I495" s="378">
        <f t="shared" si="7"/>
        <v>7054.4</v>
      </c>
      <c r="J495" s="41"/>
      <c r="K495" s="359"/>
    </row>
    <row r="496" spans="1:11" s="6" customFormat="1" ht="45">
      <c r="A496" s="597">
        <v>3696</v>
      </c>
      <c r="B496" s="69" t="s">
        <v>706</v>
      </c>
      <c r="C496" s="203" t="s">
        <v>2031</v>
      </c>
      <c r="D496" s="204" t="s">
        <v>2630</v>
      </c>
      <c r="E496" s="38">
        <v>6061.2</v>
      </c>
      <c r="F496" s="38">
        <v>6061.2</v>
      </c>
      <c r="G496" s="385">
        <v>1450</v>
      </c>
      <c r="H496" s="38">
        <v>1421</v>
      </c>
      <c r="I496" s="378">
        <f t="shared" si="7"/>
        <v>7482.2</v>
      </c>
      <c r="J496" s="41"/>
      <c r="K496" s="359"/>
    </row>
    <row r="497" spans="1:11" s="6" customFormat="1" ht="45">
      <c r="A497" s="804">
        <v>3697</v>
      </c>
      <c r="B497" s="69" t="s">
        <v>708</v>
      </c>
      <c r="C497" s="203" t="s">
        <v>2031</v>
      </c>
      <c r="D497" s="204" t="s">
        <v>2632</v>
      </c>
      <c r="E497" s="38">
        <v>6403.2</v>
      </c>
      <c r="F497" s="38">
        <v>12806.4</v>
      </c>
      <c r="G497" s="385">
        <v>1450</v>
      </c>
      <c r="H497" s="38">
        <v>3016</v>
      </c>
      <c r="I497" s="378">
        <f t="shared" si="7"/>
        <v>15822.4</v>
      </c>
      <c r="J497" s="41"/>
      <c r="K497" s="359"/>
    </row>
    <row r="498" spans="1:11" s="6" customFormat="1" ht="45">
      <c r="A498" s="597">
        <v>3698</v>
      </c>
      <c r="B498" s="69" t="s">
        <v>721</v>
      </c>
      <c r="C498" s="203" t="s">
        <v>2031</v>
      </c>
      <c r="D498" s="204" t="s">
        <v>2710</v>
      </c>
      <c r="E498" s="38">
        <v>9391.1999999999989</v>
      </c>
      <c r="F498" s="38">
        <v>9391.1999999999989</v>
      </c>
      <c r="G498" s="385">
        <v>1450</v>
      </c>
      <c r="H498" s="38">
        <v>1102</v>
      </c>
      <c r="I498" s="378">
        <f t="shared" si="7"/>
        <v>10493.199999999999</v>
      </c>
      <c r="J498" s="41"/>
      <c r="K498" s="359"/>
    </row>
    <row r="499" spans="1:11" s="6" customFormat="1" ht="45">
      <c r="A499" s="804">
        <v>3699</v>
      </c>
      <c r="B499" s="69" t="s">
        <v>716</v>
      </c>
      <c r="C499" s="203" t="s">
        <v>2031</v>
      </c>
      <c r="D499" s="204" t="s">
        <v>2657</v>
      </c>
      <c r="E499" s="38">
        <v>13507.199999999999</v>
      </c>
      <c r="F499" s="38">
        <v>13507.199999999999</v>
      </c>
      <c r="G499" s="385">
        <v>1450</v>
      </c>
      <c r="H499" s="38">
        <v>1566</v>
      </c>
      <c r="I499" s="378">
        <f t="shared" si="7"/>
        <v>15073.199999999999</v>
      </c>
      <c r="J499" s="41"/>
      <c r="K499" s="359"/>
    </row>
    <row r="500" spans="1:11" s="6" customFormat="1" ht="45">
      <c r="A500" s="597">
        <v>3700</v>
      </c>
      <c r="B500" s="69" t="s">
        <v>709</v>
      </c>
      <c r="C500" s="203" t="s">
        <v>2031</v>
      </c>
      <c r="D500" s="204" t="s">
        <v>2677</v>
      </c>
      <c r="E500" s="38">
        <v>12508.8</v>
      </c>
      <c r="F500" s="38">
        <v>12508.8</v>
      </c>
      <c r="G500" s="385">
        <v>1450</v>
      </c>
      <c r="H500" s="38">
        <v>696</v>
      </c>
      <c r="I500" s="378">
        <f t="shared" si="7"/>
        <v>13204.8</v>
      </c>
      <c r="J500" s="41"/>
      <c r="K500" s="359"/>
    </row>
    <row r="501" spans="1:11" s="6" customFormat="1" ht="15">
      <c r="A501" s="804">
        <v>3701</v>
      </c>
      <c r="B501" s="69" t="s">
        <v>2711</v>
      </c>
      <c r="C501" s="203"/>
      <c r="D501" s="204"/>
      <c r="E501" s="38"/>
      <c r="F501" s="38"/>
      <c r="G501" s="385"/>
      <c r="H501" s="38"/>
      <c r="I501" s="378">
        <f t="shared" si="7"/>
        <v>0</v>
      </c>
      <c r="J501" s="41"/>
      <c r="K501" s="359"/>
    </row>
    <row r="502" spans="1:11" s="6" customFormat="1" ht="75">
      <c r="A502" s="597">
        <v>3702</v>
      </c>
      <c r="B502" s="69" t="s">
        <v>2661</v>
      </c>
      <c r="C502" s="203" t="s">
        <v>31</v>
      </c>
      <c r="D502" s="204">
        <v>1</v>
      </c>
      <c r="E502" s="38">
        <v>1336276.4099999999</v>
      </c>
      <c r="F502" s="38">
        <v>1336276.4099999999</v>
      </c>
      <c r="G502" s="385">
        <v>213675</v>
      </c>
      <c r="H502" s="38">
        <v>213675</v>
      </c>
      <c r="I502" s="378">
        <f t="shared" si="7"/>
        <v>1549951.41</v>
      </c>
      <c r="J502" s="41"/>
      <c r="K502" s="359"/>
    </row>
    <row r="503" spans="1:11" s="6" customFormat="1" ht="75">
      <c r="A503" s="804">
        <v>3703</v>
      </c>
      <c r="B503" s="69" t="s">
        <v>2661</v>
      </c>
      <c r="C503" s="203" t="s">
        <v>31</v>
      </c>
      <c r="D503" s="204">
        <v>1</v>
      </c>
      <c r="E503" s="38">
        <v>1336276.4099999999</v>
      </c>
      <c r="F503" s="38">
        <v>1336276.4099999999</v>
      </c>
      <c r="G503" s="385">
        <v>213675</v>
      </c>
      <c r="H503" s="38">
        <v>213675</v>
      </c>
      <c r="I503" s="378">
        <f t="shared" si="7"/>
        <v>1549951.41</v>
      </c>
      <c r="J503" s="41"/>
      <c r="K503" s="359"/>
    </row>
    <row r="504" spans="1:11" s="6" customFormat="1" ht="30">
      <c r="A504" s="597">
        <v>3704</v>
      </c>
      <c r="B504" s="69" t="s">
        <v>722</v>
      </c>
      <c r="C504" s="203" t="s">
        <v>31</v>
      </c>
      <c r="D504" s="204">
        <v>10</v>
      </c>
      <c r="E504" s="38">
        <v>18782.8</v>
      </c>
      <c r="F504" s="38">
        <v>187828</v>
      </c>
      <c r="G504" s="385">
        <v>14000</v>
      </c>
      <c r="H504" s="38">
        <v>140000</v>
      </c>
      <c r="I504" s="378">
        <f t="shared" si="7"/>
        <v>327828</v>
      </c>
      <c r="J504" s="41"/>
      <c r="K504" s="359"/>
    </row>
    <row r="505" spans="1:11" s="6" customFormat="1" ht="30">
      <c r="A505" s="804">
        <v>3705</v>
      </c>
      <c r="B505" s="69" t="s">
        <v>645</v>
      </c>
      <c r="C505" s="203" t="s">
        <v>31</v>
      </c>
      <c r="D505" s="204">
        <v>2</v>
      </c>
      <c r="E505" s="38">
        <v>46290</v>
      </c>
      <c r="F505" s="38">
        <v>92580</v>
      </c>
      <c r="G505" s="385">
        <v>12000</v>
      </c>
      <c r="H505" s="38">
        <v>24000</v>
      </c>
      <c r="I505" s="378">
        <f t="shared" si="7"/>
        <v>116580</v>
      </c>
      <c r="J505" s="41"/>
      <c r="K505" s="359"/>
    </row>
    <row r="506" spans="1:11" s="6" customFormat="1" ht="30">
      <c r="A506" s="597">
        <v>3706</v>
      </c>
      <c r="B506" s="69" t="s">
        <v>723</v>
      </c>
      <c r="C506" s="203" t="s">
        <v>31</v>
      </c>
      <c r="D506" s="204">
        <v>10</v>
      </c>
      <c r="E506" s="38">
        <v>8465.6</v>
      </c>
      <c r="F506" s="38">
        <v>84656</v>
      </c>
      <c r="G506" s="385">
        <v>5775</v>
      </c>
      <c r="H506" s="38">
        <v>57750</v>
      </c>
      <c r="I506" s="378">
        <f t="shared" si="7"/>
        <v>142406</v>
      </c>
      <c r="J506" s="41"/>
      <c r="K506" s="359"/>
    </row>
    <row r="507" spans="1:11" s="6" customFormat="1" ht="45">
      <c r="A507" s="804">
        <v>3707</v>
      </c>
      <c r="B507" s="69" t="s">
        <v>653</v>
      </c>
      <c r="C507" s="203" t="s">
        <v>2461</v>
      </c>
      <c r="D507" s="204" t="s">
        <v>2712</v>
      </c>
      <c r="E507" s="38">
        <v>3104.4</v>
      </c>
      <c r="F507" s="38">
        <v>38171.702399999995</v>
      </c>
      <c r="G507" s="385">
        <v>1450</v>
      </c>
      <c r="H507" s="38">
        <v>44573</v>
      </c>
      <c r="I507" s="378">
        <f t="shared" si="7"/>
        <v>82744.702399999995</v>
      </c>
      <c r="J507" s="41"/>
      <c r="K507" s="359"/>
    </row>
    <row r="508" spans="1:11" s="6" customFormat="1" ht="45">
      <c r="A508" s="597">
        <v>3708</v>
      </c>
      <c r="B508" s="69" t="s">
        <v>655</v>
      </c>
      <c r="C508" s="203" t="s">
        <v>2461</v>
      </c>
      <c r="D508" s="204" t="s">
        <v>2713</v>
      </c>
      <c r="E508" s="38">
        <v>3704.3999999999996</v>
      </c>
      <c r="F508" s="38">
        <v>32302.367999999999</v>
      </c>
      <c r="G508" s="385">
        <v>1450</v>
      </c>
      <c r="H508" s="38">
        <v>37932</v>
      </c>
      <c r="I508" s="378">
        <f t="shared" si="7"/>
        <v>70234.368000000002</v>
      </c>
      <c r="J508" s="41"/>
      <c r="K508" s="359"/>
    </row>
    <row r="509" spans="1:11" s="6" customFormat="1" ht="45">
      <c r="A509" s="804">
        <v>3709</v>
      </c>
      <c r="B509" s="69" t="s">
        <v>657</v>
      </c>
      <c r="C509" s="203" t="s">
        <v>2461</v>
      </c>
      <c r="D509" s="204" t="s">
        <v>2714</v>
      </c>
      <c r="E509" s="38">
        <v>4304.3999999999996</v>
      </c>
      <c r="F509" s="38">
        <v>17906.303999999996</v>
      </c>
      <c r="G509" s="385">
        <v>1450</v>
      </c>
      <c r="H509" s="38">
        <v>21112</v>
      </c>
      <c r="I509" s="378">
        <f t="shared" si="7"/>
        <v>39018.303999999996</v>
      </c>
      <c r="J509" s="41"/>
      <c r="K509" s="359"/>
    </row>
    <row r="510" spans="1:11" s="6" customFormat="1" ht="45">
      <c r="A510" s="597">
        <v>3710</v>
      </c>
      <c r="B510" s="69" t="s">
        <v>659</v>
      </c>
      <c r="C510" s="203" t="s">
        <v>2461</v>
      </c>
      <c r="D510" s="204" t="s">
        <v>2715</v>
      </c>
      <c r="E510" s="38">
        <v>5436</v>
      </c>
      <c r="F510" s="38">
        <v>19439.135999999999</v>
      </c>
      <c r="G510" s="385">
        <v>1450</v>
      </c>
      <c r="H510" s="38">
        <v>20740.8</v>
      </c>
      <c r="I510" s="378">
        <f t="shared" si="7"/>
        <v>40179.936000000002</v>
      </c>
      <c r="J510" s="41"/>
      <c r="K510" s="359"/>
    </row>
    <row r="511" spans="1:11" s="6" customFormat="1" ht="45">
      <c r="A511" s="804">
        <v>3711</v>
      </c>
      <c r="B511" s="69" t="s">
        <v>661</v>
      </c>
      <c r="C511" s="203" t="s">
        <v>2461</v>
      </c>
      <c r="D511" s="204" t="s">
        <v>2716</v>
      </c>
      <c r="E511" s="38">
        <v>6409.2</v>
      </c>
      <c r="F511" s="38">
        <v>4255.7087999999994</v>
      </c>
      <c r="G511" s="385">
        <v>1450</v>
      </c>
      <c r="H511" s="38">
        <v>4332.6000000000004</v>
      </c>
      <c r="I511" s="378">
        <f t="shared" si="7"/>
        <v>8588.3087999999989</v>
      </c>
      <c r="J511" s="41"/>
      <c r="K511" s="359"/>
    </row>
    <row r="512" spans="1:11" s="6" customFormat="1" ht="45">
      <c r="A512" s="597">
        <v>3712</v>
      </c>
      <c r="B512" s="69" t="s">
        <v>724</v>
      </c>
      <c r="C512" s="203" t="s">
        <v>2461</v>
      </c>
      <c r="D512" s="204" t="s">
        <v>2717</v>
      </c>
      <c r="E512" s="38">
        <v>4770</v>
      </c>
      <c r="F512" s="38">
        <v>11257.2</v>
      </c>
      <c r="G512" s="385">
        <v>1450</v>
      </c>
      <c r="H512" s="38">
        <v>11977</v>
      </c>
      <c r="I512" s="378">
        <f t="shared" si="7"/>
        <v>23234.2</v>
      </c>
      <c r="J512" s="41"/>
      <c r="K512" s="359"/>
    </row>
    <row r="513" spans="1:11" s="6" customFormat="1" ht="45">
      <c r="A513" s="804">
        <v>3713</v>
      </c>
      <c r="B513" s="69" t="s">
        <v>663</v>
      </c>
      <c r="C513" s="203" t="s">
        <v>2461</v>
      </c>
      <c r="D513" s="204" t="s">
        <v>2718</v>
      </c>
      <c r="E513" s="38">
        <v>6409.2</v>
      </c>
      <c r="F513" s="38">
        <v>114032.48639999998</v>
      </c>
      <c r="G513" s="385">
        <v>1450</v>
      </c>
      <c r="H513" s="38">
        <v>116092.79999999999</v>
      </c>
      <c r="I513" s="378">
        <f t="shared" si="7"/>
        <v>230125.28639999998</v>
      </c>
      <c r="J513" s="41"/>
      <c r="K513" s="359"/>
    </row>
    <row r="514" spans="1:11" s="6" customFormat="1" ht="45">
      <c r="A514" s="597">
        <v>3714</v>
      </c>
      <c r="B514" s="69" t="s">
        <v>664</v>
      </c>
      <c r="C514" s="203" t="s">
        <v>2461</v>
      </c>
      <c r="D514" s="204" t="s">
        <v>2719</v>
      </c>
      <c r="E514" s="38">
        <v>8497.1999999999989</v>
      </c>
      <c r="F514" s="38">
        <v>45884.87999999999</v>
      </c>
      <c r="G514" s="385">
        <v>1450</v>
      </c>
      <c r="H514" s="38">
        <v>46980</v>
      </c>
      <c r="I514" s="378">
        <f t="shared" si="7"/>
        <v>92864.87999999999</v>
      </c>
      <c r="J514" s="41"/>
      <c r="K514" s="359"/>
    </row>
    <row r="515" spans="1:11" s="6" customFormat="1" ht="45">
      <c r="A515" s="804">
        <v>3715</v>
      </c>
      <c r="B515" s="69" t="s">
        <v>667</v>
      </c>
      <c r="C515" s="203" t="s">
        <v>2031</v>
      </c>
      <c r="D515" s="204" t="s">
        <v>2699</v>
      </c>
      <c r="E515" s="38">
        <v>723.6</v>
      </c>
      <c r="F515" s="38">
        <v>2170.8000000000002</v>
      </c>
      <c r="G515" s="385">
        <v>1450</v>
      </c>
      <c r="H515" s="38">
        <v>1218</v>
      </c>
      <c r="I515" s="378">
        <f t="shared" si="7"/>
        <v>3388.8</v>
      </c>
      <c r="J515" s="41"/>
      <c r="K515" s="359"/>
    </row>
    <row r="516" spans="1:11" s="6" customFormat="1" ht="45">
      <c r="A516" s="597">
        <v>3716</v>
      </c>
      <c r="B516" s="69" t="s">
        <v>674</v>
      </c>
      <c r="C516" s="203" t="s">
        <v>2031</v>
      </c>
      <c r="D516" s="204" t="s">
        <v>2601</v>
      </c>
      <c r="E516" s="38">
        <v>5421.5999999999995</v>
      </c>
      <c r="F516" s="38">
        <v>10843.199999999999</v>
      </c>
      <c r="G516" s="385">
        <v>1450</v>
      </c>
      <c r="H516" s="38">
        <v>6783.0999999999995</v>
      </c>
      <c r="I516" s="378">
        <f t="shared" ref="I516:I579" si="8">H516+F516</f>
        <v>17626.3</v>
      </c>
      <c r="J516" s="41"/>
      <c r="K516" s="359"/>
    </row>
    <row r="517" spans="1:11" s="6" customFormat="1" ht="45">
      <c r="A517" s="804">
        <v>3717</v>
      </c>
      <c r="B517" s="69" t="s">
        <v>676</v>
      </c>
      <c r="C517" s="203" t="s">
        <v>2031</v>
      </c>
      <c r="D517" s="204" t="s">
        <v>2720</v>
      </c>
      <c r="E517" s="38">
        <v>8600.4</v>
      </c>
      <c r="F517" s="38">
        <v>17200.8</v>
      </c>
      <c r="G517" s="385">
        <v>1450</v>
      </c>
      <c r="H517" s="38">
        <v>11704.4</v>
      </c>
      <c r="I517" s="378">
        <f t="shared" si="8"/>
        <v>28905.199999999997</v>
      </c>
      <c r="J517" s="41"/>
      <c r="K517" s="359"/>
    </row>
    <row r="518" spans="1:11" s="6" customFormat="1" ht="45">
      <c r="A518" s="597">
        <v>3718</v>
      </c>
      <c r="B518" s="69" t="s">
        <v>677</v>
      </c>
      <c r="C518" s="203" t="s">
        <v>2031</v>
      </c>
      <c r="D518" s="204" t="s">
        <v>2598</v>
      </c>
      <c r="E518" s="38">
        <v>11419.199999999999</v>
      </c>
      <c r="F518" s="38">
        <v>11419.199999999999</v>
      </c>
      <c r="G518" s="385">
        <v>1450</v>
      </c>
      <c r="H518" s="38">
        <v>7802.4500000000007</v>
      </c>
      <c r="I518" s="378">
        <f t="shared" si="8"/>
        <v>19221.650000000001</v>
      </c>
      <c r="J518" s="41"/>
      <c r="K518" s="359"/>
    </row>
    <row r="519" spans="1:11" s="6" customFormat="1" ht="45">
      <c r="A519" s="804">
        <v>3719</v>
      </c>
      <c r="B519" s="69" t="s">
        <v>725</v>
      </c>
      <c r="C519" s="203" t="s">
        <v>2031</v>
      </c>
      <c r="D519" s="204" t="s">
        <v>2721</v>
      </c>
      <c r="E519" s="38">
        <v>1632</v>
      </c>
      <c r="F519" s="38">
        <v>4896</v>
      </c>
      <c r="G519" s="385">
        <v>1450</v>
      </c>
      <c r="H519" s="38">
        <v>3912.1</v>
      </c>
      <c r="I519" s="378">
        <f t="shared" si="8"/>
        <v>8808.1</v>
      </c>
      <c r="J519" s="41"/>
      <c r="K519" s="359"/>
    </row>
    <row r="520" spans="1:11" s="6" customFormat="1" ht="45">
      <c r="A520" s="597">
        <v>3720</v>
      </c>
      <c r="B520" s="69" t="s">
        <v>726</v>
      </c>
      <c r="C520" s="203" t="s">
        <v>2031</v>
      </c>
      <c r="D520" s="204" t="s">
        <v>2722</v>
      </c>
      <c r="E520" s="38">
        <v>1899.6</v>
      </c>
      <c r="F520" s="38">
        <v>5698.7999999999993</v>
      </c>
      <c r="G520" s="385">
        <v>1450</v>
      </c>
      <c r="H520" s="38">
        <v>4608.0999999999995</v>
      </c>
      <c r="I520" s="378">
        <f t="shared" si="8"/>
        <v>10306.899999999998</v>
      </c>
      <c r="J520" s="41"/>
      <c r="K520" s="359"/>
    </row>
    <row r="521" spans="1:11" s="6" customFormat="1" ht="45">
      <c r="A521" s="804">
        <v>3721</v>
      </c>
      <c r="B521" s="69" t="s">
        <v>727</v>
      </c>
      <c r="C521" s="203" t="s">
        <v>2031</v>
      </c>
      <c r="D521" s="204" t="s">
        <v>2723</v>
      </c>
      <c r="E521" s="38">
        <v>2385.6</v>
      </c>
      <c r="F521" s="38">
        <v>2385.6</v>
      </c>
      <c r="G521" s="385">
        <v>1450</v>
      </c>
      <c r="H521" s="38">
        <v>1767.5500000000002</v>
      </c>
      <c r="I521" s="378">
        <f t="shared" si="8"/>
        <v>4153.1499999999996</v>
      </c>
      <c r="J521" s="41"/>
      <c r="K521" s="359"/>
    </row>
    <row r="522" spans="1:11" s="6" customFormat="1" ht="45">
      <c r="A522" s="597">
        <v>3722</v>
      </c>
      <c r="B522" s="69" t="s">
        <v>710</v>
      </c>
      <c r="C522" s="203" t="s">
        <v>2031</v>
      </c>
      <c r="D522" s="204" t="s">
        <v>2652</v>
      </c>
      <c r="E522" s="38">
        <v>2817.6</v>
      </c>
      <c r="F522" s="38">
        <v>2817.6</v>
      </c>
      <c r="G522" s="385">
        <v>1450</v>
      </c>
      <c r="H522" s="38">
        <v>1999.55</v>
      </c>
      <c r="I522" s="378">
        <f t="shared" si="8"/>
        <v>4817.1499999999996</v>
      </c>
      <c r="J522" s="41"/>
      <c r="K522" s="359"/>
    </row>
    <row r="523" spans="1:11" s="6" customFormat="1" ht="45">
      <c r="A523" s="804">
        <v>3723</v>
      </c>
      <c r="B523" s="69" t="s">
        <v>688</v>
      </c>
      <c r="C523" s="203" t="s">
        <v>2031</v>
      </c>
      <c r="D523" s="204" t="s">
        <v>2674</v>
      </c>
      <c r="E523" s="38">
        <v>5404.8</v>
      </c>
      <c r="F523" s="38">
        <v>5404.8</v>
      </c>
      <c r="G523" s="385">
        <v>1450</v>
      </c>
      <c r="H523" s="38">
        <v>2868.1</v>
      </c>
      <c r="I523" s="378">
        <f t="shared" si="8"/>
        <v>8272.9</v>
      </c>
      <c r="J523" s="41"/>
      <c r="K523" s="359"/>
    </row>
    <row r="524" spans="1:11" s="6" customFormat="1" ht="45">
      <c r="A524" s="597">
        <v>3724</v>
      </c>
      <c r="B524" s="69" t="s">
        <v>715</v>
      </c>
      <c r="C524" s="203" t="s">
        <v>2031</v>
      </c>
      <c r="D524" s="204" t="s">
        <v>2675</v>
      </c>
      <c r="E524" s="38">
        <v>7411.2</v>
      </c>
      <c r="F524" s="38">
        <v>14822.4</v>
      </c>
      <c r="G524" s="385">
        <v>1450</v>
      </c>
      <c r="H524" s="38">
        <v>8250.5</v>
      </c>
      <c r="I524" s="378">
        <f t="shared" si="8"/>
        <v>23072.9</v>
      </c>
      <c r="J524" s="41"/>
      <c r="K524" s="359"/>
    </row>
    <row r="525" spans="1:11" s="6" customFormat="1" ht="45">
      <c r="A525" s="804">
        <v>3725</v>
      </c>
      <c r="B525" s="69" t="s">
        <v>728</v>
      </c>
      <c r="C525" s="203" t="s">
        <v>2031</v>
      </c>
      <c r="D525" s="204" t="s">
        <v>2724</v>
      </c>
      <c r="E525" s="38">
        <v>6639.5999999999995</v>
      </c>
      <c r="F525" s="38">
        <v>13279.199999999999</v>
      </c>
      <c r="G525" s="385">
        <v>1450</v>
      </c>
      <c r="H525" s="38">
        <v>2088</v>
      </c>
      <c r="I525" s="378">
        <f t="shared" si="8"/>
        <v>15367.199999999999</v>
      </c>
      <c r="J525" s="41"/>
      <c r="K525" s="359"/>
    </row>
    <row r="526" spans="1:11" s="6" customFormat="1" ht="45">
      <c r="A526" s="597">
        <v>3726</v>
      </c>
      <c r="B526" s="69" t="s">
        <v>729</v>
      </c>
      <c r="C526" s="203" t="s">
        <v>2031</v>
      </c>
      <c r="D526" s="204" t="s">
        <v>2655</v>
      </c>
      <c r="E526" s="38">
        <v>8144.4</v>
      </c>
      <c r="F526" s="38">
        <v>8144.4</v>
      </c>
      <c r="G526" s="385">
        <v>1450</v>
      </c>
      <c r="H526" s="38">
        <v>1218</v>
      </c>
      <c r="I526" s="378">
        <f t="shared" si="8"/>
        <v>9362.4</v>
      </c>
      <c r="J526" s="41"/>
      <c r="K526" s="359"/>
    </row>
    <row r="527" spans="1:11" s="6" customFormat="1" ht="45">
      <c r="A527" s="804">
        <v>3727</v>
      </c>
      <c r="B527" s="69" t="s">
        <v>730</v>
      </c>
      <c r="C527" s="203" t="s">
        <v>2031</v>
      </c>
      <c r="D527" s="204" t="s">
        <v>2627</v>
      </c>
      <c r="E527" s="38">
        <v>6403.2</v>
      </c>
      <c r="F527" s="38">
        <v>6403.2</v>
      </c>
      <c r="G527" s="385">
        <v>1450</v>
      </c>
      <c r="H527" s="38">
        <v>1392</v>
      </c>
      <c r="I527" s="378">
        <f t="shared" si="8"/>
        <v>7795.2</v>
      </c>
      <c r="J527" s="41"/>
      <c r="K527" s="359"/>
    </row>
    <row r="528" spans="1:11" s="6" customFormat="1" ht="45">
      <c r="A528" s="597">
        <v>3728</v>
      </c>
      <c r="B528" s="69" t="s">
        <v>731</v>
      </c>
      <c r="C528" s="203" t="s">
        <v>2031</v>
      </c>
      <c r="D528" s="204" t="s">
        <v>2725</v>
      </c>
      <c r="E528" s="38">
        <v>5720.4</v>
      </c>
      <c r="F528" s="38">
        <v>17161.199999999997</v>
      </c>
      <c r="G528" s="385">
        <v>1450</v>
      </c>
      <c r="H528" s="38">
        <v>3480</v>
      </c>
      <c r="I528" s="378">
        <f t="shared" si="8"/>
        <v>20641.199999999997</v>
      </c>
      <c r="J528" s="41"/>
      <c r="K528" s="359"/>
    </row>
    <row r="529" spans="1:11" s="6" customFormat="1" ht="45">
      <c r="A529" s="804">
        <v>3729</v>
      </c>
      <c r="B529" s="69" t="s">
        <v>732</v>
      </c>
      <c r="C529" s="203" t="s">
        <v>2031</v>
      </c>
      <c r="D529" s="204" t="s">
        <v>2726</v>
      </c>
      <c r="E529" s="38">
        <v>5727.5999999999995</v>
      </c>
      <c r="F529" s="38">
        <v>17182.8</v>
      </c>
      <c r="G529" s="385">
        <v>1450</v>
      </c>
      <c r="H529" s="38">
        <v>3132</v>
      </c>
      <c r="I529" s="378">
        <f t="shared" si="8"/>
        <v>20314.8</v>
      </c>
      <c r="J529" s="41"/>
      <c r="K529" s="359"/>
    </row>
    <row r="530" spans="1:11" s="6" customFormat="1" ht="45">
      <c r="A530" s="597">
        <v>3730</v>
      </c>
      <c r="B530" s="69" t="s">
        <v>733</v>
      </c>
      <c r="C530" s="203" t="s">
        <v>2031</v>
      </c>
      <c r="D530" s="204" t="s">
        <v>2727</v>
      </c>
      <c r="E530" s="38">
        <v>7610.4</v>
      </c>
      <c r="F530" s="38">
        <v>7610.4</v>
      </c>
      <c r="G530" s="385">
        <v>1450</v>
      </c>
      <c r="H530" s="38">
        <v>1276</v>
      </c>
      <c r="I530" s="378">
        <f t="shared" si="8"/>
        <v>8886.4</v>
      </c>
      <c r="J530" s="41"/>
      <c r="K530" s="359"/>
    </row>
    <row r="531" spans="1:11" s="6" customFormat="1" ht="45">
      <c r="A531" s="804">
        <v>3731</v>
      </c>
      <c r="B531" s="69" t="s">
        <v>716</v>
      </c>
      <c r="C531" s="203" t="s">
        <v>2031</v>
      </c>
      <c r="D531" s="204" t="s">
        <v>2657</v>
      </c>
      <c r="E531" s="38">
        <v>13507.199999999999</v>
      </c>
      <c r="F531" s="38">
        <v>13507.199999999999</v>
      </c>
      <c r="G531" s="385">
        <v>1450</v>
      </c>
      <c r="H531" s="38">
        <v>1566</v>
      </c>
      <c r="I531" s="378">
        <f t="shared" si="8"/>
        <v>15073.199999999999</v>
      </c>
      <c r="J531" s="41"/>
      <c r="K531" s="359"/>
    </row>
    <row r="532" spans="1:11" s="6" customFormat="1" ht="45">
      <c r="A532" s="597">
        <v>3732</v>
      </c>
      <c r="B532" s="69" t="s">
        <v>709</v>
      </c>
      <c r="C532" s="203" t="s">
        <v>2031</v>
      </c>
      <c r="D532" s="204" t="s">
        <v>2677</v>
      </c>
      <c r="E532" s="38">
        <v>12508.8</v>
      </c>
      <c r="F532" s="38">
        <v>12508.8</v>
      </c>
      <c r="G532" s="385">
        <v>1450</v>
      </c>
      <c r="H532" s="38">
        <v>696</v>
      </c>
      <c r="I532" s="378">
        <f t="shared" si="8"/>
        <v>13204.8</v>
      </c>
      <c r="J532" s="41"/>
      <c r="K532" s="359"/>
    </row>
    <row r="533" spans="1:11" s="6" customFormat="1" ht="15">
      <c r="A533" s="804">
        <v>3733</v>
      </c>
      <c r="B533" s="69" t="s">
        <v>2728</v>
      </c>
      <c r="C533" s="203"/>
      <c r="D533" s="204"/>
      <c r="E533" s="38"/>
      <c r="F533" s="38"/>
      <c r="G533" s="385"/>
      <c r="H533" s="38"/>
      <c r="I533" s="378">
        <f t="shared" si="8"/>
        <v>0</v>
      </c>
      <c r="J533" s="41"/>
      <c r="K533" s="359"/>
    </row>
    <row r="534" spans="1:11" s="6" customFormat="1" ht="60">
      <c r="A534" s="597">
        <v>3734</v>
      </c>
      <c r="B534" s="68" t="s">
        <v>2729</v>
      </c>
      <c r="C534" s="74" t="s">
        <v>31</v>
      </c>
      <c r="D534" s="198">
        <v>1</v>
      </c>
      <c r="E534" s="38">
        <v>28221.7</v>
      </c>
      <c r="F534" s="38">
        <v>28221.7</v>
      </c>
      <c r="G534" s="385">
        <v>61050</v>
      </c>
      <c r="H534" s="38">
        <v>61050</v>
      </c>
      <c r="I534" s="378">
        <f t="shared" si="8"/>
        <v>89271.7</v>
      </c>
      <c r="J534" s="41"/>
      <c r="K534" s="359"/>
    </row>
    <row r="535" spans="1:11" s="6" customFormat="1" ht="30">
      <c r="A535" s="804">
        <v>3735</v>
      </c>
      <c r="B535" s="69" t="s">
        <v>543</v>
      </c>
      <c r="C535" s="203" t="s">
        <v>31</v>
      </c>
      <c r="D535" s="204">
        <v>3</v>
      </c>
      <c r="E535" s="38">
        <v>1858.6</v>
      </c>
      <c r="F535" s="38">
        <v>5575.7999999999993</v>
      </c>
      <c r="G535" s="385">
        <v>1000</v>
      </c>
      <c r="H535" s="38">
        <v>3000</v>
      </c>
      <c r="I535" s="378">
        <f t="shared" si="8"/>
        <v>8575.7999999999993</v>
      </c>
      <c r="J535" s="41"/>
      <c r="K535" s="359"/>
    </row>
    <row r="536" spans="1:11" s="6" customFormat="1" ht="30">
      <c r="A536" s="597">
        <v>3736</v>
      </c>
      <c r="B536" s="69" t="s">
        <v>589</v>
      </c>
      <c r="C536" s="203" t="s">
        <v>31</v>
      </c>
      <c r="D536" s="204">
        <v>3</v>
      </c>
      <c r="E536" s="38">
        <v>9831.25</v>
      </c>
      <c r="F536" s="38">
        <v>29493.75</v>
      </c>
      <c r="G536" s="385">
        <v>4200</v>
      </c>
      <c r="H536" s="38">
        <v>12600</v>
      </c>
      <c r="I536" s="378">
        <f t="shared" si="8"/>
        <v>42093.75</v>
      </c>
      <c r="J536" s="41"/>
      <c r="K536" s="359"/>
    </row>
    <row r="537" spans="1:11" s="6" customFormat="1" ht="30">
      <c r="A537" s="804">
        <v>3737</v>
      </c>
      <c r="B537" s="69" t="s">
        <v>545</v>
      </c>
      <c r="C537" s="203" t="s">
        <v>31</v>
      </c>
      <c r="D537" s="204">
        <v>3</v>
      </c>
      <c r="E537" s="38">
        <v>323.40000000000003</v>
      </c>
      <c r="F537" s="38">
        <v>970.2</v>
      </c>
      <c r="G537" s="385">
        <v>1110</v>
      </c>
      <c r="H537" s="38">
        <v>3330</v>
      </c>
      <c r="I537" s="378">
        <f t="shared" si="8"/>
        <v>4300.2</v>
      </c>
      <c r="J537" s="41"/>
      <c r="K537" s="359"/>
    </row>
    <row r="538" spans="1:11" s="6" customFormat="1" ht="30">
      <c r="A538" s="597">
        <v>3738</v>
      </c>
      <c r="B538" s="69" t="s">
        <v>734</v>
      </c>
      <c r="C538" s="203" t="s">
        <v>31</v>
      </c>
      <c r="D538" s="204">
        <v>1</v>
      </c>
      <c r="E538" s="38">
        <v>706.8</v>
      </c>
      <c r="F538" s="38">
        <v>706.8</v>
      </c>
      <c r="G538" s="385">
        <v>1400</v>
      </c>
      <c r="H538" s="38">
        <v>1400</v>
      </c>
      <c r="I538" s="378">
        <f t="shared" si="8"/>
        <v>2106.8000000000002</v>
      </c>
      <c r="J538" s="41"/>
      <c r="K538" s="359"/>
    </row>
    <row r="539" spans="1:11" s="6" customFormat="1" ht="45">
      <c r="A539" s="804">
        <v>3739</v>
      </c>
      <c r="B539" s="69" t="s">
        <v>548</v>
      </c>
      <c r="C539" s="203" t="s">
        <v>2461</v>
      </c>
      <c r="D539" s="204" t="s">
        <v>2730</v>
      </c>
      <c r="E539" s="38">
        <v>1186.8</v>
      </c>
      <c r="F539" s="38">
        <v>4066.7679999999996</v>
      </c>
      <c r="G539" s="385">
        <v>1450</v>
      </c>
      <c r="H539" s="38">
        <v>4683.5</v>
      </c>
      <c r="I539" s="378">
        <f t="shared" si="8"/>
        <v>8750.268</v>
      </c>
      <c r="J539" s="41"/>
      <c r="K539" s="359"/>
    </row>
    <row r="540" spans="1:11" s="6" customFormat="1" ht="45">
      <c r="A540" s="597">
        <v>3740</v>
      </c>
      <c r="B540" s="69" t="s">
        <v>566</v>
      </c>
      <c r="C540" s="203" t="s">
        <v>2461</v>
      </c>
      <c r="D540" s="204" t="s">
        <v>2731</v>
      </c>
      <c r="E540" s="38">
        <v>1484.3999999999999</v>
      </c>
      <c r="F540" s="38">
        <v>4957.8959999999997</v>
      </c>
      <c r="G540" s="385">
        <v>1450</v>
      </c>
      <c r="H540" s="38">
        <v>5698.5</v>
      </c>
      <c r="I540" s="378">
        <f t="shared" si="8"/>
        <v>10656.396000000001</v>
      </c>
      <c r="J540" s="41"/>
      <c r="K540" s="359"/>
    </row>
    <row r="541" spans="1:11" s="6" customFormat="1" ht="45">
      <c r="A541" s="804">
        <v>3741</v>
      </c>
      <c r="B541" s="69" t="s">
        <v>567</v>
      </c>
      <c r="C541" s="203" t="s">
        <v>2461</v>
      </c>
      <c r="D541" s="204" t="s">
        <v>2732</v>
      </c>
      <c r="E541" s="38">
        <v>1899.6</v>
      </c>
      <c r="F541" s="38">
        <v>2311.1799999999998</v>
      </c>
      <c r="G541" s="385">
        <v>1450</v>
      </c>
      <c r="H541" s="38">
        <v>2653.5</v>
      </c>
      <c r="I541" s="378">
        <f t="shared" si="8"/>
        <v>4964.68</v>
      </c>
      <c r="J541" s="41"/>
      <c r="K541" s="359"/>
    </row>
    <row r="542" spans="1:11" s="6" customFormat="1" ht="45">
      <c r="A542" s="597">
        <v>3742</v>
      </c>
      <c r="B542" s="69" t="s">
        <v>551</v>
      </c>
      <c r="C542" s="203" t="s">
        <v>2031</v>
      </c>
      <c r="D542" s="204" t="s">
        <v>2733</v>
      </c>
      <c r="E542" s="38">
        <v>660</v>
      </c>
      <c r="F542" s="38">
        <v>2640</v>
      </c>
      <c r="G542" s="385">
        <v>1450</v>
      </c>
      <c r="H542" s="38">
        <v>468.35</v>
      </c>
      <c r="I542" s="378">
        <f t="shared" si="8"/>
        <v>3108.35</v>
      </c>
      <c r="J542" s="41"/>
      <c r="K542" s="359"/>
    </row>
    <row r="543" spans="1:11" s="6" customFormat="1" ht="45">
      <c r="A543" s="804">
        <v>3743</v>
      </c>
      <c r="B543" s="69" t="s">
        <v>637</v>
      </c>
      <c r="C543" s="203" t="s">
        <v>2031</v>
      </c>
      <c r="D543" s="204" t="s">
        <v>2566</v>
      </c>
      <c r="E543" s="38">
        <v>405.59999999999997</v>
      </c>
      <c r="F543" s="38">
        <v>405.59999999999997</v>
      </c>
      <c r="G543" s="385">
        <v>1450</v>
      </c>
      <c r="H543" s="38">
        <v>168.20000000000002</v>
      </c>
      <c r="I543" s="378">
        <f t="shared" si="8"/>
        <v>573.79999999999995</v>
      </c>
      <c r="J543" s="41"/>
      <c r="K543" s="359"/>
    </row>
    <row r="544" spans="1:11" s="6" customFormat="1" ht="45">
      <c r="A544" s="597">
        <v>3744</v>
      </c>
      <c r="B544" s="69" t="s">
        <v>571</v>
      </c>
      <c r="C544" s="203" t="s">
        <v>2031</v>
      </c>
      <c r="D544" s="204" t="s">
        <v>2495</v>
      </c>
      <c r="E544" s="38">
        <v>409.2</v>
      </c>
      <c r="F544" s="38">
        <v>409.2</v>
      </c>
      <c r="G544" s="385">
        <v>1450</v>
      </c>
      <c r="H544" s="38">
        <v>256.64999999999998</v>
      </c>
      <c r="I544" s="378">
        <f t="shared" si="8"/>
        <v>665.84999999999991</v>
      </c>
      <c r="J544" s="41"/>
      <c r="K544" s="359"/>
    </row>
    <row r="545" spans="1:11" s="6" customFormat="1" ht="30">
      <c r="A545" s="804">
        <v>3745</v>
      </c>
      <c r="B545" s="69" t="s">
        <v>573</v>
      </c>
      <c r="C545" s="203" t="s">
        <v>2031</v>
      </c>
      <c r="D545" s="204" t="s">
        <v>2497</v>
      </c>
      <c r="E545" s="38">
        <v>248.39999999999998</v>
      </c>
      <c r="F545" s="38">
        <v>248.39999999999998</v>
      </c>
      <c r="G545" s="385">
        <v>1450</v>
      </c>
      <c r="H545" s="38">
        <v>204.45</v>
      </c>
      <c r="I545" s="378">
        <f t="shared" si="8"/>
        <v>452.84999999999997</v>
      </c>
      <c r="J545" s="41"/>
      <c r="K545" s="359"/>
    </row>
    <row r="546" spans="1:11" s="6" customFormat="1" ht="30">
      <c r="A546" s="597">
        <v>3746</v>
      </c>
      <c r="B546" s="69" t="s">
        <v>575</v>
      </c>
      <c r="C546" s="203" t="s">
        <v>2031</v>
      </c>
      <c r="D546" s="204" t="s">
        <v>2499</v>
      </c>
      <c r="E546" s="38">
        <v>210</v>
      </c>
      <c r="F546" s="38">
        <v>210</v>
      </c>
      <c r="G546" s="385">
        <v>1450</v>
      </c>
      <c r="H546" s="38">
        <v>259.55</v>
      </c>
      <c r="I546" s="378">
        <f t="shared" si="8"/>
        <v>469.55</v>
      </c>
      <c r="J546" s="41"/>
      <c r="K546" s="359"/>
    </row>
    <row r="547" spans="1:11" s="6" customFormat="1" ht="45">
      <c r="A547" s="804">
        <v>3747</v>
      </c>
      <c r="B547" s="69" t="s">
        <v>592</v>
      </c>
      <c r="C547" s="203" t="s">
        <v>2031</v>
      </c>
      <c r="D547" s="204" t="s">
        <v>2518</v>
      </c>
      <c r="E547" s="38">
        <v>366</v>
      </c>
      <c r="F547" s="38">
        <v>366</v>
      </c>
      <c r="G547" s="385">
        <v>1450</v>
      </c>
      <c r="H547" s="38">
        <v>208.79999999999998</v>
      </c>
      <c r="I547" s="378">
        <f t="shared" si="8"/>
        <v>574.79999999999995</v>
      </c>
      <c r="J547" s="41"/>
      <c r="K547" s="359"/>
    </row>
    <row r="548" spans="1:11" s="6" customFormat="1" ht="45">
      <c r="A548" s="597">
        <v>3748</v>
      </c>
      <c r="B548" s="69" t="s">
        <v>579</v>
      </c>
      <c r="C548" s="203" t="s">
        <v>2031</v>
      </c>
      <c r="D548" s="204" t="s">
        <v>2503</v>
      </c>
      <c r="E548" s="38">
        <v>448.8</v>
      </c>
      <c r="F548" s="38">
        <v>448.8</v>
      </c>
      <c r="G548" s="385">
        <v>1450</v>
      </c>
      <c r="H548" s="38">
        <v>255.2</v>
      </c>
      <c r="I548" s="378">
        <f t="shared" si="8"/>
        <v>704</v>
      </c>
      <c r="J548" s="41"/>
      <c r="K548" s="359"/>
    </row>
    <row r="549" spans="1:11" s="6" customFormat="1" ht="45">
      <c r="A549" s="804">
        <v>3749</v>
      </c>
      <c r="B549" s="69" t="s">
        <v>541</v>
      </c>
      <c r="C549" s="203" t="s">
        <v>2532</v>
      </c>
      <c r="D549" s="204" t="s">
        <v>2734</v>
      </c>
      <c r="E549" s="38">
        <v>797.18</v>
      </c>
      <c r="F549" s="38">
        <v>9661.8215999999993</v>
      </c>
      <c r="G549" s="385">
        <v>1250</v>
      </c>
      <c r="H549" s="38">
        <v>15149.999999999998</v>
      </c>
      <c r="I549" s="378">
        <f t="shared" si="8"/>
        <v>24811.821599999996</v>
      </c>
      <c r="J549" s="41"/>
      <c r="K549" s="359"/>
    </row>
    <row r="550" spans="1:11" s="6" customFormat="1" ht="15">
      <c r="A550" s="597">
        <v>3750</v>
      </c>
      <c r="B550" s="69" t="s">
        <v>2735</v>
      </c>
      <c r="C550" s="203"/>
      <c r="D550" s="204"/>
      <c r="E550" s="38"/>
      <c r="F550" s="38"/>
      <c r="G550" s="385"/>
      <c r="H550" s="38"/>
      <c r="I550" s="378">
        <f t="shared" si="8"/>
        <v>0</v>
      </c>
      <c r="J550" s="41"/>
      <c r="K550" s="359"/>
    </row>
    <row r="551" spans="1:11" s="6" customFormat="1" ht="30">
      <c r="A551" s="804">
        <v>3751</v>
      </c>
      <c r="B551" s="69" t="s">
        <v>735</v>
      </c>
      <c r="C551" s="203" t="s">
        <v>31</v>
      </c>
      <c r="D551" s="204">
        <v>1</v>
      </c>
      <c r="E551" s="38">
        <v>35564</v>
      </c>
      <c r="F551" s="38">
        <v>35564</v>
      </c>
      <c r="G551" s="385">
        <v>5200</v>
      </c>
      <c r="H551" s="38">
        <v>5200</v>
      </c>
      <c r="I551" s="378">
        <f t="shared" si="8"/>
        <v>40764</v>
      </c>
      <c r="J551" s="41"/>
      <c r="K551" s="359"/>
    </row>
    <row r="552" spans="1:11" s="6" customFormat="1" ht="30">
      <c r="A552" s="597">
        <v>3752</v>
      </c>
      <c r="B552" s="69" t="s">
        <v>547</v>
      </c>
      <c r="C552" s="203" t="s">
        <v>31</v>
      </c>
      <c r="D552" s="204">
        <v>1</v>
      </c>
      <c r="E552" s="38">
        <v>2078.4</v>
      </c>
      <c r="F552" s="38">
        <v>2078.4</v>
      </c>
      <c r="G552" s="385">
        <v>1400</v>
      </c>
      <c r="H552" s="38">
        <v>1400</v>
      </c>
      <c r="I552" s="378">
        <f t="shared" si="8"/>
        <v>3478.4</v>
      </c>
      <c r="J552" s="41"/>
      <c r="K552" s="359"/>
    </row>
    <row r="553" spans="1:11" s="6" customFormat="1" ht="30">
      <c r="A553" s="804">
        <v>3753</v>
      </c>
      <c r="B553" s="44" t="s">
        <v>736</v>
      </c>
      <c r="C553" s="203" t="s">
        <v>31</v>
      </c>
      <c r="D553" s="204">
        <v>1</v>
      </c>
      <c r="E553" s="38">
        <v>3534.3</v>
      </c>
      <c r="F553" s="38">
        <v>3534.3</v>
      </c>
      <c r="G553" s="385">
        <v>1110</v>
      </c>
      <c r="H553" s="38">
        <v>1110</v>
      </c>
      <c r="I553" s="378">
        <f t="shared" si="8"/>
        <v>4644.3</v>
      </c>
      <c r="J553" s="41"/>
      <c r="K553" s="359"/>
    </row>
    <row r="554" spans="1:11" s="6" customFormat="1" ht="45">
      <c r="A554" s="597">
        <v>3754</v>
      </c>
      <c r="B554" s="69" t="s">
        <v>550</v>
      </c>
      <c r="C554" s="203" t="s">
        <v>2461</v>
      </c>
      <c r="D554" s="204" t="s">
        <v>2736</v>
      </c>
      <c r="E554" s="38">
        <v>4749.5999999999995</v>
      </c>
      <c r="F554" s="38">
        <v>12127.311999999998</v>
      </c>
      <c r="G554" s="385">
        <v>1450</v>
      </c>
      <c r="H554" s="38">
        <v>13963.500000000002</v>
      </c>
      <c r="I554" s="378">
        <f t="shared" si="8"/>
        <v>26090.811999999998</v>
      </c>
      <c r="J554" s="41"/>
      <c r="K554" s="359"/>
    </row>
    <row r="555" spans="1:11" s="6" customFormat="1" ht="45">
      <c r="A555" s="804">
        <v>3755</v>
      </c>
      <c r="B555" s="69" t="s">
        <v>535</v>
      </c>
      <c r="C555" s="203" t="s">
        <v>2461</v>
      </c>
      <c r="D555" s="204" t="s">
        <v>2737</v>
      </c>
      <c r="E555" s="38">
        <v>2504.4</v>
      </c>
      <c r="F555" s="38">
        <v>300.52800000000002</v>
      </c>
      <c r="G555" s="385">
        <v>1450</v>
      </c>
      <c r="H555" s="38">
        <v>348</v>
      </c>
      <c r="I555" s="378">
        <f t="shared" si="8"/>
        <v>648.52800000000002</v>
      </c>
      <c r="J555" s="41"/>
      <c r="K555" s="359"/>
    </row>
    <row r="556" spans="1:11" s="6" customFormat="1" ht="45">
      <c r="A556" s="597">
        <v>3756</v>
      </c>
      <c r="B556" s="69" t="s">
        <v>737</v>
      </c>
      <c r="C556" s="203" t="s">
        <v>2031</v>
      </c>
      <c r="D556" s="204" t="s">
        <v>2738</v>
      </c>
      <c r="E556" s="38">
        <v>1592.3999999999999</v>
      </c>
      <c r="F556" s="38">
        <v>1592.3999999999999</v>
      </c>
      <c r="G556" s="385">
        <v>1450</v>
      </c>
      <c r="H556" s="38">
        <v>819.24999999999989</v>
      </c>
      <c r="I556" s="378">
        <f t="shared" si="8"/>
        <v>2411.6499999999996</v>
      </c>
      <c r="J556" s="41"/>
      <c r="K556" s="359"/>
    </row>
    <row r="557" spans="1:11" s="6" customFormat="1" ht="45">
      <c r="A557" s="804">
        <v>3757</v>
      </c>
      <c r="B557" s="69" t="s">
        <v>541</v>
      </c>
      <c r="C557" s="203" t="s">
        <v>2532</v>
      </c>
      <c r="D557" s="204" t="s">
        <v>2739</v>
      </c>
      <c r="E557" s="38">
        <v>797.18</v>
      </c>
      <c r="F557" s="38">
        <v>7939.9128000000001</v>
      </c>
      <c r="G557" s="385">
        <v>1250</v>
      </c>
      <c r="H557" s="38">
        <v>12450.000000000002</v>
      </c>
      <c r="I557" s="378">
        <f t="shared" si="8"/>
        <v>20389.912800000002</v>
      </c>
      <c r="J557" s="41"/>
      <c r="K557" s="359"/>
    </row>
    <row r="558" spans="1:11" s="6" customFormat="1" ht="15">
      <c r="A558" s="597">
        <v>3758</v>
      </c>
      <c r="B558" s="69" t="s">
        <v>2740</v>
      </c>
      <c r="C558" s="203"/>
      <c r="D558" s="204"/>
      <c r="E558" s="38"/>
      <c r="F558" s="38"/>
      <c r="G558" s="385"/>
      <c r="H558" s="38"/>
      <c r="I558" s="378">
        <f t="shared" si="8"/>
        <v>0</v>
      </c>
      <c r="J558" s="41"/>
      <c r="K558" s="359"/>
    </row>
    <row r="559" spans="1:11" s="6" customFormat="1" ht="30">
      <c r="A559" s="804">
        <v>3759</v>
      </c>
      <c r="B559" s="69" t="s">
        <v>734</v>
      </c>
      <c r="C559" s="203" t="s">
        <v>31</v>
      </c>
      <c r="D559" s="204">
        <v>1</v>
      </c>
      <c r="E559" s="38">
        <v>706.8</v>
      </c>
      <c r="F559" s="38">
        <v>706.8</v>
      </c>
      <c r="G559" s="385">
        <v>800</v>
      </c>
      <c r="H559" s="38">
        <v>800</v>
      </c>
      <c r="I559" s="378">
        <f t="shared" si="8"/>
        <v>1506.8</v>
      </c>
      <c r="J559" s="41"/>
      <c r="K559" s="359"/>
    </row>
    <row r="560" spans="1:11" s="6" customFormat="1" ht="30">
      <c r="A560" s="597">
        <v>3760</v>
      </c>
      <c r="B560" s="69" t="s">
        <v>738</v>
      </c>
      <c r="C560" s="203" t="s">
        <v>31</v>
      </c>
      <c r="D560" s="204">
        <v>1</v>
      </c>
      <c r="E560" s="38">
        <v>1423.4</v>
      </c>
      <c r="F560" s="38">
        <v>1423.4</v>
      </c>
      <c r="G560" s="385">
        <v>1110</v>
      </c>
      <c r="H560" s="38">
        <v>1110</v>
      </c>
      <c r="I560" s="378">
        <f t="shared" si="8"/>
        <v>2533.4</v>
      </c>
      <c r="J560" s="41"/>
      <c r="K560" s="359"/>
    </row>
    <row r="561" spans="1:11" s="6" customFormat="1" ht="45">
      <c r="A561" s="804">
        <v>3761</v>
      </c>
      <c r="B561" s="69" t="s">
        <v>567</v>
      </c>
      <c r="C561" s="203" t="s">
        <v>2461</v>
      </c>
      <c r="D561" s="204" t="s">
        <v>2741</v>
      </c>
      <c r="E561" s="38">
        <v>1899.6</v>
      </c>
      <c r="F561" s="38">
        <v>7085.5079999999989</v>
      </c>
      <c r="G561" s="385">
        <v>1450</v>
      </c>
      <c r="H561" s="38">
        <v>8149</v>
      </c>
      <c r="I561" s="378">
        <f t="shared" si="8"/>
        <v>15234.507999999998</v>
      </c>
      <c r="J561" s="41"/>
      <c r="K561" s="359"/>
    </row>
    <row r="562" spans="1:11" s="6" customFormat="1" ht="45">
      <c r="A562" s="597">
        <v>3762</v>
      </c>
      <c r="B562" s="69" t="s">
        <v>600</v>
      </c>
      <c r="C562" s="203" t="s">
        <v>2461</v>
      </c>
      <c r="D562" s="204" t="s">
        <v>2523</v>
      </c>
      <c r="E562" s="38">
        <v>1267.2</v>
      </c>
      <c r="F562" s="38">
        <v>101.376</v>
      </c>
      <c r="G562" s="385">
        <v>1450</v>
      </c>
      <c r="H562" s="38">
        <v>116</v>
      </c>
      <c r="I562" s="378">
        <f t="shared" si="8"/>
        <v>217.376</v>
      </c>
      <c r="J562" s="41"/>
      <c r="K562" s="359"/>
    </row>
    <row r="563" spans="1:11" s="6" customFormat="1" ht="45">
      <c r="A563" s="804">
        <v>3763</v>
      </c>
      <c r="B563" s="69" t="s">
        <v>739</v>
      </c>
      <c r="C563" s="203" t="s">
        <v>2031</v>
      </c>
      <c r="D563" s="204" t="s">
        <v>2742</v>
      </c>
      <c r="E563" s="38">
        <v>931.19999999999993</v>
      </c>
      <c r="F563" s="38">
        <v>931.19999999999993</v>
      </c>
      <c r="G563" s="385">
        <v>1450</v>
      </c>
      <c r="H563" s="38">
        <v>377</v>
      </c>
      <c r="I563" s="378">
        <f t="shared" si="8"/>
        <v>1308.1999999999998</v>
      </c>
      <c r="J563" s="41"/>
      <c r="K563" s="359"/>
    </row>
    <row r="564" spans="1:11" s="6" customFormat="1" ht="45">
      <c r="A564" s="597">
        <v>3764</v>
      </c>
      <c r="B564" s="69" t="s">
        <v>541</v>
      </c>
      <c r="C564" s="203" t="s">
        <v>2532</v>
      </c>
      <c r="D564" s="204" t="s">
        <v>2743</v>
      </c>
      <c r="E564" s="38">
        <v>797.18</v>
      </c>
      <c r="F564" s="38">
        <v>6042.6243999999997</v>
      </c>
      <c r="G564" s="385">
        <v>1250</v>
      </c>
      <c r="H564" s="38">
        <v>9475</v>
      </c>
      <c r="I564" s="378">
        <f t="shared" si="8"/>
        <v>15517.624400000001</v>
      </c>
      <c r="J564" s="41"/>
      <c r="K564" s="359"/>
    </row>
    <row r="565" spans="1:11" s="6" customFormat="1" ht="15">
      <c r="A565" s="804">
        <v>3765</v>
      </c>
      <c r="B565" s="69" t="s">
        <v>2744</v>
      </c>
      <c r="C565" s="203"/>
      <c r="D565" s="204"/>
      <c r="E565" s="38"/>
      <c r="F565" s="38"/>
      <c r="G565" s="385"/>
      <c r="H565" s="38"/>
      <c r="I565" s="378">
        <f t="shared" si="8"/>
        <v>0</v>
      </c>
      <c r="J565" s="41"/>
      <c r="K565" s="359"/>
    </row>
    <row r="566" spans="1:11" s="6" customFormat="1" ht="30">
      <c r="A566" s="597">
        <v>3766</v>
      </c>
      <c r="B566" s="69" t="s">
        <v>740</v>
      </c>
      <c r="C566" s="203" t="s">
        <v>31</v>
      </c>
      <c r="D566" s="204">
        <v>1</v>
      </c>
      <c r="E566" s="38">
        <v>939.59999999999991</v>
      </c>
      <c r="F566" s="38">
        <v>939.59999999999991</v>
      </c>
      <c r="G566" s="385">
        <v>800</v>
      </c>
      <c r="H566" s="38">
        <v>800</v>
      </c>
      <c r="I566" s="378">
        <f t="shared" si="8"/>
        <v>1739.6</v>
      </c>
      <c r="J566" s="41"/>
      <c r="K566" s="359"/>
    </row>
    <row r="567" spans="1:11" s="6" customFormat="1" ht="30">
      <c r="A567" s="804">
        <v>3767</v>
      </c>
      <c r="B567" s="69" t="s">
        <v>741</v>
      </c>
      <c r="C567" s="203" t="s">
        <v>31</v>
      </c>
      <c r="D567" s="204">
        <v>1</v>
      </c>
      <c r="E567" s="38">
        <v>1981.1000000000001</v>
      </c>
      <c r="F567" s="38">
        <v>1981.1000000000001</v>
      </c>
      <c r="G567" s="385">
        <v>1110</v>
      </c>
      <c r="H567" s="38">
        <v>1110</v>
      </c>
      <c r="I567" s="378">
        <f t="shared" si="8"/>
        <v>3091.1000000000004</v>
      </c>
      <c r="J567" s="41"/>
      <c r="K567" s="359"/>
    </row>
    <row r="568" spans="1:11" s="6" customFormat="1" ht="45">
      <c r="A568" s="597">
        <v>3768</v>
      </c>
      <c r="B568" s="69" t="s">
        <v>742</v>
      </c>
      <c r="C568" s="203" t="s">
        <v>2461</v>
      </c>
      <c r="D568" s="204" t="s">
        <v>2745</v>
      </c>
      <c r="E568" s="38">
        <v>2968.7999999999997</v>
      </c>
      <c r="F568" s="38">
        <v>7708.9839999999995</v>
      </c>
      <c r="G568" s="385">
        <v>1450</v>
      </c>
      <c r="H568" s="38">
        <v>8874</v>
      </c>
      <c r="I568" s="378">
        <f t="shared" si="8"/>
        <v>16582.984</v>
      </c>
      <c r="J568" s="41"/>
      <c r="K568" s="359"/>
    </row>
    <row r="569" spans="1:11" s="6" customFormat="1" ht="45">
      <c r="A569" s="804">
        <v>3769</v>
      </c>
      <c r="B569" s="69" t="s">
        <v>743</v>
      </c>
      <c r="C569" s="203" t="s">
        <v>2031</v>
      </c>
      <c r="D569" s="204" t="s">
        <v>2746</v>
      </c>
      <c r="E569" s="38">
        <v>991.19999999999993</v>
      </c>
      <c r="F569" s="38">
        <v>991.19999999999993</v>
      </c>
      <c r="G569" s="385">
        <v>1450</v>
      </c>
      <c r="H569" s="38">
        <v>514.75</v>
      </c>
      <c r="I569" s="378">
        <f t="shared" si="8"/>
        <v>1505.9499999999998</v>
      </c>
      <c r="J569" s="41"/>
      <c r="K569" s="359"/>
    </row>
    <row r="570" spans="1:11" s="6" customFormat="1" ht="45">
      <c r="A570" s="597">
        <v>3770</v>
      </c>
      <c r="B570" s="69" t="s">
        <v>744</v>
      </c>
      <c r="C570" s="203" t="s">
        <v>2532</v>
      </c>
      <c r="D570" s="204" t="s">
        <v>2747</v>
      </c>
      <c r="E570" s="38">
        <v>425.029</v>
      </c>
      <c r="F570" s="38">
        <v>4.2502899999999997</v>
      </c>
      <c r="G570" s="385">
        <v>1250</v>
      </c>
      <c r="H570" s="38">
        <v>12.5</v>
      </c>
      <c r="I570" s="378">
        <f t="shared" si="8"/>
        <v>16.75029</v>
      </c>
      <c r="J570" s="41"/>
      <c r="K570" s="359"/>
    </row>
    <row r="571" spans="1:11" s="6" customFormat="1" ht="45">
      <c r="A571" s="804">
        <v>3771</v>
      </c>
      <c r="B571" s="68" t="s">
        <v>541</v>
      </c>
      <c r="C571" s="74" t="s">
        <v>2532</v>
      </c>
      <c r="D571" s="198" t="s">
        <v>2748</v>
      </c>
      <c r="E571" s="38">
        <v>797.18</v>
      </c>
      <c r="F571" s="38">
        <v>5149.7828</v>
      </c>
      <c r="G571" s="385">
        <v>1250</v>
      </c>
      <c r="H571" s="38">
        <v>8075</v>
      </c>
      <c r="I571" s="378">
        <f t="shared" si="8"/>
        <v>13224.782800000001</v>
      </c>
      <c r="J571" s="41"/>
      <c r="K571" s="359"/>
    </row>
    <row r="572" spans="1:11" s="6" customFormat="1">
      <c r="A572" s="597">
        <v>3772</v>
      </c>
      <c r="B572" s="65" t="s">
        <v>2749</v>
      </c>
      <c r="C572" s="203"/>
      <c r="D572" s="204"/>
      <c r="E572" s="38"/>
      <c r="F572" s="38"/>
      <c r="G572" s="385"/>
      <c r="H572" s="38"/>
      <c r="I572" s="378">
        <f t="shared" si="8"/>
        <v>0</v>
      </c>
      <c r="J572" s="41"/>
      <c r="K572" s="359"/>
    </row>
    <row r="573" spans="1:11" s="6" customFormat="1" ht="30">
      <c r="A573" s="804">
        <v>3773</v>
      </c>
      <c r="B573" s="69" t="s">
        <v>745</v>
      </c>
      <c r="C573" s="203" t="s">
        <v>31</v>
      </c>
      <c r="D573" s="204">
        <v>1</v>
      </c>
      <c r="E573" s="38">
        <v>9935</v>
      </c>
      <c r="F573" s="38">
        <v>9935</v>
      </c>
      <c r="G573" s="385">
        <v>4200</v>
      </c>
      <c r="H573" s="38">
        <v>4200</v>
      </c>
      <c r="I573" s="378">
        <f t="shared" si="8"/>
        <v>14135</v>
      </c>
      <c r="J573" s="41"/>
      <c r="K573" s="359"/>
    </row>
    <row r="574" spans="1:11" s="6" customFormat="1" ht="30">
      <c r="A574" s="597">
        <v>3774</v>
      </c>
      <c r="B574" s="69" t="s">
        <v>734</v>
      </c>
      <c r="C574" s="203" t="s">
        <v>31</v>
      </c>
      <c r="D574" s="204">
        <v>1</v>
      </c>
      <c r="E574" s="38">
        <v>706.8</v>
      </c>
      <c r="F574" s="38">
        <v>706.8</v>
      </c>
      <c r="G574" s="385">
        <v>800</v>
      </c>
      <c r="H574" s="38">
        <v>800</v>
      </c>
      <c r="I574" s="378">
        <f t="shared" si="8"/>
        <v>1506.8</v>
      </c>
      <c r="J574" s="41"/>
      <c r="K574" s="359"/>
    </row>
    <row r="575" spans="1:11" s="6" customFormat="1" ht="30">
      <c r="A575" s="804">
        <v>3775</v>
      </c>
      <c r="B575" s="69" t="s">
        <v>738</v>
      </c>
      <c r="C575" s="203" t="s">
        <v>31</v>
      </c>
      <c r="D575" s="204">
        <v>1</v>
      </c>
      <c r="E575" s="38">
        <v>1423.4</v>
      </c>
      <c r="F575" s="38">
        <v>1423.4</v>
      </c>
      <c r="G575" s="385">
        <v>1110</v>
      </c>
      <c r="H575" s="38">
        <v>1110</v>
      </c>
      <c r="I575" s="378">
        <f t="shared" si="8"/>
        <v>2533.4</v>
      </c>
      <c r="J575" s="41"/>
      <c r="K575" s="359"/>
    </row>
    <row r="576" spans="1:11" s="6" customFormat="1" ht="45">
      <c r="A576" s="597">
        <v>3776</v>
      </c>
      <c r="B576" s="69" t="s">
        <v>567</v>
      </c>
      <c r="C576" s="203" t="s">
        <v>2461</v>
      </c>
      <c r="D576" s="204" t="s">
        <v>2750</v>
      </c>
      <c r="E576" s="38">
        <v>1899.6</v>
      </c>
      <c r="F576" s="38">
        <v>6939.8720000000003</v>
      </c>
      <c r="G576" s="385">
        <v>1450</v>
      </c>
      <c r="H576" s="38">
        <v>7989.5</v>
      </c>
      <c r="I576" s="378">
        <f t="shared" si="8"/>
        <v>14929.371999999999</v>
      </c>
      <c r="J576" s="41"/>
      <c r="K576" s="359"/>
    </row>
    <row r="577" spans="1:11" s="6" customFormat="1" ht="45">
      <c r="A577" s="804">
        <v>3777</v>
      </c>
      <c r="B577" s="69" t="s">
        <v>600</v>
      </c>
      <c r="C577" s="203" t="s">
        <v>2461</v>
      </c>
      <c r="D577" s="204" t="s">
        <v>2751</v>
      </c>
      <c r="E577" s="38">
        <v>1267.2</v>
      </c>
      <c r="F577" s="38">
        <v>50.688000000000002</v>
      </c>
      <c r="G577" s="385">
        <v>1450</v>
      </c>
      <c r="H577" s="38">
        <v>58</v>
      </c>
      <c r="I577" s="378">
        <f t="shared" si="8"/>
        <v>108.688</v>
      </c>
      <c r="J577" s="41"/>
      <c r="K577" s="359"/>
    </row>
    <row r="578" spans="1:11" s="6" customFormat="1" ht="45">
      <c r="A578" s="597">
        <v>3778</v>
      </c>
      <c r="B578" s="69" t="s">
        <v>739</v>
      </c>
      <c r="C578" s="203" t="s">
        <v>2031</v>
      </c>
      <c r="D578" s="204" t="s">
        <v>2742</v>
      </c>
      <c r="E578" s="38">
        <v>931.19999999999993</v>
      </c>
      <c r="F578" s="38">
        <v>931.19999999999993</v>
      </c>
      <c r="G578" s="385">
        <v>1450</v>
      </c>
      <c r="H578" s="38">
        <v>377</v>
      </c>
      <c r="I578" s="378">
        <f t="shared" si="8"/>
        <v>1308.1999999999998</v>
      </c>
      <c r="J578" s="41"/>
      <c r="K578" s="359"/>
    </row>
    <row r="579" spans="1:11" s="6" customFormat="1" ht="45">
      <c r="A579" s="804">
        <v>3779</v>
      </c>
      <c r="B579" s="69" t="s">
        <v>541</v>
      </c>
      <c r="C579" s="203" t="s">
        <v>2532</v>
      </c>
      <c r="D579" s="204" t="s">
        <v>2752</v>
      </c>
      <c r="E579" s="38">
        <v>797.18</v>
      </c>
      <c r="F579" s="38">
        <v>6146.2577999999994</v>
      </c>
      <c r="G579" s="385">
        <v>1250</v>
      </c>
      <c r="H579" s="38">
        <v>9637.5</v>
      </c>
      <c r="I579" s="378">
        <f t="shared" si="8"/>
        <v>15783.757799999999</v>
      </c>
      <c r="J579" s="41"/>
      <c r="K579" s="359"/>
    </row>
    <row r="580" spans="1:11" s="6" customFormat="1" ht="15">
      <c r="A580" s="597">
        <v>3780</v>
      </c>
      <c r="B580" s="69" t="s">
        <v>2753</v>
      </c>
      <c r="C580" s="203"/>
      <c r="D580" s="204"/>
      <c r="E580" s="38"/>
      <c r="F580" s="38"/>
      <c r="G580" s="385"/>
      <c r="H580" s="38"/>
      <c r="I580" s="378">
        <f t="shared" ref="I580:I643" si="9">H580+F580</f>
        <v>0</v>
      </c>
      <c r="J580" s="41"/>
      <c r="K580" s="359"/>
    </row>
    <row r="581" spans="1:11" s="6" customFormat="1" ht="30">
      <c r="A581" s="804">
        <v>3781</v>
      </c>
      <c r="B581" s="69" t="s">
        <v>746</v>
      </c>
      <c r="C581" s="203" t="s">
        <v>3</v>
      </c>
      <c r="D581" s="204">
        <v>2</v>
      </c>
      <c r="E581" s="38">
        <v>125328</v>
      </c>
      <c r="F581" s="38">
        <v>250656</v>
      </c>
      <c r="G581" s="385">
        <v>35000</v>
      </c>
      <c r="H581" s="38">
        <v>70000</v>
      </c>
      <c r="I581" s="378">
        <f t="shared" si="9"/>
        <v>320656</v>
      </c>
      <c r="J581" s="41"/>
      <c r="K581" s="359"/>
    </row>
    <row r="582" spans="1:11" s="6" customFormat="1" ht="75">
      <c r="A582" s="597">
        <v>3782</v>
      </c>
      <c r="B582" s="69" t="s">
        <v>747</v>
      </c>
      <c r="C582" s="203" t="s">
        <v>31</v>
      </c>
      <c r="D582" s="204">
        <v>14</v>
      </c>
      <c r="E582" s="38">
        <v>118308</v>
      </c>
      <c r="F582" s="38">
        <v>1656312</v>
      </c>
      <c r="G582" s="385">
        <v>12000</v>
      </c>
      <c r="H582" s="38">
        <v>168000</v>
      </c>
      <c r="I582" s="378">
        <f t="shared" si="9"/>
        <v>1824312</v>
      </c>
      <c r="J582" s="41"/>
      <c r="K582" s="359"/>
    </row>
    <row r="583" spans="1:11" s="6" customFormat="1" ht="15">
      <c r="A583" s="804">
        <v>3783</v>
      </c>
      <c r="B583" s="69" t="s">
        <v>2754</v>
      </c>
      <c r="C583" s="203"/>
      <c r="D583" s="204"/>
      <c r="E583" s="38"/>
      <c r="F583" s="38"/>
      <c r="G583" s="385"/>
      <c r="H583" s="38"/>
      <c r="I583" s="378">
        <f t="shared" si="9"/>
        <v>0</v>
      </c>
      <c r="J583" s="41"/>
      <c r="K583" s="359"/>
    </row>
    <row r="584" spans="1:11" s="6" customFormat="1" ht="30">
      <c r="A584" s="597">
        <v>3784</v>
      </c>
      <c r="B584" s="69" t="s">
        <v>748</v>
      </c>
      <c r="C584" s="203" t="s">
        <v>31</v>
      </c>
      <c r="D584" s="204">
        <v>36</v>
      </c>
      <c r="E584" s="38">
        <v>118566</v>
      </c>
      <c r="F584" s="38">
        <v>4268376</v>
      </c>
      <c r="G584" s="385">
        <v>18000</v>
      </c>
      <c r="H584" s="38">
        <v>648000</v>
      </c>
      <c r="I584" s="378">
        <f t="shared" si="9"/>
        <v>4916376</v>
      </c>
      <c r="J584" s="41"/>
      <c r="K584" s="359"/>
    </row>
    <row r="585" spans="1:11" s="6" customFormat="1" ht="15">
      <c r="A585" s="804">
        <v>3785</v>
      </c>
      <c r="B585" s="69" t="s">
        <v>749</v>
      </c>
      <c r="C585" s="203" t="s">
        <v>31</v>
      </c>
      <c r="D585" s="204">
        <v>2</v>
      </c>
      <c r="E585" s="38">
        <v>24081.5</v>
      </c>
      <c r="F585" s="38">
        <v>48163</v>
      </c>
      <c r="G585" s="385">
        <v>5775</v>
      </c>
      <c r="H585" s="38">
        <v>11550</v>
      </c>
      <c r="I585" s="378">
        <f t="shared" si="9"/>
        <v>59713</v>
      </c>
      <c r="J585" s="41"/>
      <c r="K585" s="359"/>
    </row>
    <row r="586" spans="1:11" s="6" customFormat="1" ht="15">
      <c r="A586" s="597">
        <v>3786</v>
      </c>
      <c r="B586" s="69" t="s">
        <v>750</v>
      </c>
      <c r="C586" s="203" t="s">
        <v>31</v>
      </c>
      <c r="D586" s="204">
        <v>34</v>
      </c>
      <c r="E586" s="38">
        <v>24385.64</v>
      </c>
      <c r="F586" s="38">
        <v>829111.76</v>
      </c>
      <c r="G586" s="385">
        <v>5775</v>
      </c>
      <c r="H586" s="38">
        <v>196350</v>
      </c>
      <c r="I586" s="378">
        <f t="shared" si="9"/>
        <v>1025461.76</v>
      </c>
      <c r="J586" s="41"/>
      <c r="K586" s="359"/>
    </row>
    <row r="587" spans="1:11" s="6" customFormat="1" ht="45">
      <c r="A587" s="804">
        <v>3787</v>
      </c>
      <c r="B587" s="69" t="s">
        <v>751</v>
      </c>
      <c r="C587" s="203" t="s">
        <v>2461</v>
      </c>
      <c r="D587" s="204" t="s">
        <v>2755</v>
      </c>
      <c r="E587" s="38">
        <v>12361.199999999999</v>
      </c>
      <c r="F587" s="38">
        <v>249004.01279999997</v>
      </c>
      <c r="G587" s="385">
        <v>1450</v>
      </c>
      <c r="H587" s="38">
        <v>204464.5</v>
      </c>
      <c r="I587" s="378">
        <f t="shared" si="9"/>
        <v>453468.51279999997</v>
      </c>
      <c r="J587" s="41"/>
      <c r="K587" s="359"/>
    </row>
    <row r="588" spans="1:11" s="6" customFormat="1">
      <c r="A588" s="597">
        <v>3788</v>
      </c>
      <c r="B588" s="66" t="s">
        <v>2756</v>
      </c>
      <c r="C588" s="203"/>
      <c r="D588" s="204"/>
      <c r="E588" s="38"/>
      <c r="F588" s="38"/>
      <c r="G588" s="385"/>
      <c r="H588" s="38"/>
      <c r="I588" s="378">
        <f t="shared" si="9"/>
        <v>0</v>
      </c>
      <c r="J588" s="41"/>
      <c r="K588" s="359"/>
    </row>
    <row r="589" spans="1:11" s="6" customFormat="1" ht="105">
      <c r="A589" s="804">
        <v>3789</v>
      </c>
      <c r="B589" s="69" t="s">
        <v>2757</v>
      </c>
      <c r="C589" s="203" t="s">
        <v>31</v>
      </c>
      <c r="D589" s="204">
        <v>1</v>
      </c>
      <c r="E589" s="38">
        <v>408643.54</v>
      </c>
      <c r="F589" s="38">
        <v>408643.54</v>
      </c>
      <c r="G589" s="385">
        <v>91575</v>
      </c>
      <c r="H589" s="38">
        <v>91575</v>
      </c>
      <c r="I589" s="378">
        <f t="shared" si="9"/>
        <v>500218.54</v>
      </c>
      <c r="J589" s="41"/>
      <c r="K589" s="359"/>
    </row>
    <row r="590" spans="1:11" s="6" customFormat="1" ht="30">
      <c r="A590" s="597">
        <v>3790</v>
      </c>
      <c r="B590" s="68" t="s">
        <v>752</v>
      </c>
      <c r="C590" s="74" t="s">
        <v>31</v>
      </c>
      <c r="D590" s="198">
        <v>1</v>
      </c>
      <c r="E590" s="38">
        <v>19210.8</v>
      </c>
      <c r="F590" s="38">
        <v>19210.8</v>
      </c>
      <c r="G590" s="385">
        <v>6105.0000000000009</v>
      </c>
      <c r="H590" s="38">
        <v>6105.0000000000009</v>
      </c>
      <c r="I590" s="378">
        <f t="shared" si="9"/>
        <v>25315.8</v>
      </c>
      <c r="J590" s="41"/>
      <c r="K590" s="359"/>
    </row>
    <row r="591" spans="1:11" s="6" customFormat="1" ht="30">
      <c r="A591" s="804">
        <v>3791</v>
      </c>
      <c r="B591" s="68" t="s">
        <v>753</v>
      </c>
      <c r="C591" s="74" t="s">
        <v>31</v>
      </c>
      <c r="D591" s="198">
        <v>1</v>
      </c>
      <c r="E591" s="38">
        <v>27595.200000000001</v>
      </c>
      <c r="F591" s="38">
        <v>27595.200000000001</v>
      </c>
      <c r="G591" s="385">
        <v>11000</v>
      </c>
      <c r="H591" s="38">
        <v>11000</v>
      </c>
      <c r="I591" s="378">
        <f t="shared" si="9"/>
        <v>38595.199999999997</v>
      </c>
      <c r="J591" s="41"/>
      <c r="K591" s="359"/>
    </row>
    <row r="592" spans="1:11" s="6" customFormat="1" ht="30">
      <c r="A592" s="597">
        <v>3792</v>
      </c>
      <c r="B592" s="68" t="s">
        <v>754</v>
      </c>
      <c r="C592" s="74" t="s">
        <v>31</v>
      </c>
      <c r="D592" s="198">
        <v>1</v>
      </c>
      <c r="E592" s="38">
        <v>28653.599999999999</v>
      </c>
      <c r="F592" s="38">
        <v>28653.599999999999</v>
      </c>
      <c r="G592" s="385">
        <v>11000</v>
      </c>
      <c r="H592" s="38">
        <v>11000</v>
      </c>
      <c r="I592" s="378">
        <f t="shared" si="9"/>
        <v>39653.599999999999</v>
      </c>
      <c r="J592" s="41"/>
      <c r="K592" s="359"/>
    </row>
    <row r="593" spans="1:11" s="6" customFormat="1" ht="30">
      <c r="A593" s="804">
        <v>3793</v>
      </c>
      <c r="B593" s="68" t="s">
        <v>755</v>
      </c>
      <c r="C593" s="74" t="s">
        <v>31</v>
      </c>
      <c r="D593" s="198">
        <v>1</v>
      </c>
      <c r="E593" s="38">
        <v>30736.799999999999</v>
      </c>
      <c r="F593" s="38">
        <v>30736.799999999999</v>
      </c>
      <c r="G593" s="385">
        <v>11000</v>
      </c>
      <c r="H593" s="38">
        <v>11000</v>
      </c>
      <c r="I593" s="378">
        <f t="shared" si="9"/>
        <v>41736.800000000003</v>
      </c>
      <c r="J593" s="41"/>
      <c r="K593" s="359"/>
    </row>
    <row r="594" spans="1:11" s="6" customFormat="1" ht="30">
      <c r="A594" s="597">
        <v>3794</v>
      </c>
      <c r="B594" s="68" t="s">
        <v>756</v>
      </c>
      <c r="C594" s="74" t="s">
        <v>31</v>
      </c>
      <c r="D594" s="198">
        <v>4</v>
      </c>
      <c r="E594" s="38">
        <v>665.62</v>
      </c>
      <c r="F594" s="38">
        <f>D594*E594</f>
        <v>2662.48</v>
      </c>
      <c r="G594" s="385">
        <v>800</v>
      </c>
      <c r="H594" s="38">
        <f>G594*D594</f>
        <v>3200</v>
      </c>
      <c r="I594" s="378">
        <f t="shared" si="9"/>
        <v>5862.48</v>
      </c>
      <c r="J594" s="41"/>
      <c r="K594" s="359"/>
    </row>
    <row r="595" spans="1:11" s="6" customFormat="1" ht="30">
      <c r="A595" s="804">
        <v>3795</v>
      </c>
      <c r="B595" s="68" t="s">
        <v>757</v>
      </c>
      <c r="C595" s="74" t="s">
        <v>31</v>
      </c>
      <c r="D595" s="198">
        <v>3</v>
      </c>
      <c r="E595" s="38">
        <v>845.62</v>
      </c>
      <c r="F595" s="38">
        <f>D595*E595</f>
        <v>2536.86</v>
      </c>
      <c r="G595" s="385">
        <v>800</v>
      </c>
      <c r="H595" s="38">
        <f>G595*D595</f>
        <v>2400</v>
      </c>
      <c r="I595" s="378">
        <f t="shared" si="9"/>
        <v>4936.8600000000006</v>
      </c>
      <c r="J595" s="41"/>
      <c r="K595" s="359"/>
    </row>
    <row r="596" spans="1:11" s="6" customFormat="1" ht="30">
      <c r="A596" s="597">
        <v>3796</v>
      </c>
      <c r="B596" s="68" t="s">
        <v>758</v>
      </c>
      <c r="C596" s="74" t="s">
        <v>31</v>
      </c>
      <c r="D596" s="198">
        <v>1</v>
      </c>
      <c r="E596" s="38">
        <v>11961.25</v>
      </c>
      <c r="F596" s="38">
        <v>11961.25</v>
      </c>
      <c r="G596" s="385">
        <v>4200</v>
      </c>
      <c r="H596" s="38">
        <v>4200</v>
      </c>
      <c r="I596" s="378">
        <f t="shared" si="9"/>
        <v>16161.25</v>
      </c>
      <c r="J596" s="41"/>
      <c r="K596" s="359"/>
    </row>
    <row r="597" spans="1:11" s="6" customFormat="1" ht="30">
      <c r="A597" s="804">
        <v>3797</v>
      </c>
      <c r="B597" s="68" t="s">
        <v>759</v>
      </c>
      <c r="C597" s="74" t="s">
        <v>31</v>
      </c>
      <c r="D597" s="198">
        <v>1</v>
      </c>
      <c r="E597" s="38">
        <v>142123.36799999999</v>
      </c>
      <c r="F597" s="38">
        <v>142123.36799999999</v>
      </c>
      <c r="G597" s="385">
        <v>27990</v>
      </c>
      <c r="H597" s="38">
        <v>27990</v>
      </c>
      <c r="I597" s="378">
        <f t="shared" si="9"/>
        <v>170113.36799999999</v>
      </c>
      <c r="J597" s="41"/>
      <c r="K597" s="359"/>
    </row>
    <row r="598" spans="1:11" s="6" customFormat="1" ht="45">
      <c r="A598" s="597">
        <v>3798</v>
      </c>
      <c r="B598" s="68" t="s">
        <v>760</v>
      </c>
      <c r="C598" s="74" t="s">
        <v>2461</v>
      </c>
      <c r="D598" s="198" t="s">
        <v>2758</v>
      </c>
      <c r="E598" s="38">
        <v>1484.3999999999999</v>
      </c>
      <c r="F598" s="38">
        <v>2122.6919999999996</v>
      </c>
      <c r="G598" s="385">
        <v>1450</v>
      </c>
      <c r="H598" s="38">
        <v>2436</v>
      </c>
      <c r="I598" s="378">
        <f t="shared" si="9"/>
        <v>4558.6919999999991</v>
      </c>
      <c r="J598" s="41"/>
      <c r="K598" s="359"/>
    </row>
    <row r="599" spans="1:11" s="6" customFormat="1" ht="45">
      <c r="A599" s="804">
        <v>3799</v>
      </c>
      <c r="B599" s="68" t="s">
        <v>761</v>
      </c>
      <c r="C599" s="74" t="s">
        <v>2461</v>
      </c>
      <c r="D599" s="198" t="s">
        <v>2759</v>
      </c>
      <c r="E599" s="38">
        <v>2374.7999999999997</v>
      </c>
      <c r="F599" s="38">
        <v>2509.3719999999998</v>
      </c>
      <c r="G599" s="385">
        <v>1450</v>
      </c>
      <c r="H599" s="38">
        <v>2885.5</v>
      </c>
      <c r="I599" s="378">
        <f t="shared" si="9"/>
        <v>5394.8719999999994</v>
      </c>
      <c r="J599" s="41"/>
      <c r="K599" s="359"/>
    </row>
    <row r="600" spans="1:11" s="6" customFormat="1" ht="45">
      <c r="A600" s="597">
        <v>3800</v>
      </c>
      <c r="B600" s="69" t="s">
        <v>762</v>
      </c>
      <c r="C600" s="203" t="s">
        <v>2461</v>
      </c>
      <c r="D600" s="204" t="s">
        <v>2760</v>
      </c>
      <c r="E600" s="38">
        <v>3740.3999999999996</v>
      </c>
      <c r="F600" s="38">
        <v>11582.771999999997</v>
      </c>
      <c r="G600" s="385">
        <v>1450</v>
      </c>
      <c r="H600" s="38">
        <v>13325.5</v>
      </c>
      <c r="I600" s="378">
        <f t="shared" si="9"/>
        <v>24908.271999999997</v>
      </c>
      <c r="J600" s="41"/>
      <c r="K600" s="359"/>
    </row>
    <row r="601" spans="1:11" s="6" customFormat="1" ht="45">
      <c r="A601" s="804">
        <v>3801</v>
      </c>
      <c r="B601" s="69" t="s">
        <v>763</v>
      </c>
      <c r="C601" s="203" t="s">
        <v>2031</v>
      </c>
      <c r="D601" s="204" t="s">
        <v>2761</v>
      </c>
      <c r="E601" s="38">
        <v>226.79999999999998</v>
      </c>
      <c r="F601" s="38">
        <v>453.59999999999997</v>
      </c>
      <c r="G601" s="385">
        <v>1450</v>
      </c>
      <c r="H601" s="38">
        <v>188.5</v>
      </c>
      <c r="I601" s="378">
        <f t="shared" si="9"/>
        <v>642.09999999999991</v>
      </c>
      <c r="J601" s="41"/>
      <c r="K601" s="359"/>
    </row>
    <row r="602" spans="1:11" s="6" customFormat="1" ht="45">
      <c r="A602" s="597">
        <v>3802</v>
      </c>
      <c r="B602" s="69" t="s">
        <v>764</v>
      </c>
      <c r="C602" s="203" t="s">
        <v>2031</v>
      </c>
      <c r="D602" s="204" t="s">
        <v>2762</v>
      </c>
      <c r="E602" s="38">
        <v>272.39999999999998</v>
      </c>
      <c r="F602" s="38">
        <v>272.39999999999998</v>
      </c>
      <c r="G602" s="385">
        <v>1450</v>
      </c>
      <c r="H602" s="38">
        <v>113.1</v>
      </c>
      <c r="I602" s="378">
        <f t="shared" si="9"/>
        <v>385.5</v>
      </c>
      <c r="J602" s="41"/>
      <c r="K602" s="359"/>
    </row>
    <row r="603" spans="1:11" s="6" customFormat="1" ht="45">
      <c r="A603" s="804">
        <v>3803</v>
      </c>
      <c r="B603" s="69" t="s">
        <v>765</v>
      </c>
      <c r="C603" s="203" t="s">
        <v>2031</v>
      </c>
      <c r="D603" s="204" t="s">
        <v>2763</v>
      </c>
      <c r="E603" s="38">
        <v>759.6</v>
      </c>
      <c r="F603" s="38">
        <v>759.6</v>
      </c>
      <c r="G603" s="385">
        <v>1450</v>
      </c>
      <c r="H603" s="38">
        <v>616.25</v>
      </c>
      <c r="I603" s="378">
        <f t="shared" si="9"/>
        <v>1375.85</v>
      </c>
      <c r="J603" s="41"/>
      <c r="K603" s="359"/>
    </row>
    <row r="604" spans="1:11" s="6" customFormat="1" ht="45">
      <c r="A604" s="597">
        <v>3804</v>
      </c>
      <c r="B604" s="69" t="s">
        <v>766</v>
      </c>
      <c r="C604" s="203" t="s">
        <v>2031</v>
      </c>
      <c r="D604" s="204" t="s">
        <v>2764</v>
      </c>
      <c r="E604" s="38">
        <v>405.59999999999997</v>
      </c>
      <c r="F604" s="38">
        <v>1622.3999999999999</v>
      </c>
      <c r="G604" s="385">
        <v>1450</v>
      </c>
      <c r="H604" s="38">
        <v>675.7</v>
      </c>
      <c r="I604" s="378">
        <f t="shared" si="9"/>
        <v>2298.1</v>
      </c>
      <c r="J604" s="41"/>
      <c r="K604" s="359"/>
    </row>
    <row r="605" spans="1:11" s="6" customFormat="1" ht="45">
      <c r="A605" s="804">
        <v>3805</v>
      </c>
      <c r="B605" s="69" t="s">
        <v>767</v>
      </c>
      <c r="C605" s="203" t="s">
        <v>2031</v>
      </c>
      <c r="D605" s="204" t="s">
        <v>2515</v>
      </c>
      <c r="E605" s="38">
        <v>463.2</v>
      </c>
      <c r="F605" s="38">
        <v>926.4</v>
      </c>
      <c r="G605" s="385">
        <v>1450</v>
      </c>
      <c r="H605" s="38">
        <v>754</v>
      </c>
      <c r="I605" s="378">
        <f t="shared" si="9"/>
        <v>1680.4</v>
      </c>
      <c r="J605" s="41"/>
      <c r="K605" s="359"/>
    </row>
    <row r="606" spans="1:11" s="6" customFormat="1" ht="45">
      <c r="A606" s="597">
        <v>3806</v>
      </c>
      <c r="B606" s="69" t="s">
        <v>768</v>
      </c>
      <c r="C606" s="203" t="s">
        <v>2031</v>
      </c>
      <c r="D606" s="204" t="s">
        <v>2765</v>
      </c>
      <c r="E606" s="38">
        <v>1050</v>
      </c>
      <c r="F606" s="38">
        <v>3150</v>
      </c>
      <c r="G606" s="385">
        <v>1450</v>
      </c>
      <c r="H606" s="38">
        <v>2560.6999999999998</v>
      </c>
      <c r="I606" s="378">
        <f t="shared" si="9"/>
        <v>5710.7</v>
      </c>
      <c r="J606" s="41"/>
      <c r="K606" s="359"/>
    </row>
    <row r="607" spans="1:11" s="6" customFormat="1" ht="30">
      <c r="A607" s="804">
        <v>3807</v>
      </c>
      <c r="B607" s="69" t="s">
        <v>769</v>
      </c>
      <c r="C607" s="203" t="s">
        <v>2031</v>
      </c>
      <c r="D607" s="204" t="s">
        <v>2766</v>
      </c>
      <c r="E607" s="38">
        <v>412.8</v>
      </c>
      <c r="F607" s="38">
        <v>412.8</v>
      </c>
      <c r="G607" s="385">
        <v>1450</v>
      </c>
      <c r="H607" s="38">
        <v>475.6</v>
      </c>
      <c r="I607" s="378">
        <f t="shared" si="9"/>
        <v>888.40000000000009</v>
      </c>
      <c r="J607" s="41"/>
      <c r="K607" s="359"/>
    </row>
    <row r="608" spans="1:11" s="6" customFormat="1" ht="45">
      <c r="A608" s="597">
        <v>3808</v>
      </c>
      <c r="B608" s="69" t="s">
        <v>770</v>
      </c>
      <c r="C608" s="203" t="s">
        <v>2031</v>
      </c>
      <c r="D608" s="204" t="s">
        <v>2767</v>
      </c>
      <c r="E608" s="38">
        <v>2356.7999999999997</v>
      </c>
      <c r="F608" s="38">
        <v>2356.7999999999997</v>
      </c>
      <c r="G608" s="385">
        <v>1450</v>
      </c>
      <c r="H608" s="38">
        <v>951.2</v>
      </c>
      <c r="I608" s="378">
        <f t="shared" si="9"/>
        <v>3308</v>
      </c>
      <c r="J608" s="41"/>
      <c r="K608" s="359"/>
    </row>
    <row r="609" spans="1:11" s="6" customFormat="1" ht="45">
      <c r="A609" s="804">
        <v>3809</v>
      </c>
      <c r="B609" s="69" t="s">
        <v>771</v>
      </c>
      <c r="C609" s="203" t="s">
        <v>2031</v>
      </c>
      <c r="D609" s="204" t="s">
        <v>2768</v>
      </c>
      <c r="E609" s="38">
        <v>2648.4</v>
      </c>
      <c r="F609" s="38">
        <v>2648.4</v>
      </c>
      <c r="G609" s="385">
        <v>1450</v>
      </c>
      <c r="H609" s="38">
        <v>1067.2</v>
      </c>
      <c r="I609" s="378">
        <f t="shared" si="9"/>
        <v>3715.6000000000004</v>
      </c>
      <c r="J609" s="41"/>
      <c r="K609" s="359"/>
    </row>
    <row r="610" spans="1:11" s="6" customFormat="1" ht="45">
      <c r="A610" s="597">
        <v>3810</v>
      </c>
      <c r="B610" s="69" t="s">
        <v>772</v>
      </c>
      <c r="C610" s="203" t="s">
        <v>2031</v>
      </c>
      <c r="D610" s="204" t="s">
        <v>2768</v>
      </c>
      <c r="E610" s="38">
        <v>2648.4</v>
      </c>
      <c r="F610" s="38">
        <v>2648.4</v>
      </c>
      <c r="G610" s="385">
        <v>1450</v>
      </c>
      <c r="H610" s="38">
        <v>1067.2</v>
      </c>
      <c r="I610" s="378">
        <f t="shared" si="9"/>
        <v>3715.6000000000004</v>
      </c>
      <c r="J610" s="41"/>
      <c r="K610" s="359"/>
    </row>
    <row r="611" spans="1:11" s="6" customFormat="1" ht="45">
      <c r="A611" s="804">
        <v>3811</v>
      </c>
      <c r="B611" s="69" t="s">
        <v>773</v>
      </c>
      <c r="C611" s="203" t="s">
        <v>2031</v>
      </c>
      <c r="D611" s="204" t="s">
        <v>2769</v>
      </c>
      <c r="E611" s="38">
        <v>457.2</v>
      </c>
      <c r="F611" s="38">
        <v>914.4</v>
      </c>
      <c r="G611" s="385">
        <v>1450</v>
      </c>
      <c r="H611" s="38">
        <v>635.1</v>
      </c>
      <c r="I611" s="378">
        <f t="shared" si="9"/>
        <v>1549.5</v>
      </c>
      <c r="J611" s="41"/>
      <c r="K611" s="359"/>
    </row>
    <row r="612" spans="1:11" s="6" customFormat="1" ht="45">
      <c r="A612" s="597">
        <v>3812</v>
      </c>
      <c r="B612" s="69" t="s">
        <v>774</v>
      </c>
      <c r="C612" s="203" t="s">
        <v>2031</v>
      </c>
      <c r="D612" s="204" t="s">
        <v>2770</v>
      </c>
      <c r="E612" s="38">
        <v>697.19999999999993</v>
      </c>
      <c r="F612" s="38">
        <v>1394.3999999999999</v>
      </c>
      <c r="G612" s="385">
        <v>1450</v>
      </c>
      <c r="H612" s="38">
        <v>945.40000000000009</v>
      </c>
      <c r="I612" s="378">
        <f t="shared" si="9"/>
        <v>2339.8000000000002</v>
      </c>
      <c r="J612" s="41"/>
      <c r="K612" s="359"/>
    </row>
    <row r="613" spans="1:11" s="6" customFormat="1" ht="45">
      <c r="A613" s="804">
        <v>3813</v>
      </c>
      <c r="B613" s="69" t="s">
        <v>775</v>
      </c>
      <c r="C613" s="203" t="s">
        <v>2031</v>
      </c>
      <c r="D613" s="204" t="s">
        <v>2771</v>
      </c>
      <c r="E613" s="38">
        <v>949.19999999999993</v>
      </c>
      <c r="F613" s="38">
        <v>1898.3999999999999</v>
      </c>
      <c r="G613" s="385">
        <v>1450</v>
      </c>
      <c r="H613" s="38">
        <v>977.30000000000007</v>
      </c>
      <c r="I613" s="378">
        <f t="shared" si="9"/>
        <v>2875.7</v>
      </c>
      <c r="J613" s="41"/>
      <c r="K613" s="359"/>
    </row>
    <row r="614" spans="1:11" s="6" customFormat="1" ht="45">
      <c r="A614" s="597">
        <v>3814</v>
      </c>
      <c r="B614" s="69" t="s">
        <v>541</v>
      </c>
      <c r="C614" s="203" t="s">
        <v>2532</v>
      </c>
      <c r="D614" s="204" t="s">
        <v>2772</v>
      </c>
      <c r="E614" s="38">
        <v>797.18</v>
      </c>
      <c r="F614" s="38">
        <v>9829.2294000000002</v>
      </c>
      <c r="G614" s="385">
        <v>1250</v>
      </c>
      <c r="H614" s="38">
        <v>15412.5</v>
      </c>
      <c r="I614" s="378">
        <f t="shared" si="9"/>
        <v>25241.7294</v>
      </c>
      <c r="J614" s="41"/>
      <c r="K614" s="359"/>
    </row>
    <row r="615" spans="1:11" s="6" customFormat="1" ht="15">
      <c r="A615" s="804">
        <v>3815</v>
      </c>
      <c r="B615" s="69" t="s">
        <v>2773</v>
      </c>
      <c r="C615" s="203"/>
      <c r="D615" s="204"/>
      <c r="E615" s="38"/>
      <c r="F615" s="38"/>
      <c r="G615" s="385"/>
      <c r="H615" s="38"/>
      <c r="I615" s="378">
        <f t="shared" si="9"/>
        <v>0</v>
      </c>
      <c r="J615" s="41"/>
      <c r="K615" s="359"/>
    </row>
    <row r="616" spans="1:11" s="6" customFormat="1" ht="105">
      <c r="A616" s="597">
        <v>3816</v>
      </c>
      <c r="B616" s="69" t="s">
        <v>2774</v>
      </c>
      <c r="C616" s="203" t="s">
        <v>31</v>
      </c>
      <c r="D616" s="204">
        <v>1</v>
      </c>
      <c r="E616" s="38">
        <v>571145.43000000005</v>
      </c>
      <c r="F616" s="38">
        <v>571145.43000000005</v>
      </c>
      <c r="G616" s="385">
        <v>91575</v>
      </c>
      <c r="H616" s="38">
        <v>91575</v>
      </c>
      <c r="I616" s="378">
        <f t="shared" si="9"/>
        <v>662720.43000000005</v>
      </c>
      <c r="J616" s="41"/>
      <c r="K616" s="359"/>
    </row>
    <row r="617" spans="1:11" s="6" customFormat="1" ht="30">
      <c r="A617" s="804">
        <v>3817</v>
      </c>
      <c r="B617" s="69" t="s">
        <v>776</v>
      </c>
      <c r="C617" s="203" t="s">
        <v>31</v>
      </c>
      <c r="D617" s="204">
        <v>4</v>
      </c>
      <c r="E617" s="38">
        <v>19210.8</v>
      </c>
      <c r="F617" s="38">
        <v>76843.199999999997</v>
      </c>
      <c r="G617" s="385">
        <v>6105.0000000000009</v>
      </c>
      <c r="H617" s="38">
        <v>24420.000000000004</v>
      </c>
      <c r="I617" s="378">
        <f t="shared" si="9"/>
        <v>101263.2</v>
      </c>
      <c r="J617" s="41"/>
      <c r="K617" s="359"/>
    </row>
    <row r="618" spans="1:11" s="6" customFormat="1" ht="30">
      <c r="A618" s="597">
        <v>3818</v>
      </c>
      <c r="B618" s="69" t="s">
        <v>777</v>
      </c>
      <c r="C618" s="203" t="s">
        <v>31</v>
      </c>
      <c r="D618" s="204">
        <v>1</v>
      </c>
      <c r="E618" s="38">
        <v>19210.8</v>
      </c>
      <c r="F618" s="38">
        <v>19210.8</v>
      </c>
      <c r="G618" s="385">
        <v>6105.0000000000009</v>
      </c>
      <c r="H618" s="38">
        <v>6105.0000000000009</v>
      </c>
      <c r="I618" s="378">
        <f t="shared" si="9"/>
        <v>25315.8</v>
      </c>
      <c r="J618" s="41"/>
      <c r="K618" s="359"/>
    </row>
    <row r="619" spans="1:11" s="6" customFormat="1" ht="46.8">
      <c r="A619" s="804">
        <v>3819</v>
      </c>
      <c r="B619" s="66" t="s">
        <v>778</v>
      </c>
      <c r="C619" s="203" t="s">
        <v>31</v>
      </c>
      <c r="D619" s="204">
        <v>1</v>
      </c>
      <c r="E619" s="38">
        <v>23052</v>
      </c>
      <c r="F619" s="38">
        <v>23052</v>
      </c>
      <c r="G619" s="385">
        <v>6105.0000000000009</v>
      </c>
      <c r="H619" s="38">
        <v>6105.0000000000009</v>
      </c>
      <c r="I619" s="378">
        <f t="shared" si="9"/>
        <v>29157</v>
      </c>
      <c r="J619" s="41"/>
      <c r="K619" s="359"/>
    </row>
    <row r="620" spans="1:11" s="6" customFormat="1" ht="30">
      <c r="A620" s="597">
        <v>3820</v>
      </c>
      <c r="B620" s="69" t="s">
        <v>779</v>
      </c>
      <c r="C620" s="203" t="s">
        <v>31</v>
      </c>
      <c r="D620" s="204">
        <v>1</v>
      </c>
      <c r="E620" s="38">
        <v>26126.399999999998</v>
      </c>
      <c r="F620" s="38">
        <v>26126.399999999998</v>
      </c>
      <c r="G620" s="385">
        <v>6105.0000000000009</v>
      </c>
      <c r="H620" s="38">
        <v>6105.0000000000009</v>
      </c>
      <c r="I620" s="378">
        <f t="shared" si="9"/>
        <v>32231.399999999998</v>
      </c>
      <c r="J620" s="41"/>
      <c r="K620" s="359"/>
    </row>
    <row r="621" spans="1:11" s="6" customFormat="1" ht="30">
      <c r="A621" s="804">
        <v>3821</v>
      </c>
      <c r="B621" s="68" t="s">
        <v>780</v>
      </c>
      <c r="C621" s="74" t="s">
        <v>31</v>
      </c>
      <c r="D621" s="198">
        <v>2</v>
      </c>
      <c r="E621" s="38">
        <v>28653.599999999999</v>
      </c>
      <c r="F621" s="38">
        <v>57307.199999999997</v>
      </c>
      <c r="G621" s="385">
        <v>11000</v>
      </c>
      <c r="H621" s="38">
        <v>22000</v>
      </c>
      <c r="I621" s="378">
        <f t="shared" si="9"/>
        <v>79307.199999999997</v>
      </c>
      <c r="J621" s="41"/>
      <c r="K621" s="359"/>
    </row>
    <row r="622" spans="1:11" s="6" customFormat="1" ht="30">
      <c r="A622" s="597">
        <v>3822</v>
      </c>
      <c r="B622" s="68" t="s">
        <v>781</v>
      </c>
      <c r="C622" s="74" t="s">
        <v>31</v>
      </c>
      <c r="D622" s="198">
        <v>1</v>
      </c>
      <c r="E622" s="38">
        <v>32272.799999999999</v>
      </c>
      <c r="F622" s="38">
        <v>32272.799999999999</v>
      </c>
      <c r="G622" s="385">
        <v>11000</v>
      </c>
      <c r="H622" s="38">
        <v>11000</v>
      </c>
      <c r="I622" s="378">
        <f t="shared" si="9"/>
        <v>43272.800000000003</v>
      </c>
      <c r="J622" s="41"/>
      <c r="K622" s="359"/>
    </row>
    <row r="623" spans="1:11" s="6" customFormat="1" ht="30">
      <c r="A623" s="804">
        <v>3823</v>
      </c>
      <c r="B623" s="68" t="s">
        <v>756</v>
      </c>
      <c r="C623" s="74" t="s">
        <v>31</v>
      </c>
      <c r="D623" s="198">
        <v>6</v>
      </c>
      <c r="E623" s="38">
        <v>665.62</v>
      </c>
      <c r="F623" s="38">
        <f>D623*E623</f>
        <v>3993.7200000000003</v>
      </c>
      <c r="G623" s="385">
        <v>800</v>
      </c>
      <c r="H623" s="38">
        <f>G623*D623</f>
        <v>4800</v>
      </c>
      <c r="I623" s="378">
        <f t="shared" si="9"/>
        <v>8793.7200000000012</v>
      </c>
      <c r="J623" s="41"/>
      <c r="K623" s="359"/>
    </row>
    <row r="624" spans="1:11" s="6" customFormat="1" ht="30">
      <c r="A624" s="597">
        <v>3824</v>
      </c>
      <c r="B624" s="68" t="s">
        <v>782</v>
      </c>
      <c r="C624" s="74" t="s">
        <v>31</v>
      </c>
      <c r="D624" s="198">
        <v>2</v>
      </c>
      <c r="E624" s="38">
        <v>765.62</v>
      </c>
      <c r="F624" s="38">
        <f t="shared" ref="F624:F625" si="10">D624*E624</f>
        <v>1531.24</v>
      </c>
      <c r="G624" s="385">
        <v>800</v>
      </c>
      <c r="H624" s="38">
        <f t="shared" ref="H624:H625" si="11">G624*D624</f>
        <v>1600</v>
      </c>
      <c r="I624" s="378">
        <f t="shared" si="9"/>
        <v>3131.24</v>
      </c>
      <c r="J624" s="41"/>
      <c r="K624" s="359"/>
    </row>
    <row r="625" spans="1:11" s="6" customFormat="1" ht="30">
      <c r="A625" s="804">
        <v>3825</v>
      </c>
      <c r="B625" s="68" t="s">
        <v>757</v>
      </c>
      <c r="C625" s="74" t="s">
        <v>31</v>
      </c>
      <c r="D625" s="198">
        <v>3</v>
      </c>
      <c r="E625" s="38">
        <v>845.62</v>
      </c>
      <c r="F625" s="38">
        <f t="shared" si="10"/>
        <v>2536.86</v>
      </c>
      <c r="G625" s="385">
        <v>800</v>
      </c>
      <c r="H625" s="38">
        <f t="shared" si="11"/>
        <v>2400</v>
      </c>
      <c r="I625" s="378">
        <f t="shared" si="9"/>
        <v>4936.8600000000006</v>
      </c>
      <c r="J625" s="41"/>
      <c r="K625" s="359"/>
    </row>
    <row r="626" spans="1:11" s="6" customFormat="1" ht="30">
      <c r="A626" s="597">
        <v>3826</v>
      </c>
      <c r="B626" s="68" t="s">
        <v>783</v>
      </c>
      <c r="C626" s="74" t="s">
        <v>31</v>
      </c>
      <c r="D626" s="198">
        <v>1</v>
      </c>
      <c r="E626" s="38">
        <v>35564</v>
      </c>
      <c r="F626" s="38">
        <v>35564</v>
      </c>
      <c r="G626" s="385">
        <v>5200</v>
      </c>
      <c r="H626" s="38">
        <v>5200</v>
      </c>
      <c r="I626" s="378">
        <f t="shared" si="9"/>
        <v>40764</v>
      </c>
      <c r="J626" s="41"/>
      <c r="K626" s="359"/>
    </row>
    <row r="627" spans="1:11" s="6" customFormat="1" ht="30">
      <c r="A627" s="804">
        <v>3827</v>
      </c>
      <c r="B627" s="68" t="s">
        <v>759</v>
      </c>
      <c r="C627" s="74" t="s">
        <v>31</v>
      </c>
      <c r="D627" s="198">
        <v>1</v>
      </c>
      <c r="E627" s="38">
        <v>142123.36799999999</v>
      </c>
      <c r="F627" s="38">
        <v>142123.36799999999</v>
      </c>
      <c r="G627" s="385">
        <v>27990</v>
      </c>
      <c r="H627" s="38">
        <v>27990</v>
      </c>
      <c r="I627" s="378">
        <f t="shared" si="9"/>
        <v>170113.36799999999</v>
      </c>
      <c r="J627" s="41"/>
      <c r="K627" s="359"/>
    </row>
    <row r="628" spans="1:11" s="6" customFormat="1" ht="45">
      <c r="A628" s="597">
        <v>3828</v>
      </c>
      <c r="B628" s="68" t="s">
        <v>760</v>
      </c>
      <c r="C628" s="74" t="s">
        <v>2461</v>
      </c>
      <c r="D628" s="198" t="s">
        <v>2775</v>
      </c>
      <c r="E628" s="38">
        <v>1484.3999999999999</v>
      </c>
      <c r="F628" s="38">
        <v>2602.6479999999997</v>
      </c>
      <c r="G628" s="385">
        <v>1450</v>
      </c>
      <c r="H628" s="38">
        <v>3001.4999999999995</v>
      </c>
      <c r="I628" s="378">
        <f t="shared" si="9"/>
        <v>5604.1479999999992</v>
      </c>
      <c r="J628" s="41"/>
      <c r="K628" s="359"/>
    </row>
    <row r="629" spans="1:11" s="6" customFormat="1" ht="45">
      <c r="A629" s="804">
        <v>3829</v>
      </c>
      <c r="B629" s="68" t="s">
        <v>784</v>
      </c>
      <c r="C629" s="74" t="s">
        <v>2461</v>
      </c>
      <c r="D629" s="198" t="s">
        <v>2776</v>
      </c>
      <c r="E629" s="38">
        <v>1899.6</v>
      </c>
      <c r="F629" s="38">
        <v>354.59200000000004</v>
      </c>
      <c r="G629" s="385">
        <v>1450</v>
      </c>
      <c r="H629" s="38">
        <v>406.00000000000006</v>
      </c>
      <c r="I629" s="378">
        <f t="shared" si="9"/>
        <v>760.5920000000001</v>
      </c>
      <c r="J629" s="41"/>
      <c r="K629" s="359"/>
    </row>
    <row r="630" spans="1:11" s="6" customFormat="1" ht="45">
      <c r="A630" s="597">
        <v>3830</v>
      </c>
      <c r="B630" s="68" t="s">
        <v>761</v>
      </c>
      <c r="C630" s="74" t="s">
        <v>2461</v>
      </c>
      <c r="D630" s="198" t="s">
        <v>2777</v>
      </c>
      <c r="E630" s="38">
        <v>2374.7999999999997</v>
      </c>
      <c r="F630" s="38">
        <v>3475.1239999999993</v>
      </c>
      <c r="G630" s="385">
        <v>1450</v>
      </c>
      <c r="H630" s="38">
        <v>4001.9999999999995</v>
      </c>
      <c r="I630" s="378">
        <f t="shared" si="9"/>
        <v>7477.1239999999989</v>
      </c>
      <c r="J630" s="41"/>
      <c r="K630" s="359"/>
    </row>
    <row r="631" spans="1:11" s="6" customFormat="1" ht="45">
      <c r="A631" s="804">
        <v>3831</v>
      </c>
      <c r="B631" s="69" t="s">
        <v>785</v>
      </c>
      <c r="C631" s="203" t="s">
        <v>2461</v>
      </c>
      <c r="D631" s="204" t="s">
        <v>2778</v>
      </c>
      <c r="E631" s="38">
        <v>2968.7999999999997</v>
      </c>
      <c r="F631" s="38">
        <v>2889.6319999999996</v>
      </c>
      <c r="G631" s="385">
        <v>1450</v>
      </c>
      <c r="H631" s="38">
        <v>3320.5</v>
      </c>
      <c r="I631" s="378">
        <f t="shared" si="9"/>
        <v>6210.1319999999996</v>
      </c>
      <c r="J631" s="41"/>
      <c r="K631" s="359"/>
    </row>
    <row r="632" spans="1:11" s="6" customFormat="1" ht="45">
      <c r="A632" s="597">
        <v>3832</v>
      </c>
      <c r="B632" s="69" t="s">
        <v>762</v>
      </c>
      <c r="C632" s="203" t="s">
        <v>2461</v>
      </c>
      <c r="D632" s="204" t="s">
        <v>2779</v>
      </c>
      <c r="E632" s="38">
        <v>3740.3999999999996</v>
      </c>
      <c r="F632" s="38">
        <v>972.50399999999991</v>
      </c>
      <c r="G632" s="385">
        <v>1450</v>
      </c>
      <c r="H632" s="38">
        <v>1116.5</v>
      </c>
      <c r="I632" s="378">
        <f t="shared" si="9"/>
        <v>2089.0039999999999</v>
      </c>
      <c r="J632" s="41"/>
      <c r="K632" s="359"/>
    </row>
    <row r="633" spans="1:11" s="6" customFormat="1" ht="45">
      <c r="A633" s="804">
        <v>3833</v>
      </c>
      <c r="B633" s="69" t="s">
        <v>786</v>
      </c>
      <c r="C633" s="203" t="s">
        <v>2461</v>
      </c>
      <c r="D633" s="204" t="s">
        <v>2780</v>
      </c>
      <c r="E633" s="38">
        <v>4749.5999999999995</v>
      </c>
      <c r="F633" s="38">
        <v>36492.759999999995</v>
      </c>
      <c r="G633" s="385">
        <v>1450</v>
      </c>
      <c r="H633" s="38">
        <v>42006.5</v>
      </c>
      <c r="I633" s="378">
        <f t="shared" si="9"/>
        <v>78499.259999999995</v>
      </c>
      <c r="J633" s="41"/>
      <c r="K633" s="359"/>
    </row>
    <row r="634" spans="1:11" s="6" customFormat="1" ht="45">
      <c r="A634" s="597">
        <v>3834</v>
      </c>
      <c r="B634" s="69" t="s">
        <v>763</v>
      </c>
      <c r="C634" s="203" t="s">
        <v>2031</v>
      </c>
      <c r="D634" s="204" t="s">
        <v>2761</v>
      </c>
      <c r="E634" s="38">
        <v>226.79999999999998</v>
      </c>
      <c r="F634" s="38">
        <v>453.59999999999997</v>
      </c>
      <c r="G634" s="385">
        <v>1450</v>
      </c>
      <c r="H634" s="38">
        <v>188.5</v>
      </c>
      <c r="I634" s="378">
        <f t="shared" si="9"/>
        <v>642.09999999999991</v>
      </c>
      <c r="J634" s="41"/>
      <c r="K634" s="359"/>
    </row>
    <row r="635" spans="1:11" s="6" customFormat="1" ht="45">
      <c r="A635" s="804">
        <v>3835</v>
      </c>
      <c r="B635" s="69" t="s">
        <v>787</v>
      </c>
      <c r="C635" s="203" t="s">
        <v>2031</v>
      </c>
      <c r="D635" s="204" t="s">
        <v>2781</v>
      </c>
      <c r="E635" s="38">
        <v>300</v>
      </c>
      <c r="F635" s="38">
        <v>600</v>
      </c>
      <c r="G635" s="385">
        <v>1450</v>
      </c>
      <c r="H635" s="38">
        <v>372.65000000000003</v>
      </c>
      <c r="I635" s="378">
        <f t="shared" si="9"/>
        <v>972.65000000000009</v>
      </c>
      <c r="J635" s="41"/>
      <c r="K635" s="359"/>
    </row>
    <row r="636" spans="1:11" s="6" customFormat="1" ht="45">
      <c r="A636" s="597">
        <v>3836</v>
      </c>
      <c r="B636" s="69" t="s">
        <v>788</v>
      </c>
      <c r="C636" s="203" t="s">
        <v>2031</v>
      </c>
      <c r="D636" s="204" t="s">
        <v>2782</v>
      </c>
      <c r="E636" s="38">
        <v>696</v>
      </c>
      <c r="F636" s="38">
        <v>1392</v>
      </c>
      <c r="G636" s="385">
        <v>1450</v>
      </c>
      <c r="H636" s="38">
        <v>1128.1000000000001</v>
      </c>
      <c r="I636" s="378">
        <f t="shared" si="9"/>
        <v>2520.1000000000004</v>
      </c>
      <c r="J636" s="41"/>
      <c r="K636" s="359"/>
    </row>
    <row r="637" spans="1:11" s="6" customFormat="1" ht="45">
      <c r="A637" s="804">
        <v>3837</v>
      </c>
      <c r="B637" s="69" t="s">
        <v>789</v>
      </c>
      <c r="C637" s="203" t="s">
        <v>2031</v>
      </c>
      <c r="D637" s="204" t="s">
        <v>2493</v>
      </c>
      <c r="E637" s="38">
        <v>374.4</v>
      </c>
      <c r="F637" s="38">
        <v>748.8</v>
      </c>
      <c r="G637" s="385">
        <v>1450</v>
      </c>
      <c r="H637" s="38">
        <v>468.35</v>
      </c>
      <c r="I637" s="378">
        <f t="shared" si="9"/>
        <v>1217.1500000000001</v>
      </c>
      <c r="J637" s="41"/>
      <c r="K637" s="359"/>
    </row>
    <row r="638" spans="1:11" s="6" customFormat="1" ht="45">
      <c r="A638" s="597">
        <v>3838</v>
      </c>
      <c r="B638" s="69" t="s">
        <v>790</v>
      </c>
      <c r="C638" s="203" t="s">
        <v>2031</v>
      </c>
      <c r="D638" s="204" t="s">
        <v>2783</v>
      </c>
      <c r="E638" s="38">
        <v>451.2</v>
      </c>
      <c r="F638" s="38">
        <v>451.2</v>
      </c>
      <c r="G638" s="385">
        <v>1450</v>
      </c>
      <c r="H638" s="38">
        <v>281.3</v>
      </c>
      <c r="I638" s="378">
        <f t="shared" si="9"/>
        <v>732.5</v>
      </c>
      <c r="J638" s="41"/>
      <c r="K638" s="359"/>
    </row>
    <row r="639" spans="1:11" s="6" customFormat="1" ht="45">
      <c r="A639" s="804">
        <v>3839</v>
      </c>
      <c r="B639" s="69" t="s">
        <v>766</v>
      </c>
      <c r="C639" s="203" t="s">
        <v>2031</v>
      </c>
      <c r="D639" s="204" t="s">
        <v>2784</v>
      </c>
      <c r="E639" s="38">
        <v>405.59999999999997</v>
      </c>
      <c r="F639" s="38">
        <v>4055.9999999999995</v>
      </c>
      <c r="G639" s="385">
        <v>1450</v>
      </c>
      <c r="H639" s="38">
        <v>1687.8</v>
      </c>
      <c r="I639" s="378">
        <f t="shared" si="9"/>
        <v>5743.7999999999993</v>
      </c>
      <c r="J639" s="41"/>
      <c r="K639" s="359"/>
    </row>
    <row r="640" spans="1:11" s="6" customFormat="1" ht="45">
      <c r="A640" s="597">
        <v>3840</v>
      </c>
      <c r="B640" s="69" t="s">
        <v>791</v>
      </c>
      <c r="C640" s="203" t="s">
        <v>2031</v>
      </c>
      <c r="D640" s="204" t="s">
        <v>2785</v>
      </c>
      <c r="E640" s="38">
        <v>409.2</v>
      </c>
      <c r="F640" s="38">
        <v>1227.5999999999999</v>
      </c>
      <c r="G640" s="385">
        <v>1450</v>
      </c>
      <c r="H640" s="38">
        <v>768.5</v>
      </c>
      <c r="I640" s="378">
        <f t="shared" si="9"/>
        <v>1996.1</v>
      </c>
      <c r="J640" s="41"/>
      <c r="K640" s="359"/>
    </row>
    <row r="641" spans="1:11" s="6" customFormat="1" ht="45">
      <c r="A641" s="804">
        <v>3841</v>
      </c>
      <c r="B641" s="69" t="s">
        <v>767</v>
      </c>
      <c r="C641" s="203" t="s">
        <v>2031</v>
      </c>
      <c r="D641" s="204" t="s">
        <v>2786</v>
      </c>
      <c r="E641" s="38">
        <v>463.2</v>
      </c>
      <c r="F641" s="38">
        <v>1389.6</v>
      </c>
      <c r="G641" s="385">
        <v>1450</v>
      </c>
      <c r="H641" s="38">
        <v>1132.45</v>
      </c>
      <c r="I641" s="378">
        <f t="shared" si="9"/>
        <v>2522.0500000000002</v>
      </c>
      <c r="J641" s="41"/>
      <c r="K641" s="359"/>
    </row>
    <row r="642" spans="1:11" s="6" customFormat="1" ht="45">
      <c r="A642" s="597">
        <v>3842</v>
      </c>
      <c r="B642" s="69" t="s">
        <v>792</v>
      </c>
      <c r="C642" s="203" t="s">
        <v>2031</v>
      </c>
      <c r="D642" s="204" t="s">
        <v>2787</v>
      </c>
      <c r="E642" s="38">
        <v>690</v>
      </c>
      <c r="F642" s="38">
        <v>690</v>
      </c>
      <c r="G642" s="385">
        <v>1450</v>
      </c>
      <c r="H642" s="38">
        <v>561.15</v>
      </c>
      <c r="I642" s="378">
        <f t="shared" si="9"/>
        <v>1251.1500000000001</v>
      </c>
      <c r="J642" s="41"/>
      <c r="K642" s="359"/>
    </row>
    <row r="643" spans="1:11" s="6" customFormat="1" ht="45">
      <c r="A643" s="804">
        <v>3843</v>
      </c>
      <c r="B643" s="69" t="s">
        <v>768</v>
      </c>
      <c r="C643" s="203" t="s">
        <v>2031</v>
      </c>
      <c r="D643" s="204" t="s">
        <v>2765</v>
      </c>
      <c r="E643" s="38">
        <v>1050</v>
      </c>
      <c r="F643" s="38">
        <v>3150</v>
      </c>
      <c r="G643" s="385">
        <v>1450</v>
      </c>
      <c r="H643" s="38">
        <v>2560.6999999999998</v>
      </c>
      <c r="I643" s="378">
        <f t="shared" si="9"/>
        <v>5710.7</v>
      </c>
      <c r="J643" s="41"/>
      <c r="K643" s="359"/>
    </row>
    <row r="644" spans="1:11" s="6" customFormat="1" ht="45">
      <c r="A644" s="597">
        <v>3844</v>
      </c>
      <c r="B644" s="69" t="s">
        <v>793</v>
      </c>
      <c r="C644" s="203" t="s">
        <v>2031</v>
      </c>
      <c r="D644" s="204" t="s">
        <v>2788</v>
      </c>
      <c r="E644" s="38">
        <v>1630.8</v>
      </c>
      <c r="F644" s="38">
        <v>11415.6</v>
      </c>
      <c r="G644" s="385">
        <v>1450</v>
      </c>
      <c r="H644" s="38">
        <v>9290.15</v>
      </c>
      <c r="I644" s="378">
        <f t="shared" ref="I644:I707" si="12">H644+F644</f>
        <v>20705.75</v>
      </c>
      <c r="J644" s="41"/>
      <c r="K644" s="359"/>
    </row>
    <row r="645" spans="1:11" s="6" customFormat="1" ht="30">
      <c r="A645" s="804">
        <v>3845</v>
      </c>
      <c r="B645" s="69" t="s">
        <v>794</v>
      </c>
      <c r="C645" s="203" t="s">
        <v>2031</v>
      </c>
      <c r="D645" s="204" t="s">
        <v>2789</v>
      </c>
      <c r="E645" s="38">
        <v>334.8</v>
      </c>
      <c r="F645" s="38">
        <v>669.6</v>
      </c>
      <c r="G645" s="385">
        <v>1450</v>
      </c>
      <c r="H645" s="38">
        <v>822.15</v>
      </c>
      <c r="I645" s="378">
        <f t="shared" si="12"/>
        <v>1491.75</v>
      </c>
      <c r="J645" s="41"/>
      <c r="K645" s="359"/>
    </row>
    <row r="646" spans="1:11" s="6" customFormat="1" ht="30">
      <c r="A646" s="597">
        <v>3846</v>
      </c>
      <c r="B646" s="69" t="s">
        <v>795</v>
      </c>
      <c r="C646" s="203" t="s">
        <v>2031</v>
      </c>
      <c r="D646" s="204" t="s">
        <v>2790</v>
      </c>
      <c r="E646" s="38">
        <v>412.8</v>
      </c>
      <c r="F646" s="38">
        <v>412.8</v>
      </c>
      <c r="G646" s="385">
        <v>1450</v>
      </c>
      <c r="H646" s="38">
        <v>517.65</v>
      </c>
      <c r="I646" s="378">
        <f t="shared" si="12"/>
        <v>930.45</v>
      </c>
      <c r="J646" s="41"/>
      <c r="K646" s="359"/>
    </row>
    <row r="647" spans="1:11" s="6" customFormat="1" ht="30">
      <c r="A647" s="804">
        <v>3847</v>
      </c>
      <c r="B647" s="69" t="s">
        <v>796</v>
      </c>
      <c r="C647" s="203" t="s">
        <v>2031</v>
      </c>
      <c r="D647" s="204" t="s">
        <v>2791</v>
      </c>
      <c r="E647" s="38">
        <v>477.59999999999997</v>
      </c>
      <c r="F647" s="38">
        <v>477.59999999999997</v>
      </c>
      <c r="G647" s="385">
        <v>1450</v>
      </c>
      <c r="H647" s="38">
        <v>656.85</v>
      </c>
      <c r="I647" s="378">
        <f t="shared" si="12"/>
        <v>1134.45</v>
      </c>
      <c r="J647" s="41"/>
      <c r="K647" s="359"/>
    </row>
    <row r="648" spans="1:11" s="6" customFormat="1" ht="45">
      <c r="A648" s="597">
        <v>3848</v>
      </c>
      <c r="B648" s="69" t="s">
        <v>797</v>
      </c>
      <c r="C648" s="203" t="s">
        <v>2031</v>
      </c>
      <c r="D648" s="204" t="s">
        <v>2792</v>
      </c>
      <c r="E648" s="38">
        <v>2472</v>
      </c>
      <c r="F648" s="38">
        <v>2472</v>
      </c>
      <c r="G648" s="385">
        <v>1450</v>
      </c>
      <c r="H648" s="38">
        <v>1003.4</v>
      </c>
      <c r="I648" s="378">
        <f t="shared" si="12"/>
        <v>3475.4</v>
      </c>
      <c r="J648" s="41"/>
      <c r="K648" s="359"/>
    </row>
    <row r="649" spans="1:11" s="6" customFormat="1" ht="45">
      <c r="A649" s="804">
        <v>3849</v>
      </c>
      <c r="B649" s="69" t="s">
        <v>798</v>
      </c>
      <c r="C649" s="203" t="s">
        <v>2031</v>
      </c>
      <c r="D649" s="204" t="s">
        <v>2793</v>
      </c>
      <c r="E649" s="38">
        <v>2748</v>
      </c>
      <c r="F649" s="38">
        <v>5496</v>
      </c>
      <c r="G649" s="385">
        <v>1450</v>
      </c>
      <c r="H649" s="38">
        <v>2000.9999999999998</v>
      </c>
      <c r="I649" s="378">
        <f t="shared" si="12"/>
        <v>7497</v>
      </c>
      <c r="J649" s="41"/>
      <c r="K649" s="359"/>
    </row>
    <row r="650" spans="1:11" s="6" customFormat="1" ht="45">
      <c r="A650" s="597">
        <v>3850</v>
      </c>
      <c r="B650" s="69" t="s">
        <v>773</v>
      </c>
      <c r="C650" s="203" t="s">
        <v>2031</v>
      </c>
      <c r="D650" s="204" t="s">
        <v>2794</v>
      </c>
      <c r="E650" s="38">
        <v>457.2</v>
      </c>
      <c r="F650" s="38">
        <v>1828.8</v>
      </c>
      <c r="G650" s="385">
        <v>1450</v>
      </c>
      <c r="H650" s="38">
        <v>1268.75</v>
      </c>
      <c r="I650" s="378">
        <f t="shared" si="12"/>
        <v>3097.55</v>
      </c>
      <c r="J650" s="41"/>
      <c r="K650" s="359"/>
    </row>
    <row r="651" spans="1:11" s="6" customFormat="1" ht="45">
      <c r="A651" s="804">
        <v>3851</v>
      </c>
      <c r="B651" s="69" t="s">
        <v>799</v>
      </c>
      <c r="C651" s="203" t="s">
        <v>2031</v>
      </c>
      <c r="D651" s="204" t="s">
        <v>2795</v>
      </c>
      <c r="E651" s="38">
        <v>506.4</v>
      </c>
      <c r="F651" s="38">
        <v>506.4</v>
      </c>
      <c r="G651" s="385">
        <v>1450</v>
      </c>
      <c r="H651" s="38">
        <v>327.7</v>
      </c>
      <c r="I651" s="378">
        <f t="shared" si="12"/>
        <v>834.09999999999991</v>
      </c>
      <c r="J651" s="41"/>
      <c r="K651" s="359"/>
    </row>
    <row r="652" spans="1:11" s="6" customFormat="1" ht="45">
      <c r="A652" s="597">
        <v>3852</v>
      </c>
      <c r="B652" s="69" t="s">
        <v>800</v>
      </c>
      <c r="C652" s="203" t="s">
        <v>2031</v>
      </c>
      <c r="D652" s="204" t="s">
        <v>2796</v>
      </c>
      <c r="E652" s="38">
        <v>558</v>
      </c>
      <c r="F652" s="38">
        <v>1116</v>
      </c>
      <c r="G652" s="385">
        <v>1450</v>
      </c>
      <c r="H652" s="38">
        <v>769.95</v>
      </c>
      <c r="I652" s="378">
        <f t="shared" si="12"/>
        <v>1885.95</v>
      </c>
      <c r="J652" s="41"/>
      <c r="K652" s="359"/>
    </row>
    <row r="653" spans="1:11" s="6" customFormat="1" ht="45">
      <c r="A653" s="804">
        <v>3853</v>
      </c>
      <c r="B653" s="69" t="s">
        <v>801</v>
      </c>
      <c r="C653" s="203" t="s">
        <v>2031</v>
      </c>
      <c r="D653" s="204" t="s">
        <v>2797</v>
      </c>
      <c r="E653" s="38">
        <v>616.79999999999995</v>
      </c>
      <c r="F653" s="38">
        <v>616.79999999999995</v>
      </c>
      <c r="G653" s="385">
        <v>1450</v>
      </c>
      <c r="H653" s="38">
        <v>392.95000000000005</v>
      </c>
      <c r="I653" s="378">
        <f t="shared" si="12"/>
        <v>1009.75</v>
      </c>
      <c r="J653" s="41"/>
      <c r="K653" s="359"/>
    </row>
    <row r="654" spans="1:11" s="6" customFormat="1" ht="45">
      <c r="A654" s="597">
        <v>3854</v>
      </c>
      <c r="B654" s="69" t="s">
        <v>775</v>
      </c>
      <c r="C654" s="203" t="s">
        <v>2031</v>
      </c>
      <c r="D654" s="204" t="s">
        <v>2508</v>
      </c>
      <c r="E654" s="38">
        <v>849.6</v>
      </c>
      <c r="F654" s="38">
        <v>849.6</v>
      </c>
      <c r="G654" s="385">
        <v>1450</v>
      </c>
      <c r="H654" s="38">
        <v>488.65000000000003</v>
      </c>
      <c r="I654" s="378">
        <f t="shared" si="12"/>
        <v>1338.25</v>
      </c>
      <c r="J654" s="41"/>
      <c r="K654" s="359"/>
    </row>
    <row r="655" spans="1:11" s="6" customFormat="1" ht="45">
      <c r="A655" s="804">
        <v>3855</v>
      </c>
      <c r="B655" s="69" t="s">
        <v>802</v>
      </c>
      <c r="C655" s="203" t="s">
        <v>2031</v>
      </c>
      <c r="D655" s="204" t="s">
        <v>2798</v>
      </c>
      <c r="E655" s="38">
        <v>1176</v>
      </c>
      <c r="F655" s="38">
        <v>1176</v>
      </c>
      <c r="G655" s="385">
        <v>1450</v>
      </c>
      <c r="H655" s="38">
        <v>609</v>
      </c>
      <c r="I655" s="378">
        <f t="shared" si="12"/>
        <v>1785</v>
      </c>
      <c r="J655" s="41"/>
      <c r="K655" s="359"/>
    </row>
    <row r="656" spans="1:11" s="6" customFormat="1" ht="45">
      <c r="A656" s="597">
        <v>3856</v>
      </c>
      <c r="B656" s="69" t="s">
        <v>541</v>
      </c>
      <c r="C656" s="203" t="s">
        <v>2532</v>
      </c>
      <c r="D656" s="204" t="s">
        <v>2799</v>
      </c>
      <c r="E656" s="38">
        <v>797.18</v>
      </c>
      <c r="F656" s="38">
        <v>36965.236599999997</v>
      </c>
      <c r="G656" s="385">
        <v>1250</v>
      </c>
      <c r="H656" s="38">
        <v>57962.5</v>
      </c>
      <c r="I656" s="378">
        <f t="shared" si="12"/>
        <v>94927.736600000004</v>
      </c>
      <c r="J656" s="41"/>
      <c r="K656" s="359"/>
    </row>
    <row r="657" spans="1:11" s="6" customFormat="1" ht="15">
      <c r="A657" s="804">
        <v>3857</v>
      </c>
      <c r="B657" s="69" t="s">
        <v>2800</v>
      </c>
      <c r="C657" s="203"/>
      <c r="D657" s="204"/>
      <c r="E657" s="38"/>
      <c r="F657" s="38"/>
      <c r="G657" s="385"/>
      <c r="H657" s="38"/>
      <c r="I657" s="378">
        <f t="shared" si="12"/>
        <v>0</v>
      </c>
      <c r="J657" s="41"/>
      <c r="K657" s="359"/>
    </row>
    <row r="658" spans="1:11" s="6" customFormat="1" ht="30">
      <c r="A658" s="597">
        <v>3858</v>
      </c>
      <c r="B658" s="69" t="s">
        <v>803</v>
      </c>
      <c r="C658" s="203" t="s">
        <v>31</v>
      </c>
      <c r="D658" s="204">
        <v>1</v>
      </c>
      <c r="E658" s="38">
        <v>32137</v>
      </c>
      <c r="F658" s="38">
        <v>32137</v>
      </c>
      <c r="G658" s="385">
        <v>5200</v>
      </c>
      <c r="H658" s="38">
        <v>5200</v>
      </c>
      <c r="I658" s="378">
        <f t="shared" si="12"/>
        <v>37337</v>
      </c>
      <c r="J658" s="41"/>
      <c r="K658" s="359"/>
    </row>
    <row r="659" spans="1:11" s="6" customFormat="1" ht="30">
      <c r="A659" s="804">
        <v>3859</v>
      </c>
      <c r="B659" s="69" t="s">
        <v>804</v>
      </c>
      <c r="C659" s="203" t="s">
        <v>31</v>
      </c>
      <c r="D659" s="204">
        <v>1</v>
      </c>
      <c r="E659" s="38">
        <v>1688.4</v>
      </c>
      <c r="F659" s="38">
        <v>1688.4</v>
      </c>
      <c r="G659" s="385">
        <v>1400</v>
      </c>
      <c r="H659" s="38">
        <v>1400</v>
      </c>
      <c r="I659" s="378">
        <f t="shared" si="12"/>
        <v>3088.4</v>
      </c>
      <c r="J659" s="41"/>
      <c r="K659" s="359"/>
    </row>
    <row r="660" spans="1:11" s="6" customFormat="1" ht="45">
      <c r="A660" s="597">
        <v>3860</v>
      </c>
      <c r="B660" s="69" t="s">
        <v>805</v>
      </c>
      <c r="C660" s="203" t="s">
        <v>2461</v>
      </c>
      <c r="D660" s="204" t="s">
        <v>2801</v>
      </c>
      <c r="E660" s="38">
        <v>4215.5999999999995</v>
      </c>
      <c r="F660" s="38">
        <v>18000.611999999997</v>
      </c>
      <c r="G660" s="385">
        <v>1450</v>
      </c>
      <c r="H660" s="38">
        <v>20720.5</v>
      </c>
      <c r="I660" s="378">
        <f t="shared" si="12"/>
        <v>38721.111999999994</v>
      </c>
      <c r="J660" s="41"/>
      <c r="K660" s="359"/>
    </row>
    <row r="661" spans="1:11" s="6" customFormat="1" ht="45">
      <c r="A661" s="804">
        <v>3861</v>
      </c>
      <c r="B661" s="69" t="s">
        <v>786</v>
      </c>
      <c r="C661" s="203" t="s">
        <v>2461</v>
      </c>
      <c r="D661" s="204" t="s">
        <v>2802</v>
      </c>
      <c r="E661" s="38">
        <v>4749.5999999999995</v>
      </c>
      <c r="F661" s="38">
        <v>47.495999999999988</v>
      </c>
      <c r="G661" s="385">
        <v>1450</v>
      </c>
      <c r="H661" s="38">
        <v>58</v>
      </c>
      <c r="I661" s="378">
        <f t="shared" si="12"/>
        <v>105.49599999999998</v>
      </c>
      <c r="J661" s="41"/>
      <c r="K661" s="359"/>
    </row>
    <row r="662" spans="1:11" s="6" customFormat="1" ht="45">
      <c r="A662" s="597">
        <v>3862</v>
      </c>
      <c r="B662" s="69" t="s">
        <v>806</v>
      </c>
      <c r="C662" s="203" t="s">
        <v>2031</v>
      </c>
      <c r="D662" s="204" t="s">
        <v>2803</v>
      </c>
      <c r="E662" s="38">
        <v>938.4</v>
      </c>
      <c r="F662" s="38">
        <v>1876.8</v>
      </c>
      <c r="G662" s="385">
        <v>1450</v>
      </c>
      <c r="H662" s="38">
        <v>1525.4</v>
      </c>
      <c r="I662" s="378">
        <f t="shared" si="12"/>
        <v>3402.2</v>
      </c>
      <c r="J662" s="41"/>
      <c r="K662" s="359"/>
    </row>
    <row r="663" spans="1:11" s="6" customFormat="1" ht="45">
      <c r="A663" s="804">
        <v>3863</v>
      </c>
      <c r="B663" s="69" t="s">
        <v>807</v>
      </c>
      <c r="C663" s="203" t="s">
        <v>2031</v>
      </c>
      <c r="D663" s="204" t="s">
        <v>2804</v>
      </c>
      <c r="E663" s="38">
        <v>1306.8</v>
      </c>
      <c r="F663" s="38">
        <v>3920.3999999999996</v>
      </c>
      <c r="G663" s="385">
        <v>1450</v>
      </c>
      <c r="H663" s="38">
        <v>3190.0000000000005</v>
      </c>
      <c r="I663" s="378">
        <f t="shared" si="12"/>
        <v>7110.4</v>
      </c>
      <c r="J663" s="41"/>
      <c r="K663" s="359"/>
    </row>
    <row r="664" spans="1:11" s="6" customFormat="1" ht="30">
      <c r="A664" s="597">
        <v>3864</v>
      </c>
      <c r="B664" s="69" t="s">
        <v>808</v>
      </c>
      <c r="C664" s="203" t="s">
        <v>2031</v>
      </c>
      <c r="D664" s="204" t="s">
        <v>2805</v>
      </c>
      <c r="E664" s="38">
        <v>429.59999999999997</v>
      </c>
      <c r="F664" s="38">
        <v>429.59999999999997</v>
      </c>
      <c r="G664" s="385">
        <v>1450</v>
      </c>
      <c r="H664" s="38">
        <v>688.75</v>
      </c>
      <c r="I664" s="378">
        <f t="shared" si="12"/>
        <v>1118.3499999999999</v>
      </c>
      <c r="J664" s="41"/>
      <c r="K664" s="359"/>
    </row>
    <row r="665" spans="1:11" s="6" customFormat="1" ht="45">
      <c r="A665" s="804">
        <v>3865</v>
      </c>
      <c r="B665" s="69" t="s">
        <v>640</v>
      </c>
      <c r="C665" s="203" t="s">
        <v>2532</v>
      </c>
      <c r="D665" s="204" t="s">
        <v>2806</v>
      </c>
      <c r="E665" s="38">
        <v>976.52</v>
      </c>
      <c r="F665" s="38">
        <v>634.73800000000006</v>
      </c>
      <c r="G665" s="385">
        <v>1250</v>
      </c>
      <c r="H665" s="38">
        <v>812.5</v>
      </c>
      <c r="I665" s="378">
        <f t="shared" si="12"/>
        <v>1447.2380000000001</v>
      </c>
      <c r="J665" s="41"/>
      <c r="K665" s="359"/>
    </row>
    <row r="666" spans="1:11" s="6" customFormat="1" ht="15">
      <c r="A666" s="597">
        <v>3866</v>
      </c>
      <c r="B666" s="69" t="s">
        <v>2807</v>
      </c>
      <c r="C666" s="203"/>
      <c r="D666" s="204"/>
      <c r="E666" s="38"/>
      <c r="F666" s="38"/>
      <c r="G666" s="385"/>
      <c r="H666" s="38"/>
      <c r="I666" s="378">
        <f t="shared" si="12"/>
        <v>0</v>
      </c>
      <c r="J666" s="41"/>
      <c r="K666" s="359"/>
    </row>
    <row r="667" spans="1:11" s="6" customFormat="1" ht="15">
      <c r="A667" s="804">
        <v>3867</v>
      </c>
      <c r="B667" s="68" t="s">
        <v>809</v>
      </c>
      <c r="C667" s="203" t="s">
        <v>31</v>
      </c>
      <c r="D667" s="204">
        <v>1</v>
      </c>
      <c r="E667" s="38">
        <v>1980</v>
      </c>
      <c r="F667" s="38">
        <v>1980</v>
      </c>
      <c r="G667" s="385">
        <v>1000</v>
      </c>
      <c r="H667" s="38">
        <v>1000</v>
      </c>
      <c r="I667" s="378">
        <f t="shared" si="12"/>
        <v>2980</v>
      </c>
      <c r="J667" s="41"/>
      <c r="K667" s="359"/>
    </row>
    <row r="668" spans="1:11" s="6" customFormat="1" ht="45">
      <c r="A668" s="597">
        <v>3868</v>
      </c>
      <c r="B668" s="69" t="s">
        <v>548</v>
      </c>
      <c r="C668" s="203" t="s">
        <v>2461</v>
      </c>
      <c r="D668" s="204" t="s">
        <v>2808</v>
      </c>
      <c r="E668" s="38">
        <v>1186.8</v>
      </c>
      <c r="F668" s="38">
        <v>7516.4000000000005</v>
      </c>
      <c r="G668" s="385">
        <v>1450</v>
      </c>
      <c r="H668" s="38">
        <v>8656.5</v>
      </c>
      <c r="I668" s="378">
        <f t="shared" si="12"/>
        <v>16172.900000000001</v>
      </c>
      <c r="J668" s="41"/>
      <c r="K668" s="359"/>
    </row>
    <row r="669" spans="1:11" s="6" customFormat="1" ht="45">
      <c r="A669" s="804">
        <v>3869</v>
      </c>
      <c r="B669" s="69" t="s">
        <v>567</v>
      </c>
      <c r="C669" s="203" t="s">
        <v>2461</v>
      </c>
      <c r="D669" s="204" t="s">
        <v>2809</v>
      </c>
      <c r="E669" s="38">
        <v>1899.6</v>
      </c>
      <c r="F669" s="38">
        <v>2444.1519999999996</v>
      </c>
      <c r="G669" s="385">
        <v>1450</v>
      </c>
      <c r="H669" s="38">
        <v>2813</v>
      </c>
      <c r="I669" s="378">
        <f t="shared" si="12"/>
        <v>5257.152</v>
      </c>
      <c r="J669" s="41"/>
      <c r="K669" s="359"/>
    </row>
    <row r="670" spans="1:11" s="6" customFormat="1" ht="30">
      <c r="A670" s="597">
        <v>3870</v>
      </c>
      <c r="B670" s="69" t="s">
        <v>810</v>
      </c>
      <c r="C670" s="203" t="s">
        <v>2031</v>
      </c>
      <c r="D670" s="204" t="s">
        <v>2810</v>
      </c>
      <c r="E670" s="38">
        <v>116.39999999999999</v>
      </c>
      <c r="F670" s="38">
        <v>698.4</v>
      </c>
      <c r="G670" s="385">
        <v>1450</v>
      </c>
      <c r="H670" s="38">
        <v>1138.25</v>
      </c>
      <c r="I670" s="378">
        <f t="shared" si="12"/>
        <v>1836.65</v>
      </c>
      <c r="J670" s="41"/>
      <c r="K670" s="359"/>
    </row>
    <row r="671" spans="1:11" s="6" customFormat="1" ht="45">
      <c r="A671" s="804">
        <v>3871</v>
      </c>
      <c r="B671" s="69" t="s">
        <v>551</v>
      </c>
      <c r="C671" s="203" t="s">
        <v>2031</v>
      </c>
      <c r="D671" s="204" t="s">
        <v>2811</v>
      </c>
      <c r="E671" s="38">
        <v>660</v>
      </c>
      <c r="F671" s="38">
        <v>5280</v>
      </c>
      <c r="G671" s="385">
        <v>1450</v>
      </c>
      <c r="H671" s="38">
        <v>936.7</v>
      </c>
      <c r="I671" s="378">
        <f t="shared" si="12"/>
        <v>6216.7</v>
      </c>
      <c r="J671" s="41"/>
      <c r="K671" s="359"/>
    </row>
    <row r="672" spans="1:11" s="6" customFormat="1" ht="45">
      <c r="A672" s="597">
        <v>3872</v>
      </c>
      <c r="B672" s="69" t="s">
        <v>571</v>
      </c>
      <c r="C672" s="203" t="s">
        <v>2031</v>
      </c>
      <c r="D672" s="204" t="s">
        <v>2495</v>
      </c>
      <c r="E672" s="38">
        <v>409.2</v>
      </c>
      <c r="F672" s="38">
        <v>409.2</v>
      </c>
      <c r="G672" s="385">
        <v>1450</v>
      </c>
      <c r="H672" s="38">
        <v>256.64999999999998</v>
      </c>
      <c r="I672" s="378">
        <f t="shared" si="12"/>
        <v>665.84999999999991</v>
      </c>
      <c r="J672" s="41"/>
      <c r="K672" s="359"/>
    </row>
    <row r="673" spans="1:11" s="6" customFormat="1" ht="30">
      <c r="A673" s="804">
        <v>3873</v>
      </c>
      <c r="B673" s="69" t="s">
        <v>574</v>
      </c>
      <c r="C673" s="203" t="s">
        <v>2031</v>
      </c>
      <c r="D673" s="204" t="s">
        <v>2812</v>
      </c>
      <c r="E673" s="38">
        <v>193.2</v>
      </c>
      <c r="F673" s="38">
        <v>386.4</v>
      </c>
      <c r="G673" s="385">
        <v>1450</v>
      </c>
      <c r="H673" s="38">
        <v>475.6</v>
      </c>
      <c r="I673" s="378">
        <f t="shared" si="12"/>
        <v>862</v>
      </c>
      <c r="J673" s="41"/>
      <c r="K673" s="359"/>
    </row>
    <row r="674" spans="1:11" s="6" customFormat="1" ht="45">
      <c r="A674" s="597">
        <v>3874</v>
      </c>
      <c r="B674" s="69" t="s">
        <v>581</v>
      </c>
      <c r="C674" s="203" t="s">
        <v>2031</v>
      </c>
      <c r="D674" s="204" t="s">
        <v>2479</v>
      </c>
      <c r="E674" s="38">
        <v>420</v>
      </c>
      <c r="F674" s="38">
        <v>420</v>
      </c>
      <c r="G674" s="385">
        <v>1450</v>
      </c>
      <c r="H674" s="38">
        <v>275.5</v>
      </c>
      <c r="I674" s="378">
        <f t="shared" si="12"/>
        <v>695.5</v>
      </c>
      <c r="J674" s="41"/>
      <c r="K674" s="359"/>
    </row>
    <row r="675" spans="1:11" s="6" customFormat="1" ht="15">
      <c r="A675" s="804">
        <v>3875</v>
      </c>
      <c r="B675" s="69" t="s">
        <v>2813</v>
      </c>
      <c r="C675" s="203"/>
      <c r="D675" s="204"/>
      <c r="E675" s="38"/>
      <c r="F675" s="38"/>
      <c r="G675" s="385"/>
      <c r="H675" s="38"/>
      <c r="I675" s="378">
        <f t="shared" si="12"/>
        <v>0</v>
      </c>
      <c r="J675" s="41"/>
      <c r="K675" s="359"/>
    </row>
    <row r="676" spans="1:11" s="6" customFormat="1" ht="15">
      <c r="A676" s="597">
        <v>3876</v>
      </c>
      <c r="B676" s="69" t="s">
        <v>809</v>
      </c>
      <c r="C676" s="203" t="s">
        <v>31</v>
      </c>
      <c r="D676" s="204">
        <v>1</v>
      </c>
      <c r="E676" s="38">
        <v>1980</v>
      </c>
      <c r="F676" s="38">
        <v>1980</v>
      </c>
      <c r="G676" s="385">
        <v>1000</v>
      </c>
      <c r="H676" s="38">
        <v>1000</v>
      </c>
      <c r="I676" s="378">
        <f t="shared" si="12"/>
        <v>2980</v>
      </c>
      <c r="J676" s="41"/>
      <c r="K676" s="359"/>
    </row>
    <row r="677" spans="1:11" s="6" customFormat="1" ht="45">
      <c r="A677" s="804">
        <v>3877</v>
      </c>
      <c r="B677" s="69" t="s">
        <v>548</v>
      </c>
      <c r="C677" s="203" t="s">
        <v>2461</v>
      </c>
      <c r="D677" s="204" t="s">
        <v>2808</v>
      </c>
      <c r="E677" s="38">
        <v>1186.8</v>
      </c>
      <c r="F677" s="38">
        <v>7516.4000000000005</v>
      </c>
      <c r="G677" s="385">
        <v>1450</v>
      </c>
      <c r="H677" s="38">
        <v>8656.5</v>
      </c>
      <c r="I677" s="378">
        <f t="shared" si="12"/>
        <v>16172.900000000001</v>
      </c>
      <c r="J677" s="41"/>
      <c r="K677" s="359"/>
    </row>
    <row r="678" spans="1:11" s="6" customFormat="1" ht="45">
      <c r="A678" s="597">
        <v>3878</v>
      </c>
      <c r="B678" s="69" t="s">
        <v>567</v>
      </c>
      <c r="C678" s="203" t="s">
        <v>2461</v>
      </c>
      <c r="D678" s="204" t="s">
        <v>2809</v>
      </c>
      <c r="E678" s="38">
        <v>1899.6</v>
      </c>
      <c r="F678" s="38">
        <v>2444.1519999999996</v>
      </c>
      <c r="G678" s="385">
        <v>1450</v>
      </c>
      <c r="H678" s="38">
        <v>2813</v>
      </c>
      <c r="I678" s="378">
        <f t="shared" si="12"/>
        <v>5257.152</v>
      </c>
      <c r="J678" s="41"/>
      <c r="K678" s="359"/>
    </row>
    <row r="679" spans="1:11" s="6" customFormat="1" ht="30">
      <c r="A679" s="804">
        <v>3879</v>
      </c>
      <c r="B679" s="69" t="s">
        <v>810</v>
      </c>
      <c r="C679" s="203" t="s">
        <v>2031</v>
      </c>
      <c r="D679" s="204" t="s">
        <v>2810</v>
      </c>
      <c r="E679" s="38">
        <v>116.39999999999999</v>
      </c>
      <c r="F679" s="38">
        <v>698.4</v>
      </c>
      <c r="G679" s="385">
        <v>1450</v>
      </c>
      <c r="H679" s="38">
        <v>1138.25</v>
      </c>
      <c r="I679" s="378">
        <f t="shared" si="12"/>
        <v>1836.65</v>
      </c>
      <c r="J679" s="41"/>
      <c r="K679" s="359"/>
    </row>
    <row r="680" spans="1:11" s="6" customFormat="1" ht="45">
      <c r="A680" s="597">
        <v>3880</v>
      </c>
      <c r="B680" s="69" t="s">
        <v>551</v>
      </c>
      <c r="C680" s="203" t="s">
        <v>2031</v>
      </c>
      <c r="D680" s="204" t="s">
        <v>2811</v>
      </c>
      <c r="E680" s="38">
        <v>660</v>
      </c>
      <c r="F680" s="38">
        <v>5280</v>
      </c>
      <c r="G680" s="385">
        <v>1450</v>
      </c>
      <c r="H680" s="38">
        <v>936.7</v>
      </c>
      <c r="I680" s="378">
        <f t="shared" si="12"/>
        <v>6216.7</v>
      </c>
      <c r="J680" s="41"/>
      <c r="K680" s="359"/>
    </row>
    <row r="681" spans="1:11" s="6" customFormat="1" ht="45">
      <c r="A681" s="804">
        <v>3881</v>
      </c>
      <c r="B681" s="69" t="s">
        <v>571</v>
      </c>
      <c r="C681" s="203" t="s">
        <v>2031</v>
      </c>
      <c r="D681" s="204" t="s">
        <v>2495</v>
      </c>
      <c r="E681" s="38">
        <v>409.2</v>
      </c>
      <c r="F681" s="38">
        <v>409.2</v>
      </c>
      <c r="G681" s="385">
        <v>1450</v>
      </c>
      <c r="H681" s="38">
        <v>256.64999999999998</v>
      </c>
      <c r="I681" s="378">
        <f t="shared" si="12"/>
        <v>665.84999999999991</v>
      </c>
      <c r="J681" s="41"/>
      <c r="K681" s="359"/>
    </row>
    <row r="682" spans="1:11" s="6" customFormat="1" ht="30">
      <c r="A682" s="597">
        <v>3882</v>
      </c>
      <c r="B682" s="69" t="s">
        <v>574</v>
      </c>
      <c r="C682" s="203" t="s">
        <v>2031</v>
      </c>
      <c r="D682" s="204" t="s">
        <v>2812</v>
      </c>
      <c r="E682" s="38">
        <v>193.2</v>
      </c>
      <c r="F682" s="38">
        <v>386.4</v>
      </c>
      <c r="G682" s="385">
        <v>1450</v>
      </c>
      <c r="H682" s="38">
        <v>475.6</v>
      </c>
      <c r="I682" s="378">
        <f t="shared" si="12"/>
        <v>862</v>
      </c>
      <c r="J682" s="41"/>
      <c r="K682" s="359"/>
    </row>
    <row r="683" spans="1:11" s="6" customFormat="1" ht="45">
      <c r="A683" s="804">
        <v>3883</v>
      </c>
      <c r="B683" s="69" t="s">
        <v>581</v>
      </c>
      <c r="C683" s="203" t="s">
        <v>2031</v>
      </c>
      <c r="D683" s="204" t="s">
        <v>2479</v>
      </c>
      <c r="E683" s="38">
        <v>420</v>
      </c>
      <c r="F683" s="38">
        <v>420</v>
      </c>
      <c r="G683" s="385">
        <v>1450</v>
      </c>
      <c r="H683" s="38">
        <v>275.5</v>
      </c>
      <c r="I683" s="378">
        <f t="shared" si="12"/>
        <v>695.5</v>
      </c>
      <c r="J683" s="41"/>
      <c r="K683" s="359"/>
    </row>
    <row r="684" spans="1:11" s="6" customFormat="1" ht="15">
      <c r="A684" s="597">
        <v>3884</v>
      </c>
      <c r="B684" s="69" t="s">
        <v>2814</v>
      </c>
      <c r="C684" s="203"/>
      <c r="D684" s="204"/>
      <c r="E684" s="38"/>
      <c r="F684" s="38"/>
      <c r="G684" s="385"/>
      <c r="H684" s="38"/>
      <c r="I684" s="378">
        <f t="shared" si="12"/>
        <v>0</v>
      </c>
      <c r="J684" s="41"/>
      <c r="K684" s="359"/>
    </row>
    <row r="685" spans="1:11" s="6" customFormat="1" ht="15">
      <c r="A685" s="804">
        <v>3885</v>
      </c>
      <c r="B685" s="69" t="s">
        <v>809</v>
      </c>
      <c r="C685" s="203" t="s">
        <v>31</v>
      </c>
      <c r="D685" s="204">
        <v>1</v>
      </c>
      <c r="E685" s="38">
        <v>1980</v>
      </c>
      <c r="F685" s="38">
        <v>1980</v>
      </c>
      <c r="G685" s="385">
        <v>1000</v>
      </c>
      <c r="H685" s="38">
        <v>1000</v>
      </c>
      <c r="I685" s="378">
        <f t="shared" si="12"/>
        <v>2980</v>
      </c>
      <c r="J685" s="41"/>
      <c r="K685" s="359"/>
    </row>
    <row r="686" spans="1:11" s="6" customFormat="1" ht="45">
      <c r="A686" s="597">
        <v>3886</v>
      </c>
      <c r="B686" s="69" t="s">
        <v>548</v>
      </c>
      <c r="C686" s="203" t="s">
        <v>2461</v>
      </c>
      <c r="D686" s="204" t="s">
        <v>2815</v>
      </c>
      <c r="E686" s="38">
        <v>1186.8</v>
      </c>
      <c r="F686" s="38">
        <v>6535.311999999999</v>
      </c>
      <c r="G686" s="385">
        <v>1450</v>
      </c>
      <c r="H686" s="38">
        <v>7525.5000000000009</v>
      </c>
      <c r="I686" s="378">
        <f t="shared" si="12"/>
        <v>14060.812</v>
      </c>
      <c r="J686" s="41"/>
      <c r="K686" s="359"/>
    </row>
    <row r="687" spans="1:11" s="6" customFormat="1" ht="45">
      <c r="A687" s="804">
        <v>3887</v>
      </c>
      <c r="B687" s="69" t="s">
        <v>567</v>
      </c>
      <c r="C687" s="203" t="s">
        <v>2461</v>
      </c>
      <c r="D687" s="204" t="s">
        <v>2809</v>
      </c>
      <c r="E687" s="38">
        <v>1899.6</v>
      </c>
      <c r="F687" s="38">
        <v>2444.1519999999996</v>
      </c>
      <c r="G687" s="385">
        <v>1450</v>
      </c>
      <c r="H687" s="38">
        <v>2813</v>
      </c>
      <c r="I687" s="378">
        <f t="shared" si="12"/>
        <v>5257.152</v>
      </c>
      <c r="J687" s="41"/>
      <c r="K687" s="359"/>
    </row>
    <row r="688" spans="1:11" s="6" customFormat="1" ht="30">
      <c r="A688" s="597">
        <v>3888</v>
      </c>
      <c r="B688" s="69" t="s">
        <v>810</v>
      </c>
      <c r="C688" s="203" t="s">
        <v>2031</v>
      </c>
      <c r="D688" s="204" t="s">
        <v>2816</v>
      </c>
      <c r="E688" s="38">
        <v>116.39999999999999</v>
      </c>
      <c r="F688" s="38">
        <v>582</v>
      </c>
      <c r="G688" s="385">
        <v>1450</v>
      </c>
      <c r="H688" s="38">
        <v>948.30000000000007</v>
      </c>
      <c r="I688" s="378">
        <f t="shared" si="12"/>
        <v>1530.3000000000002</v>
      </c>
      <c r="J688" s="41"/>
      <c r="K688" s="359"/>
    </row>
    <row r="689" spans="1:11" s="6" customFormat="1" ht="45">
      <c r="A689" s="804">
        <v>3889</v>
      </c>
      <c r="B689" s="69" t="s">
        <v>551</v>
      </c>
      <c r="C689" s="203" t="s">
        <v>2031</v>
      </c>
      <c r="D689" s="204" t="s">
        <v>2811</v>
      </c>
      <c r="E689" s="38">
        <v>660</v>
      </c>
      <c r="F689" s="38">
        <v>5280</v>
      </c>
      <c r="G689" s="385">
        <v>1450</v>
      </c>
      <c r="H689" s="38">
        <v>936.7</v>
      </c>
      <c r="I689" s="378">
        <f t="shared" si="12"/>
        <v>6216.7</v>
      </c>
      <c r="J689" s="41"/>
      <c r="K689" s="359"/>
    </row>
    <row r="690" spans="1:11" s="6" customFormat="1" ht="45">
      <c r="A690" s="597">
        <v>3890</v>
      </c>
      <c r="B690" s="69" t="s">
        <v>571</v>
      </c>
      <c r="C690" s="203" t="s">
        <v>2031</v>
      </c>
      <c r="D690" s="204" t="s">
        <v>2495</v>
      </c>
      <c r="E690" s="38">
        <v>409.2</v>
      </c>
      <c r="F690" s="38">
        <v>409.2</v>
      </c>
      <c r="G690" s="385">
        <v>1450</v>
      </c>
      <c r="H690" s="38">
        <v>256.64999999999998</v>
      </c>
      <c r="I690" s="378">
        <f t="shared" si="12"/>
        <v>665.84999999999991</v>
      </c>
      <c r="J690" s="41"/>
      <c r="K690" s="359"/>
    </row>
    <row r="691" spans="1:11" s="6" customFormat="1" ht="15">
      <c r="A691" s="804">
        <v>3891</v>
      </c>
      <c r="B691" s="69"/>
      <c r="C691" s="203"/>
      <c r="D691" s="204"/>
      <c r="E691" s="38"/>
      <c r="F691" s="38"/>
      <c r="G691" s="385"/>
      <c r="H691" s="38"/>
      <c r="I691" s="378">
        <f t="shared" si="12"/>
        <v>0</v>
      </c>
      <c r="J691" s="41"/>
      <c r="K691" s="359"/>
    </row>
    <row r="692" spans="1:11" s="6" customFormat="1" ht="30">
      <c r="A692" s="597">
        <v>3892</v>
      </c>
      <c r="B692" s="69" t="s">
        <v>574</v>
      </c>
      <c r="C692" s="203" t="s">
        <v>2031</v>
      </c>
      <c r="D692" s="204" t="s">
        <v>2812</v>
      </c>
      <c r="E692" s="38">
        <v>193.2</v>
      </c>
      <c r="F692" s="38">
        <v>386.4</v>
      </c>
      <c r="G692" s="385">
        <v>1450</v>
      </c>
      <c r="H692" s="38">
        <v>475.6</v>
      </c>
      <c r="I692" s="378">
        <f t="shared" si="12"/>
        <v>862</v>
      </c>
      <c r="J692" s="41"/>
      <c r="K692" s="359"/>
    </row>
    <row r="693" spans="1:11" s="6" customFormat="1" ht="45">
      <c r="A693" s="804">
        <v>3893</v>
      </c>
      <c r="B693" s="69" t="s">
        <v>581</v>
      </c>
      <c r="C693" s="203" t="s">
        <v>2031</v>
      </c>
      <c r="D693" s="204" t="s">
        <v>2479</v>
      </c>
      <c r="E693" s="38">
        <v>420</v>
      </c>
      <c r="F693" s="38">
        <v>420</v>
      </c>
      <c r="G693" s="385">
        <v>1450</v>
      </c>
      <c r="H693" s="38">
        <v>275.5</v>
      </c>
      <c r="I693" s="378">
        <f t="shared" si="12"/>
        <v>695.5</v>
      </c>
      <c r="J693" s="41"/>
      <c r="K693" s="359"/>
    </row>
    <row r="694" spans="1:11" s="6" customFormat="1" ht="15">
      <c r="A694" s="597">
        <v>3894</v>
      </c>
      <c r="B694" s="69" t="s">
        <v>2817</v>
      </c>
      <c r="C694" s="203"/>
      <c r="D694" s="204"/>
      <c r="E694" s="38"/>
      <c r="F694" s="38"/>
      <c r="G694" s="385"/>
      <c r="H694" s="38"/>
      <c r="I694" s="378">
        <f t="shared" si="12"/>
        <v>0</v>
      </c>
      <c r="J694" s="41"/>
      <c r="K694" s="359"/>
    </row>
    <row r="695" spans="1:11" s="6" customFormat="1" ht="180">
      <c r="A695" s="804">
        <v>3895</v>
      </c>
      <c r="B695" s="69" t="s">
        <v>2829</v>
      </c>
      <c r="C695" s="203" t="s">
        <v>31</v>
      </c>
      <c r="D695" s="204">
        <v>1</v>
      </c>
      <c r="E695" s="38">
        <v>1207520.8700000001</v>
      </c>
      <c r="F695" s="38">
        <v>1207520.8700000001</v>
      </c>
      <c r="G695" s="385">
        <v>274725</v>
      </c>
      <c r="H695" s="38">
        <v>274725</v>
      </c>
      <c r="I695" s="378">
        <f t="shared" si="12"/>
        <v>1482245.87</v>
      </c>
      <c r="J695" s="41"/>
      <c r="K695" s="359"/>
    </row>
    <row r="696" spans="1:11" s="6" customFormat="1" ht="30">
      <c r="A696" s="597">
        <v>3896</v>
      </c>
      <c r="B696" s="69" t="s">
        <v>561</v>
      </c>
      <c r="C696" s="203" t="s">
        <v>31</v>
      </c>
      <c r="D696" s="204">
        <v>14</v>
      </c>
      <c r="E696" s="38">
        <v>2802.8</v>
      </c>
      <c r="F696" s="38">
        <v>39239.200000000004</v>
      </c>
      <c r="G696" s="385">
        <v>1000</v>
      </c>
      <c r="H696" s="38">
        <v>14000</v>
      </c>
      <c r="I696" s="378">
        <f t="shared" si="12"/>
        <v>53239.200000000004</v>
      </c>
      <c r="J696" s="41"/>
      <c r="K696" s="359"/>
    </row>
    <row r="697" spans="1:11" s="6" customFormat="1" ht="30">
      <c r="A697" s="804">
        <v>3897</v>
      </c>
      <c r="B697" s="69" t="s">
        <v>544</v>
      </c>
      <c r="C697" s="203" t="s">
        <v>31</v>
      </c>
      <c r="D697" s="204">
        <v>5</v>
      </c>
      <c r="E697" s="38">
        <v>2798.4</v>
      </c>
      <c r="F697" s="38">
        <v>13992</v>
      </c>
      <c r="G697" s="385">
        <v>1000</v>
      </c>
      <c r="H697" s="38">
        <v>5000</v>
      </c>
      <c r="I697" s="378">
        <f t="shared" si="12"/>
        <v>18992</v>
      </c>
      <c r="J697" s="41"/>
      <c r="K697" s="359"/>
    </row>
    <row r="698" spans="1:11" s="6" customFormat="1" ht="30">
      <c r="A698" s="597">
        <v>3898</v>
      </c>
      <c r="B698" s="69" t="s">
        <v>811</v>
      </c>
      <c r="C698" s="203" t="s">
        <v>31</v>
      </c>
      <c r="D698" s="204">
        <v>1</v>
      </c>
      <c r="E698" s="38">
        <v>39716</v>
      </c>
      <c r="F698" s="38">
        <v>39716</v>
      </c>
      <c r="G698" s="385">
        <v>5200</v>
      </c>
      <c r="H698" s="38">
        <v>5200</v>
      </c>
      <c r="I698" s="378">
        <f t="shared" si="12"/>
        <v>44916</v>
      </c>
      <c r="J698" s="41"/>
      <c r="K698" s="359"/>
    </row>
    <row r="699" spans="1:11" s="6" customFormat="1" ht="30">
      <c r="A699" s="804">
        <v>3899</v>
      </c>
      <c r="B699" s="69" t="s">
        <v>564</v>
      </c>
      <c r="C699" s="203" t="s">
        <v>31</v>
      </c>
      <c r="D699" s="204">
        <v>14</v>
      </c>
      <c r="E699" s="38">
        <v>488.40000000000003</v>
      </c>
      <c r="F699" s="38">
        <v>6837.6</v>
      </c>
      <c r="G699" s="385">
        <v>1110</v>
      </c>
      <c r="H699" s="38">
        <v>15540</v>
      </c>
      <c r="I699" s="378">
        <f t="shared" si="12"/>
        <v>22377.599999999999</v>
      </c>
      <c r="J699" s="41"/>
      <c r="K699" s="359"/>
    </row>
    <row r="700" spans="1:11" s="6" customFormat="1" ht="30">
      <c r="A700" s="597">
        <v>3900</v>
      </c>
      <c r="B700" s="69" t="s">
        <v>546</v>
      </c>
      <c r="C700" s="203" t="s">
        <v>31</v>
      </c>
      <c r="D700" s="204">
        <v>5</v>
      </c>
      <c r="E700" s="38">
        <v>580.80000000000007</v>
      </c>
      <c r="F700" s="38">
        <v>2904.0000000000005</v>
      </c>
      <c r="G700" s="385">
        <v>1110</v>
      </c>
      <c r="H700" s="38">
        <v>5550</v>
      </c>
      <c r="I700" s="378">
        <f t="shared" si="12"/>
        <v>8454</v>
      </c>
      <c r="J700" s="41"/>
      <c r="K700" s="359"/>
    </row>
    <row r="701" spans="1:11" s="6" customFormat="1" ht="15">
      <c r="A701" s="804">
        <v>3901</v>
      </c>
      <c r="B701" s="69" t="s">
        <v>812</v>
      </c>
      <c r="C701" s="203" t="s">
        <v>31</v>
      </c>
      <c r="D701" s="204">
        <v>1</v>
      </c>
      <c r="E701" s="38">
        <v>12382</v>
      </c>
      <c r="F701" s="38">
        <v>12382</v>
      </c>
      <c r="G701" s="385">
        <v>5775</v>
      </c>
      <c r="H701" s="38">
        <v>5775</v>
      </c>
      <c r="I701" s="378">
        <f t="shared" si="12"/>
        <v>18157</v>
      </c>
      <c r="J701" s="41"/>
      <c r="K701" s="359"/>
    </row>
    <row r="702" spans="1:11" s="6" customFormat="1" ht="45">
      <c r="A702" s="597">
        <v>3902</v>
      </c>
      <c r="B702" s="69" t="s">
        <v>567</v>
      </c>
      <c r="C702" s="203" t="s">
        <v>2461</v>
      </c>
      <c r="D702" s="204" t="s">
        <v>2818</v>
      </c>
      <c r="E702" s="38">
        <v>1899.6</v>
      </c>
      <c r="F702" s="38">
        <v>25777.572</v>
      </c>
      <c r="G702" s="385">
        <v>1450</v>
      </c>
      <c r="H702" s="38">
        <v>29667</v>
      </c>
      <c r="I702" s="378">
        <f t="shared" si="12"/>
        <v>55444.572</v>
      </c>
      <c r="J702" s="41"/>
      <c r="K702" s="359"/>
    </row>
    <row r="703" spans="1:11" s="6" customFormat="1" ht="45">
      <c r="A703" s="804">
        <v>3903</v>
      </c>
      <c r="B703" s="69" t="s">
        <v>549</v>
      </c>
      <c r="C703" s="203" t="s">
        <v>2461</v>
      </c>
      <c r="D703" s="204" t="s">
        <v>2819</v>
      </c>
      <c r="E703" s="38">
        <v>2374.7999999999997</v>
      </c>
      <c r="F703" s="38">
        <v>30753.66</v>
      </c>
      <c r="G703" s="385">
        <v>1450</v>
      </c>
      <c r="H703" s="38">
        <v>35394.5</v>
      </c>
      <c r="I703" s="378">
        <f t="shared" si="12"/>
        <v>66148.160000000003</v>
      </c>
      <c r="J703" s="41"/>
      <c r="K703" s="359"/>
    </row>
    <row r="704" spans="1:11" s="6" customFormat="1" ht="45">
      <c r="A704" s="597">
        <v>3904</v>
      </c>
      <c r="B704" s="69" t="s">
        <v>742</v>
      </c>
      <c r="C704" s="203" t="s">
        <v>2461</v>
      </c>
      <c r="D704" s="204" t="s">
        <v>2820</v>
      </c>
      <c r="E704" s="38">
        <v>2968.7999999999997</v>
      </c>
      <c r="F704" s="38">
        <v>6501.6719999999996</v>
      </c>
      <c r="G704" s="385">
        <v>1450</v>
      </c>
      <c r="H704" s="38">
        <v>7482</v>
      </c>
      <c r="I704" s="378">
        <f t="shared" si="12"/>
        <v>13983.671999999999</v>
      </c>
      <c r="J704" s="41"/>
      <c r="K704" s="359"/>
    </row>
    <row r="705" spans="1:11" s="6" customFormat="1" ht="45">
      <c r="A705" s="804">
        <v>3905</v>
      </c>
      <c r="B705" s="69" t="s">
        <v>568</v>
      </c>
      <c r="C705" s="203" t="s">
        <v>2461</v>
      </c>
      <c r="D705" s="204" t="s">
        <v>2821</v>
      </c>
      <c r="E705" s="38">
        <v>3740.3999999999996</v>
      </c>
      <c r="F705" s="38">
        <v>8914.619999999999</v>
      </c>
      <c r="G705" s="385">
        <v>1450</v>
      </c>
      <c r="H705" s="38">
        <v>10266</v>
      </c>
      <c r="I705" s="378">
        <f t="shared" si="12"/>
        <v>19180.62</v>
      </c>
      <c r="J705" s="41"/>
      <c r="K705" s="359"/>
    </row>
    <row r="706" spans="1:11" s="6" customFormat="1" ht="45">
      <c r="A706" s="597">
        <v>3906</v>
      </c>
      <c r="B706" s="69" t="s">
        <v>550</v>
      </c>
      <c r="C706" s="203" t="s">
        <v>2461</v>
      </c>
      <c r="D706" s="204" t="s">
        <v>2822</v>
      </c>
      <c r="E706" s="38">
        <v>4749.5999999999995</v>
      </c>
      <c r="F706" s="38">
        <v>1139.9039999999998</v>
      </c>
      <c r="G706" s="385">
        <v>1450</v>
      </c>
      <c r="H706" s="38">
        <v>1305</v>
      </c>
      <c r="I706" s="378">
        <f t="shared" si="12"/>
        <v>2444.9039999999995</v>
      </c>
      <c r="J706" s="41"/>
      <c r="K706" s="359"/>
    </row>
    <row r="707" spans="1:11" s="6" customFormat="1" ht="45">
      <c r="A707" s="804">
        <v>3907</v>
      </c>
      <c r="B707" s="69" t="s">
        <v>653</v>
      </c>
      <c r="C707" s="203" t="s">
        <v>2461</v>
      </c>
      <c r="D707" s="204" t="s">
        <v>2823</v>
      </c>
      <c r="E707" s="38">
        <v>3104.4</v>
      </c>
      <c r="F707" s="38">
        <v>6432.3167999999996</v>
      </c>
      <c r="G707" s="385">
        <v>1450</v>
      </c>
      <c r="H707" s="38">
        <v>7511</v>
      </c>
      <c r="I707" s="378">
        <f t="shared" si="12"/>
        <v>13943.316800000001</v>
      </c>
      <c r="J707" s="41"/>
      <c r="K707" s="359"/>
    </row>
    <row r="708" spans="1:11" s="6" customFormat="1" ht="45">
      <c r="A708" s="597">
        <v>3908</v>
      </c>
      <c r="B708" s="69" t="s">
        <v>813</v>
      </c>
      <c r="C708" s="203" t="s">
        <v>2461</v>
      </c>
      <c r="D708" s="204" t="s">
        <v>2824</v>
      </c>
      <c r="E708" s="38">
        <v>3404.4</v>
      </c>
      <c r="F708" s="38">
        <v>2641.8144000000002</v>
      </c>
      <c r="G708" s="385">
        <v>1450</v>
      </c>
      <c r="H708" s="38">
        <v>3094.2999999999997</v>
      </c>
      <c r="I708" s="378">
        <f t="shared" ref="I708:I771" si="13">H708+F708</f>
        <v>5736.1144000000004</v>
      </c>
      <c r="J708" s="41"/>
      <c r="K708" s="359"/>
    </row>
    <row r="709" spans="1:11" s="6" customFormat="1" ht="45">
      <c r="A709" s="804">
        <v>3909</v>
      </c>
      <c r="B709" s="69" t="s">
        <v>814</v>
      </c>
      <c r="C709" s="203" t="s">
        <v>2461</v>
      </c>
      <c r="D709" s="204" t="s">
        <v>2825</v>
      </c>
      <c r="E709" s="38">
        <v>6769.2</v>
      </c>
      <c r="F709" s="38">
        <v>649.84320000000002</v>
      </c>
      <c r="G709" s="385">
        <v>1450</v>
      </c>
      <c r="H709" s="38">
        <v>696</v>
      </c>
      <c r="I709" s="378">
        <f t="shared" si="13"/>
        <v>1345.8432</v>
      </c>
      <c r="J709" s="41"/>
      <c r="K709" s="359"/>
    </row>
    <row r="710" spans="1:11" s="6" customFormat="1" ht="30">
      <c r="A710" s="597">
        <v>3910</v>
      </c>
      <c r="B710" s="69" t="s">
        <v>815</v>
      </c>
      <c r="C710" s="203" t="s">
        <v>31</v>
      </c>
      <c r="D710" s="204" t="s">
        <v>2826</v>
      </c>
      <c r="E710" s="38">
        <v>310.8</v>
      </c>
      <c r="F710" s="38">
        <v>310.8</v>
      </c>
      <c r="G710" s="385">
        <v>1450</v>
      </c>
      <c r="H710" s="38">
        <v>142.1</v>
      </c>
      <c r="I710" s="378">
        <f t="shared" si="13"/>
        <v>452.9</v>
      </c>
      <c r="J710" s="41"/>
      <c r="K710" s="359"/>
    </row>
    <row r="711" spans="1:11" s="6" customFormat="1" ht="45">
      <c r="A711" s="804">
        <v>3911</v>
      </c>
      <c r="B711" s="69" t="s">
        <v>571</v>
      </c>
      <c r="C711" s="203" t="s">
        <v>2031</v>
      </c>
      <c r="D711" s="204" t="s">
        <v>2827</v>
      </c>
      <c r="E711" s="38">
        <v>409.2</v>
      </c>
      <c r="F711" s="38">
        <v>4910.3999999999996</v>
      </c>
      <c r="G711" s="385">
        <v>1450</v>
      </c>
      <c r="H711" s="38">
        <v>3072.55</v>
      </c>
      <c r="I711" s="378">
        <f t="shared" si="13"/>
        <v>7982.95</v>
      </c>
      <c r="J711" s="41"/>
      <c r="K711" s="359"/>
    </row>
    <row r="712" spans="1:11" s="6" customFormat="1" ht="45">
      <c r="A712" s="597">
        <v>3912</v>
      </c>
      <c r="B712" s="69" t="s">
        <v>552</v>
      </c>
      <c r="C712" s="203" t="s">
        <v>2031</v>
      </c>
      <c r="D712" s="204" t="s">
        <v>2828</v>
      </c>
      <c r="E712" s="38">
        <v>463.2</v>
      </c>
      <c r="F712" s="38">
        <v>4168.8</v>
      </c>
      <c r="G712" s="385">
        <v>1450</v>
      </c>
      <c r="H712" s="38">
        <v>3395.9</v>
      </c>
      <c r="I712" s="378">
        <f t="shared" si="13"/>
        <v>7564.7000000000007</v>
      </c>
      <c r="J712" s="41"/>
      <c r="K712" s="359"/>
    </row>
    <row r="713" spans="1:11" s="6" customFormat="1" ht="45">
      <c r="A713" s="804">
        <v>3913</v>
      </c>
      <c r="B713" s="69" t="s">
        <v>816</v>
      </c>
      <c r="C713" s="203" t="s">
        <v>2031</v>
      </c>
      <c r="D713" s="204" t="s">
        <v>2787</v>
      </c>
      <c r="E713" s="38">
        <v>690</v>
      </c>
      <c r="F713" s="38">
        <v>690</v>
      </c>
      <c r="G713" s="385">
        <v>1450</v>
      </c>
      <c r="H713" s="38">
        <v>561.15</v>
      </c>
      <c r="I713" s="378">
        <f t="shared" si="13"/>
        <v>1251.1500000000001</v>
      </c>
      <c r="J713" s="41"/>
      <c r="K713" s="359"/>
    </row>
    <row r="714" spans="1:11" s="6" customFormat="1" ht="45">
      <c r="A714" s="597">
        <v>3914</v>
      </c>
      <c r="B714" s="69" t="s">
        <v>817</v>
      </c>
      <c r="C714" s="203" t="s">
        <v>2031</v>
      </c>
      <c r="D714" s="204" t="s">
        <v>2830</v>
      </c>
      <c r="E714" s="38">
        <v>2212.7999999999997</v>
      </c>
      <c r="F714" s="38">
        <v>4425.5999999999995</v>
      </c>
      <c r="G714" s="385">
        <v>1450</v>
      </c>
      <c r="H714" s="38">
        <v>2857.9500000000003</v>
      </c>
      <c r="I714" s="378">
        <f t="shared" si="13"/>
        <v>7283.5499999999993</v>
      </c>
      <c r="J714" s="41"/>
      <c r="K714" s="359"/>
    </row>
    <row r="715" spans="1:11" s="6" customFormat="1" ht="30">
      <c r="A715" s="804">
        <v>3915</v>
      </c>
      <c r="B715" s="70" t="s">
        <v>576</v>
      </c>
      <c r="C715" s="203" t="s">
        <v>2031</v>
      </c>
      <c r="D715" s="204" t="s">
        <v>2831</v>
      </c>
      <c r="E715" s="38">
        <v>265.2</v>
      </c>
      <c r="F715" s="38">
        <v>530.4</v>
      </c>
      <c r="G715" s="385">
        <v>1450</v>
      </c>
      <c r="H715" s="38">
        <v>658.30000000000007</v>
      </c>
      <c r="I715" s="378">
        <f t="shared" si="13"/>
        <v>1188.7</v>
      </c>
      <c r="J715" s="41"/>
      <c r="K715" s="359"/>
    </row>
    <row r="716" spans="1:11" s="6" customFormat="1" ht="30">
      <c r="A716" s="597">
        <v>3916</v>
      </c>
      <c r="B716" s="70" t="s">
        <v>818</v>
      </c>
      <c r="C716" s="203" t="s">
        <v>2031</v>
      </c>
      <c r="D716" s="204" t="s">
        <v>2832</v>
      </c>
      <c r="E716" s="38">
        <v>334.8</v>
      </c>
      <c r="F716" s="38">
        <v>1339.2</v>
      </c>
      <c r="G716" s="385">
        <v>1450</v>
      </c>
      <c r="H716" s="38">
        <v>1644.3</v>
      </c>
      <c r="I716" s="378">
        <f t="shared" si="13"/>
        <v>2983.5</v>
      </c>
      <c r="J716" s="41"/>
      <c r="K716" s="359"/>
    </row>
    <row r="717" spans="1:11" s="6" customFormat="1" ht="30">
      <c r="A717" s="804">
        <v>3917</v>
      </c>
      <c r="B717" s="70" t="s">
        <v>819</v>
      </c>
      <c r="C717" s="203" t="s">
        <v>2031</v>
      </c>
      <c r="D717" s="204" t="s">
        <v>2833</v>
      </c>
      <c r="E717" s="38">
        <v>412.8</v>
      </c>
      <c r="F717" s="38">
        <v>1238.4000000000001</v>
      </c>
      <c r="G717" s="385">
        <v>1450</v>
      </c>
      <c r="H717" s="38">
        <v>1551.5</v>
      </c>
      <c r="I717" s="378">
        <f t="shared" si="13"/>
        <v>2789.9</v>
      </c>
      <c r="J717" s="41"/>
      <c r="K717" s="359"/>
    </row>
    <row r="718" spans="1:11" s="6" customFormat="1" ht="30">
      <c r="A718" s="597">
        <v>3918</v>
      </c>
      <c r="B718" s="70" t="s">
        <v>820</v>
      </c>
      <c r="C718" s="203" t="s">
        <v>2031</v>
      </c>
      <c r="D718" s="204" t="s">
        <v>2791</v>
      </c>
      <c r="E718" s="38">
        <v>477.59999999999997</v>
      </c>
      <c r="F718" s="38">
        <v>477.59999999999997</v>
      </c>
      <c r="G718" s="385">
        <v>1450</v>
      </c>
      <c r="H718" s="38">
        <v>656.85</v>
      </c>
      <c r="I718" s="378">
        <f t="shared" si="13"/>
        <v>1134.45</v>
      </c>
      <c r="J718" s="41"/>
      <c r="K718" s="359"/>
    </row>
    <row r="719" spans="1:11" s="6" customFormat="1" ht="45">
      <c r="A719" s="804">
        <v>3919</v>
      </c>
      <c r="B719" s="70" t="s">
        <v>821</v>
      </c>
      <c r="C719" s="203" t="s">
        <v>2031</v>
      </c>
      <c r="D719" s="204" t="s">
        <v>2834</v>
      </c>
      <c r="E719" s="38">
        <v>2475.6</v>
      </c>
      <c r="F719" s="38">
        <v>2475.6</v>
      </c>
      <c r="G719" s="385">
        <v>1450</v>
      </c>
      <c r="H719" s="38">
        <v>981.65000000000009</v>
      </c>
      <c r="I719" s="378">
        <f t="shared" si="13"/>
        <v>3457.25</v>
      </c>
      <c r="J719" s="41"/>
      <c r="K719" s="359"/>
    </row>
    <row r="720" spans="1:11" s="6" customFormat="1" ht="45">
      <c r="A720" s="597">
        <v>3920</v>
      </c>
      <c r="B720" s="70" t="s">
        <v>822</v>
      </c>
      <c r="C720" s="203" t="s">
        <v>2031</v>
      </c>
      <c r="D720" s="204" t="s">
        <v>2835</v>
      </c>
      <c r="E720" s="38">
        <v>1522.8</v>
      </c>
      <c r="F720" s="38">
        <v>1522.8</v>
      </c>
      <c r="G720" s="385">
        <v>1450</v>
      </c>
      <c r="H720" s="38">
        <v>1222.3499999999999</v>
      </c>
      <c r="I720" s="378">
        <f t="shared" si="13"/>
        <v>2745.1499999999996</v>
      </c>
      <c r="J720" s="41"/>
      <c r="K720" s="359"/>
    </row>
    <row r="721" spans="1:11" s="6" customFormat="1" ht="45">
      <c r="A721" s="804">
        <v>3921</v>
      </c>
      <c r="B721" s="70" t="s">
        <v>823</v>
      </c>
      <c r="C721" s="203" t="s">
        <v>2031</v>
      </c>
      <c r="D721" s="204" t="s">
        <v>2836</v>
      </c>
      <c r="E721" s="38">
        <v>3061.2</v>
      </c>
      <c r="F721" s="38">
        <v>3061.2</v>
      </c>
      <c r="G721" s="385">
        <v>1450</v>
      </c>
      <c r="H721" s="38">
        <v>2151.8000000000002</v>
      </c>
      <c r="I721" s="378">
        <f t="shared" si="13"/>
        <v>5213</v>
      </c>
      <c r="J721" s="41"/>
      <c r="K721" s="359"/>
    </row>
    <row r="722" spans="1:11" s="6" customFormat="1" ht="45">
      <c r="A722" s="597">
        <v>3922</v>
      </c>
      <c r="B722" s="70" t="s">
        <v>824</v>
      </c>
      <c r="C722" s="203" t="s">
        <v>2031</v>
      </c>
      <c r="D722" s="204" t="s">
        <v>2837</v>
      </c>
      <c r="E722" s="38">
        <v>2475.6</v>
      </c>
      <c r="F722" s="38">
        <v>4951.2</v>
      </c>
      <c r="G722" s="385">
        <v>1450</v>
      </c>
      <c r="H722" s="38">
        <v>1961.85</v>
      </c>
      <c r="I722" s="378">
        <f t="shared" si="13"/>
        <v>6913.0499999999993</v>
      </c>
      <c r="J722" s="41"/>
      <c r="K722" s="359"/>
    </row>
    <row r="723" spans="1:11" s="6" customFormat="1" ht="45">
      <c r="A723" s="804">
        <v>3923</v>
      </c>
      <c r="B723" s="70" t="s">
        <v>581</v>
      </c>
      <c r="C723" s="203" t="s">
        <v>2031</v>
      </c>
      <c r="D723" s="204" t="s">
        <v>2505</v>
      </c>
      <c r="E723" s="38">
        <v>420</v>
      </c>
      <c r="F723" s="38">
        <v>840</v>
      </c>
      <c r="G723" s="385">
        <v>1450</v>
      </c>
      <c r="H723" s="38">
        <v>551</v>
      </c>
      <c r="I723" s="378">
        <f t="shared" si="13"/>
        <v>1391</v>
      </c>
      <c r="J723" s="41"/>
      <c r="K723" s="359"/>
    </row>
    <row r="724" spans="1:11" s="6" customFormat="1" ht="45">
      <c r="A724" s="597">
        <v>3924</v>
      </c>
      <c r="B724" s="70" t="s">
        <v>825</v>
      </c>
      <c r="C724" s="203" t="s">
        <v>2031</v>
      </c>
      <c r="D724" s="204" t="s">
        <v>2838</v>
      </c>
      <c r="E724" s="38">
        <v>506.4</v>
      </c>
      <c r="F724" s="38">
        <v>3544.7999999999997</v>
      </c>
      <c r="G724" s="385">
        <v>1450</v>
      </c>
      <c r="H724" s="38">
        <v>2289.5499999999997</v>
      </c>
      <c r="I724" s="378">
        <f t="shared" si="13"/>
        <v>5834.3499999999995</v>
      </c>
      <c r="J724" s="41"/>
      <c r="K724" s="359"/>
    </row>
    <row r="725" spans="1:11" s="6" customFormat="1" ht="45">
      <c r="A725" s="804">
        <v>3925</v>
      </c>
      <c r="B725" s="69" t="s">
        <v>826</v>
      </c>
      <c r="C725" s="203" t="s">
        <v>2031</v>
      </c>
      <c r="D725" s="204" t="s">
        <v>2839</v>
      </c>
      <c r="E725" s="38">
        <v>616.79999999999995</v>
      </c>
      <c r="F725" s="38">
        <v>1850.3999999999999</v>
      </c>
      <c r="G725" s="385">
        <v>1450</v>
      </c>
      <c r="H725" s="38">
        <v>1180.3</v>
      </c>
      <c r="I725" s="378">
        <f t="shared" si="13"/>
        <v>3030.7</v>
      </c>
      <c r="J725" s="41"/>
      <c r="K725" s="359"/>
    </row>
    <row r="726" spans="1:11" s="6" customFormat="1" ht="45">
      <c r="A726" s="597">
        <v>3926</v>
      </c>
      <c r="B726" s="69" t="s">
        <v>827</v>
      </c>
      <c r="C726" s="203" t="s">
        <v>2031</v>
      </c>
      <c r="D726" s="204" t="s">
        <v>2840</v>
      </c>
      <c r="E726" s="38">
        <v>681.6</v>
      </c>
      <c r="F726" s="38">
        <v>1363.2</v>
      </c>
      <c r="G726" s="385">
        <v>1450</v>
      </c>
      <c r="H726" s="38">
        <v>804.75000000000011</v>
      </c>
      <c r="I726" s="378">
        <f t="shared" si="13"/>
        <v>2167.9500000000003</v>
      </c>
      <c r="J726" s="41"/>
      <c r="K726" s="359"/>
    </row>
    <row r="727" spans="1:11" s="6" customFormat="1" ht="45">
      <c r="A727" s="804">
        <v>3927</v>
      </c>
      <c r="B727" s="69" t="s">
        <v>583</v>
      </c>
      <c r="C727" s="203" t="s">
        <v>2031</v>
      </c>
      <c r="D727" s="204" t="s">
        <v>2508</v>
      </c>
      <c r="E727" s="38">
        <v>949.19999999999993</v>
      </c>
      <c r="F727" s="38">
        <v>949.19999999999993</v>
      </c>
      <c r="G727" s="385">
        <v>1450</v>
      </c>
      <c r="H727" s="38">
        <v>488.65000000000003</v>
      </c>
      <c r="I727" s="378">
        <f t="shared" si="13"/>
        <v>1437.85</v>
      </c>
      <c r="J727" s="41"/>
      <c r="K727" s="359"/>
    </row>
    <row r="728" spans="1:11" s="6" customFormat="1" ht="45">
      <c r="A728" s="597">
        <v>3928</v>
      </c>
      <c r="B728" s="69" t="s">
        <v>828</v>
      </c>
      <c r="C728" s="203" t="s">
        <v>2031</v>
      </c>
      <c r="D728" s="204" t="s">
        <v>2841</v>
      </c>
      <c r="E728" s="38">
        <v>949.19999999999993</v>
      </c>
      <c r="F728" s="38">
        <v>949.19999999999993</v>
      </c>
      <c r="G728" s="385">
        <v>1450</v>
      </c>
      <c r="H728" s="38">
        <v>497.35</v>
      </c>
      <c r="I728" s="378">
        <f t="shared" si="13"/>
        <v>1446.55</v>
      </c>
      <c r="J728" s="41"/>
      <c r="K728" s="359"/>
    </row>
    <row r="729" spans="1:11" s="6" customFormat="1" ht="45">
      <c r="A729" s="804">
        <v>3929</v>
      </c>
      <c r="B729" s="69" t="s">
        <v>829</v>
      </c>
      <c r="C729" s="203" t="s">
        <v>2031</v>
      </c>
      <c r="D729" s="204" t="s">
        <v>2842</v>
      </c>
      <c r="E729" s="38">
        <v>1080</v>
      </c>
      <c r="F729" s="38">
        <v>1080</v>
      </c>
      <c r="G729" s="385">
        <v>1450</v>
      </c>
      <c r="H729" s="38">
        <v>508.95</v>
      </c>
      <c r="I729" s="378">
        <f t="shared" si="13"/>
        <v>1588.95</v>
      </c>
      <c r="J729" s="41"/>
      <c r="K729" s="359"/>
    </row>
    <row r="730" spans="1:11" s="6" customFormat="1" ht="45">
      <c r="A730" s="597">
        <v>3930</v>
      </c>
      <c r="B730" s="69" t="s">
        <v>640</v>
      </c>
      <c r="C730" s="203" t="s">
        <v>2532</v>
      </c>
      <c r="D730" s="204" t="s">
        <v>2843</v>
      </c>
      <c r="E730" s="38">
        <v>976.52</v>
      </c>
      <c r="F730" s="38">
        <v>2099.518</v>
      </c>
      <c r="G730" s="385">
        <v>1250</v>
      </c>
      <c r="H730" s="38">
        <v>2687.5</v>
      </c>
      <c r="I730" s="378">
        <f t="shared" si="13"/>
        <v>4787.018</v>
      </c>
      <c r="J730" s="41"/>
      <c r="K730" s="359"/>
    </row>
    <row r="731" spans="1:11" s="6" customFormat="1" ht="30">
      <c r="A731" s="804">
        <v>3931</v>
      </c>
      <c r="B731" s="69" t="s">
        <v>558</v>
      </c>
      <c r="C731" s="203" t="s">
        <v>2532</v>
      </c>
      <c r="D731" s="204" t="s">
        <v>2844</v>
      </c>
      <c r="E731" s="38">
        <v>425.029</v>
      </c>
      <c r="F731" s="38">
        <v>4012.2737599999996</v>
      </c>
      <c r="G731" s="385">
        <v>1250</v>
      </c>
      <c r="H731" s="38">
        <v>11800</v>
      </c>
      <c r="I731" s="378">
        <f t="shared" si="13"/>
        <v>15812.27376</v>
      </c>
      <c r="J731" s="41"/>
      <c r="K731" s="359"/>
    </row>
    <row r="732" spans="1:11" s="6" customFormat="1" ht="15">
      <c r="A732" s="597">
        <v>3932</v>
      </c>
      <c r="B732" s="69"/>
      <c r="C732" s="203"/>
      <c r="D732" s="204"/>
      <c r="E732" s="38"/>
      <c r="F732" s="38"/>
      <c r="G732" s="385"/>
      <c r="H732" s="38"/>
      <c r="I732" s="378">
        <f t="shared" si="13"/>
        <v>0</v>
      </c>
      <c r="J732" s="41"/>
      <c r="K732" s="359"/>
    </row>
    <row r="733" spans="1:11" s="6" customFormat="1" ht="15">
      <c r="A733" s="804">
        <v>3933</v>
      </c>
      <c r="B733" s="69" t="s">
        <v>2845</v>
      </c>
      <c r="C733" s="203"/>
      <c r="D733" s="204"/>
      <c r="E733" s="38"/>
      <c r="F733" s="38"/>
      <c r="G733" s="385"/>
      <c r="H733" s="38"/>
      <c r="I733" s="378">
        <f t="shared" si="13"/>
        <v>0</v>
      </c>
      <c r="J733" s="41"/>
      <c r="K733" s="359"/>
    </row>
    <row r="734" spans="1:11" s="6" customFormat="1" ht="30">
      <c r="A734" s="597">
        <v>3934</v>
      </c>
      <c r="B734" s="69" t="s">
        <v>830</v>
      </c>
      <c r="C734" s="203" t="s">
        <v>31</v>
      </c>
      <c r="D734" s="204">
        <v>1</v>
      </c>
      <c r="E734" s="38">
        <v>334512.14</v>
      </c>
      <c r="F734" s="38">
        <v>334512.14</v>
      </c>
      <c r="G734" s="385">
        <v>241758</v>
      </c>
      <c r="H734" s="38">
        <v>241758</v>
      </c>
      <c r="I734" s="378">
        <f t="shared" si="13"/>
        <v>576270.14</v>
      </c>
      <c r="J734" s="41"/>
      <c r="K734" s="359"/>
    </row>
    <row r="735" spans="1:11" s="6" customFormat="1" ht="15">
      <c r="A735" s="804">
        <v>3935</v>
      </c>
      <c r="B735" s="69" t="s">
        <v>831</v>
      </c>
      <c r="C735" s="203"/>
      <c r="D735" s="204"/>
      <c r="E735" s="38"/>
      <c r="F735" s="38"/>
      <c r="G735" s="385"/>
      <c r="H735" s="38"/>
      <c r="I735" s="378">
        <f t="shared" si="13"/>
        <v>0</v>
      </c>
      <c r="J735" s="41"/>
      <c r="K735" s="359"/>
    </row>
    <row r="736" spans="1:11" s="6" customFormat="1" ht="30">
      <c r="A736" s="597">
        <v>3936</v>
      </c>
      <c r="B736" s="69" t="s">
        <v>832</v>
      </c>
      <c r="C736" s="203"/>
      <c r="D736" s="204"/>
      <c r="E736" s="38"/>
      <c r="F736" s="38"/>
      <c r="G736" s="385"/>
      <c r="H736" s="38"/>
      <c r="I736" s="378">
        <f t="shared" si="13"/>
        <v>0</v>
      </c>
      <c r="J736" s="41"/>
      <c r="K736" s="359"/>
    </row>
    <row r="737" spans="1:11" s="6" customFormat="1" ht="30">
      <c r="A737" s="804">
        <v>3937</v>
      </c>
      <c r="B737" s="69" t="s">
        <v>833</v>
      </c>
      <c r="C737" s="203"/>
      <c r="D737" s="204"/>
      <c r="E737" s="38"/>
      <c r="F737" s="38"/>
      <c r="G737" s="385"/>
      <c r="H737" s="38"/>
      <c r="I737" s="378">
        <f t="shared" si="13"/>
        <v>0</v>
      </c>
      <c r="J737" s="41"/>
      <c r="K737" s="359"/>
    </row>
    <row r="738" spans="1:11" s="6" customFormat="1" ht="15">
      <c r="A738" s="597">
        <v>3938</v>
      </c>
      <c r="B738" s="70" t="s">
        <v>834</v>
      </c>
      <c r="C738" s="203"/>
      <c r="D738" s="204"/>
      <c r="E738" s="38"/>
      <c r="F738" s="38"/>
      <c r="G738" s="385"/>
      <c r="H738" s="38"/>
      <c r="I738" s="378">
        <f t="shared" si="13"/>
        <v>0</v>
      </c>
      <c r="J738" s="41"/>
      <c r="K738" s="359"/>
    </row>
    <row r="739" spans="1:11" s="6" customFormat="1" ht="15">
      <c r="A739" s="804">
        <v>3939</v>
      </c>
      <c r="B739" s="69" t="s">
        <v>835</v>
      </c>
      <c r="C739" s="203"/>
      <c r="D739" s="204"/>
      <c r="E739" s="38"/>
      <c r="F739" s="38"/>
      <c r="G739" s="385"/>
      <c r="H739" s="38"/>
      <c r="I739" s="378">
        <f t="shared" si="13"/>
        <v>0</v>
      </c>
      <c r="J739" s="41"/>
      <c r="K739" s="359"/>
    </row>
    <row r="740" spans="1:11" s="6" customFormat="1" ht="15">
      <c r="A740" s="597">
        <v>3940</v>
      </c>
      <c r="B740" s="69" t="s">
        <v>836</v>
      </c>
      <c r="C740" s="203"/>
      <c r="D740" s="204"/>
      <c r="E740" s="38"/>
      <c r="F740" s="38"/>
      <c r="G740" s="385"/>
      <c r="H740" s="38"/>
      <c r="I740" s="378">
        <f t="shared" si="13"/>
        <v>0</v>
      </c>
      <c r="J740" s="41"/>
      <c r="K740" s="359"/>
    </row>
    <row r="741" spans="1:11" s="6" customFormat="1" ht="15">
      <c r="A741" s="804">
        <v>3941</v>
      </c>
      <c r="B741" s="69" t="s">
        <v>837</v>
      </c>
      <c r="C741" s="203"/>
      <c r="D741" s="204"/>
      <c r="E741" s="38"/>
      <c r="F741" s="38"/>
      <c r="G741" s="385"/>
      <c r="H741" s="38"/>
      <c r="I741" s="378">
        <f t="shared" si="13"/>
        <v>0</v>
      </c>
      <c r="J741" s="41"/>
      <c r="K741" s="359"/>
    </row>
    <row r="742" spans="1:11" s="6" customFormat="1" ht="30">
      <c r="A742" s="597">
        <v>3942</v>
      </c>
      <c r="B742" s="69" t="s">
        <v>560</v>
      </c>
      <c r="C742" s="203" t="s">
        <v>31</v>
      </c>
      <c r="D742" s="204">
        <v>9</v>
      </c>
      <c r="E742" s="38">
        <v>2247.8000000000002</v>
      </c>
      <c r="F742" s="38">
        <v>20230.2</v>
      </c>
      <c r="G742" s="385">
        <v>1000</v>
      </c>
      <c r="H742" s="38">
        <v>9000</v>
      </c>
      <c r="I742" s="378">
        <f t="shared" si="13"/>
        <v>29230.2</v>
      </c>
      <c r="J742" s="41"/>
      <c r="K742" s="359"/>
    </row>
    <row r="743" spans="1:11" s="6" customFormat="1" ht="30">
      <c r="A743" s="804">
        <v>3943</v>
      </c>
      <c r="B743" s="69" t="s">
        <v>838</v>
      </c>
      <c r="C743" s="203" t="s">
        <v>31</v>
      </c>
      <c r="D743" s="204">
        <v>1</v>
      </c>
      <c r="E743" s="38">
        <v>38447.5</v>
      </c>
      <c r="F743" s="38">
        <v>38447.5</v>
      </c>
      <c r="G743" s="385">
        <v>5200</v>
      </c>
      <c r="H743" s="38">
        <v>5200</v>
      </c>
      <c r="I743" s="378">
        <f t="shared" si="13"/>
        <v>43647.5</v>
      </c>
      <c r="J743" s="41"/>
      <c r="K743" s="359"/>
    </row>
    <row r="744" spans="1:11" s="6" customFormat="1" ht="30">
      <c r="A744" s="597">
        <v>3944</v>
      </c>
      <c r="B744" s="69" t="s">
        <v>563</v>
      </c>
      <c r="C744" s="203" t="s">
        <v>31</v>
      </c>
      <c r="D744" s="204">
        <v>9</v>
      </c>
      <c r="E744" s="38">
        <v>372.90000000000003</v>
      </c>
      <c r="F744" s="38">
        <v>3356.1000000000004</v>
      </c>
      <c r="G744" s="385">
        <v>1110</v>
      </c>
      <c r="H744" s="38">
        <v>9990</v>
      </c>
      <c r="I744" s="378">
        <f t="shared" si="13"/>
        <v>13346.1</v>
      </c>
      <c r="J744" s="41"/>
      <c r="K744" s="359"/>
    </row>
    <row r="745" spans="1:11" s="6" customFormat="1" ht="15">
      <c r="A745" s="804">
        <v>3945</v>
      </c>
      <c r="B745" s="69" t="s">
        <v>839</v>
      </c>
      <c r="C745" s="203" t="s">
        <v>31</v>
      </c>
      <c r="D745" s="204">
        <v>1</v>
      </c>
      <c r="E745" s="38">
        <v>3919.3</v>
      </c>
      <c r="F745" s="38">
        <v>3919.3</v>
      </c>
      <c r="G745" s="385">
        <v>1110</v>
      </c>
      <c r="H745" s="38">
        <v>1110</v>
      </c>
      <c r="I745" s="378">
        <f t="shared" si="13"/>
        <v>5029.3</v>
      </c>
      <c r="J745" s="41"/>
      <c r="K745" s="359"/>
    </row>
    <row r="746" spans="1:11" s="6" customFormat="1" ht="45">
      <c r="A746" s="597">
        <v>3946</v>
      </c>
      <c r="B746" s="69" t="s">
        <v>566</v>
      </c>
      <c r="C746" s="203" t="s">
        <v>2461</v>
      </c>
      <c r="D746" s="204" t="s">
        <v>2846</v>
      </c>
      <c r="E746" s="38">
        <v>1484.3999999999999</v>
      </c>
      <c r="F746" s="38">
        <v>15190.359999999999</v>
      </c>
      <c r="G746" s="385">
        <v>1450</v>
      </c>
      <c r="H746" s="38">
        <v>17487</v>
      </c>
      <c r="I746" s="378">
        <f t="shared" si="13"/>
        <v>32677.360000000001</v>
      </c>
      <c r="J746" s="41"/>
      <c r="K746" s="359"/>
    </row>
    <row r="747" spans="1:11" s="6" customFormat="1" ht="45">
      <c r="A747" s="804">
        <v>3947</v>
      </c>
      <c r="B747" s="69" t="s">
        <v>549</v>
      </c>
      <c r="C747" s="203" t="s">
        <v>2461</v>
      </c>
      <c r="D747" s="204" t="s">
        <v>2847</v>
      </c>
      <c r="E747" s="38">
        <v>2374.7999999999997</v>
      </c>
      <c r="F747" s="38">
        <v>5929.0839999999989</v>
      </c>
      <c r="G747" s="385">
        <v>1450</v>
      </c>
      <c r="H747" s="38">
        <v>6829.5</v>
      </c>
      <c r="I747" s="378">
        <f t="shared" si="13"/>
        <v>12758.583999999999</v>
      </c>
      <c r="J747" s="41"/>
      <c r="K747" s="359"/>
    </row>
    <row r="748" spans="1:11" s="6" customFormat="1" ht="45">
      <c r="A748" s="597">
        <v>3948</v>
      </c>
      <c r="B748" s="69" t="s">
        <v>742</v>
      </c>
      <c r="C748" s="203" t="s">
        <v>2461</v>
      </c>
      <c r="D748" s="204" t="s">
        <v>2848</v>
      </c>
      <c r="E748" s="38">
        <v>2968.7999999999997</v>
      </c>
      <c r="F748" s="38">
        <v>1385.4399999999998</v>
      </c>
      <c r="G748" s="385">
        <v>1450</v>
      </c>
      <c r="H748" s="38">
        <v>1595.0000000000002</v>
      </c>
      <c r="I748" s="378">
        <f t="shared" si="13"/>
        <v>2980.44</v>
      </c>
      <c r="J748" s="41"/>
      <c r="K748" s="359"/>
    </row>
    <row r="749" spans="1:11" s="6" customFormat="1" ht="45">
      <c r="A749" s="804">
        <v>3949</v>
      </c>
      <c r="B749" s="69" t="s">
        <v>840</v>
      </c>
      <c r="C749" s="203" t="s">
        <v>2461</v>
      </c>
      <c r="D749" s="204" t="s">
        <v>2849</v>
      </c>
      <c r="E749" s="38">
        <v>2504.4</v>
      </c>
      <c r="F749" s="38">
        <v>10037.635200000001</v>
      </c>
      <c r="G749" s="385">
        <v>1450</v>
      </c>
      <c r="H749" s="38">
        <v>11623.2</v>
      </c>
      <c r="I749" s="378">
        <f t="shared" si="13"/>
        <v>21660.835200000001</v>
      </c>
      <c r="J749" s="41"/>
      <c r="K749" s="359"/>
    </row>
    <row r="750" spans="1:11" s="6" customFormat="1" ht="45">
      <c r="A750" s="597">
        <v>3950</v>
      </c>
      <c r="B750" s="69" t="s">
        <v>841</v>
      </c>
      <c r="C750" s="203" t="s">
        <v>2461</v>
      </c>
      <c r="D750" s="204" t="s">
        <v>2850</v>
      </c>
      <c r="E750" s="38">
        <v>2504.4</v>
      </c>
      <c r="F750" s="38">
        <v>13062.9504</v>
      </c>
      <c r="G750" s="385">
        <v>1450</v>
      </c>
      <c r="H750" s="38">
        <v>15126.400000000001</v>
      </c>
      <c r="I750" s="378">
        <f t="shared" si="13"/>
        <v>28189.350400000003</v>
      </c>
      <c r="J750" s="41"/>
      <c r="K750" s="359"/>
    </row>
    <row r="751" spans="1:11" s="6" customFormat="1" ht="45">
      <c r="A751" s="804">
        <v>3951</v>
      </c>
      <c r="B751" s="69" t="s">
        <v>842</v>
      </c>
      <c r="C751" s="203" t="s">
        <v>2461</v>
      </c>
      <c r="D751" s="204" t="s">
        <v>2851</v>
      </c>
      <c r="E751" s="38">
        <v>3104.4</v>
      </c>
      <c r="F751" s="38">
        <v>1291.4304</v>
      </c>
      <c r="G751" s="385">
        <v>1450</v>
      </c>
      <c r="H751" s="38">
        <v>1508</v>
      </c>
      <c r="I751" s="378">
        <f t="shared" si="13"/>
        <v>2799.4304000000002</v>
      </c>
      <c r="J751" s="41"/>
      <c r="K751" s="359"/>
    </row>
    <row r="752" spans="1:11" s="6" customFormat="1" ht="45">
      <c r="A752" s="597">
        <v>3952</v>
      </c>
      <c r="B752" s="69" t="s">
        <v>843</v>
      </c>
      <c r="C752" s="203" t="s">
        <v>2031</v>
      </c>
      <c r="D752" s="204" t="s">
        <v>2504</v>
      </c>
      <c r="E752" s="38">
        <v>621.6</v>
      </c>
      <c r="F752" s="38">
        <v>621.6</v>
      </c>
      <c r="G752" s="385">
        <v>1450</v>
      </c>
      <c r="H752" s="38">
        <v>263.89999999999998</v>
      </c>
      <c r="I752" s="378">
        <f t="shared" si="13"/>
        <v>885.5</v>
      </c>
      <c r="J752" s="41"/>
      <c r="K752" s="359"/>
    </row>
    <row r="753" spans="1:11" s="6" customFormat="1" ht="45">
      <c r="A753" s="804">
        <v>3953</v>
      </c>
      <c r="B753" s="69" t="s">
        <v>637</v>
      </c>
      <c r="C753" s="203" t="s">
        <v>2031</v>
      </c>
      <c r="D753" s="204" t="s">
        <v>2852</v>
      </c>
      <c r="E753" s="38">
        <v>405.59999999999997</v>
      </c>
      <c r="F753" s="38">
        <v>7706.4</v>
      </c>
      <c r="G753" s="385">
        <v>1450</v>
      </c>
      <c r="H753" s="38">
        <v>3205.95</v>
      </c>
      <c r="I753" s="378">
        <f t="shared" si="13"/>
        <v>10912.349999999999</v>
      </c>
      <c r="J753" s="41"/>
      <c r="K753" s="359"/>
    </row>
    <row r="754" spans="1:11" s="6" customFormat="1" ht="45">
      <c r="A754" s="597">
        <v>3954</v>
      </c>
      <c r="B754" s="69" t="s">
        <v>844</v>
      </c>
      <c r="C754" s="203" t="s">
        <v>2031</v>
      </c>
      <c r="D754" s="204" t="s">
        <v>2853</v>
      </c>
      <c r="E754" s="38">
        <v>1118.3999999999999</v>
      </c>
      <c r="F754" s="38">
        <v>2236.7999999999997</v>
      </c>
      <c r="G754" s="385">
        <v>1450</v>
      </c>
      <c r="H754" s="38">
        <v>949.75</v>
      </c>
      <c r="I754" s="378">
        <f t="shared" si="13"/>
        <v>3186.5499999999997</v>
      </c>
      <c r="J754" s="41"/>
      <c r="K754" s="359"/>
    </row>
    <row r="755" spans="1:11" s="6" customFormat="1" ht="45">
      <c r="A755" s="804">
        <v>3955</v>
      </c>
      <c r="B755" s="69" t="s">
        <v>845</v>
      </c>
      <c r="C755" s="203" t="s">
        <v>2031</v>
      </c>
      <c r="D755" s="204" t="s">
        <v>2854</v>
      </c>
      <c r="E755" s="38">
        <v>1567.2</v>
      </c>
      <c r="F755" s="38">
        <v>1567.2</v>
      </c>
      <c r="G755" s="385">
        <v>1450</v>
      </c>
      <c r="H755" s="38">
        <v>961.35</v>
      </c>
      <c r="I755" s="378">
        <f t="shared" si="13"/>
        <v>2528.5500000000002</v>
      </c>
      <c r="J755" s="41"/>
      <c r="K755" s="359"/>
    </row>
    <row r="756" spans="1:11" s="6" customFormat="1" ht="45">
      <c r="A756" s="597">
        <v>3956</v>
      </c>
      <c r="B756" s="69" t="s">
        <v>846</v>
      </c>
      <c r="C756" s="203" t="s">
        <v>2031</v>
      </c>
      <c r="D756" s="204" t="s">
        <v>2855</v>
      </c>
      <c r="E756" s="38">
        <v>2016</v>
      </c>
      <c r="F756" s="38">
        <v>2016</v>
      </c>
      <c r="G756" s="385">
        <v>1450</v>
      </c>
      <c r="H756" s="38">
        <v>1325.3</v>
      </c>
      <c r="I756" s="378">
        <f t="shared" si="13"/>
        <v>3341.3</v>
      </c>
      <c r="J756" s="41"/>
      <c r="K756" s="359"/>
    </row>
    <row r="757" spans="1:11" s="6" customFormat="1" ht="30">
      <c r="A757" s="804">
        <v>3957</v>
      </c>
      <c r="B757" s="69" t="s">
        <v>847</v>
      </c>
      <c r="C757" s="203" t="s">
        <v>2031</v>
      </c>
      <c r="D757" s="204" t="s">
        <v>2856</v>
      </c>
      <c r="E757" s="38">
        <v>262.8</v>
      </c>
      <c r="F757" s="38">
        <v>262.8</v>
      </c>
      <c r="G757" s="385">
        <v>1450</v>
      </c>
      <c r="H757" s="38">
        <v>297.25</v>
      </c>
      <c r="I757" s="378">
        <f t="shared" si="13"/>
        <v>560.04999999999995</v>
      </c>
      <c r="J757" s="41"/>
      <c r="K757" s="359"/>
    </row>
    <row r="758" spans="1:11" s="6" customFormat="1" ht="30">
      <c r="A758" s="597">
        <v>3958</v>
      </c>
      <c r="B758" s="69" t="s">
        <v>818</v>
      </c>
      <c r="C758" s="203" t="s">
        <v>2031</v>
      </c>
      <c r="D758" s="204" t="s">
        <v>2857</v>
      </c>
      <c r="E758" s="38">
        <v>334.8</v>
      </c>
      <c r="F758" s="38">
        <v>334.8</v>
      </c>
      <c r="G758" s="385">
        <v>1450</v>
      </c>
      <c r="H758" s="38">
        <v>410.34999999999997</v>
      </c>
      <c r="I758" s="378">
        <f t="shared" si="13"/>
        <v>745.15</v>
      </c>
      <c r="J758" s="41"/>
      <c r="K758" s="359"/>
    </row>
    <row r="759" spans="1:11" s="6" customFormat="1" ht="45">
      <c r="A759" s="804">
        <v>3959</v>
      </c>
      <c r="B759" s="69" t="s">
        <v>848</v>
      </c>
      <c r="C759" s="203" t="s">
        <v>2031</v>
      </c>
      <c r="D759" s="204" t="s">
        <v>2858</v>
      </c>
      <c r="E759" s="38">
        <v>1723.2</v>
      </c>
      <c r="F759" s="38">
        <v>1723.2</v>
      </c>
      <c r="G759" s="385">
        <v>1450</v>
      </c>
      <c r="H759" s="38">
        <v>690.19999999999993</v>
      </c>
      <c r="I759" s="378">
        <f t="shared" si="13"/>
        <v>2413.4</v>
      </c>
      <c r="J759" s="41"/>
      <c r="K759" s="359"/>
    </row>
    <row r="760" spans="1:11" s="6" customFormat="1" ht="45">
      <c r="A760" s="597">
        <v>3960</v>
      </c>
      <c r="B760" s="69" t="s">
        <v>578</v>
      </c>
      <c r="C760" s="203" t="s">
        <v>2031</v>
      </c>
      <c r="D760" s="204" t="s">
        <v>2859</v>
      </c>
      <c r="E760" s="38">
        <v>400.8</v>
      </c>
      <c r="F760" s="38">
        <v>1603.2</v>
      </c>
      <c r="G760" s="385">
        <v>1450</v>
      </c>
      <c r="H760" s="38">
        <v>870</v>
      </c>
      <c r="I760" s="378">
        <f t="shared" si="13"/>
        <v>2473.1999999999998</v>
      </c>
      <c r="J760" s="41"/>
      <c r="K760" s="359"/>
    </row>
    <row r="761" spans="1:11" s="6" customFormat="1" ht="45">
      <c r="A761" s="804">
        <v>3961</v>
      </c>
      <c r="B761" s="69" t="s">
        <v>849</v>
      </c>
      <c r="C761" s="203" t="s">
        <v>2031</v>
      </c>
      <c r="D761" s="204" t="s">
        <v>2769</v>
      </c>
      <c r="E761" s="38">
        <v>558</v>
      </c>
      <c r="F761" s="38">
        <v>1116</v>
      </c>
      <c r="G761" s="385">
        <v>1450</v>
      </c>
      <c r="H761" s="38">
        <v>635.1</v>
      </c>
      <c r="I761" s="378">
        <f t="shared" si="13"/>
        <v>1751.1</v>
      </c>
      <c r="J761" s="41"/>
      <c r="K761" s="359"/>
    </row>
    <row r="762" spans="1:11" s="6" customFormat="1" ht="45">
      <c r="A762" s="597">
        <v>3962</v>
      </c>
      <c r="B762" s="69" t="s">
        <v>850</v>
      </c>
      <c r="C762" s="203" t="s">
        <v>2031</v>
      </c>
      <c r="D762" s="204" t="s">
        <v>2796</v>
      </c>
      <c r="E762" s="38">
        <v>558</v>
      </c>
      <c r="F762" s="38">
        <v>1116</v>
      </c>
      <c r="G762" s="385">
        <v>1450</v>
      </c>
      <c r="H762" s="38">
        <v>769.95</v>
      </c>
      <c r="I762" s="378">
        <f t="shared" si="13"/>
        <v>1885.95</v>
      </c>
      <c r="J762" s="41"/>
      <c r="K762" s="359"/>
    </row>
    <row r="763" spans="1:11" s="6" customFormat="1" ht="45">
      <c r="A763" s="804">
        <v>3963</v>
      </c>
      <c r="B763" s="69" t="s">
        <v>851</v>
      </c>
      <c r="C763" s="203" t="s">
        <v>2031</v>
      </c>
      <c r="D763" s="204" t="s">
        <v>2860</v>
      </c>
      <c r="E763" s="38">
        <v>3055.2</v>
      </c>
      <c r="F763" s="38">
        <v>3055.2</v>
      </c>
      <c r="G763" s="385">
        <v>1450</v>
      </c>
      <c r="H763" s="38">
        <v>884.5</v>
      </c>
      <c r="I763" s="378">
        <f t="shared" si="13"/>
        <v>3939.7</v>
      </c>
      <c r="J763" s="41"/>
      <c r="K763" s="359"/>
    </row>
    <row r="764" spans="1:11" s="6" customFormat="1" ht="45">
      <c r="A764" s="597">
        <v>3964</v>
      </c>
      <c r="B764" s="69" t="s">
        <v>541</v>
      </c>
      <c r="C764" s="203" t="s">
        <v>2532</v>
      </c>
      <c r="D764" s="204" t="s">
        <v>2861</v>
      </c>
      <c r="E764" s="38">
        <v>797.18</v>
      </c>
      <c r="F764" s="38">
        <v>3101.0301999999997</v>
      </c>
      <c r="G764" s="385">
        <v>1250</v>
      </c>
      <c r="H764" s="38">
        <v>4862.5</v>
      </c>
      <c r="I764" s="378">
        <f t="shared" si="13"/>
        <v>7963.5301999999992</v>
      </c>
      <c r="J764" s="41"/>
      <c r="K764" s="359"/>
    </row>
    <row r="765" spans="1:11" s="6" customFormat="1" ht="45">
      <c r="A765" s="804">
        <v>3965</v>
      </c>
      <c r="B765" s="69" t="s">
        <v>640</v>
      </c>
      <c r="C765" s="203" t="s">
        <v>2532</v>
      </c>
      <c r="D765" s="204" t="s">
        <v>2862</v>
      </c>
      <c r="E765" s="38">
        <v>976.52</v>
      </c>
      <c r="F765" s="38">
        <v>30340.4764</v>
      </c>
      <c r="G765" s="385">
        <v>1250</v>
      </c>
      <c r="H765" s="38">
        <v>38837.5</v>
      </c>
      <c r="I765" s="378">
        <f t="shared" si="13"/>
        <v>69177.9764</v>
      </c>
      <c r="J765" s="41"/>
      <c r="K765" s="359"/>
    </row>
    <row r="766" spans="1:11" s="6" customFormat="1" ht="15">
      <c r="A766" s="597">
        <v>3966</v>
      </c>
      <c r="B766" s="69" t="s">
        <v>2863</v>
      </c>
      <c r="C766" s="203"/>
      <c r="D766" s="204"/>
      <c r="E766" s="38"/>
      <c r="F766" s="38"/>
      <c r="G766" s="385"/>
      <c r="H766" s="38"/>
      <c r="I766" s="378">
        <f t="shared" si="13"/>
        <v>0</v>
      </c>
      <c r="J766" s="41"/>
      <c r="K766" s="359"/>
    </row>
    <row r="767" spans="1:11" s="6" customFormat="1" ht="15">
      <c r="A767" s="804">
        <v>3967</v>
      </c>
      <c r="B767" s="69" t="s">
        <v>852</v>
      </c>
      <c r="C767" s="203" t="s">
        <v>31</v>
      </c>
      <c r="D767" s="204">
        <v>1</v>
      </c>
      <c r="E767" s="38">
        <v>550927.03</v>
      </c>
      <c r="F767" s="38">
        <v>550927.03</v>
      </c>
      <c r="G767" s="385">
        <v>274725</v>
      </c>
      <c r="H767" s="38">
        <v>274725</v>
      </c>
      <c r="I767" s="378">
        <f t="shared" si="13"/>
        <v>825652.03</v>
      </c>
      <c r="J767" s="41"/>
      <c r="K767" s="359"/>
    </row>
    <row r="768" spans="1:11" s="6" customFormat="1" ht="15">
      <c r="A768" s="597">
        <v>3968</v>
      </c>
      <c r="B768" s="69" t="s">
        <v>853</v>
      </c>
      <c r="C768" s="203"/>
      <c r="D768" s="204"/>
      <c r="E768" s="38"/>
      <c r="F768" s="38"/>
      <c r="G768" s="385"/>
      <c r="H768" s="38"/>
      <c r="I768" s="378">
        <f t="shared" si="13"/>
        <v>0</v>
      </c>
      <c r="J768" s="41"/>
      <c r="K768" s="359"/>
    </row>
    <row r="769" spans="1:11" s="6" customFormat="1" ht="30">
      <c r="A769" s="804">
        <v>3969</v>
      </c>
      <c r="B769" s="69" t="s">
        <v>854</v>
      </c>
      <c r="C769" s="203"/>
      <c r="D769" s="204"/>
      <c r="E769" s="38"/>
      <c r="F769" s="38"/>
      <c r="G769" s="385"/>
      <c r="H769" s="38"/>
      <c r="I769" s="378">
        <f t="shared" si="13"/>
        <v>0</v>
      </c>
      <c r="J769" s="41"/>
      <c r="K769" s="359"/>
    </row>
    <row r="770" spans="1:11" s="6" customFormat="1" ht="30">
      <c r="A770" s="597">
        <v>3970</v>
      </c>
      <c r="B770" s="69" t="s">
        <v>855</v>
      </c>
      <c r="C770" s="203"/>
      <c r="D770" s="204"/>
      <c r="E770" s="38"/>
      <c r="F770" s="38"/>
      <c r="G770" s="385"/>
      <c r="H770" s="38"/>
      <c r="I770" s="378">
        <f t="shared" si="13"/>
        <v>0</v>
      </c>
      <c r="J770" s="41"/>
      <c r="K770" s="359"/>
    </row>
    <row r="771" spans="1:11" s="6" customFormat="1" ht="15">
      <c r="A771" s="804">
        <v>3971</v>
      </c>
      <c r="B771" s="69" t="s">
        <v>856</v>
      </c>
      <c r="C771" s="203"/>
      <c r="D771" s="204"/>
      <c r="E771" s="38"/>
      <c r="F771" s="38"/>
      <c r="G771" s="385"/>
      <c r="H771" s="38"/>
      <c r="I771" s="378">
        <f t="shared" si="13"/>
        <v>0</v>
      </c>
      <c r="J771" s="41"/>
      <c r="K771" s="359"/>
    </row>
    <row r="772" spans="1:11" s="6" customFormat="1" ht="15">
      <c r="A772" s="597">
        <v>3972</v>
      </c>
      <c r="B772" s="69" t="s">
        <v>857</v>
      </c>
      <c r="C772" s="203"/>
      <c r="D772" s="204"/>
      <c r="E772" s="38"/>
      <c r="F772" s="38"/>
      <c r="G772" s="385"/>
      <c r="H772" s="38"/>
      <c r="I772" s="378">
        <f t="shared" ref="I772:I835" si="14">H772+F772</f>
        <v>0</v>
      </c>
      <c r="J772" s="41"/>
      <c r="K772" s="359"/>
    </row>
    <row r="773" spans="1:11" s="6" customFormat="1" ht="15">
      <c r="A773" s="804">
        <v>3973</v>
      </c>
      <c r="B773" s="69" t="s">
        <v>858</v>
      </c>
      <c r="C773" s="203"/>
      <c r="D773" s="204"/>
      <c r="E773" s="38"/>
      <c r="F773" s="38"/>
      <c r="G773" s="385"/>
      <c r="H773" s="38"/>
      <c r="I773" s="378">
        <f t="shared" si="14"/>
        <v>0</v>
      </c>
      <c r="J773" s="41"/>
      <c r="K773" s="359"/>
    </row>
    <row r="774" spans="1:11" s="6" customFormat="1" ht="15">
      <c r="A774" s="597">
        <v>3974</v>
      </c>
      <c r="B774" s="69" t="s">
        <v>859</v>
      </c>
      <c r="C774" s="203"/>
      <c r="D774" s="204"/>
      <c r="E774" s="38"/>
      <c r="F774" s="38"/>
      <c r="G774" s="385"/>
      <c r="H774" s="38"/>
      <c r="I774" s="378">
        <f t="shared" si="14"/>
        <v>0</v>
      </c>
      <c r="J774" s="41"/>
      <c r="K774" s="359"/>
    </row>
    <row r="775" spans="1:11" s="6" customFormat="1" ht="30">
      <c r="A775" s="804">
        <v>3975</v>
      </c>
      <c r="B775" s="69" t="s">
        <v>860</v>
      </c>
      <c r="C775" s="203" t="s">
        <v>31</v>
      </c>
      <c r="D775" s="204">
        <v>1</v>
      </c>
      <c r="E775" s="38">
        <v>4837.8</v>
      </c>
      <c r="F775" s="38">
        <v>4837.8</v>
      </c>
      <c r="G775" s="385">
        <v>4200</v>
      </c>
      <c r="H775" s="38">
        <v>4200</v>
      </c>
      <c r="I775" s="378">
        <f t="shared" si="14"/>
        <v>9037.7999999999993</v>
      </c>
      <c r="J775" s="41"/>
      <c r="K775" s="359"/>
    </row>
    <row r="776" spans="1:11" s="6" customFormat="1" ht="30">
      <c r="A776" s="597">
        <v>3976</v>
      </c>
      <c r="B776" s="69" t="s">
        <v>861</v>
      </c>
      <c r="C776" s="203" t="s">
        <v>31</v>
      </c>
      <c r="D776" s="204">
        <v>3</v>
      </c>
      <c r="E776" s="38">
        <v>7388.8</v>
      </c>
      <c r="F776" s="38">
        <v>22166.400000000001</v>
      </c>
      <c r="G776" s="385">
        <v>5200</v>
      </c>
      <c r="H776" s="38">
        <v>15600</v>
      </c>
      <c r="I776" s="378">
        <f t="shared" si="14"/>
        <v>37766.400000000001</v>
      </c>
      <c r="J776" s="41"/>
      <c r="K776" s="359"/>
    </row>
    <row r="777" spans="1:11" s="6" customFormat="1" ht="30">
      <c r="A777" s="804">
        <v>3977</v>
      </c>
      <c r="B777" s="69" t="s">
        <v>862</v>
      </c>
      <c r="C777" s="203" t="s">
        <v>31</v>
      </c>
      <c r="D777" s="204">
        <v>1</v>
      </c>
      <c r="E777" s="38">
        <v>17538.305199999999</v>
      </c>
      <c r="F777" s="38">
        <v>17538.305199999999</v>
      </c>
      <c r="G777" s="385">
        <v>6200</v>
      </c>
      <c r="H777" s="38">
        <v>6200</v>
      </c>
      <c r="I777" s="378">
        <f t="shared" si="14"/>
        <v>23738.305199999999</v>
      </c>
      <c r="J777" s="41"/>
      <c r="K777" s="359"/>
    </row>
    <row r="778" spans="1:11" s="6" customFormat="1" ht="30">
      <c r="A778" s="597">
        <v>3978</v>
      </c>
      <c r="B778" s="69" t="s">
        <v>863</v>
      </c>
      <c r="C778" s="203" t="s">
        <v>31</v>
      </c>
      <c r="D778" s="204">
        <v>1</v>
      </c>
      <c r="E778" s="38">
        <v>38447.5</v>
      </c>
      <c r="F778" s="38">
        <v>38447.5</v>
      </c>
      <c r="G778" s="385">
        <v>5200</v>
      </c>
      <c r="H778" s="38">
        <v>5200</v>
      </c>
      <c r="I778" s="378">
        <f t="shared" si="14"/>
        <v>43647.5</v>
      </c>
      <c r="J778" s="41"/>
      <c r="K778" s="359"/>
    </row>
    <row r="779" spans="1:11" s="6" customFormat="1" ht="30">
      <c r="A779" s="804">
        <v>3979</v>
      </c>
      <c r="B779" s="69" t="s">
        <v>864</v>
      </c>
      <c r="C779" s="203" t="s">
        <v>31</v>
      </c>
      <c r="D779" s="204">
        <v>1</v>
      </c>
      <c r="E779" s="38">
        <v>24247.5</v>
      </c>
      <c r="F779" s="38">
        <v>24247.5</v>
      </c>
      <c r="G779" s="385">
        <v>5200</v>
      </c>
      <c r="H779" s="38">
        <v>5200</v>
      </c>
      <c r="I779" s="378">
        <f t="shared" si="14"/>
        <v>29447.5</v>
      </c>
      <c r="J779" s="41"/>
      <c r="K779" s="359"/>
    </row>
    <row r="780" spans="1:11" s="6" customFormat="1" ht="15">
      <c r="A780" s="597">
        <v>3980</v>
      </c>
      <c r="B780" s="69" t="s">
        <v>865</v>
      </c>
      <c r="C780" s="203" t="s">
        <v>31</v>
      </c>
      <c r="D780" s="204">
        <v>1</v>
      </c>
      <c r="E780" s="38">
        <v>10492.900000000001</v>
      </c>
      <c r="F780" s="38">
        <v>10492.900000000001</v>
      </c>
      <c r="G780" s="385">
        <v>4775</v>
      </c>
      <c r="H780" s="38">
        <v>4775</v>
      </c>
      <c r="I780" s="378">
        <f t="shared" si="14"/>
        <v>15267.900000000001</v>
      </c>
      <c r="J780" s="41"/>
      <c r="K780" s="359"/>
    </row>
    <row r="781" spans="1:11" s="6" customFormat="1" ht="30">
      <c r="A781" s="804">
        <v>3981</v>
      </c>
      <c r="B781" s="69" t="s">
        <v>866</v>
      </c>
      <c r="C781" s="203" t="s">
        <v>31</v>
      </c>
      <c r="D781" s="204">
        <v>1</v>
      </c>
      <c r="E781" s="38">
        <v>1251.8000000000002</v>
      </c>
      <c r="F781" s="38">
        <v>1251.8000000000002</v>
      </c>
      <c r="G781" s="385">
        <v>1110</v>
      </c>
      <c r="H781" s="38">
        <v>1110</v>
      </c>
      <c r="I781" s="378">
        <f t="shared" si="14"/>
        <v>2361.8000000000002</v>
      </c>
      <c r="J781" s="41"/>
      <c r="K781" s="359"/>
    </row>
    <row r="782" spans="1:11" s="6" customFormat="1" ht="30">
      <c r="A782" s="597">
        <v>3982</v>
      </c>
      <c r="B782" s="70" t="s">
        <v>867</v>
      </c>
      <c r="C782" s="203" t="s">
        <v>31</v>
      </c>
      <c r="D782" s="204">
        <v>3</v>
      </c>
      <c r="E782" s="38">
        <v>2808.9</v>
      </c>
      <c r="F782" s="38">
        <v>8426.7000000000007</v>
      </c>
      <c r="G782" s="385">
        <v>1110</v>
      </c>
      <c r="H782" s="38">
        <v>3330</v>
      </c>
      <c r="I782" s="378">
        <f t="shared" si="14"/>
        <v>11756.7</v>
      </c>
      <c r="J782" s="41"/>
      <c r="K782" s="359"/>
    </row>
    <row r="783" spans="1:11" s="6" customFormat="1" ht="45">
      <c r="A783" s="804">
        <v>3983</v>
      </c>
      <c r="B783" s="69" t="s">
        <v>599</v>
      </c>
      <c r="C783" s="203" t="s">
        <v>2461</v>
      </c>
      <c r="D783" s="204" t="s">
        <v>2864</v>
      </c>
      <c r="E783" s="38">
        <v>1117.2</v>
      </c>
      <c r="F783" s="38">
        <v>35.750399999999999</v>
      </c>
      <c r="G783" s="385">
        <v>1450</v>
      </c>
      <c r="H783" s="38">
        <v>40.6</v>
      </c>
      <c r="I783" s="378">
        <f t="shared" si="14"/>
        <v>76.350400000000008</v>
      </c>
      <c r="J783" s="41"/>
      <c r="K783" s="359"/>
    </row>
    <row r="784" spans="1:11" s="6" customFormat="1" ht="45">
      <c r="A784" s="597">
        <v>3984</v>
      </c>
      <c r="B784" s="69" t="s">
        <v>868</v>
      </c>
      <c r="C784" s="203" t="s">
        <v>2461</v>
      </c>
      <c r="D784" s="204" t="s">
        <v>2865</v>
      </c>
      <c r="E784" s="38">
        <v>1866</v>
      </c>
      <c r="F784" s="38">
        <v>1059.8879999999999</v>
      </c>
      <c r="G784" s="385">
        <v>1450</v>
      </c>
      <c r="H784" s="38">
        <v>1235.3999999999999</v>
      </c>
      <c r="I784" s="378">
        <f t="shared" si="14"/>
        <v>2295.2879999999996</v>
      </c>
      <c r="J784" s="41"/>
      <c r="K784" s="359"/>
    </row>
    <row r="785" spans="1:11" s="6" customFormat="1" ht="45">
      <c r="A785" s="804">
        <v>3985</v>
      </c>
      <c r="B785" s="69" t="s">
        <v>840</v>
      </c>
      <c r="C785" s="203" t="s">
        <v>2461</v>
      </c>
      <c r="D785" s="204" t="s">
        <v>2866</v>
      </c>
      <c r="E785" s="38">
        <v>2504.4</v>
      </c>
      <c r="F785" s="38">
        <v>2183.8368</v>
      </c>
      <c r="G785" s="385">
        <v>1450</v>
      </c>
      <c r="H785" s="38">
        <v>2528.8000000000002</v>
      </c>
      <c r="I785" s="378">
        <f t="shared" si="14"/>
        <v>4712.6368000000002</v>
      </c>
      <c r="J785" s="41"/>
      <c r="K785" s="359"/>
    </row>
    <row r="786" spans="1:11" s="6" customFormat="1" ht="45">
      <c r="A786" s="597">
        <v>3986</v>
      </c>
      <c r="B786" s="69" t="s">
        <v>869</v>
      </c>
      <c r="C786" s="203" t="s">
        <v>2461</v>
      </c>
      <c r="D786" s="204" t="s">
        <v>2867</v>
      </c>
      <c r="E786" s="38">
        <v>2804.4</v>
      </c>
      <c r="F786" s="38">
        <v>10365.062400000001</v>
      </c>
      <c r="G786" s="385">
        <v>1450</v>
      </c>
      <c r="H786" s="38">
        <v>12058.2</v>
      </c>
      <c r="I786" s="378">
        <f t="shared" si="14"/>
        <v>22423.2624</v>
      </c>
      <c r="J786" s="41"/>
      <c r="K786" s="359"/>
    </row>
    <row r="787" spans="1:11" s="6" customFormat="1" ht="45">
      <c r="A787" s="804">
        <v>3987</v>
      </c>
      <c r="B787" s="69" t="s">
        <v>870</v>
      </c>
      <c r="C787" s="203" t="s">
        <v>2461</v>
      </c>
      <c r="D787" s="204" t="s">
        <v>2868</v>
      </c>
      <c r="E787" s="38">
        <v>2204.4</v>
      </c>
      <c r="F787" s="38">
        <v>1322.64</v>
      </c>
      <c r="G787" s="385">
        <v>1450</v>
      </c>
      <c r="H787" s="38">
        <v>1522.5</v>
      </c>
      <c r="I787" s="378">
        <f t="shared" si="14"/>
        <v>2845.1400000000003</v>
      </c>
      <c r="J787" s="41"/>
      <c r="K787" s="359"/>
    </row>
    <row r="788" spans="1:11" s="6" customFormat="1" ht="45">
      <c r="A788" s="597">
        <v>3988</v>
      </c>
      <c r="B788" s="69" t="s">
        <v>841</v>
      </c>
      <c r="C788" s="203" t="s">
        <v>2461</v>
      </c>
      <c r="D788" s="204" t="s">
        <v>2869</v>
      </c>
      <c r="E788" s="38">
        <v>2504.4</v>
      </c>
      <c r="F788" s="38">
        <v>1081.9008000000001</v>
      </c>
      <c r="G788" s="385">
        <v>1450</v>
      </c>
      <c r="H788" s="38">
        <v>1252.8</v>
      </c>
      <c r="I788" s="378">
        <f t="shared" si="14"/>
        <v>2334.7008000000001</v>
      </c>
      <c r="J788" s="41"/>
      <c r="K788" s="359"/>
    </row>
    <row r="789" spans="1:11" s="6" customFormat="1" ht="45">
      <c r="A789" s="804">
        <v>3989</v>
      </c>
      <c r="B789" s="69" t="s">
        <v>871</v>
      </c>
      <c r="C789" s="203" t="s">
        <v>2461</v>
      </c>
      <c r="D789" s="204" t="s">
        <v>2870</v>
      </c>
      <c r="E789" s="38">
        <v>2804.4</v>
      </c>
      <c r="F789" s="38">
        <v>5541.4944000000005</v>
      </c>
      <c r="G789" s="385">
        <v>1450</v>
      </c>
      <c r="H789" s="38">
        <v>6446.7</v>
      </c>
      <c r="I789" s="378">
        <f t="shared" si="14"/>
        <v>11988.1944</v>
      </c>
      <c r="J789" s="41"/>
      <c r="K789" s="359"/>
    </row>
    <row r="790" spans="1:11" s="6" customFormat="1" ht="45">
      <c r="A790" s="597">
        <v>3990</v>
      </c>
      <c r="B790" s="69" t="s">
        <v>872</v>
      </c>
      <c r="C790" s="203" t="s">
        <v>2461</v>
      </c>
      <c r="D790" s="204" t="s">
        <v>2871</v>
      </c>
      <c r="E790" s="38">
        <v>6270</v>
      </c>
      <c r="F790" s="38">
        <v>601.91999999999996</v>
      </c>
      <c r="G790" s="385">
        <v>1450</v>
      </c>
      <c r="H790" s="38">
        <v>626.4</v>
      </c>
      <c r="I790" s="378">
        <f t="shared" si="14"/>
        <v>1228.32</v>
      </c>
      <c r="J790" s="41"/>
      <c r="K790" s="359"/>
    </row>
    <row r="791" spans="1:11" s="6" customFormat="1" ht="45">
      <c r="A791" s="804">
        <v>3991</v>
      </c>
      <c r="B791" s="69" t="s">
        <v>873</v>
      </c>
      <c r="C791" s="203" t="s">
        <v>2031</v>
      </c>
      <c r="D791" s="204" t="s">
        <v>2872</v>
      </c>
      <c r="E791" s="38">
        <v>1228.8</v>
      </c>
      <c r="F791" s="38">
        <v>1228.8</v>
      </c>
      <c r="G791" s="385">
        <v>1450</v>
      </c>
      <c r="H791" s="38">
        <v>595.94999999999993</v>
      </c>
      <c r="I791" s="378">
        <f t="shared" si="14"/>
        <v>1824.75</v>
      </c>
      <c r="J791" s="41"/>
      <c r="K791" s="359"/>
    </row>
    <row r="792" spans="1:11" s="6" customFormat="1" ht="45">
      <c r="A792" s="597">
        <v>3992</v>
      </c>
      <c r="B792" s="69" t="s">
        <v>874</v>
      </c>
      <c r="C792" s="203" t="s">
        <v>2031</v>
      </c>
      <c r="D792" s="204" t="s">
        <v>2873</v>
      </c>
      <c r="E792" s="38">
        <v>1164</v>
      </c>
      <c r="F792" s="38">
        <v>1164</v>
      </c>
      <c r="G792" s="385">
        <v>1450</v>
      </c>
      <c r="H792" s="38">
        <v>720.65</v>
      </c>
      <c r="I792" s="378">
        <f t="shared" si="14"/>
        <v>1884.65</v>
      </c>
      <c r="J792" s="41"/>
      <c r="K792" s="359"/>
    </row>
    <row r="793" spans="1:11" s="6" customFormat="1" ht="45">
      <c r="A793" s="804">
        <v>3993</v>
      </c>
      <c r="B793" s="69" t="s">
        <v>875</v>
      </c>
      <c r="C793" s="203" t="s">
        <v>2031</v>
      </c>
      <c r="D793" s="204" t="s">
        <v>2874</v>
      </c>
      <c r="E793" s="38">
        <v>1749.6</v>
      </c>
      <c r="F793" s="38">
        <v>5248.7999999999993</v>
      </c>
      <c r="G793" s="385">
        <v>1450</v>
      </c>
      <c r="H793" s="38">
        <v>3242.2000000000003</v>
      </c>
      <c r="I793" s="378">
        <f t="shared" si="14"/>
        <v>8491</v>
      </c>
      <c r="J793" s="41"/>
      <c r="K793" s="359"/>
    </row>
    <row r="794" spans="1:11" s="6" customFormat="1" ht="45">
      <c r="A794" s="597">
        <v>3994</v>
      </c>
      <c r="B794" s="69" t="s">
        <v>876</v>
      </c>
      <c r="C794" s="203" t="s">
        <v>2031</v>
      </c>
      <c r="D794" s="204" t="s">
        <v>2875</v>
      </c>
      <c r="E794" s="38">
        <v>2508</v>
      </c>
      <c r="F794" s="38">
        <v>2508</v>
      </c>
      <c r="G794" s="385">
        <v>1450</v>
      </c>
      <c r="H794" s="38">
        <v>1696.5</v>
      </c>
      <c r="I794" s="378">
        <f t="shared" si="14"/>
        <v>4204.5</v>
      </c>
      <c r="J794" s="41"/>
      <c r="K794" s="359"/>
    </row>
    <row r="795" spans="1:11" s="6" customFormat="1" ht="45">
      <c r="A795" s="804">
        <v>3995</v>
      </c>
      <c r="B795" s="69" t="s">
        <v>877</v>
      </c>
      <c r="C795" s="203" t="s">
        <v>2031</v>
      </c>
      <c r="D795" s="204" t="s">
        <v>2876</v>
      </c>
      <c r="E795" s="38">
        <v>966</v>
      </c>
      <c r="F795" s="38">
        <v>966</v>
      </c>
      <c r="G795" s="385">
        <v>1450</v>
      </c>
      <c r="H795" s="38">
        <v>756.9</v>
      </c>
      <c r="I795" s="378">
        <f t="shared" si="14"/>
        <v>1722.9</v>
      </c>
      <c r="J795" s="41"/>
      <c r="K795" s="359"/>
    </row>
    <row r="796" spans="1:11" s="6" customFormat="1" ht="45">
      <c r="A796" s="597">
        <v>3996</v>
      </c>
      <c r="B796" s="69" t="s">
        <v>878</v>
      </c>
      <c r="C796" s="203" t="s">
        <v>2031</v>
      </c>
      <c r="D796" s="204" t="s">
        <v>2877</v>
      </c>
      <c r="E796" s="38">
        <v>1118.3999999999999</v>
      </c>
      <c r="F796" s="38">
        <v>1118.3999999999999</v>
      </c>
      <c r="G796" s="385">
        <v>1450</v>
      </c>
      <c r="H796" s="38">
        <v>872.9</v>
      </c>
      <c r="I796" s="378">
        <f t="shared" si="14"/>
        <v>1991.2999999999997</v>
      </c>
      <c r="J796" s="41"/>
      <c r="K796" s="359"/>
    </row>
    <row r="797" spans="1:11" s="6" customFormat="1" ht="45">
      <c r="A797" s="804">
        <v>3997</v>
      </c>
      <c r="B797" s="69" t="s">
        <v>879</v>
      </c>
      <c r="C797" s="203" t="s">
        <v>2031</v>
      </c>
      <c r="D797" s="204" t="s">
        <v>2878</v>
      </c>
      <c r="E797" s="38">
        <v>1252.8</v>
      </c>
      <c r="F797" s="38">
        <v>1252.8</v>
      </c>
      <c r="G797" s="385">
        <v>1450</v>
      </c>
      <c r="H797" s="38">
        <v>988.90000000000009</v>
      </c>
      <c r="I797" s="378">
        <f t="shared" si="14"/>
        <v>2241.6999999999998</v>
      </c>
      <c r="J797" s="41"/>
      <c r="K797" s="359"/>
    </row>
    <row r="798" spans="1:11" s="6" customFormat="1" ht="45">
      <c r="A798" s="597">
        <v>3998</v>
      </c>
      <c r="B798" s="69" t="s">
        <v>880</v>
      </c>
      <c r="C798" s="203" t="s">
        <v>2031</v>
      </c>
      <c r="D798" s="204" t="s">
        <v>2879</v>
      </c>
      <c r="E798" s="38">
        <v>2576.4</v>
      </c>
      <c r="F798" s="38">
        <v>2576.4</v>
      </c>
      <c r="G798" s="385">
        <v>1450</v>
      </c>
      <c r="H798" s="38">
        <v>1871.9499999999998</v>
      </c>
      <c r="I798" s="378">
        <f t="shared" si="14"/>
        <v>4448.3500000000004</v>
      </c>
      <c r="J798" s="41"/>
      <c r="K798" s="359"/>
    </row>
    <row r="799" spans="1:11" s="6" customFormat="1" ht="45">
      <c r="A799" s="804">
        <v>3999</v>
      </c>
      <c r="B799" s="69" t="s">
        <v>881</v>
      </c>
      <c r="C799" s="203" t="s">
        <v>2031</v>
      </c>
      <c r="D799" s="204" t="s">
        <v>2880</v>
      </c>
      <c r="E799" s="38">
        <v>1978.8</v>
      </c>
      <c r="F799" s="38">
        <v>1978.8</v>
      </c>
      <c r="G799" s="385">
        <v>1450</v>
      </c>
      <c r="H799" s="38">
        <v>652.5</v>
      </c>
      <c r="I799" s="378">
        <f t="shared" si="14"/>
        <v>2631.3</v>
      </c>
      <c r="J799" s="41"/>
      <c r="K799" s="359"/>
    </row>
    <row r="800" spans="1:11" s="6" customFormat="1" ht="45">
      <c r="A800" s="597">
        <v>4000</v>
      </c>
      <c r="B800" s="69" t="s">
        <v>882</v>
      </c>
      <c r="C800" s="203" t="s">
        <v>2031</v>
      </c>
      <c r="D800" s="204" t="s">
        <v>2881</v>
      </c>
      <c r="E800" s="38">
        <v>1918.8</v>
      </c>
      <c r="F800" s="38">
        <v>1918.8</v>
      </c>
      <c r="G800" s="385">
        <v>1450</v>
      </c>
      <c r="H800" s="38">
        <v>739.5</v>
      </c>
      <c r="I800" s="378">
        <f t="shared" si="14"/>
        <v>2658.3</v>
      </c>
      <c r="J800" s="41"/>
      <c r="K800" s="359"/>
    </row>
    <row r="801" spans="1:11" s="6" customFormat="1" ht="45">
      <c r="A801" s="804">
        <v>4001</v>
      </c>
      <c r="B801" s="69" t="s">
        <v>883</v>
      </c>
      <c r="C801" s="203" t="s">
        <v>2031</v>
      </c>
      <c r="D801" s="204" t="s">
        <v>2882</v>
      </c>
      <c r="E801" s="38">
        <v>1626</v>
      </c>
      <c r="F801" s="38">
        <v>1626</v>
      </c>
      <c r="G801" s="385">
        <v>1450</v>
      </c>
      <c r="H801" s="38">
        <v>840.99999999999989</v>
      </c>
      <c r="I801" s="378">
        <f t="shared" si="14"/>
        <v>2467</v>
      </c>
      <c r="J801" s="41"/>
      <c r="K801" s="359"/>
    </row>
    <row r="802" spans="1:11" s="6" customFormat="1" ht="45">
      <c r="A802" s="597">
        <v>4002</v>
      </c>
      <c r="B802" s="69" t="s">
        <v>541</v>
      </c>
      <c r="C802" s="203" t="s">
        <v>2532</v>
      </c>
      <c r="D802" s="204" t="s">
        <v>2883</v>
      </c>
      <c r="E802" s="38">
        <v>797.18</v>
      </c>
      <c r="F802" s="38">
        <v>374.67459999999994</v>
      </c>
      <c r="G802" s="385">
        <v>1250</v>
      </c>
      <c r="H802" s="38">
        <v>587.5</v>
      </c>
      <c r="I802" s="378">
        <f t="shared" si="14"/>
        <v>962.17459999999994</v>
      </c>
      <c r="J802" s="41"/>
      <c r="K802" s="359"/>
    </row>
    <row r="803" spans="1:11" s="6" customFormat="1" ht="45">
      <c r="A803" s="804">
        <v>4003</v>
      </c>
      <c r="B803" s="69" t="s">
        <v>640</v>
      </c>
      <c r="C803" s="203" t="s">
        <v>2532</v>
      </c>
      <c r="D803" s="204" t="s">
        <v>2884</v>
      </c>
      <c r="E803" s="38">
        <v>976.52</v>
      </c>
      <c r="F803" s="38">
        <v>17635.9512</v>
      </c>
      <c r="G803" s="385">
        <v>1250</v>
      </c>
      <c r="H803" s="38">
        <v>22575</v>
      </c>
      <c r="I803" s="378">
        <f t="shared" si="14"/>
        <v>40210.951199999996</v>
      </c>
      <c r="J803" s="41"/>
      <c r="K803" s="359"/>
    </row>
    <row r="804" spans="1:11" s="6" customFormat="1" ht="30">
      <c r="A804" s="597">
        <v>4004</v>
      </c>
      <c r="B804" s="70" t="s">
        <v>558</v>
      </c>
      <c r="C804" s="203" t="s">
        <v>2532</v>
      </c>
      <c r="D804" s="204" t="s">
        <v>2885</v>
      </c>
      <c r="E804" s="38">
        <v>425.029</v>
      </c>
      <c r="F804" s="38">
        <v>1440.8483100000001</v>
      </c>
      <c r="G804" s="385">
        <v>1250</v>
      </c>
      <c r="H804" s="38">
        <v>4237.5</v>
      </c>
      <c r="I804" s="378">
        <f t="shared" si="14"/>
        <v>5678.3483100000003</v>
      </c>
      <c r="J804" s="41"/>
      <c r="K804" s="359"/>
    </row>
    <row r="805" spans="1:11" s="6" customFormat="1" ht="15">
      <c r="A805" s="804">
        <v>4005</v>
      </c>
      <c r="B805" s="69" t="s">
        <v>2886</v>
      </c>
      <c r="C805" s="203"/>
      <c r="D805" s="204"/>
      <c r="E805" s="38"/>
      <c r="F805" s="38"/>
      <c r="G805" s="385"/>
      <c r="H805" s="38"/>
      <c r="I805" s="378">
        <f t="shared" si="14"/>
        <v>0</v>
      </c>
      <c r="J805" s="41"/>
      <c r="K805" s="359"/>
    </row>
    <row r="806" spans="1:11" s="6" customFormat="1" ht="30">
      <c r="A806" s="597">
        <v>4006</v>
      </c>
      <c r="B806" s="69" t="s">
        <v>884</v>
      </c>
      <c r="C806" s="203" t="s">
        <v>31</v>
      </c>
      <c r="D806" s="204">
        <v>1</v>
      </c>
      <c r="E806" s="38">
        <v>5293890</v>
      </c>
      <c r="F806" s="38">
        <v>5293890</v>
      </c>
      <c r="G806" s="385">
        <v>530000</v>
      </c>
      <c r="H806" s="38">
        <v>530000</v>
      </c>
      <c r="I806" s="378">
        <f t="shared" si="14"/>
        <v>5823890</v>
      </c>
      <c r="J806" s="41"/>
      <c r="K806" s="359"/>
    </row>
    <row r="807" spans="1:11" s="6" customFormat="1" ht="15">
      <c r="A807" s="804">
        <v>4007</v>
      </c>
      <c r="B807" s="69" t="s">
        <v>885</v>
      </c>
      <c r="C807" s="203"/>
      <c r="D807" s="204"/>
      <c r="E807" s="38"/>
      <c r="F807" s="38"/>
      <c r="G807" s="385"/>
      <c r="H807" s="38"/>
      <c r="I807" s="378">
        <f t="shared" si="14"/>
        <v>0</v>
      </c>
      <c r="J807" s="41"/>
      <c r="K807" s="359"/>
    </row>
    <row r="808" spans="1:11" s="6" customFormat="1" ht="15">
      <c r="A808" s="597">
        <v>4008</v>
      </c>
      <c r="B808" s="69" t="s">
        <v>886</v>
      </c>
      <c r="C808" s="203"/>
      <c r="D808" s="204"/>
      <c r="E808" s="38"/>
      <c r="F808" s="38"/>
      <c r="G808" s="385"/>
      <c r="H808" s="38"/>
      <c r="I808" s="378">
        <f t="shared" si="14"/>
        <v>0</v>
      </c>
      <c r="J808" s="41"/>
      <c r="K808" s="359"/>
    </row>
    <row r="809" spans="1:11" s="6" customFormat="1" ht="15">
      <c r="A809" s="804">
        <v>4009</v>
      </c>
      <c r="B809" s="69" t="s">
        <v>887</v>
      </c>
      <c r="C809" s="203"/>
      <c r="D809" s="204"/>
      <c r="E809" s="38"/>
      <c r="F809" s="38"/>
      <c r="G809" s="385"/>
      <c r="H809" s="38"/>
      <c r="I809" s="378">
        <f t="shared" si="14"/>
        <v>0</v>
      </c>
      <c r="J809" s="41"/>
      <c r="K809" s="359"/>
    </row>
    <row r="810" spans="1:11" s="6" customFormat="1" ht="15">
      <c r="A810" s="597">
        <v>4010</v>
      </c>
      <c r="B810" s="69" t="s">
        <v>888</v>
      </c>
      <c r="C810" s="203"/>
      <c r="D810" s="204"/>
      <c r="E810" s="38"/>
      <c r="F810" s="38"/>
      <c r="G810" s="385"/>
      <c r="H810" s="38"/>
      <c r="I810" s="378">
        <f t="shared" si="14"/>
        <v>0</v>
      </c>
      <c r="J810" s="41"/>
      <c r="K810" s="359"/>
    </row>
    <row r="811" spans="1:11" s="6" customFormat="1" ht="15">
      <c r="A811" s="804">
        <v>4011</v>
      </c>
      <c r="B811" s="69" t="s">
        <v>889</v>
      </c>
      <c r="C811" s="203"/>
      <c r="D811" s="204"/>
      <c r="E811" s="38"/>
      <c r="F811" s="38"/>
      <c r="G811" s="385"/>
      <c r="H811" s="38"/>
      <c r="I811" s="378">
        <f t="shared" si="14"/>
        <v>0</v>
      </c>
      <c r="J811" s="41"/>
      <c r="K811" s="359"/>
    </row>
    <row r="812" spans="1:11" s="6" customFormat="1" ht="45">
      <c r="A812" s="597">
        <v>4012</v>
      </c>
      <c r="B812" s="69" t="s">
        <v>890</v>
      </c>
      <c r="C812" s="203"/>
      <c r="D812" s="204"/>
      <c r="E812" s="38"/>
      <c r="F812" s="38"/>
      <c r="G812" s="385"/>
      <c r="H812" s="38"/>
      <c r="I812" s="378">
        <f t="shared" si="14"/>
        <v>0</v>
      </c>
      <c r="J812" s="41"/>
      <c r="K812" s="359"/>
    </row>
    <row r="813" spans="1:11" s="6" customFormat="1" ht="30">
      <c r="A813" s="804">
        <v>4013</v>
      </c>
      <c r="B813" s="69" t="s">
        <v>891</v>
      </c>
      <c r="C813" s="203"/>
      <c r="D813" s="204"/>
      <c r="E813" s="38"/>
      <c r="F813" s="38"/>
      <c r="G813" s="385"/>
      <c r="H813" s="38"/>
      <c r="I813" s="378">
        <f t="shared" si="14"/>
        <v>0</v>
      </c>
      <c r="J813" s="41"/>
      <c r="K813" s="359"/>
    </row>
    <row r="814" spans="1:11" s="6" customFormat="1" ht="30">
      <c r="A814" s="597">
        <v>4014</v>
      </c>
      <c r="B814" s="69" t="s">
        <v>892</v>
      </c>
      <c r="C814" s="203" t="s">
        <v>31</v>
      </c>
      <c r="D814" s="204">
        <v>4</v>
      </c>
      <c r="E814" s="38">
        <v>12071</v>
      </c>
      <c r="F814" s="38">
        <v>48284</v>
      </c>
      <c r="G814" s="385">
        <v>9200</v>
      </c>
      <c r="H814" s="38">
        <v>36800</v>
      </c>
      <c r="I814" s="378">
        <f t="shared" si="14"/>
        <v>85084</v>
      </c>
      <c r="J814" s="41"/>
      <c r="K814" s="359"/>
    </row>
    <row r="815" spans="1:11" s="6" customFormat="1" ht="30">
      <c r="A815" s="804">
        <v>4015</v>
      </c>
      <c r="B815" s="69" t="s">
        <v>893</v>
      </c>
      <c r="C815" s="203" t="s">
        <v>31</v>
      </c>
      <c r="D815" s="204">
        <v>1</v>
      </c>
      <c r="E815" s="38">
        <v>60867.142</v>
      </c>
      <c r="F815" s="38">
        <v>60867.142</v>
      </c>
      <c r="G815" s="385">
        <v>14000</v>
      </c>
      <c r="H815" s="38">
        <v>14000</v>
      </c>
      <c r="I815" s="378">
        <f t="shared" si="14"/>
        <v>74867.141999999993</v>
      </c>
      <c r="J815" s="41"/>
      <c r="K815" s="359"/>
    </row>
    <row r="816" spans="1:11" s="6" customFormat="1" ht="30">
      <c r="A816" s="597">
        <v>4016</v>
      </c>
      <c r="B816" s="69" t="s">
        <v>645</v>
      </c>
      <c r="C816" s="203" t="s">
        <v>31</v>
      </c>
      <c r="D816" s="204">
        <v>1</v>
      </c>
      <c r="E816" s="38">
        <v>46290</v>
      </c>
      <c r="F816" s="38">
        <v>46290</v>
      </c>
      <c r="G816" s="385">
        <v>12000</v>
      </c>
      <c r="H816" s="38">
        <v>12000</v>
      </c>
      <c r="I816" s="378">
        <f t="shared" si="14"/>
        <v>58290</v>
      </c>
      <c r="J816" s="41"/>
      <c r="K816" s="359"/>
    </row>
    <row r="817" spans="1:11" s="6" customFormat="1" ht="15">
      <c r="A817" s="804">
        <v>4017</v>
      </c>
      <c r="B817" s="69" t="s">
        <v>894</v>
      </c>
      <c r="C817" s="203" t="s">
        <v>31</v>
      </c>
      <c r="D817" s="204">
        <v>2</v>
      </c>
      <c r="E817" s="38">
        <v>15876</v>
      </c>
      <c r="F817" s="38">
        <v>31752</v>
      </c>
      <c r="G817" s="385">
        <v>4775</v>
      </c>
      <c r="H817" s="38">
        <v>9550</v>
      </c>
      <c r="I817" s="378">
        <f t="shared" si="14"/>
        <v>41302</v>
      </c>
      <c r="J817" s="41"/>
      <c r="K817" s="359"/>
    </row>
    <row r="818" spans="1:11" s="6" customFormat="1" ht="45">
      <c r="A818" s="597">
        <v>4018</v>
      </c>
      <c r="B818" s="69" t="s">
        <v>895</v>
      </c>
      <c r="C818" s="203" t="s">
        <v>2461</v>
      </c>
      <c r="D818" s="204" t="s">
        <v>2887</v>
      </c>
      <c r="E818" s="38">
        <v>7482</v>
      </c>
      <c r="F818" s="38">
        <v>19029.219999999998</v>
      </c>
      <c r="G818" s="385">
        <v>1450</v>
      </c>
      <c r="H818" s="38">
        <v>21895</v>
      </c>
      <c r="I818" s="378">
        <f t="shared" si="14"/>
        <v>40924.22</v>
      </c>
      <c r="J818" s="41"/>
      <c r="K818" s="359"/>
    </row>
    <row r="819" spans="1:11" s="6" customFormat="1" ht="45">
      <c r="A819" s="804">
        <v>4019</v>
      </c>
      <c r="B819" s="69" t="s">
        <v>896</v>
      </c>
      <c r="C819" s="203" t="s">
        <v>2461</v>
      </c>
      <c r="D819" s="204" t="s">
        <v>2888</v>
      </c>
      <c r="E819" s="38">
        <v>9500.4</v>
      </c>
      <c r="F819" s="38">
        <v>7885.3320000000012</v>
      </c>
      <c r="G819" s="385">
        <v>1450</v>
      </c>
      <c r="H819" s="38">
        <v>9077</v>
      </c>
      <c r="I819" s="378">
        <f t="shared" si="14"/>
        <v>16962.332000000002</v>
      </c>
      <c r="J819" s="41"/>
      <c r="K819" s="359"/>
    </row>
    <row r="820" spans="1:11" s="6" customFormat="1" ht="45">
      <c r="A820" s="597">
        <v>4020</v>
      </c>
      <c r="B820" s="69" t="s">
        <v>897</v>
      </c>
      <c r="C820" s="203" t="s">
        <v>2461</v>
      </c>
      <c r="D820" s="204" t="s">
        <v>2889</v>
      </c>
      <c r="E820" s="38">
        <v>6270</v>
      </c>
      <c r="F820" s="38">
        <v>15399.119999999999</v>
      </c>
      <c r="G820" s="385">
        <v>1450</v>
      </c>
      <c r="H820" s="38">
        <v>16470.55</v>
      </c>
      <c r="I820" s="378">
        <f t="shared" si="14"/>
        <v>31869.67</v>
      </c>
      <c r="J820" s="41"/>
      <c r="K820" s="359"/>
    </row>
    <row r="821" spans="1:11" s="6" customFormat="1" ht="45">
      <c r="A821" s="804">
        <v>4021</v>
      </c>
      <c r="B821" s="69" t="s">
        <v>898</v>
      </c>
      <c r="C821" s="203" t="s">
        <v>2461</v>
      </c>
      <c r="D821" s="204" t="s">
        <v>2890</v>
      </c>
      <c r="E821" s="38">
        <v>7279.2</v>
      </c>
      <c r="F821" s="38">
        <v>97832.448000000004</v>
      </c>
      <c r="G821" s="385">
        <v>1450</v>
      </c>
      <c r="H821" s="38">
        <v>99876</v>
      </c>
      <c r="I821" s="378">
        <f t="shared" si="14"/>
        <v>197708.448</v>
      </c>
      <c r="J821" s="41"/>
      <c r="K821" s="359"/>
    </row>
    <row r="822" spans="1:11" s="6" customFormat="1" ht="45">
      <c r="A822" s="597">
        <v>4022</v>
      </c>
      <c r="B822" s="69" t="s">
        <v>664</v>
      </c>
      <c r="C822" s="203" t="s">
        <v>2461</v>
      </c>
      <c r="D822" s="204" t="s">
        <v>2891</v>
      </c>
      <c r="E822" s="38">
        <v>8497.1999999999989</v>
      </c>
      <c r="F822" s="38">
        <v>36503.971199999993</v>
      </c>
      <c r="G822" s="385">
        <v>1450</v>
      </c>
      <c r="H822" s="38">
        <v>37375.199999999997</v>
      </c>
      <c r="I822" s="378">
        <f t="shared" si="14"/>
        <v>73879.171199999982</v>
      </c>
      <c r="J822" s="41"/>
      <c r="K822" s="359"/>
    </row>
    <row r="823" spans="1:11" s="6" customFormat="1" ht="45">
      <c r="A823" s="804">
        <v>4023</v>
      </c>
      <c r="B823" s="69" t="s">
        <v>899</v>
      </c>
      <c r="C823" s="203" t="s">
        <v>2461</v>
      </c>
      <c r="D823" s="204" t="s">
        <v>2892</v>
      </c>
      <c r="E823" s="38">
        <v>11491.199999999999</v>
      </c>
      <c r="F823" s="38">
        <v>3677.1839999999997</v>
      </c>
      <c r="G823" s="385">
        <v>1450</v>
      </c>
      <c r="H823" s="38">
        <v>3016</v>
      </c>
      <c r="I823" s="378">
        <f t="shared" si="14"/>
        <v>6693.1839999999993</v>
      </c>
      <c r="J823" s="41"/>
      <c r="K823" s="359"/>
    </row>
    <row r="824" spans="1:11" s="6" customFormat="1" ht="30">
      <c r="A824" s="597">
        <v>4024</v>
      </c>
      <c r="B824" s="69" t="s">
        <v>900</v>
      </c>
      <c r="C824" s="203" t="s">
        <v>2031</v>
      </c>
      <c r="D824" s="204" t="s">
        <v>2893</v>
      </c>
      <c r="E824" s="38">
        <v>507.59999999999997</v>
      </c>
      <c r="F824" s="38">
        <v>1015.1999999999999</v>
      </c>
      <c r="G824" s="385">
        <v>1450</v>
      </c>
      <c r="H824" s="38">
        <v>2389.6</v>
      </c>
      <c r="I824" s="378">
        <f t="shared" si="14"/>
        <v>3404.7999999999997</v>
      </c>
      <c r="J824" s="41"/>
      <c r="K824" s="359"/>
    </row>
    <row r="825" spans="1:11" s="6" customFormat="1" ht="45">
      <c r="A825" s="804">
        <v>4025</v>
      </c>
      <c r="B825" s="69" t="s">
        <v>901</v>
      </c>
      <c r="C825" s="203" t="s">
        <v>2031</v>
      </c>
      <c r="D825" s="204" t="s">
        <v>2894</v>
      </c>
      <c r="E825" s="38">
        <v>3841.2</v>
      </c>
      <c r="F825" s="38">
        <v>19206</v>
      </c>
      <c r="G825" s="385">
        <v>1450</v>
      </c>
      <c r="H825" s="38">
        <v>15635.349999999999</v>
      </c>
      <c r="I825" s="378">
        <f t="shared" si="14"/>
        <v>34841.35</v>
      </c>
      <c r="J825" s="41"/>
      <c r="K825" s="359"/>
    </row>
    <row r="826" spans="1:11" s="6" customFormat="1" ht="45">
      <c r="A826" s="597">
        <v>4026</v>
      </c>
      <c r="B826" s="70" t="s">
        <v>902</v>
      </c>
      <c r="C826" s="203" t="s">
        <v>2031</v>
      </c>
      <c r="D826" s="204" t="s">
        <v>2895</v>
      </c>
      <c r="E826" s="38">
        <v>5100</v>
      </c>
      <c r="F826" s="38">
        <v>10200</v>
      </c>
      <c r="G826" s="385">
        <v>1450</v>
      </c>
      <c r="H826" s="38">
        <v>5624.55</v>
      </c>
      <c r="I826" s="378">
        <f t="shared" si="14"/>
        <v>15824.55</v>
      </c>
      <c r="J826" s="41"/>
      <c r="K826" s="359"/>
    </row>
    <row r="827" spans="1:11" s="6" customFormat="1" ht="45">
      <c r="A827" s="804">
        <v>4027</v>
      </c>
      <c r="B827" s="69" t="s">
        <v>903</v>
      </c>
      <c r="C827" s="203" t="s">
        <v>2031</v>
      </c>
      <c r="D827" s="204" t="s">
        <v>2896</v>
      </c>
      <c r="E827" s="38">
        <v>7663.2</v>
      </c>
      <c r="F827" s="38">
        <v>15326.4</v>
      </c>
      <c r="G827" s="385">
        <v>1450</v>
      </c>
      <c r="H827" s="38">
        <v>10060.1</v>
      </c>
      <c r="I827" s="378">
        <f t="shared" si="14"/>
        <v>25386.5</v>
      </c>
      <c r="J827" s="41"/>
      <c r="K827" s="359"/>
    </row>
    <row r="828" spans="1:11" s="6" customFormat="1" ht="45">
      <c r="A828" s="597">
        <v>4028</v>
      </c>
      <c r="B828" s="69" t="s">
        <v>904</v>
      </c>
      <c r="C828" s="203" t="s">
        <v>2031</v>
      </c>
      <c r="D828" s="204" t="s">
        <v>2897</v>
      </c>
      <c r="E828" s="38">
        <v>9774</v>
      </c>
      <c r="F828" s="38">
        <v>9774</v>
      </c>
      <c r="G828" s="385">
        <v>1450</v>
      </c>
      <c r="H828" s="38">
        <v>6664.2</v>
      </c>
      <c r="I828" s="378">
        <f t="shared" si="14"/>
        <v>16438.2</v>
      </c>
      <c r="J828" s="41"/>
      <c r="K828" s="359"/>
    </row>
    <row r="829" spans="1:11" s="6" customFormat="1" ht="45">
      <c r="A829" s="804">
        <v>4029</v>
      </c>
      <c r="B829" s="69" t="s">
        <v>677</v>
      </c>
      <c r="C829" s="203" t="s">
        <v>2031</v>
      </c>
      <c r="D829" s="204" t="s">
        <v>2701</v>
      </c>
      <c r="E829" s="38">
        <v>11419.199999999999</v>
      </c>
      <c r="F829" s="38">
        <v>22838.399999999998</v>
      </c>
      <c r="G829" s="385">
        <v>1450</v>
      </c>
      <c r="H829" s="38">
        <v>15604.900000000001</v>
      </c>
      <c r="I829" s="378">
        <f t="shared" si="14"/>
        <v>38443.300000000003</v>
      </c>
      <c r="J829" s="41"/>
      <c r="K829" s="359"/>
    </row>
    <row r="830" spans="1:11" s="6" customFormat="1" ht="30">
      <c r="A830" s="597">
        <v>4030</v>
      </c>
      <c r="B830" s="69" t="s">
        <v>905</v>
      </c>
      <c r="C830" s="203" t="s">
        <v>2031</v>
      </c>
      <c r="D830" s="204" t="s">
        <v>2898</v>
      </c>
      <c r="E830" s="38">
        <v>1507.2</v>
      </c>
      <c r="F830" s="38">
        <v>1507.2</v>
      </c>
      <c r="G830" s="385">
        <v>1450</v>
      </c>
      <c r="H830" s="38">
        <v>1341.25</v>
      </c>
      <c r="I830" s="378">
        <f t="shared" si="14"/>
        <v>2848.45</v>
      </c>
      <c r="J830" s="41"/>
      <c r="K830" s="359"/>
    </row>
    <row r="831" spans="1:11" s="6" customFormat="1" ht="45">
      <c r="A831" s="804">
        <v>4031</v>
      </c>
      <c r="B831" s="69" t="s">
        <v>906</v>
      </c>
      <c r="C831" s="203" t="s">
        <v>2031</v>
      </c>
      <c r="D831" s="204" t="s">
        <v>2899</v>
      </c>
      <c r="E831" s="38">
        <v>4435.2</v>
      </c>
      <c r="F831" s="38">
        <v>4435.2</v>
      </c>
      <c r="G831" s="385">
        <v>1450</v>
      </c>
      <c r="H831" s="38">
        <v>2378</v>
      </c>
      <c r="I831" s="378">
        <f t="shared" si="14"/>
        <v>6813.2</v>
      </c>
      <c r="J831" s="41"/>
      <c r="K831" s="359"/>
    </row>
    <row r="832" spans="1:11" s="6" customFormat="1" ht="45">
      <c r="A832" s="597">
        <v>4032</v>
      </c>
      <c r="B832" s="69" t="s">
        <v>907</v>
      </c>
      <c r="C832" s="203" t="s">
        <v>2031</v>
      </c>
      <c r="D832" s="204" t="s">
        <v>2900</v>
      </c>
      <c r="E832" s="38">
        <v>5739.5999999999995</v>
      </c>
      <c r="F832" s="38">
        <v>5739.5999999999995</v>
      </c>
      <c r="G832" s="385">
        <v>1450</v>
      </c>
      <c r="H832" s="38">
        <v>3388.65</v>
      </c>
      <c r="I832" s="378">
        <f t="shared" si="14"/>
        <v>9128.25</v>
      </c>
      <c r="J832" s="41"/>
      <c r="K832" s="359"/>
    </row>
    <row r="833" spans="1:11" s="6" customFormat="1" ht="45">
      <c r="A833" s="804">
        <v>4033</v>
      </c>
      <c r="B833" s="69" t="s">
        <v>908</v>
      </c>
      <c r="C833" s="203" t="s">
        <v>2031</v>
      </c>
      <c r="D833" s="204" t="s">
        <v>2901</v>
      </c>
      <c r="E833" s="38">
        <v>4435.2</v>
      </c>
      <c r="F833" s="38">
        <v>4435.2</v>
      </c>
      <c r="G833" s="385">
        <v>1450</v>
      </c>
      <c r="H833" s="38">
        <v>2659.3</v>
      </c>
      <c r="I833" s="378">
        <f t="shared" si="14"/>
        <v>7094.5</v>
      </c>
      <c r="J833" s="41"/>
      <c r="K833" s="359"/>
    </row>
    <row r="834" spans="1:11" s="6" customFormat="1" ht="45">
      <c r="A834" s="597">
        <v>4034</v>
      </c>
      <c r="B834" s="69" t="s">
        <v>909</v>
      </c>
      <c r="C834" s="203" t="s">
        <v>2031</v>
      </c>
      <c r="D834" s="204" t="s">
        <v>2902</v>
      </c>
      <c r="E834" s="38">
        <v>4621.2</v>
      </c>
      <c r="F834" s="38">
        <v>4621.2</v>
      </c>
      <c r="G834" s="385">
        <v>1450</v>
      </c>
      <c r="H834" s="38">
        <v>2746.2999999999997</v>
      </c>
      <c r="I834" s="378">
        <f t="shared" si="14"/>
        <v>7367.5</v>
      </c>
      <c r="J834" s="41"/>
      <c r="K834" s="359"/>
    </row>
    <row r="835" spans="1:11" s="6" customFormat="1" ht="45">
      <c r="A835" s="804">
        <v>4035</v>
      </c>
      <c r="B835" s="69" t="s">
        <v>910</v>
      </c>
      <c r="C835" s="203" t="s">
        <v>2031</v>
      </c>
      <c r="D835" s="204" t="s">
        <v>2903</v>
      </c>
      <c r="E835" s="38">
        <v>4610.3999999999996</v>
      </c>
      <c r="F835" s="38">
        <v>4610.3999999999996</v>
      </c>
      <c r="G835" s="385">
        <v>1450</v>
      </c>
      <c r="H835" s="38">
        <v>1725.5</v>
      </c>
      <c r="I835" s="378">
        <f t="shared" si="14"/>
        <v>6335.9</v>
      </c>
      <c r="J835" s="41"/>
      <c r="K835" s="359"/>
    </row>
    <row r="836" spans="1:11" s="6" customFormat="1" ht="45">
      <c r="A836" s="597">
        <v>4036</v>
      </c>
      <c r="B836" s="69" t="s">
        <v>911</v>
      </c>
      <c r="C836" s="203" t="s">
        <v>2031</v>
      </c>
      <c r="D836" s="204" t="s">
        <v>2904</v>
      </c>
      <c r="E836" s="38">
        <v>3963.6</v>
      </c>
      <c r="F836" s="38">
        <v>3963.6</v>
      </c>
      <c r="G836" s="385">
        <v>1450</v>
      </c>
      <c r="H836" s="38">
        <v>1080.25</v>
      </c>
      <c r="I836" s="378">
        <f t="shared" ref="I836:I899" si="15">H836+F836</f>
        <v>5043.8500000000004</v>
      </c>
      <c r="J836" s="41"/>
      <c r="K836" s="359"/>
    </row>
    <row r="837" spans="1:11" s="6" customFormat="1" ht="30">
      <c r="A837" s="804">
        <v>4037</v>
      </c>
      <c r="B837" s="69" t="s">
        <v>912</v>
      </c>
      <c r="C837" s="203" t="s">
        <v>2031</v>
      </c>
      <c r="D837" s="204" t="s">
        <v>2905</v>
      </c>
      <c r="E837" s="38">
        <v>4363.6000000000004</v>
      </c>
      <c r="F837" s="38">
        <v>8727.2000000000007</v>
      </c>
      <c r="G837" s="385">
        <v>1450</v>
      </c>
      <c r="H837" s="38">
        <v>4757.45</v>
      </c>
      <c r="I837" s="378">
        <f t="shared" si="15"/>
        <v>13484.650000000001</v>
      </c>
      <c r="J837" s="41"/>
      <c r="K837" s="359"/>
    </row>
    <row r="838" spans="1:11" s="6" customFormat="1" ht="30">
      <c r="A838" s="597">
        <v>4038</v>
      </c>
      <c r="B838" s="69" t="s">
        <v>913</v>
      </c>
      <c r="C838" s="203" t="s">
        <v>2532</v>
      </c>
      <c r="D838" s="204" t="s">
        <v>2906</v>
      </c>
      <c r="E838" s="38">
        <v>772.93</v>
      </c>
      <c r="F838" s="38">
        <v>35879.410599999996</v>
      </c>
      <c r="G838" s="385">
        <v>1250</v>
      </c>
      <c r="H838" s="38">
        <v>58025</v>
      </c>
      <c r="I838" s="378">
        <f t="shared" si="15"/>
        <v>93904.410600000003</v>
      </c>
      <c r="J838" s="41"/>
      <c r="K838" s="359"/>
    </row>
    <row r="839" spans="1:11" s="6" customFormat="1" ht="15">
      <c r="A839" s="804">
        <v>4039</v>
      </c>
      <c r="B839" s="69" t="s">
        <v>2907</v>
      </c>
      <c r="C839" s="203"/>
      <c r="D839" s="204"/>
      <c r="E839" s="38"/>
      <c r="F839" s="38"/>
      <c r="G839" s="385"/>
      <c r="H839" s="38"/>
      <c r="I839" s="378">
        <f t="shared" si="15"/>
        <v>0</v>
      </c>
      <c r="J839" s="41"/>
      <c r="K839" s="359"/>
    </row>
    <row r="840" spans="1:11" s="6" customFormat="1" ht="30">
      <c r="A840" s="597">
        <v>4040</v>
      </c>
      <c r="B840" s="69" t="s">
        <v>884</v>
      </c>
      <c r="C840" s="203" t="s">
        <v>31</v>
      </c>
      <c r="D840" s="204">
        <v>1</v>
      </c>
      <c r="E840" s="38">
        <v>5293890</v>
      </c>
      <c r="F840" s="38">
        <v>5293890</v>
      </c>
      <c r="G840" s="385">
        <v>530000</v>
      </c>
      <c r="H840" s="38">
        <v>530000</v>
      </c>
      <c r="I840" s="378">
        <f t="shared" si="15"/>
        <v>5823890</v>
      </c>
      <c r="J840" s="41"/>
      <c r="K840" s="359"/>
    </row>
    <row r="841" spans="1:11" s="6" customFormat="1" ht="15">
      <c r="A841" s="804">
        <v>4041</v>
      </c>
      <c r="B841" s="69" t="s">
        <v>885</v>
      </c>
      <c r="C841" s="203"/>
      <c r="D841" s="204"/>
      <c r="E841" s="38"/>
      <c r="F841" s="38"/>
      <c r="G841" s="385"/>
      <c r="H841" s="38"/>
      <c r="I841" s="378">
        <f t="shared" si="15"/>
        <v>0</v>
      </c>
      <c r="J841" s="41"/>
      <c r="K841" s="359"/>
    </row>
    <row r="842" spans="1:11" s="6" customFormat="1" ht="15">
      <c r="A842" s="597">
        <v>4042</v>
      </c>
      <c r="B842" s="69" t="s">
        <v>886</v>
      </c>
      <c r="C842" s="203"/>
      <c r="D842" s="204"/>
      <c r="E842" s="38"/>
      <c r="F842" s="38"/>
      <c r="G842" s="385"/>
      <c r="H842" s="38"/>
      <c r="I842" s="378">
        <f t="shared" si="15"/>
        <v>0</v>
      </c>
      <c r="J842" s="41"/>
      <c r="K842" s="359"/>
    </row>
    <row r="843" spans="1:11" s="6" customFormat="1" ht="15">
      <c r="A843" s="804">
        <v>4043</v>
      </c>
      <c r="B843" s="69" t="s">
        <v>887</v>
      </c>
      <c r="C843" s="203"/>
      <c r="D843" s="204"/>
      <c r="E843" s="38"/>
      <c r="F843" s="38"/>
      <c r="G843" s="385"/>
      <c r="H843" s="38"/>
      <c r="I843" s="378">
        <f t="shared" si="15"/>
        <v>0</v>
      </c>
      <c r="J843" s="41"/>
      <c r="K843" s="359"/>
    </row>
    <row r="844" spans="1:11" s="6" customFormat="1" ht="15">
      <c r="A844" s="597">
        <v>4044</v>
      </c>
      <c r="B844" s="69" t="s">
        <v>888</v>
      </c>
      <c r="C844" s="203"/>
      <c r="D844" s="204"/>
      <c r="E844" s="38"/>
      <c r="F844" s="38"/>
      <c r="G844" s="385"/>
      <c r="H844" s="38"/>
      <c r="I844" s="378">
        <f t="shared" si="15"/>
        <v>0</v>
      </c>
      <c r="J844" s="41"/>
      <c r="K844" s="359"/>
    </row>
    <row r="845" spans="1:11" s="6" customFormat="1" ht="15">
      <c r="A845" s="804">
        <v>4045</v>
      </c>
      <c r="B845" s="69" t="s">
        <v>889</v>
      </c>
      <c r="C845" s="203"/>
      <c r="D845" s="204"/>
      <c r="E845" s="38"/>
      <c r="F845" s="38"/>
      <c r="G845" s="385"/>
      <c r="H845" s="38"/>
      <c r="I845" s="378">
        <f t="shared" si="15"/>
        <v>0</v>
      </c>
      <c r="J845" s="41"/>
      <c r="K845" s="359"/>
    </row>
    <row r="846" spans="1:11" s="6" customFormat="1" ht="45">
      <c r="A846" s="597">
        <v>4046</v>
      </c>
      <c r="B846" s="69" t="s">
        <v>890</v>
      </c>
      <c r="C846" s="203"/>
      <c r="D846" s="204"/>
      <c r="E846" s="38"/>
      <c r="F846" s="38"/>
      <c r="G846" s="385"/>
      <c r="H846" s="38"/>
      <c r="I846" s="378">
        <f t="shared" si="15"/>
        <v>0</v>
      </c>
      <c r="J846" s="41"/>
      <c r="K846" s="359"/>
    </row>
    <row r="847" spans="1:11" s="6" customFormat="1" ht="30">
      <c r="A847" s="804">
        <v>4047</v>
      </c>
      <c r="B847" s="69" t="s">
        <v>891</v>
      </c>
      <c r="C847" s="203"/>
      <c r="D847" s="204"/>
      <c r="E847" s="38"/>
      <c r="F847" s="38"/>
      <c r="G847" s="385"/>
      <c r="H847" s="38"/>
      <c r="I847" s="378">
        <f t="shared" si="15"/>
        <v>0</v>
      </c>
      <c r="J847" s="41"/>
      <c r="K847" s="359"/>
    </row>
    <row r="848" spans="1:11" s="6" customFormat="1" ht="30">
      <c r="A848" s="597">
        <v>4048</v>
      </c>
      <c r="B848" s="69" t="s">
        <v>892</v>
      </c>
      <c r="C848" s="203" t="s">
        <v>31</v>
      </c>
      <c r="D848" s="204">
        <v>4</v>
      </c>
      <c r="E848" s="38">
        <v>12071</v>
      </c>
      <c r="F848" s="38">
        <v>48284</v>
      </c>
      <c r="G848" s="385">
        <v>9200</v>
      </c>
      <c r="H848" s="38">
        <v>36800</v>
      </c>
      <c r="I848" s="378">
        <f t="shared" si="15"/>
        <v>85084</v>
      </c>
      <c r="J848" s="41"/>
      <c r="K848" s="359"/>
    </row>
    <row r="849" spans="1:11" s="6" customFormat="1" ht="30">
      <c r="A849" s="804">
        <v>4049</v>
      </c>
      <c r="B849" s="69" t="s">
        <v>893</v>
      </c>
      <c r="C849" s="203" t="s">
        <v>31</v>
      </c>
      <c r="D849" s="204">
        <v>1</v>
      </c>
      <c r="E849" s="38">
        <v>60867.142</v>
      </c>
      <c r="F849" s="38">
        <v>60867.142</v>
      </c>
      <c r="G849" s="385">
        <v>14000</v>
      </c>
      <c r="H849" s="38">
        <v>14000</v>
      </c>
      <c r="I849" s="378">
        <f t="shared" si="15"/>
        <v>74867.141999999993</v>
      </c>
      <c r="J849" s="41"/>
      <c r="K849" s="359"/>
    </row>
    <row r="850" spans="1:11" s="6" customFormat="1" ht="30">
      <c r="A850" s="597">
        <v>4050</v>
      </c>
      <c r="B850" s="69" t="s">
        <v>645</v>
      </c>
      <c r="C850" s="203" t="s">
        <v>31</v>
      </c>
      <c r="D850" s="204">
        <v>1</v>
      </c>
      <c r="E850" s="38">
        <v>46290</v>
      </c>
      <c r="F850" s="38">
        <v>46290</v>
      </c>
      <c r="G850" s="385">
        <v>12000</v>
      </c>
      <c r="H850" s="38">
        <v>12000</v>
      </c>
      <c r="I850" s="378">
        <f t="shared" si="15"/>
        <v>58290</v>
      </c>
      <c r="J850" s="41"/>
      <c r="K850" s="359"/>
    </row>
    <row r="851" spans="1:11" s="6" customFormat="1" ht="15">
      <c r="A851" s="804">
        <v>4051</v>
      </c>
      <c r="B851" s="69" t="s">
        <v>894</v>
      </c>
      <c r="C851" s="203" t="s">
        <v>31</v>
      </c>
      <c r="D851" s="204">
        <v>2</v>
      </c>
      <c r="E851" s="38">
        <v>15876</v>
      </c>
      <c r="F851" s="38">
        <v>31752</v>
      </c>
      <c r="G851" s="385">
        <v>4775</v>
      </c>
      <c r="H851" s="38">
        <v>9550</v>
      </c>
      <c r="I851" s="378">
        <f t="shared" si="15"/>
        <v>41302</v>
      </c>
      <c r="J851" s="41"/>
      <c r="K851" s="359"/>
    </row>
    <row r="852" spans="1:11" s="6" customFormat="1" ht="45">
      <c r="A852" s="597">
        <v>4052</v>
      </c>
      <c r="B852" s="69" t="s">
        <v>895</v>
      </c>
      <c r="C852" s="203" t="s">
        <v>2461</v>
      </c>
      <c r="D852" s="204" t="s">
        <v>2908</v>
      </c>
      <c r="E852" s="38">
        <v>7482</v>
      </c>
      <c r="F852" s="38">
        <v>104972.46</v>
      </c>
      <c r="G852" s="385">
        <v>1450</v>
      </c>
      <c r="H852" s="38">
        <v>120785</v>
      </c>
      <c r="I852" s="378">
        <f t="shared" si="15"/>
        <v>225757.46000000002</v>
      </c>
      <c r="J852" s="41"/>
      <c r="K852" s="359"/>
    </row>
    <row r="853" spans="1:11" s="6" customFormat="1" ht="45">
      <c r="A853" s="804">
        <v>4053</v>
      </c>
      <c r="B853" s="69" t="s">
        <v>896</v>
      </c>
      <c r="C853" s="203" t="s">
        <v>2461</v>
      </c>
      <c r="D853" s="204" t="s">
        <v>2909</v>
      </c>
      <c r="E853" s="38">
        <v>9500.4</v>
      </c>
      <c r="F853" s="38">
        <v>15358.979999999998</v>
      </c>
      <c r="G853" s="385">
        <v>1450</v>
      </c>
      <c r="H853" s="38">
        <v>17675.5</v>
      </c>
      <c r="I853" s="378">
        <f t="shared" si="15"/>
        <v>33034.479999999996</v>
      </c>
      <c r="J853" s="41"/>
      <c r="K853" s="359"/>
    </row>
    <row r="854" spans="1:11" s="6" customFormat="1" ht="45">
      <c r="A854" s="597">
        <v>4054</v>
      </c>
      <c r="B854" s="69" t="s">
        <v>897</v>
      </c>
      <c r="C854" s="203" t="s">
        <v>2461</v>
      </c>
      <c r="D854" s="204" t="s">
        <v>2910</v>
      </c>
      <c r="E854" s="38">
        <v>6270</v>
      </c>
      <c r="F854" s="38">
        <v>34008.479999999996</v>
      </c>
      <c r="G854" s="385">
        <v>1450</v>
      </c>
      <c r="H854" s="38">
        <v>36374.699999999997</v>
      </c>
      <c r="I854" s="378">
        <f t="shared" si="15"/>
        <v>70383.179999999993</v>
      </c>
      <c r="J854" s="41"/>
      <c r="K854" s="359"/>
    </row>
    <row r="855" spans="1:11" s="6" customFormat="1" ht="45">
      <c r="A855" s="804">
        <v>4055</v>
      </c>
      <c r="B855" s="69" t="s">
        <v>898</v>
      </c>
      <c r="C855" s="203" t="s">
        <v>2461</v>
      </c>
      <c r="D855" s="204" t="s">
        <v>2911</v>
      </c>
      <c r="E855" s="38">
        <v>7279.2</v>
      </c>
      <c r="F855" s="38">
        <v>59107.104000000007</v>
      </c>
      <c r="G855" s="385">
        <v>1450</v>
      </c>
      <c r="H855" s="38">
        <v>60341.75</v>
      </c>
      <c r="I855" s="378">
        <f t="shared" si="15"/>
        <v>119448.85400000001</v>
      </c>
      <c r="J855" s="41"/>
      <c r="K855" s="359"/>
    </row>
    <row r="856" spans="1:11" s="6" customFormat="1" ht="45">
      <c r="A856" s="597">
        <v>4056</v>
      </c>
      <c r="B856" s="69" t="s">
        <v>914</v>
      </c>
      <c r="C856" s="203" t="s">
        <v>2461</v>
      </c>
      <c r="D856" s="204" t="s">
        <v>2912</v>
      </c>
      <c r="E856" s="38">
        <v>7279.2</v>
      </c>
      <c r="F856" s="38">
        <v>6871.5648000000001</v>
      </c>
      <c r="G856" s="385">
        <v>1450</v>
      </c>
      <c r="H856" s="38">
        <v>7015.1</v>
      </c>
      <c r="I856" s="378">
        <f t="shared" si="15"/>
        <v>13886.6648</v>
      </c>
      <c r="J856" s="41"/>
      <c r="K856" s="359"/>
    </row>
    <row r="857" spans="1:11" s="6" customFormat="1" ht="45">
      <c r="A857" s="804">
        <v>4057</v>
      </c>
      <c r="B857" s="69" t="s">
        <v>664</v>
      </c>
      <c r="C857" s="203" t="s">
        <v>2461</v>
      </c>
      <c r="D857" s="204" t="s">
        <v>2913</v>
      </c>
      <c r="E857" s="38">
        <v>8497.1999999999989</v>
      </c>
      <c r="F857" s="38">
        <v>36435.993600000002</v>
      </c>
      <c r="G857" s="385">
        <v>1450</v>
      </c>
      <c r="H857" s="38">
        <v>37305.600000000006</v>
      </c>
      <c r="I857" s="378">
        <f t="shared" si="15"/>
        <v>73741.593600000007</v>
      </c>
      <c r="J857" s="41"/>
      <c r="K857" s="359"/>
    </row>
    <row r="858" spans="1:11" s="6" customFormat="1" ht="45">
      <c r="A858" s="597">
        <v>4058</v>
      </c>
      <c r="B858" s="69" t="s">
        <v>899</v>
      </c>
      <c r="C858" s="203" t="s">
        <v>2461</v>
      </c>
      <c r="D858" s="204" t="s">
        <v>2892</v>
      </c>
      <c r="E858" s="38">
        <v>11491.199999999999</v>
      </c>
      <c r="F858" s="38">
        <v>3677.1839999999997</v>
      </c>
      <c r="G858" s="385">
        <v>1450</v>
      </c>
      <c r="H858" s="38">
        <v>3016</v>
      </c>
      <c r="I858" s="378">
        <f t="shared" si="15"/>
        <v>6693.1839999999993</v>
      </c>
      <c r="J858" s="41"/>
      <c r="K858" s="359"/>
    </row>
    <row r="859" spans="1:11" s="6" customFormat="1" ht="30">
      <c r="A859" s="804">
        <v>4059</v>
      </c>
      <c r="B859" s="69" t="s">
        <v>900</v>
      </c>
      <c r="C859" s="203" t="s">
        <v>2031</v>
      </c>
      <c r="D859" s="204" t="s">
        <v>2893</v>
      </c>
      <c r="E859" s="38">
        <v>507.59999999999997</v>
      </c>
      <c r="F859" s="38">
        <v>1015.1999999999999</v>
      </c>
      <c r="G859" s="385">
        <v>1450</v>
      </c>
      <c r="H859" s="38">
        <v>2389.6</v>
      </c>
      <c r="I859" s="378">
        <f t="shared" si="15"/>
        <v>3404.7999999999997</v>
      </c>
      <c r="J859" s="41"/>
      <c r="K859" s="359"/>
    </row>
    <row r="860" spans="1:11" s="6" customFormat="1" ht="45">
      <c r="A860" s="597">
        <v>4060</v>
      </c>
      <c r="B860" s="69" t="s">
        <v>915</v>
      </c>
      <c r="C860" s="203" t="s">
        <v>2031</v>
      </c>
      <c r="D860" s="204" t="s">
        <v>2914</v>
      </c>
      <c r="E860" s="38">
        <v>2102.4</v>
      </c>
      <c r="F860" s="38">
        <v>4204.8</v>
      </c>
      <c r="G860" s="385">
        <v>1450</v>
      </c>
      <c r="H860" s="38">
        <v>3413.3</v>
      </c>
      <c r="I860" s="378">
        <f t="shared" si="15"/>
        <v>7618.1</v>
      </c>
      <c r="J860" s="41"/>
      <c r="K860" s="359"/>
    </row>
    <row r="861" spans="1:11" s="6" customFormat="1" ht="45">
      <c r="A861" s="804">
        <v>4061</v>
      </c>
      <c r="B861" s="69" t="s">
        <v>901</v>
      </c>
      <c r="C861" s="203" t="s">
        <v>2031</v>
      </c>
      <c r="D861" s="204" t="s">
        <v>2915</v>
      </c>
      <c r="E861" s="38">
        <v>3841.2</v>
      </c>
      <c r="F861" s="38">
        <v>30729.599999999999</v>
      </c>
      <c r="G861" s="385">
        <v>1450</v>
      </c>
      <c r="H861" s="38">
        <v>25015.399999999998</v>
      </c>
      <c r="I861" s="378">
        <f t="shared" si="15"/>
        <v>55745</v>
      </c>
      <c r="J861" s="41"/>
      <c r="K861" s="359"/>
    </row>
    <row r="862" spans="1:11" s="6" customFormat="1" ht="45">
      <c r="A862" s="597">
        <v>4062</v>
      </c>
      <c r="B862" s="69" t="s">
        <v>903</v>
      </c>
      <c r="C862" s="203" t="s">
        <v>2031</v>
      </c>
      <c r="D862" s="204" t="s">
        <v>2916</v>
      </c>
      <c r="E862" s="38">
        <v>7663.2</v>
      </c>
      <c r="F862" s="38">
        <v>7663.2</v>
      </c>
      <c r="G862" s="385">
        <v>1450</v>
      </c>
      <c r="H862" s="38">
        <v>5030.05</v>
      </c>
      <c r="I862" s="378">
        <f t="shared" si="15"/>
        <v>12693.25</v>
      </c>
      <c r="J862" s="41"/>
      <c r="K862" s="359"/>
    </row>
    <row r="863" spans="1:11" s="6" customFormat="1" ht="45">
      <c r="A863" s="804">
        <v>4063</v>
      </c>
      <c r="B863" s="69" t="s">
        <v>904</v>
      </c>
      <c r="C863" s="203" t="s">
        <v>2031</v>
      </c>
      <c r="D863" s="204" t="s">
        <v>2897</v>
      </c>
      <c r="E863" s="38">
        <v>9774</v>
      </c>
      <c r="F863" s="38">
        <v>9774</v>
      </c>
      <c r="G863" s="385">
        <v>1450</v>
      </c>
      <c r="H863" s="38">
        <v>6664.2</v>
      </c>
      <c r="I863" s="378">
        <f t="shared" si="15"/>
        <v>16438.2</v>
      </c>
      <c r="J863" s="41"/>
      <c r="K863" s="359"/>
    </row>
    <row r="864" spans="1:11" s="6" customFormat="1" ht="45">
      <c r="A864" s="597">
        <v>4064</v>
      </c>
      <c r="B864" s="69" t="s">
        <v>677</v>
      </c>
      <c r="C864" s="203" t="s">
        <v>2031</v>
      </c>
      <c r="D864" s="204" t="s">
        <v>2701</v>
      </c>
      <c r="E864" s="38">
        <v>11419.199999999999</v>
      </c>
      <c r="F864" s="38">
        <v>22838.399999999998</v>
      </c>
      <c r="G864" s="385">
        <v>1450</v>
      </c>
      <c r="H864" s="38">
        <v>15604.900000000001</v>
      </c>
      <c r="I864" s="378">
        <f t="shared" si="15"/>
        <v>38443.300000000003</v>
      </c>
      <c r="J864" s="41"/>
      <c r="K864" s="359"/>
    </row>
    <row r="865" spans="1:11" s="6" customFormat="1" ht="30">
      <c r="A865" s="804">
        <v>4065</v>
      </c>
      <c r="B865" s="69" t="s">
        <v>905</v>
      </c>
      <c r="C865" s="203" t="s">
        <v>2031</v>
      </c>
      <c r="D865" s="204" t="s">
        <v>2898</v>
      </c>
      <c r="E865" s="38">
        <v>1507.2</v>
      </c>
      <c r="F865" s="38">
        <v>1507.2</v>
      </c>
      <c r="G865" s="385">
        <v>1450</v>
      </c>
      <c r="H865" s="38">
        <v>1341.25</v>
      </c>
      <c r="I865" s="378">
        <f t="shared" si="15"/>
        <v>2848.45</v>
      </c>
      <c r="J865" s="41"/>
      <c r="K865" s="359"/>
    </row>
    <row r="866" spans="1:11" s="6" customFormat="1" ht="45">
      <c r="A866" s="597">
        <v>4066</v>
      </c>
      <c r="B866" s="69" t="s">
        <v>906</v>
      </c>
      <c r="C866" s="203" t="s">
        <v>2031</v>
      </c>
      <c r="D866" s="204" t="s">
        <v>2899</v>
      </c>
      <c r="E866" s="38">
        <v>4435.2</v>
      </c>
      <c r="F866" s="38">
        <v>4435.2</v>
      </c>
      <c r="G866" s="385">
        <v>1450</v>
      </c>
      <c r="H866" s="38">
        <v>2378</v>
      </c>
      <c r="I866" s="378">
        <f t="shared" si="15"/>
        <v>6813.2</v>
      </c>
      <c r="J866" s="41"/>
      <c r="K866" s="359"/>
    </row>
    <row r="867" spans="1:11" s="6" customFormat="1" ht="45">
      <c r="A867" s="804">
        <v>4067</v>
      </c>
      <c r="B867" s="69" t="s">
        <v>907</v>
      </c>
      <c r="C867" s="203" t="s">
        <v>2031</v>
      </c>
      <c r="D867" s="204" t="s">
        <v>2900</v>
      </c>
      <c r="E867" s="38">
        <v>5739.5999999999995</v>
      </c>
      <c r="F867" s="38">
        <v>5739.5999999999995</v>
      </c>
      <c r="G867" s="385">
        <v>1450</v>
      </c>
      <c r="H867" s="38">
        <v>3388.65</v>
      </c>
      <c r="I867" s="378">
        <f t="shared" si="15"/>
        <v>9128.25</v>
      </c>
      <c r="J867" s="41"/>
      <c r="K867" s="359"/>
    </row>
    <row r="868" spans="1:11" s="6" customFormat="1" ht="45">
      <c r="A868" s="597">
        <v>4068</v>
      </c>
      <c r="B868" s="69" t="s">
        <v>916</v>
      </c>
      <c r="C868" s="203" t="s">
        <v>2031</v>
      </c>
      <c r="D868" s="204" t="s">
        <v>2902</v>
      </c>
      <c r="E868" s="38">
        <v>4621.2</v>
      </c>
      <c r="F868" s="38">
        <v>4621.2</v>
      </c>
      <c r="G868" s="385">
        <v>1450</v>
      </c>
      <c r="H868" s="38">
        <v>2746.2999999999997</v>
      </c>
      <c r="I868" s="378">
        <f t="shared" si="15"/>
        <v>7367.5</v>
      </c>
      <c r="J868" s="41"/>
      <c r="K868" s="359"/>
    </row>
    <row r="869" spans="1:11" s="6" customFormat="1" ht="45">
      <c r="A869" s="804">
        <v>4069</v>
      </c>
      <c r="B869" s="68" t="s">
        <v>910</v>
      </c>
      <c r="C869" s="74" t="s">
        <v>2031</v>
      </c>
      <c r="D869" s="198" t="s">
        <v>2903</v>
      </c>
      <c r="E869" s="38">
        <v>4610.3999999999996</v>
      </c>
      <c r="F869" s="38">
        <v>4610.3999999999996</v>
      </c>
      <c r="G869" s="385">
        <v>1450</v>
      </c>
      <c r="H869" s="38">
        <v>1725.5</v>
      </c>
      <c r="I869" s="378">
        <f t="shared" si="15"/>
        <v>6335.9</v>
      </c>
      <c r="J869" s="41"/>
      <c r="K869" s="359"/>
    </row>
    <row r="870" spans="1:11" s="6" customFormat="1" ht="45">
      <c r="A870" s="597">
        <v>4070</v>
      </c>
      <c r="B870" s="76" t="s">
        <v>911</v>
      </c>
      <c r="C870" s="74" t="s">
        <v>2031</v>
      </c>
      <c r="D870" s="198" t="s">
        <v>2904</v>
      </c>
      <c r="E870" s="38">
        <v>3963.6</v>
      </c>
      <c r="F870" s="38">
        <v>3963.6</v>
      </c>
      <c r="G870" s="385">
        <v>1450</v>
      </c>
      <c r="H870" s="38">
        <v>1080.25</v>
      </c>
      <c r="I870" s="378">
        <f t="shared" si="15"/>
        <v>5043.8500000000004</v>
      </c>
      <c r="J870" s="41"/>
      <c r="K870" s="359"/>
    </row>
    <row r="871" spans="1:11" s="6" customFormat="1" ht="30">
      <c r="A871" s="804">
        <v>4071</v>
      </c>
      <c r="B871" s="68" t="s">
        <v>912</v>
      </c>
      <c r="C871" s="74" t="s">
        <v>2031</v>
      </c>
      <c r="D871" s="198" t="s">
        <v>2905</v>
      </c>
      <c r="E871" s="38">
        <v>4363.6000000000004</v>
      </c>
      <c r="F871" s="38">
        <v>8727.2000000000007</v>
      </c>
      <c r="G871" s="385">
        <v>1450</v>
      </c>
      <c r="H871" s="38">
        <v>4757.45</v>
      </c>
      <c r="I871" s="378">
        <f t="shared" si="15"/>
        <v>13484.650000000001</v>
      </c>
      <c r="J871" s="41"/>
      <c r="K871" s="359"/>
    </row>
    <row r="872" spans="1:11" s="6" customFormat="1" ht="30">
      <c r="A872" s="597">
        <v>4072</v>
      </c>
      <c r="B872" s="68" t="s">
        <v>913</v>
      </c>
      <c r="C872" s="74" t="s">
        <v>2532</v>
      </c>
      <c r="D872" s="198" t="s">
        <v>2917</v>
      </c>
      <c r="E872" s="38">
        <v>772.93</v>
      </c>
      <c r="F872" s="38">
        <v>35871.681299999997</v>
      </c>
      <c r="G872" s="385">
        <v>1250</v>
      </c>
      <c r="H872" s="38">
        <v>58012.499999999993</v>
      </c>
      <c r="I872" s="378">
        <f t="shared" si="15"/>
        <v>93884.181299999997</v>
      </c>
      <c r="J872" s="41"/>
      <c r="K872" s="359"/>
    </row>
    <row r="873" spans="1:11" s="6" customFormat="1" ht="15">
      <c r="A873" s="804">
        <v>4073</v>
      </c>
      <c r="B873" s="68" t="s">
        <v>2918</v>
      </c>
      <c r="C873" s="74"/>
      <c r="D873" s="198"/>
      <c r="E873" s="38"/>
      <c r="F873" s="38"/>
      <c r="G873" s="385"/>
      <c r="H873" s="38"/>
      <c r="I873" s="378">
        <f t="shared" si="15"/>
        <v>0</v>
      </c>
      <c r="J873" s="41"/>
      <c r="K873" s="359"/>
    </row>
    <row r="874" spans="1:11" s="6" customFormat="1" ht="30">
      <c r="A874" s="597">
        <v>4074</v>
      </c>
      <c r="B874" s="68" t="s">
        <v>884</v>
      </c>
      <c r="C874" s="74" t="s">
        <v>31</v>
      </c>
      <c r="D874" s="198">
        <v>1</v>
      </c>
      <c r="E874" s="38">
        <v>5293890</v>
      </c>
      <c r="F874" s="38">
        <v>5293890</v>
      </c>
      <c r="G874" s="385">
        <v>530000</v>
      </c>
      <c r="H874" s="38">
        <v>530000</v>
      </c>
      <c r="I874" s="378">
        <f t="shared" si="15"/>
        <v>5823890</v>
      </c>
      <c r="J874" s="41"/>
      <c r="K874" s="359"/>
    </row>
    <row r="875" spans="1:11" s="6" customFormat="1" ht="15">
      <c r="A875" s="804">
        <v>4075</v>
      </c>
      <c r="B875" s="69" t="s">
        <v>885</v>
      </c>
      <c r="C875" s="203"/>
      <c r="D875" s="204"/>
      <c r="E875" s="38"/>
      <c r="F875" s="38"/>
      <c r="G875" s="385"/>
      <c r="H875" s="38"/>
      <c r="I875" s="378">
        <f t="shared" si="15"/>
        <v>0</v>
      </c>
      <c r="J875" s="41"/>
      <c r="K875" s="359"/>
    </row>
    <row r="876" spans="1:11" s="6" customFormat="1" ht="15">
      <c r="A876" s="597">
        <v>4076</v>
      </c>
      <c r="B876" s="69" t="s">
        <v>886</v>
      </c>
      <c r="C876" s="203"/>
      <c r="D876" s="204"/>
      <c r="E876" s="38"/>
      <c r="F876" s="38"/>
      <c r="G876" s="385"/>
      <c r="H876" s="38"/>
      <c r="I876" s="378">
        <f t="shared" si="15"/>
        <v>0</v>
      </c>
      <c r="J876" s="41"/>
      <c r="K876" s="359"/>
    </row>
    <row r="877" spans="1:11" s="6" customFormat="1" ht="15">
      <c r="A877" s="804">
        <v>4077</v>
      </c>
      <c r="B877" s="69" t="s">
        <v>887</v>
      </c>
      <c r="C877" s="203"/>
      <c r="D877" s="204"/>
      <c r="E877" s="38"/>
      <c r="F877" s="38"/>
      <c r="G877" s="385"/>
      <c r="H877" s="38"/>
      <c r="I877" s="378">
        <f t="shared" si="15"/>
        <v>0</v>
      </c>
      <c r="J877" s="41"/>
      <c r="K877" s="359"/>
    </row>
    <row r="878" spans="1:11" s="6" customFormat="1" ht="15">
      <c r="A878" s="597">
        <v>4078</v>
      </c>
      <c r="B878" s="69" t="s">
        <v>888</v>
      </c>
      <c r="C878" s="203"/>
      <c r="D878" s="204"/>
      <c r="E878" s="38"/>
      <c r="F878" s="38"/>
      <c r="G878" s="385"/>
      <c r="H878" s="38"/>
      <c r="I878" s="378">
        <f t="shared" si="15"/>
        <v>0</v>
      </c>
      <c r="J878" s="41"/>
      <c r="K878" s="359"/>
    </row>
    <row r="879" spans="1:11" s="6" customFormat="1" ht="15">
      <c r="A879" s="804">
        <v>4079</v>
      </c>
      <c r="B879" s="69" t="s">
        <v>889</v>
      </c>
      <c r="C879" s="203"/>
      <c r="D879" s="204"/>
      <c r="E879" s="38"/>
      <c r="F879" s="38"/>
      <c r="G879" s="385"/>
      <c r="H879" s="38"/>
      <c r="I879" s="378">
        <f t="shared" si="15"/>
        <v>0</v>
      </c>
      <c r="J879" s="41"/>
      <c r="K879" s="359"/>
    </row>
    <row r="880" spans="1:11" s="6" customFormat="1" ht="45">
      <c r="A880" s="597">
        <v>4080</v>
      </c>
      <c r="B880" s="69" t="s">
        <v>890</v>
      </c>
      <c r="C880" s="203"/>
      <c r="D880" s="204"/>
      <c r="E880" s="38"/>
      <c r="F880" s="38"/>
      <c r="G880" s="385"/>
      <c r="H880" s="38"/>
      <c r="I880" s="378">
        <f t="shared" si="15"/>
        <v>0</v>
      </c>
      <c r="J880" s="41"/>
      <c r="K880" s="359"/>
    </row>
    <row r="881" spans="1:11" s="6" customFormat="1" ht="30">
      <c r="A881" s="804">
        <v>4081</v>
      </c>
      <c r="B881" s="69" t="s">
        <v>891</v>
      </c>
      <c r="C881" s="203"/>
      <c r="D881" s="204"/>
      <c r="E881" s="38"/>
      <c r="F881" s="38"/>
      <c r="G881" s="385"/>
      <c r="H881" s="38"/>
      <c r="I881" s="378">
        <f t="shared" si="15"/>
        <v>0</v>
      </c>
      <c r="J881" s="41"/>
      <c r="K881" s="359"/>
    </row>
    <row r="882" spans="1:11" s="6" customFormat="1" ht="30">
      <c r="A882" s="597">
        <v>4082</v>
      </c>
      <c r="B882" s="69" t="s">
        <v>892</v>
      </c>
      <c r="C882" s="203" t="s">
        <v>31</v>
      </c>
      <c r="D882" s="204">
        <v>4</v>
      </c>
      <c r="E882" s="38">
        <v>12071</v>
      </c>
      <c r="F882" s="38">
        <v>48284</v>
      </c>
      <c r="G882" s="385">
        <v>9200</v>
      </c>
      <c r="H882" s="38">
        <v>36800</v>
      </c>
      <c r="I882" s="378">
        <f t="shared" si="15"/>
        <v>85084</v>
      </c>
      <c r="J882" s="41"/>
      <c r="K882" s="359"/>
    </row>
    <row r="883" spans="1:11" s="6" customFormat="1" ht="30">
      <c r="A883" s="804">
        <v>4083</v>
      </c>
      <c r="B883" s="69" t="s">
        <v>893</v>
      </c>
      <c r="C883" s="203" t="s">
        <v>31</v>
      </c>
      <c r="D883" s="204">
        <v>1</v>
      </c>
      <c r="E883" s="38">
        <v>60867.142</v>
      </c>
      <c r="F883" s="38">
        <v>60867.142</v>
      </c>
      <c r="G883" s="385">
        <v>14000</v>
      </c>
      <c r="H883" s="38">
        <v>14000</v>
      </c>
      <c r="I883" s="378">
        <f t="shared" si="15"/>
        <v>74867.141999999993</v>
      </c>
      <c r="J883" s="41"/>
      <c r="K883" s="359"/>
    </row>
    <row r="884" spans="1:11" s="6" customFormat="1" ht="30">
      <c r="A884" s="597">
        <v>4084</v>
      </c>
      <c r="B884" s="69" t="s">
        <v>645</v>
      </c>
      <c r="C884" s="203" t="s">
        <v>31</v>
      </c>
      <c r="D884" s="204">
        <v>1</v>
      </c>
      <c r="E884" s="38">
        <v>46290</v>
      </c>
      <c r="F884" s="38">
        <v>46290</v>
      </c>
      <c r="G884" s="385">
        <v>12000</v>
      </c>
      <c r="H884" s="38">
        <v>12000</v>
      </c>
      <c r="I884" s="378">
        <f t="shared" si="15"/>
        <v>58290</v>
      </c>
      <c r="J884" s="41"/>
      <c r="K884" s="359"/>
    </row>
    <row r="885" spans="1:11" s="6" customFormat="1" ht="15">
      <c r="A885" s="804">
        <v>4085</v>
      </c>
      <c r="B885" s="69" t="s">
        <v>894</v>
      </c>
      <c r="C885" s="203" t="s">
        <v>31</v>
      </c>
      <c r="D885" s="204">
        <v>2</v>
      </c>
      <c r="E885" s="38">
        <v>15876</v>
      </c>
      <c r="F885" s="38">
        <v>31752</v>
      </c>
      <c r="G885" s="385">
        <v>4775</v>
      </c>
      <c r="H885" s="38">
        <v>9550</v>
      </c>
      <c r="I885" s="378">
        <f t="shared" si="15"/>
        <v>41302</v>
      </c>
      <c r="J885" s="41"/>
      <c r="K885" s="359"/>
    </row>
    <row r="886" spans="1:11" s="6" customFormat="1" ht="45">
      <c r="A886" s="597">
        <v>4086</v>
      </c>
      <c r="B886" s="69" t="s">
        <v>895</v>
      </c>
      <c r="C886" s="203" t="s">
        <v>2461</v>
      </c>
      <c r="D886" s="204" t="s">
        <v>2919</v>
      </c>
      <c r="E886" s="38">
        <v>7482</v>
      </c>
      <c r="F886" s="38">
        <v>97914.44</v>
      </c>
      <c r="G886" s="385">
        <v>1450</v>
      </c>
      <c r="H886" s="38">
        <v>112665</v>
      </c>
      <c r="I886" s="378">
        <f t="shared" si="15"/>
        <v>210579.44</v>
      </c>
      <c r="J886" s="41"/>
      <c r="K886" s="359"/>
    </row>
    <row r="887" spans="1:11" s="6" customFormat="1" ht="45">
      <c r="A887" s="804">
        <v>4087</v>
      </c>
      <c r="B887" s="69" t="s">
        <v>896</v>
      </c>
      <c r="C887" s="203" t="s">
        <v>2461</v>
      </c>
      <c r="D887" s="204" t="s">
        <v>2920</v>
      </c>
      <c r="E887" s="38">
        <v>9500.4</v>
      </c>
      <c r="F887" s="38">
        <v>39553.332000000002</v>
      </c>
      <c r="G887" s="385">
        <v>1450</v>
      </c>
      <c r="H887" s="38">
        <v>45515.5</v>
      </c>
      <c r="I887" s="378">
        <f t="shared" si="15"/>
        <v>85068.831999999995</v>
      </c>
      <c r="J887" s="41"/>
      <c r="K887" s="359"/>
    </row>
    <row r="888" spans="1:11" s="6" customFormat="1" ht="45">
      <c r="A888" s="597">
        <v>4088</v>
      </c>
      <c r="B888" s="69" t="s">
        <v>898</v>
      </c>
      <c r="C888" s="203" t="s">
        <v>2461</v>
      </c>
      <c r="D888" s="204" t="s">
        <v>2921</v>
      </c>
      <c r="E888" s="38">
        <v>7279.2</v>
      </c>
      <c r="F888" s="38">
        <v>9084.4416000000001</v>
      </c>
      <c r="G888" s="385">
        <v>1450</v>
      </c>
      <c r="H888" s="38">
        <v>9274.2000000000007</v>
      </c>
      <c r="I888" s="378">
        <f t="shared" si="15"/>
        <v>18358.641600000003</v>
      </c>
      <c r="J888" s="41"/>
      <c r="K888" s="359"/>
    </row>
    <row r="889" spans="1:11" s="6" customFormat="1" ht="45">
      <c r="A889" s="804">
        <v>4089</v>
      </c>
      <c r="B889" s="69" t="s">
        <v>914</v>
      </c>
      <c r="C889" s="203" t="s">
        <v>2461</v>
      </c>
      <c r="D889" s="204" t="s">
        <v>2922</v>
      </c>
      <c r="E889" s="38">
        <v>7279.2</v>
      </c>
      <c r="F889" s="38">
        <v>27369.791999999998</v>
      </c>
      <c r="G889" s="385">
        <v>1450</v>
      </c>
      <c r="H889" s="38">
        <v>27941.5</v>
      </c>
      <c r="I889" s="378">
        <f t="shared" si="15"/>
        <v>55311.292000000001</v>
      </c>
      <c r="J889" s="41"/>
      <c r="K889" s="359"/>
    </row>
    <row r="890" spans="1:11" s="6" customFormat="1" ht="45">
      <c r="A890" s="597">
        <v>4090</v>
      </c>
      <c r="B890" s="69" t="s">
        <v>664</v>
      </c>
      <c r="C890" s="203" t="s">
        <v>2461</v>
      </c>
      <c r="D890" s="204" t="s">
        <v>2891</v>
      </c>
      <c r="E890" s="38">
        <v>8497.1999999999989</v>
      </c>
      <c r="F890" s="38">
        <v>36503.971199999993</v>
      </c>
      <c r="G890" s="385">
        <v>1450</v>
      </c>
      <c r="H890" s="38">
        <v>37375.199999999997</v>
      </c>
      <c r="I890" s="378">
        <f t="shared" si="15"/>
        <v>73879.171199999982</v>
      </c>
      <c r="J890" s="41"/>
      <c r="K890" s="359"/>
    </row>
    <row r="891" spans="1:11" s="6" customFormat="1" ht="45">
      <c r="A891" s="804">
        <v>4091</v>
      </c>
      <c r="B891" s="69" t="s">
        <v>899</v>
      </c>
      <c r="C891" s="203" t="s">
        <v>2461</v>
      </c>
      <c r="D891" s="204" t="s">
        <v>2892</v>
      </c>
      <c r="E891" s="38">
        <v>11491.199999999999</v>
      </c>
      <c r="F891" s="38">
        <v>3677.1839999999997</v>
      </c>
      <c r="G891" s="385">
        <v>1450</v>
      </c>
      <c r="H891" s="38">
        <v>3016</v>
      </c>
      <c r="I891" s="378">
        <f t="shared" si="15"/>
        <v>6693.1839999999993</v>
      </c>
      <c r="J891" s="41"/>
      <c r="K891" s="359"/>
    </row>
    <row r="892" spans="1:11" s="6" customFormat="1" ht="30">
      <c r="A892" s="597">
        <v>4092</v>
      </c>
      <c r="B892" s="69" t="s">
        <v>917</v>
      </c>
      <c r="C892" s="203" t="s">
        <v>2031</v>
      </c>
      <c r="D892" s="204" t="s">
        <v>2923</v>
      </c>
      <c r="E892" s="38">
        <v>642</v>
      </c>
      <c r="F892" s="38">
        <v>642</v>
      </c>
      <c r="G892" s="385">
        <v>1450</v>
      </c>
      <c r="H892" s="38">
        <v>1516.7</v>
      </c>
      <c r="I892" s="378">
        <f t="shared" si="15"/>
        <v>2158.6999999999998</v>
      </c>
      <c r="J892" s="41"/>
      <c r="K892" s="359"/>
    </row>
    <row r="893" spans="1:11" s="6" customFormat="1" ht="45">
      <c r="A893" s="804">
        <v>4093</v>
      </c>
      <c r="B893" s="69" t="s">
        <v>901</v>
      </c>
      <c r="C893" s="203" t="s">
        <v>2031</v>
      </c>
      <c r="D893" s="204" t="s">
        <v>2924</v>
      </c>
      <c r="E893" s="38">
        <v>3841.2</v>
      </c>
      <c r="F893" s="38">
        <v>23047.199999999997</v>
      </c>
      <c r="G893" s="385">
        <v>1450</v>
      </c>
      <c r="H893" s="38">
        <v>18761.55</v>
      </c>
      <c r="I893" s="378">
        <f t="shared" si="15"/>
        <v>41808.75</v>
      </c>
      <c r="J893" s="41"/>
      <c r="K893" s="359"/>
    </row>
    <row r="894" spans="1:11" s="6" customFormat="1" ht="45">
      <c r="A894" s="597">
        <v>4094</v>
      </c>
      <c r="B894" s="69" t="s">
        <v>903</v>
      </c>
      <c r="C894" s="203" t="s">
        <v>2031</v>
      </c>
      <c r="D894" s="204" t="s">
        <v>2916</v>
      </c>
      <c r="E894" s="38">
        <v>7663.2</v>
      </c>
      <c r="F894" s="38">
        <v>7663.2</v>
      </c>
      <c r="G894" s="385">
        <v>1450</v>
      </c>
      <c r="H894" s="38">
        <v>5030.05</v>
      </c>
      <c r="I894" s="378">
        <f t="shared" si="15"/>
        <v>12693.25</v>
      </c>
      <c r="J894" s="41"/>
      <c r="K894" s="359"/>
    </row>
    <row r="895" spans="1:11" s="6" customFormat="1" ht="45">
      <c r="A895" s="804">
        <v>4095</v>
      </c>
      <c r="B895" s="69" t="s">
        <v>904</v>
      </c>
      <c r="C895" s="203" t="s">
        <v>2031</v>
      </c>
      <c r="D895" s="204" t="s">
        <v>2897</v>
      </c>
      <c r="E895" s="38">
        <v>9774</v>
      </c>
      <c r="F895" s="38">
        <v>9774</v>
      </c>
      <c r="G895" s="385">
        <v>1450</v>
      </c>
      <c r="H895" s="38">
        <v>6664.2</v>
      </c>
      <c r="I895" s="378">
        <f t="shared" si="15"/>
        <v>16438.2</v>
      </c>
      <c r="J895" s="41"/>
      <c r="K895" s="359"/>
    </row>
    <row r="896" spans="1:11" s="6" customFormat="1" ht="45">
      <c r="A896" s="597">
        <v>4096</v>
      </c>
      <c r="B896" s="69" t="s">
        <v>677</v>
      </c>
      <c r="C896" s="203" t="s">
        <v>2031</v>
      </c>
      <c r="D896" s="204" t="s">
        <v>2701</v>
      </c>
      <c r="E896" s="38">
        <v>11419.199999999999</v>
      </c>
      <c r="F896" s="38">
        <v>22838.399999999998</v>
      </c>
      <c r="G896" s="385">
        <v>1450</v>
      </c>
      <c r="H896" s="38">
        <v>15604.900000000001</v>
      </c>
      <c r="I896" s="378">
        <f t="shared" si="15"/>
        <v>38443.300000000003</v>
      </c>
      <c r="J896" s="41"/>
      <c r="K896" s="359"/>
    </row>
    <row r="897" spans="1:11" s="6" customFormat="1" ht="30">
      <c r="A897" s="804">
        <v>4097</v>
      </c>
      <c r="B897" s="69" t="s">
        <v>905</v>
      </c>
      <c r="C897" s="203" t="s">
        <v>2031</v>
      </c>
      <c r="D897" s="204" t="s">
        <v>2705</v>
      </c>
      <c r="E897" s="38">
        <v>1507.2</v>
      </c>
      <c r="F897" s="38">
        <v>4521.6000000000004</v>
      </c>
      <c r="G897" s="385">
        <v>1450</v>
      </c>
      <c r="H897" s="38">
        <v>4023.75</v>
      </c>
      <c r="I897" s="378">
        <f t="shared" si="15"/>
        <v>8545.35</v>
      </c>
      <c r="J897" s="41"/>
      <c r="K897" s="359"/>
    </row>
    <row r="898" spans="1:11" s="6" customFormat="1" ht="45">
      <c r="A898" s="597">
        <v>4098</v>
      </c>
      <c r="B898" s="69" t="s">
        <v>907</v>
      </c>
      <c r="C898" s="203" t="s">
        <v>2031</v>
      </c>
      <c r="D898" s="204" t="s">
        <v>2900</v>
      </c>
      <c r="E898" s="38">
        <v>5739.5999999999995</v>
      </c>
      <c r="F898" s="38">
        <v>5739.5999999999995</v>
      </c>
      <c r="G898" s="385">
        <v>1450</v>
      </c>
      <c r="H898" s="38">
        <v>3388.65</v>
      </c>
      <c r="I898" s="378">
        <f t="shared" si="15"/>
        <v>9128.25</v>
      </c>
      <c r="J898" s="41"/>
      <c r="K898" s="359"/>
    </row>
    <row r="899" spans="1:11" s="6" customFormat="1" ht="45">
      <c r="A899" s="804">
        <v>4099</v>
      </c>
      <c r="B899" s="69" t="s">
        <v>916</v>
      </c>
      <c r="C899" s="203" t="s">
        <v>2031</v>
      </c>
      <c r="D899" s="204" t="s">
        <v>2902</v>
      </c>
      <c r="E899" s="38">
        <v>4621.2</v>
      </c>
      <c r="F899" s="38">
        <v>4621.2</v>
      </c>
      <c r="G899" s="385">
        <v>1450</v>
      </c>
      <c r="H899" s="38">
        <v>2746.2999999999997</v>
      </c>
      <c r="I899" s="378">
        <f t="shared" si="15"/>
        <v>7367.5</v>
      </c>
      <c r="J899" s="41"/>
      <c r="K899" s="359"/>
    </row>
    <row r="900" spans="1:11" s="6" customFormat="1" ht="45">
      <c r="A900" s="597">
        <v>4100</v>
      </c>
      <c r="B900" s="69" t="s">
        <v>918</v>
      </c>
      <c r="C900" s="203" t="s">
        <v>2031</v>
      </c>
      <c r="D900" s="204" t="s">
        <v>2706</v>
      </c>
      <c r="E900" s="38">
        <v>5389.2</v>
      </c>
      <c r="F900" s="38">
        <v>5389.2</v>
      </c>
      <c r="G900" s="385">
        <v>1450</v>
      </c>
      <c r="H900" s="38">
        <v>1840.05</v>
      </c>
      <c r="I900" s="378">
        <f t="shared" ref="I900:I963" si="16">H900+F900</f>
        <v>7229.25</v>
      </c>
      <c r="J900" s="41"/>
      <c r="K900" s="359"/>
    </row>
    <row r="901" spans="1:11" s="6" customFormat="1" ht="45">
      <c r="A901" s="804">
        <v>4101</v>
      </c>
      <c r="B901" s="69" t="s">
        <v>911</v>
      </c>
      <c r="C901" s="203" t="s">
        <v>2031</v>
      </c>
      <c r="D901" s="204" t="s">
        <v>2904</v>
      </c>
      <c r="E901" s="38">
        <v>3963.6</v>
      </c>
      <c r="F901" s="38">
        <v>3963.6</v>
      </c>
      <c r="G901" s="385">
        <v>1450</v>
      </c>
      <c r="H901" s="38">
        <v>1080.25</v>
      </c>
      <c r="I901" s="378">
        <f t="shared" si="16"/>
        <v>5043.8500000000004</v>
      </c>
      <c r="J901" s="41"/>
      <c r="K901" s="359"/>
    </row>
    <row r="902" spans="1:11" s="6" customFormat="1" ht="45">
      <c r="A902" s="597">
        <v>4102</v>
      </c>
      <c r="B902" s="68" t="s">
        <v>919</v>
      </c>
      <c r="C902" s="74" t="s">
        <v>2031</v>
      </c>
      <c r="D902" s="204" t="s">
        <v>2925</v>
      </c>
      <c r="E902" s="38">
        <v>4699.2</v>
      </c>
      <c r="F902" s="38">
        <v>4699.2</v>
      </c>
      <c r="G902" s="385">
        <v>1450</v>
      </c>
      <c r="H902" s="38">
        <v>1041.0999999999999</v>
      </c>
      <c r="I902" s="378">
        <f t="shared" si="16"/>
        <v>5740.2999999999993</v>
      </c>
      <c r="J902" s="41"/>
      <c r="K902" s="359"/>
    </row>
    <row r="903" spans="1:11" s="6" customFormat="1" ht="30">
      <c r="A903" s="804">
        <v>4103</v>
      </c>
      <c r="B903" s="68" t="s">
        <v>912</v>
      </c>
      <c r="C903" s="74" t="s">
        <v>2031</v>
      </c>
      <c r="D903" s="204" t="s">
        <v>2905</v>
      </c>
      <c r="E903" s="38">
        <v>4363.6000000000004</v>
      </c>
      <c r="F903" s="38">
        <v>8727.2000000000007</v>
      </c>
      <c r="G903" s="385">
        <v>1450</v>
      </c>
      <c r="H903" s="38">
        <v>4757.45</v>
      </c>
      <c r="I903" s="378">
        <f t="shared" si="16"/>
        <v>13484.650000000001</v>
      </c>
      <c r="J903" s="41"/>
      <c r="K903" s="359"/>
    </row>
    <row r="904" spans="1:11" s="6" customFormat="1" ht="30">
      <c r="A904" s="597">
        <v>4104</v>
      </c>
      <c r="B904" s="68" t="s">
        <v>913</v>
      </c>
      <c r="C904" s="74" t="s">
        <v>2532</v>
      </c>
      <c r="D904" s="204" t="s">
        <v>2906</v>
      </c>
      <c r="E904" s="38">
        <v>772.93</v>
      </c>
      <c r="F904" s="38">
        <v>35879.410599999996</v>
      </c>
      <c r="G904" s="385">
        <v>1250</v>
      </c>
      <c r="H904" s="38">
        <v>58025</v>
      </c>
      <c r="I904" s="378">
        <f t="shared" si="16"/>
        <v>93904.410600000003</v>
      </c>
      <c r="J904" s="41"/>
      <c r="K904" s="359"/>
    </row>
    <row r="905" spans="1:11" s="6" customFormat="1" ht="15">
      <c r="A905" s="804">
        <v>4105</v>
      </c>
      <c r="B905" s="69" t="s">
        <v>2926</v>
      </c>
      <c r="C905" s="203"/>
      <c r="D905" s="204"/>
      <c r="E905" s="38"/>
      <c r="F905" s="38"/>
      <c r="G905" s="385"/>
      <c r="H905" s="38"/>
      <c r="I905" s="378">
        <f t="shared" si="16"/>
        <v>0</v>
      </c>
      <c r="J905" s="41"/>
      <c r="K905" s="359"/>
    </row>
    <row r="906" spans="1:11" s="6" customFormat="1" ht="30">
      <c r="A906" s="597">
        <v>4106</v>
      </c>
      <c r="B906" s="69" t="s">
        <v>884</v>
      </c>
      <c r="C906" s="202" t="s">
        <v>31</v>
      </c>
      <c r="D906" s="204">
        <v>1</v>
      </c>
      <c r="E906" s="38">
        <v>5293890</v>
      </c>
      <c r="F906" s="38">
        <v>5293890</v>
      </c>
      <c r="G906" s="385">
        <v>530000</v>
      </c>
      <c r="H906" s="38">
        <v>530000</v>
      </c>
      <c r="I906" s="378">
        <f t="shared" si="16"/>
        <v>5823890</v>
      </c>
      <c r="J906" s="41"/>
      <c r="K906" s="359"/>
    </row>
    <row r="907" spans="1:11" s="6" customFormat="1" ht="15">
      <c r="A907" s="804">
        <v>4107</v>
      </c>
      <c r="B907" s="69" t="s">
        <v>885</v>
      </c>
      <c r="C907" s="203"/>
      <c r="D907" s="204"/>
      <c r="E907" s="38"/>
      <c r="F907" s="38"/>
      <c r="G907" s="385"/>
      <c r="H907" s="38"/>
      <c r="I907" s="378">
        <f t="shared" si="16"/>
        <v>0</v>
      </c>
      <c r="J907" s="41"/>
      <c r="K907" s="359"/>
    </row>
    <row r="908" spans="1:11" s="6" customFormat="1" ht="15">
      <c r="A908" s="597">
        <v>4108</v>
      </c>
      <c r="B908" s="69" t="s">
        <v>886</v>
      </c>
      <c r="C908" s="203"/>
      <c r="D908" s="204"/>
      <c r="E908" s="38"/>
      <c r="F908" s="38"/>
      <c r="G908" s="385"/>
      <c r="H908" s="38"/>
      <c r="I908" s="378">
        <f t="shared" si="16"/>
        <v>0</v>
      </c>
      <c r="J908" s="41"/>
      <c r="K908" s="359"/>
    </row>
    <row r="909" spans="1:11" s="6" customFormat="1" ht="15">
      <c r="A909" s="804">
        <v>4109</v>
      </c>
      <c r="B909" s="69" t="s">
        <v>887</v>
      </c>
      <c r="C909" s="203"/>
      <c r="D909" s="204"/>
      <c r="E909" s="38"/>
      <c r="F909" s="38"/>
      <c r="G909" s="385"/>
      <c r="H909" s="38"/>
      <c r="I909" s="378">
        <f t="shared" si="16"/>
        <v>0</v>
      </c>
      <c r="J909" s="41"/>
      <c r="K909" s="359"/>
    </row>
    <row r="910" spans="1:11" s="6" customFormat="1" ht="15">
      <c r="A910" s="597">
        <v>4110</v>
      </c>
      <c r="B910" s="69" t="s">
        <v>888</v>
      </c>
      <c r="C910" s="203"/>
      <c r="D910" s="204"/>
      <c r="E910" s="38"/>
      <c r="F910" s="38"/>
      <c r="G910" s="385"/>
      <c r="H910" s="38"/>
      <c r="I910" s="378">
        <f t="shared" si="16"/>
        <v>0</v>
      </c>
      <c r="J910" s="41"/>
      <c r="K910" s="359"/>
    </row>
    <row r="911" spans="1:11" s="6" customFormat="1" ht="15">
      <c r="A911" s="804">
        <v>4111</v>
      </c>
      <c r="B911" s="69" t="s">
        <v>889</v>
      </c>
      <c r="C911" s="203"/>
      <c r="D911" s="204"/>
      <c r="E911" s="38"/>
      <c r="F911" s="38"/>
      <c r="G911" s="385"/>
      <c r="H911" s="38"/>
      <c r="I911" s="378">
        <f t="shared" si="16"/>
        <v>0</v>
      </c>
      <c r="J911" s="41"/>
      <c r="K911" s="359"/>
    </row>
    <row r="912" spans="1:11" s="6" customFormat="1" ht="45">
      <c r="A912" s="597">
        <v>4112</v>
      </c>
      <c r="B912" s="69" t="s">
        <v>890</v>
      </c>
      <c r="C912" s="203"/>
      <c r="D912" s="204"/>
      <c r="E912" s="38"/>
      <c r="F912" s="38"/>
      <c r="G912" s="385"/>
      <c r="H912" s="38"/>
      <c r="I912" s="378">
        <f t="shared" si="16"/>
        <v>0</v>
      </c>
      <c r="J912" s="41"/>
      <c r="K912" s="359"/>
    </row>
    <row r="913" spans="1:11" s="6" customFormat="1" ht="30">
      <c r="A913" s="804">
        <v>4113</v>
      </c>
      <c r="B913" s="69" t="s">
        <v>891</v>
      </c>
      <c r="C913" s="203"/>
      <c r="D913" s="204"/>
      <c r="E913" s="38"/>
      <c r="F913" s="38"/>
      <c r="G913" s="385"/>
      <c r="H913" s="38"/>
      <c r="I913" s="378">
        <f t="shared" si="16"/>
        <v>0</v>
      </c>
      <c r="J913" s="41"/>
      <c r="K913" s="359"/>
    </row>
    <row r="914" spans="1:11" s="6" customFormat="1" ht="30">
      <c r="A914" s="597">
        <v>4114</v>
      </c>
      <c r="B914" s="70" t="s">
        <v>892</v>
      </c>
      <c r="C914" s="203" t="s">
        <v>31</v>
      </c>
      <c r="D914" s="204">
        <v>4</v>
      </c>
      <c r="E914" s="38">
        <v>12071</v>
      </c>
      <c r="F914" s="38">
        <v>48284</v>
      </c>
      <c r="G914" s="385">
        <v>9200</v>
      </c>
      <c r="H914" s="38">
        <v>36800</v>
      </c>
      <c r="I914" s="378">
        <f t="shared" si="16"/>
        <v>85084</v>
      </c>
      <c r="J914" s="41"/>
      <c r="K914" s="359"/>
    </row>
    <row r="915" spans="1:11" s="6" customFormat="1" ht="30">
      <c r="A915" s="804">
        <v>4115</v>
      </c>
      <c r="B915" s="69" t="s">
        <v>893</v>
      </c>
      <c r="C915" s="203" t="s">
        <v>31</v>
      </c>
      <c r="D915" s="204">
        <v>1</v>
      </c>
      <c r="E915" s="38">
        <v>60867.142</v>
      </c>
      <c r="F915" s="38">
        <v>60867.142</v>
      </c>
      <c r="G915" s="385">
        <v>14000</v>
      </c>
      <c r="H915" s="38">
        <v>14000</v>
      </c>
      <c r="I915" s="378">
        <f t="shared" si="16"/>
        <v>74867.141999999993</v>
      </c>
      <c r="J915" s="41"/>
      <c r="K915" s="359"/>
    </row>
    <row r="916" spans="1:11" s="6" customFormat="1" ht="30">
      <c r="A916" s="597">
        <v>4116</v>
      </c>
      <c r="B916" s="69" t="s">
        <v>645</v>
      </c>
      <c r="C916" s="203" t="s">
        <v>31</v>
      </c>
      <c r="D916" s="204">
        <v>1</v>
      </c>
      <c r="E916" s="38">
        <v>46290</v>
      </c>
      <c r="F916" s="38">
        <v>46290</v>
      </c>
      <c r="G916" s="385">
        <v>12000</v>
      </c>
      <c r="H916" s="38">
        <v>12000</v>
      </c>
      <c r="I916" s="378">
        <f t="shared" si="16"/>
        <v>58290</v>
      </c>
      <c r="J916" s="41"/>
      <c r="K916" s="359"/>
    </row>
    <row r="917" spans="1:11" s="6" customFormat="1" ht="15">
      <c r="A917" s="804">
        <v>4117</v>
      </c>
      <c r="B917" s="69" t="s">
        <v>894</v>
      </c>
      <c r="C917" s="203" t="s">
        <v>31</v>
      </c>
      <c r="D917" s="204">
        <v>2</v>
      </c>
      <c r="E917" s="38">
        <v>15876</v>
      </c>
      <c r="F917" s="38">
        <v>31752</v>
      </c>
      <c r="G917" s="385">
        <v>4775</v>
      </c>
      <c r="H917" s="38">
        <v>9550</v>
      </c>
      <c r="I917" s="378">
        <f t="shared" si="16"/>
        <v>41302</v>
      </c>
      <c r="J917" s="41"/>
      <c r="K917" s="359"/>
    </row>
    <row r="918" spans="1:11" s="6" customFormat="1" ht="45">
      <c r="A918" s="597">
        <v>4118</v>
      </c>
      <c r="B918" s="69" t="s">
        <v>895</v>
      </c>
      <c r="C918" s="203" t="s">
        <v>2461</v>
      </c>
      <c r="D918" s="204" t="s">
        <v>2927</v>
      </c>
      <c r="E918" s="38">
        <v>7482</v>
      </c>
      <c r="F918" s="38">
        <v>93874.159999999989</v>
      </c>
      <c r="G918" s="385">
        <v>1450</v>
      </c>
      <c r="H918" s="38">
        <v>108025</v>
      </c>
      <c r="I918" s="378">
        <f t="shared" si="16"/>
        <v>201899.15999999997</v>
      </c>
      <c r="J918" s="41"/>
      <c r="K918" s="359"/>
    </row>
    <row r="919" spans="1:11" s="6" customFormat="1" ht="45">
      <c r="A919" s="804">
        <v>4119</v>
      </c>
      <c r="B919" s="69" t="s">
        <v>896</v>
      </c>
      <c r="C919" s="203" t="s">
        <v>2461</v>
      </c>
      <c r="D919" s="204" t="s">
        <v>2928</v>
      </c>
      <c r="E919" s="38">
        <v>9500.4</v>
      </c>
      <c r="F919" s="38">
        <v>30211.271999999997</v>
      </c>
      <c r="G919" s="385">
        <v>1450</v>
      </c>
      <c r="H919" s="38">
        <v>34771</v>
      </c>
      <c r="I919" s="378">
        <f t="shared" si="16"/>
        <v>64982.271999999997</v>
      </c>
      <c r="J919" s="41"/>
      <c r="K919" s="359"/>
    </row>
    <row r="920" spans="1:11" s="6" customFormat="1" ht="45">
      <c r="A920" s="597">
        <v>4120</v>
      </c>
      <c r="B920" s="69" t="s">
        <v>920</v>
      </c>
      <c r="C920" s="203" t="s">
        <v>2461</v>
      </c>
      <c r="D920" s="204" t="s">
        <v>2929</v>
      </c>
      <c r="E920" s="38">
        <v>5103.5999999999995</v>
      </c>
      <c r="F920" s="38">
        <v>24742.252799999995</v>
      </c>
      <c r="G920" s="385">
        <v>1450</v>
      </c>
      <c r="H920" s="38">
        <v>26361</v>
      </c>
      <c r="I920" s="378">
        <f t="shared" si="16"/>
        <v>51103.252799999995</v>
      </c>
      <c r="J920" s="41"/>
      <c r="K920" s="359"/>
    </row>
    <row r="921" spans="1:11" s="6" customFormat="1" ht="45">
      <c r="A921" s="804">
        <v>4121</v>
      </c>
      <c r="B921" s="69" t="s">
        <v>914</v>
      </c>
      <c r="C921" s="203" t="s">
        <v>2461</v>
      </c>
      <c r="D921" s="204" t="s">
        <v>2930</v>
      </c>
      <c r="E921" s="38">
        <v>7279.2</v>
      </c>
      <c r="F921" s="38">
        <v>25040.447999999997</v>
      </c>
      <c r="G921" s="385">
        <v>1450</v>
      </c>
      <c r="H921" s="38">
        <v>25563.5</v>
      </c>
      <c r="I921" s="378">
        <f t="shared" si="16"/>
        <v>50603.947999999997</v>
      </c>
      <c r="J921" s="41"/>
      <c r="K921" s="359"/>
    </row>
    <row r="922" spans="1:11" s="6" customFormat="1" ht="45">
      <c r="A922" s="597">
        <v>4122</v>
      </c>
      <c r="B922" s="69" t="s">
        <v>664</v>
      </c>
      <c r="C922" s="203" t="s">
        <v>2461</v>
      </c>
      <c r="D922" s="204" t="s">
        <v>2891</v>
      </c>
      <c r="E922" s="38">
        <v>8497.1999999999989</v>
      </c>
      <c r="F922" s="38">
        <v>36503.971199999993</v>
      </c>
      <c r="G922" s="385">
        <v>1450</v>
      </c>
      <c r="H922" s="38">
        <v>37375.199999999997</v>
      </c>
      <c r="I922" s="378">
        <f t="shared" si="16"/>
        <v>73879.171199999982</v>
      </c>
      <c r="J922" s="41"/>
      <c r="K922" s="359"/>
    </row>
    <row r="923" spans="1:11" s="6" customFormat="1" ht="45">
      <c r="A923" s="804">
        <v>4123</v>
      </c>
      <c r="B923" s="69" t="s">
        <v>899</v>
      </c>
      <c r="C923" s="203" t="s">
        <v>2461</v>
      </c>
      <c r="D923" s="204" t="s">
        <v>2892</v>
      </c>
      <c r="E923" s="38">
        <v>11491.199999999999</v>
      </c>
      <c r="F923" s="38">
        <v>3677.1839999999997</v>
      </c>
      <c r="G923" s="385">
        <v>1450</v>
      </c>
      <c r="H923" s="38">
        <v>3016</v>
      </c>
      <c r="I923" s="378">
        <f t="shared" si="16"/>
        <v>6693.1839999999993</v>
      </c>
      <c r="J923" s="41"/>
      <c r="K923" s="359"/>
    </row>
    <row r="924" spans="1:11" s="6" customFormat="1" ht="15">
      <c r="A924" s="597">
        <v>4124</v>
      </c>
      <c r="B924" s="69"/>
      <c r="C924" s="203"/>
      <c r="D924" s="204"/>
      <c r="E924" s="38"/>
      <c r="F924" s="38"/>
      <c r="G924" s="385"/>
      <c r="H924" s="38"/>
      <c r="I924" s="378">
        <f t="shared" si="16"/>
        <v>0</v>
      </c>
      <c r="J924" s="41"/>
      <c r="K924" s="359"/>
    </row>
    <row r="925" spans="1:11" s="6" customFormat="1" ht="30">
      <c r="A925" s="804">
        <v>4125</v>
      </c>
      <c r="B925" s="69" t="s">
        <v>900</v>
      </c>
      <c r="C925" s="203" t="s">
        <v>2031</v>
      </c>
      <c r="D925" s="204" t="s">
        <v>2931</v>
      </c>
      <c r="E925" s="38">
        <v>507.59999999999997</v>
      </c>
      <c r="F925" s="38">
        <v>507.59999999999997</v>
      </c>
      <c r="G925" s="385">
        <v>1450</v>
      </c>
      <c r="H925" s="38">
        <v>1194.8</v>
      </c>
      <c r="I925" s="378">
        <f t="shared" si="16"/>
        <v>1702.3999999999999</v>
      </c>
      <c r="J925" s="41"/>
      <c r="K925" s="359"/>
    </row>
    <row r="926" spans="1:11" s="6" customFormat="1" ht="45">
      <c r="A926" s="597">
        <v>4126</v>
      </c>
      <c r="B926" s="69" t="s">
        <v>921</v>
      </c>
      <c r="C926" s="203" t="s">
        <v>2031</v>
      </c>
      <c r="D926" s="204" t="s">
        <v>2932</v>
      </c>
      <c r="E926" s="38">
        <v>2331.6</v>
      </c>
      <c r="F926" s="38">
        <v>2331.6</v>
      </c>
      <c r="G926" s="385">
        <v>1450</v>
      </c>
      <c r="H926" s="38">
        <v>1890.8000000000002</v>
      </c>
      <c r="I926" s="378">
        <f t="shared" si="16"/>
        <v>4222.3999999999996</v>
      </c>
      <c r="J926" s="41"/>
      <c r="K926" s="359"/>
    </row>
    <row r="927" spans="1:11" s="6" customFormat="1" ht="45">
      <c r="A927" s="804">
        <v>4127</v>
      </c>
      <c r="B927" s="69" t="s">
        <v>901</v>
      </c>
      <c r="C927" s="203" t="s">
        <v>2031</v>
      </c>
      <c r="D927" s="204" t="s">
        <v>2933</v>
      </c>
      <c r="E927" s="38">
        <v>3841.2</v>
      </c>
      <c r="F927" s="38">
        <v>26888.399999999998</v>
      </c>
      <c r="G927" s="385">
        <v>1450</v>
      </c>
      <c r="H927" s="38">
        <v>21889.200000000001</v>
      </c>
      <c r="I927" s="378">
        <f t="shared" si="16"/>
        <v>48777.599999999999</v>
      </c>
      <c r="J927" s="41"/>
      <c r="K927" s="359"/>
    </row>
    <row r="928" spans="1:11" s="6" customFormat="1" ht="45">
      <c r="A928" s="597">
        <v>4128</v>
      </c>
      <c r="B928" s="69" t="s">
        <v>922</v>
      </c>
      <c r="C928" s="203" t="s">
        <v>2031</v>
      </c>
      <c r="D928" s="204" t="s">
        <v>2934</v>
      </c>
      <c r="E928" s="38">
        <v>6074.4</v>
      </c>
      <c r="F928" s="38">
        <v>6074.4</v>
      </c>
      <c r="G928" s="385">
        <v>1450</v>
      </c>
      <c r="H928" s="38">
        <v>4944.5</v>
      </c>
      <c r="I928" s="378">
        <f t="shared" si="16"/>
        <v>11018.9</v>
      </c>
      <c r="J928" s="41"/>
      <c r="K928" s="359"/>
    </row>
    <row r="929" spans="1:11" s="6" customFormat="1" ht="45">
      <c r="A929" s="804">
        <v>4129</v>
      </c>
      <c r="B929" s="69" t="s">
        <v>923</v>
      </c>
      <c r="C929" s="203" t="s">
        <v>2031</v>
      </c>
      <c r="D929" s="204" t="s">
        <v>2935</v>
      </c>
      <c r="E929" s="38">
        <v>4100.3999999999996</v>
      </c>
      <c r="F929" s="38">
        <v>8200.7999999999993</v>
      </c>
      <c r="G929" s="385">
        <v>1450</v>
      </c>
      <c r="H929" s="38">
        <v>4628.4000000000005</v>
      </c>
      <c r="I929" s="378">
        <f t="shared" si="16"/>
        <v>12829.2</v>
      </c>
      <c r="J929" s="41"/>
      <c r="K929" s="359"/>
    </row>
    <row r="930" spans="1:11" s="6" customFormat="1" ht="45">
      <c r="A930" s="597">
        <v>4130</v>
      </c>
      <c r="B930" s="69" t="s">
        <v>903</v>
      </c>
      <c r="C930" s="203" t="s">
        <v>2031</v>
      </c>
      <c r="D930" s="204" t="s">
        <v>2916</v>
      </c>
      <c r="E930" s="38">
        <v>7663.2</v>
      </c>
      <c r="F930" s="38">
        <v>7663.2</v>
      </c>
      <c r="G930" s="385">
        <v>1450</v>
      </c>
      <c r="H930" s="38">
        <v>5030.05</v>
      </c>
      <c r="I930" s="378">
        <f t="shared" si="16"/>
        <v>12693.25</v>
      </c>
      <c r="J930" s="41"/>
      <c r="K930" s="359"/>
    </row>
    <row r="931" spans="1:11" s="6" customFormat="1" ht="45">
      <c r="A931" s="804">
        <v>4131</v>
      </c>
      <c r="B931" s="69" t="s">
        <v>677</v>
      </c>
      <c r="C931" s="203" t="s">
        <v>2031</v>
      </c>
      <c r="D931" s="204" t="s">
        <v>2701</v>
      </c>
      <c r="E931" s="38">
        <v>11419.199999999999</v>
      </c>
      <c r="F931" s="38">
        <v>22838.399999999998</v>
      </c>
      <c r="G931" s="385">
        <v>1450</v>
      </c>
      <c r="H931" s="38">
        <v>15604.900000000001</v>
      </c>
      <c r="I931" s="378">
        <f t="shared" si="16"/>
        <v>38443.300000000003</v>
      </c>
      <c r="J931" s="41"/>
      <c r="K931" s="359"/>
    </row>
    <row r="932" spans="1:11" s="6" customFormat="1" ht="30">
      <c r="A932" s="597">
        <v>4132</v>
      </c>
      <c r="B932" s="69" t="s">
        <v>905</v>
      </c>
      <c r="C932" s="203" t="s">
        <v>2031</v>
      </c>
      <c r="D932" s="204" t="s">
        <v>2605</v>
      </c>
      <c r="E932" s="38">
        <v>1507.2</v>
      </c>
      <c r="F932" s="38">
        <v>3014.4</v>
      </c>
      <c r="G932" s="385">
        <v>1450</v>
      </c>
      <c r="H932" s="38">
        <v>2682.5</v>
      </c>
      <c r="I932" s="378">
        <f t="shared" si="16"/>
        <v>5696.9</v>
      </c>
      <c r="J932" s="41"/>
      <c r="K932" s="359"/>
    </row>
    <row r="933" spans="1:11" s="6" customFormat="1" ht="45">
      <c r="A933" s="804">
        <v>4133</v>
      </c>
      <c r="B933" s="69" t="s">
        <v>924</v>
      </c>
      <c r="C933" s="203" t="s">
        <v>2031</v>
      </c>
      <c r="D933" s="204" t="s">
        <v>2936</v>
      </c>
      <c r="E933" s="38">
        <v>3211.2</v>
      </c>
      <c r="F933" s="38">
        <v>3211.2</v>
      </c>
      <c r="G933" s="385">
        <v>1450</v>
      </c>
      <c r="H933" s="38">
        <v>2241.7000000000003</v>
      </c>
      <c r="I933" s="378">
        <f t="shared" si="16"/>
        <v>5452.9</v>
      </c>
      <c r="J933" s="41"/>
      <c r="K933" s="359"/>
    </row>
    <row r="934" spans="1:11" s="6" customFormat="1" ht="45">
      <c r="A934" s="597">
        <v>4134</v>
      </c>
      <c r="B934" s="69" t="s">
        <v>907</v>
      </c>
      <c r="C934" s="203" t="s">
        <v>2031</v>
      </c>
      <c r="D934" s="204" t="s">
        <v>2900</v>
      </c>
      <c r="E934" s="38">
        <v>5739.5999999999995</v>
      </c>
      <c r="F934" s="38">
        <v>5739.5999999999995</v>
      </c>
      <c r="G934" s="385">
        <v>1450</v>
      </c>
      <c r="H934" s="38">
        <v>3388.65</v>
      </c>
      <c r="I934" s="378">
        <f t="shared" si="16"/>
        <v>9128.25</v>
      </c>
      <c r="J934" s="41"/>
      <c r="K934" s="359"/>
    </row>
    <row r="935" spans="1:11" s="6" customFormat="1" ht="45">
      <c r="A935" s="804">
        <v>4135</v>
      </c>
      <c r="B935" s="69" t="s">
        <v>916</v>
      </c>
      <c r="C935" s="203" t="s">
        <v>2031</v>
      </c>
      <c r="D935" s="204" t="s">
        <v>2902</v>
      </c>
      <c r="E935" s="38">
        <v>4621.2</v>
      </c>
      <c r="F935" s="38">
        <v>4621.2</v>
      </c>
      <c r="G935" s="385">
        <v>1450</v>
      </c>
      <c r="H935" s="38">
        <v>2746.2999999999997</v>
      </c>
      <c r="I935" s="378">
        <f t="shared" si="16"/>
        <v>7367.5</v>
      </c>
      <c r="J935" s="41"/>
      <c r="K935" s="359"/>
    </row>
    <row r="936" spans="1:11" s="6" customFormat="1" ht="45">
      <c r="A936" s="597">
        <v>4136</v>
      </c>
      <c r="B936" s="69" t="s">
        <v>925</v>
      </c>
      <c r="C936" s="203" t="s">
        <v>2031</v>
      </c>
      <c r="D936" s="204" t="s">
        <v>2937</v>
      </c>
      <c r="E936" s="38">
        <v>3736.7999999999997</v>
      </c>
      <c r="F936" s="38">
        <v>3736.7999999999997</v>
      </c>
      <c r="G936" s="385">
        <v>1450</v>
      </c>
      <c r="H936" s="38">
        <v>1342.7</v>
      </c>
      <c r="I936" s="378">
        <f t="shared" si="16"/>
        <v>5079.5</v>
      </c>
      <c r="J936" s="41"/>
      <c r="K936" s="359"/>
    </row>
    <row r="937" spans="1:11" s="6" customFormat="1" ht="45">
      <c r="A937" s="804">
        <v>4137</v>
      </c>
      <c r="B937" s="69" t="s">
        <v>918</v>
      </c>
      <c r="C937" s="203" t="s">
        <v>2031</v>
      </c>
      <c r="D937" s="204" t="s">
        <v>2706</v>
      </c>
      <c r="E937" s="38">
        <v>5389.2</v>
      </c>
      <c r="F937" s="38">
        <v>5389.2</v>
      </c>
      <c r="G937" s="385">
        <v>1450</v>
      </c>
      <c r="H937" s="38">
        <v>1840.05</v>
      </c>
      <c r="I937" s="378">
        <f t="shared" si="16"/>
        <v>7229.25</v>
      </c>
      <c r="J937" s="41"/>
      <c r="K937" s="359"/>
    </row>
    <row r="938" spans="1:11" s="6" customFormat="1" ht="45">
      <c r="A938" s="597">
        <v>4138</v>
      </c>
      <c r="B938" s="69" t="s">
        <v>919</v>
      </c>
      <c r="C938" s="203" t="s">
        <v>2031</v>
      </c>
      <c r="D938" s="204" t="s">
        <v>2925</v>
      </c>
      <c r="E938" s="38">
        <v>4699.2</v>
      </c>
      <c r="F938" s="38">
        <v>4699.2</v>
      </c>
      <c r="G938" s="385">
        <v>1450</v>
      </c>
      <c r="H938" s="38">
        <v>1041.0999999999999</v>
      </c>
      <c r="I938" s="378">
        <f t="shared" si="16"/>
        <v>5740.2999999999993</v>
      </c>
      <c r="J938" s="41"/>
      <c r="K938" s="359"/>
    </row>
    <row r="939" spans="1:11" s="6" customFormat="1" ht="45">
      <c r="A939" s="804">
        <v>4139</v>
      </c>
      <c r="B939" s="69" t="s">
        <v>926</v>
      </c>
      <c r="C939" s="203" t="s">
        <v>2031</v>
      </c>
      <c r="D939" s="204" t="s">
        <v>2619</v>
      </c>
      <c r="E939" s="38">
        <v>11109.6</v>
      </c>
      <c r="F939" s="38">
        <v>11109.6</v>
      </c>
      <c r="G939" s="385">
        <v>1450</v>
      </c>
      <c r="H939" s="38">
        <v>899</v>
      </c>
      <c r="I939" s="378">
        <f t="shared" si="16"/>
        <v>12008.6</v>
      </c>
      <c r="J939" s="41"/>
      <c r="K939" s="359"/>
    </row>
    <row r="940" spans="1:11" s="6" customFormat="1" ht="30">
      <c r="A940" s="597">
        <v>4140</v>
      </c>
      <c r="B940" s="69" t="s">
        <v>912</v>
      </c>
      <c r="C940" s="203" t="s">
        <v>2031</v>
      </c>
      <c r="D940" s="204" t="s">
        <v>2905</v>
      </c>
      <c r="E940" s="38">
        <v>4363.6000000000004</v>
      </c>
      <c r="F940" s="38">
        <v>8727.2000000000007</v>
      </c>
      <c r="G940" s="385">
        <v>1450</v>
      </c>
      <c r="H940" s="38">
        <v>4757.45</v>
      </c>
      <c r="I940" s="378">
        <f t="shared" si="16"/>
        <v>13484.650000000001</v>
      </c>
      <c r="J940" s="41"/>
      <c r="K940" s="359"/>
    </row>
    <row r="941" spans="1:11" s="6" customFormat="1" ht="30">
      <c r="A941" s="804">
        <v>4141</v>
      </c>
      <c r="B941" s="69" t="s">
        <v>913</v>
      </c>
      <c r="C941" s="203" t="s">
        <v>2532</v>
      </c>
      <c r="D941" s="204" t="s">
        <v>2906</v>
      </c>
      <c r="E941" s="38">
        <v>772.93</v>
      </c>
      <c r="F941" s="38">
        <v>35879.410599999996</v>
      </c>
      <c r="G941" s="385">
        <v>1250</v>
      </c>
      <c r="H941" s="38">
        <v>58025</v>
      </c>
      <c r="I941" s="378">
        <f t="shared" si="16"/>
        <v>93904.410600000003</v>
      </c>
      <c r="J941" s="41"/>
      <c r="K941" s="359"/>
    </row>
    <row r="942" spans="1:11" s="6" customFormat="1" ht="15">
      <c r="A942" s="597">
        <v>4142</v>
      </c>
      <c r="B942" s="69" t="s">
        <v>2938</v>
      </c>
      <c r="C942" s="203"/>
      <c r="D942" s="204"/>
      <c r="E942" s="38"/>
      <c r="F942" s="38"/>
      <c r="G942" s="385"/>
      <c r="H942" s="38"/>
      <c r="I942" s="378">
        <f t="shared" si="16"/>
        <v>0</v>
      </c>
      <c r="J942" s="41"/>
      <c r="K942" s="359"/>
    </row>
    <row r="943" spans="1:11" s="6" customFormat="1" ht="30">
      <c r="A943" s="804">
        <v>4143</v>
      </c>
      <c r="B943" s="69" t="s">
        <v>884</v>
      </c>
      <c r="C943" s="203" t="s">
        <v>31</v>
      </c>
      <c r="D943" s="204">
        <v>1</v>
      </c>
      <c r="E943" s="38">
        <v>5293890</v>
      </c>
      <c r="F943" s="38">
        <v>5293890</v>
      </c>
      <c r="G943" s="385">
        <v>530000</v>
      </c>
      <c r="H943" s="38">
        <v>530000</v>
      </c>
      <c r="I943" s="378">
        <f t="shared" si="16"/>
        <v>5823890</v>
      </c>
      <c r="J943" s="41"/>
      <c r="K943" s="359"/>
    </row>
    <row r="944" spans="1:11" s="6" customFormat="1" ht="15">
      <c r="A944" s="597">
        <v>4144</v>
      </c>
      <c r="B944" s="69" t="s">
        <v>885</v>
      </c>
      <c r="C944" s="203"/>
      <c r="D944" s="204"/>
      <c r="E944" s="38"/>
      <c r="F944" s="38"/>
      <c r="G944" s="385"/>
      <c r="H944" s="38"/>
      <c r="I944" s="378">
        <f t="shared" si="16"/>
        <v>0</v>
      </c>
      <c r="J944" s="41"/>
      <c r="K944" s="359"/>
    </row>
    <row r="945" spans="1:11" s="6" customFormat="1" ht="15">
      <c r="A945" s="804">
        <v>4145</v>
      </c>
      <c r="B945" s="69" t="s">
        <v>886</v>
      </c>
      <c r="C945" s="203"/>
      <c r="D945" s="204"/>
      <c r="E945" s="38"/>
      <c r="F945" s="38"/>
      <c r="G945" s="385"/>
      <c r="H945" s="38"/>
      <c r="I945" s="378">
        <f t="shared" si="16"/>
        <v>0</v>
      </c>
      <c r="J945" s="41"/>
      <c r="K945" s="359"/>
    </row>
    <row r="946" spans="1:11" s="6" customFormat="1" ht="15">
      <c r="A946" s="597">
        <v>4146</v>
      </c>
      <c r="B946" s="69" t="s">
        <v>887</v>
      </c>
      <c r="C946" s="203"/>
      <c r="D946" s="204"/>
      <c r="E946" s="38"/>
      <c r="F946" s="38"/>
      <c r="G946" s="385"/>
      <c r="H946" s="38"/>
      <c r="I946" s="378">
        <f t="shared" si="16"/>
        <v>0</v>
      </c>
      <c r="J946" s="41"/>
      <c r="K946" s="359"/>
    </row>
    <row r="947" spans="1:11" s="6" customFormat="1" ht="15">
      <c r="A947" s="804">
        <v>4147</v>
      </c>
      <c r="B947" s="69" t="s">
        <v>888</v>
      </c>
      <c r="C947" s="203"/>
      <c r="D947" s="204"/>
      <c r="E947" s="38"/>
      <c r="F947" s="38"/>
      <c r="G947" s="385"/>
      <c r="H947" s="38"/>
      <c r="I947" s="378">
        <f t="shared" si="16"/>
        <v>0</v>
      </c>
      <c r="J947" s="41"/>
      <c r="K947" s="359"/>
    </row>
    <row r="948" spans="1:11" s="6" customFormat="1" ht="15">
      <c r="A948" s="597">
        <v>4148</v>
      </c>
      <c r="B948" s="69" t="s">
        <v>889</v>
      </c>
      <c r="C948" s="203"/>
      <c r="D948" s="204"/>
      <c r="E948" s="38"/>
      <c r="F948" s="38"/>
      <c r="G948" s="385"/>
      <c r="H948" s="38"/>
      <c r="I948" s="378">
        <f t="shared" si="16"/>
        <v>0</v>
      </c>
      <c r="J948" s="41"/>
      <c r="K948" s="359"/>
    </row>
    <row r="949" spans="1:11" s="6" customFormat="1" ht="45">
      <c r="A949" s="804">
        <v>4149</v>
      </c>
      <c r="B949" s="69" t="s">
        <v>890</v>
      </c>
      <c r="C949" s="203"/>
      <c r="D949" s="204"/>
      <c r="E949" s="38"/>
      <c r="F949" s="38"/>
      <c r="G949" s="385"/>
      <c r="H949" s="38"/>
      <c r="I949" s="378">
        <f t="shared" si="16"/>
        <v>0</v>
      </c>
      <c r="J949" s="41"/>
      <c r="K949" s="359"/>
    </row>
    <row r="950" spans="1:11" s="6" customFormat="1" ht="30">
      <c r="A950" s="597">
        <v>4150</v>
      </c>
      <c r="B950" s="69" t="s">
        <v>891</v>
      </c>
      <c r="C950" s="203"/>
      <c r="D950" s="204"/>
      <c r="E950" s="38"/>
      <c r="F950" s="38"/>
      <c r="G950" s="385"/>
      <c r="H950" s="38"/>
      <c r="I950" s="378">
        <f t="shared" si="16"/>
        <v>0</v>
      </c>
      <c r="J950" s="41"/>
      <c r="K950" s="359"/>
    </row>
    <row r="951" spans="1:11" s="6" customFormat="1" ht="30">
      <c r="A951" s="804">
        <v>4151</v>
      </c>
      <c r="B951" s="69" t="s">
        <v>892</v>
      </c>
      <c r="C951" s="203" t="s">
        <v>31</v>
      </c>
      <c r="D951" s="204">
        <v>4</v>
      </c>
      <c r="E951" s="38">
        <v>12071</v>
      </c>
      <c r="F951" s="38">
        <v>48284</v>
      </c>
      <c r="G951" s="385">
        <v>9200</v>
      </c>
      <c r="H951" s="38">
        <v>36800</v>
      </c>
      <c r="I951" s="378">
        <f t="shared" si="16"/>
        <v>85084</v>
      </c>
      <c r="J951" s="41"/>
      <c r="K951" s="359"/>
    </row>
    <row r="952" spans="1:11" s="6" customFormat="1" ht="30">
      <c r="A952" s="597">
        <v>4152</v>
      </c>
      <c r="B952" s="69" t="s">
        <v>893</v>
      </c>
      <c r="C952" s="203" t="s">
        <v>31</v>
      </c>
      <c r="D952" s="204">
        <v>1</v>
      </c>
      <c r="E952" s="38">
        <v>60867.142</v>
      </c>
      <c r="F952" s="38">
        <v>60867.142</v>
      </c>
      <c r="G952" s="385">
        <v>14000</v>
      </c>
      <c r="H952" s="38">
        <v>14000</v>
      </c>
      <c r="I952" s="378">
        <f t="shared" si="16"/>
        <v>74867.141999999993</v>
      </c>
      <c r="J952" s="41"/>
      <c r="K952" s="359"/>
    </row>
    <row r="953" spans="1:11" s="6" customFormat="1" ht="30">
      <c r="A953" s="804">
        <v>4153</v>
      </c>
      <c r="B953" s="69" t="s">
        <v>645</v>
      </c>
      <c r="C953" s="203" t="s">
        <v>31</v>
      </c>
      <c r="D953" s="204">
        <v>1</v>
      </c>
      <c r="E953" s="38">
        <v>46290</v>
      </c>
      <c r="F953" s="38">
        <v>46290</v>
      </c>
      <c r="G953" s="385">
        <v>12000</v>
      </c>
      <c r="H953" s="38">
        <v>12000</v>
      </c>
      <c r="I953" s="378">
        <f t="shared" si="16"/>
        <v>58290</v>
      </c>
      <c r="J953" s="41"/>
      <c r="K953" s="359"/>
    </row>
    <row r="954" spans="1:11" s="6" customFormat="1" ht="15">
      <c r="A954" s="597">
        <v>4154</v>
      </c>
      <c r="B954" s="69" t="s">
        <v>894</v>
      </c>
      <c r="C954" s="203" t="s">
        <v>31</v>
      </c>
      <c r="D954" s="204">
        <v>2</v>
      </c>
      <c r="E954" s="38">
        <v>15876</v>
      </c>
      <c r="F954" s="38">
        <v>31752</v>
      </c>
      <c r="G954" s="385">
        <v>4775</v>
      </c>
      <c r="H954" s="38">
        <v>9550</v>
      </c>
      <c r="I954" s="378">
        <f t="shared" si="16"/>
        <v>41302</v>
      </c>
      <c r="J954" s="41"/>
      <c r="K954" s="359"/>
    </row>
    <row r="955" spans="1:11" s="6" customFormat="1" ht="45">
      <c r="A955" s="804">
        <v>4155</v>
      </c>
      <c r="B955" s="69" t="s">
        <v>895</v>
      </c>
      <c r="C955" s="203" t="s">
        <v>2461</v>
      </c>
      <c r="D955" s="204" t="s">
        <v>2939</v>
      </c>
      <c r="E955" s="38">
        <v>7482</v>
      </c>
      <c r="F955" s="38">
        <v>129114.38</v>
      </c>
      <c r="G955" s="385">
        <v>1450</v>
      </c>
      <c r="H955" s="38">
        <v>148567</v>
      </c>
      <c r="I955" s="378">
        <f t="shared" si="16"/>
        <v>277681.38</v>
      </c>
      <c r="J955" s="41"/>
      <c r="K955" s="359"/>
    </row>
    <row r="956" spans="1:11" s="6" customFormat="1" ht="45">
      <c r="A956" s="597">
        <v>4156</v>
      </c>
      <c r="B956" s="69" t="s">
        <v>896</v>
      </c>
      <c r="C956" s="203" t="s">
        <v>2461</v>
      </c>
      <c r="D956" s="204" t="s">
        <v>2940</v>
      </c>
      <c r="E956" s="38">
        <v>9500.4</v>
      </c>
      <c r="F956" s="38">
        <v>12572.196000000002</v>
      </c>
      <c r="G956" s="385">
        <v>1450</v>
      </c>
      <c r="H956" s="38">
        <v>14471</v>
      </c>
      <c r="I956" s="378">
        <f t="shared" si="16"/>
        <v>27043.196000000004</v>
      </c>
      <c r="J956" s="41"/>
      <c r="K956" s="359"/>
    </row>
    <row r="957" spans="1:11" s="6" customFormat="1" ht="45">
      <c r="A957" s="804">
        <v>4157</v>
      </c>
      <c r="B957" s="69" t="s">
        <v>914</v>
      </c>
      <c r="C957" s="203" t="s">
        <v>2461</v>
      </c>
      <c r="D957" s="204" t="s">
        <v>2941</v>
      </c>
      <c r="E957" s="38">
        <v>7279.2</v>
      </c>
      <c r="F957" s="38">
        <v>27952.127999999997</v>
      </c>
      <c r="G957" s="385">
        <v>1450</v>
      </c>
      <c r="H957" s="38">
        <v>28536</v>
      </c>
      <c r="I957" s="378">
        <f t="shared" si="16"/>
        <v>56488.127999999997</v>
      </c>
      <c r="J957" s="41"/>
      <c r="K957" s="359"/>
    </row>
    <row r="958" spans="1:11" s="6" customFormat="1" ht="45">
      <c r="A958" s="597">
        <v>4158</v>
      </c>
      <c r="B958" s="70" t="s">
        <v>664</v>
      </c>
      <c r="C958" s="203" t="s">
        <v>2461</v>
      </c>
      <c r="D958" s="204" t="s">
        <v>2891</v>
      </c>
      <c r="E958" s="38">
        <v>8497.1999999999989</v>
      </c>
      <c r="F958" s="38">
        <v>36503.971199999993</v>
      </c>
      <c r="G958" s="385">
        <v>1450</v>
      </c>
      <c r="H958" s="38">
        <v>37375.199999999997</v>
      </c>
      <c r="I958" s="378">
        <f t="shared" si="16"/>
        <v>73879.171199999982</v>
      </c>
      <c r="J958" s="41"/>
      <c r="K958" s="359"/>
    </row>
    <row r="959" spans="1:11" s="6" customFormat="1" ht="45">
      <c r="A959" s="804">
        <v>4159</v>
      </c>
      <c r="B959" s="69" t="s">
        <v>899</v>
      </c>
      <c r="C959" s="203" t="s">
        <v>2461</v>
      </c>
      <c r="D959" s="204" t="s">
        <v>2892</v>
      </c>
      <c r="E959" s="38">
        <v>11491.199999999999</v>
      </c>
      <c r="F959" s="38">
        <v>3677.1839999999997</v>
      </c>
      <c r="G959" s="385">
        <v>1450</v>
      </c>
      <c r="H959" s="38">
        <v>3016</v>
      </c>
      <c r="I959" s="378">
        <f t="shared" si="16"/>
        <v>6693.1839999999993</v>
      </c>
      <c r="J959" s="41"/>
      <c r="K959" s="359"/>
    </row>
    <row r="960" spans="1:11" s="6" customFormat="1" ht="45">
      <c r="A960" s="597">
        <v>4160</v>
      </c>
      <c r="B960" s="69" t="s">
        <v>901</v>
      </c>
      <c r="C960" s="203" t="s">
        <v>2031</v>
      </c>
      <c r="D960" s="204" t="s">
        <v>2942</v>
      </c>
      <c r="E960" s="38">
        <v>3841.2</v>
      </c>
      <c r="F960" s="38">
        <v>38412</v>
      </c>
      <c r="G960" s="385">
        <v>1450</v>
      </c>
      <c r="H960" s="38">
        <v>31269.250000000004</v>
      </c>
      <c r="I960" s="378">
        <f t="shared" si="16"/>
        <v>69681.25</v>
      </c>
      <c r="J960" s="41"/>
      <c r="K960" s="359"/>
    </row>
    <row r="961" spans="1:11" s="6" customFormat="1" ht="45">
      <c r="A961" s="804">
        <v>4161</v>
      </c>
      <c r="B961" s="69" t="s">
        <v>903</v>
      </c>
      <c r="C961" s="203" t="s">
        <v>2031</v>
      </c>
      <c r="D961" s="204" t="s">
        <v>2916</v>
      </c>
      <c r="E961" s="38">
        <v>7663.2</v>
      </c>
      <c r="F961" s="38">
        <v>7663.2</v>
      </c>
      <c r="G961" s="385">
        <v>1450</v>
      </c>
      <c r="H961" s="38">
        <v>5030.05</v>
      </c>
      <c r="I961" s="378">
        <f t="shared" si="16"/>
        <v>12693.25</v>
      </c>
      <c r="J961" s="41"/>
      <c r="K961" s="359"/>
    </row>
    <row r="962" spans="1:11" s="6" customFormat="1" ht="45">
      <c r="A962" s="597">
        <v>4162</v>
      </c>
      <c r="B962" s="69" t="s">
        <v>677</v>
      </c>
      <c r="C962" s="203" t="s">
        <v>2031</v>
      </c>
      <c r="D962" s="204" t="s">
        <v>2701</v>
      </c>
      <c r="E962" s="38">
        <v>11419.199999999999</v>
      </c>
      <c r="F962" s="38">
        <v>22838.399999999998</v>
      </c>
      <c r="G962" s="385">
        <v>1450</v>
      </c>
      <c r="H962" s="38">
        <v>15604.900000000001</v>
      </c>
      <c r="I962" s="378">
        <f t="shared" si="16"/>
        <v>38443.300000000003</v>
      </c>
      <c r="J962" s="41"/>
      <c r="K962" s="359"/>
    </row>
    <row r="963" spans="1:11" s="6" customFormat="1" ht="30">
      <c r="A963" s="804">
        <v>4163</v>
      </c>
      <c r="B963" s="69" t="s">
        <v>905</v>
      </c>
      <c r="C963" s="203" t="s">
        <v>2031</v>
      </c>
      <c r="D963" s="204" t="s">
        <v>2605</v>
      </c>
      <c r="E963" s="38">
        <v>1507.2</v>
      </c>
      <c r="F963" s="38">
        <v>3014.4</v>
      </c>
      <c r="G963" s="385">
        <v>1450</v>
      </c>
      <c r="H963" s="38">
        <v>2682.5</v>
      </c>
      <c r="I963" s="378">
        <f t="shared" si="16"/>
        <v>5696.9</v>
      </c>
      <c r="J963" s="41"/>
      <c r="K963" s="359"/>
    </row>
    <row r="964" spans="1:11" s="6" customFormat="1" ht="45">
      <c r="A964" s="597">
        <v>4164</v>
      </c>
      <c r="B964" s="69" t="s">
        <v>907</v>
      </c>
      <c r="C964" s="203" t="s">
        <v>2031</v>
      </c>
      <c r="D964" s="204" t="s">
        <v>2900</v>
      </c>
      <c r="E964" s="38">
        <v>5739.5999999999995</v>
      </c>
      <c r="F964" s="38">
        <v>5739.5999999999995</v>
      </c>
      <c r="G964" s="385">
        <v>1450</v>
      </c>
      <c r="H964" s="38">
        <v>3388.65</v>
      </c>
      <c r="I964" s="378">
        <f t="shared" ref="I964:I1027" si="17">H964+F964</f>
        <v>9128.25</v>
      </c>
      <c r="J964" s="41"/>
      <c r="K964" s="359"/>
    </row>
    <row r="965" spans="1:11" s="6" customFormat="1" ht="45">
      <c r="A965" s="804">
        <v>4165</v>
      </c>
      <c r="B965" s="69" t="s">
        <v>927</v>
      </c>
      <c r="C965" s="203" t="s">
        <v>2031</v>
      </c>
      <c r="D965" s="204" t="s">
        <v>2902</v>
      </c>
      <c r="E965" s="38">
        <v>4621.2</v>
      </c>
      <c r="F965" s="38">
        <v>4621.2</v>
      </c>
      <c r="G965" s="385">
        <v>1450</v>
      </c>
      <c r="H965" s="38">
        <v>2746.2999999999997</v>
      </c>
      <c r="I965" s="378">
        <f t="shared" si="17"/>
        <v>7367.5</v>
      </c>
      <c r="J965" s="41"/>
      <c r="K965" s="359"/>
    </row>
    <row r="966" spans="1:11" s="6" customFormat="1" ht="45">
      <c r="A966" s="597">
        <v>4166</v>
      </c>
      <c r="B966" s="69" t="s">
        <v>928</v>
      </c>
      <c r="C966" s="203" t="s">
        <v>2031</v>
      </c>
      <c r="D966" s="204" t="s">
        <v>2706</v>
      </c>
      <c r="E966" s="38">
        <v>5389.2</v>
      </c>
      <c r="F966" s="38">
        <v>5389.2</v>
      </c>
      <c r="G966" s="385">
        <v>1450</v>
      </c>
      <c r="H966" s="38">
        <v>1840.05</v>
      </c>
      <c r="I966" s="378">
        <f t="shared" si="17"/>
        <v>7229.25</v>
      </c>
      <c r="J966" s="41"/>
      <c r="K966" s="359"/>
    </row>
    <row r="967" spans="1:11" s="6" customFormat="1" ht="45">
      <c r="A967" s="804">
        <v>4167</v>
      </c>
      <c r="B967" s="68" t="s">
        <v>918</v>
      </c>
      <c r="C967" s="74" t="s">
        <v>2031</v>
      </c>
      <c r="D967" s="198" t="s">
        <v>2706</v>
      </c>
      <c r="E967" s="38">
        <v>5389.2</v>
      </c>
      <c r="F967" s="38">
        <v>5389.2</v>
      </c>
      <c r="G967" s="385">
        <v>1450</v>
      </c>
      <c r="H967" s="38">
        <v>1840.05</v>
      </c>
      <c r="I967" s="378">
        <f t="shared" si="17"/>
        <v>7229.25</v>
      </c>
      <c r="J967" s="41"/>
      <c r="K967" s="359"/>
    </row>
    <row r="968" spans="1:11" s="6" customFormat="1" ht="45">
      <c r="A968" s="597">
        <v>4168</v>
      </c>
      <c r="B968" s="68" t="s">
        <v>911</v>
      </c>
      <c r="C968" s="74" t="s">
        <v>2031</v>
      </c>
      <c r="D968" s="198" t="s">
        <v>2943</v>
      </c>
      <c r="E968" s="38">
        <v>3963.6</v>
      </c>
      <c r="F968" s="38">
        <v>7927.2</v>
      </c>
      <c r="G968" s="385">
        <v>1450</v>
      </c>
      <c r="H968" s="38">
        <v>2160.5</v>
      </c>
      <c r="I968" s="378">
        <f t="shared" si="17"/>
        <v>10087.700000000001</v>
      </c>
      <c r="J968" s="41"/>
      <c r="K968" s="359"/>
    </row>
    <row r="969" spans="1:11" s="6" customFormat="1" ht="45">
      <c r="A969" s="804">
        <v>4169</v>
      </c>
      <c r="B969" s="68" t="s">
        <v>926</v>
      </c>
      <c r="C969" s="74" t="s">
        <v>2031</v>
      </c>
      <c r="D969" s="198" t="s">
        <v>2619</v>
      </c>
      <c r="E969" s="38">
        <v>11109.6</v>
      </c>
      <c r="F969" s="38">
        <v>11109.6</v>
      </c>
      <c r="G969" s="385">
        <v>1450</v>
      </c>
      <c r="H969" s="38">
        <v>899</v>
      </c>
      <c r="I969" s="378">
        <f t="shared" si="17"/>
        <v>12008.6</v>
      </c>
      <c r="J969" s="41"/>
      <c r="K969" s="359"/>
    </row>
    <row r="970" spans="1:11" s="6" customFormat="1" ht="30">
      <c r="A970" s="597">
        <v>4170</v>
      </c>
      <c r="B970" s="68" t="s">
        <v>912</v>
      </c>
      <c r="C970" s="74" t="s">
        <v>2031</v>
      </c>
      <c r="D970" s="198" t="s">
        <v>2905</v>
      </c>
      <c r="E970" s="38">
        <v>4363.6000000000004</v>
      </c>
      <c r="F970" s="38">
        <v>8727.2000000000007</v>
      </c>
      <c r="G970" s="385">
        <v>1450</v>
      </c>
      <c r="H970" s="38">
        <v>4757.45</v>
      </c>
      <c r="I970" s="378">
        <f t="shared" si="17"/>
        <v>13484.650000000001</v>
      </c>
      <c r="J970" s="41"/>
      <c r="K970" s="359"/>
    </row>
    <row r="971" spans="1:11" s="6" customFormat="1" ht="30">
      <c r="A971" s="804">
        <v>4171</v>
      </c>
      <c r="B971" s="68" t="s">
        <v>913</v>
      </c>
      <c r="C971" s="74" t="s">
        <v>2532</v>
      </c>
      <c r="D971" s="198" t="s">
        <v>2906</v>
      </c>
      <c r="E971" s="38">
        <v>772.93</v>
      </c>
      <c r="F971" s="38">
        <v>35879.410599999996</v>
      </c>
      <c r="G971" s="385">
        <v>1250</v>
      </c>
      <c r="H971" s="38">
        <v>58025</v>
      </c>
      <c r="I971" s="378">
        <f t="shared" si="17"/>
        <v>93904.410600000003</v>
      </c>
      <c r="J971" s="41"/>
      <c r="K971" s="359"/>
    </row>
    <row r="972" spans="1:11" s="6" customFormat="1" ht="15">
      <c r="A972" s="597">
        <v>4172</v>
      </c>
      <c r="B972" s="68" t="s">
        <v>2944</v>
      </c>
      <c r="C972" s="74"/>
      <c r="D972" s="198"/>
      <c r="E972" s="38"/>
      <c r="F972" s="38"/>
      <c r="G972" s="385"/>
      <c r="H972" s="38"/>
      <c r="I972" s="378">
        <f t="shared" si="17"/>
        <v>0</v>
      </c>
      <c r="J972" s="41"/>
      <c r="K972" s="359"/>
    </row>
    <row r="973" spans="1:11" s="6" customFormat="1" ht="30">
      <c r="A973" s="804">
        <v>4173</v>
      </c>
      <c r="B973" s="68" t="s">
        <v>884</v>
      </c>
      <c r="C973" s="74" t="s">
        <v>31</v>
      </c>
      <c r="D973" s="198">
        <v>1</v>
      </c>
      <c r="E973" s="38">
        <v>5293890</v>
      </c>
      <c r="F973" s="38">
        <v>5293890</v>
      </c>
      <c r="G973" s="385">
        <v>530000</v>
      </c>
      <c r="H973" s="38">
        <v>530000</v>
      </c>
      <c r="I973" s="378">
        <f t="shared" si="17"/>
        <v>5823890</v>
      </c>
      <c r="J973" s="41"/>
      <c r="K973" s="359"/>
    </row>
    <row r="974" spans="1:11" s="6" customFormat="1" ht="15">
      <c r="A974" s="597">
        <v>4174</v>
      </c>
      <c r="B974" s="68" t="s">
        <v>885</v>
      </c>
      <c r="C974" s="74"/>
      <c r="D974" s="198"/>
      <c r="E974" s="38"/>
      <c r="F974" s="38"/>
      <c r="G974" s="385"/>
      <c r="H974" s="38"/>
      <c r="I974" s="378">
        <f t="shared" si="17"/>
        <v>0</v>
      </c>
      <c r="J974" s="41"/>
      <c r="K974" s="359"/>
    </row>
    <row r="975" spans="1:11" s="6" customFormat="1" ht="15">
      <c r="A975" s="804">
        <v>4175</v>
      </c>
      <c r="B975" s="68" t="s">
        <v>886</v>
      </c>
      <c r="C975" s="74"/>
      <c r="D975" s="198"/>
      <c r="E975" s="38"/>
      <c r="F975" s="38"/>
      <c r="G975" s="385"/>
      <c r="H975" s="38"/>
      <c r="I975" s="378">
        <f t="shared" si="17"/>
        <v>0</v>
      </c>
      <c r="J975" s="41"/>
      <c r="K975" s="359"/>
    </row>
    <row r="976" spans="1:11" s="6" customFormat="1" ht="15">
      <c r="A976" s="597">
        <v>4176</v>
      </c>
      <c r="B976" s="68" t="s">
        <v>887</v>
      </c>
      <c r="C976" s="74"/>
      <c r="D976" s="198"/>
      <c r="E976" s="38"/>
      <c r="F976" s="38"/>
      <c r="G976" s="385"/>
      <c r="H976" s="38"/>
      <c r="I976" s="378">
        <f t="shared" si="17"/>
        <v>0</v>
      </c>
      <c r="J976" s="41"/>
      <c r="K976" s="359"/>
    </row>
    <row r="977" spans="1:11" s="6" customFormat="1" ht="15">
      <c r="A977" s="804">
        <v>4177</v>
      </c>
      <c r="B977" s="68" t="s">
        <v>888</v>
      </c>
      <c r="C977" s="74"/>
      <c r="D977" s="198"/>
      <c r="E977" s="38"/>
      <c r="F977" s="38"/>
      <c r="G977" s="385"/>
      <c r="H977" s="38"/>
      <c r="I977" s="378">
        <f t="shared" si="17"/>
        <v>0</v>
      </c>
      <c r="J977" s="41"/>
      <c r="K977" s="359"/>
    </row>
    <row r="978" spans="1:11" s="6" customFormat="1" ht="15">
      <c r="A978" s="597">
        <v>4178</v>
      </c>
      <c r="B978" s="68" t="s">
        <v>889</v>
      </c>
      <c r="C978" s="74"/>
      <c r="D978" s="198"/>
      <c r="E978" s="38"/>
      <c r="F978" s="38"/>
      <c r="G978" s="385"/>
      <c r="H978" s="38"/>
      <c r="I978" s="378">
        <f t="shared" si="17"/>
        <v>0</v>
      </c>
      <c r="J978" s="41"/>
      <c r="K978" s="359"/>
    </row>
    <row r="979" spans="1:11" s="6" customFormat="1" ht="45">
      <c r="A979" s="804">
        <v>4179</v>
      </c>
      <c r="B979" s="68" t="s">
        <v>890</v>
      </c>
      <c r="C979" s="74"/>
      <c r="D979" s="198"/>
      <c r="E979" s="38"/>
      <c r="F979" s="38"/>
      <c r="G979" s="385"/>
      <c r="H979" s="38"/>
      <c r="I979" s="378">
        <f t="shared" si="17"/>
        <v>0</v>
      </c>
      <c r="J979" s="41"/>
      <c r="K979" s="359"/>
    </row>
    <row r="980" spans="1:11" s="6" customFormat="1" ht="30">
      <c r="A980" s="597">
        <v>4180</v>
      </c>
      <c r="B980" s="69" t="s">
        <v>891</v>
      </c>
      <c r="C980" s="203"/>
      <c r="D980" s="204"/>
      <c r="E980" s="38"/>
      <c r="F980" s="38"/>
      <c r="G980" s="385"/>
      <c r="H980" s="38"/>
      <c r="I980" s="378">
        <f t="shared" si="17"/>
        <v>0</v>
      </c>
      <c r="J980" s="41"/>
      <c r="K980" s="359"/>
    </row>
    <row r="981" spans="1:11" s="6" customFormat="1" ht="30">
      <c r="A981" s="804">
        <v>4181</v>
      </c>
      <c r="B981" s="69" t="s">
        <v>892</v>
      </c>
      <c r="C981" s="203" t="s">
        <v>31</v>
      </c>
      <c r="D981" s="204">
        <v>4</v>
      </c>
      <c r="E981" s="38">
        <v>12071</v>
      </c>
      <c r="F981" s="38">
        <v>48284</v>
      </c>
      <c r="G981" s="385">
        <v>9200</v>
      </c>
      <c r="H981" s="38">
        <v>36800</v>
      </c>
      <c r="I981" s="378">
        <f t="shared" si="17"/>
        <v>85084</v>
      </c>
      <c r="J981" s="41"/>
      <c r="K981" s="359"/>
    </row>
    <row r="982" spans="1:11" s="6" customFormat="1" ht="30">
      <c r="A982" s="597">
        <v>4182</v>
      </c>
      <c r="B982" s="69" t="s">
        <v>893</v>
      </c>
      <c r="C982" s="203" t="s">
        <v>31</v>
      </c>
      <c r="D982" s="204">
        <v>1</v>
      </c>
      <c r="E982" s="38">
        <v>60867.142</v>
      </c>
      <c r="F982" s="38">
        <v>60867.142</v>
      </c>
      <c r="G982" s="385">
        <v>14000</v>
      </c>
      <c r="H982" s="38">
        <v>14000</v>
      </c>
      <c r="I982" s="378">
        <f t="shared" si="17"/>
        <v>74867.141999999993</v>
      </c>
      <c r="J982" s="41"/>
      <c r="K982" s="359"/>
    </row>
    <row r="983" spans="1:11" s="6" customFormat="1" ht="30">
      <c r="A983" s="804">
        <v>4183</v>
      </c>
      <c r="B983" s="69" t="s">
        <v>645</v>
      </c>
      <c r="C983" s="203" t="s">
        <v>31</v>
      </c>
      <c r="D983" s="204">
        <v>1</v>
      </c>
      <c r="E983" s="38">
        <v>46290</v>
      </c>
      <c r="F983" s="38">
        <v>46290</v>
      </c>
      <c r="G983" s="385">
        <v>12000</v>
      </c>
      <c r="H983" s="38">
        <v>12000</v>
      </c>
      <c r="I983" s="378">
        <f t="shared" si="17"/>
        <v>58290</v>
      </c>
      <c r="J983" s="41"/>
      <c r="K983" s="359"/>
    </row>
    <row r="984" spans="1:11" s="6" customFormat="1" ht="15">
      <c r="A984" s="597">
        <v>4184</v>
      </c>
      <c r="B984" s="69" t="s">
        <v>894</v>
      </c>
      <c r="C984" s="203" t="s">
        <v>31</v>
      </c>
      <c r="D984" s="204">
        <v>2</v>
      </c>
      <c r="E984" s="38">
        <v>15876</v>
      </c>
      <c r="F984" s="38">
        <v>31752</v>
      </c>
      <c r="G984" s="385">
        <v>4775</v>
      </c>
      <c r="H984" s="38">
        <v>9550</v>
      </c>
      <c r="I984" s="378">
        <f t="shared" si="17"/>
        <v>41302</v>
      </c>
      <c r="J984" s="41"/>
      <c r="K984" s="359"/>
    </row>
    <row r="985" spans="1:11" s="6" customFormat="1" ht="45">
      <c r="A985" s="804">
        <v>4185</v>
      </c>
      <c r="B985" s="69" t="s">
        <v>895</v>
      </c>
      <c r="C985" s="203" t="s">
        <v>2461</v>
      </c>
      <c r="D985" s="204" t="s">
        <v>2945</v>
      </c>
      <c r="E985" s="38">
        <v>7482</v>
      </c>
      <c r="F985" s="38">
        <v>110284.68</v>
      </c>
      <c r="G985" s="385">
        <v>1450</v>
      </c>
      <c r="H985" s="38">
        <v>126904</v>
      </c>
      <c r="I985" s="378">
        <f t="shared" si="17"/>
        <v>237188.68</v>
      </c>
      <c r="J985" s="41"/>
      <c r="K985" s="359"/>
    </row>
    <row r="986" spans="1:11" s="6" customFormat="1" ht="45">
      <c r="A986" s="597">
        <v>4186</v>
      </c>
      <c r="B986" s="69" t="s">
        <v>896</v>
      </c>
      <c r="C986" s="203" t="s">
        <v>2461</v>
      </c>
      <c r="D986" s="204" t="s">
        <v>2946</v>
      </c>
      <c r="E986" s="38">
        <v>9500.4</v>
      </c>
      <c r="F986" s="38">
        <v>8740.3679999999986</v>
      </c>
      <c r="G986" s="385">
        <v>1450</v>
      </c>
      <c r="H986" s="38">
        <v>10063</v>
      </c>
      <c r="I986" s="378">
        <f t="shared" si="17"/>
        <v>18803.367999999999</v>
      </c>
      <c r="J986" s="41"/>
      <c r="K986" s="359"/>
    </row>
    <row r="987" spans="1:11" s="6" customFormat="1" ht="45">
      <c r="A987" s="804">
        <v>4187</v>
      </c>
      <c r="B987" s="69" t="s">
        <v>897</v>
      </c>
      <c r="C987" s="203" t="s">
        <v>2461</v>
      </c>
      <c r="D987" s="204" t="s">
        <v>2947</v>
      </c>
      <c r="E987" s="38">
        <v>6270</v>
      </c>
      <c r="F987" s="38">
        <v>18810</v>
      </c>
      <c r="G987" s="385">
        <v>1450</v>
      </c>
      <c r="H987" s="38">
        <v>20118.75</v>
      </c>
      <c r="I987" s="378">
        <f t="shared" si="17"/>
        <v>38928.75</v>
      </c>
      <c r="J987" s="41"/>
      <c r="K987" s="359"/>
    </row>
    <row r="988" spans="1:11" s="6" customFormat="1" ht="45">
      <c r="A988" s="597">
        <v>4188</v>
      </c>
      <c r="B988" s="69" t="s">
        <v>898</v>
      </c>
      <c r="C988" s="203" t="s">
        <v>2461</v>
      </c>
      <c r="D988" s="204" t="s">
        <v>2948</v>
      </c>
      <c r="E988" s="38">
        <v>7279.2</v>
      </c>
      <c r="F988" s="38">
        <v>122232.32639999999</v>
      </c>
      <c r="G988" s="385">
        <v>1450</v>
      </c>
      <c r="H988" s="38">
        <v>124785.55</v>
      </c>
      <c r="I988" s="378">
        <f t="shared" si="17"/>
        <v>247017.87640000001</v>
      </c>
      <c r="J988" s="41"/>
      <c r="K988" s="359"/>
    </row>
    <row r="989" spans="1:11" s="6" customFormat="1" ht="45">
      <c r="A989" s="804">
        <v>4189</v>
      </c>
      <c r="B989" s="69" t="s">
        <v>914</v>
      </c>
      <c r="C989" s="203" t="s">
        <v>2461</v>
      </c>
      <c r="D989" s="204" t="s">
        <v>2912</v>
      </c>
      <c r="E989" s="38">
        <v>7279.2</v>
      </c>
      <c r="F989" s="38">
        <v>6871.5648000000001</v>
      </c>
      <c r="G989" s="385">
        <v>1450</v>
      </c>
      <c r="H989" s="38">
        <v>7015.1</v>
      </c>
      <c r="I989" s="378">
        <f t="shared" si="17"/>
        <v>13886.6648</v>
      </c>
      <c r="J989" s="41"/>
      <c r="K989" s="359"/>
    </row>
    <row r="990" spans="1:11" s="6" customFormat="1" ht="45">
      <c r="A990" s="597">
        <v>4190</v>
      </c>
      <c r="B990" s="69" t="s">
        <v>664</v>
      </c>
      <c r="C990" s="203" t="s">
        <v>2461</v>
      </c>
      <c r="D990" s="204" t="s">
        <v>2949</v>
      </c>
      <c r="E990" s="38">
        <v>8497.1999999999989</v>
      </c>
      <c r="F990" s="38">
        <v>28346.659199999995</v>
      </c>
      <c r="G990" s="385">
        <v>1450</v>
      </c>
      <c r="H990" s="38">
        <v>29023.199999999997</v>
      </c>
      <c r="I990" s="378">
        <f t="shared" si="17"/>
        <v>57369.859199999992</v>
      </c>
      <c r="J990" s="41"/>
      <c r="K990" s="359"/>
    </row>
    <row r="991" spans="1:11" s="6" customFormat="1" ht="45">
      <c r="A991" s="804">
        <v>4191</v>
      </c>
      <c r="B991" s="69" t="s">
        <v>899</v>
      </c>
      <c r="C991" s="203" t="s">
        <v>2461</v>
      </c>
      <c r="D991" s="204" t="s">
        <v>2892</v>
      </c>
      <c r="E991" s="38">
        <v>11491.199999999999</v>
      </c>
      <c r="F991" s="38">
        <v>3677.1839999999997</v>
      </c>
      <c r="G991" s="385">
        <v>1450</v>
      </c>
      <c r="H991" s="38">
        <v>3016</v>
      </c>
      <c r="I991" s="378">
        <f t="shared" si="17"/>
        <v>6693.1839999999993</v>
      </c>
      <c r="J991" s="41"/>
      <c r="K991" s="359"/>
    </row>
    <row r="992" spans="1:11" s="6" customFormat="1" ht="30">
      <c r="A992" s="597">
        <v>4192</v>
      </c>
      <c r="B992" s="69" t="s">
        <v>900</v>
      </c>
      <c r="C992" s="203" t="s">
        <v>2031</v>
      </c>
      <c r="D992" s="204" t="s">
        <v>2893</v>
      </c>
      <c r="E992" s="38">
        <v>507.59999999999997</v>
      </c>
      <c r="F992" s="38">
        <v>1015.1999999999999</v>
      </c>
      <c r="G992" s="385">
        <v>1450</v>
      </c>
      <c r="H992" s="38">
        <v>2389.6</v>
      </c>
      <c r="I992" s="378">
        <f t="shared" si="17"/>
        <v>3404.7999999999997</v>
      </c>
      <c r="J992" s="41"/>
      <c r="K992" s="359"/>
    </row>
    <row r="993" spans="1:11" s="6" customFormat="1" ht="45">
      <c r="A993" s="804">
        <v>4193</v>
      </c>
      <c r="B993" s="69" t="s">
        <v>901</v>
      </c>
      <c r="C993" s="203" t="s">
        <v>2031</v>
      </c>
      <c r="D993" s="204" t="s">
        <v>2894</v>
      </c>
      <c r="E993" s="38">
        <v>3841.2</v>
      </c>
      <c r="F993" s="38">
        <v>19206</v>
      </c>
      <c r="G993" s="385">
        <v>1450</v>
      </c>
      <c r="H993" s="38">
        <v>15635.349999999999</v>
      </c>
      <c r="I993" s="378">
        <f t="shared" si="17"/>
        <v>34841.35</v>
      </c>
      <c r="J993" s="41"/>
      <c r="K993" s="359"/>
    </row>
    <row r="994" spans="1:11" s="6" customFormat="1" ht="45">
      <c r="A994" s="597">
        <v>4194</v>
      </c>
      <c r="B994" s="69" t="s">
        <v>903</v>
      </c>
      <c r="C994" s="203" t="s">
        <v>2031</v>
      </c>
      <c r="D994" s="204" t="s">
        <v>2916</v>
      </c>
      <c r="E994" s="38">
        <v>7663.2</v>
      </c>
      <c r="F994" s="38">
        <v>7663.2</v>
      </c>
      <c r="G994" s="385">
        <v>1450</v>
      </c>
      <c r="H994" s="38">
        <v>5030.05</v>
      </c>
      <c r="I994" s="378">
        <f t="shared" si="17"/>
        <v>12693.25</v>
      </c>
      <c r="J994" s="41"/>
      <c r="K994" s="359"/>
    </row>
    <row r="995" spans="1:11" s="6" customFormat="1" ht="45">
      <c r="A995" s="804">
        <v>4195</v>
      </c>
      <c r="B995" s="69" t="s">
        <v>904</v>
      </c>
      <c r="C995" s="203" t="s">
        <v>2031</v>
      </c>
      <c r="D995" s="204" t="s">
        <v>2897</v>
      </c>
      <c r="E995" s="38">
        <v>9774</v>
      </c>
      <c r="F995" s="38">
        <v>9774</v>
      </c>
      <c r="G995" s="385">
        <v>1450</v>
      </c>
      <c r="H995" s="38">
        <v>6664.2</v>
      </c>
      <c r="I995" s="378">
        <f t="shared" si="17"/>
        <v>16438.2</v>
      </c>
      <c r="J995" s="41"/>
      <c r="K995" s="359"/>
    </row>
    <row r="996" spans="1:11" s="6" customFormat="1" ht="45">
      <c r="A996" s="597">
        <v>4196</v>
      </c>
      <c r="B996" s="69" t="s">
        <v>677</v>
      </c>
      <c r="C996" s="203" t="s">
        <v>2031</v>
      </c>
      <c r="D996" s="204" t="s">
        <v>2701</v>
      </c>
      <c r="E996" s="38">
        <v>11419.199999999999</v>
      </c>
      <c r="F996" s="38">
        <v>22838.399999999998</v>
      </c>
      <c r="G996" s="385">
        <v>1450</v>
      </c>
      <c r="H996" s="38">
        <v>15604.900000000001</v>
      </c>
      <c r="I996" s="378">
        <f t="shared" si="17"/>
        <v>38443.300000000003</v>
      </c>
      <c r="J996" s="41"/>
      <c r="K996" s="359"/>
    </row>
    <row r="997" spans="1:11" s="6" customFormat="1" ht="30">
      <c r="A997" s="804">
        <v>4197</v>
      </c>
      <c r="B997" s="69" t="s">
        <v>905</v>
      </c>
      <c r="C997" s="203" t="s">
        <v>2031</v>
      </c>
      <c r="D997" s="204" t="s">
        <v>2898</v>
      </c>
      <c r="E997" s="38">
        <v>1507.2</v>
      </c>
      <c r="F997" s="38">
        <v>1507.2</v>
      </c>
      <c r="G997" s="385">
        <v>1450</v>
      </c>
      <c r="H997" s="38">
        <v>1341.25</v>
      </c>
      <c r="I997" s="378">
        <f t="shared" si="17"/>
        <v>2848.45</v>
      </c>
      <c r="J997" s="41"/>
      <c r="K997" s="359"/>
    </row>
    <row r="998" spans="1:11" s="6" customFormat="1" ht="45">
      <c r="A998" s="597">
        <v>4198</v>
      </c>
      <c r="B998" s="69" t="s">
        <v>906</v>
      </c>
      <c r="C998" s="203" t="s">
        <v>2031</v>
      </c>
      <c r="D998" s="204" t="s">
        <v>2899</v>
      </c>
      <c r="E998" s="38">
        <v>3224.4</v>
      </c>
      <c r="F998" s="38">
        <v>3224.4</v>
      </c>
      <c r="G998" s="385">
        <v>1450</v>
      </c>
      <c r="H998" s="38">
        <v>2378</v>
      </c>
      <c r="I998" s="378">
        <f t="shared" si="17"/>
        <v>5602.4</v>
      </c>
      <c r="J998" s="41"/>
      <c r="K998" s="359"/>
    </row>
    <row r="999" spans="1:11" s="6" customFormat="1" ht="45">
      <c r="A999" s="804">
        <v>4199</v>
      </c>
      <c r="B999" s="69" t="s">
        <v>907</v>
      </c>
      <c r="C999" s="203" t="s">
        <v>2031</v>
      </c>
      <c r="D999" s="204" t="s">
        <v>2900</v>
      </c>
      <c r="E999" s="38">
        <v>5739.5999999999995</v>
      </c>
      <c r="F999" s="38">
        <v>5739.5999999999995</v>
      </c>
      <c r="G999" s="385">
        <v>1450</v>
      </c>
      <c r="H999" s="38">
        <v>3388.65</v>
      </c>
      <c r="I999" s="378">
        <f t="shared" si="17"/>
        <v>9128.25</v>
      </c>
      <c r="J999" s="41"/>
      <c r="K999" s="359"/>
    </row>
    <row r="1000" spans="1:11" s="6" customFormat="1" ht="45">
      <c r="A1000" s="597">
        <v>4200</v>
      </c>
      <c r="B1000" s="69" t="s">
        <v>916</v>
      </c>
      <c r="C1000" s="203" t="s">
        <v>2031</v>
      </c>
      <c r="D1000" s="204" t="s">
        <v>2902</v>
      </c>
      <c r="E1000" s="38">
        <v>4621.2</v>
      </c>
      <c r="F1000" s="38">
        <v>4621.2</v>
      </c>
      <c r="G1000" s="385">
        <v>1450</v>
      </c>
      <c r="H1000" s="38">
        <v>2746.2999999999997</v>
      </c>
      <c r="I1000" s="378">
        <f t="shared" si="17"/>
        <v>7367.5</v>
      </c>
      <c r="J1000" s="41"/>
      <c r="K1000" s="359"/>
    </row>
    <row r="1001" spans="1:11" s="6" customFormat="1" ht="45">
      <c r="A1001" s="804">
        <v>4201</v>
      </c>
      <c r="B1001" s="69" t="s">
        <v>910</v>
      </c>
      <c r="C1001" s="203" t="s">
        <v>2031</v>
      </c>
      <c r="D1001" s="204" t="s">
        <v>2903</v>
      </c>
      <c r="E1001" s="38">
        <v>4610.3999999999996</v>
      </c>
      <c r="F1001" s="38">
        <v>4610.3999999999996</v>
      </c>
      <c r="G1001" s="385">
        <v>1450</v>
      </c>
      <c r="H1001" s="38">
        <v>1725.5</v>
      </c>
      <c r="I1001" s="378">
        <f t="shared" si="17"/>
        <v>6335.9</v>
      </c>
      <c r="J1001" s="41"/>
      <c r="K1001" s="359"/>
    </row>
    <row r="1002" spans="1:11" s="6" customFormat="1" ht="45">
      <c r="A1002" s="597">
        <v>4202</v>
      </c>
      <c r="B1002" s="70" t="s">
        <v>911</v>
      </c>
      <c r="C1002" s="203" t="s">
        <v>2031</v>
      </c>
      <c r="D1002" s="204" t="s">
        <v>2904</v>
      </c>
      <c r="E1002" s="38">
        <v>3963.6</v>
      </c>
      <c r="F1002" s="38">
        <v>3963.6</v>
      </c>
      <c r="G1002" s="385">
        <v>1450</v>
      </c>
      <c r="H1002" s="38">
        <v>1080.25</v>
      </c>
      <c r="I1002" s="378">
        <f t="shared" si="17"/>
        <v>5043.8500000000004</v>
      </c>
      <c r="J1002" s="41"/>
      <c r="K1002" s="359"/>
    </row>
    <row r="1003" spans="1:11" s="6" customFormat="1" ht="30">
      <c r="A1003" s="804">
        <v>4203</v>
      </c>
      <c r="B1003" s="69" t="s">
        <v>912</v>
      </c>
      <c r="C1003" s="203" t="s">
        <v>2031</v>
      </c>
      <c r="D1003" s="204" t="s">
        <v>2905</v>
      </c>
      <c r="E1003" s="38">
        <v>4363.6000000000004</v>
      </c>
      <c r="F1003" s="38">
        <v>8727.2000000000007</v>
      </c>
      <c r="G1003" s="385">
        <v>1450</v>
      </c>
      <c r="H1003" s="38">
        <v>4757.45</v>
      </c>
      <c r="I1003" s="378">
        <f t="shared" si="17"/>
        <v>13484.650000000001</v>
      </c>
      <c r="J1003" s="41"/>
      <c r="K1003" s="359"/>
    </row>
    <row r="1004" spans="1:11" s="6" customFormat="1" ht="30">
      <c r="A1004" s="597">
        <v>4204</v>
      </c>
      <c r="B1004" s="69" t="s">
        <v>913</v>
      </c>
      <c r="C1004" s="203" t="s">
        <v>2532</v>
      </c>
      <c r="D1004" s="204" t="s">
        <v>2950</v>
      </c>
      <c r="E1004" s="38">
        <v>772.93</v>
      </c>
      <c r="F1004" s="38">
        <v>30167.457899999998</v>
      </c>
      <c r="G1004" s="385">
        <v>1250</v>
      </c>
      <c r="H1004" s="38">
        <v>48787.5</v>
      </c>
      <c r="I1004" s="378">
        <f t="shared" si="17"/>
        <v>78954.957899999994</v>
      </c>
      <c r="J1004" s="41"/>
      <c r="K1004" s="359"/>
    </row>
    <row r="1005" spans="1:11" s="6" customFormat="1" ht="15">
      <c r="A1005" s="804">
        <v>4205</v>
      </c>
      <c r="B1005" s="69" t="s">
        <v>2951</v>
      </c>
      <c r="C1005" s="203"/>
      <c r="D1005" s="204"/>
      <c r="E1005" s="38"/>
      <c r="F1005" s="38"/>
      <c r="G1005" s="385"/>
      <c r="H1005" s="38"/>
      <c r="I1005" s="378">
        <f t="shared" si="17"/>
        <v>0</v>
      </c>
      <c r="J1005" s="41"/>
      <c r="K1005" s="359"/>
    </row>
    <row r="1006" spans="1:11" s="6" customFormat="1" ht="30">
      <c r="A1006" s="597">
        <v>4206</v>
      </c>
      <c r="B1006" s="69" t="s">
        <v>884</v>
      </c>
      <c r="C1006" s="203" t="s">
        <v>31</v>
      </c>
      <c r="D1006" s="204">
        <v>1</v>
      </c>
      <c r="E1006" s="38">
        <v>5293890</v>
      </c>
      <c r="F1006" s="38">
        <v>5293890</v>
      </c>
      <c r="G1006" s="385">
        <v>530000</v>
      </c>
      <c r="H1006" s="38">
        <v>530000</v>
      </c>
      <c r="I1006" s="378">
        <f t="shared" si="17"/>
        <v>5823890</v>
      </c>
      <c r="J1006" s="41"/>
      <c r="K1006" s="359"/>
    </row>
    <row r="1007" spans="1:11" s="6" customFormat="1" ht="15">
      <c r="A1007" s="804">
        <v>4207</v>
      </c>
      <c r="B1007" s="69" t="s">
        <v>885</v>
      </c>
      <c r="C1007" s="203"/>
      <c r="D1007" s="204"/>
      <c r="E1007" s="38"/>
      <c r="F1007" s="38"/>
      <c r="G1007" s="385"/>
      <c r="H1007" s="38"/>
      <c r="I1007" s="378">
        <f t="shared" si="17"/>
        <v>0</v>
      </c>
      <c r="J1007" s="41"/>
      <c r="K1007" s="359"/>
    </row>
    <row r="1008" spans="1:11" s="6" customFormat="1" ht="15">
      <c r="A1008" s="597">
        <v>4208</v>
      </c>
      <c r="B1008" s="69" t="s">
        <v>886</v>
      </c>
      <c r="C1008" s="203"/>
      <c r="D1008" s="204"/>
      <c r="E1008" s="38"/>
      <c r="F1008" s="38"/>
      <c r="G1008" s="385"/>
      <c r="H1008" s="38"/>
      <c r="I1008" s="378">
        <f t="shared" si="17"/>
        <v>0</v>
      </c>
      <c r="J1008" s="41"/>
      <c r="K1008" s="359"/>
    </row>
    <row r="1009" spans="1:11" s="6" customFormat="1" ht="15">
      <c r="A1009" s="804">
        <v>4209</v>
      </c>
      <c r="B1009" s="69" t="s">
        <v>887</v>
      </c>
      <c r="C1009" s="203"/>
      <c r="D1009" s="204"/>
      <c r="E1009" s="38"/>
      <c r="F1009" s="38"/>
      <c r="G1009" s="385"/>
      <c r="H1009" s="38"/>
      <c r="I1009" s="378">
        <f t="shared" si="17"/>
        <v>0</v>
      </c>
      <c r="J1009" s="41"/>
      <c r="K1009" s="359"/>
    </row>
    <row r="1010" spans="1:11" s="6" customFormat="1" ht="15">
      <c r="A1010" s="597">
        <v>4210</v>
      </c>
      <c r="B1010" s="69" t="s">
        <v>888</v>
      </c>
      <c r="C1010" s="203"/>
      <c r="D1010" s="204"/>
      <c r="E1010" s="38"/>
      <c r="F1010" s="38"/>
      <c r="G1010" s="385"/>
      <c r="H1010" s="38"/>
      <c r="I1010" s="378">
        <f t="shared" si="17"/>
        <v>0</v>
      </c>
      <c r="J1010" s="41"/>
      <c r="K1010" s="359"/>
    </row>
    <row r="1011" spans="1:11" s="6" customFormat="1" ht="15">
      <c r="A1011" s="804">
        <v>4211</v>
      </c>
      <c r="B1011" s="69" t="s">
        <v>889</v>
      </c>
      <c r="C1011" s="203"/>
      <c r="D1011" s="204"/>
      <c r="E1011" s="38"/>
      <c r="F1011" s="38"/>
      <c r="G1011" s="385"/>
      <c r="H1011" s="38"/>
      <c r="I1011" s="378">
        <f t="shared" si="17"/>
        <v>0</v>
      </c>
      <c r="J1011" s="41"/>
      <c r="K1011" s="359"/>
    </row>
    <row r="1012" spans="1:11" s="6" customFormat="1" ht="45">
      <c r="A1012" s="597">
        <v>4212</v>
      </c>
      <c r="B1012" s="69" t="s">
        <v>890</v>
      </c>
      <c r="C1012" s="203"/>
      <c r="D1012" s="204"/>
      <c r="E1012" s="38"/>
      <c r="F1012" s="38"/>
      <c r="G1012" s="385"/>
      <c r="H1012" s="38"/>
      <c r="I1012" s="378">
        <f t="shared" si="17"/>
        <v>0</v>
      </c>
      <c r="J1012" s="41"/>
      <c r="K1012" s="359"/>
    </row>
    <row r="1013" spans="1:11" s="6" customFormat="1" ht="30">
      <c r="A1013" s="804">
        <v>4213</v>
      </c>
      <c r="B1013" s="69" t="s">
        <v>891</v>
      </c>
      <c r="C1013" s="203"/>
      <c r="D1013" s="204"/>
      <c r="E1013" s="38"/>
      <c r="F1013" s="38"/>
      <c r="G1013" s="385"/>
      <c r="H1013" s="38"/>
      <c r="I1013" s="378">
        <f t="shared" si="17"/>
        <v>0</v>
      </c>
      <c r="J1013" s="41"/>
      <c r="K1013" s="359"/>
    </row>
    <row r="1014" spans="1:11" s="6" customFormat="1" ht="30">
      <c r="A1014" s="597">
        <v>4214</v>
      </c>
      <c r="B1014" s="69" t="s">
        <v>892</v>
      </c>
      <c r="C1014" s="203" t="s">
        <v>31</v>
      </c>
      <c r="D1014" s="204">
        <v>4</v>
      </c>
      <c r="E1014" s="38">
        <v>12071</v>
      </c>
      <c r="F1014" s="38">
        <v>48284</v>
      </c>
      <c r="G1014" s="385">
        <v>9200</v>
      </c>
      <c r="H1014" s="38">
        <v>36800</v>
      </c>
      <c r="I1014" s="378">
        <f t="shared" si="17"/>
        <v>85084</v>
      </c>
      <c r="J1014" s="41"/>
      <c r="K1014" s="359"/>
    </row>
    <row r="1015" spans="1:11" s="6" customFormat="1" ht="30">
      <c r="A1015" s="804">
        <v>4215</v>
      </c>
      <c r="B1015" s="69" t="s">
        <v>929</v>
      </c>
      <c r="C1015" s="203" t="s">
        <v>31</v>
      </c>
      <c r="D1015" s="204">
        <v>1</v>
      </c>
      <c r="E1015" s="38">
        <v>58103.878599999996</v>
      </c>
      <c r="F1015" s="38">
        <v>58103.878599999996</v>
      </c>
      <c r="G1015" s="385">
        <v>14000</v>
      </c>
      <c r="H1015" s="38">
        <v>14000</v>
      </c>
      <c r="I1015" s="378">
        <f t="shared" si="17"/>
        <v>72103.878599999996</v>
      </c>
      <c r="J1015" s="41"/>
      <c r="K1015" s="359"/>
    </row>
    <row r="1016" spans="1:11" s="6" customFormat="1" ht="30">
      <c r="A1016" s="597">
        <v>4216</v>
      </c>
      <c r="B1016" s="69" t="s">
        <v>645</v>
      </c>
      <c r="C1016" s="203" t="s">
        <v>31</v>
      </c>
      <c r="D1016" s="204">
        <v>1</v>
      </c>
      <c r="E1016" s="38">
        <v>46290</v>
      </c>
      <c r="F1016" s="38">
        <v>46290</v>
      </c>
      <c r="G1016" s="385">
        <v>12000</v>
      </c>
      <c r="H1016" s="38">
        <v>12000</v>
      </c>
      <c r="I1016" s="378">
        <f t="shared" si="17"/>
        <v>58290</v>
      </c>
      <c r="J1016" s="41"/>
      <c r="K1016" s="359"/>
    </row>
    <row r="1017" spans="1:11" s="6" customFormat="1" ht="15">
      <c r="A1017" s="804">
        <v>4217</v>
      </c>
      <c r="B1017" s="69" t="s">
        <v>894</v>
      </c>
      <c r="C1017" s="203" t="s">
        <v>31</v>
      </c>
      <c r="D1017" s="204">
        <v>2</v>
      </c>
      <c r="E1017" s="38">
        <v>15876</v>
      </c>
      <c r="F1017" s="38">
        <v>31752</v>
      </c>
      <c r="G1017" s="385">
        <v>4775</v>
      </c>
      <c r="H1017" s="38">
        <v>9550</v>
      </c>
      <c r="I1017" s="378">
        <f t="shared" si="17"/>
        <v>41302</v>
      </c>
      <c r="J1017" s="41"/>
      <c r="K1017" s="359"/>
    </row>
    <row r="1018" spans="1:11" s="6" customFormat="1" ht="45">
      <c r="A1018" s="597">
        <v>4218</v>
      </c>
      <c r="B1018" s="69" t="s">
        <v>895</v>
      </c>
      <c r="C1018" s="203" t="s">
        <v>2461</v>
      </c>
      <c r="D1018" s="204" t="s">
        <v>2952</v>
      </c>
      <c r="E1018" s="38">
        <v>7482</v>
      </c>
      <c r="F1018" s="38">
        <v>122754.68</v>
      </c>
      <c r="G1018" s="385">
        <v>1450</v>
      </c>
      <c r="H1018" s="38">
        <v>141259</v>
      </c>
      <c r="I1018" s="378">
        <f t="shared" si="17"/>
        <v>264013.68</v>
      </c>
      <c r="J1018" s="41"/>
      <c r="K1018" s="359"/>
    </row>
    <row r="1019" spans="1:11" s="6" customFormat="1" ht="45">
      <c r="A1019" s="804">
        <v>4219</v>
      </c>
      <c r="B1019" s="69" t="s">
        <v>896</v>
      </c>
      <c r="C1019" s="203" t="s">
        <v>2461</v>
      </c>
      <c r="D1019" s="204" t="s">
        <v>2946</v>
      </c>
      <c r="E1019" s="38">
        <v>9500.4</v>
      </c>
      <c r="F1019" s="38">
        <v>8740.3679999999986</v>
      </c>
      <c r="G1019" s="385">
        <v>1450</v>
      </c>
      <c r="H1019" s="38">
        <v>10063</v>
      </c>
      <c r="I1019" s="378">
        <f t="shared" si="17"/>
        <v>18803.367999999999</v>
      </c>
      <c r="J1019" s="41"/>
      <c r="K1019" s="359"/>
    </row>
    <row r="1020" spans="1:11" s="6" customFormat="1" ht="45">
      <c r="A1020" s="597">
        <v>4220</v>
      </c>
      <c r="B1020" s="69" t="s">
        <v>897</v>
      </c>
      <c r="C1020" s="203" t="s">
        <v>2461</v>
      </c>
      <c r="D1020" s="204" t="s">
        <v>2947</v>
      </c>
      <c r="E1020" s="38">
        <v>6270</v>
      </c>
      <c r="F1020" s="38">
        <v>18810</v>
      </c>
      <c r="G1020" s="385">
        <v>1450</v>
      </c>
      <c r="H1020" s="38">
        <v>20118.75</v>
      </c>
      <c r="I1020" s="378">
        <f t="shared" si="17"/>
        <v>38928.75</v>
      </c>
      <c r="J1020" s="41"/>
      <c r="K1020" s="359"/>
    </row>
    <row r="1021" spans="1:11" s="6" customFormat="1" ht="45">
      <c r="A1021" s="804">
        <v>4221</v>
      </c>
      <c r="B1021" s="69" t="s">
        <v>898</v>
      </c>
      <c r="C1021" s="203" t="s">
        <v>2461</v>
      </c>
      <c r="D1021" s="204" t="s">
        <v>2953</v>
      </c>
      <c r="E1021" s="38">
        <v>7279.2</v>
      </c>
      <c r="F1021" s="38">
        <v>76868.351999999984</v>
      </c>
      <c r="G1021" s="385">
        <v>1450</v>
      </c>
      <c r="H1021" s="38">
        <v>78474</v>
      </c>
      <c r="I1021" s="378">
        <f t="shared" si="17"/>
        <v>155342.35199999998</v>
      </c>
      <c r="J1021" s="41"/>
      <c r="K1021" s="359"/>
    </row>
    <row r="1022" spans="1:11" s="6" customFormat="1" ht="45">
      <c r="A1022" s="597">
        <v>4222</v>
      </c>
      <c r="B1022" s="69" t="s">
        <v>914</v>
      </c>
      <c r="C1022" s="203" t="s">
        <v>2461</v>
      </c>
      <c r="D1022" s="204" t="s">
        <v>2912</v>
      </c>
      <c r="E1022" s="38">
        <v>7279.2</v>
      </c>
      <c r="F1022" s="38">
        <v>6871.5648000000001</v>
      </c>
      <c r="G1022" s="385">
        <v>1450</v>
      </c>
      <c r="H1022" s="38">
        <v>7015.1</v>
      </c>
      <c r="I1022" s="378">
        <f t="shared" si="17"/>
        <v>13886.6648</v>
      </c>
      <c r="J1022" s="41"/>
      <c r="K1022" s="359"/>
    </row>
    <row r="1023" spans="1:11" s="6" customFormat="1" ht="45">
      <c r="A1023" s="804">
        <v>4223</v>
      </c>
      <c r="B1023" s="69" t="s">
        <v>664</v>
      </c>
      <c r="C1023" s="203" t="s">
        <v>2461</v>
      </c>
      <c r="D1023" s="204" t="s">
        <v>2954</v>
      </c>
      <c r="E1023" s="38">
        <v>8497.1999999999989</v>
      </c>
      <c r="F1023" s="38">
        <v>10672.483199999999</v>
      </c>
      <c r="G1023" s="385">
        <v>1450</v>
      </c>
      <c r="H1023" s="38">
        <v>10927.199999999999</v>
      </c>
      <c r="I1023" s="378">
        <f t="shared" si="17"/>
        <v>21599.683199999999</v>
      </c>
      <c r="J1023" s="41"/>
      <c r="K1023" s="359"/>
    </row>
    <row r="1024" spans="1:11" s="6" customFormat="1" ht="45">
      <c r="A1024" s="597">
        <v>4224</v>
      </c>
      <c r="B1024" s="69" t="s">
        <v>899</v>
      </c>
      <c r="C1024" s="203" t="s">
        <v>2461</v>
      </c>
      <c r="D1024" s="204" t="s">
        <v>2892</v>
      </c>
      <c r="E1024" s="38">
        <v>11491.199999999999</v>
      </c>
      <c r="F1024" s="38">
        <v>3677.1839999999997</v>
      </c>
      <c r="G1024" s="385">
        <v>1450</v>
      </c>
      <c r="H1024" s="38">
        <v>3016</v>
      </c>
      <c r="I1024" s="378">
        <f t="shared" si="17"/>
        <v>6693.1839999999993</v>
      </c>
      <c r="J1024" s="41"/>
      <c r="K1024" s="359"/>
    </row>
    <row r="1025" spans="1:11" s="6" customFormat="1" ht="45">
      <c r="A1025" s="804">
        <v>4225</v>
      </c>
      <c r="B1025" s="69" t="s">
        <v>930</v>
      </c>
      <c r="C1025" s="203" t="s">
        <v>2461</v>
      </c>
      <c r="D1025" s="204" t="s">
        <v>2955</v>
      </c>
      <c r="E1025" s="38">
        <v>11709.6</v>
      </c>
      <c r="F1025" s="38">
        <v>11241.216</v>
      </c>
      <c r="G1025" s="385">
        <v>1450</v>
      </c>
      <c r="H1025" s="38">
        <v>4872</v>
      </c>
      <c r="I1025" s="378">
        <f t="shared" si="17"/>
        <v>16113.216</v>
      </c>
      <c r="J1025" s="41"/>
      <c r="K1025" s="359"/>
    </row>
    <row r="1026" spans="1:11" s="6" customFormat="1" ht="30">
      <c r="A1026" s="597">
        <v>4226</v>
      </c>
      <c r="B1026" s="69" t="s">
        <v>900</v>
      </c>
      <c r="C1026" s="203" t="s">
        <v>2031</v>
      </c>
      <c r="D1026" s="204" t="s">
        <v>2893</v>
      </c>
      <c r="E1026" s="38">
        <v>507.59999999999997</v>
      </c>
      <c r="F1026" s="38">
        <v>1015.1999999999999</v>
      </c>
      <c r="G1026" s="385">
        <v>1450</v>
      </c>
      <c r="H1026" s="38">
        <v>2389.6</v>
      </c>
      <c r="I1026" s="378">
        <f t="shared" si="17"/>
        <v>3404.7999999999997</v>
      </c>
      <c r="J1026" s="41"/>
      <c r="K1026" s="359"/>
    </row>
    <row r="1027" spans="1:11" s="6" customFormat="1" ht="45">
      <c r="A1027" s="804">
        <v>4227</v>
      </c>
      <c r="B1027" s="69" t="s">
        <v>901</v>
      </c>
      <c r="C1027" s="203" t="s">
        <v>2031</v>
      </c>
      <c r="D1027" s="204" t="s">
        <v>2894</v>
      </c>
      <c r="E1027" s="38">
        <v>3841.2</v>
      </c>
      <c r="F1027" s="38">
        <v>19206</v>
      </c>
      <c r="G1027" s="385">
        <v>1450</v>
      </c>
      <c r="H1027" s="38">
        <v>15635.349999999999</v>
      </c>
      <c r="I1027" s="378">
        <f t="shared" si="17"/>
        <v>34841.35</v>
      </c>
      <c r="J1027" s="41"/>
      <c r="K1027" s="359"/>
    </row>
    <row r="1028" spans="1:11" s="6" customFormat="1" ht="45">
      <c r="A1028" s="597">
        <v>4228</v>
      </c>
      <c r="B1028" s="69" t="s">
        <v>903</v>
      </c>
      <c r="C1028" s="203" t="s">
        <v>2031</v>
      </c>
      <c r="D1028" s="204" t="s">
        <v>2916</v>
      </c>
      <c r="E1028" s="38">
        <v>7663.2</v>
      </c>
      <c r="F1028" s="38">
        <v>7663.2</v>
      </c>
      <c r="G1028" s="385">
        <v>1450</v>
      </c>
      <c r="H1028" s="38">
        <v>5030.05</v>
      </c>
      <c r="I1028" s="378">
        <f t="shared" ref="I1028:I1091" si="18">H1028+F1028</f>
        <v>12693.25</v>
      </c>
      <c r="J1028" s="41"/>
      <c r="K1028" s="359"/>
    </row>
    <row r="1029" spans="1:11" s="6" customFormat="1" ht="45">
      <c r="A1029" s="804">
        <v>4229</v>
      </c>
      <c r="B1029" s="69" t="s">
        <v>904</v>
      </c>
      <c r="C1029" s="203" t="s">
        <v>2031</v>
      </c>
      <c r="D1029" s="204" t="s">
        <v>2897</v>
      </c>
      <c r="E1029" s="38">
        <v>9774</v>
      </c>
      <c r="F1029" s="38">
        <v>9774</v>
      </c>
      <c r="G1029" s="385">
        <v>1450</v>
      </c>
      <c r="H1029" s="38">
        <v>6664.2</v>
      </c>
      <c r="I1029" s="378">
        <f t="shared" si="18"/>
        <v>16438.2</v>
      </c>
      <c r="J1029" s="41"/>
      <c r="K1029" s="359"/>
    </row>
    <row r="1030" spans="1:11" s="6" customFormat="1" ht="45">
      <c r="A1030" s="597">
        <v>4230</v>
      </c>
      <c r="B1030" s="69" t="s">
        <v>677</v>
      </c>
      <c r="C1030" s="203" t="s">
        <v>2031</v>
      </c>
      <c r="D1030" s="204" t="s">
        <v>2701</v>
      </c>
      <c r="E1030" s="38">
        <v>11419.199999999999</v>
      </c>
      <c r="F1030" s="38">
        <v>22838.399999999998</v>
      </c>
      <c r="G1030" s="385">
        <v>1450</v>
      </c>
      <c r="H1030" s="38">
        <v>15604.900000000001</v>
      </c>
      <c r="I1030" s="378">
        <f t="shared" si="18"/>
        <v>38443.300000000003</v>
      </c>
      <c r="J1030" s="41"/>
      <c r="K1030" s="359"/>
    </row>
    <row r="1031" spans="1:11" s="6" customFormat="1" ht="30">
      <c r="A1031" s="804">
        <v>4231</v>
      </c>
      <c r="B1031" s="69" t="s">
        <v>905</v>
      </c>
      <c r="C1031" s="203" t="s">
        <v>2031</v>
      </c>
      <c r="D1031" s="204" t="s">
        <v>2898</v>
      </c>
      <c r="E1031" s="38">
        <v>1507.2</v>
      </c>
      <c r="F1031" s="38">
        <v>1507.2</v>
      </c>
      <c r="G1031" s="385">
        <v>1450</v>
      </c>
      <c r="H1031" s="38">
        <v>1341.25</v>
      </c>
      <c r="I1031" s="378">
        <f t="shared" si="18"/>
        <v>2848.45</v>
      </c>
      <c r="J1031" s="41"/>
      <c r="K1031" s="359"/>
    </row>
    <row r="1032" spans="1:11" s="6" customFormat="1" ht="45">
      <c r="A1032" s="597">
        <v>4232</v>
      </c>
      <c r="B1032" s="69" t="s">
        <v>931</v>
      </c>
      <c r="C1032" s="203" t="s">
        <v>2031</v>
      </c>
      <c r="D1032" s="204" t="s">
        <v>2899</v>
      </c>
      <c r="E1032" s="38">
        <v>3224.4</v>
      </c>
      <c r="F1032" s="38">
        <v>3224.4</v>
      </c>
      <c r="G1032" s="385">
        <v>1450</v>
      </c>
      <c r="H1032" s="38">
        <v>2378</v>
      </c>
      <c r="I1032" s="378">
        <f t="shared" si="18"/>
        <v>5602.4</v>
      </c>
      <c r="J1032" s="41"/>
      <c r="K1032" s="359"/>
    </row>
    <row r="1033" spans="1:11" s="6" customFormat="1" ht="45">
      <c r="A1033" s="804">
        <v>4233</v>
      </c>
      <c r="B1033" s="69" t="s">
        <v>907</v>
      </c>
      <c r="C1033" s="203" t="s">
        <v>2031</v>
      </c>
      <c r="D1033" s="204" t="s">
        <v>2900</v>
      </c>
      <c r="E1033" s="38">
        <v>5739.5999999999995</v>
      </c>
      <c r="F1033" s="38">
        <v>5739.5999999999995</v>
      </c>
      <c r="G1033" s="385">
        <v>1450</v>
      </c>
      <c r="H1033" s="38">
        <v>3388.65</v>
      </c>
      <c r="I1033" s="378">
        <f t="shared" si="18"/>
        <v>9128.25</v>
      </c>
      <c r="J1033" s="41"/>
      <c r="K1033" s="359"/>
    </row>
    <row r="1034" spans="1:11" s="6" customFormat="1" ht="45">
      <c r="A1034" s="597">
        <v>4234</v>
      </c>
      <c r="B1034" s="69" t="s">
        <v>932</v>
      </c>
      <c r="C1034" s="203" t="s">
        <v>2031</v>
      </c>
      <c r="D1034" s="204" t="s">
        <v>2956</v>
      </c>
      <c r="E1034" s="38">
        <v>5846.4</v>
      </c>
      <c r="F1034" s="38">
        <v>5846.4</v>
      </c>
      <c r="G1034" s="385">
        <v>1450</v>
      </c>
      <c r="H1034" s="38">
        <v>3031.9500000000003</v>
      </c>
      <c r="I1034" s="378">
        <f t="shared" si="18"/>
        <v>8878.35</v>
      </c>
      <c r="J1034" s="41"/>
      <c r="K1034" s="359"/>
    </row>
    <row r="1035" spans="1:11" s="6" customFormat="1" ht="45">
      <c r="A1035" s="804">
        <v>4235</v>
      </c>
      <c r="B1035" s="69" t="s">
        <v>933</v>
      </c>
      <c r="C1035" s="203" t="s">
        <v>2031</v>
      </c>
      <c r="D1035" s="204" t="s">
        <v>2957</v>
      </c>
      <c r="E1035" s="38">
        <v>6518.4</v>
      </c>
      <c r="F1035" s="38">
        <v>6518.4</v>
      </c>
      <c r="G1035" s="385">
        <v>1450</v>
      </c>
      <c r="H1035" s="38">
        <v>3504.6499999999996</v>
      </c>
      <c r="I1035" s="378">
        <f t="shared" si="18"/>
        <v>10023.049999999999</v>
      </c>
      <c r="J1035" s="41"/>
      <c r="K1035" s="359"/>
    </row>
    <row r="1036" spans="1:11" s="6" customFormat="1" ht="45">
      <c r="A1036" s="597">
        <v>4236</v>
      </c>
      <c r="B1036" s="69" t="s">
        <v>910</v>
      </c>
      <c r="C1036" s="203" t="s">
        <v>2031</v>
      </c>
      <c r="D1036" s="204" t="s">
        <v>2903</v>
      </c>
      <c r="E1036" s="38">
        <v>4610.3999999999996</v>
      </c>
      <c r="F1036" s="38">
        <v>4610.3999999999996</v>
      </c>
      <c r="G1036" s="385">
        <v>1450</v>
      </c>
      <c r="H1036" s="38">
        <v>1725.5</v>
      </c>
      <c r="I1036" s="378">
        <f t="shared" si="18"/>
        <v>6335.9</v>
      </c>
      <c r="J1036" s="41"/>
      <c r="K1036" s="359"/>
    </row>
    <row r="1037" spans="1:11" s="6" customFormat="1" ht="45">
      <c r="A1037" s="804">
        <v>4237</v>
      </c>
      <c r="B1037" s="69" t="s">
        <v>911</v>
      </c>
      <c r="C1037" s="203" t="s">
        <v>2031</v>
      </c>
      <c r="D1037" s="204" t="s">
        <v>2904</v>
      </c>
      <c r="E1037" s="38">
        <v>3963.6</v>
      </c>
      <c r="F1037" s="38">
        <v>3963.6</v>
      </c>
      <c r="G1037" s="385">
        <v>1450</v>
      </c>
      <c r="H1037" s="38">
        <v>1080.25</v>
      </c>
      <c r="I1037" s="378">
        <f t="shared" si="18"/>
        <v>5043.8500000000004</v>
      </c>
      <c r="J1037" s="41"/>
      <c r="K1037" s="359"/>
    </row>
    <row r="1038" spans="1:11" s="6" customFormat="1" ht="30">
      <c r="A1038" s="597">
        <v>4238</v>
      </c>
      <c r="B1038" s="69" t="s">
        <v>912</v>
      </c>
      <c r="C1038" s="203" t="s">
        <v>2031</v>
      </c>
      <c r="D1038" s="204" t="s">
        <v>2905</v>
      </c>
      <c r="E1038" s="38">
        <v>4363.6000000000004</v>
      </c>
      <c r="F1038" s="38">
        <f>E1038*2</f>
        <v>8727.2000000000007</v>
      </c>
      <c r="G1038" s="385">
        <v>1450</v>
      </c>
      <c r="H1038" s="38">
        <f>G1038*3.281</f>
        <v>4757.45</v>
      </c>
      <c r="I1038" s="378">
        <f t="shared" si="18"/>
        <v>13484.650000000001</v>
      </c>
      <c r="J1038" s="41"/>
      <c r="K1038" s="359"/>
    </row>
    <row r="1039" spans="1:11" s="6" customFormat="1" ht="30">
      <c r="A1039" s="804">
        <v>4239</v>
      </c>
      <c r="B1039" s="69" t="s">
        <v>913</v>
      </c>
      <c r="C1039" s="203" t="s">
        <v>2532</v>
      </c>
      <c r="D1039" s="204" t="s">
        <v>2958</v>
      </c>
      <c r="E1039" s="38">
        <v>772.93</v>
      </c>
      <c r="F1039" s="38">
        <v>26550.145499999999</v>
      </c>
      <c r="G1039" s="385">
        <v>1250</v>
      </c>
      <c r="H1039" s="38">
        <v>42937.5</v>
      </c>
      <c r="I1039" s="378">
        <f t="shared" si="18"/>
        <v>69487.645499999999</v>
      </c>
      <c r="J1039" s="41"/>
      <c r="K1039" s="359"/>
    </row>
    <row r="1040" spans="1:11" s="6" customFormat="1" ht="15">
      <c r="A1040" s="597">
        <v>4240</v>
      </c>
      <c r="B1040" s="69"/>
      <c r="C1040" s="203"/>
      <c r="D1040" s="204"/>
      <c r="E1040" s="38"/>
      <c r="F1040" s="38"/>
      <c r="G1040" s="385"/>
      <c r="H1040" s="38"/>
      <c r="I1040" s="378">
        <f t="shared" si="18"/>
        <v>0</v>
      </c>
      <c r="J1040" s="41"/>
      <c r="K1040" s="359"/>
    </row>
    <row r="1041" spans="1:11" s="6" customFormat="1" ht="15">
      <c r="A1041" s="804">
        <v>4241</v>
      </c>
      <c r="B1041" s="69" t="s">
        <v>2959</v>
      </c>
      <c r="C1041" s="203"/>
      <c r="D1041" s="204"/>
      <c r="E1041" s="38"/>
      <c r="F1041" s="38"/>
      <c r="G1041" s="385"/>
      <c r="H1041" s="38"/>
      <c r="I1041" s="378">
        <f t="shared" si="18"/>
        <v>0</v>
      </c>
      <c r="J1041" s="41"/>
      <c r="K1041" s="359"/>
    </row>
    <row r="1042" spans="1:11" s="6" customFormat="1" ht="30">
      <c r="A1042" s="597">
        <v>4242</v>
      </c>
      <c r="B1042" s="69" t="s">
        <v>884</v>
      </c>
      <c r="C1042" s="203" t="s">
        <v>31</v>
      </c>
      <c r="D1042" s="204">
        <v>1</v>
      </c>
      <c r="E1042" s="38">
        <v>5293890</v>
      </c>
      <c r="F1042" s="38">
        <v>5293890</v>
      </c>
      <c r="G1042" s="385">
        <v>530000</v>
      </c>
      <c r="H1042" s="38">
        <v>530000</v>
      </c>
      <c r="I1042" s="378">
        <f t="shared" si="18"/>
        <v>5823890</v>
      </c>
      <c r="J1042" s="41"/>
      <c r="K1042" s="359"/>
    </row>
    <row r="1043" spans="1:11" s="6" customFormat="1" ht="15">
      <c r="A1043" s="804">
        <v>4243</v>
      </c>
      <c r="B1043" s="69" t="s">
        <v>885</v>
      </c>
      <c r="C1043" s="203"/>
      <c r="D1043" s="204"/>
      <c r="E1043" s="38"/>
      <c r="F1043" s="38"/>
      <c r="G1043" s="385"/>
      <c r="H1043" s="38"/>
      <c r="I1043" s="378">
        <f t="shared" si="18"/>
        <v>0</v>
      </c>
      <c r="J1043" s="41"/>
      <c r="K1043" s="359"/>
    </row>
    <row r="1044" spans="1:11" s="6" customFormat="1" ht="15">
      <c r="A1044" s="597">
        <v>4244</v>
      </c>
      <c r="B1044" s="69" t="s">
        <v>886</v>
      </c>
      <c r="C1044" s="203"/>
      <c r="D1044" s="204"/>
      <c r="E1044" s="38"/>
      <c r="F1044" s="38"/>
      <c r="G1044" s="385"/>
      <c r="H1044" s="38"/>
      <c r="I1044" s="378">
        <f t="shared" si="18"/>
        <v>0</v>
      </c>
      <c r="J1044" s="41"/>
      <c r="K1044" s="359"/>
    </row>
    <row r="1045" spans="1:11" s="6" customFormat="1" ht="15">
      <c r="A1045" s="804">
        <v>4245</v>
      </c>
      <c r="B1045" s="69" t="s">
        <v>887</v>
      </c>
      <c r="C1045" s="203"/>
      <c r="D1045" s="204"/>
      <c r="E1045" s="38"/>
      <c r="F1045" s="38"/>
      <c r="G1045" s="385"/>
      <c r="H1045" s="38"/>
      <c r="I1045" s="378">
        <f t="shared" si="18"/>
        <v>0</v>
      </c>
      <c r="J1045" s="41"/>
      <c r="K1045" s="359"/>
    </row>
    <row r="1046" spans="1:11" s="6" customFormat="1" ht="15">
      <c r="A1046" s="597">
        <v>4246</v>
      </c>
      <c r="B1046" s="70" t="s">
        <v>888</v>
      </c>
      <c r="C1046" s="203"/>
      <c r="D1046" s="204"/>
      <c r="E1046" s="38"/>
      <c r="F1046" s="38"/>
      <c r="G1046" s="385"/>
      <c r="H1046" s="38"/>
      <c r="I1046" s="378">
        <f t="shared" si="18"/>
        <v>0</v>
      </c>
      <c r="J1046" s="41"/>
      <c r="K1046" s="359"/>
    </row>
    <row r="1047" spans="1:11" s="6" customFormat="1" ht="15">
      <c r="A1047" s="804">
        <v>4247</v>
      </c>
      <c r="B1047" s="69" t="s">
        <v>889</v>
      </c>
      <c r="C1047" s="203"/>
      <c r="D1047" s="204"/>
      <c r="E1047" s="38"/>
      <c r="F1047" s="38"/>
      <c r="G1047" s="385"/>
      <c r="H1047" s="38"/>
      <c r="I1047" s="378">
        <f t="shared" si="18"/>
        <v>0</v>
      </c>
      <c r="J1047" s="41"/>
      <c r="K1047" s="359"/>
    </row>
    <row r="1048" spans="1:11" s="6" customFormat="1" ht="45">
      <c r="A1048" s="597">
        <v>4248</v>
      </c>
      <c r="B1048" s="69" t="s">
        <v>890</v>
      </c>
      <c r="C1048" s="203"/>
      <c r="D1048" s="204"/>
      <c r="E1048" s="38"/>
      <c r="F1048" s="38"/>
      <c r="G1048" s="385"/>
      <c r="H1048" s="38"/>
      <c r="I1048" s="378">
        <f t="shared" si="18"/>
        <v>0</v>
      </c>
      <c r="J1048" s="41"/>
      <c r="K1048" s="359"/>
    </row>
    <row r="1049" spans="1:11" s="6" customFormat="1" ht="30">
      <c r="A1049" s="804">
        <v>4249</v>
      </c>
      <c r="B1049" s="69" t="s">
        <v>891</v>
      </c>
      <c r="C1049" s="203"/>
      <c r="D1049" s="204"/>
      <c r="E1049" s="38"/>
      <c r="F1049" s="38"/>
      <c r="G1049" s="385"/>
      <c r="H1049" s="38"/>
      <c r="I1049" s="378">
        <f t="shared" si="18"/>
        <v>0</v>
      </c>
      <c r="J1049" s="41"/>
      <c r="K1049" s="359"/>
    </row>
    <row r="1050" spans="1:11" s="6" customFormat="1" ht="30">
      <c r="A1050" s="597">
        <v>4250</v>
      </c>
      <c r="B1050" s="69" t="s">
        <v>892</v>
      </c>
      <c r="C1050" s="203" t="s">
        <v>31</v>
      </c>
      <c r="D1050" s="204">
        <v>4</v>
      </c>
      <c r="E1050" s="38">
        <v>12071</v>
      </c>
      <c r="F1050" s="38">
        <v>48284</v>
      </c>
      <c r="G1050" s="385">
        <v>9200</v>
      </c>
      <c r="H1050" s="38">
        <v>36800</v>
      </c>
      <c r="I1050" s="378">
        <f t="shared" si="18"/>
        <v>85084</v>
      </c>
      <c r="J1050" s="41"/>
      <c r="K1050" s="359"/>
    </row>
    <row r="1051" spans="1:11" s="6" customFormat="1" ht="30">
      <c r="A1051" s="804">
        <v>4251</v>
      </c>
      <c r="B1051" s="69" t="s">
        <v>934</v>
      </c>
      <c r="C1051" s="203" t="s">
        <v>31</v>
      </c>
      <c r="D1051" s="204">
        <v>1</v>
      </c>
      <c r="E1051" s="38">
        <v>50453.185400000002</v>
      </c>
      <c r="F1051" s="38">
        <v>50453.185400000002</v>
      </c>
      <c r="G1051" s="385">
        <v>14000</v>
      </c>
      <c r="H1051" s="38">
        <v>14000</v>
      </c>
      <c r="I1051" s="378">
        <f t="shared" si="18"/>
        <v>64453.185400000002</v>
      </c>
      <c r="J1051" s="41"/>
      <c r="K1051" s="359"/>
    </row>
    <row r="1052" spans="1:11" s="6" customFormat="1" ht="30">
      <c r="A1052" s="597">
        <v>4252</v>
      </c>
      <c r="B1052" s="69" t="s">
        <v>645</v>
      </c>
      <c r="C1052" s="203" t="s">
        <v>31</v>
      </c>
      <c r="D1052" s="204">
        <v>1</v>
      </c>
      <c r="E1052" s="38">
        <v>46290</v>
      </c>
      <c r="F1052" s="38">
        <v>46290</v>
      </c>
      <c r="G1052" s="385">
        <v>12000</v>
      </c>
      <c r="H1052" s="38">
        <v>12000</v>
      </c>
      <c r="I1052" s="378">
        <f t="shared" si="18"/>
        <v>58290</v>
      </c>
      <c r="J1052" s="41"/>
      <c r="K1052" s="359"/>
    </row>
    <row r="1053" spans="1:11" s="6" customFormat="1" ht="15">
      <c r="A1053" s="804">
        <v>4253</v>
      </c>
      <c r="B1053" s="69" t="s">
        <v>894</v>
      </c>
      <c r="C1053" s="203" t="s">
        <v>31</v>
      </c>
      <c r="D1053" s="204">
        <v>2</v>
      </c>
      <c r="E1053" s="38">
        <v>15876</v>
      </c>
      <c r="F1053" s="38">
        <v>31752</v>
      </c>
      <c r="G1053" s="385">
        <v>4775</v>
      </c>
      <c r="H1053" s="38">
        <v>9550</v>
      </c>
      <c r="I1053" s="378">
        <f t="shared" si="18"/>
        <v>41302</v>
      </c>
      <c r="J1053" s="41"/>
      <c r="K1053" s="359"/>
    </row>
    <row r="1054" spans="1:11" s="6" customFormat="1" ht="45">
      <c r="A1054" s="597">
        <v>4254</v>
      </c>
      <c r="B1054" s="69" t="s">
        <v>895</v>
      </c>
      <c r="C1054" s="203" t="s">
        <v>2461</v>
      </c>
      <c r="D1054" s="204" t="s">
        <v>2960</v>
      </c>
      <c r="E1054" s="38">
        <v>7482</v>
      </c>
      <c r="F1054" s="38">
        <v>17532.82</v>
      </c>
      <c r="G1054" s="385">
        <v>1450</v>
      </c>
      <c r="H1054" s="38">
        <v>20169.5</v>
      </c>
      <c r="I1054" s="378">
        <f t="shared" si="18"/>
        <v>37702.32</v>
      </c>
      <c r="J1054" s="41"/>
      <c r="K1054" s="359"/>
    </row>
    <row r="1055" spans="1:11" s="6" customFormat="1" ht="45">
      <c r="A1055" s="804">
        <v>4255</v>
      </c>
      <c r="B1055" s="69" t="s">
        <v>896</v>
      </c>
      <c r="C1055" s="203" t="s">
        <v>2461</v>
      </c>
      <c r="D1055" s="204" t="s">
        <v>2961</v>
      </c>
      <c r="E1055" s="38">
        <v>9500.4</v>
      </c>
      <c r="F1055" s="38">
        <v>7410.311999999999</v>
      </c>
      <c r="G1055" s="385">
        <v>1450</v>
      </c>
      <c r="H1055" s="38">
        <v>8526</v>
      </c>
      <c r="I1055" s="378">
        <f t="shared" si="18"/>
        <v>15936.311999999998</v>
      </c>
      <c r="J1055" s="41"/>
      <c r="K1055" s="359"/>
    </row>
    <row r="1056" spans="1:11" s="6" customFormat="1" ht="45">
      <c r="A1056" s="597">
        <v>4256</v>
      </c>
      <c r="B1056" s="69" t="s">
        <v>897</v>
      </c>
      <c r="C1056" s="203" t="s">
        <v>2461</v>
      </c>
      <c r="D1056" s="204" t="s">
        <v>2962</v>
      </c>
      <c r="E1056" s="38">
        <v>6270</v>
      </c>
      <c r="F1056" s="38">
        <v>16001.039999999999</v>
      </c>
      <c r="G1056" s="385">
        <v>1450</v>
      </c>
      <c r="H1056" s="38">
        <v>17114.350000000002</v>
      </c>
      <c r="I1056" s="378">
        <f t="shared" si="18"/>
        <v>33115.39</v>
      </c>
      <c r="J1056" s="41"/>
      <c r="K1056" s="359"/>
    </row>
    <row r="1057" spans="1:11" s="6" customFormat="1" ht="45">
      <c r="A1057" s="804">
        <v>4257</v>
      </c>
      <c r="B1057" s="69" t="s">
        <v>898</v>
      </c>
      <c r="C1057" s="203" t="s">
        <v>2461</v>
      </c>
      <c r="D1057" s="204" t="s">
        <v>2963</v>
      </c>
      <c r="E1057" s="38">
        <v>7279.2</v>
      </c>
      <c r="F1057" s="38">
        <v>75004.876799999998</v>
      </c>
      <c r="G1057" s="385">
        <v>1450</v>
      </c>
      <c r="H1057" s="38">
        <v>76571.600000000006</v>
      </c>
      <c r="I1057" s="378">
        <f t="shared" si="18"/>
        <v>151576.4768</v>
      </c>
      <c r="J1057" s="41"/>
      <c r="K1057" s="359"/>
    </row>
    <row r="1058" spans="1:11" s="6" customFormat="1" ht="45">
      <c r="A1058" s="597">
        <v>4258</v>
      </c>
      <c r="B1058" s="69" t="s">
        <v>664</v>
      </c>
      <c r="C1058" s="203" t="s">
        <v>2461</v>
      </c>
      <c r="D1058" s="204" t="s">
        <v>2964</v>
      </c>
      <c r="E1058" s="38">
        <v>8497.1999999999989</v>
      </c>
      <c r="F1058" s="38">
        <v>10400.572799999998</v>
      </c>
      <c r="G1058" s="385">
        <v>1450</v>
      </c>
      <c r="H1058" s="38">
        <v>10648.800000000001</v>
      </c>
      <c r="I1058" s="378">
        <f t="shared" si="18"/>
        <v>21049.372799999997</v>
      </c>
      <c r="J1058" s="41"/>
      <c r="K1058" s="359"/>
    </row>
    <row r="1059" spans="1:11" s="6" customFormat="1" ht="45">
      <c r="A1059" s="804">
        <v>4259</v>
      </c>
      <c r="B1059" s="69" t="s">
        <v>935</v>
      </c>
      <c r="C1059" s="203" t="s">
        <v>2461</v>
      </c>
      <c r="D1059" s="204" t="s">
        <v>2965</v>
      </c>
      <c r="E1059" s="38">
        <v>9969.6</v>
      </c>
      <c r="F1059" s="38">
        <v>9570.8160000000007</v>
      </c>
      <c r="G1059" s="385">
        <v>1450</v>
      </c>
      <c r="H1059" s="38">
        <v>7830.0000000000009</v>
      </c>
      <c r="I1059" s="378">
        <f t="shared" si="18"/>
        <v>17400.816000000003</v>
      </c>
      <c r="J1059" s="41"/>
      <c r="K1059" s="359"/>
    </row>
    <row r="1060" spans="1:11" s="6" customFormat="1" ht="45">
      <c r="A1060" s="597">
        <v>4260</v>
      </c>
      <c r="B1060" s="69" t="s">
        <v>899</v>
      </c>
      <c r="C1060" s="203" t="s">
        <v>2461</v>
      </c>
      <c r="D1060" s="204" t="s">
        <v>2892</v>
      </c>
      <c r="E1060" s="38">
        <v>11491.199999999999</v>
      </c>
      <c r="F1060" s="38">
        <v>3677.1839999999997</v>
      </c>
      <c r="G1060" s="385">
        <v>1450</v>
      </c>
      <c r="H1060" s="38">
        <v>3016</v>
      </c>
      <c r="I1060" s="378">
        <f t="shared" si="18"/>
        <v>6693.1839999999993</v>
      </c>
      <c r="J1060" s="41"/>
      <c r="K1060" s="359"/>
    </row>
    <row r="1061" spans="1:11" s="6" customFormat="1" ht="30">
      <c r="A1061" s="804">
        <v>4261</v>
      </c>
      <c r="B1061" s="69" t="s">
        <v>900</v>
      </c>
      <c r="C1061" s="203" t="s">
        <v>2031</v>
      </c>
      <c r="D1061" s="204" t="s">
        <v>2893</v>
      </c>
      <c r="E1061" s="38">
        <v>507.59999999999997</v>
      </c>
      <c r="F1061" s="38">
        <v>1015.1999999999999</v>
      </c>
      <c r="G1061" s="385">
        <v>1450</v>
      </c>
      <c r="H1061" s="38">
        <v>2389.6</v>
      </c>
      <c r="I1061" s="378">
        <f t="shared" si="18"/>
        <v>3404.7999999999997</v>
      </c>
      <c r="J1061" s="41"/>
      <c r="K1061" s="359"/>
    </row>
    <row r="1062" spans="1:11" s="6" customFormat="1" ht="45">
      <c r="A1062" s="597">
        <v>4262</v>
      </c>
      <c r="B1062" s="69" t="s">
        <v>901</v>
      </c>
      <c r="C1062" s="203" t="s">
        <v>2031</v>
      </c>
      <c r="D1062" s="204" t="s">
        <v>2966</v>
      </c>
      <c r="E1062" s="38">
        <v>3841.2</v>
      </c>
      <c r="F1062" s="38">
        <v>3841.2</v>
      </c>
      <c r="G1062" s="385">
        <v>1450</v>
      </c>
      <c r="H1062" s="38">
        <v>3127.65</v>
      </c>
      <c r="I1062" s="378">
        <f t="shared" si="18"/>
        <v>6968.85</v>
      </c>
      <c r="J1062" s="41"/>
      <c r="K1062" s="359"/>
    </row>
    <row r="1063" spans="1:11" s="6" customFormat="1" ht="45">
      <c r="A1063" s="804">
        <v>4263</v>
      </c>
      <c r="B1063" s="69" t="s">
        <v>902</v>
      </c>
      <c r="C1063" s="203" t="s">
        <v>2031</v>
      </c>
      <c r="D1063" s="204" t="s">
        <v>2895</v>
      </c>
      <c r="E1063" s="38">
        <v>5100</v>
      </c>
      <c r="F1063" s="38">
        <v>10200</v>
      </c>
      <c r="G1063" s="385">
        <v>1450</v>
      </c>
      <c r="H1063" s="38">
        <v>5624.55</v>
      </c>
      <c r="I1063" s="378">
        <f t="shared" si="18"/>
        <v>15824.55</v>
      </c>
      <c r="J1063" s="41"/>
      <c r="K1063" s="359"/>
    </row>
    <row r="1064" spans="1:11" s="6" customFormat="1" ht="45">
      <c r="A1064" s="597">
        <v>4264</v>
      </c>
      <c r="B1064" s="69" t="s">
        <v>672</v>
      </c>
      <c r="C1064" s="203" t="s">
        <v>2031</v>
      </c>
      <c r="D1064" s="204" t="s">
        <v>2598</v>
      </c>
      <c r="E1064" s="38">
        <v>11419.199999999999</v>
      </c>
      <c r="F1064" s="38">
        <v>11419.199999999999</v>
      </c>
      <c r="G1064" s="385">
        <v>1450</v>
      </c>
      <c r="H1064" s="38">
        <v>7802.4500000000007</v>
      </c>
      <c r="I1064" s="378">
        <f t="shared" si="18"/>
        <v>19221.650000000001</v>
      </c>
      <c r="J1064" s="41"/>
      <c r="K1064" s="359"/>
    </row>
    <row r="1065" spans="1:11" s="6" customFormat="1" ht="45">
      <c r="A1065" s="804">
        <v>4265</v>
      </c>
      <c r="B1065" s="69" t="s">
        <v>903</v>
      </c>
      <c r="C1065" s="203" t="s">
        <v>2031</v>
      </c>
      <c r="D1065" s="204" t="s">
        <v>2896</v>
      </c>
      <c r="E1065" s="38">
        <v>7663.2</v>
      </c>
      <c r="F1065" s="38">
        <v>15326.4</v>
      </c>
      <c r="G1065" s="385">
        <v>1450</v>
      </c>
      <c r="H1065" s="38">
        <v>10060.1</v>
      </c>
      <c r="I1065" s="378">
        <f t="shared" si="18"/>
        <v>25386.5</v>
      </c>
      <c r="J1065" s="41"/>
      <c r="K1065" s="359"/>
    </row>
    <row r="1066" spans="1:11" s="6" customFormat="1" ht="45">
      <c r="A1066" s="597">
        <v>4266</v>
      </c>
      <c r="B1066" s="69" t="s">
        <v>904</v>
      </c>
      <c r="C1066" s="203" t="s">
        <v>2031</v>
      </c>
      <c r="D1066" s="204" t="s">
        <v>2897</v>
      </c>
      <c r="E1066" s="38">
        <v>9774</v>
      </c>
      <c r="F1066" s="38">
        <v>9774</v>
      </c>
      <c r="G1066" s="385">
        <v>1450</v>
      </c>
      <c r="H1066" s="38">
        <v>6664.2</v>
      </c>
      <c r="I1066" s="378">
        <f t="shared" si="18"/>
        <v>16438.2</v>
      </c>
      <c r="J1066" s="41"/>
      <c r="K1066" s="359"/>
    </row>
    <row r="1067" spans="1:11" s="6" customFormat="1" ht="45">
      <c r="A1067" s="804">
        <v>4267</v>
      </c>
      <c r="B1067" s="69" t="s">
        <v>677</v>
      </c>
      <c r="C1067" s="203" t="s">
        <v>2031</v>
      </c>
      <c r="D1067" s="204" t="s">
        <v>2598</v>
      </c>
      <c r="E1067" s="38">
        <v>11419.199999999999</v>
      </c>
      <c r="F1067" s="38">
        <v>11419.199999999999</v>
      </c>
      <c r="G1067" s="385">
        <v>1450</v>
      </c>
      <c r="H1067" s="38">
        <v>7802.4500000000007</v>
      </c>
      <c r="I1067" s="378">
        <f t="shared" si="18"/>
        <v>19221.650000000001</v>
      </c>
      <c r="J1067" s="41"/>
      <c r="K1067" s="359"/>
    </row>
    <row r="1068" spans="1:11" s="6" customFormat="1" ht="30">
      <c r="A1068" s="597">
        <v>4268</v>
      </c>
      <c r="B1068" s="69" t="s">
        <v>905</v>
      </c>
      <c r="C1068" s="203" t="s">
        <v>2031</v>
      </c>
      <c r="D1068" s="204" t="s">
        <v>2898</v>
      </c>
      <c r="E1068" s="38">
        <v>1507.2</v>
      </c>
      <c r="F1068" s="38">
        <v>1507.2</v>
      </c>
      <c r="G1068" s="385">
        <v>1450</v>
      </c>
      <c r="H1068" s="38">
        <v>1341.25</v>
      </c>
      <c r="I1068" s="378">
        <f t="shared" si="18"/>
        <v>2848.45</v>
      </c>
      <c r="J1068" s="41"/>
      <c r="K1068" s="359"/>
    </row>
    <row r="1069" spans="1:11" s="6" customFormat="1" ht="45">
      <c r="A1069" s="804">
        <v>4269</v>
      </c>
      <c r="B1069" s="69" t="s">
        <v>906</v>
      </c>
      <c r="C1069" s="203" t="s">
        <v>2031</v>
      </c>
      <c r="D1069" s="204" t="s">
        <v>2899</v>
      </c>
      <c r="E1069" s="38">
        <v>3224.4</v>
      </c>
      <c r="F1069" s="38">
        <v>3224.4</v>
      </c>
      <c r="G1069" s="385">
        <v>1450</v>
      </c>
      <c r="H1069" s="38">
        <v>2378</v>
      </c>
      <c r="I1069" s="378">
        <f t="shared" si="18"/>
        <v>5602.4</v>
      </c>
      <c r="J1069" s="41"/>
      <c r="K1069" s="359"/>
    </row>
    <row r="1070" spans="1:11" s="6" customFormat="1" ht="45">
      <c r="A1070" s="597">
        <v>4270</v>
      </c>
      <c r="B1070" s="69" t="s">
        <v>907</v>
      </c>
      <c r="C1070" s="203" t="s">
        <v>2031</v>
      </c>
      <c r="D1070" s="204" t="s">
        <v>2900</v>
      </c>
      <c r="E1070" s="38">
        <v>5739.5999999999995</v>
      </c>
      <c r="F1070" s="38">
        <v>5739.5999999999995</v>
      </c>
      <c r="G1070" s="385">
        <v>1450</v>
      </c>
      <c r="H1070" s="38">
        <v>3388.65</v>
      </c>
      <c r="I1070" s="378">
        <f t="shared" si="18"/>
        <v>9128.25</v>
      </c>
      <c r="J1070" s="41"/>
      <c r="K1070" s="359"/>
    </row>
    <row r="1071" spans="1:11" s="6" customFormat="1" ht="45">
      <c r="A1071" s="804">
        <v>4271</v>
      </c>
      <c r="B1071" s="69" t="s">
        <v>908</v>
      </c>
      <c r="C1071" s="203" t="s">
        <v>2031</v>
      </c>
      <c r="D1071" s="204" t="s">
        <v>2901</v>
      </c>
      <c r="E1071" s="38">
        <v>4435.2</v>
      </c>
      <c r="F1071" s="38">
        <v>4435.2</v>
      </c>
      <c r="G1071" s="385">
        <v>1450</v>
      </c>
      <c r="H1071" s="38">
        <v>2659.3</v>
      </c>
      <c r="I1071" s="378">
        <f t="shared" si="18"/>
        <v>7094.5</v>
      </c>
      <c r="J1071" s="41"/>
      <c r="K1071" s="359"/>
    </row>
    <row r="1072" spans="1:11" s="6" customFormat="1" ht="45">
      <c r="A1072" s="597">
        <v>4272</v>
      </c>
      <c r="B1072" s="69" t="s">
        <v>936</v>
      </c>
      <c r="C1072" s="203" t="s">
        <v>2031</v>
      </c>
      <c r="D1072" s="204" t="s">
        <v>2967</v>
      </c>
      <c r="E1072" s="38">
        <v>4891.2</v>
      </c>
      <c r="F1072" s="38">
        <v>4891.2</v>
      </c>
      <c r="G1072" s="385">
        <v>1450</v>
      </c>
      <c r="H1072" s="38">
        <v>2923.2</v>
      </c>
      <c r="I1072" s="378">
        <f t="shared" si="18"/>
        <v>7814.4</v>
      </c>
      <c r="J1072" s="41"/>
      <c r="K1072" s="359"/>
    </row>
    <row r="1073" spans="1:11" s="6" customFormat="1" ht="45">
      <c r="A1073" s="804">
        <v>4273</v>
      </c>
      <c r="B1073" s="69" t="s">
        <v>937</v>
      </c>
      <c r="C1073" s="203" t="s">
        <v>2031</v>
      </c>
      <c r="D1073" s="204" t="s">
        <v>2968</v>
      </c>
      <c r="E1073" s="38">
        <v>4874.3999999999996</v>
      </c>
      <c r="F1073" s="38">
        <v>4874.3999999999996</v>
      </c>
      <c r="G1073" s="385">
        <v>1450</v>
      </c>
      <c r="H1073" s="38">
        <v>2966.7</v>
      </c>
      <c r="I1073" s="378">
        <f t="shared" si="18"/>
        <v>7841.0999999999995</v>
      </c>
      <c r="J1073" s="41"/>
      <c r="K1073" s="359"/>
    </row>
    <row r="1074" spans="1:11" s="6" customFormat="1" ht="45">
      <c r="A1074" s="597">
        <v>4274</v>
      </c>
      <c r="B1074" s="69" t="s">
        <v>910</v>
      </c>
      <c r="C1074" s="203" t="s">
        <v>2031</v>
      </c>
      <c r="D1074" s="204" t="s">
        <v>2903</v>
      </c>
      <c r="E1074" s="38">
        <v>4610.3999999999996</v>
      </c>
      <c r="F1074" s="38">
        <v>4610.3999999999996</v>
      </c>
      <c r="G1074" s="385">
        <v>1450</v>
      </c>
      <c r="H1074" s="38">
        <v>1725.5</v>
      </c>
      <c r="I1074" s="378">
        <f t="shared" si="18"/>
        <v>6335.9</v>
      </c>
      <c r="J1074" s="41"/>
      <c r="K1074" s="359"/>
    </row>
    <row r="1075" spans="1:11" s="6" customFormat="1" ht="45">
      <c r="A1075" s="804">
        <v>4275</v>
      </c>
      <c r="B1075" s="69" t="s">
        <v>911</v>
      </c>
      <c r="C1075" s="203" t="s">
        <v>2031</v>
      </c>
      <c r="D1075" s="204" t="s">
        <v>2904</v>
      </c>
      <c r="E1075" s="38">
        <v>3963.6</v>
      </c>
      <c r="F1075" s="38">
        <v>3963.6</v>
      </c>
      <c r="G1075" s="385">
        <v>1450</v>
      </c>
      <c r="H1075" s="38">
        <v>1080.25</v>
      </c>
      <c r="I1075" s="378">
        <f t="shared" si="18"/>
        <v>5043.8500000000004</v>
      </c>
      <c r="J1075" s="41"/>
      <c r="K1075" s="359"/>
    </row>
    <row r="1076" spans="1:11" s="6" customFormat="1" ht="30">
      <c r="A1076" s="597">
        <v>4276</v>
      </c>
      <c r="B1076" s="69" t="s">
        <v>912</v>
      </c>
      <c r="C1076" s="203" t="s">
        <v>2031</v>
      </c>
      <c r="D1076" s="204" t="s">
        <v>2905</v>
      </c>
      <c r="E1076" s="38"/>
      <c r="F1076" s="38"/>
      <c r="G1076" s="385"/>
      <c r="H1076" s="38"/>
      <c r="I1076" s="378">
        <f t="shared" si="18"/>
        <v>0</v>
      </c>
      <c r="J1076" s="41"/>
      <c r="K1076" s="359"/>
    </row>
    <row r="1077" spans="1:11" s="6" customFormat="1" ht="30">
      <c r="A1077" s="804">
        <v>4277</v>
      </c>
      <c r="B1077" s="69" t="s">
        <v>913</v>
      </c>
      <c r="C1077" s="203" t="s">
        <v>2532</v>
      </c>
      <c r="D1077" s="204" t="s">
        <v>2969</v>
      </c>
      <c r="E1077" s="38">
        <v>772.93</v>
      </c>
      <c r="F1077" s="38">
        <v>25359.833299999998</v>
      </c>
      <c r="G1077" s="385">
        <v>1250</v>
      </c>
      <c r="H1077" s="38">
        <v>41012.5</v>
      </c>
      <c r="I1077" s="378">
        <f t="shared" si="18"/>
        <v>66372.333299999998</v>
      </c>
      <c r="J1077" s="41"/>
      <c r="K1077" s="359"/>
    </row>
    <row r="1078" spans="1:11" s="6" customFormat="1" ht="15">
      <c r="A1078" s="597">
        <v>4278</v>
      </c>
      <c r="B1078" s="69" t="s">
        <v>2970</v>
      </c>
      <c r="C1078" s="203"/>
      <c r="D1078" s="204"/>
      <c r="E1078" s="38"/>
      <c r="F1078" s="38"/>
      <c r="G1078" s="385"/>
      <c r="H1078" s="38"/>
      <c r="I1078" s="378">
        <f t="shared" si="18"/>
        <v>0</v>
      </c>
      <c r="J1078" s="41"/>
      <c r="K1078" s="359"/>
    </row>
    <row r="1079" spans="1:11" s="6" customFormat="1" ht="15">
      <c r="A1079" s="804">
        <v>4279</v>
      </c>
      <c r="B1079" s="69" t="s">
        <v>852</v>
      </c>
      <c r="C1079" s="203" t="s">
        <v>31</v>
      </c>
      <c r="D1079" s="204">
        <v>1</v>
      </c>
      <c r="E1079" s="38">
        <v>741078.4</v>
      </c>
      <c r="F1079" s="38">
        <v>741078.4</v>
      </c>
      <c r="G1079" s="385">
        <v>274725</v>
      </c>
      <c r="H1079" s="38">
        <v>274725</v>
      </c>
      <c r="I1079" s="378">
        <f t="shared" si="18"/>
        <v>1015803.4</v>
      </c>
      <c r="J1079" s="41"/>
      <c r="K1079" s="359"/>
    </row>
    <row r="1080" spans="1:11" s="6" customFormat="1" ht="15">
      <c r="A1080" s="597">
        <v>4280</v>
      </c>
      <c r="B1080" s="69" t="s">
        <v>938</v>
      </c>
      <c r="C1080" s="203"/>
      <c r="D1080" s="204"/>
      <c r="E1080" s="38"/>
      <c r="F1080" s="38"/>
      <c r="G1080" s="385"/>
      <c r="H1080" s="38"/>
      <c r="I1080" s="378">
        <f t="shared" si="18"/>
        <v>0</v>
      </c>
      <c r="J1080" s="41"/>
      <c r="K1080" s="359"/>
    </row>
    <row r="1081" spans="1:11" s="6" customFormat="1" ht="30">
      <c r="A1081" s="804">
        <v>4281</v>
      </c>
      <c r="B1081" s="69" t="s">
        <v>939</v>
      </c>
      <c r="C1081" s="203"/>
      <c r="D1081" s="204"/>
      <c r="E1081" s="38"/>
      <c r="F1081" s="38"/>
      <c r="G1081" s="385"/>
      <c r="H1081" s="38"/>
      <c r="I1081" s="378">
        <f t="shared" si="18"/>
        <v>0</v>
      </c>
      <c r="J1081" s="41"/>
      <c r="K1081" s="359"/>
    </row>
    <row r="1082" spans="1:11" s="6" customFormat="1" ht="30">
      <c r="A1082" s="597">
        <v>4282</v>
      </c>
      <c r="B1082" s="69" t="s">
        <v>940</v>
      </c>
      <c r="C1082" s="203"/>
      <c r="D1082" s="204"/>
      <c r="E1082" s="38"/>
      <c r="F1082" s="38"/>
      <c r="G1082" s="385"/>
      <c r="H1082" s="38"/>
      <c r="I1082" s="378">
        <f t="shared" si="18"/>
        <v>0</v>
      </c>
      <c r="J1082" s="41"/>
      <c r="K1082" s="359"/>
    </row>
    <row r="1083" spans="1:11" s="6" customFormat="1" ht="15">
      <c r="A1083" s="804">
        <v>4283</v>
      </c>
      <c r="B1083" s="69" t="s">
        <v>941</v>
      </c>
      <c r="C1083" s="203"/>
      <c r="D1083" s="204"/>
      <c r="E1083" s="38"/>
      <c r="F1083" s="38"/>
      <c r="G1083" s="385"/>
      <c r="H1083" s="38"/>
      <c r="I1083" s="378">
        <f t="shared" si="18"/>
        <v>0</v>
      </c>
      <c r="J1083" s="41"/>
      <c r="K1083" s="359"/>
    </row>
    <row r="1084" spans="1:11" s="6" customFormat="1" ht="15">
      <c r="A1084" s="597">
        <v>4284</v>
      </c>
      <c r="B1084" s="69" t="s">
        <v>942</v>
      </c>
      <c r="C1084" s="203"/>
      <c r="D1084" s="204"/>
      <c r="E1084" s="38"/>
      <c r="F1084" s="38"/>
      <c r="G1084" s="385"/>
      <c r="H1084" s="38"/>
      <c r="I1084" s="378">
        <f t="shared" si="18"/>
        <v>0</v>
      </c>
      <c r="J1084" s="41"/>
      <c r="K1084" s="359"/>
    </row>
    <row r="1085" spans="1:11" s="6" customFormat="1" ht="15">
      <c r="A1085" s="804">
        <v>4285</v>
      </c>
      <c r="B1085" s="69" t="s">
        <v>943</v>
      </c>
      <c r="C1085" s="203"/>
      <c r="D1085" s="204"/>
      <c r="E1085" s="38"/>
      <c r="F1085" s="38"/>
      <c r="G1085" s="385"/>
      <c r="H1085" s="38"/>
      <c r="I1085" s="378">
        <f t="shared" si="18"/>
        <v>0</v>
      </c>
      <c r="J1085" s="41"/>
      <c r="K1085" s="359"/>
    </row>
    <row r="1086" spans="1:11" s="6" customFormat="1" ht="15">
      <c r="A1086" s="597">
        <v>4286</v>
      </c>
      <c r="B1086" s="69" t="s">
        <v>944</v>
      </c>
      <c r="C1086" s="203"/>
      <c r="D1086" s="204"/>
      <c r="E1086" s="38"/>
      <c r="F1086" s="38"/>
      <c r="G1086" s="385"/>
      <c r="H1086" s="38"/>
      <c r="I1086" s="378">
        <f t="shared" si="18"/>
        <v>0</v>
      </c>
      <c r="J1086" s="41"/>
      <c r="K1086" s="359"/>
    </row>
    <row r="1087" spans="1:11" s="6" customFormat="1" ht="30">
      <c r="A1087" s="804">
        <v>4287</v>
      </c>
      <c r="B1087" s="69" t="s">
        <v>945</v>
      </c>
      <c r="C1087" s="203" t="s">
        <v>31</v>
      </c>
      <c r="D1087" s="204">
        <v>4</v>
      </c>
      <c r="E1087" s="38">
        <v>8784.7999999999993</v>
      </c>
      <c r="F1087" s="38">
        <v>35139.199999999997</v>
      </c>
      <c r="G1087" s="385">
        <v>5200</v>
      </c>
      <c r="H1087" s="38">
        <v>20800</v>
      </c>
      <c r="I1087" s="378">
        <f t="shared" si="18"/>
        <v>55939.199999999997</v>
      </c>
      <c r="J1087" s="41"/>
      <c r="K1087" s="359"/>
    </row>
    <row r="1088" spans="1:11" s="6" customFormat="1" ht="30">
      <c r="A1088" s="597">
        <v>4288</v>
      </c>
      <c r="B1088" s="69" t="s">
        <v>946</v>
      </c>
      <c r="C1088" s="203" t="s">
        <v>31</v>
      </c>
      <c r="D1088" s="204">
        <v>1</v>
      </c>
      <c r="E1088" s="38">
        <v>18252.627400000001</v>
      </c>
      <c r="F1088" s="38">
        <v>18252.627400000001</v>
      </c>
      <c r="G1088" s="385">
        <v>6200</v>
      </c>
      <c r="H1088" s="38">
        <v>6200</v>
      </c>
      <c r="I1088" s="378">
        <f t="shared" si="18"/>
        <v>24452.627400000001</v>
      </c>
      <c r="J1088" s="41"/>
      <c r="K1088" s="359"/>
    </row>
    <row r="1089" spans="1:11" s="6" customFormat="1" ht="30">
      <c r="A1089" s="804">
        <v>4289</v>
      </c>
      <c r="B1089" s="69" t="s">
        <v>947</v>
      </c>
      <c r="C1089" s="203" t="s">
        <v>31</v>
      </c>
      <c r="D1089" s="204">
        <v>1</v>
      </c>
      <c r="E1089" s="38">
        <v>39558.75</v>
      </c>
      <c r="F1089" s="38">
        <v>39558.75</v>
      </c>
      <c r="G1089" s="385">
        <v>5200</v>
      </c>
      <c r="H1089" s="38">
        <v>5200</v>
      </c>
      <c r="I1089" s="378">
        <f t="shared" si="18"/>
        <v>44758.75</v>
      </c>
      <c r="J1089" s="41"/>
      <c r="K1089" s="359"/>
    </row>
    <row r="1090" spans="1:11" s="6" customFormat="1" ht="15">
      <c r="A1090" s="597">
        <v>4290</v>
      </c>
      <c r="B1090" s="69" t="s">
        <v>948</v>
      </c>
      <c r="C1090" s="203" t="s">
        <v>31</v>
      </c>
      <c r="D1090" s="204">
        <v>1</v>
      </c>
      <c r="E1090" s="38">
        <v>22841.500000000004</v>
      </c>
      <c r="F1090" s="38">
        <v>22841.500000000004</v>
      </c>
      <c r="G1090" s="385">
        <v>5775</v>
      </c>
      <c r="H1090" s="38">
        <v>5775</v>
      </c>
      <c r="I1090" s="378">
        <f t="shared" si="18"/>
        <v>28616.500000000004</v>
      </c>
      <c r="J1090" s="41"/>
      <c r="K1090" s="359"/>
    </row>
    <row r="1091" spans="1:11" s="6" customFormat="1" ht="30">
      <c r="A1091" s="804">
        <v>4291</v>
      </c>
      <c r="B1091" s="68" t="s">
        <v>949</v>
      </c>
      <c r="C1091" s="203" t="s">
        <v>31</v>
      </c>
      <c r="D1091" s="204">
        <v>4</v>
      </c>
      <c r="E1091" s="809">
        <v>3902.3</v>
      </c>
      <c r="F1091" s="38">
        <f>D1091*E1091</f>
        <v>15609.2</v>
      </c>
      <c r="G1091" s="385">
        <v>1100</v>
      </c>
      <c r="H1091" s="38">
        <f>G1091*D1091</f>
        <v>4400</v>
      </c>
      <c r="I1091" s="378">
        <f t="shared" si="18"/>
        <v>20009.2</v>
      </c>
      <c r="J1091" s="41"/>
      <c r="K1091" s="359"/>
    </row>
    <row r="1092" spans="1:11" s="6" customFormat="1" ht="45">
      <c r="A1092" s="597">
        <v>4292</v>
      </c>
      <c r="B1092" s="69" t="s">
        <v>841</v>
      </c>
      <c r="C1092" s="203" t="s">
        <v>2461</v>
      </c>
      <c r="D1092" s="204" t="s">
        <v>2971</v>
      </c>
      <c r="E1092" s="38">
        <v>2504.4</v>
      </c>
      <c r="F1092" s="38">
        <v>5309.3279999999995</v>
      </c>
      <c r="G1092" s="385">
        <v>1450</v>
      </c>
      <c r="H1092" s="38">
        <v>6148</v>
      </c>
      <c r="I1092" s="378">
        <f t="shared" ref="I1092:I1155" si="19">H1092+F1092</f>
        <v>11457.328</v>
      </c>
      <c r="J1092" s="41"/>
      <c r="K1092" s="359"/>
    </row>
    <row r="1093" spans="1:11" s="6" customFormat="1" ht="45">
      <c r="A1093" s="804">
        <v>4293</v>
      </c>
      <c r="B1093" s="69" t="s">
        <v>950</v>
      </c>
      <c r="C1093" s="203" t="s">
        <v>2461</v>
      </c>
      <c r="D1093" s="204" t="s">
        <v>2972</v>
      </c>
      <c r="E1093" s="38">
        <v>2804.4</v>
      </c>
      <c r="F1093" s="38">
        <v>1794.816</v>
      </c>
      <c r="G1093" s="385">
        <v>1450</v>
      </c>
      <c r="H1093" s="38">
        <v>1856</v>
      </c>
      <c r="I1093" s="378">
        <f t="shared" si="19"/>
        <v>3650.8159999999998</v>
      </c>
      <c r="J1093" s="41"/>
      <c r="K1093" s="359"/>
    </row>
    <row r="1094" spans="1:11" s="6" customFormat="1" ht="45">
      <c r="A1094" s="597">
        <v>4294</v>
      </c>
      <c r="B1094" s="70" t="s">
        <v>842</v>
      </c>
      <c r="C1094" s="203" t="s">
        <v>2461</v>
      </c>
      <c r="D1094" s="204" t="s">
        <v>2973</v>
      </c>
      <c r="E1094" s="38">
        <v>3104.4</v>
      </c>
      <c r="F1094" s="38">
        <v>20017.171200000004</v>
      </c>
      <c r="G1094" s="385">
        <v>1450</v>
      </c>
      <c r="H1094" s="38">
        <v>23374</v>
      </c>
      <c r="I1094" s="378">
        <f t="shared" si="19"/>
        <v>43391.171200000004</v>
      </c>
      <c r="J1094" s="41"/>
      <c r="K1094" s="359"/>
    </row>
    <row r="1095" spans="1:11" s="6" customFormat="1" ht="45">
      <c r="A1095" s="804">
        <v>4295</v>
      </c>
      <c r="B1095" s="70" t="s">
        <v>951</v>
      </c>
      <c r="C1095" s="203" t="s">
        <v>2461</v>
      </c>
      <c r="D1095" s="204" t="s">
        <v>2974</v>
      </c>
      <c r="E1095" s="38">
        <v>5103.5999999999995</v>
      </c>
      <c r="F1095" s="38">
        <v>489.9455999999999</v>
      </c>
      <c r="G1095" s="385">
        <v>1450</v>
      </c>
      <c r="H1095" s="38">
        <v>870</v>
      </c>
      <c r="I1095" s="378">
        <f t="shared" si="19"/>
        <v>1359.9456</v>
      </c>
      <c r="J1095" s="41"/>
      <c r="K1095" s="359"/>
    </row>
    <row r="1096" spans="1:11" s="6" customFormat="1" ht="45">
      <c r="A1096" s="597">
        <v>4296</v>
      </c>
      <c r="B1096" s="69" t="s">
        <v>846</v>
      </c>
      <c r="C1096" s="203" t="s">
        <v>2031</v>
      </c>
      <c r="D1096" s="204" t="s">
        <v>2855</v>
      </c>
      <c r="E1096" s="38">
        <v>2016</v>
      </c>
      <c r="F1096" s="38">
        <v>2016</v>
      </c>
      <c r="G1096" s="385">
        <v>1450</v>
      </c>
      <c r="H1096" s="38">
        <v>1325.3</v>
      </c>
      <c r="I1096" s="378">
        <f t="shared" si="19"/>
        <v>3341.3</v>
      </c>
      <c r="J1096" s="41"/>
      <c r="K1096" s="359"/>
    </row>
    <row r="1097" spans="1:11" s="6" customFormat="1" ht="45">
      <c r="A1097" s="804">
        <v>4297</v>
      </c>
      <c r="B1097" s="69" t="s">
        <v>952</v>
      </c>
      <c r="C1097" s="203" t="s">
        <v>2031</v>
      </c>
      <c r="D1097" s="204" t="s">
        <v>2975</v>
      </c>
      <c r="E1097" s="38">
        <v>2493.6</v>
      </c>
      <c r="F1097" s="38">
        <v>4987.2</v>
      </c>
      <c r="G1097" s="385">
        <v>1450</v>
      </c>
      <c r="H1097" s="38">
        <v>1945.9</v>
      </c>
      <c r="I1097" s="378">
        <f t="shared" si="19"/>
        <v>6933.1</v>
      </c>
      <c r="J1097" s="41"/>
      <c r="K1097" s="359"/>
    </row>
    <row r="1098" spans="1:11" s="6" customFormat="1" ht="45">
      <c r="A1098" s="597">
        <v>4298</v>
      </c>
      <c r="B1098" s="69" t="s">
        <v>953</v>
      </c>
      <c r="C1098" s="203" t="s">
        <v>2031</v>
      </c>
      <c r="D1098" s="204" t="s">
        <v>2976</v>
      </c>
      <c r="E1098" s="38">
        <v>1256.3999999999999</v>
      </c>
      <c r="F1098" s="38">
        <v>1256.3999999999999</v>
      </c>
      <c r="G1098" s="385">
        <v>1450</v>
      </c>
      <c r="H1098" s="38">
        <v>991.80000000000007</v>
      </c>
      <c r="I1098" s="378">
        <f t="shared" si="19"/>
        <v>2248.1999999999998</v>
      </c>
      <c r="J1098" s="41"/>
      <c r="K1098" s="359"/>
    </row>
    <row r="1099" spans="1:11" s="6" customFormat="1" ht="45">
      <c r="A1099" s="804">
        <v>4299</v>
      </c>
      <c r="B1099" s="69" t="s">
        <v>954</v>
      </c>
      <c r="C1099" s="203" t="s">
        <v>2031</v>
      </c>
      <c r="D1099" s="204" t="s">
        <v>2977</v>
      </c>
      <c r="E1099" s="38">
        <v>1390.8</v>
      </c>
      <c r="F1099" s="38">
        <v>1390.8</v>
      </c>
      <c r="G1099" s="385">
        <v>1450</v>
      </c>
      <c r="H1099" s="38">
        <v>1107.8</v>
      </c>
      <c r="I1099" s="378">
        <f t="shared" si="19"/>
        <v>2498.6</v>
      </c>
      <c r="J1099" s="41"/>
      <c r="K1099" s="359"/>
    </row>
    <row r="1100" spans="1:11" s="6" customFormat="1" ht="45">
      <c r="A1100" s="597">
        <v>4300</v>
      </c>
      <c r="B1100" s="69" t="s">
        <v>955</v>
      </c>
      <c r="C1100" s="203" t="s">
        <v>2031</v>
      </c>
      <c r="D1100" s="204" t="s">
        <v>2978</v>
      </c>
      <c r="E1100" s="38">
        <v>1737.6</v>
      </c>
      <c r="F1100" s="38">
        <v>3475.2</v>
      </c>
      <c r="G1100" s="385">
        <v>1450</v>
      </c>
      <c r="H1100" s="38">
        <v>2770.9500000000003</v>
      </c>
      <c r="I1100" s="378">
        <f t="shared" si="19"/>
        <v>6246.15</v>
      </c>
      <c r="J1100" s="41"/>
      <c r="K1100" s="359"/>
    </row>
    <row r="1101" spans="1:11" s="6" customFormat="1" ht="45">
      <c r="A1101" s="804">
        <v>4301</v>
      </c>
      <c r="B1101" s="69" t="s">
        <v>956</v>
      </c>
      <c r="C1101" s="203" t="s">
        <v>2031</v>
      </c>
      <c r="D1101" s="204" t="s">
        <v>2979</v>
      </c>
      <c r="E1101" s="38">
        <v>5002.8</v>
      </c>
      <c r="F1101" s="38">
        <v>5002.8</v>
      </c>
      <c r="G1101" s="385">
        <v>1450</v>
      </c>
      <c r="H1101" s="38">
        <v>2908.7</v>
      </c>
      <c r="I1101" s="378">
        <f t="shared" si="19"/>
        <v>7911.5</v>
      </c>
      <c r="J1101" s="41"/>
      <c r="K1101" s="359"/>
    </row>
    <row r="1102" spans="1:11" s="6" customFormat="1" ht="45">
      <c r="A1102" s="597">
        <v>4302</v>
      </c>
      <c r="B1102" s="69" t="s">
        <v>957</v>
      </c>
      <c r="C1102" s="203" t="s">
        <v>2031</v>
      </c>
      <c r="D1102" s="204" t="s">
        <v>2980</v>
      </c>
      <c r="E1102" s="38">
        <v>2500.7999999999997</v>
      </c>
      <c r="F1102" s="38">
        <v>2500.7999999999997</v>
      </c>
      <c r="G1102" s="385">
        <v>1450</v>
      </c>
      <c r="H1102" s="38">
        <v>710.5</v>
      </c>
      <c r="I1102" s="378">
        <f t="shared" si="19"/>
        <v>3211.2999999999997</v>
      </c>
      <c r="J1102" s="41"/>
      <c r="K1102" s="359"/>
    </row>
    <row r="1103" spans="1:11" s="6" customFormat="1" ht="45">
      <c r="A1103" s="804">
        <v>4303</v>
      </c>
      <c r="B1103" s="69" t="s">
        <v>958</v>
      </c>
      <c r="C1103" s="203" t="s">
        <v>2031</v>
      </c>
      <c r="D1103" s="204" t="s">
        <v>2981</v>
      </c>
      <c r="E1103" s="38">
        <v>2778</v>
      </c>
      <c r="F1103" s="38">
        <v>2778</v>
      </c>
      <c r="G1103" s="385">
        <v>1450</v>
      </c>
      <c r="H1103" s="38">
        <v>797.50000000000011</v>
      </c>
      <c r="I1103" s="378">
        <f t="shared" si="19"/>
        <v>3575.5</v>
      </c>
      <c r="J1103" s="41"/>
      <c r="K1103" s="359"/>
    </row>
    <row r="1104" spans="1:11" s="6" customFormat="1" ht="45">
      <c r="A1104" s="597">
        <v>4304</v>
      </c>
      <c r="B1104" s="69" t="s">
        <v>959</v>
      </c>
      <c r="C1104" s="203" t="s">
        <v>2031</v>
      </c>
      <c r="D1104" s="204" t="s">
        <v>2860</v>
      </c>
      <c r="E1104" s="38">
        <v>3055.2</v>
      </c>
      <c r="F1104" s="38">
        <v>3055.2</v>
      </c>
      <c r="G1104" s="385">
        <v>1450</v>
      </c>
      <c r="H1104" s="38">
        <v>884.5</v>
      </c>
      <c r="I1104" s="378">
        <f t="shared" si="19"/>
        <v>3939.7</v>
      </c>
      <c r="J1104" s="41"/>
      <c r="K1104" s="359"/>
    </row>
    <row r="1105" spans="1:11" s="6" customFormat="1" ht="45">
      <c r="A1105" s="804">
        <v>4305</v>
      </c>
      <c r="B1105" s="69" t="s">
        <v>541</v>
      </c>
      <c r="C1105" s="203" t="s">
        <v>2532</v>
      </c>
      <c r="D1105" s="204" t="s">
        <v>2982</v>
      </c>
      <c r="E1105" s="38">
        <v>797.18</v>
      </c>
      <c r="F1105" s="38">
        <v>653.68759999999997</v>
      </c>
      <c r="G1105" s="385">
        <v>1250</v>
      </c>
      <c r="H1105" s="38">
        <v>1025</v>
      </c>
      <c r="I1105" s="378">
        <f t="shared" si="19"/>
        <v>1678.6876</v>
      </c>
      <c r="J1105" s="41"/>
      <c r="K1105" s="359"/>
    </row>
    <row r="1106" spans="1:11" s="6" customFormat="1" ht="45">
      <c r="A1106" s="597">
        <v>4306</v>
      </c>
      <c r="B1106" s="69" t="s">
        <v>640</v>
      </c>
      <c r="C1106" s="203" t="s">
        <v>2532</v>
      </c>
      <c r="D1106" s="204" t="s">
        <v>2983</v>
      </c>
      <c r="E1106" s="38">
        <v>976.52</v>
      </c>
      <c r="F1106" s="38">
        <v>11991.665599999998</v>
      </c>
      <c r="G1106" s="385">
        <v>1250</v>
      </c>
      <c r="H1106" s="38">
        <v>15350</v>
      </c>
      <c r="I1106" s="378">
        <f t="shared" si="19"/>
        <v>27341.6656</v>
      </c>
      <c r="J1106" s="41"/>
      <c r="K1106" s="359"/>
    </row>
    <row r="1107" spans="1:11" s="6" customFormat="1" ht="30">
      <c r="A1107" s="804">
        <v>4307</v>
      </c>
      <c r="B1107" s="69" t="s">
        <v>558</v>
      </c>
      <c r="C1107" s="203" t="s">
        <v>2532</v>
      </c>
      <c r="D1107" s="204" t="s">
        <v>2984</v>
      </c>
      <c r="E1107" s="38">
        <v>425.029</v>
      </c>
      <c r="F1107" s="38">
        <v>2435.41617</v>
      </c>
      <c r="G1107" s="385">
        <v>1250</v>
      </c>
      <c r="H1107" s="38">
        <v>7162.5000000000009</v>
      </c>
      <c r="I1107" s="378">
        <f t="shared" si="19"/>
        <v>9597.9161700000004</v>
      </c>
      <c r="J1107" s="41"/>
      <c r="K1107" s="359"/>
    </row>
    <row r="1108" spans="1:11" s="6" customFormat="1" ht="15">
      <c r="A1108" s="597">
        <v>4308</v>
      </c>
      <c r="B1108" s="69" t="s">
        <v>2985</v>
      </c>
      <c r="C1108" s="203"/>
      <c r="D1108" s="204"/>
      <c r="E1108" s="38"/>
      <c r="F1108" s="38"/>
      <c r="G1108" s="385"/>
      <c r="H1108" s="38"/>
      <c r="I1108" s="378">
        <f t="shared" si="19"/>
        <v>0</v>
      </c>
      <c r="J1108" s="41"/>
      <c r="K1108" s="359"/>
    </row>
    <row r="1109" spans="1:11" s="6" customFormat="1" ht="15">
      <c r="A1109" s="804">
        <v>4309</v>
      </c>
      <c r="B1109" s="69" t="s">
        <v>852</v>
      </c>
      <c r="C1109" s="203" t="s">
        <v>31</v>
      </c>
      <c r="D1109" s="204">
        <v>1</v>
      </c>
      <c r="E1109" s="38">
        <v>610584.06000000006</v>
      </c>
      <c r="F1109" s="38">
        <v>610584.06000000006</v>
      </c>
      <c r="G1109" s="385">
        <v>274725</v>
      </c>
      <c r="H1109" s="38">
        <v>274725</v>
      </c>
      <c r="I1109" s="378">
        <f t="shared" si="19"/>
        <v>885309.06</v>
      </c>
      <c r="J1109" s="41"/>
      <c r="K1109" s="359"/>
    </row>
    <row r="1110" spans="1:11" s="6" customFormat="1" ht="15">
      <c r="A1110" s="597">
        <v>4310</v>
      </c>
      <c r="B1110" s="69" t="s">
        <v>960</v>
      </c>
      <c r="C1110" s="203"/>
      <c r="D1110" s="204"/>
      <c r="E1110" s="38"/>
      <c r="F1110" s="38"/>
      <c r="G1110" s="385"/>
      <c r="H1110" s="38"/>
      <c r="I1110" s="378">
        <f t="shared" si="19"/>
        <v>0</v>
      </c>
      <c r="J1110" s="41"/>
      <c r="K1110" s="359"/>
    </row>
    <row r="1111" spans="1:11" s="6" customFormat="1" ht="30">
      <c r="A1111" s="804">
        <v>4311</v>
      </c>
      <c r="B1111" s="69" t="s">
        <v>961</v>
      </c>
      <c r="C1111" s="203"/>
      <c r="D1111" s="204"/>
      <c r="E1111" s="38"/>
      <c r="F1111" s="38"/>
      <c r="G1111" s="385"/>
      <c r="H1111" s="38"/>
      <c r="I1111" s="378">
        <f t="shared" si="19"/>
        <v>0</v>
      </c>
      <c r="J1111" s="41"/>
      <c r="K1111" s="359"/>
    </row>
    <row r="1112" spans="1:11" s="6" customFormat="1" ht="30">
      <c r="A1112" s="597">
        <v>4312</v>
      </c>
      <c r="B1112" s="69" t="s">
        <v>962</v>
      </c>
      <c r="C1112" s="203"/>
      <c r="D1112" s="204"/>
      <c r="E1112" s="38"/>
      <c r="F1112" s="38"/>
      <c r="G1112" s="385"/>
      <c r="H1112" s="38"/>
      <c r="I1112" s="378">
        <f t="shared" si="19"/>
        <v>0</v>
      </c>
      <c r="J1112" s="41"/>
      <c r="K1112" s="359"/>
    </row>
    <row r="1113" spans="1:11" s="6" customFormat="1" ht="15">
      <c r="A1113" s="804">
        <v>4313</v>
      </c>
      <c r="B1113" s="69" t="s">
        <v>963</v>
      </c>
      <c r="C1113" s="203"/>
      <c r="D1113" s="204"/>
      <c r="E1113" s="38"/>
      <c r="F1113" s="38"/>
      <c r="G1113" s="385"/>
      <c r="H1113" s="38"/>
      <c r="I1113" s="378">
        <f t="shared" si="19"/>
        <v>0</v>
      </c>
      <c r="J1113" s="41"/>
      <c r="K1113" s="359"/>
    </row>
    <row r="1114" spans="1:11" s="6" customFormat="1" ht="15">
      <c r="A1114" s="597">
        <v>4314</v>
      </c>
      <c r="B1114" s="69" t="s">
        <v>964</v>
      </c>
      <c r="C1114" s="203"/>
      <c r="D1114" s="204"/>
      <c r="E1114" s="38"/>
      <c r="F1114" s="38"/>
      <c r="G1114" s="385"/>
      <c r="H1114" s="38"/>
      <c r="I1114" s="378">
        <f t="shared" si="19"/>
        <v>0</v>
      </c>
      <c r="J1114" s="41"/>
      <c r="K1114" s="359"/>
    </row>
    <row r="1115" spans="1:11" s="6" customFormat="1" ht="15">
      <c r="A1115" s="804">
        <v>4315</v>
      </c>
      <c r="B1115" s="69" t="s">
        <v>965</v>
      </c>
      <c r="C1115" s="203"/>
      <c r="D1115" s="204"/>
      <c r="E1115" s="38"/>
      <c r="F1115" s="38"/>
      <c r="G1115" s="385"/>
      <c r="H1115" s="38"/>
      <c r="I1115" s="378">
        <f t="shared" si="19"/>
        <v>0</v>
      </c>
      <c r="J1115" s="41"/>
      <c r="K1115" s="359"/>
    </row>
    <row r="1116" spans="1:11" s="6" customFormat="1" ht="15">
      <c r="A1116" s="597">
        <v>4316</v>
      </c>
      <c r="B1116" s="69" t="s">
        <v>966</v>
      </c>
      <c r="C1116" s="203"/>
      <c r="D1116" s="204"/>
      <c r="E1116" s="38"/>
      <c r="F1116" s="38"/>
      <c r="G1116" s="385"/>
      <c r="H1116" s="38"/>
      <c r="I1116" s="378">
        <f t="shared" si="19"/>
        <v>0</v>
      </c>
      <c r="J1116" s="41"/>
      <c r="K1116" s="359"/>
    </row>
    <row r="1117" spans="1:11" s="6" customFormat="1" ht="30">
      <c r="A1117" s="804">
        <v>4317</v>
      </c>
      <c r="B1117" s="69" t="s">
        <v>945</v>
      </c>
      <c r="C1117" s="203" t="s">
        <v>31</v>
      </c>
      <c r="D1117" s="204">
        <v>3</v>
      </c>
      <c r="E1117" s="38">
        <v>8784.7999999999993</v>
      </c>
      <c r="F1117" s="38">
        <v>26354.399999999998</v>
      </c>
      <c r="G1117" s="385">
        <v>5200</v>
      </c>
      <c r="H1117" s="38">
        <v>15600</v>
      </c>
      <c r="I1117" s="378">
        <f t="shared" si="19"/>
        <v>41954.399999999994</v>
      </c>
      <c r="J1117" s="41"/>
      <c r="K1117" s="359"/>
    </row>
    <row r="1118" spans="1:11" s="6" customFormat="1" ht="30">
      <c r="A1118" s="597">
        <v>4318</v>
      </c>
      <c r="B1118" s="69" t="s">
        <v>967</v>
      </c>
      <c r="C1118" s="203" t="s">
        <v>31</v>
      </c>
      <c r="D1118" s="204">
        <v>1</v>
      </c>
      <c r="E1118" s="38">
        <v>16429.239799999999</v>
      </c>
      <c r="F1118" s="38">
        <v>16429.239799999999</v>
      </c>
      <c r="G1118" s="385">
        <v>6200</v>
      </c>
      <c r="H1118" s="38">
        <v>6200</v>
      </c>
      <c r="I1118" s="378">
        <f t="shared" si="19"/>
        <v>22629.239799999999</v>
      </c>
      <c r="J1118" s="41"/>
      <c r="K1118" s="359"/>
    </row>
    <row r="1119" spans="1:11" s="6" customFormat="1" ht="30">
      <c r="A1119" s="804">
        <v>4319</v>
      </c>
      <c r="B1119" s="69" t="s">
        <v>968</v>
      </c>
      <c r="C1119" s="203" t="s">
        <v>31</v>
      </c>
      <c r="D1119" s="204">
        <v>1</v>
      </c>
      <c r="E1119" s="38">
        <v>38998.75</v>
      </c>
      <c r="F1119" s="38">
        <v>38998.75</v>
      </c>
      <c r="G1119" s="385">
        <v>5200</v>
      </c>
      <c r="H1119" s="38">
        <v>5200</v>
      </c>
      <c r="I1119" s="378">
        <f t="shared" si="19"/>
        <v>44198.75</v>
      </c>
      <c r="J1119" s="41"/>
      <c r="K1119" s="359"/>
    </row>
    <row r="1120" spans="1:11" s="6" customFormat="1" ht="15">
      <c r="A1120" s="597">
        <v>4320</v>
      </c>
      <c r="B1120" s="69" t="s">
        <v>969</v>
      </c>
      <c r="C1120" s="203" t="s">
        <v>31</v>
      </c>
      <c r="D1120" s="204">
        <v>1</v>
      </c>
      <c r="E1120" s="38">
        <v>12382</v>
      </c>
      <c r="F1120" s="38">
        <v>12382</v>
      </c>
      <c r="G1120" s="385">
        <v>5775</v>
      </c>
      <c r="H1120" s="38">
        <v>5775</v>
      </c>
      <c r="I1120" s="378">
        <f t="shared" si="19"/>
        <v>18157</v>
      </c>
      <c r="J1120" s="41"/>
      <c r="K1120" s="359"/>
    </row>
    <row r="1121" spans="1:11" s="6" customFormat="1" ht="30">
      <c r="A1121" s="804">
        <v>4321</v>
      </c>
      <c r="B1121" s="69" t="s">
        <v>949</v>
      </c>
      <c r="C1121" s="203" t="s">
        <v>31</v>
      </c>
      <c r="D1121" s="204">
        <v>3</v>
      </c>
      <c r="E1121" s="38">
        <v>3440.8</v>
      </c>
      <c r="F1121" s="38">
        <f>E1121*D1121</f>
        <v>10322.400000000001</v>
      </c>
      <c r="G1121" s="385">
        <v>1110</v>
      </c>
      <c r="H1121" s="38">
        <f>D1121*G1121</f>
        <v>3330</v>
      </c>
      <c r="I1121" s="378">
        <f t="shared" si="19"/>
        <v>13652.400000000001</v>
      </c>
      <c r="J1121" s="41"/>
      <c r="K1121" s="359"/>
    </row>
    <row r="1122" spans="1:11" s="6" customFormat="1" ht="45">
      <c r="A1122" s="597">
        <v>4322</v>
      </c>
      <c r="B1122" s="69" t="s">
        <v>970</v>
      </c>
      <c r="C1122" s="203" t="s">
        <v>2461</v>
      </c>
      <c r="D1122" s="204" t="s">
        <v>2986</v>
      </c>
      <c r="E1122" s="38">
        <v>2804.4</v>
      </c>
      <c r="F1122" s="38">
        <v>29412.547200000001</v>
      </c>
      <c r="G1122" s="385">
        <v>1450</v>
      </c>
      <c r="H1122" s="38">
        <v>34217.1</v>
      </c>
      <c r="I1122" s="378">
        <f t="shared" si="19"/>
        <v>63629.647199999999</v>
      </c>
      <c r="J1122" s="41"/>
      <c r="K1122" s="359"/>
    </row>
    <row r="1123" spans="1:11" s="6" customFormat="1" ht="45">
      <c r="A1123" s="804">
        <v>4323</v>
      </c>
      <c r="B1123" s="69" t="s">
        <v>971</v>
      </c>
      <c r="C1123" s="203" t="s">
        <v>2461</v>
      </c>
      <c r="D1123" s="204" t="s">
        <v>2987</v>
      </c>
      <c r="E1123" s="38">
        <v>2804.4</v>
      </c>
      <c r="F1123" s="38">
        <v>26720.323200000003</v>
      </c>
      <c r="G1123" s="385">
        <v>1450</v>
      </c>
      <c r="H1123" s="38">
        <v>31085.1</v>
      </c>
      <c r="I1123" s="378">
        <f t="shared" si="19"/>
        <v>57805.423200000005</v>
      </c>
      <c r="J1123" s="41"/>
      <c r="K1123" s="359"/>
    </row>
    <row r="1124" spans="1:11" s="6" customFormat="1" ht="45">
      <c r="A1124" s="597">
        <v>4324</v>
      </c>
      <c r="B1124" s="69" t="s">
        <v>841</v>
      </c>
      <c r="C1124" s="203" t="s">
        <v>2461</v>
      </c>
      <c r="D1124" s="204" t="s">
        <v>2988</v>
      </c>
      <c r="E1124" s="38">
        <v>2504.4</v>
      </c>
      <c r="F1124" s="38">
        <v>1622.8512000000003</v>
      </c>
      <c r="G1124" s="385">
        <v>1450</v>
      </c>
      <c r="H1124" s="38">
        <v>1879.2</v>
      </c>
      <c r="I1124" s="378">
        <f t="shared" si="19"/>
        <v>3502.0512000000003</v>
      </c>
      <c r="J1124" s="41"/>
      <c r="K1124" s="359"/>
    </row>
    <row r="1125" spans="1:11" s="6" customFormat="1" ht="45">
      <c r="A1125" s="804">
        <v>4325</v>
      </c>
      <c r="B1125" s="69" t="s">
        <v>950</v>
      </c>
      <c r="C1125" s="203" t="s">
        <v>2461</v>
      </c>
      <c r="D1125" s="204" t="s">
        <v>2989</v>
      </c>
      <c r="E1125" s="38">
        <v>2804.4</v>
      </c>
      <c r="F1125" s="38">
        <v>18553.910400000001</v>
      </c>
      <c r="G1125" s="385">
        <v>1450</v>
      </c>
      <c r="H1125" s="38">
        <v>19186.399999999998</v>
      </c>
      <c r="I1125" s="378">
        <f t="shared" si="19"/>
        <v>37740.310400000002</v>
      </c>
      <c r="J1125" s="41"/>
      <c r="K1125" s="359"/>
    </row>
    <row r="1126" spans="1:11" s="6" customFormat="1" ht="45">
      <c r="A1126" s="597">
        <v>4326</v>
      </c>
      <c r="B1126" s="69" t="s">
        <v>814</v>
      </c>
      <c r="C1126" s="203" t="s">
        <v>2461</v>
      </c>
      <c r="D1126" s="204" t="s">
        <v>2825</v>
      </c>
      <c r="E1126" s="38">
        <v>6769.2</v>
      </c>
      <c r="F1126" s="38">
        <v>649.84320000000002</v>
      </c>
      <c r="G1126" s="385">
        <v>1450</v>
      </c>
      <c r="H1126" s="38">
        <v>696</v>
      </c>
      <c r="I1126" s="378">
        <f t="shared" si="19"/>
        <v>1345.8432</v>
      </c>
      <c r="J1126" s="41"/>
      <c r="K1126" s="359"/>
    </row>
    <row r="1127" spans="1:11" s="6" customFormat="1" ht="45">
      <c r="A1127" s="804">
        <v>4327</v>
      </c>
      <c r="B1127" s="69" t="s">
        <v>972</v>
      </c>
      <c r="C1127" s="203" t="s">
        <v>2031</v>
      </c>
      <c r="D1127" s="204" t="s">
        <v>2990</v>
      </c>
      <c r="E1127" s="38">
        <v>1327.2</v>
      </c>
      <c r="F1127" s="38">
        <v>2654.4</v>
      </c>
      <c r="G1127" s="385">
        <v>1450</v>
      </c>
      <c r="H1127" s="38">
        <v>1204.95</v>
      </c>
      <c r="I1127" s="378">
        <f t="shared" si="19"/>
        <v>3859.3500000000004</v>
      </c>
      <c r="J1127" s="41"/>
      <c r="K1127" s="359"/>
    </row>
    <row r="1128" spans="1:11" s="6" customFormat="1" ht="45">
      <c r="A1128" s="597">
        <v>4328</v>
      </c>
      <c r="B1128" s="69" t="s">
        <v>873</v>
      </c>
      <c r="C1128" s="203" t="s">
        <v>2031</v>
      </c>
      <c r="D1128" s="204" t="s">
        <v>2872</v>
      </c>
      <c r="E1128" s="38">
        <v>1228.8</v>
      </c>
      <c r="F1128" s="38">
        <v>1228.8</v>
      </c>
      <c r="G1128" s="385">
        <v>1450</v>
      </c>
      <c r="H1128" s="38">
        <v>595.94999999999993</v>
      </c>
      <c r="I1128" s="378">
        <f t="shared" si="19"/>
        <v>1824.75</v>
      </c>
      <c r="J1128" s="41"/>
      <c r="K1128" s="359"/>
    </row>
    <row r="1129" spans="1:11" s="6" customFormat="1" ht="45">
      <c r="A1129" s="804">
        <v>4329</v>
      </c>
      <c r="B1129" s="69" t="s">
        <v>973</v>
      </c>
      <c r="C1129" s="203" t="s">
        <v>2031</v>
      </c>
      <c r="D1129" s="204" t="s">
        <v>2991</v>
      </c>
      <c r="E1129" s="38">
        <v>1665.6</v>
      </c>
      <c r="F1129" s="38">
        <v>3331.2</v>
      </c>
      <c r="G1129" s="385">
        <v>1450</v>
      </c>
      <c r="H1129" s="38">
        <v>1887.9</v>
      </c>
      <c r="I1129" s="378">
        <f t="shared" si="19"/>
        <v>5219.1000000000004</v>
      </c>
      <c r="J1129" s="41"/>
      <c r="K1129" s="359"/>
    </row>
    <row r="1130" spans="1:11" s="6" customFormat="1" ht="45">
      <c r="A1130" s="597">
        <v>4330</v>
      </c>
      <c r="B1130" s="69" t="s">
        <v>974</v>
      </c>
      <c r="C1130" s="203" t="s">
        <v>2031</v>
      </c>
      <c r="D1130" s="204" t="s">
        <v>2992</v>
      </c>
      <c r="E1130" s="38">
        <v>2001.6</v>
      </c>
      <c r="F1130" s="38">
        <v>4003.2</v>
      </c>
      <c r="G1130" s="385">
        <v>1450</v>
      </c>
      <c r="H1130" s="38">
        <v>2572.3000000000002</v>
      </c>
      <c r="I1130" s="378">
        <f t="shared" si="19"/>
        <v>6575.5</v>
      </c>
      <c r="J1130" s="41"/>
      <c r="K1130" s="359"/>
    </row>
    <row r="1131" spans="1:11" s="6" customFormat="1" ht="45">
      <c r="A1131" s="804">
        <v>4331</v>
      </c>
      <c r="B1131" s="69" t="s">
        <v>975</v>
      </c>
      <c r="C1131" s="203" t="s">
        <v>2031</v>
      </c>
      <c r="D1131" s="204" t="s">
        <v>2993</v>
      </c>
      <c r="E1131" s="38">
        <v>2128.7999999999997</v>
      </c>
      <c r="F1131" s="38">
        <v>6386.4</v>
      </c>
      <c r="G1131" s="385">
        <v>1450</v>
      </c>
      <c r="H1131" s="38">
        <v>4165.8500000000004</v>
      </c>
      <c r="I1131" s="378">
        <f t="shared" si="19"/>
        <v>10552.25</v>
      </c>
      <c r="J1131" s="41"/>
      <c r="K1131" s="359"/>
    </row>
    <row r="1132" spans="1:11" s="6" customFormat="1" ht="45">
      <c r="A1132" s="597">
        <v>4332</v>
      </c>
      <c r="B1132" s="69" t="s">
        <v>846</v>
      </c>
      <c r="C1132" s="203" t="s">
        <v>2031</v>
      </c>
      <c r="D1132" s="204" t="s">
        <v>2855</v>
      </c>
      <c r="E1132" s="38">
        <v>2016</v>
      </c>
      <c r="F1132" s="38">
        <v>2016</v>
      </c>
      <c r="G1132" s="385">
        <v>1450</v>
      </c>
      <c r="H1132" s="38">
        <v>1325.3</v>
      </c>
      <c r="I1132" s="378">
        <f t="shared" si="19"/>
        <v>3341.3</v>
      </c>
      <c r="J1132" s="41"/>
      <c r="K1132" s="359"/>
    </row>
    <row r="1133" spans="1:11" s="6" customFormat="1" ht="45">
      <c r="A1133" s="804">
        <v>4333</v>
      </c>
      <c r="B1133" s="69" t="s">
        <v>976</v>
      </c>
      <c r="C1133" s="203" t="s">
        <v>2031</v>
      </c>
      <c r="D1133" s="204" t="s">
        <v>2994</v>
      </c>
      <c r="E1133" s="38">
        <v>2254.7999999999997</v>
      </c>
      <c r="F1133" s="38">
        <v>2254.7999999999997</v>
      </c>
      <c r="G1133" s="385">
        <v>1450</v>
      </c>
      <c r="H1133" s="38">
        <v>1490.6000000000001</v>
      </c>
      <c r="I1133" s="378">
        <f t="shared" si="19"/>
        <v>3745.3999999999996</v>
      </c>
      <c r="J1133" s="41"/>
      <c r="K1133" s="359"/>
    </row>
    <row r="1134" spans="1:11" s="6" customFormat="1" ht="45">
      <c r="A1134" s="597">
        <v>4334</v>
      </c>
      <c r="B1134" s="69" t="s">
        <v>977</v>
      </c>
      <c r="C1134" s="203" t="s">
        <v>2031</v>
      </c>
      <c r="D1134" s="204" t="s">
        <v>2995</v>
      </c>
      <c r="E1134" s="38">
        <v>1318.8</v>
      </c>
      <c r="F1134" s="38">
        <v>1318.8</v>
      </c>
      <c r="G1134" s="385">
        <v>1450</v>
      </c>
      <c r="H1134" s="38">
        <v>1046.8999999999999</v>
      </c>
      <c r="I1134" s="378">
        <f t="shared" si="19"/>
        <v>2365.6999999999998</v>
      </c>
      <c r="J1134" s="41"/>
      <c r="K1134" s="359"/>
    </row>
    <row r="1135" spans="1:11" s="6" customFormat="1" ht="45">
      <c r="A1135" s="804">
        <v>4335</v>
      </c>
      <c r="B1135" s="69" t="s">
        <v>978</v>
      </c>
      <c r="C1135" s="203" t="s">
        <v>2031</v>
      </c>
      <c r="D1135" s="204" t="s">
        <v>2995</v>
      </c>
      <c r="E1135" s="38">
        <v>1318.8</v>
      </c>
      <c r="F1135" s="38">
        <v>1318.8</v>
      </c>
      <c r="G1135" s="385">
        <v>1450</v>
      </c>
      <c r="H1135" s="38">
        <v>1046.8999999999999</v>
      </c>
      <c r="I1135" s="378">
        <f t="shared" si="19"/>
        <v>2365.6999999999998</v>
      </c>
      <c r="J1135" s="41"/>
      <c r="K1135" s="359"/>
    </row>
    <row r="1136" spans="1:11" s="6" customFormat="1" ht="45">
      <c r="A1136" s="597">
        <v>4336</v>
      </c>
      <c r="B1136" s="69" t="s">
        <v>953</v>
      </c>
      <c r="C1136" s="203" t="s">
        <v>2031</v>
      </c>
      <c r="D1136" s="204" t="s">
        <v>2976</v>
      </c>
      <c r="E1136" s="38">
        <v>1256.3999999999999</v>
      </c>
      <c r="F1136" s="38">
        <v>1256.3999999999999</v>
      </c>
      <c r="G1136" s="385">
        <v>1450</v>
      </c>
      <c r="H1136" s="38">
        <v>991.80000000000007</v>
      </c>
      <c r="I1136" s="378">
        <f t="shared" si="19"/>
        <v>2248.1999999999998</v>
      </c>
      <c r="J1136" s="41"/>
      <c r="K1136" s="359"/>
    </row>
    <row r="1137" spans="1:11" s="6" customFormat="1" ht="45">
      <c r="A1137" s="804">
        <v>4337</v>
      </c>
      <c r="B1137" s="69" t="s">
        <v>979</v>
      </c>
      <c r="C1137" s="203" t="s">
        <v>2031</v>
      </c>
      <c r="D1137" s="204" t="s">
        <v>2996</v>
      </c>
      <c r="E1137" s="38">
        <v>1480.8</v>
      </c>
      <c r="F1137" s="38">
        <v>1480.8</v>
      </c>
      <c r="G1137" s="385">
        <v>1450</v>
      </c>
      <c r="H1137" s="38">
        <v>1212.2</v>
      </c>
      <c r="I1137" s="378">
        <f t="shared" si="19"/>
        <v>2693</v>
      </c>
      <c r="J1137" s="41"/>
      <c r="K1137" s="359"/>
    </row>
    <row r="1138" spans="1:11" s="6" customFormat="1" ht="45">
      <c r="A1138" s="597">
        <v>4338</v>
      </c>
      <c r="B1138" s="69" t="s">
        <v>980</v>
      </c>
      <c r="C1138" s="203" t="s">
        <v>2031</v>
      </c>
      <c r="D1138" s="204" t="s">
        <v>2997</v>
      </c>
      <c r="E1138" s="38">
        <v>1480.8</v>
      </c>
      <c r="F1138" s="38">
        <v>1480.8</v>
      </c>
      <c r="G1138" s="385">
        <v>1450</v>
      </c>
      <c r="H1138" s="38">
        <v>1178.8499999999999</v>
      </c>
      <c r="I1138" s="378">
        <f t="shared" si="19"/>
        <v>2659.6499999999996</v>
      </c>
      <c r="J1138" s="41"/>
      <c r="K1138" s="359"/>
    </row>
    <row r="1139" spans="1:11" s="6" customFormat="1" ht="45">
      <c r="A1139" s="804">
        <v>4339</v>
      </c>
      <c r="B1139" s="69" t="s">
        <v>981</v>
      </c>
      <c r="C1139" s="203" t="s">
        <v>2031</v>
      </c>
      <c r="D1139" s="204" t="s">
        <v>2998</v>
      </c>
      <c r="E1139" s="38">
        <v>3058.7999999999997</v>
      </c>
      <c r="F1139" s="38">
        <v>3058.7999999999997</v>
      </c>
      <c r="G1139" s="385">
        <v>1450</v>
      </c>
      <c r="H1139" s="38">
        <v>2135.85</v>
      </c>
      <c r="I1139" s="378">
        <f t="shared" si="19"/>
        <v>5194.6499999999996</v>
      </c>
      <c r="J1139" s="41"/>
      <c r="K1139" s="359"/>
    </row>
    <row r="1140" spans="1:11" s="6" customFormat="1" ht="45">
      <c r="A1140" s="597">
        <v>4340</v>
      </c>
      <c r="B1140" s="69" t="s">
        <v>958</v>
      </c>
      <c r="C1140" s="203" t="s">
        <v>2031</v>
      </c>
      <c r="D1140" s="204" t="s">
        <v>2999</v>
      </c>
      <c r="E1140" s="38">
        <v>2778</v>
      </c>
      <c r="F1140" s="38">
        <v>5556</v>
      </c>
      <c r="G1140" s="385">
        <v>1450</v>
      </c>
      <c r="H1140" s="38">
        <v>1595.0000000000002</v>
      </c>
      <c r="I1140" s="378">
        <f t="shared" si="19"/>
        <v>7151</v>
      </c>
      <c r="J1140" s="41"/>
      <c r="K1140" s="359"/>
    </row>
    <row r="1141" spans="1:11" s="6" customFormat="1" ht="45">
      <c r="A1141" s="804">
        <v>4341</v>
      </c>
      <c r="B1141" s="69" t="s">
        <v>541</v>
      </c>
      <c r="C1141" s="203" t="s">
        <v>2532</v>
      </c>
      <c r="D1141" s="204" t="s">
        <v>3000</v>
      </c>
      <c r="E1141" s="38">
        <v>797.18</v>
      </c>
      <c r="F1141" s="38">
        <v>50429.606799999994</v>
      </c>
      <c r="G1141" s="385">
        <v>1250</v>
      </c>
      <c r="H1141" s="38">
        <v>79075</v>
      </c>
      <c r="I1141" s="378">
        <f t="shared" si="19"/>
        <v>129504.60679999999</v>
      </c>
      <c r="J1141" s="41"/>
      <c r="K1141" s="359"/>
    </row>
    <row r="1142" spans="1:11" s="6" customFormat="1" ht="45">
      <c r="A1142" s="597">
        <v>4342</v>
      </c>
      <c r="B1142" s="69" t="s">
        <v>640</v>
      </c>
      <c r="C1142" s="203" t="s">
        <v>2532</v>
      </c>
      <c r="D1142" s="204" t="s">
        <v>3001</v>
      </c>
      <c r="E1142" s="38">
        <v>976.52</v>
      </c>
      <c r="F1142" s="38">
        <v>10390.1728</v>
      </c>
      <c r="G1142" s="385">
        <v>1250</v>
      </c>
      <c r="H1142" s="38">
        <v>13300</v>
      </c>
      <c r="I1142" s="378">
        <f t="shared" si="19"/>
        <v>23690.1728</v>
      </c>
      <c r="J1142" s="41"/>
      <c r="K1142" s="359"/>
    </row>
    <row r="1143" spans="1:11" s="6" customFormat="1" ht="30">
      <c r="A1143" s="804">
        <v>4343</v>
      </c>
      <c r="B1143" s="69" t="s">
        <v>558</v>
      </c>
      <c r="C1143" s="203" t="s">
        <v>2532</v>
      </c>
      <c r="D1143" s="204" t="s">
        <v>3002</v>
      </c>
      <c r="E1143" s="38">
        <v>425.029</v>
      </c>
      <c r="F1143" s="38">
        <v>2499.1705200000001</v>
      </c>
      <c r="G1143" s="385">
        <v>1250</v>
      </c>
      <c r="H1143" s="38">
        <v>7350</v>
      </c>
      <c r="I1143" s="378">
        <f t="shared" si="19"/>
        <v>9849.1705199999997</v>
      </c>
      <c r="J1143" s="41"/>
      <c r="K1143" s="359"/>
    </row>
    <row r="1144" spans="1:11" s="6" customFormat="1" ht="15">
      <c r="A1144" s="597">
        <v>4344</v>
      </c>
      <c r="B1144" s="69" t="s">
        <v>3003</v>
      </c>
      <c r="C1144" s="203"/>
      <c r="D1144" s="204"/>
      <c r="E1144" s="38"/>
      <c r="F1144" s="38"/>
      <c r="G1144" s="385"/>
      <c r="H1144" s="38"/>
      <c r="I1144" s="378">
        <f t="shared" si="19"/>
        <v>0</v>
      </c>
      <c r="J1144" s="41"/>
      <c r="K1144" s="359"/>
    </row>
    <row r="1145" spans="1:11" s="6" customFormat="1" ht="30">
      <c r="A1145" s="804">
        <v>4345</v>
      </c>
      <c r="B1145" s="69" t="s">
        <v>830</v>
      </c>
      <c r="C1145" s="203" t="s">
        <v>31</v>
      </c>
      <c r="D1145" s="204">
        <v>1</v>
      </c>
      <c r="E1145" s="38">
        <v>165545.96</v>
      </c>
      <c r="F1145" s="38">
        <v>165545.96</v>
      </c>
      <c r="G1145" s="385">
        <v>146520</v>
      </c>
      <c r="H1145" s="38">
        <v>146520</v>
      </c>
      <c r="I1145" s="378">
        <f t="shared" si="19"/>
        <v>312065.95999999996</v>
      </c>
      <c r="J1145" s="41"/>
      <c r="K1145" s="359"/>
    </row>
    <row r="1146" spans="1:11" s="6" customFormat="1" ht="30">
      <c r="A1146" s="597">
        <v>4346</v>
      </c>
      <c r="B1146" s="69" t="s">
        <v>982</v>
      </c>
      <c r="C1146" s="203"/>
      <c r="D1146" s="204"/>
      <c r="E1146" s="38"/>
      <c r="F1146" s="38"/>
      <c r="G1146" s="385"/>
      <c r="H1146" s="38"/>
      <c r="I1146" s="378">
        <f t="shared" si="19"/>
        <v>0</v>
      </c>
      <c r="J1146" s="41"/>
      <c r="K1146" s="359"/>
    </row>
    <row r="1147" spans="1:11" s="6" customFormat="1" ht="30">
      <c r="A1147" s="804">
        <v>4347</v>
      </c>
      <c r="B1147" s="69" t="s">
        <v>983</v>
      </c>
      <c r="C1147" s="203"/>
      <c r="D1147" s="204"/>
      <c r="E1147" s="38"/>
      <c r="F1147" s="38"/>
      <c r="G1147" s="385"/>
      <c r="H1147" s="38"/>
      <c r="I1147" s="378">
        <f t="shared" si="19"/>
        <v>0</v>
      </c>
      <c r="J1147" s="41"/>
      <c r="K1147" s="359"/>
    </row>
    <row r="1148" spans="1:11" s="6" customFormat="1" ht="30">
      <c r="A1148" s="597">
        <v>4348</v>
      </c>
      <c r="B1148" s="69" t="s">
        <v>984</v>
      </c>
      <c r="C1148" s="203"/>
      <c r="D1148" s="204"/>
      <c r="E1148" s="38"/>
      <c r="F1148" s="38"/>
      <c r="G1148" s="385"/>
      <c r="H1148" s="38"/>
      <c r="I1148" s="378">
        <f t="shared" si="19"/>
        <v>0</v>
      </c>
      <c r="J1148" s="41"/>
      <c r="K1148" s="359"/>
    </row>
    <row r="1149" spans="1:11" s="6" customFormat="1" ht="15">
      <c r="A1149" s="804">
        <v>4349</v>
      </c>
      <c r="B1149" s="69" t="s">
        <v>585</v>
      </c>
      <c r="C1149" s="203"/>
      <c r="D1149" s="204"/>
      <c r="E1149" s="38"/>
      <c r="F1149" s="38"/>
      <c r="G1149" s="385"/>
      <c r="H1149" s="38"/>
      <c r="I1149" s="378">
        <f t="shared" si="19"/>
        <v>0</v>
      </c>
      <c r="J1149" s="41"/>
      <c r="K1149" s="359"/>
    </row>
    <row r="1150" spans="1:11" s="6" customFormat="1" ht="15">
      <c r="A1150" s="597">
        <v>4350</v>
      </c>
      <c r="B1150" s="69" t="s">
        <v>985</v>
      </c>
      <c r="C1150" s="203"/>
      <c r="D1150" s="204"/>
      <c r="E1150" s="38"/>
      <c r="F1150" s="38"/>
      <c r="G1150" s="385"/>
      <c r="H1150" s="38"/>
      <c r="I1150" s="378">
        <f t="shared" si="19"/>
        <v>0</v>
      </c>
      <c r="J1150" s="41"/>
      <c r="K1150" s="359"/>
    </row>
    <row r="1151" spans="1:11" s="6" customFormat="1" ht="15">
      <c r="A1151" s="804">
        <v>4351</v>
      </c>
      <c r="B1151" s="69" t="s">
        <v>586</v>
      </c>
      <c r="C1151" s="203"/>
      <c r="D1151" s="204"/>
      <c r="E1151" s="38"/>
      <c r="F1151" s="38"/>
      <c r="G1151" s="385"/>
      <c r="H1151" s="38"/>
      <c r="I1151" s="378">
        <f t="shared" si="19"/>
        <v>0</v>
      </c>
      <c r="J1151" s="41"/>
      <c r="K1151" s="359"/>
    </row>
    <row r="1152" spans="1:11" s="6" customFormat="1" ht="15">
      <c r="A1152" s="597">
        <v>4352</v>
      </c>
      <c r="B1152" s="69" t="s">
        <v>986</v>
      </c>
      <c r="C1152" s="203"/>
      <c r="D1152" s="204"/>
      <c r="E1152" s="38"/>
      <c r="F1152" s="38"/>
      <c r="G1152" s="385"/>
      <c r="H1152" s="38"/>
      <c r="I1152" s="378">
        <f t="shared" si="19"/>
        <v>0</v>
      </c>
      <c r="J1152" s="41"/>
      <c r="K1152" s="359"/>
    </row>
    <row r="1153" spans="1:11" s="6" customFormat="1" ht="15">
      <c r="A1153" s="804">
        <v>4353</v>
      </c>
      <c r="B1153" s="69" t="s">
        <v>987</v>
      </c>
      <c r="C1153" s="203"/>
      <c r="D1153" s="204"/>
      <c r="E1153" s="38"/>
      <c r="F1153" s="38"/>
      <c r="G1153" s="385"/>
      <c r="H1153" s="38"/>
      <c r="I1153" s="378">
        <f t="shared" si="19"/>
        <v>0</v>
      </c>
      <c r="J1153" s="41"/>
      <c r="K1153" s="359"/>
    </row>
    <row r="1154" spans="1:11" s="6" customFormat="1" ht="30">
      <c r="A1154" s="597">
        <v>4354</v>
      </c>
      <c r="B1154" s="69" t="s">
        <v>563</v>
      </c>
      <c r="C1154" s="203" t="s">
        <v>31</v>
      </c>
      <c r="D1154" s="204">
        <v>1</v>
      </c>
      <c r="E1154" s="38">
        <v>372.90000000000003</v>
      </c>
      <c r="F1154" s="38">
        <v>372.90000000000003</v>
      </c>
      <c r="G1154" s="385">
        <v>1110</v>
      </c>
      <c r="H1154" s="38">
        <v>1110</v>
      </c>
      <c r="I1154" s="378">
        <f t="shared" si="19"/>
        <v>1482.9</v>
      </c>
      <c r="J1154" s="41"/>
      <c r="K1154" s="359"/>
    </row>
    <row r="1155" spans="1:11" s="6" customFormat="1" ht="30">
      <c r="A1155" s="804">
        <v>4355</v>
      </c>
      <c r="B1155" s="69" t="s">
        <v>988</v>
      </c>
      <c r="C1155" s="203" t="s">
        <v>31</v>
      </c>
      <c r="D1155" s="204">
        <v>1</v>
      </c>
      <c r="E1155" s="38">
        <v>955.90000000000009</v>
      </c>
      <c r="F1155" s="38">
        <v>955.90000000000009</v>
      </c>
      <c r="G1155" s="385">
        <v>1110</v>
      </c>
      <c r="H1155" s="38">
        <v>1110</v>
      </c>
      <c r="I1155" s="378">
        <f t="shared" si="19"/>
        <v>2065.9</v>
      </c>
      <c r="J1155" s="41"/>
      <c r="K1155" s="359"/>
    </row>
    <row r="1156" spans="1:11" s="6" customFormat="1" ht="45">
      <c r="A1156" s="597">
        <v>4356</v>
      </c>
      <c r="B1156" s="69" t="s">
        <v>566</v>
      </c>
      <c r="C1156" s="203" t="s">
        <v>2461</v>
      </c>
      <c r="D1156" s="204" t="s">
        <v>3004</v>
      </c>
      <c r="E1156" s="38">
        <v>1484.3999999999999</v>
      </c>
      <c r="F1156" s="38">
        <v>188.024</v>
      </c>
      <c r="G1156" s="385">
        <v>1450</v>
      </c>
      <c r="H1156" s="38">
        <v>217.5</v>
      </c>
      <c r="I1156" s="378">
        <f t="shared" ref="I1156:I1219" si="20">H1156+F1156</f>
        <v>405.524</v>
      </c>
      <c r="J1156" s="41"/>
      <c r="K1156" s="359"/>
    </row>
    <row r="1157" spans="1:11" s="6" customFormat="1" ht="45">
      <c r="A1157" s="804">
        <v>4357</v>
      </c>
      <c r="B1157" s="69" t="s">
        <v>549</v>
      </c>
      <c r="C1157" s="203" t="s">
        <v>2461</v>
      </c>
      <c r="D1157" s="204" t="s">
        <v>3005</v>
      </c>
      <c r="E1157" s="38">
        <v>2374.7999999999997</v>
      </c>
      <c r="F1157" s="38">
        <v>142.48799999999997</v>
      </c>
      <c r="G1157" s="385">
        <v>1450</v>
      </c>
      <c r="H1157" s="38">
        <v>159.5</v>
      </c>
      <c r="I1157" s="378">
        <f t="shared" si="20"/>
        <v>301.98799999999994</v>
      </c>
      <c r="J1157" s="41"/>
      <c r="K1157" s="359"/>
    </row>
    <row r="1158" spans="1:11" s="6" customFormat="1" ht="45">
      <c r="A1158" s="597">
        <v>4358</v>
      </c>
      <c r="B1158" s="70" t="s">
        <v>637</v>
      </c>
      <c r="C1158" s="203" t="s">
        <v>2031</v>
      </c>
      <c r="D1158" s="204" t="s">
        <v>3006</v>
      </c>
      <c r="E1158" s="38">
        <v>405.59999999999997</v>
      </c>
      <c r="F1158" s="38">
        <v>811.19999999999993</v>
      </c>
      <c r="G1158" s="385">
        <v>1450</v>
      </c>
      <c r="H1158" s="38">
        <v>337.85</v>
      </c>
      <c r="I1158" s="378">
        <f t="shared" si="20"/>
        <v>1149.05</v>
      </c>
      <c r="J1158" s="41"/>
      <c r="K1158" s="359"/>
    </row>
    <row r="1159" spans="1:11" s="6" customFormat="1" ht="30">
      <c r="A1159" s="804">
        <v>4359</v>
      </c>
      <c r="B1159" s="69" t="s">
        <v>847</v>
      </c>
      <c r="C1159" s="203" t="s">
        <v>2031</v>
      </c>
      <c r="D1159" s="204" t="s">
        <v>2856</v>
      </c>
      <c r="E1159" s="38">
        <v>262.8</v>
      </c>
      <c r="F1159" s="38">
        <v>262.8</v>
      </c>
      <c r="G1159" s="385">
        <v>1450</v>
      </c>
      <c r="H1159" s="38">
        <v>297.25</v>
      </c>
      <c r="I1159" s="378">
        <f t="shared" si="20"/>
        <v>560.04999999999995</v>
      </c>
      <c r="J1159" s="41"/>
      <c r="K1159" s="359"/>
    </row>
    <row r="1160" spans="1:11" s="6" customFormat="1" ht="30">
      <c r="A1160" s="597">
        <v>4360</v>
      </c>
      <c r="B1160" s="69" t="s">
        <v>989</v>
      </c>
      <c r="C1160" s="203" t="s">
        <v>2031</v>
      </c>
      <c r="D1160" s="204" t="s">
        <v>3007</v>
      </c>
      <c r="E1160" s="38">
        <v>265.2</v>
      </c>
      <c r="F1160" s="38">
        <v>265.2</v>
      </c>
      <c r="G1160" s="385">
        <v>1450</v>
      </c>
      <c r="H1160" s="38">
        <v>363.95</v>
      </c>
      <c r="I1160" s="378">
        <f t="shared" si="20"/>
        <v>629.15</v>
      </c>
      <c r="J1160" s="41"/>
      <c r="K1160" s="359"/>
    </row>
    <row r="1161" spans="1:11" s="6" customFormat="1" ht="30">
      <c r="A1161" s="804">
        <v>4361</v>
      </c>
      <c r="B1161" s="69" t="s">
        <v>558</v>
      </c>
      <c r="C1161" s="203" t="s">
        <v>2532</v>
      </c>
      <c r="D1161" s="204" t="s">
        <v>3008</v>
      </c>
      <c r="E1161" s="38">
        <v>425.029</v>
      </c>
      <c r="F1161" s="38">
        <v>38.252609999999997</v>
      </c>
      <c r="G1161" s="385">
        <v>1250</v>
      </c>
      <c r="H1161" s="38">
        <v>112.5</v>
      </c>
      <c r="I1161" s="378">
        <f t="shared" si="20"/>
        <v>150.75261</v>
      </c>
      <c r="J1161" s="41"/>
      <c r="K1161" s="359"/>
    </row>
    <row r="1162" spans="1:11" s="6" customFormat="1" ht="15">
      <c r="A1162" s="597">
        <v>4362</v>
      </c>
      <c r="B1162" s="69" t="s">
        <v>990</v>
      </c>
      <c r="C1162" s="203"/>
      <c r="D1162" s="204"/>
      <c r="E1162" s="38"/>
      <c r="F1162" s="38"/>
      <c r="G1162" s="385"/>
      <c r="H1162" s="38"/>
      <c r="I1162" s="378">
        <f t="shared" si="20"/>
        <v>0</v>
      </c>
      <c r="J1162" s="41"/>
      <c r="K1162" s="359"/>
    </row>
    <row r="1163" spans="1:11" s="6" customFormat="1" ht="15">
      <c r="A1163" s="804">
        <v>4363</v>
      </c>
      <c r="B1163" s="69" t="s">
        <v>991</v>
      </c>
      <c r="C1163" s="203" t="s">
        <v>31</v>
      </c>
      <c r="D1163" s="204">
        <v>2</v>
      </c>
      <c r="E1163" s="38">
        <v>4429.3</v>
      </c>
      <c r="F1163" s="38">
        <v>8858.6</v>
      </c>
      <c r="G1163" s="385">
        <v>1110</v>
      </c>
      <c r="H1163" s="38">
        <v>2220</v>
      </c>
      <c r="I1163" s="378">
        <f t="shared" si="20"/>
        <v>11078.6</v>
      </c>
      <c r="J1163" s="41"/>
      <c r="K1163" s="359"/>
    </row>
    <row r="1164" spans="1:11" s="6" customFormat="1" ht="30">
      <c r="A1164" s="597">
        <v>4364</v>
      </c>
      <c r="B1164" s="69" t="s">
        <v>992</v>
      </c>
      <c r="C1164" s="203" t="s">
        <v>31</v>
      </c>
      <c r="D1164" s="204">
        <v>2</v>
      </c>
      <c r="E1164" s="38">
        <v>4429.3</v>
      </c>
      <c r="F1164" s="38">
        <v>8858.6</v>
      </c>
      <c r="G1164" s="385">
        <v>1110</v>
      </c>
      <c r="H1164" s="38">
        <v>2220</v>
      </c>
      <c r="I1164" s="378">
        <f t="shared" si="20"/>
        <v>11078.6</v>
      </c>
      <c r="J1164" s="41"/>
      <c r="K1164" s="359"/>
    </row>
    <row r="1165" spans="1:11" s="6" customFormat="1" ht="45">
      <c r="A1165" s="804">
        <v>4365</v>
      </c>
      <c r="B1165" s="69" t="s">
        <v>970</v>
      </c>
      <c r="C1165" s="203" t="s">
        <v>2461</v>
      </c>
      <c r="D1165" s="204" t="s">
        <v>3009</v>
      </c>
      <c r="E1165" s="38">
        <v>2804.4</v>
      </c>
      <c r="F1165" s="38">
        <v>538.44479999999999</v>
      </c>
      <c r="G1165" s="385">
        <v>1450</v>
      </c>
      <c r="H1165" s="38">
        <v>626.4</v>
      </c>
      <c r="I1165" s="378">
        <f t="shared" si="20"/>
        <v>1164.8447999999999</v>
      </c>
      <c r="J1165" s="41"/>
      <c r="K1165" s="359"/>
    </row>
    <row r="1166" spans="1:11" s="6" customFormat="1" ht="15">
      <c r="A1166" s="597">
        <v>4366</v>
      </c>
      <c r="B1166" s="69" t="s">
        <v>3010</v>
      </c>
      <c r="C1166" s="203"/>
      <c r="D1166" s="204"/>
      <c r="E1166" s="38"/>
      <c r="F1166" s="38"/>
      <c r="G1166" s="385"/>
      <c r="H1166" s="38"/>
      <c r="I1166" s="378">
        <f t="shared" si="20"/>
        <v>0</v>
      </c>
      <c r="J1166" s="41"/>
      <c r="K1166" s="359"/>
    </row>
    <row r="1167" spans="1:11" s="6" customFormat="1" ht="15">
      <c r="A1167" s="804">
        <v>4367</v>
      </c>
      <c r="B1167" s="69" t="s">
        <v>993</v>
      </c>
      <c r="C1167" s="203" t="s">
        <v>31</v>
      </c>
      <c r="D1167" s="204">
        <v>1</v>
      </c>
      <c r="E1167" s="38">
        <v>1933.8000000000002</v>
      </c>
      <c r="F1167" s="38">
        <v>1933.8000000000002</v>
      </c>
      <c r="G1167" s="385">
        <v>1110</v>
      </c>
      <c r="H1167" s="38">
        <v>1110</v>
      </c>
      <c r="I1167" s="378">
        <f t="shared" si="20"/>
        <v>3043.8</v>
      </c>
      <c r="J1167" s="41"/>
      <c r="K1167" s="359"/>
    </row>
    <row r="1168" spans="1:11" s="6" customFormat="1" ht="30">
      <c r="A1168" s="597">
        <v>4368</v>
      </c>
      <c r="B1168" s="69" t="s">
        <v>867</v>
      </c>
      <c r="C1168" s="203" t="s">
        <v>31</v>
      </c>
      <c r="D1168" s="204">
        <v>1</v>
      </c>
      <c r="E1168" s="38">
        <v>2808.9</v>
      </c>
      <c r="F1168" s="38">
        <v>2808.9</v>
      </c>
      <c r="G1168" s="385">
        <v>1110</v>
      </c>
      <c r="H1168" s="38">
        <v>1110</v>
      </c>
      <c r="I1168" s="378">
        <f t="shared" si="20"/>
        <v>3918.9</v>
      </c>
      <c r="J1168" s="41"/>
      <c r="K1168" s="359"/>
    </row>
    <row r="1169" spans="1:11" s="6" customFormat="1" ht="45">
      <c r="A1169" s="804">
        <v>4369</v>
      </c>
      <c r="B1169" s="69" t="s">
        <v>868</v>
      </c>
      <c r="C1169" s="203" t="s">
        <v>2461</v>
      </c>
      <c r="D1169" s="204" t="s">
        <v>3011</v>
      </c>
      <c r="E1169" s="38">
        <v>1866</v>
      </c>
      <c r="F1169" s="38">
        <v>179.136</v>
      </c>
      <c r="G1169" s="385">
        <v>1450</v>
      </c>
      <c r="H1169" s="38">
        <v>208.79999999999998</v>
      </c>
      <c r="I1169" s="378">
        <f t="shared" si="20"/>
        <v>387.93599999999998</v>
      </c>
      <c r="J1169" s="41"/>
      <c r="K1169" s="359"/>
    </row>
    <row r="1170" spans="1:11" s="6" customFormat="1" ht="15">
      <c r="A1170" s="597">
        <v>4370</v>
      </c>
      <c r="B1170" s="69" t="s">
        <v>3012</v>
      </c>
      <c r="C1170" s="203"/>
      <c r="D1170" s="204"/>
      <c r="E1170" s="38"/>
      <c r="F1170" s="38"/>
      <c r="G1170" s="385"/>
      <c r="H1170" s="38"/>
      <c r="I1170" s="378">
        <f t="shared" si="20"/>
        <v>0</v>
      </c>
      <c r="J1170" s="41"/>
      <c r="K1170" s="359"/>
    </row>
    <row r="1171" spans="1:11" s="6" customFormat="1" ht="15">
      <c r="A1171" s="804">
        <v>4371</v>
      </c>
      <c r="B1171" s="69" t="s">
        <v>994</v>
      </c>
      <c r="C1171" s="203" t="s">
        <v>31</v>
      </c>
      <c r="D1171" s="204">
        <v>1</v>
      </c>
      <c r="E1171" s="38">
        <v>3440.8</v>
      </c>
      <c r="F1171" s="38">
        <v>3440.8</v>
      </c>
      <c r="G1171" s="385">
        <v>1110</v>
      </c>
      <c r="H1171" s="38">
        <v>1110</v>
      </c>
      <c r="I1171" s="378">
        <f t="shared" si="20"/>
        <v>4550.8</v>
      </c>
      <c r="J1171" s="41"/>
      <c r="K1171" s="359"/>
    </row>
    <row r="1172" spans="1:11" s="6" customFormat="1" ht="30">
      <c r="A1172" s="597">
        <v>4372</v>
      </c>
      <c r="B1172" s="68" t="s">
        <v>949</v>
      </c>
      <c r="C1172" s="203" t="s">
        <v>31</v>
      </c>
      <c r="D1172" s="204">
        <v>1</v>
      </c>
      <c r="E1172" s="38">
        <v>3902.3</v>
      </c>
      <c r="F1172" s="38">
        <v>3902.3</v>
      </c>
      <c r="G1172" s="38">
        <v>1110</v>
      </c>
      <c r="H1172" s="38">
        <v>1110</v>
      </c>
      <c r="I1172" s="378">
        <f t="shared" si="20"/>
        <v>5012.3</v>
      </c>
      <c r="J1172" s="41"/>
      <c r="K1172" s="359"/>
    </row>
    <row r="1173" spans="1:11" s="6" customFormat="1" ht="45">
      <c r="A1173" s="804">
        <v>4373</v>
      </c>
      <c r="B1173" s="69" t="s">
        <v>841</v>
      </c>
      <c r="C1173" s="203" t="s">
        <v>2461</v>
      </c>
      <c r="D1173" s="204" t="s">
        <v>3013</v>
      </c>
      <c r="E1173" s="38">
        <v>2504.4</v>
      </c>
      <c r="F1173" s="38">
        <v>240.42240000000001</v>
      </c>
      <c r="G1173" s="385">
        <v>1450</v>
      </c>
      <c r="H1173" s="38">
        <v>278.40000000000003</v>
      </c>
      <c r="I1173" s="378">
        <f t="shared" si="20"/>
        <v>518.82240000000002</v>
      </c>
      <c r="J1173" s="41"/>
      <c r="K1173" s="359"/>
    </row>
    <row r="1174" spans="1:11" s="6" customFormat="1" ht="15">
      <c r="A1174" s="597">
        <v>4374</v>
      </c>
      <c r="B1174" s="69" t="s">
        <v>3014</v>
      </c>
      <c r="C1174" s="203"/>
      <c r="D1174" s="204"/>
      <c r="E1174" s="38"/>
      <c r="F1174" s="38"/>
      <c r="G1174" s="385"/>
      <c r="H1174" s="38"/>
      <c r="I1174" s="378">
        <f t="shared" si="20"/>
        <v>0</v>
      </c>
      <c r="J1174" s="41"/>
      <c r="K1174" s="359"/>
    </row>
    <row r="1175" spans="1:11" s="6" customFormat="1" ht="30">
      <c r="A1175" s="804">
        <v>4375</v>
      </c>
      <c r="B1175" s="70" t="s">
        <v>995</v>
      </c>
      <c r="C1175" s="203" t="s">
        <v>31</v>
      </c>
      <c r="D1175" s="204">
        <v>5</v>
      </c>
      <c r="E1175" s="38">
        <v>148122.23000000001</v>
      </c>
      <c r="F1175" s="38">
        <v>740611.15</v>
      </c>
      <c r="G1175" s="385">
        <v>14000</v>
      </c>
      <c r="H1175" s="38">
        <v>70000</v>
      </c>
      <c r="I1175" s="378">
        <f t="shared" si="20"/>
        <v>810611.15</v>
      </c>
      <c r="J1175" s="41"/>
      <c r="K1175" s="359"/>
    </row>
    <row r="1176" spans="1:11" s="6" customFormat="1" ht="15">
      <c r="A1176" s="597">
        <v>4376</v>
      </c>
      <c r="B1176" s="69" t="s">
        <v>749</v>
      </c>
      <c r="C1176" s="203" t="s">
        <v>31</v>
      </c>
      <c r="D1176" s="204">
        <v>1</v>
      </c>
      <c r="E1176" s="38">
        <v>24081.5</v>
      </c>
      <c r="F1176" s="38">
        <v>24081.5</v>
      </c>
      <c r="G1176" s="385">
        <v>5775</v>
      </c>
      <c r="H1176" s="38">
        <v>5775</v>
      </c>
      <c r="I1176" s="378">
        <f t="shared" si="20"/>
        <v>29856.5</v>
      </c>
      <c r="J1176" s="41"/>
      <c r="K1176" s="359"/>
    </row>
    <row r="1177" spans="1:11" s="6" customFormat="1" ht="15">
      <c r="A1177" s="804">
        <v>4377</v>
      </c>
      <c r="B1177" s="69" t="s">
        <v>750</v>
      </c>
      <c r="C1177" s="203" t="s">
        <v>31</v>
      </c>
      <c r="D1177" s="204">
        <v>4</v>
      </c>
      <c r="E1177" s="38">
        <v>24385.64</v>
      </c>
      <c r="F1177" s="38">
        <v>97542.56</v>
      </c>
      <c r="G1177" s="385">
        <v>5775</v>
      </c>
      <c r="H1177" s="38">
        <v>23100</v>
      </c>
      <c r="I1177" s="378">
        <f t="shared" si="20"/>
        <v>120642.56</v>
      </c>
      <c r="J1177" s="41"/>
      <c r="K1177" s="359"/>
    </row>
    <row r="1178" spans="1:11" s="6" customFormat="1" ht="45">
      <c r="A1178" s="597">
        <v>4378</v>
      </c>
      <c r="B1178" s="69" t="s">
        <v>751</v>
      </c>
      <c r="C1178" s="203" t="s">
        <v>2461</v>
      </c>
      <c r="D1178" s="204" t="s">
        <v>3015</v>
      </c>
      <c r="E1178" s="38">
        <v>12361.199999999999</v>
      </c>
      <c r="F1178" s="38">
        <v>36885.820800000001</v>
      </c>
      <c r="G1178" s="385">
        <v>1450</v>
      </c>
      <c r="H1178" s="38">
        <v>30290.5</v>
      </c>
      <c r="I1178" s="378">
        <f t="shared" si="20"/>
        <v>67176.320800000001</v>
      </c>
      <c r="J1178" s="41"/>
      <c r="K1178" s="359"/>
    </row>
    <row r="1179" spans="1:11" s="6" customFormat="1" ht="15">
      <c r="A1179" s="804">
        <v>4379</v>
      </c>
      <c r="B1179" s="69" t="s">
        <v>3016</v>
      </c>
      <c r="C1179" s="203"/>
      <c r="D1179" s="204"/>
      <c r="E1179" s="38"/>
      <c r="F1179" s="38"/>
      <c r="G1179" s="385"/>
      <c r="H1179" s="38"/>
      <c r="I1179" s="378">
        <f t="shared" si="20"/>
        <v>0</v>
      </c>
      <c r="J1179" s="41"/>
      <c r="K1179" s="359"/>
    </row>
    <row r="1180" spans="1:11" s="6" customFormat="1" ht="30">
      <c r="A1180" s="597">
        <v>4380</v>
      </c>
      <c r="B1180" s="69" t="s">
        <v>996</v>
      </c>
      <c r="C1180" s="203" t="s">
        <v>31</v>
      </c>
      <c r="D1180" s="204">
        <v>1</v>
      </c>
      <c r="E1180" s="38">
        <v>43241.23</v>
      </c>
      <c r="F1180" s="38">
        <v>43241.23</v>
      </c>
      <c r="G1180" s="385">
        <v>6200</v>
      </c>
      <c r="H1180" s="38">
        <v>6200</v>
      </c>
      <c r="I1180" s="378">
        <f t="shared" si="20"/>
        <v>49441.23</v>
      </c>
      <c r="J1180" s="41"/>
      <c r="K1180" s="359"/>
    </row>
    <row r="1181" spans="1:11" s="6" customFormat="1" ht="30">
      <c r="A1181" s="804">
        <v>4381</v>
      </c>
      <c r="B1181" s="69" t="s">
        <v>838</v>
      </c>
      <c r="C1181" s="203" t="s">
        <v>31</v>
      </c>
      <c r="D1181" s="204">
        <v>1</v>
      </c>
      <c r="E1181" s="38">
        <v>38447.5</v>
      </c>
      <c r="F1181" s="38">
        <v>38447.5</v>
      </c>
      <c r="G1181" s="385">
        <v>5200</v>
      </c>
      <c r="H1181" s="38">
        <v>5200</v>
      </c>
      <c r="I1181" s="378">
        <f t="shared" si="20"/>
        <v>43647.5</v>
      </c>
      <c r="J1181" s="41"/>
      <c r="K1181" s="359"/>
    </row>
    <row r="1182" spans="1:11" s="6" customFormat="1" ht="15">
      <c r="A1182" s="597">
        <v>4382</v>
      </c>
      <c r="B1182" s="69" t="s">
        <v>997</v>
      </c>
      <c r="C1182" s="203" t="s">
        <v>31</v>
      </c>
      <c r="D1182" s="204">
        <v>1</v>
      </c>
      <c r="E1182" s="38">
        <v>3440.8</v>
      </c>
      <c r="F1182" s="38">
        <v>3440.8</v>
      </c>
      <c r="G1182" s="385">
        <v>1110</v>
      </c>
      <c r="H1182" s="38">
        <v>1110</v>
      </c>
      <c r="I1182" s="378">
        <f t="shared" si="20"/>
        <v>4550.8</v>
      </c>
      <c r="J1182" s="41"/>
      <c r="K1182" s="359"/>
    </row>
    <row r="1183" spans="1:11" s="6" customFormat="1" ht="45">
      <c r="A1183" s="804">
        <v>4383</v>
      </c>
      <c r="B1183" s="69" t="s">
        <v>841</v>
      </c>
      <c r="C1183" s="203" t="s">
        <v>2461</v>
      </c>
      <c r="D1183" s="204" t="s">
        <v>3017</v>
      </c>
      <c r="E1183" s="38">
        <v>2504.4</v>
      </c>
      <c r="F1183" s="38">
        <v>981.72479999999996</v>
      </c>
      <c r="G1183" s="385">
        <v>1450</v>
      </c>
      <c r="H1183" s="38">
        <v>1136.8</v>
      </c>
      <c r="I1183" s="378">
        <f t="shared" si="20"/>
        <v>2118.5248000000001</v>
      </c>
      <c r="J1183" s="41"/>
      <c r="K1183" s="359"/>
    </row>
    <row r="1184" spans="1:11" s="6" customFormat="1" ht="45">
      <c r="A1184" s="597">
        <v>4384</v>
      </c>
      <c r="B1184" s="69" t="s">
        <v>640</v>
      </c>
      <c r="C1184" s="203" t="s">
        <v>2532</v>
      </c>
      <c r="D1184" s="204" t="s">
        <v>3018</v>
      </c>
      <c r="E1184" s="38">
        <v>976.52</v>
      </c>
      <c r="F1184" s="38">
        <v>517.55560000000003</v>
      </c>
      <c r="G1184" s="385">
        <v>1250</v>
      </c>
      <c r="H1184" s="38">
        <v>662.5</v>
      </c>
      <c r="I1184" s="378">
        <f t="shared" si="20"/>
        <v>1180.0556000000001</v>
      </c>
      <c r="J1184" s="41"/>
      <c r="K1184" s="359"/>
    </row>
    <row r="1185" spans="1:11" s="6" customFormat="1" ht="15">
      <c r="A1185" s="804">
        <v>4385</v>
      </c>
      <c r="B1185" s="69" t="s">
        <v>3019</v>
      </c>
      <c r="C1185" s="203"/>
      <c r="D1185" s="204"/>
      <c r="E1185" s="38"/>
      <c r="F1185" s="38"/>
      <c r="G1185" s="385"/>
      <c r="H1185" s="38"/>
      <c r="I1185" s="378">
        <f t="shared" si="20"/>
        <v>0</v>
      </c>
      <c r="J1185" s="41"/>
      <c r="K1185" s="359"/>
    </row>
    <row r="1186" spans="1:11" s="6" customFormat="1" ht="30">
      <c r="A1186" s="597">
        <v>4386</v>
      </c>
      <c r="B1186" s="69" t="s">
        <v>996</v>
      </c>
      <c r="C1186" s="203" t="s">
        <v>31</v>
      </c>
      <c r="D1186" s="204">
        <v>1</v>
      </c>
      <c r="E1186" s="38">
        <v>43241.23</v>
      </c>
      <c r="F1186" s="38">
        <v>43241.23</v>
      </c>
      <c r="G1186" s="385">
        <v>6200</v>
      </c>
      <c r="H1186" s="38">
        <v>6200</v>
      </c>
      <c r="I1186" s="378">
        <f t="shared" si="20"/>
        <v>49441.23</v>
      </c>
      <c r="J1186" s="41"/>
      <c r="K1186" s="359"/>
    </row>
    <row r="1187" spans="1:11" s="6" customFormat="1" ht="15">
      <c r="A1187" s="804">
        <v>4387</v>
      </c>
      <c r="B1187" s="69" t="s">
        <v>997</v>
      </c>
      <c r="C1187" s="203" t="s">
        <v>31</v>
      </c>
      <c r="D1187" s="204">
        <v>1</v>
      </c>
      <c r="E1187" s="38">
        <v>3440.8</v>
      </c>
      <c r="F1187" s="38">
        <v>3440.8</v>
      </c>
      <c r="G1187" s="385">
        <v>1110</v>
      </c>
      <c r="H1187" s="38">
        <v>1110</v>
      </c>
      <c r="I1187" s="378">
        <f t="shared" si="20"/>
        <v>4550.8</v>
      </c>
      <c r="J1187" s="41"/>
      <c r="K1187" s="359"/>
    </row>
    <row r="1188" spans="1:11" s="6" customFormat="1" ht="45">
      <c r="A1188" s="597">
        <v>4388</v>
      </c>
      <c r="B1188" s="69" t="s">
        <v>841</v>
      </c>
      <c r="C1188" s="203" t="s">
        <v>2461</v>
      </c>
      <c r="D1188" s="204" t="s">
        <v>3020</v>
      </c>
      <c r="E1188" s="38">
        <v>2504.4</v>
      </c>
      <c r="F1188" s="38">
        <v>360.6336</v>
      </c>
      <c r="G1188" s="385">
        <v>1450</v>
      </c>
      <c r="H1188" s="38">
        <v>417.59999999999997</v>
      </c>
      <c r="I1188" s="378">
        <f t="shared" si="20"/>
        <v>778.23360000000002</v>
      </c>
      <c r="J1188" s="41"/>
      <c r="K1188" s="359"/>
    </row>
    <row r="1189" spans="1:11" s="6" customFormat="1">
      <c r="A1189" s="804">
        <v>4389</v>
      </c>
      <c r="B1189" s="66" t="s">
        <v>3021</v>
      </c>
      <c r="C1189" s="203"/>
      <c r="D1189" s="204"/>
      <c r="E1189" s="38"/>
      <c r="F1189" s="38"/>
      <c r="G1189" s="385"/>
      <c r="H1189" s="38"/>
      <c r="I1189" s="378">
        <f t="shared" si="20"/>
        <v>0</v>
      </c>
      <c r="J1189" s="41"/>
      <c r="K1189" s="359"/>
    </row>
    <row r="1190" spans="1:11" s="6" customFormat="1" ht="30">
      <c r="A1190" s="597">
        <v>4390</v>
      </c>
      <c r="B1190" s="69" t="s">
        <v>998</v>
      </c>
      <c r="C1190" s="203" t="s">
        <v>31</v>
      </c>
      <c r="D1190" s="204">
        <v>1</v>
      </c>
      <c r="E1190" s="38">
        <v>43241.23</v>
      </c>
      <c r="F1190" s="38">
        <v>43241.23</v>
      </c>
      <c r="G1190" s="385">
        <v>6200</v>
      </c>
      <c r="H1190" s="38">
        <v>6200</v>
      </c>
      <c r="I1190" s="378">
        <f t="shared" si="20"/>
        <v>49441.23</v>
      </c>
      <c r="J1190" s="41"/>
      <c r="K1190" s="359"/>
    </row>
    <row r="1191" spans="1:11" s="6" customFormat="1" ht="30">
      <c r="A1191" s="804">
        <v>4391</v>
      </c>
      <c r="B1191" s="69" t="s">
        <v>999</v>
      </c>
      <c r="C1191" s="203" t="s">
        <v>31</v>
      </c>
      <c r="D1191" s="204">
        <v>1</v>
      </c>
      <c r="E1191" s="38">
        <v>38447.5</v>
      </c>
      <c r="F1191" s="38">
        <v>38447.5</v>
      </c>
      <c r="G1191" s="385">
        <v>5200</v>
      </c>
      <c r="H1191" s="38">
        <v>5200</v>
      </c>
      <c r="I1191" s="378">
        <f t="shared" si="20"/>
        <v>43647.5</v>
      </c>
      <c r="J1191" s="41"/>
      <c r="K1191" s="359"/>
    </row>
    <row r="1192" spans="1:11" s="6" customFormat="1" ht="15">
      <c r="A1192" s="597">
        <v>4392</v>
      </c>
      <c r="B1192" s="69" t="s">
        <v>1000</v>
      </c>
      <c r="C1192" s="203" t="s">
        <v>31</v>
      </c>
      <c r="D1192" s="204">
        <v>1</v>
      </c>
      <c r="E1192" s="38">
        <v>3440.8</v>
      </c>
      <c r="F1192" s="38">
        <v>3440.8</v>
      </c>
      <c r="G1192" s="385">
        <v>1110</v>
      </c>
      <c r="H1192" s="38">
        <v>1110</v>
      </c>
      <c r="I1192" s="378">
        <f t="shared" si="20"/>
        <v>4550.8</v>
      </c>
      <c r="J1192" s="41"/>
      <c r="K1192" s="359"/>
    </row>
    <row r="1193" spans="1:11" s="6" customFormat="1" ht="30">
      <c r="A1193" s="804">
        <v>4393</v>
      </c>
      <c r="B1193" s="69" t="s">
        <v>1001</v>
      </c>
      <c r="C1193" s="203" t="s">
        <v>31</v>
      </c>
      <c r="D1193" s="204">
        <v>1</v>
      </c>
      <c r="E1193" s="38">
        <v>3902.3</v>
      </c>
      <c r="F1193" s="38">
        <v>3902.3</v>
      </c>
      <c r="G1193" s="385">
        <v>1110</v>
      </c>
      <c r="H1193" s="38">
        <v>1110</v>
      </c>
      <c r="I1193" s="378">
        <f t="shared" si="20"/>
        <v>5012.3</v>
      </c>
      <c r="J1193" s="41"/>
      <c r="K1193" s="359"/>
    </row>
    <row r="1194" spans="1:11" s="6" customFormat="1" ht="45">
      <c r="A1194" s="597">
        <v>4394</v>
      </c>
      <c r="B1194" s="69" t="s">
        <v>840</v>
      </c>
      <c r="C1194" s="203" t="s">
        <v>2461</v>
      </c>
      <c r="D1194" s="204" t="s">
        <v>3022</v>
      </c>
      <c r="E1194" s="38">
        <v>2504.4</v>
      </c>
      <c r="F1194" s="38">
        <v>9616.8960000000006</v>
      </c>
      <c r="G1194" s="385">
        <v>1450</v>
      </c>
      <c r="H1194" s="38">
        <v>11136</v>
      </c>
      <c r="I1194" s="378">
        <f t="shared" si="20"/>
        <v>20752.896000000001</v>
      </c>
      <c r="J1194" s="41"/>
      <c r="K1194" s="359"/>
    </row>
    <row r="1195" spans="1:11" s="6" customFormat="1" ht="45">
      <c r="A1195" s="804">
        <v>4395</v>
      </c>
      <c r="B1195" s="69" t="s">
        <v>873</v>
      </c>
      <c r="C1195" s="203" t="s">
        <v>2031</v>
      </c>
      <c r="D1195" s="204" t="s">
        <v>3023</v>
      </c>
      <c r="E1195" s="38">
        <v>1228.8</v>
      </c>
      <c r="F1195" s="38">
        <v>2457.6</v>
      </c>
      <c r="G1195" s="385">
        <v>1450</v>
      </c>
      <c r="H1195" s="38">
        <v>1191.8999999999999</v>
      </c>
      <c r="I1195" s="378">
        <f t="shared" si="20"/>
        <v>3649.5</v>
      </c>
      <c r="J1195" s="41"/>
      <c r="K1195" s="359"/>
    </row>
    <row r="1196" spans="1:11" s="6" customFormat="1" ht="45">
      <c r="A1196" s="597">
        <v>4396</v>
      </c>
      <c r="B1196" s="69" t="s">
        <v>845</v>
      </c>
      <c r="C1196" s="203" t="s">
        <v>2031</v>
      </c>
      <c r="D1196" s="204" t="s">
        <v>2854</v>
      </c>
      <c r="E1196" s="38">
        <v>1567.2</v>
      </c>
      <c r="F1196" s="38">
        <v>1567.2</v>
      </c>
      <c r="G1196" s="385">
        <v>1450</v>
      </c>
      <c r="H1196" s="38">
        <v>961.35</v>
      </c>
      <c r="I1196" s="378">
        <f t="shared" si="20"/>
        <v>2528.5500000000002</v>
      </c>
      <c r="J1196" s="41"/>
      <c r="K1196" s="359"/>
    </row>
    <row r="1197" spans="1:11" s="6" customFormat="1" ht="45">
      <c r="A1197" s="804">
        <v>4397</v>
      </c>
      <c r="B1197" s="69" t="s">
        <v>640</v>
      </c>
      <c r="C1197" s="203" t="s">
        <v>2532</v>
      </c>
      <c r="D1197" s="204" t="s">
        <v>3024</v>
      </c>
      <c r="E1197" s="38">
        <v>976.52</v>
      </c>
      <c r="F1197" s="38">
        <v>11142.093199999999</v>
      </c>
      <c r="G1197" s="385">
        <v>1250</v>
      </c>
      <c r="H1197" s="38">
        <v>14262.5</v>
      </c>
      <c r="I1197" s="378">
        <f t="shared" si="20"/>
        <v>25404.593199999999</v>
      </c>
      <c r="J1197" s="41"/>
      <c r="K1197" s="359"/>
    </row>
    <row r="1198" spans="1:11" s="6" customFormat="1" ht="15">
      <c r="A1198" s="597">
        <v>4398</v>
      </c>
      <c r="B1198" s="69" t="s">
        <v>3025</v>
      </c>
      <c r="C1198" s="203"/>
      <c r="D1198" s="204"/>
      <c r="E1198" s="38"/>
      <c r="F1198" s="38"/>
      <c r="G1198" s="385"/>
      <c r="H1198" s="38"/>
      <c r="I1198" s="378">
        <f t="shared" si="20"/>
        <v>0</v>
      </c>
      <c r="J1198" s="41"/>
      <c r="K1198" s="359"/>
    </row>
    <row r="1199" spans="1:11" s="6" customFormat="1" ht="30">
      <c r="A1199" s="804">
        <v>4399</v>
      </c>
      <c r="B1199" s="69" t="s">
        <v>1002</v>
      </c>
      <c r="C1199" s="203" t="s">
        <v>103</v>
      </c>
      <c r="D1199" s="204">
        <v>1</v>
      </c>
      <c r="E1199" s="38">
        <v>130560</v>
      </c>
      <c r="F1199" s="38">
        <v>130560</v>
      </c>
      <c r="G1199" s="385">
        <v>42000</v>
      </c>
      <c r="H1199" s="38">
        <v>42000</v>
      </c>
      <c r="I1199" s="378">
        <f t="shared" si="20"/>
        <v>172560</v>
      </c>
      <c r="J1199" s="41"/>
      <c r="K1199" s="359"/>
    </row>
    <row r="1200" spans="1:11" s="6" customFormat="1" ht="15">
      <c r="A1200" s="597">
        <v>4400</v>
      </c>
      <c r="B1200" s="69" t="s">
        <v>1003</v>
      </c>
      <c r="C1200" s="203"/>
      <c r="D1200" s="204"/>
      <c r="E1200" s="38"/>
      <c r="F1200" s="38"/>
      <c r="G1200" s="385"/>
      <c r="H1200" s="38"/>
      <c r="I1200" s="378">
        <f t="shared" si="20"/>
        <v>0</v>
      </c>
      <c r="J1200" s="41"/>
      <c r="K1200" s="359"/>
    </row>
    <row r="1201" spans="1:11" s="6" customFormat="1" ht="15">
      <c r="A1201" s="804">
        <v>4401</v>
      </c>
      <c r="B1201" s="202" t="s">
        <v>1004</v>
      </c>
      <c r="C1201" s="203"/>
      <c r="D1201" s="204"/>
      <c r="E1201" s="38"/>
      <c r="F1201" s="38"/>
      <c r="G1201" s="385"/>
      <c r="H1201" s="38"/>
      <c r="I1201" s="378">
        <f t="shared" si="20"/>
        <v>0</v>
      </c>
      <c r="J1201" s="41"/>
      <c r="K1201" s="359"/>
    </row>
    <row r="1202" spans="1:11" s="6" customFormat="1" ht="30">
      <c r="A1202" s="597">
        <v>4402</v>
      </c>
      <c r="B1202" s="69" t="s">
        <v>1005</v>
      </c>
      <c r="C1202" s="203" t="s">
        <v>103</v>
      </c>
      <c r="D1202" s="204">
        <v>1</v>
      </c>
      <c r="E1202" s="38">
        <v>154649.60000000001</v>
      </c>
      <c r="F1202" s="38">
        <v>154649.60000000001</v>
      </c>
      <c r="G1202" s="385">
        <v>35000</v>
      </c>
      <c r="H1202" s="38">
        <v>35000</v>
      </c>
      <c r="I1202" s="378">
        <f t="shared" si="20"/>
        <v>189649.6</v>
      </c>
      <c r="J1202" s="41"/>
      <c r="K1202" s="359"/>
    </row>
    <row r="1203" spans="1:11" s="6" customFormat="1" ht="15">
      <c r="A1203" s="804">
        <v>4403</v>
      </c>
      <c r="B1203" s="69" t="s">
        <v>1006</v>
      </c>
      <c r="C1203" s="203"/>
      <c r="D1203" s="204"/>
      <c r="E1203" s="38"/>
      <c r="F1203" s="38"/>
      <c r="G1203" s="385"/>
      <c r="H1203" s="38"/>
      <c r="I1203" s="378">
        <f t="shared" si="20"/>
        <v>0</v>
      </c>
      <c r="J1203" s="41"/>
      <c r="K1203" s="359"/>
    </row>
    <row r="1204" spans="1:11" s="6" customFormat="1" ht="15">
      <c r="A1204" s="597">
        <v>4404</v>
      </c>
      <c r="B1204" s="69" t="s">
        <v>1007</v>
      </c>
      <c r="C1204" s="203"/>
      <c r="D1204" s="204"/>
      <c r="E1204" s="38"/>
      <c r="F1204" s="38"/>
      <c r="G1204" s="385"/>
      <c r="H1204" s="38"/>
      <c r="I1204" s="378">
        <f t="shared" si="20"/>
        <v>0</v>
      </c>
      <c r="J1204" s="41"/>
      <c r="K1204" s="359"/>
    </row>
    <row r="1205" spans="1:11" s="6" customFormat="1" ht="30">
      <c r="A1205" s="804">
        <v>4405</v>
      </c>
      <c r="B1205" s="69" t="s">
        <v>1005</v>
      </c>
      <c r="C1205" s="203" t="s">
        <v>103</v>
      </c>
      <c r="D1205" s="204">
        <v>2</v>
      </c>
      <c r="E1205" s="38">
        <v>192012.80000000002</v>
      </c>
      <c r="F1205" s="38">
        <v>384025.60000000003</v>
      </c>
      <c r="G1205" s="385">
        <v>42000</v>
      </c>
      <c r="H1205" s="38">
        <v>84000</v>
      </c>
      <c r="I1205" s="378">
        <f t="shared" si="20"/>
        <v>468025.60000000003</v>
      </c>
      <c r="J1205" s="41"/>
      <c r="K1205" s="359"/>
    </row>
    <row r="1206" spans="1:11" s="6" customFormat="1" ht="15">
      <c r="A1206" s="597">
        <v>4406</v>
      </c>
      <c r="B1206" s="69" t="s">
        <v>1008</v>
      </c>
      <c r="C1206" s="203"/>
      <c r="D1206" s="204"/>
      <c r="E1206" s="38"/>
      <c r="F1206" s="38"/>
      <c r="G1206" s="385"/>
      <c r="H1206" s="38"/>
      <c r="I1206" s="378">
        <f t="shared" si="20"/>
        <v>0</v>
      </c>
      <c r="J1206" s="41"/>
      <c r="K1206" s="359"/>
    </row>
    <row r="1207" spans="1:11" s="6" customFormat="1" ht="15">
      <c r="A1207" s="804">
        <v>4407</v>
      </c>
      <c r="B1207" s="69" t="s">
        <v>1009</v>
      </c>
      <c r="C1207" s="203"/>
      <c r="D1207" s="204"/>
      <c r="E1207" s="38"/>
      <c r="F1207" s="38"/>
      <c r="G1207" s="385"/>
      <c r="H1207" s="38"/>
      <c r="I1207" s="378">
        <f t="shared" si="20"/>
        <v>0</v>
      </c>
      <c r="J1207" s="41"/>
      <c r="K1207" s="359"/>
    </row>
    <row r="1208" spans="1:11" s="6" customFormat="1" ht="30">
      <c r="A1208" s="597">
        <v>4408</v>
      </c>
      <c r="B1208" s="69" t="s">
        <v>1010</v>
      </c>
      <c r="C1208" s="203" t="s">
        <v>103</v>
      </c>
      <c r="D1208" s="204">
        <v>1</v>
      </c>
      <c r="E1208" s="38">
        <v>154649.60000000001</v>
      </c>
      <c r="F1208" s="38">
        <v>154649.60000000001</v>
      </c>
      <c r="G1208" s="385">
        <v>35000</v>
      </c>
      <c r="H1208" s="38">
        <v>35000</v>
      </c>
      <c r="I1208" s="378">
        <f t="shared" si="20"/>
        <v>189649.6</v>
      </c>
      <c r="J1208" s="41"/>
      <c r="K1208" s="359"/>
    </row>
    <row r="1209" spans="1:11" s="6" customFormat="1" ht="15">
      <c r="A1209" s="804">
        <v>4409</v>
      </c>
      <c r="B1209" s="69" t="s">
        <v>1006</v>
      </c>
      <c r="C1209" s="203"/>
      <c r="D1209" s="204"/>
      <c r="E1209" s="38"/>
      <c r="F1209" s="38"/>
      <c r="G1209" s="385"/>
      <c r="H1209" s="38"/>
      <c r="I1209" s="378">
        <f t="shared" si="20"/>
        <v>0</v>
      </c>
      <c r="J1209" s="41"/>
      <c r="K1209" s="359"/>
    </row>
    <row r="1210" spans="1:11" s="6" customFormat="1" ht="15">
      <c r="A1210" s="597">
        <v>4410</v>
      </c>
      <c r="B1210" s="69" t="s">
        <v>1007</v>
      </c>
      <c r="C1210" s="203"/>
      <c r="D1210" s="204"/>
      <c r="E1210" s="38"/>
      <c r="F1210" s="38"/>
      <c r="G1210" s="385"/>
      <c r="H1210" s="38"/>
      <c r="I1210" s="378">
        <f t="shared" si="20"/>
        <v>0</v>
      </c>
      <c r="J1210" s="41"/>
      <c r="K1210" s="359"/>
    </row>
    <row r="1211" spans="1:11" s="6" customFormat="1" ht="30">
      <c r="A1211" s="804">
        <v>4411</v>
      </c>
      <c r="B1211" s="69" t="s">
        <v>1010</v>
      </c>
      <c r="C1211" s="203" t="s">
        <v>103</v>
      </c>
      <c r="D1211" s="204">
        <v>2</v>
      </c>
      <c r="E1211" s="38">
        <v>192012.80000000002</v>
      </c>
      <c r="F1211" s="38">
        <v>384025.60000000003</v>
      </c>
      <c r="G1211" s="385">
        <v>42000</v>
      </c>
      <c r="H1211" s="38">
        <v>84000</v>
      </c>
      <c r="I1211" s="378">
        <f t="shared" si="20"/>
        <v>468025.60000000003</v>
      </c>
      <c r="J1211" s="41"/>
      <c r="K1211" s="359"/>
    </row>
    <row r="1212" spans="1:11" s="6" customFormat="1" ht="15">
      <c r="A1212" s="597">
        <v>4412</v>
      </c>
      <c r="B1212" s="69" t="s">
        <v>1008</v>
      </c>
      <c r="C1212" s="203"/>
      <c r="D1212" s="204"/>
      <c r="E1212" s="38"/>
      <c r="F1212" s="38"/>
      <c r="G1212" s="385"/>
      <c r="H1212" s="38"/>
      <c r="I1212" s="378">
        <f t="shared" si="20"/>
        <v>0</v>
      </c>
      <c r="J1212" s="41"/>
      <c r="K1212" s="359"/>
    </row>
    <row r="1213" spans="1:11" s="6" customFormat="1" ht="15">
      <c r="A1213" s="804">
        <v>4413</v>
      </c>
      <c r="B1213" s="69" t="s">
        <v>1009</v>
      </c>
      <c r="C1213" s="203"/>
      <c r="D1213" s="204"/>
      <c r="E1213" s="38"/>
      <c r="F1213" s="38"/>
      <c r="G1213" s="385"/>
      <c r="H1213" s="38"/>
      <c r="I1213" s="378">
        <f t="shared" si="20"/>
        <v>0</v>
      </c>
      <c r="J1213" s="41"/>
      <c r="K1213" s="359"/>
    </row>
    <row r="1214" spans="1:11" s="6" customFormat="1" ht="30">
      <c r="A1214" s="597">
        <v>4414</v>
      </c>
      <c r="B1214" s="69" t="s">
        <v>1011</v>
      </c>
      <c r="C1214" s="203" t="s">
        <v>103</v>
      </c>
      <c r="D1214" s="204">
        <v>1</v>
      </c>
      <c r="E1214" s="38">
        <v>154649.60000000001</v>
      </c>
      <c r="F1214" s="38">
        <v>154649.60000000001</v>
      </c>
      <c r="G1214" s="385">
        <v>35000</v>
      </c>
      <c r="H1214" s="38">
        <v>35000</v>
      </c>
      <c r="I1214" s="378">
        <f t="shared" si="20"/>
        <v>189649.6</v>
      </c>
      <c r="J1214" s="41"/>
      <c r="K1214" s="359"/>
    </row>
    <row r="1215" spans="1:11" s="6" customFormat="1" ht="15">
      <c r="A1215" s="804">
        <v>4415</v>
      </c>
      <c r="B1215" s="69" t="s">
        <v>1006</v>
      </c>
      <c r="C1215" s="203"/>
      <c r="D1215" s="204"/>
      <c r="E1215" s="38"/>
      <c r="F1215" s="38"/>
      <c r="G1215" s="385"/>
      <c r="H1215" s="38"/>
      <c r="I1215" s="378">
        <f t="shared" si="20"/>
        <v>0</v>
      </c>
      <c r="J1215" s="41"/>
      <c r="K1215" s="359"/>
    </row>
    <row r="1216" spans="1:11" s="6" customFormat="1" ht="15">
      <c r="A1216" s="597">
        <v>4416</v>
      </c>
      <c r="B1216" s="69" t="s">
        <v>1007</v>
      </c>
      <c r="C1216" s="203"/>
      <c r="D1216" s="204"/>
      <c r="E1216" s="38"/>
      <c r="F1216" s="38"/>
      <c r="G1216" s="385"/>
      <c r="H1216" s="38"/>
      <c r="I1216" s="378">
        <f t="shared" si="20"/>
        <v>0</v>
      </c>
      <c r="J1216" s="41"/>
      <c r="K1216" s="359"/>
    </row>
    <row r="1217" spans="1:11" s="6" customFormat="1" ht="30">
      <c r="A1217" s="804">
        <v>4417</v>
      </c>
      <c r="B1217" s="69" t="s">
        <v>1011</v>
      </c>
      <c r="C1217" s="203" t="s">
        <v>103</v>
      </c>
      <c r="D1217" s="204">
        <v>1</v>
      </c>
      <c r="E1217" s="38">
        <v>192012.80000000002</v>
      </c>
      <c r="F1217" s="38">
        <v>192012.80000000002</v>
      </c>
      <c r="G1217" s="385">
        <v>42000</v>
      </c>
      <c r="H1217" s="38">
        <v>42000</v>
      </c>
      <c r="I1217" s="378">
        <f t="shared" si="20"/>
        <v>234012.80000000002</v>
      </c>
      <c r="J1217" s="41"/>
      <c r="K1217" s="359"/>
    </row>
    <row r="1218" spans="1:11" s="6" customFormat="1" ht="15">
      <c r="A1218" s="597">
        <v>4418</v>
      </c>
      <c r="B1218" s="69" t="s">
        <v>1008</v>
      </c>
      <c r="C1218" s="203"/>
      <c r="D1218" s="204"/>
      <c r="E1218" s="38"/>
      <c r="F1218" s="38"/>
      <c r="G1218" s="385"/>
      <c r="H1218" s="38"/>
      <c r="I1218" s="378">
        <f t="shared" si="20"/>
        <v>0</v>
      </c>
      <c r="J1218" s="41"/>
      <c r="K1218" s="359"/>
    </row>
    <row r="1219" spans="1:11" s="6" customFormat="1" ht="15">
      <c r="A1219" s="804">
        <v>4419</v>
      </c>
      <c r="B1219" s="69" t="s">
        <v>1009</v>
      </c>
      <c r="C1219" s="203"/>
      <c r="D1219" s="204"/>
      <c r="E1219" s="38"/>
      <c r="F1219" s="38"/>
      <c r="G1219" s="385"/>
      <c r="H1219" s="38"/>
      <c r="I1219" s="378">
        <f t="shared" si="20"/>
        <v>0</v>
      </c>
      <c r="J1219" s="41"/>
      <c r="K1219" s="359"/>
    </row>
    <row r="1220" spans="1:11" s="6" customFormat="1" ht="30">
      <c r="A1220" s="597">
        <v>4420</v>
      </c>
      <c r="B1220" s="69" t="s">
        <v>1012</v>
      </c>
      <c r="C1220" s="203" t="s">
        <v>103</v>
      </c>
      <c r="D1220" s="204">
        <v>1</v>
      </c>
      <c r="E1220" s="38">
        <v>154649.60000000001</v>
      </c>
      <c r="F1220" s="38">
        <v>154649.60000000001</v>
      </c>
      <c r="G1220" s="385">
        <v>35000</v>
      </c>
      <c r="H1220" s="38">
        <v>35000</v>
      </c>
      <c r="I1220" s="378">
        <f t="shared" ref="I1220:I1255" si="21">H1220+F1220</f>
        <v>189649.6</v>
      </c>
      <c r="J1220" s="41"/>
      <c r="K1220" s="359"/>
    </row>
    <row r="1221" spans="1:11" s="6" customFormat="1" ht="15">
      <c r="A1221" s="804">
        <v>4421</v>
      </c>
      <c r="B1221" s="69" t="s">
        <v>1006</v>
      </c>
      <c r="C1221" s="203"/>
      <c r="D1221" s="204"/>
      <c r="E1221" s="38"/>
      <c r="F1221" s="38"/>
      <c r="G1221" s="385"/>
      <c r="H1221" s="38"/>
      <c r="I1221" s="378">
        <f t="shared" si="21"/>
        <v>0</v>
      </c>
      <c r="J1221" s="41"/>
      <c r="K1221" s="359"/>
    </row>
    <row r="1222" spans="1:11" s="6" customFormat="1" ht="15">
      <c r="A1222" s="597">
        <v>4422</v>
      </c>
      <c r="B1222" s="69" t="s">
        <v>1007</v>
      </c>
      <c r="C1222" s="203"/>
      <c r="D1222" s="204"/>
      <c r="E1222" s="38"/>
      <c r="F1222" s="38"/>
      <c r="G1222" s="385"/>
      <c r="H1222" s="38"/>
      <c r="I1222" s="378">
        <f t="shared" si="21"/>
        <v>0</v>
      </c>
      <c r="J1222" s="41"/>
      <c r="K1222" s="359"/>
    </row>
    <row r="1223" spans="1:11" s="6" customFormat="1" ht="30">
      <c r="A1223" s="804">
        <v>4423</v>
      </c>
      <c r="B1223" s="69" t="s">
        <v>1012</v>
      </c>
      <c r="C1223" s="203" t="s">
        <v>103</v>
      </c>
      <c r="D1223" s="204">
        <v>1</v>
      </c>
      <c r="E1223" s="38">
        <v>192012.80000000002</v>
      </c>
      <c r="F1223" s="38">
        <v>192012.80000000002</v>
      </c>
      <c r="G1223" s="385">
        <v>42000</v>
      </c>
      <c r="H1223" s="38">
        <v>42000</v>
      </c>
      <c r="I1223" s="378">
        <f t="shared" si="21"/>
        <v>234012.80000000002</v>
      </c>
      <c r="J1223" s="41"/>
      <c r="K1223" s="359"/>
    </row>
    <row r="1224" spans="1:11" s="6" customFormat="1" ht="15">
      <c r="A1224" s="597">
        <v>4424</v>
      </c>
      <c r="B1224" s="69" t="s">
        <v>1008</v>
      </c>
      <c r="C1224" s="203"/>
      <c r="D1224" s="204"/>
      <c r="E1224" s="38"/>
      <c r="F1224" s="38"/>
      <c r="G1224" s="385"/>
      <c r="H1224" s="38"/>
      <c r="I1224" s="378">
        <f t="shared" si="21"/>
        <v>0</v>
      </c>
      <c r="J1224" s="41"/>
      <c r="K1224" s="359"/>
    </row>
    <row r="1225" spans="1:11" s="6" customFormat="1" ht="15">
      <c r="A1225" s="804">
        <v>4425</v>
      </c>
      <c r="B1225" s="69" t="s">
        <v>1009</v>
      </c>
      <c r="C1225" s="203"/>
      <c r="D1225" s="204"/>
      <c r="E1225" s="38"/>
      <c r="F1225" s="38"/>
      <c r="G1225" s="385"/>
      <c r="H1225" s="38"/>
      <c r="I1225" s="378">
        <f t="shared" si="21"/>
        <v>0</v>
      </c>
      <c r="J1225" s="41"/>
      <c r="K1225" s="359"/>
    </row>
    <row r="1226" spans="1:11" s="6" customFormat="1" ht="30">
      <c r="A1226" s="597">
        <v>4426</v>
      </c>
      <c r="B1226" s="69" t="s">
        <v>1013</v>
      </c>
      <c r="C1226" s="203" t="s">
        <v>31</v>
      </c>
      <c r="D1226" s="204">
        <v>5</v>
      </c>
      <c r="E1226" s="38">
        <v>68258.400000000009</v>
      </c>
      <c r="F1226" s="38">
        <v>341292.00000000006</v>
      </c>
      <c r="G1226" s="385">
        <v>8000</v>
      </c>
      <c r="H1226" s="38">
        <v>40000</v>
      </c>
      <c r="I1226" s="378">
        <f t="shared" si="21"/>
        <v>381292.00000000006</v>
      </c>
      <c r="J1226" s="41"/>
      <c r="K1226" s="359"/>
    </row>
    <row r="1227" spans="1:11" s="6" customFormat="1" ht="15">
      <c r="A1227" s="804">
        <v>4427</v>
      </c>
      <c r="B1227" s="202" t="s">
        <v>3026</v>
      </c>
      <c r="C1227" s="203"/>
      <c r="D1227" s="204"/>
      <c r="E1227" s="38"/>
      <c r="F1227" s="38"/>
      <c r="G1227" s="385"/>
      <c r="H1227" s="38"/>
      <c r="I1227" s="378">
        <f t="shared" si="21"/>
        <v>0</v>
      </c>
      <c r="J1227" s="41"/>
      <c r="K1227" s="359"/>
    </row>
    <row r="1228" spans="1:11" s="6" customFormat="1" ht="60">
      <c r="A1228" s="597">
        <v>4428</v>
      </c>
      <c r="B1228" s="69" t="s">
        <v>1014</v>
      </c>
      <c r="C1228" s="203" t="s">
        <v>31</v>
      </c>
      <c r="D1228" s="204">
        <v>1</v>
      </c>
      <c r="E1228" s="809">
        <v>18153.815999999999</v>
      </c>
      <c r="F1228" s="38">
        <v>18153.815999999999</v>
      </c>
      <c r="G1228" s="809">
        <v>10000</v>
      </c>
      <c r="H1228" s="38">
        <v>10000</v>
      </c>
      <c r="I1228" s="378">
        <f t="shared" si="21"/>
        <v>28153.815999999999</v>
      </c>
      <c r="J1228" s="41"/>
      <c r="K1228" s="359"/>
    </row>
    <row r="1229" spans="1:11" s="6" customFormat="1" ht="60">
      <c r="A1229" s="804">
        <v>4429</v>
      </c>
      <c r="B1229" s="69" t="s">
        <v>1015</v>
      </c>
      <c r="C1229" s="203" t="s">
        <v>31</v>
      </c>
      <c r="D1229" s="204">
        <v>1</v>
      </c>
      <c r="E1229" s="809">
        <v>18153.815999999999</v>
      </c>
      <c r="F1229" s="38">
        <v>18153.815999999999</v>
      </c>
      <c r="G1229" s="809">
        <v>10000</v>
      </c>
      <c r="H1229" s="38">
        <v>10000</v>
      </c>
      <c r="I1229" s="378">
        <f t="shared" si="21"/>
        <v>28153.815999999999</v>
      </c>
      <c r="J1229" s="41"/>
      <c r="K1229" s="359"/>
    </row>
    <row r="1230" spans="1:11" s="6" customFormat="1" ht="45">
      <c r="A1230" s="597">
        <v>4430</v>
      </c>
      <c r="B1230" s="69" t="s">
        <v>1016</v>
      </c>
      <c r="C1230" s="203" t="s">
        <v>31</v>
      </c>
      <c r="D1230" s="204">
        <v>1</v>
      </c>
      <c r="E1230" s="809">
        <v>101440.992</v>
      </c>
      <c r="F1230" s="38">
        <v>101440.992</v>
      </c>
      <c r="G1230" s="808">
        <v>30000</v>
      </c>
      <c r="H1230" s="38">
        <v>30000</v>
      </c>
      <c r="I1230" s="378">
        <f t="shared" si="21"/>
        <v>131440.992</v>
      </c>
      <c r="J1230" s="41"/>
      <c r="K1230" s="359"/>
    </row>
    <row r="1231" spans="1:11" s="6" customFormat="1" ht="30">
      <c r="A1231" s="804">
        <v>4431</v>
      </c>
      <c r="B1231" s="69" t="s">
        <v>1017</v>
      </c>
      <c r="C1231" s="203" t="s">
        <v>2</v>
      </c>
      <c r="D1231" s="204">
        <v>49.07</v>
      </c>
      <c r="E1231" s="809">
        <v>333.47600000000006</v>
      </c>
      <c r="F1231" s="38">
        <v>16363.667320000002</v>
      </c>
      <c r="G1231" s="809">
        <v>660</v>
      </c>
      <c r="H1231" s="38">
        <v>32386.2</v>
      </c>
      <c r="I1231" s="378">
        <f t="shared" si="21"/>
        <v>48749.867320000005</v>
      </c>
      <c r="J1231" s="41"/>
      <c r="K1231" s="359"/>
    </row>
    <row r="1232" spans="1:11" s="6" customFormat="1" ht="30">
      <c r="A1232" s="597">
        <v>4432</v>
      </c>
      <c r="B1232" s="69" t="s">
        <v>1018</v>
      </c>
      <c r="C1232" s="203" t="s">
        <v>2</v>
      </c>
      <c r="D1232" s="204">
        <v>38.159999999999997</v>
      </c>
      <c r="E1232" s="809">
        <v>482.91100000000012</v>
      </c>
      <c r="F1232" s="38">
        <v>18427.883760000004</v>
      </c>
      <c r="G1232" s="809">
        <v>780</v>
      </c>
      <c r="H1232" s="38">
        <v>29764.799999999996</v>
      </c>
      <c r="I1232" s="378">
        <f t="shared" si="21"/>
        <v>48192.68376</v>
      </c>
      <c r="J1232" s="41"/>
      <c r="K1232" s="359"/>
    </row>
    <row r="1233" spans="1:11" s="6" customFormat="1">
      <c r="A1233" s="804">
        <v>4433</v>
      </c>
      <c r="B1233" s="69" t="s">
        <v>1019</v>
      </c>
      <c r="C1233" s="203" t="s">
        <v>2</v>
      </c>
      <c r="D1233" s="204">
        <v>7.31</v>
      </c>
      <c r="E1233" s="809">
        <v>66.924000000000007</v>
      </c>
      <c r="F1233" s="38">
        <v>489.21444000000002</v>
      </c>
      <c r="G1233" s="809">
        <v>499.50000000000006</v>
      </c>
      <c r="H1233" s="38">
        <v>3651.3450000000003</v>
      </c>
      <c r="I1233" s="378">
        <f t="shared" si="21"/>
        <v>4140.55944</v>
      </c>
      <c r="J1233" s="41"/>
      <c r="K1233" s="359"/>
    </row>
    <row r="1234" spans="1:11" s="6" customFormat="1" ht="30">
      <c r="A1234" s="597">
        <v>4434</v>
      </c>
      <c r="B1234" s="69" t="s">
        <v>1020</v>
      </c>
      <c r="C1234" s="203" t="s">
        <v>2</v>
      </c>
      <c r="D1234" s="204">
        <v>34.619999999999997</v>
      </c>
      <c r="E1234" s="809">
        <v>65.207999999999998</v>
      </c>
      <c r="F1234" s="38">
        <v>2257.5009599999998</v>
      </c>
      <c r="G1234" s="808">
        <v>166.5</v>
      </c>
      <c r="H1234" s="38">
        <v>5764.23</v>
      </c>
      <c r="I1234" s="378">
        <f t="shared" si="21"/>
        <v>8021.730959999999</v>
      </c>
      <c r="J1234" s="41"/>
      <c r="K1234" s="359"/>
    </row>
    <row r="1235" spans="1:11" s="6" customFormat="1" ht="30">
      <c r="A1235" s="804">
        <v>4435</v>
      </c>
      <c r="B1235" s="69" t="s">
        <v>1021</v>
      </c>
      <c r="C1235" s="203" t="s">
        <v>2</v>
      </c>
      <c r="D1235" s="204">
        <v>34.1</v>
      </c>
      <c r="E1235" s="809">
        <v>72.072000000000003</v>
      </c>
      <c r="F1235" s="38">
        <v>2457.6552000000001</v>
      </c>
      <c r="G1235" s="808">
        <v>166.5</v>
      </c>
      <c r="H1235" s="38">
        <v>5677.6500000000005</v>
      </c>
      <c r="I1235" s="378">
        <f t="shared" si="21"/>
        <v>8135.3052000000007</v>
      </c>
      <c r="J1235" s="41"/>
      <c r="K1235" s="359"/>
    </row>
    <row r="1236" spans="1:11" s="6" customFormat="1">
      <c r="A1236" s="597">
        <v>4436</v>
      </c>
      <c r="B1236" s="66" t="s">
        <v>3027</v>
      </c>
      <c r="C1236" s="203"/>
      <c r="D1236" s="204"/>
      <c r="E1236" s="38"/>
      <c r="F1236" s="38"/>
      <c r="G1236" s="385"/>
      <c r="H1236" s="38"/>
      <c r="I1236" s="378">
        <f t="shared" si="21"/>
        <v>0</v>
      </c>
      <c r="J1236" s="41"/>
      <c r="K1236" s="359"/>
    </row>
    <row r="1237" spans="1:11" s="6" customFormat="1" ht="60">
      <c r="A1237" s="804">
        <v>4437</v>
      </c>
      <c r="B1237" s="69" t="s">
        <v>1014</v>
      </c>
      <c r="C1237" s="203" t="s">
        <v>31</v>
      </c>
      <c r="D1237" s="204">
        <v>1</v>
      </c>
      <c r="E1237" s="809">
        <v>18153.815999999999</v>
      </c>
      <c r="F1237" s="38">
        <v>18153.815999999999</v>
      </c>
      <c r="G1237" s="809">
        <v>10000</v>
      </c>
      <c r="H1237" s="38">
        <v>10000</v>
      </c>
      <c r="I1237" s="378">
        <f t="shared" si="21"/>
        <v>28153.815999999999</v>
      </c>
      <c r="J1237" s="41"/>
      <c r="K1237" s="359"/>
    </row>
    <row r="1238" spans="1:11" s="6" customFormat="1" ht="60">
      <c r="A1238" s="597">
        <v>4438</v>
      </c>
      <c r="B1238" s="69" t="s">
        <v>1015</v>
      </c>
      <c r="C1238" s="203" t="s">
        <v>31</v>
      </c>
      <c r="D1238" s="204">
        <v>1</v>
      </c>
      <c r="E1238" s="809">
        <v>18153.815999999999</v>
      </c>
      <c r="F1238" s="38">
        <v>18153.815999999999</v>
      </c>
      <c r="G1238" s="809">
        <v>10000</v>
      </c>
      <c r="H1238" s="38">
        <v>10000</v>
      </c>
      <c r="I1238" s="378">
        <f t="shared" si="21"/>
        <v>28153.815999999999</v>
      </c>
      <c r="J1238" s="41"/>
      <c r="K1238" s="359"/>
    </row>
    <row r="1239" spans="1:11" s="6" customFormat="1" ht="45">
      <c r="A1239" s="804">
        <v>4439</v>
      </c>
      <c r="B1239" s="69" t="s">
        <v>1016</v>
      </c>
      <c r="C1239" s="203" t="s">
        <v>31</v>
      </c>
      <c r="D1239" s="204">
        <v>1</v>
      </c>
      <c r="E1239" s="809">
        <v>101440.992</v>
      </c>
      <c r="F1239" s="38">
        <v>101440.992</v>
      </c>
      <c r="G1239" s="808">
        <v>30000</v>
      </c>
      <c r="H1239" s="38">
        <v>30000</v>
      </c>
      <c r="I1239" s="378">
        <f t="shared" si="21"/>
        <v>131440.992</v>
      </c>
      <c r="J1239" s="41"/>
      <c r="K1239" s="359"/>
    </row>
    <row r="1240" spans="1:11" s="6" customFormat="1" ht="30">
      <c r="A1240" s="597">
        <v>4440</v>
      </c>
      <c r="B1240" s="69" t="s">
        <v>1017</v>
      </c>
      <c r="C1240" s="203" t="s">
        <v>2</v>
      </c>
      <c r="D1240" s="204">
        <v>34.22</v>
      </c>
      <c r="E1240" s="809">
        <v>333.47600000000006</v>
      </c>
      <c r="F1240" s="38">
        <v>11411.548720000001</v>
      </c>
      <c r="G1240" s="809">
        <v>660</v>
      </c>
      <c r="H1240" s="38">
        <v>22585.200000000001</v>
      </c>
      <c r="I1240" s="378">
        <f t="shared" si="21"/>
        <v>33996.748720000003</v>
      </c>
      <c r="J1240" s="41"/>
      <c r="K1240" s="359"/>
    </row>
    <row r="1241" spans="1:11" s="6" customFormat="1" ht="30">
      <c r="A1241" s="804">
        <v>4441</v>
      </c>
      <c r="B1241" s="69" t="s">
        <v>1018</v>
      </c>
      <c r="C1241" s="203" t="s">
        <v>2</v>
      </c>
      <c r="D1241" s="204">
        <v>33.83</v>
      </c>
      <c r="E1241" s="809">
        <v>482.91100000000012</v>
      </c>
      <c r="F1241" s="38">
        <v>16336.879130000003</v>
      </c>
      <c r="G1241" s="809">
        <v>780</v>
      </c>
      <c r="H1241" s="38">
        <v>26387.399999999998</v>
      </c>
      <c r="I1241" s="378">
        <f t="shared" si="21"/>
        <v>42724.279130000003</v>
      </c>
      <c r="J1241" s="41"/>
      <c r="K1241" s="359"/>
    </row>
    <row r="1242" spans="1:11" s="6" customFormat="1">
      <c r="A1242" s="597">
        <v>4442</v>
      </c>
      <c r="B1242" s="69" t="s">
        <v>1019</v>
      </c>
      <c r="C1242" s="203" t="s">
        <v>2</v>
      </c>
      <c r="D1242" s="204">
        <v>11.94</v>
      </c>
      <c r="E1242" s="809">
        <v>66.924000000000007</v>
      </c>
      <c r="F1242" s="38">
        <v>799.07256000000007</v>
      </c>
      <c r="G1242" s="809">
        <v>499.50000000000006</v>
      </c>
      <c r="H1242" s="38">
        <v>5964.0300000000007</v>
      </c>
      <c r="I1242" s="378">
        <f t="shared" si="21"/>
        <v>6763.1025600000012</v>
      </c>
      <c r="J1242" s="41"/>
      <c r="K1242" s="359"/>
    </row>
    <row r="1243" spans="1:11" s="6" customFormat="1" ht="30">
      <c r="A1243" s="804">
        <v>4443</v>
      </c>
      <c r="B1243" s="69" t="s">
        <v>1020</v>
      </c>
      <c r="C1243" s="203" t="s">
        <v>2</v>
      </c>
      <c r="D1243" s="204">
        <v>34.22</v>
      </c>
      <c r="E1243" s="809">
        <v>65.207999999999998</v>
      </c>
      <c r="F1243" s="38">
        <v>2231.4177599999998</v>
      </c>
      <c r="G1243" s="808">
        <v>166.5</v>
      </c>
      <c r="H1243" s="38">
        <v>5697.63</v>
      </c>
      <c r="I1243" s="378">
        <f t="shared" si="21"/>
        <v>7929.0477599999995</v>
      </c>
      <c r="J1243" s="41"/>
      <c r="K1243" s="359"/>
    </row>
    <row r="1244" spans="1:11" s="6" customFormat="1" ht="30">
      <c r="A1244" s="597">
        <v>4444</v>
      </c>
      <c r="B1244" s="69" t="s">
        <v>1021</v>
      </c>
      <c r="C1244" s="203" t="s">
        <v>2</v>
      </c>
      <c r="D1244" s="204">
        <v>33.83</v>
      </c>
      <c r="E1244" s="809">
        <v>72.072000000000003</v>
      </c>
      <c r="F1244" s="38">
        <v>2438.1957600000001</v>
      </c>
      <c r="G1244" s="808">
        <v>166.5</v>
      </c>
      <c r="H1244" s="38">
        <v>5632.6949999999997</v>
      </c>
      <c r="I1244" s="378">
        <f t="shared" si="21"/>
        <v>8070.8907600000002</v>
      </c>
      <c r="J1244" s="41"/>
      <c r="K1244" s="359"/>
    </row>
    <row r="1245" spans="1:11" s="6" customFormat="1" ht="15">
      <c r="A1245" s="804">
        <v>4445</v>
      </c>
      <c r="B1245" s="69" t="s">
        <v>1022</v>
      </c>
      <c r="C1245" s="203" t="s">
        <v>31</v>
      </c>
      <c r="D1245" s="204">
        <v>2</v>
      </c>
      <c r="E1245" s="197">
        <v>1195</v>
      </c>
      <c r="F1245" s="38">
        <v>2390</v>
      </c>
      <c r="G1245" s="808">
        <v>600</v>
      </c>
      <c r="H1245" s="38">
        <v>1200</v>
      </c>
      <c r="I1245" s="378">
        <f t="shared" si="21"/>
        <v>3590</v>
      </c>
      <c r="J1245" s="41"/>
      <c r="K1245" s="359"/>
    </row>
    <row r="1246" spans="1:11" s="6" customFormat="1" ht="15">
      <c r="A1246" s="597">
        <v>4446</v>
      </c>
      <c r="B1246" s="69" t="s">
        <v>3028</v>
      </c>
      <c r="C1246" s="203"/>
      <c r="D1246" s="204"/>
      <c r="E1246" s="197"/>
      <c r="F1246" s="38"/>
      <c r="G1246" s="808"/>
      <c r="H1246" s="38"/>
      <c r="I1246" s="378">
        <f t="shared" si="21"/>
        <v>0</v>
      </c>
      <c r="J1246" s="41"/>
      <c r="K1246" s="359"/>
    </row>
    <row r="1247" spans="1:11" s="6" customFormat="1" ht="15">
      <c r="A1247" s="804">
        <v>4447</v>
      </c>
      <c r="B1247" s="69" t="s">
        <v>1023</v>
      </c>
      <c r="C1247" s="203" t="s">
        <v>266</v>
      </c>
      <c r="D1247" s="204">
        <v>850</v>
      </c>
      <c r="E1247" s="197"/>
      <c r="F1247" s="38"/>
      <c r="G1247" s="808"/>
      <c r="H1247" s="38"/>
      <c r="I1247" s="378">
        <f t="shared" si="21"/>
        <v>0</v>
      </c>
      <c r="J1247" s="41"/>
      <c r="K1247" s="359"/>
    </row>
    <row r="1248" spans="1:11" s="6" customFormat="1" ht="45">
      <c r="A1248" s="597">
        <v>4448</v>
      </c>
      <c r="B1248" s="69" t="s">
        <v>541</v>
      </c>
      <c r="C1248" s="203" t="s">
        <v>2532</v>
      </c>
      <c r="D1248" s="204" t="s">
        <v>3029</v>
      </c>
      <c r="E1248" s="809">
        <v>797.18</v>
      </c>
      <c r="F1248" s="38">
        <v>11957.699999999999</v>
      </c>
      <c r="G1248" s="808">
        <v>1250</v>
      </c>
      <c r="H1248" s="38">
        <v>18750</v>
      </c>
      <c r="I1248" s="378">
        <f t="shared" si="21"/>
        <v>30707.699999999997</v>
      </c>
      <c r="J1248" s="41"/>
      <c r="K1248" s="359"/>
    </row>
    <row r="1249" spans="1:11" s="6" customFormat="1" ht="45">
      <c r="A1249" s="804">
        <v>4449</v>
      </c>
      <c r="B1249" s="69" t="s">
        <v>640</v>
      </c>
      <c r="C1249" s="203" t="s">
        <v>3030</v>
      </c>
      <c r="D1249" s="204" t="s">
        <v>3031</v>
      </c>
      <c r="E1249" s="809">
        <v>976.52</v>
      </c>
      <c r="F1249" s="38">
        <v>4882.6000000000004</v>
      </c>
      <c r="G1249" s="808">
        <v>1250</v>
      </c>
      <c r="H1249" s="38">
        <v>6250</v>
      </c>
      <c r="I1249" s="378">
        <f t="shared" si="21"/>
        <v>11132.6</v>
      </c>
      <c r="J1249" s="41"/>
      <c r="K1249" s="359"/>
    </row>
    <row r="1250" spans="1:11" s="6" customFormat="1" ht="15">
      <c r="A1250" s="597">
        <v>4450</v>
      </c>
      <c r="B1250" s="69" t="s">
        <v>3032</v>
      </c>
      <c r="C1250" s="203" t="s">
        <v>31</v>
      </c>
      <c r="D1250" s="204">
        <v>213</v>
      </c>
      <c r="E1250" s="38"/>
      <c r="F1250" s="38"/>
      <c r="G1250" s="385">
        <v>8000</v>
      </c>
      <c r="H1250" s="38">
        <f>D1250*G1250</f>
        <v>1704000</v>
      </c>
      <c r="I1250" s="378">
        <f t="shared" si="21"/>
        <v>1704000</v>
      </c>
      <c r="J1250" s="41"/>
      <c r="K1250" s="359"/>
    </row>
    <row r="1251" spans="1:11" s="6" customFormat="1" ht="15">
      <c r="A1251" s="804">
        <v>4451</v>
      </c>
      <c r="B1251" s="69" t="s">
        <v>3033</v>
      </c>
      <c r="C1251" s="203" t="s">
        <v>3</v>
      </c>
      <c r="D1251" s="204">
        <v>213</v>
      </c>
      <c r="E1251" s="38">
        <v>15512.075117370892</v>
      </c>
      <c r="F1251" s="38">
        <f>D1251*E1251</f>
        <v>3304072</v>
      </c>
      <c r="G1251" s="385">
        <v>4500</v>
      </c>
      <c r="H1251" s="38">
        <f>D1251*G1251</f>
        <v>958500</v>
      </c>
      <c r="I1251" s="378">
        <f t="shared" si="21"/>
        <v>4262572</v>
      </c>
      <c r="J1251" s="41"/>
      <c r="K1251" s="359"/>
    </row>
    <row r="1252" spans="1:11" s="6" customFormat="1" ht="15">
      <c r="A1252" s="597"/>
      <c r="B1252" s="69" t="s">
        <v>3968</v>
      </c>
      <c r="C1252" s="203" t="s">
        <v>266</v>
      </c>
      <c r="D1252" s="204">
        <v>6666.67</v>
      </c>
      <c r="E1252" s="38">
        <v>1200</v>
      </c>
      <c r="F1252" s="38">
        <f>D1252*E1252</f>
        <v>8000004</v>
      </c>
      <c r="G1252" s="385"/>
      <c r="H1252" s="38"/>
      <c r="I1252" s="378">
        <f t="shared" si="21"/>
        <v>8000004</v>
      </c>
      <c r="J1252" s="41"/>
      <c r="K1252" s="359"/>
    </row>
    <row r="1253" spans="1:11" s="6" customFormat="1" ht="15">
      <c r="A1253" s="597">
        <f>A1251+1</f>
        <v>4452</v>
      </c>
      <c r="B1253" s="70" t="s">
        <v>1753</v>
      </c>
      <c r="C1253" s="203" t="s">
        <v>1754</v>
      </c>
      <c r="D1253" s="204">
        <v>1</v>
      </c>
      <c r="E1253" s="38"/>
      <c r="F1253" s="38"/>
      <c r="G1253" s="385">
        <v>5663000</v>
      </c>
      <c r="H1253" s="38">
        <v>5663000</v>
      </c>
      <c r="I1253" s="378">
        <f t="shared" si="21"/>
        <v>5663000</v>
      </c>
      <c r="J1253" s="41"/>
      <c r="K1253" s="359"/>
    </row>
    <row r="1254" spans="1:11" s="6" customFormat="1">
      <c r="A1254" s="802"/>
      <c r="B1254" s="803" t="s">
        <v>3969</v>
      </c>
      <c r="C1254" s="203" t="s">
        <v>1754</v>
      </c>
      <c r="D1254" s="204">
        <v>1</v>
      </c>
      <c r="E1254" s="38"/>
      <c r="F1254" s="38"/>
      <c r="G1254" s="809">
        <v>2164500</v>
      </c>
      <c r="H1254" s="809">
        <f>D1254*G1254</f>
        <v>2164500</v>
      </c>
      <c r="I1254" s="378">
        <f t="shared" si="21"/>
        <v>2164500</v>
      </c>
      <c r="J1254" s="41"/>
      <c r="K1254" s="359"/>
    </row>
    <row r="1255" spans="1:11" s="6" customFormat="1">
      <c r="B1255" s="803" t="s">
        <v>3970</v>
      </c>
      <c r="C1255" s="203" t="s">
        <v>1754</v>
      </c>
      <c r="D1255" s="204">
        <v>1</v>
      </c>
      <c r="E1255" s="38"/>
      <c r="F1255" s="38"/>
      <c r="G1255" s="809">
        <v>2231600</v>
      </c>
      <c r="H1255" s="38">
        <f>G1255*D1255</f>
        <v>2231600</v>
      </c>
      <c r="I1255" s="378">
        <f t="shared" si="21"/>
        <v>2231600</v>
      </c>
      <c r="J1255" s="41"/>
      <c r="K1255" s="359"/>
    </row>
    <row r="1257" spans="1:11">
      <c r="A1257" s="979" t="s">
        <v>3596</v>
      </c>
      <c r="B1257" s="979"/>
      <c r="C1257" s="979"/>
      <c r="D1257" s="979"/>
      <c r="E1257" s="979"/>
      <c r="F1257" s="716">
        <f>SUM(F2:F1255)</f>
        <v>102853714.26223348</v>
      </c>
      <c r="G1257" s="716"/>
      <c r="H1257" s="716">
        <f t="shared" ref="H1257:I1257" si="22">SUM(H2:H1255)</f>
        <v>35358778.229999989</v>
      </c>
      <c r="I1257" s="716">
        <f t="shared" si="22"/>
        <v>138212492.49223334</v>
      </c>
    </row>
  </sheetData>
  <mergeCells count="2">
    <mergeCell ref="B1:D1"/>
    <mergeCell ref="A1257:E1257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5F54D-0315-4675-81B5-72F9DA9CAB98}">
  <sheetPr>
    <tabColor rgb="FFC00000"/>
  </sheetPr>
  <dimension ref="A1:U48"/>
  <sheetViews>
    <sheetView zoomScale="70" zoomScaleNormal="70" workbookViewId="0">
      <selection activeCell="F23" sqref="F23"/>
    </sheetView>
  </sheetViews>
  <sheetFormatPr defaultColWidth="8.88671875" defaultRowHeight="14.4" outlineLevelRow="1"/>
  <cols>
    <col min="1" max="1" width="12.5546875" customWidth="1"/>
    <col min="2" max="2" width="69.44140625" customWidth="1"/>
    <col min="3" max="3" width="13" customWidth="1"/>
    <col min="4" max="4" width="19.33203125" customWidth="1"/>
    <col min="5" max="5" width="15.6640625" customWidth="1"/>
    <col min="6" max="6" width="21.6640625" customWidth="1"/>
    <col min="7" max="7" width="17.109375" customWidth="1"/>
    <col min="8" max="8" width="21.109375" customWidth="1"/>
    <col min="9" max="9" width="19.88671875" customWidth="1"/>
    <col min="10" max="10" width="40.5546875" bestFit="1" customWidth="1"/>
  </cols>
  <sheetData>
    <row r="1" spans="1:21" s="64" customFormat="1" ht="62.25" customHeight="1">
      <c r="A1" s="61"/>
      <c r="B1" s="333"/>
      <c r="C1" s="62"/>
      <c r="D1" s="920" t="s">
        <v>1169</v>
      </c>
      <c r="E1" s="920"/>
      <c r="F1" s="920"/>
      <c r="G1" s="920"/>
      <c r="H1" s="920"/>
      <c r="I1" s="920"/>
      <c r="J1" s="920"/>
    </row>
    <row r="2" spans="1:21" s="6" customFormat="1" ht="15.6">
      <c r="A2" s="921" t="s">
        <v>3044</v>
      </c>
      <c r="B2" s="921"/>
      <c r="C2" s="921"/>
      <c r="D2" s="921"/>
      <c r="E2" s="921"/>
      <c r="F2" s="921"/>
      <c r="G2" s="921"/>
      <c r="H2" s="921"/>
      <c r="I2" s="921"/>
      <c r="J2" s="92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s="12" customFormat="1" ht="15">
      <c r="A3" s="926"/>
      <c r="B3" s="926"/>
      <c r="C3" s="926"/>
      <c r="D3" s="926"/>
      <c r="E3" s="926"/>
      <c r="F3" s="926"/>
      <c r="G3" s="926"/>
      <c r="H3" s="926"/>
      <c r="I3" s="926"/>
      <c r="J3" s="926"/>
    </row>
    <row r="4" spans="1:21" s="12" customFormat="1" ht="15.6">
      <c r="A4" s="927" t="s">
        <v>1171</v>
      </c>
      <c r="B4" s="927"/>
      <c r="C4" s="927"/>
      <c r="D4" s="927"/>
      <c r="E4" s="927"/>
      <c r="F4" s="927"/>
      <c r="G4" s="927"/>
      <c r="H4" s="927"/>
      <c r="I4" s="927"/>
      <c r="J4" s="927"/>
    </row>
    <row r="5" spans="1:21" s="6" customFormat="1" ht="15">
      <c r="A5" s="929"/>
      <c r="B5" s="929"/>
      <c r="C5" s="929"/>
      <c r="D5" s="929"/>
      <c r="E5" s="929"/>
      <c r="F5" s="929"/>
      <c r="G5" s="929"/>
      <c r="H5" s="929"/>
      <c r="I5" s="929"/>
      <c r="J5" s="92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</row>
    <row r="8" spans="1:21" s="63" customFormat="1" ht="30.75" customHeight="1">
      <c r="A8" s="945" t="s">
        <v>27</v>
      </c>
      <c r="B8" s="945"/>
      <c r="C8" s="945"/>
      <c r="D8" s="945"/>
      <c r="E8" s="311"/>
      <c r="F8" s="946" t="s">
        <v>1172</v>
      </c>
      <c r="G8" s="946"/>
      <c r="H8" s="946"/>
      <c r="I8" s="22" t="s">
        <v>1173</v>
      </c>
      <c r="J8" s="321"/>
    </row>
    <row r="9" spans="1:21" s="63" customFormat="1" ht="15">
      <c r="A9" s="946"/>
      <c r="B9" s="946"/>
      <c r="C9" s="946"/>
      <c r="D9" s="946"/>
      <c r="E9" s="312"/>
      <c r="F9" s="22"/>
      <c r="G9" s="22"/>
      <c r="H9" s="22"/>
      <c r="I9" s="22"/>
      <c r="J9" s="321"/>
      <c r="N9" s="23" t="s">
        <v>22</v>
      </c>
      <c r="O9" s="23" t="s">
        <v>22</v>
      </c>
    </row>
    <row r="10" spans="1:21" s="63" customFormat="1" ht="15">
      <c r="A10" s="56"/>
      <c r="B10" s="342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</row>
    <row r="11" spans="1:21" s="63" customFormat="1" ht="15">
      <c r="A11" s="57" t="s">
        <v>3034</v>
      </c>
      <c r="B11" s="343"/>
      <c r="C11" s="48"/>
      <c r="D11" s="54"/>
      <c r="E11" s="28"/>
      <c r="F11" s="27"/>
      <c r="G11" s="27"/>
      <c r="H11" s="28"/>
      <c r="I11" s="28"/>
      <c r="J11" s="322" t="s">
        <v>23</v>
      </c>
    </row>
    <row r="12" spans="1:21" s="5" customFormat="1" ht="15.6">
      <c r="A12" s="58"/>
      <c r="B12" s="4"/>
      <c r="C12" s="482"/>
      <c r="D12" s="482"/>
      <c r="E12" s="1"/>
      <c r="F12" s="1"/>
      <c r="G12" s="2"/>
      <c r="H12" s="1"/>
      <c r="I12" s="3"/>
      <c r="J12" s="323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s="11" customFormat="1" ht="34.5" customHeight="1">
      <c r="A13" s="943" t="s">
        <v>24</v>
      </c>
      <c r="B13" s="943"/>
      <c r="C13" s="944" t="s">
        <v>1171</v>
      </c>
      <c r="D13" s="944"/>
      <c r="E13" s="944"/>
      <c r="F13" s="944"/>
      <c r="G13" s="944"/>
      <c r="H13" s="944"/>
      <c r="I13" s="944"/>
      <c r="J13" s="944"/>
    </row>
    <row r="14" spans="1:21" s="63" customFormat="1" ht="15.6">
      <c r="A14" s="31" t="s">
        <v>25</v>
      </c>
      <c r="B14" s="344"/>
      <c r="C14" s="49"/>
      <c r="D14" s="55"/>
      <c r="E14" s="31"/>
      <c r="F14" s="31"/>
      <c r="G14" s="31"/>
      <c r="H14" s="32"/>
      <c r="I14" s="35"/>
      <c r="J14" s="324" t="s">
        <v>26</v>
      </c>
    </row>
    <row r="15" spans="1:21" s="12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</row>
    <row r="16" spans="1:21" s="12" customFormat="1" ht="69" customHeight="1">
      <c r="A16" s="930" t="s">
        <v>0</v>
      </c>
      <c r="B16" s="932" t="s">
        <v>19</v>
      </c>
      <c r="C16" s="922" t="s">
        <v>9</v>
      </c>
      <c r="D16" s="922" t="s">
        <v>7</v>
      </c>
      <c r="E16" s="922" t="s">
        <v>3035</v>
      </c>
      <c r="F16" s="922"/>
      <c r="G16" s="922" t="s">
        <v>3036</v>
      </c>
      <c r="H16" s="922"/>
      <c r="I16" s="924" t="s">
        <v>3039</v>
      </c>
      <c r="J16" s="966" t="s">
        <v>8</v>
      </c>
    </row>
    <row r="17" spans="1:10" s="12" customFormat="1" ht="76.2">
      <c r="A17" s="931"/>
      <c r="B17" s="933"/>
      <c r="C17" s="923"/>
      <c r="D17" s="923"/>
      <c r="E17" s="84" t="s">
        <v>10</v>
      </c>
      <c r="F17" s="310" t="s">
        <v>11</v>
      </c>
      <c r="G17" s="86" t="s">
        <v>3037</v>
      </c>
      <c r="H17" s="310" t="s">
        <v>3038</v>
      </c>
      <c r="I17" s="925"/>
      <c r="J17" s="1064"/>
    </row>
    <row r="18" spans="1:10" s="12" customFormat="1" ht="15.6">
      <c r="A18" s="87" t="s">
        <v>1</v>
      </c>
      <c r="B18" s="334">
        <v>2</v>
      </c>
      <c r="C18" s="88" t="s">
        <v>4</v>
      </c>
      <c r="D18" s="88" t="s">
        <v>5</v>
      </c>
      <c r="E18" s="88" t="s">
        <v>6</v>
      </c>
      <c r="F18" s="88" t="s">
        <v>13</v>
      </c>
      <c r="G18" s="88" t="s">
        <v>14</v>
      </c>
      <c r="H18" s="88" t="s">
        <v>15</v>
      </c>
      <c r="I18" s="88" t="s">
        <v>16</v>
      </c>
      <c r="J18" s="88" t="s">
        <v>17</v>
      </c>
    </row>
    <row r="19" spans="1:10" s="10" customFormat="1" ht="15.6" collapsed="1">
      <c r="A19" s="841"/>
      <c r="B19" s="1062" t="s">
        <v>3094</v>
      </c>
      <c r="C19" s="1063"/>
      <c r="D19" s="1063"/>
      <c r="E19" s="400"/>
      <c r="F19" s="400"/>
      <c r="G19" s="836"/>
      <c r="H19" s="836"/>
      <c r="I19" s="805"/>
      <c r="J19" s="303"/>
    </row>
    <row r="20" spans="1:10" s="6" customFormat="1" ht="30" outlineLevel="1">
      <c r="A20" s="314"/>
      <c r="B20" s="837" t="s">
        <v>3095</v>
      </c>
      <c r="C20" s="117" t="s">
        <v>3096</v>
      </c>
      <c r="D20" s="838">
        <f>148-54</f>
        <v>94</v>
      </c>
      <c r="E20" s="38"/>
      <c r="F20" s="38"/>
      <c r="G20" s="377"/>
      <c r="H20" s="377"/>
      <c r="I20" s="40"/>
      <c r="J20" s="279"/>
    </row>
    <row r="21" spans="1:10" s="6" customFormat="1" ht="45" outlineLevel="1">
      <c r="A21" s="314"/>
      <c r="B21" s="837" t="s">
        <v>3097</v>
      </c>
      <c r="C21" s="117" t="s">
        <v>1642</v>
      </c>
      <c r="D21" s="162">
        <v>22.12</v>
      </c>
      <c r="E21" s="38"/>
      <c r="F21" s="38"/>
      <c r="G21" s="377"/>
      <c r="H21" s="377"/>
      <c r="I21" s="40"/>
      <c r="J21" s="279"/>
    </row>
    <row r="22" spans="1:10" s="6" customFormat="1" ht="60" outlineLevel="1">
      <c r="A22" s="314"/>
      <c r="B22" s="837" t="s">
        <v>3098</v>
      </c>
      <c r="C22" s="117" t="s">
        <v>1642</v>
      </c>
      <c r="D22" s="162">
        <v>22.12</v>
      </c>
      <c r="E22" s="38"/>
      <c r="F22" s="38"/>
      <c r="G22" s="377"/>
      <c r="H22" s="377"/>
      <c r="I22" s="40"/>
      <c r="J22" s="279"/>
    </row>
    <row r="23" spans="1:10" s="6" customFormat="1" ht="45" outlineLevel="1">
      <c r="A23" s="314"/>
      <c r="B23" s="837" t="s">
        <v>3099</v>
      </c>
      <c r="C23" s="117" t="s">
        <v>3100</v>
      </c>
      <c r="D23" s="162">
        <v>90.65</v>
      </c>
      <c r="E23" s="38"/>
      <c r="F23" s="38"/>
      <c r="G23" s="377"/>
      <c r="H23" s="377"/>
      <c r="I23" s="40"/>
      <c r="J23" s="279"/>
    </row>
    <row r="24" spans="1:10" s="6" customFormat="1" ht="45" outlineLevel="1">
      <c r="A24" s="314"/>
      <c r="B24" s="837" t="s">
        <v>3101</v>
      </c>
      <c r="C24" s="117" t="s">
        <v>3102</v>
      </c>
      <c r="D24" s="162" t="s">
        <v>3103</v>
      </c>
      <c r="E24" s="38"/>
      <c r="F24" s="38"/>
      <c r="G24" s="377"/>
      <c r="H24" s="377"/>
      <c r="I24" s="40"/>
      <c r="J24" s="279"/>
    </row>
    <row r="25" spans="1:10" s="6" customFormat="1" ht="45" outlineLevel="1">
      <c r="A25" s="314"/>
      <c r="B25" s="837" t="s">
        <v>3097</v>
      </c>
      <c r="C25" s="117" t="s">
        <v>40</v>
      </c>
      <c r="D25" s="162">
        <v>203.39</v>
      </c>
      <c r="E25" s="38"/>
      <c r="F25" s="38"/>
      <c r="G25" s="377"/>
      <c r="H25" s="377"/>
      <c r="I25" s="40"/>
      <c r="J25" s="279"/>
    </row>
    <row r="26" spans="1:10" s="6" customFormat="1" ht="45" outlineLevel="1">
      <c r="A26" s="314"/>
      <c r="B26" s="837" t="s">
        <v>3104</v>
      </c>
      <c r="C26" s="117" t="s">
        <v>40</v>
      </c>
      <c r="D26" s="162">
        <v>203.39</v>
      </c>
      <c r="E26" s="38"/>
      <c r="F26" s="38"/>
      <c r="G26" s="377"/>
      <c r="H26" s="377"/>
      <c r="I26" s="40"/>
      <c r="J26" s="279"/>
    </row>
    <row r="27" spans="1:10" s="6" customFormat="1" ht="30" outlineLevel="1">
      <c r="A27" s="314"/>
      <c r="B27" s="837" t="s">
        <v>3105</v>
      </c>
      <c r="C27" s="117" t="s">
        <v>3102</v>
      </c>
      <c r="D27" s="839">
        <v>10.75</v>
      </c>
      <c r="E27" s="38"/>
      <c r="F27" s="38"/>
      <c r="G27" s="377"/>
      <c r="H27" s="377"/>
      <c r="I27" s="40"/>
      <c r="J27" s="279"/>
    </row>
    <row r="28" spans="1:10" s="6" customFormat="1" ht="45" outlineLevel="1">
      <c r="A28" s="314"/>
      <c r="B28" s="837" t="s">
        <v>3097</v>
      </c>
      <c r="C28" s="117" t="s">
        <v>40</v>
      </c>
      <c r="D28" s="162">
        <v>1.8</v>
      </c>
      <c r="E28" s="38"/>
      <c r="F28" s="38"/>
      <c r="G28" s="377"/>
      <c r="H28" s="377"/>
      <c r="I28" s="40"/>
      <c r="J28" s="279"/>
    </row>
    <row r="29" spans="1:10" s="6" customFormat="1" ht="45" outlineLevel="1">
      <c r="A29" s="314"/>
      <c r="B29" s="837" t="s">
        <v>3104</v>
      </c>
      <c r="C29" s="117" t="s">
        <v>40</v>
      </c>
      <c r="D29" s="162">
        <v>1.8</v>
      </c>
      <c r="E29" s="38"/>
      <c r="F29" s="38"/>
      <c r="G29" s="377"/>
      <c r="H29" s="377"/>
      <c r="I29" s="40"/>
      <c r="J29" s="279"/>
    </row>
    <row r="30" spans="1:10" s="6" customFormat="1" ht="30" outlineLevel="1">
      <c r="A30" s="314"/>
      <c r="B30" s="110" t="s">
        <v>3106</v>
      </c>
      <c r="C30" s="314" t="s">
        <v>3107</v>
      </c>
      <c r="D30" s="315" t="s">
        <v>3108</v>
      </c>
      <c r="E30" s="38"/>
      <c r="F30" s="38"/>
      <c r="G30" s="377"/>
      <c r="H30" s="377"/>
      <c r="I30" s="40"/>
      <c r="J30" s="279"/>
    </row>
    <row r="31" spans="1:10" s="6" customFormat="1" ht="45" outlineLevel="1">
      <c r="A31" s="314"/>
      <c r="B31" s="837" t="s">
        <v>3109</v>
      </c>
      <c r="C31" s="117" t="s">
        <v>3102</v>
      </c>
      <c r="D31" s="162" t="s">
        <v>3110</v>
      </c>
      <c r="E31" s="38"/>
      <c r="F31" s="38"/>
      <c r="G31" s="377"/>
      <c r="H31" s="377"/>
      <c r="I31" s="40"/>
      <c r="J31" s="279"/>
    </row>
    <row r="32" spans="1:10" s="6" customFormat="1" ht="45" outlineLevel="1">
      <c r="A32" s="314"/>
      <c r="B32" s="837" t="s">
        <v>3097</v>
      </c>
      <c r="C32" s="117" t="s">
        <v>40</v>
      </c>
      <c r="D32" s="162">
        <v>9.75</v>
      </c>
      <c r="E32" s="38"/>
      <c r="F32" s="38"/>
      <c r="G32" s="377"/>
      <c r="H32" s="377"/>
      <c r="I32" s="40"/>
      <c r="J32" s="279"/>
    </row>
    <row r="33" spans="1:10" s="6" customFormat="1" ht="45" outlineLevel="1">
      <c r="A33" s="314"/>
      <c r="B33" s="837" t="s">
        <v>3104</v>
      </c>
      <c r="C33" s="117" t="s">
        <v>40</v>
      </c>
      <c r="D33" s="162">
        <v>9.75</v>
      </c>
      <c r="E33" s="38"/>
      <c r="F33" s="38"/>
      <c r="G33" s="377"/>
      <c r="H33" s="377"/>
      <c r="I33" s="40"/>
      <c r="J33" s="279"/>
    </row>
    <row r="34" spans="1:10" s="6" customFormat="1" ht="30" outlineLevel="1">
      <c r="A34" s="314"/>
      <c r="B34" s="110" t="s">
        <v>3111</v>
      </c>
      <c r="C34" s="314" t="s">
        <v>3112</v>
      </c>
      <c r="D34" s="315">
        <v>229.2</v>
      </c>
      <c r="E34" s="38"/>
      <c r="F34" s="38"/>
      <c r="G34" s="377"/>
      <c r="H34" s="377"/>
      <c r="I34" s="40"/>
      <c r="J34" s="279"/>
    </row>
    <row r="35" spans="1:10" s="6" customFormat="1" ht="30" outlineLevel="1">
      <c r="A35" s="314"/>
      <c r="B35" s="110" t="s">
        <v>1641</v>
      </c>
      <c r="C35" s="314" t="s">
        <v>40</v>
      </c>
      <c r="D35" s="315">
        <v>38.728000000000002</v>
      </c>
      <c r="E35" s="38"/>
      <c r="F35" s="38"/>
      <c r="G35" s="377"/>
      <c r="H35" s="377"/>
      <c r="I35" s="40"/>
      <c r="J35" s="279"/>
    </row>
    <row r="36" spans="1:10" s="6" customFormat="1" ht="30" outlineLevel="1">
      <c r="A36" s="314"/>
      <c r="B36" s="110" t="s">
        <v>1643</v>
      </c>
      <c r="C36" s="314" t="s">
        <v>40</v>
      </c>
      <c r="D36" s="315">
        <v>38.728000000000002</v>
      </c>
      <c r="E36" s="38"/>
      <c r="F36" s="38"/>
      <c r="G36" s="377"/>
      <c r="H36" s="377"/>
      <c r="I36" s="40"/>
      <c r="J36" s="279"/>
    </row>
    <row r="37" spans="1:10" s="6" customFormat="1" ht="30" outlineLevel="1">
      <c r="A37" s="314"/>
      <c r="B37" s="110" t="s">
        <v>1641</v>
      </c>
      <c r="C37" s="314" t="s">
        <v>40</v>
      </c>
      <c r="D37" s="315">
        <v>44.08</v>
      </c>
      <c r="E37" s="38"/>
      <c r="F37" s="38"/>
      <c r="G37" s="377"/>
      <c r="H37" s="377"/>
      <c r="I37" s="40"/>
      <c r="J37" s="279"/>
    </row>
    <row r="38" spans="1:10" s="6" customFormat="1" ht="30" outlineLevel="1">
      <c r="A38" s="314"/>
      <c r="B38" s="199" t="s">
        <v>3113</v>
      </c>
      <c r="C38" s="314" t="s">
        <v>40</v>
      </c>
      <c r="D38" s="315">
        <v>44.08</v>
      </c>
      <c r="E38" s="38"/>
      <c r="F38" s="38"/>
      <c r="G38" s="377"/>
      <c r="H38" s="377"/>
      <c r="I38" s="40"/>
      <c r="J38" s="279"/>
    </row>
    <row r="39" spans="1:10" s="6" customFormat="1" ht="45" outlineLevel="1">
      <c r="A39" s="314"/>
      <c r="B39" s="840" t="s">
        <v>3114</v>
      </c>
      <c r="C39" s="117" t="s">
        <v>63</v>
      </c>
      <c r="D39" s="162">
        <f>1400-209.09</f>
        <v>1190.9100000000001</v>
      </c>
      <c r="E39" s="38"/>
      <c r="F39" s="38"/>
      <c r="G39" s="377"/>
      <c r="H39" s="377"/>
      <c r="I39" s="40"/>
      <c r="J39" s="279"/>
    </row>
    <row r="40" spans="1:10" s="6" customFormat="1" ht="45" outlineLevel="1">
      <c r="A40" s="314"/>
      <c r="B40" s="840" t="s">
        <v>3097</v>
      </c>
      <c r="C40" s="117" t="s">
        <v>40</v>
      </c>
      <c r="D40" s="162">
        <v>2977.03</v>
      </c>
      <c r="E40" s="38"/>
      <c r="F40" s="38"/>
      <c r="G40" s="377"/>
      <c r="H40" s="377"/>
      <c r="I40" s="40"/>
      <c r="J40" s="279"/>
    </row>
    <row r="41" spans="1:10" s="6" customFormat="1" ht="45" outlineLevel="1">
      <c r="A41" s="314"/>
      <c r="B41" s="840" t="s">
        <v>3104</v>
      </c>
      <c r="C41" s="117" t="s">
        <v>40</v>
      </c>
      <c r="D41" s="162">
        <v>2977.03</v>
      </c>
      <c r="E41" s="38"/>
      <c r="F41" s="38"/>
      <c r="G41" s="377"/>
      <c r="H41" s="377"/>
      <c r="I41" s="40"/>
      <c r="J41" s="279"/>
    </row>
    <row r="42" spans="1:10" s="6" customFormat="1" ht="30" outlineLevel="1">
      <c r="A42" s="314"/>
      <c r="B42" s="199" t="s">
        <v>3115</v>
      </c>
      <c r="C42" s="314" t="s">
        <v>1642</v>
      </c>
      <c r="D42" s="315">
        <v>270</v>
      </c>
      <c r="E42" s="38"/>
      <c r="F42" s="38"/>
      <c r="G42" s="377"/>
      <c r="H42" s="377"/>
      <c r="I42" s="40"/>
      <c r="J42" s="279"/>
    </row>
    <row r="43" spans="1:10" s="6" customFormat="1" ht="30" outlineLevel="1">
      <c r="A43" s="314"/>
      <c r="B43" s="199" t="s">
        <v>3116</v>
      </c>
      <c r="C43" s="314" t="s">
        <v>1642</v>
      </c>
      <c r="D43" s="315">
        <v>270</v>
      </c>
      <c r="E43" s="38"/>
      <c r="F43" s="38"/>
      <c r="G43" s="377"/>
      <c r="H43" s="377"/>
      <c r="I43" s="40"/>
      <c r="J43" s="279"/>
    </row>
    <row r="44" spans="1:10" s="6" customFormat="1" ht="30" outlineLevel="1">
      <c r="A44" s="314"/>
      <c r="B44" s="199" t="s">
        <v>1643</v>
      </c>
      <c r="C44" s="314" t="s">
        <v>1642</v>
      </c>
      <c r="D44" s="315">
        <v>270</v>
      </c>
      <c r="E44" s="38"/>
      <c r="F44" s="38"/>
      <c r="G44" s="377"/>
      <c r="H44" s="377"/>
      <c r="I44" s="40"/>
      <c r="J44" s="279"/>
    </row>
    <row r="45" spans="1:10" s="6" customFormat="1" ht="15" outlineLevel="1">
      <c r="A45" s="314"/>
      <c r="B45" s="199" t="s">
        <v>3117</v>
      </c>
      <c r="C45" s="314" t="s">
        <v>3118</v>
      </c>
      <c r="D45" s="315">
        <v>1</v>
      </c>
      <c r="E45" s="38"/>
      <c r="F45" s="38"/>
      <c r="G45" s="377"/>
      <c r="H45" s="377"/>
      <c r="I45" s="40"/>
      <c r="J45" s="279"/>
    </row>
    <row r="46" spans="1:10" s="6" customFormat="1" ht="15" outlineLevel="1">
      <c r="A46" s="314"/>
      <c r="B46" s="199" t="s">
        <v>3119</v>
      </c>
      <c r="C46" s="314" t="s">
        <v>3118</v>
      </c>
      <c r="D46" s="315">
        <v>1</v>
      </c>
      <c r="E46" s="38"/>
      <c r="F46" s="38"/>
      <c r="G46" s="377"/>
      <c r="H46" s="377"/>
      <c r="I46" s="40"/>
      <c r="J46" s="279"/>
    </row>
    <row r="48" spans="1:10" ht="15.6">
      <c r="A48" s="979" t="s">
        <v>3596</v>
      </c>
      <c r="B48" s="979"/>
      <c r="C48" s="979"/>
      <c r="D48" s="979"/>
      <c r="E48" s="979"/>
      <c r="F48" s="716">
        <f>SUM(F20:F46)</f>
        <v>0</v>
      </c>
      <c r="G48" s="716"/>
      <c r="H48" s="716">
        <f t="shared" ref="H48:I48" si="0">SUM(H20:H46)</f>
        <v>0</v>
      </c>
      <c r="I48" s="716">
        <f t="shared" si="0"/>
        <v>0</v>
      </c>
    </row>
  </sheetData>
  <mergeCells count="25">
    <mergeCell ref="A6:J6"/>
    <mergeCell ref="A7:C7"/>
    <mergeCell ref="F7:J7"/>
    <mergeCell ref="D1:J1"/>
    <mergeCell ref="A2:J2"/>
    <mergeCell ref="A3:J3"/>
    <mergeCell ref="A4:J4"/>
    <mergeCell ref="A5:J5"/>
    <mergeCell ref="A8:D8"/>
    <mergeCell ref="F8:H8"/>
    <mergeCell ref="A9:D9"/>
    <mergeCell ref="I10:J10"/>
    <mergeCell ref="A13:B13"/>
    <mergeCell ref="C13:J13"/>
    <mergeCell ref="A48:E48"/>
    <mergeCell ref="A15:J15"/>
    <mergeCell ref="A16:A17"/>
    <mergeCell ref="B16:B17"/>
    <mergeCell ref="C16:C17"/>
    <mergeCell ref="D16:D17"/>
    <mergeCell ref="E16:F16"/>
    <mergeCell ref="G16:H16"/>
    <mergeCell ref="I16:I17"/>
    <mergeCell ref="J16:J17"/>
    <mergeCell ref="B19:D19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73C2E-5316-4485-A9C3-0C16C553CAF9}">
  <sheetPr>
    <tabColor rgb="FF92D050"/>
  </sheetPr>
  <dimension ref="A1:R54"/>
  <sheetViews>
    <sheetView topLeftCell="A34" zoomScale="70" zoomScaleNormal="70" workbookViewId="0">
      <selection activeCell="E57" sqref="E57"/>
    </sheetView>
  </sheetViews>
  <sheetFormatPr defaultColWidth="8.88671875" defaultRowHeight="14.4" outlineLevelRow="1"/>
  <cols>
    <col min="1" max="1" width="12.5546875" customWidth="1"/>
    <col min="2" max="2" width="69.44140625" customWidth="1"/>
    <col min="3" max="3" width="13" customWidth="1"/>
    <col min="4" max="4" width="19.33203125" customWidth="1"/>
    <col min="5" max="5" width="14.5546875" customWidth="1"/>
    <col min="6" max="6" width="17.88671875" customWidth="1"/>
    <col min="7" max="7" width="17.109375" customWidth="1"/>
    <col min="8" max="8" width="17.88671875" customWidth="1"/>
    <col min="9" max="9" width="26.44140625" customWidth="1"/>
    <col min="10" max="10" width="31.88671875" customWidth="1"/>
  </cols>
  <sheetData>
    <row r="1" spans="1:18" s="64" customFormat="1" ht="62.25" customHeight="1">
      <c r="A1" s="61"/>
      <c r="B1" s="333"/>
      <c r="C1" s="62"/>
      <c r="D1" s="920" t="s">
        <v>1169</v>
      </c>
      <c r="E1" s="920"/>
      <c r="F1" s="920"/>
      <c r="G1" s="920"/>
      <c r="H1" s="920"/>
      <c r="I1" s="920"/>
      <c r="J1" s="920"/>
    </row>
    <row r="2" spans="1:18" s="6" customFormat="1" ht="15.6">
      <c r="A2" s="921" t="s">
        <v>3044</v>
      </c>
      <c r="B2" s="921"/>
      <c r="C2" s="921"/>
      <c r="D2" s="921"/>
      <c r="E2" s="921"/>
      <c r="F2" s="921"/>
      <c r="G2" s="921"/>
      <c r="H2" s="921"/>
      <c r="I2" s="921"/>
      <c r="J2" s="921"/>
      <c r="K2" s="10"/>
      <c r="L2" s="10"/>
      <c r="M2" s="10"/>
      <c r="N2" s="10"/>
      <c r="O2" s="10"/>
      <c r="P2" s="10"/>
      <c r="Q2" s="10"/>
      <c r="R2" s="10"/>
    </row>
    <row r="3" spans="1:18" s="12" customFormat="1" ht="15">
      <c r="A3" s="926"/>
      <c r="B3" s="926"/>
      <c r="C3" s="926"/>
      <c r="D3" s="926"/>
      <c r="E3" s="926"/>
      <c r="F3" s="926"/>
      <c r="G3" s="926"/>
      <c r="H3" s="926"/>
      <c r="I3" s="926"/>
      <c r="J3" s="926"/>
    </row>
    <row r="4" spans="1:18" s="12" customFormat="1" ht="15.6">
      <c r="A4" s="927" t="s">
        <v>1171</v>
      </c>
      <c r="B4" s="927"/>
      <c r="C4" s="927"/>
      <c r="D4" s="927"/>
      <c r="E4" s="927"/>
      <c r="F4" s="927"/>
      <c r="G4" s="927"/>
      <c r="H4" s="927"/>
      <c r="I4" s="927"/>
      <c r="J4" s="927"/>
    </row>
    <row r="5" spans="1:18" s="6" customFormat="1" ht="15">
      <c r="A5" s="929"/>
      <c r="B5" s="929"/>
      <c r="C5" s="929"/>
      <c r="D5" s="929"/>
      <c r="E5" s="929"/>
      <c r="F5" s="929"/>
      <c r="G5" s="929"/>
      <c r="H5" s="929"/>
      <c r="I5" s="929"/>
      <c r="J5" s="929"/>
      <c r="K5" s="10"/>
      <c r="L5" s="10"/>
      <c r="M5" s="10"/>
      <c r="N5" s="10"/>
      <c r="O5" s="10"/>
      <c r="P5" s="10"/>
      <c r="Q5" s="10"/>
      <c r="R5" s="10"/>
    </row>
    <row r="6" spans="1:18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10"/>
      <c r="L6" s="10"/>
      <c r="M6" s="10"/>
      <c r="N6" s="10"/>
      <c r="O6" s="10"/>
      <c r="P6" s="10"/>
      <c r="Q6" s="10"/>
      <c r="R6" s="10"/>
    </row>
    <row r="7" spans="1:18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</row>
    <row r="8" spans="1:18" s="63" customFormat="1" ht="30.75" customHeight="1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22" t="s">
        <v>1173</v>
      </c>
      <c r="J8" s="321"/>
    </row>
    <row r="9" spans="1:18" s="63" customFormat="1" ht="15">
      <c r="A9" s="946"/>
      <c r="B9" s="946"/>
      <c r="C9" s="946"/>
      <c r="D9" s="946"/>
      <c r="E9" s="208"/>
      <c r="F9" s="22"/>
      <c r="G9" s="22"/>
      <c r="H9" s="22"/>
      <c r="I9" s="22"/>
      <c r="J9" s="321"/>
      <c r="K9" s="23" t="s">
        <v>22</v>
      </c>
      <c r="L9" s="23" t="s">
        <v>22</v>
      </c>
    </row>
    <row r="10" spans="1:18" s="63" customFormat="1" ht="15">
      <c r="A10" s="56"/>
      <c r="B10" s="342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</row>
    <row r="11" spans="1:18" s="63" customFormat="1" ht="15">
      <c r="A11" s="57" t="s">
        <v>3034</v>
      </c>
      <c r="B11" s="343"/>
      <c r="C11" s="48"/>
      <c r="D11" s="54"/>
      <c r="E11" s="28"/>
      <c r="F11" s="27"/>
      <c r="G11" s="27"/>
      <c r="H11" s="28"/>
      <c r="I11" s="28"/>
      <c r="J11" s="322" t="s">
        <v>23</v>
      </c>
    </row>
    <row r="12" spans="1:18" s="5" customFormat="1" ht="15.6">
      <c r="A12" s="58"/>
      <c r="B12" s="4"/>
      <c r="C12" s="7"/>
      <c r="D12" s="7"/>
      <c r="E12" s="1"/>
      <c r="F12" s="1"/>
      <c r="G12" s="2"/>
      <c r="H12" s="1"/>
      <c r="I12" s="3"/>
      <c r="J12" s="323"/>
      <c r="K12" s="10"/>
      <c r="L12" s="10"/>
      <c r="M12" s="10"/>
      <c r="N12" s="10"/>
      <c r="O12" s="10"/>
      <c r="P12" s="10"/>
      <c r="Q12" s="10"/>
      <c r="R12" s="10"/>
    </row>
    <row r="13" spans="1:18" s="11" customFormat="1" ht="34.5" customHeight="1">
      <c r="A13" s="943" t="s">
        <v>24</v>
      </c>
      <c r="B13" s="943"/>
      <c r="C13" s="944" t="s">
        <v>1171</v>
      </c>
      <c r="D13" s="944"/>
      <c r="E13" s="944"/>
      <c r="F13" s="944"/>
      <c r="G13" s="944"/>
      <c r="H13" s="944"/>
      <c r="I13" s="944"/>
      <c r="J13" s="944"/>
    </row>
    <row r="14" spans="1:18" s="63" customFormat="1" ht="15.6">
      <c r="A14" s="31" t="s">
        <v>25</v>
      </c>
      <c r="B14" s="344"/>
      <c r="C14" s="49"/>
      <c r="D14" s="55"/>
      <c r="E14" s="31"/>
      <c r="F14" s="31"/>
      <c r="G14" s="31"/>
      <c r="H14" s="32"/>
      <c r="I14" s="35"/>
      <c r="J14" s="324" t="s">
        <v>26</v>
      </c>
    </row>
    <row r="15" spans="1:18" s="12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</row>
    <row r="16" spans="1:18" s="12" customFormat="1" ht="69" customHeight="1">
      <c r="A16" s="930" t="s">
        <v>0</v>
      </c>
      <c r="B16" s="932" t="s">
        <v>19</v>
      </c>
      <c r="C16" s="922" t="s">
        <v>9</v>
      </c>
      <c r="D16" s="922" t="s">
        <v>7</v>
      </c>
      <c r="E16" s="922" t="s">
        <v>3035</v>
      </c>
      <c r="F16" s="922"/>
      <c r="G16" s="922" t="s">
        <v>3036</v>
      </c>
      <c r="H16" s="922"/>
      <c r="I16" s="922" t="s">
        <v>3039</v>
      </c>
      <c r="J16" s="924" t="s">
        <v>8</v>
      </c>
    </row>
    <row r="17" spans="1:10" s="12" customFormat="1" ht="82.8">
      <c r="A17" s="931"/>
      <c r="B17" s="933"/>
      <c r="C17" s="923"/>
      <c r="D17" s="923"/>
      <c r="E17" s="84" t="s">
        <v>10</v>
      </c>
      <c r="F17" s="210" t="s">
        <v>11</v>
      </c>
      <c r="G17" s="86" t="s">
        <v>3037</v>
      </c>
      <c r="H17" s="210" t="s">
        <v>3038</v>
      </c>
      <c r="I17" s="923"/>
      <c r="J17" s="925"/>
    </row>
    <row r="18" spans="1:10" s="12" customFormat="1" ht="15.6">
      <c r="A18" s="87" t="s">
        <v>1</v>
      </c>
      <c r="B18" s="334">
        <v>2</v>
      </c>
      <c r="C18" s="88" t="s">
        <v>4</v>
      </c>
      <c r="D18" s="88" t="s">
        <v>5</v>
      </c>
      <c r="E18" s="88" t="s">
        <v>6</v>
      </c>
      <c r="F18" s="88" t="s">
        <v>13</v>
      </c>
      <c r="G18" s="88" t="s">
        <v>14</v>
      </c>
      <c r="H18" s="88" t="s">
        <v>15</v>
      </c>
      <c r="I18" s="88" t="s">
        <v>16</v>
      </c>
      <c r="J18" s="308" t="s">
        <v>17</v>
      </c>
    </row>
    <row r="19" spans="1:10" s="6" customFormat="1" ht="34.5" customHeight="1" collapsed="1">
      <c r="A19" s="688"/>
      <c r="B19" s="1065" t="s">
        <v>3120</v>
      </c>
      <c r="C19" s="1065"/>
      <c r="D19" s="1065"/>
      <c r="E19" s="668"/>
      <c r="F19" s="668"/>
      <c r="G19" s="669"/>
      <c r="J19" s="671"/>
    </row>
    <row r="20" spans="1:10" s="6" customFormat="1" ht="15" outlineLevel="1">
      <c r="A20" s="457"/>
      <c r="B20" s="690" t="s">
        <v>3121</v>
      </c>
      <c r="C20" s="457" t="s">
        <v>65</v>
      </c>
      <c r="D20" s="673">
        <v>1</v>
      </c>
      <c r="E20" s="458">
        <v>1236</v>
      </c>
      <c r="F20" s="458">
        <f>E20*D20</f>
        <v>1236</v>
      </c>
      <c r="G20" s="465">
        <v>9800</v>
      </c>
      <c r="H20" s="458">
        <f>G20*D20</f>
        <v>9800</v>
      </c>
      <c r="I20" s="532">
        <f>H20+F20</f>
        <v>11036</v>
      </c>
      <c r="J20" s="466"/>
    </row>
    <row r="21" spans="1:10" s="6" customFormat="1" ht="30" outlineLevel="1">
      <c r="A21" s="457"/>
      <c r="B21" s="690" t="s">
        <v>3122</v>
      </c>
      <c r="C21" s="457" t="s">
        <v>3123</v>
      </c>
      <c r="D21" s="673">
        <v>8</v>
      </c>
      <c r="E21" s="691">
        <v>60</v>
      </c>
      <c r="F21" s="458">
        <f t="shared" ref="F21:F52" si="0">E21*D21</f>
        <v>480</v>
      </c>
      <c r="G21" s="691">
        <v>750</v>
      </c>
      <c r="H21" s="458">
        <f t="shared" ref="H21:H52" si="1">G21*D21</f>
        <v>6000</v>
      </c>
      <c r="I21" s="532">
        <f t="shared" ref="I21:I52" si="2">H21+F21</f>
        <v>6480</v>
      </c>
      <c r="J21" s="466"/>
    </row>
    <row r="22" spans="1:10" s="6" customFormat="1" ht="60" outlineLevel="1">
      <c r="A22" s="457"/>
      <c r="B22" s="690" t="s">
        <v>3124</v>
      </c>
      <c r="C22" s="692" t="s">
        <v>65</v>
      </c>
      <c r="D22" s="678">
        <v>1</v>
      </c>
      <c r="E22" s="691">
        <v>1350</v>
      </c>
      <c r="F22" s="458">
        <f t="shared" si="0"/>
        <v>1350</v>
      </c>
      <c r="G22" s="691">
        <v>850</v>
      </c>
      <c r="H22" s="458">
        <f t="shared" si="1"/>
        <v>850</v>
      </c>
      <c r="I22" s="532">
        <f t="shared" si="2"/>
        <v>2200</v>
      </c>
      <c r="J22" s="466"/>
    </row>
    <row r="23" spans="1:10" s="6" customFormat="1" ht="15" outlineLevel="1">
      <c r="A23" s="457"/>
      <c r="B23" s="690" t="s">
        <v>3125</v>
      </c>
      <c r="C23" s="457" t="s">
        <v>65</v>
      </c>
      <c r="D23" s="673">
        <v>40</v>
      </c>
      <c r="E23" s="691">
        <v>1530</v>
      </c>
      <c r="F23" s="458">
        <f t="shared" si="0"/>
        <v>61200</v>
      </c>
      <c r="G23" s="693">
        <v>1980</v>
      </c>
      <c r="H23" s="458">
        <f t="shared" si="1"/>
        <v>79200</v>
      </c>
      <c r="I23" s="532">
        <f t="shared" si="2"/>
        <v>140400</v>
      </c>
      <c r="J23" s="466"/>
    </row>
    <row r="24" spans="1:10" s="6" customFormat="1" ht="30" outlineLevel="1">
      <c r="A24" s="457"/>
      <c r="B24" s="690" t="s">
        <v>3122</v>
      </c>
      <c r="C24" s="457" t="s">
        <v>3123</v>
      </c>
      <c r="D24" s="673">
        <v>115.3</v>
      </c>
      <c r="E24" s="691">
        <v>60</v>
      </c>
      <c r="F24" s="458">
        <f t="shared" si="0"/>
        <v>6918</v>
      </c>
      <c r="G24" s="691">
        <v>750</v>
      </c>
      <c r="H24" s="458">
        <f t="shared" si="1"/>
        <v>86475</v>
      </c>
      <c r="I24" s="532">
        <f t="shared" si="2"/>
        <v>93393</v>
      </c>
      <c r="J24" s="466"/>
    </row>
    <row r="25" spans="1:10" s="6" customFormat="1" ht="30" outlineLevel="1">
      <c r="A25" s="457"/>
      <c r="B25" s="690" t="s">
        <v>3126</v>
      </c>
      <c r="C25" s="457" t="s">
        <v>65</v>
      </c>
      <c r="D25" s="673">
        <v>40</v>
      </c>
      <c r="E25" s="691">
        <v>1350</v>
      </c>
      <c r="F25" s="458">
        <f t="shared" si="0"/>
        <v>54000</v>
      </c>
      <c r="G25" s="691">
        <v>850</v>
      </c>
      <c r="H25" s="458">
        <f t="shared" si="1"/>
        <v>34000</v>
      </c>
      <c r="I25" s="532">
        <f t="shared" si="2"/>
        <v>88000</v>
      </c>
      <c r="J25" s="466"/>
    </row>
    <row r="26" spans="1:10" s="6" customFormat="1" ht="30" outlineLevel="1">
      <c r="A26" s="457"/>
      <c r="B26" s="690" t="s">
        <v>3127</v>
      </c>
      <c r="C26" s="457" t="s">
        <v>65</v>
      </c>
      <c r="D26" s="673">
        <v>30</v>
      </c>
      <c r="E26" s="691">
        <v>350</v>
      </c>
      <c r="F26" s="458">
        <f t="shared" si="0"/>
        <v>10500</v>
      </c>
      <c r="G26" s="693">
        <v>1980</v>
      </c>
      <c r="H26" s="458">
        <f t="shared" si="1"/>
        <v>59400</v>
      </c>
      <c r="I26" s="532">
        <f t="shared" si="2"/>
        <v>69900</v>
      </c>
      <c r="J26" s="466"/>
    </row>
    <row r="27" spans="1:10" s="6" customFormat="1" ht="30" outlineLevel="1">
      <c r="A27" s="457"/>
      <c r="B27" s="690" t="s">
        <v>3128</v>
      </c>
      <c r="C27" s="457" t="s">
        <v>65</v>
      </c>
      <c r="D27" s="673">
        <v>1600</v>
      </c>
      <c r="E27" s="691">
        <v>2350</v>
      </c>
      <c r="F27" s="458">
        <f t="shared" si="0"/>
        <v>3760000</v>
      </c>
      <c r="G27" s="691">
        <v>4400</v>
      </c>
      <c r="H27" s="458">
        <f t="shared" si="1"/>
        <v>7040000</v>
      </c>
      <c r="I27" s="532">
        <f t="shared" si="2"/>
        <v>10800000</v>
      </c>
      <c r="J27" s="466"/>
    </row>
    <row r="28" spans="1:10" s="6" customFormat="1" ht="30" outlineLevel="1">
      <c r="A28" s="457"/>
      <c r="B28" s="690" t="s">
        <v>3129</v>
      </c>
      <c r="C28" s="457" t="s">
        <v>65</v>
      </c>
      <c r="D28" s="673">
        <v>906.6</v>
      </c>
      <c r="E28" s="691">
        <v>0</v>
      </c>
      <c r="F28" s="458">
        <f t="shared" si="0"/>
        <v>0</v>
      </c>
      <c r="G28" s="691">
        <v>2200</v>
      </c>
      <c r="H28" s="458">
        <f t="shared" si="1"/>
        <v>1994520</v>
      </c>
      <c r="I28" s="532">
        <f t="shared" si="2"/>
        <v>1994520</v>
      </c>
      <c r="J28" s="466"/>
    </row>
    <row r="29" spans="1:10" s="6" customFormat="1" ht="30" outlineLevel="1">
      <c r="A29" s="457"/>
      <c r="B29" s="690" t="s">
        <v>3130</v>
      </c>
      <c r="C29" s="457" t="s">
        <v>63</v>
      </c>
      <c r="D29" s="673">
        <v>3.5</v>
      </c>
      <c r="E29" s="691">
        <v>1800</v>
      </c>
      <c r="F29" s="458">
        <f t="shared" si="0"/>
        <v>6300</v>
      </c>
      <c r="G29" s="691">
        <v>5600</v>
      </c>
      <c r="H29" s="458">
        <f t="shared" si="1"/>
        <v>19600</v>
      </c>
      <c r="I29" s="532">
        <f t="shared" si="2"/>
        <v>25900</v>
      </c>
      <c r="J29" s="466"/>
    </row>
    <row r="30" spans="1:10" s="6" customFormat="1" ht="30" outlineLevel="1">
      <c r="A30" s="457"/>
      <c r="B30" s="690" t="s">
        <v>3131</v>
      </c>
      <c r="C30" s="457" t="s">
        <v>65</v>
      </c>
      <c r="D30" s="673">
        <v>328.4</v>
      </c>
      <c r="E30" s="691">
        <v>3650</v>
      </c>
      <c r="F30" s="458">
        <f t="shared" si="0"/>
        <v>1198660</v>
      </c>
      <c r="G30" s="691">
        <v>4400</v>
      </c>
      <c r="H30" s="458">
        <f t="shared" si="1"/>
        <v>1444960</v>
      </c>
      <c r="I30" s="532">
        <f t="shared" si="2"/>
        <v>2643620</v>
      </c>
      <c r="J30" s="466"/>
    </row>
    <row r="31" spans="1:10" s="6" customFormat="1" ht="30" outlineLevel="1">
      <c r="A31" s="457"/>
      <c r="B31" s="690" t="s">
        <v>3132</v>
      </c>
      <c r="C31" s="457" t="s">
        <v>65</v>
      </c>
      <c r="D31" s="673">
        <v>5</v>
      </c>
      <c r="E31" s="691">
        <v>930</v>
      </c>
      <c r="F31" s="458">
        <f t="shared" si="0"/>
        <v>4650</v>
      </c>
      <c r="G31" s="691">
        <v>3260</v>
      </c>
      <c r="H31" s="458">
        <f t="shared" si="1"/>
        <v>16300</v>
      </c>
      <c r="I31" s="532">
        <f t="shared" si="2"/>
        <v>20950</v>
      </c>
      <c r="J31" s="466"/>
    </row>
    <row r="32" spans="1:10" s="6" customFormat="1" ht="30" outlineLevel="1">
      <c r="A32" s="457"/>
      <c r="B32" s="690" t="s">
        <v>3122</v>
      </c>
      <c r="C32" s="457" t="s">
        <v>65</v>
      </c>
      <c r="D32" s="673">
        <v>5</v>
      </c>
      <c r="E32" s="691">
        <v>60</v>
      </c>
      <c r="F32" s="458">
        <f t="shared" si="0"/>
        <v>300</v>
      </c>
      <c r="G32" s="691">
        <v>750</v>
      </c>
      <c r="H32" s="458">
        <f t="shared" si="1"/>
        <v>3750</v>
      </c>
      <c r="I32" s="532">
        <f t="shared" si="2"/>
        <v>4050</v>
      </c>
      <c r="J32" s="466"/>
    </row>
    <row r="33" spans="1:10" s="6" customFormat="1" ht="30" outlineLevel="1">
      <c r="A33" s="457"/>
      <c r="B33" s="690" t="s">
        <v>3126</v>
      </c>
      <c r="C33" s="457" t="s">
        <v>65</v>
      </c>
      <c r="D33" s="673">
        <v>5</v>
      </c>
      <c r="E33" s="691">
        <v>1350</v>
      </c>
      <c r="F33" s="458">
        <f t="shared" si="0"/>
        <v>6750</v>
      </c>
      <c r="G33" s="691">
        <v>850</v>
      </c>
      <c r="H33" s="458">
        <f t="shared" si="1"/>
        <v>4250</v>
      </c>
      <c r="I33" s="532">
        <f t="shared" si="2"/>
        <v>11000</v>
      </c>
      <c r="J33" s="466"/>
    </row>
    <row r="34" spans="1:10" s="6" customFormat="1" ht="30" outlineLevel="1">
      <c r="A34" s="457"/>
      <c r="B34" s="690" t="s">
        <v>3127</v>
      </c>
      <c r="C34" s="457" t="s">
        <v>65</v>
      </c>
      <c r="D34" s="673">
        <v>3.5</v>
      </c>
      <c r="E34" s="691">
        <v>350</v>
      </c>
      <c r="F34" s="458">
        <f t="shared" si="0"/>
        <v>1225</v>
      </c>
      <c r="G34" s="693">
        <v>1980</v>
      </c>
      <c r="H34" s="458">
        <f t="shared" si="1"/>
        <v>6930</v>
      </c>
      <c r="I34" s="532">
        <f t="shared" si="2"/>
        <v>8155</v>
      </c>
      <c r="J34" s="466"/>
    </row>
    <row r="35" spans="1:10" s="6" customFormat="1" ht="30" outlineLevel="1">
      <c r="A35" s="457"/>
      <c r="B35" s="690" t="s">
        <v>3133</v>
      </c>
      <c r="C35" s="457" t="s">
        <v>65</v>
      </c>
      <c r="D35" s="673">
        <v>50</v>
      </c>
      <c r="E35" s="691">
        <v>2350</v>
      </c>
      <c r="F35" s="458">
        <f t="shared" si="0"/>
        <v>117500</v>
      </c>
      <c r="G35" s="691">
        <v>4400</v>
      </c>
      <c r="H35" s="458">
        <f t="shared" si="1"/>
        <v>220000</v>
      </c>
      <c r="I35" s="532">
        <f t="shared" si="2"/>
        <v>337500</v>
      </c>
      <c r="J35" s="466"/>
    </row>
    <row r="36" spans="1:10" s="6" customFormat="1" ht="30" outlineLevel="1">
      <c r="A36" s="457"/>
      <c r="B36" s="690" t="s">
        <v>3129</v>
      </c>
      <c r="C36" s="457" t="s">
        <v>65</v>
      </c>
      <c r="D36" s="673">
        <v>41.8</v>
      </c>
      <c r="E36" s="691">
        <v>0</v>
      </c>
      <c r="F36" s="458">
        <f t="shared" si="0"/>
        <v>0</v>
      </c>
      <c r="G36" s="691">
        <v>2200</v>
      </c>
      <c r="H36" s="458">
        <f t="shared" si="1"/>
        <v>91960</v>
      </c>
      <c r="I36" s="532">
        <f t="shared" si="2"/>
        <v>91960</v>
      </c>
      <c r="J36" s="466"/>
    </row>
    <row r="37" spans="1:10" s="6" customFormat="1" ht="15" outlineLevel="1">
      <c r="A37" s="457"/>
      <c r="B37" s="690" t="s">
        <v>3134</v>
      </c>
      <c r="C37" s="457" t="s">
        <v>65</v>
      </c>
      <c r="D37" s="673">
        <v>50</v>
      </c>
      <c r="E37" s="691">
        <v>60</v>
      </c>
      <c r="F37" s="458">
        <f t="shared" si="0"/>
        <v>3000</v>
      </c>
      <c r="G37" s="691">
        <v>450</v>
      </c>
      <c r="H37" s="458">
        <f t="shared" si="1"/>
        <v>22500</v>
      </c>
      <c r="I37" s="532">
        <f t="shared" si="2"/>
        <v>25500</v>
      </c>
      <c r="J37" s="466"/>
    </row>
    <row r="38" spans="1:10" s="6" customFormat="1" ht="15" outlineLevel="1">
      <c r="A38" s="457"/>
      <c r="B38" s="690" t="s">
        <v>3135</v>
      </c>
      <c r="C38" s="457" t="s">
        <v>65</v>
      </c>
      <c r="D38" s="673">
        <v>50</v>
      </c>
      <c r="E38" s="691">
        <v>450</v>
      </c>
      <c r="F38" s="458">
        <f t="shared" si="0"/>
        <v>22500</v>
      </c>
      <c r="G38" s="691">
        <v>1100</v>
      </c>
      <c r="H38" s="458">
        <f t="shared" si="1"/>
        <v>55000</v>
      </c>
      <c r="I38" s="532">
        <f t="shared" si="2"/>
        <v>77500</v>
      </c>
      <c r="J38" s="466"/>
    </row>
    <row r="39" spans="1:10" s="6" customFormat="1" ht="30" outlineLevel="1">
      <c r="A39" s="457"/>
      <c r="B39" s="690" t="s">
        <v>3131</v>
      </c>
      <c r="C39" s="457" t="s">
        <v>65</v>
      </c>
      <c r="D39" s="673">
        <v>28.51</v>
      </c>
      <c r="E39" s="691">
        <v>3650</v>
      </c>
      <c r="F39" s="458">
        <f t="shared" si="0"/>
        <v>104061.5</v>
      </c>
      <c r="G39" s="691">
        <v>4400</v>
      </c>
      <c r="H39" s="458">
        <f t="shared" si="1"/>
        <v>125444</v>
      </c>
      <c r="I39" s="532">
        <f t="shared" si="2"/>
        <v>229505.5</v>
      </c>
      <c r="J39" s="466"/>
    </row>
    <row r="40" spans="1:10" s="6" customFormat="1" ht="15" outlineLevel="1">
      <c r="A40" s="457"/>
      <c r="B40" s="690" t="s">
        <v>3136</v>
      </c>
      <c r="C40" s="457" t="s">
        <v>65</v>
      </c>
      <c r="D40" s="673">
        <v>0.2</v>
      </c>
      <c r="E40" s="691">
        <v>2350</v>
      </c>
      <c r="F40" s="458">
        <f t="shared" si="0"/>
        <v>470</v>
      </c>
      <c r="G40" s="691">
        <v>4400</v>
      </c>
      <c r="H40" s="458">
        <f t="shared" si="1"/>
        <v>880</v>
      </c>
      <c r="I40" s="532">
        <f t="shared" si="2"/>
        <v>1350</v>
      </c>
      <c r="J40" s="466"/>
    </row>
    <row r="41" spans="1:10" s="6" customFormat="1" ht="30" outlineLevel="1">
      <c r="A41" s="457"/>
      <c r="B41" s="690" t="s">
        <v>3129</v>
      </c>
      <c r="C41" s="457" t="s">
        <v>65</v>
      </c>
      <c r="D41" s="673">
        <v>0.2</v>
      </c>
      <c r="E41" s="691">
        <v>0</v>
      </c>
      <c r="F41" s="458">
        <f t="shared" si="0"/>
        <v>0</v>
      </c>
      <c r="G41" s="691">
        <v>220</v>
      </c>
      <c r="H41" s="458">
        <f t="shared" si="1"/>
        <v>44</v>
      </c>
      <c r="I41" s="532">
        <f t="shared" si="2"/>
        <v>44</v>
      </c>
      <c r="J41" s="466"/>
    </row>
    <row r="42" spans="1:10" s="6" customFormat="1" ht="15" outlineLevel="1">
      <c r="A42" s="457"/>
      <c r="B42" s="690" t="s">
        <v>3134</v>
      </c>
      <c r="C42" s="457" t="s">
        <v>65</v>
      </c>
      <c r="D42" s="673">
        <v>0.2</v>
      </c>
      <c r="E42" s="691">
        <v>60</v>
      </c>
      <c r="F42" s="458">
        <f t="shared" si="0"/>
        <v>12</v>
      </c>
      <c r="G42" s="691">
        <v>450</v>
      </c>
      <c r="H42" s="458">
        <f t="shared" si="1"/>
        <v>90</v>
      </c>
      <c r="I42" s="532">
        <f t="shared" si="2"/>
        <v>102</v>
      </c>
      <c r="J42" s="466"/>
    </row>
    <row r="43" spans="1:10" s="6" customFormat="1" ht="15" outlineLevel="1">
      <c r="A43" s="457"/>
      <c r="B43" s="690" t="s">
        <v>3135</v>
      </c>
      <c r="C43" s="457" t="s">
        <v>65</v>
      </c>
      <c r="D43" s="673">
        <v>0.2</v>
      </c>
      <c r="E43" s="691">
        <v>450</v>
      </c>
      <c r="F43" s="458">
        <f t="shared" si="0"/>
        <v>90</v>
      </c>
      <c r="G43" s="691">
        <v>1100</v>
      </c>
      <c r="H43" s="458">
        <f t="shared" si="1"/>
        <v>220</v>
      </c>
      <c r="I43" s="532">
        <f t="shared" si="2"/>
        <v>310</v>
      </c>
      <c r="J43" s="466"/>
    </row>
    <row r="44" spans="1:10" s="6" customFormat="1" ht="30" outlineLevel="1">
      <c r="A44" s="457"/>
      <c r="B44" s="690" t="s">
        <v>3131</v>
      </c>
      <c r="C44" s="457" t="s">
        <v>65</v>
      </c>
      <c r="D44" s="673">
        <v>0.2</v>
      </c>
      <c r="E44" s="691">
        <v>3650</v>
      </c>
      <c r="F44" s="458">
        <f t="shared" si="0"/>
        <v>730</v>
      </c>
      <c r="G44" s="691">
        <v>4400</v>
      </c>
      <c r="H44" s="458">
        <f t="shared" si="1"/>
        <v>880</v>
      </c>
      <c r="I44" s="532">
        <f t="shared" si="2"/>
        <v>1610</v>
      </c>
      <c r="J44" s="466"/>
    </row>
    <row r="45" spans="1:10" s="6" customFormat="1" ht="30" outlineLevel="1">
      <c r="A45" s="457"/>
      <c r="B45" s="690" t="s">
        <v>3137</v>
      </c>
      <c r="C45" s="457" t="s">
        <v>65</v>
      </c>
      <c r="D45" s="673">
        <v>4700</v>
      </c>
      <c r="E45" s="691">
        <v>980</v>
      </c>
      <c r="F45" s="458">
        <f t="shared" si="0"/>
        <v>4606000</v>
      </c>
      <c r="G45" s="691">
        <v>1860</v>
      </c>
      <c r="H45" s="458">
        <f t="shared" si="1"/>
        <v>8742000</v>
      </c>
      <c r="I45" s="532">
        <f t="shared" si="2"/>
        <v>13348000</v>
      </c>
      <c r="J45" s="466"/>
    </row>
    <row r="46" spans="1:10" s="6" customFormat="1" ht="30" outlineLevel="1">
      <c r="A46" s="457"/>
      <c r="B46" s="690" t="s">
        <v>3138</v>
      </c>
      <c r="C46" s="457" t="s">
        <v>65</v>
      </c>
      <c r="D46" s="673">
        <v>4700</v>
      </c>
      <c r="E46" s="691">
        <v>360</v>
      </c>
      <c r="F46" s="458">
        <f t="shared" si="0"/>
        <v>1692000</v>
      </c>
      <c r="G46" s="691">
        <v>980</v>
      </c>
      <c r="H46" s="458">
        <f t="shared" si="1"/>
        <v>4606000</v>
      </c>
      <c r="I46" s="532">
        <f t="shared" si="2"/>
        <v>6298000</v>
      </c>
      <c r="J46" s="466"/>
    </row>
    <row r="47" spans="1:10" s="6" customFormat="1" ht="30" outlineLevel="1">
      <c r="A47" s="457"/>
      <c r="B47" s="690" t="s">
        <v>3139</v>
      </c>
      <c r="C47" s="457" t="s">
        <v>65</v>
      </c>
      <c r="D47" s="673">
        <v>4700</v>
      </c>
      <c r="E47" s="691">
        <v>1350</v>
      </c>
      <c r="F47" s="458">
        <f t="shared" si="0"/>
        <v>6345000</v>
      </c>
      <c r="G47" s="691">
        <v>850</v>
      </c>
      <c r="H47" s="458">
        <f t="shared" si="1"/>
        <v>3995000</v>
      </c>
      <c r="I47" s="532">
        <f t="shared" si="2"/>
        <v>10340000</v>
      </c>
      <c r="J47" s="466"/>
    </row>
    <row r="48" spans="1:10" s="6" customFormat="1" ht="15" outlineLevel="1">
      <c r="A48" s="457"/>
      <c r="B48" s="690" t="s">
        <v>3140</v>
      </c>
      <c r="C48" s="457" t="s">
        <v>65</v>
      </c>
      <c r="D48" s="673">
        <v>1.2</v>
      </c>
      <c r="E48" s="458">
        <v>1530</v>
      </c>
      <c r="F48" s="458">
        <f t="shared" si="0"/>
        <v>1836</v>
      </c>
      <c r="G48" s="465">
        <v>1980</v>
      </c>
      <c r="H48" s="458">
        <f t="shared" si="1"/>
        <v>2376</v>
      </c>
      <c r="I48" s="532">
        <f t="shared" si="2"/>
        <v>4212</v>
      </c>
      <c r="J48" s="466"/>
    </row>
    <row r="49" spans="1:10" s="6" customFormat="1" ht="15" outlineLevel="1">
      <c r="A49" s="457"/>
      <c r="B49" s="690" t="s">
        <v>3141</v>
      </c>
      <c r="C49" s="457" t="s">
        <v>3123</v>
      </c>
      <c r="D49" s="673">
        <v>2</v>
      </c>
      <c r="E49" s="458">
        <v>60</v>
      </c>
      <c r="F49" s="458">
        <f t="shared" si="0"/>
        <v>120</v>
      </c>
      <c r="G49" s="465">
        <v>750</v>
      </c>
      <c r="H49" s="458">
        <f t="shared" si="1"/>
        <v>1500</v>
      </c>
      <c r="I49" s="532">
        <f t="shared" si="2"/>
        <v>1620</v>
      </c>
      <c r="J49" s="466"/>
    </row>
    <row r="50" spans="1:10" s="6" customFormat="1" ht="15" outlineLevel="1">
      <c r="A50" s="457"/>
      <c r="B50" s="1066" t="s">
        <v>3142</v>
      </c>
      <c r="C50" s="1067" t="s">
        <v>65</v>
      </c>
      <c r="D50" s="1069">
        <v>1.2</v>
      </c>
      <c r="E50" s="1071">
        <v>1350</v>
      </c>
      <c r="F50" s="1071">
        <f>E50*D50</f>
        <v>1620</v>
      </c>
      <c r="G50" s="1073">
        <v>850</v>
      </c>
      <c r="H50" s="1071">
        <f t="shared" si="1"/>
        <v>1020</v>
      </c>
      <c r="I50" s="1075">
        <f t="shared" si="2"/>
        <v>2640</v>
      </c>
      <c r="J50" s="466"/>
    </row>
    <row r="51" spans="1:10" s="6" customFormat="1" ht="15" outlineLevel="1">
      <c r="A51" s="457"/>
      <c r="B51" s="1066"/>
      <c r="C51" s="1068"/>
      <c r="D51" s="1070"/>
      <c r="E51" s="1072"/>
      <c r="F51" s="1072"/>
      <c r="G51" s="1074"/>
      <c r="H51" s="1072"/>
      <c r="I51" s="1076"/>
      <c r="J51" s="466"/>
    </row>
    <row r="52" spans="1:10" s="6" customFormat="1" ht="30" outlineLevel="1">
      <c r="A52" s="692"/>
      <c r="B52" s="694" t="s">
        <v>3127</v>
      </c>
      <c r="C52" s="692" t="s">
        <v>65</v>
      </c>
      <c r="D52" s="678">
        <v>1.2</v>
      </c>
      <c r="E52" s="458">
        <v>350</v>
      </c>
      <c r="F52" s="458">
        <f t="shared" si="0"/>
        <v>420</v>
      </c>
      <c r="G52" s="465">
        <v>1980</v>
      </c>
      <c r="H52" s="458">
        <f t="shared" si="1"/>
        <v>2376</v>
      </c>
      <c r="I52" s="532">
        <f t="shared" si="2"/>
        <v>2796</v>
      </c>
      <c r="J52" s="466"/>
    </row>
    <row r="54" spans="1:10" ht="15.6">
      <c r="A54" s="1008" t="s">
        <v>3813</v>
      </c>
      <c r="B54" s="1008"/>
      <c r="C54" s="1008"/>
      <c r="D54" s="1008"/>
      <c r="E54" s="1008"/>
      <c r="F54" s="680">
        <f>SUM(F20:F52)</f>
        <v>18008928.5</v>
      </c>
      <c r="G54" s="681"/>
      <c r="H54" s="680">
        <f>SUM(H20:H52)</f>
        <v>28673325</v>
      </c>
      <c r="I54" s="695">
        <f>SUM(I20:I52)</f>
        <v>46682253.5</v>
      </c>
    </row>
  </sheetData>
  <mergeCells count="33">
    <mergeCell ref="A9:D9"/>
    <mergeCell ref="I10:J10"/>
    <mergeCell ref="A54:E54"/>
    <mergeCell ref="A15:J15"/>
    <mergeCell ref="A16:A17"/>
    <mergeCell ref="B16:B17"/>
    <mergeCell ref="C16:C17"/>
    <mergeCell ref="D16:D17"/>
    <mergeCell ref="E16:F16"/>
    <mergeCell ref="G16:H16"/>
    <mergeCell ref="I16:I17"/>
    <mergeCell ref="J16:J17"/>
    <mergeCell ref="D1:J1"/>
    <mergeCell ref="A2:J2"/>
    <mergeCell ref="A3:J3"/>
    <mergeCell ref="A4:J4"/>
    <mergeCell ref="A5:J5"/>
    <mergeCell ref="A6:J6"/>
    <mergeCell ref="A7:C7"/>
    <mergeCell ref="B19:D19"/>
    <mergeCell ref="B50:B51"/>
    <mergeCell ref="C50:C51"/>
    <mergeCell ref="D50:D51"/>
    <mergeCell ref="E50:E51"/>
    <mergeCell ref="F50:F51"/>
    <mergeCell ref="A13:B13"/>
    <mergeCell ref="C13:J13"/>
    <mergeCell ref="G50:G51"/>
    <mergeCell ref="H50:H51"/>
    <mergeCell ref="I50:I51"/>
    <mergeCell ref="F7:J7"/>
    <mergeCell ref="A8:D8"/>
    <mergeCell ref="F8:H8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2709B-D3FB-42A6-8712-933226A3C0BA}">
  <sheetPr>
    <tabColor rgb="FFFF0000"/>
  </sheetPr>
  <dimension ref="A1:K177"/>
  <sheetViews>
    <sheetView topLeftCell="A154" zoomScale="85" zoomScaleNormal="85" workbookViewId="0">
      <selection activeCell="K23" sqref="K23"/>
    </sheetView>
  </sheetViews>
  <sheetFormatPr defaultColWidth="8.88671875" defaultRowHeight="14.4" outlineLevelRow="1"/>
  <cols>
    <col min="1" max="1" width="12.5546875" customWidth="1"/>
    <col min="2" max="2" width="69.44140625" customWidth="1"/>
    <col min="3" max="3" width="13" customWidth="1"/>
    <col min="4" max="4" width="19.33203125" customWidth="1"/>
    <col min="5" max="5" width="14.5546875" customWidth="1"/>
    <col min="6" max="6" width="17.88671875" customWidth="1"/>
    <col min="7" max="7" width="17.109375" customWidth="1"/>
    <col min="8" max="8" width="17.88671875" customWidth="1"/>
    <col min="9" max="9" width="26.44140625" customWidth="1"/>
    <col min="10" max="10" width="31.88671875" customWidth="1"/>
    <col min="11" max="11" width="16.6640625" customWidth="1"/>
    <col min="12" max="12" width="17.109375" customWidth="1"/>
    <col min="13" max="16" width="10.88671875" bestFit="1" customWidth="1"/>
  </cols>
  <sheetData>
    <row r="1" spans="1:11" s="6" customFormat="1" ht="32.25" customHeight="1" collapsed="1">
      <c r="A1" s="202"/>
      <c r="B1" s="1077" t="s">
        <v>3143</v>
      </c>
      <c r="C1" s="1077"/>
      <c r="D1" s="1077"/>
      <c r="E1" s="668"/>
      <c r="F1" s="668"/>
      <c r="G1" s="669"/>
      <c r="J1" s="671"/>
      <c r="K1" s="359"/>
    </row>
    <row r="2" spans="1:11" s="6" customFormat="1" ht="120.6" outlineLevel="1">
      <c r="A2" s="457"/>
      <c r="B2" s="690" t="s">
        <v>3144</v>
      </c>
      <c r="C2" s="457" t="s">
        <v>3145</v>
      </c>
      <c r="D2" s="673">
        <v>150.53</v>
      </c>
      <c r="E2" s="458">
        <v>5250</v>
      </c>
      <c r="F2" s="458">
        <f t="shared" ref="F2:F11" si="0">E2*D2</f>
        <v>790282.5</v>
      </c>
      <c r="G2" s="465">
        <v>4650</v>
      </c>
      <c r="H2" s="458">
        <f t="shared" ref="H2:H11" si="1">G2*D2</f>
        <v>699964.5</v>
      </c>
      <c r="I2" s="532">
        <f t="shared" ref="I2:I11" si="2">H2+F2</f>
        <v>1490247</v>
      </c>
      <c r="J2" s="466"/>
      <c r="K2" s="359"/>
    </row>
    <row r="3" spans="1:11" s="6" customFormat="1" ht="45" outlineLevel="1">
      <c r="A3" s="457"/>
      <c r="B3" s="697" t="s">
        <v>3146</v>
      </c>
      <c r="C3" s="457" t="s">
        <v>3145</v>
      </c>
      <c r="D3" s="673">
        <v>602.12</v>
      </c>
      <c r="E3" s="458">
        <v>1300</v>
      </c>
      <c r="F3" s="458">
        <f t="shared" si="0"/>
        <v>782756</v>
      </c>
      <c r="G3" s="465">
        <v>1900</v>
      </c>
      <c r="H3" s="458">
        <f t="shared" si="1"/>
        <v>1144028</v>
      </c>
      <c r="I3" s="532">
        <f t="shared" si="2"/>
        <v>1926784</v>
      </c>
      <c r="J3" s="466"/>
      <c r="K3" s="359"/>
    </row>
    <row r="4" spans="1:11" s="6" customFormat="1" ht="45" outlineLevel="1">
      <c r="A4" s="457"/>
      <c r="B4" s="697" t="s">
        <v>3147</v>
      </c>
      <c r="C4" s="457" t="s">
        <v>3148</v>
      </c>
      <c r="D4" s="673">
        <v>7.53</v>
      </c>
      <c r="E4" s="458">
        <v>8920</v>
      </c>
      <c r="F4" s="458">
        <f t="shared" si="0"/>
        <v>67167.600000000006</v>
      </c>
      <c r="G4" s="465">
        <v>10000</v>
      </c>
      <c r="H4" s="458">
        <f t="shared" si="1"/>
        <v>75300</v>
      </c>
      <c r="I4" s="532">
        <f t="shared" si="2"/>
        <v>142467.6</v>
      </c>
      <c r="J4" s="466"/>
      <c r="K4" s="359"/>
    </row>
    <row r="5" spans="1:11" s="6" customFormat="1" ht="120.6" outlineLevel="1">
      <c r="A5" s="457"/>
      <c r="B5" s="690" t="s">
        <v>3149</v>
      </c>
      <c r="C5" s="457" t="s">
        <v>3145</v>
      </c>
      <c r="D5" s="673">
        <v>15.57</v>
      </c>
      <c r="E5" s="458">
        <v>5250</v>
      </c>
      <c r="F5" s="458">
        <f t="shared" si="0"/>
        <v>81742.5</v>
      </c>
      <c r="G5" s="465">
        <v>4650</v>
      </c>
      <c r="H5" s="458">
        <f t="shared" si="1"/>
        <v>72400.5</v>
      </c>
      <c r="I5" s="532">
        <f t="shared" si="2"/>
        <v>154143</v>
      </c>
      <c r="J5" s="466"/>
      <c r="K5" s="359"/>
    </row>
    <row r="6" spans="1:11" s="6" customFormat="1" ht="45" outlineLevel="1">
      <c r="A6" s="457"/>
      <c r="B6" s="697" t="s">
        <v>3146</v>
      </c>
      <c r="C6" s="457" t="s">
        <v>3145</v>
      </c>
      <c r="D6" s="673">
        <v>62.28</v>
      </c>
      <c r="E6" s="458">
        <v>1300</v>
      </c>
      <c r="F6" s="458">
        <f t="shared" si="0"/>
        <v>80964</v>
      </c>
      <c r="G6" s="465">
        <v>1900</v>
      </c>
      <c r="H6" s="458">
        <f t="shared" si="1"/>
        <v>118332</v>
      </c>
      <c r="I6" s="532">
        <f t="shared" si="2"/>
        <v>199296</v>
      </c>
      <c r="J6" s="466"/>
      <c r="K6" s="359"/>
    </row>
    <row r="7" spans="1:11" s="6" customFormat="1" ht="45" outlineLevel="1">
      <c r="A7" s="457"/>
      <c r="B7" s="697" t="s">
        <v>3147</v>
      </c>
      <c r="C7" s="457" t="s">
        <v>3148</v>
      </c>
      <c r="D7" s="673">
        <v>0.78</v>
      </c>
      <c r="E7" s="458">
        <v>8920</v>
      </c>
      <c r="F7" s="458">
        <f t="shared" si="0"/>
        <v>6957.6</v>
      </c>
      <c r="G7" s="465">
        <v>10000</v>
      </c>
      <c r="H7" s="458">
        <f t="shared" si="1"/>
        <v>7800</v>
      </c>
      <c r="I7" s="532">
        <f t="shared" si="2"/>
        <v>14757.6</v>
      </c>
      <c r="J7" s="466"/>
      <c r="K7" s="359"/>
    </row>
    <row r="8" spans="1:11" s="6" customFormat="1" ht="120.6" outlineLevel="1">
      <c r="A8" s="457"/>
      <c r="B8" s="698" t="s">
        <v>3150</v>
      </c>
      <c r="C8" s="457" t="s">
        <v>3145</v>
      </c>
      <c r="D8" s="673">
        <v>331.02</v>
      </c>
      <c r="E8" s="458">
        <v>4250</v>
      </c>
      <c r="F8" s="458">
        <f t="shared" si="0"/>
        <v>1406835</v>
      </c>
      <c r="G8" s="465">
        <v>2650</v>
      </c>
      <c r="H8" s="458">
        <f t="shared" si="1"/>
        <v>877203</v>
      </c>
      <c r="I8" s="532">
        <f t="shared" si="2"/>
        <v>2284038</v>
      </c>
      <c r="J8" s="466"/>
      <c r="K8" s="359"/>
    </row>
    <row r="9" spans="1:11" s="6" customFormat="1" ht="45" outlineLevel="1">
      <c r="A9" s="457"/>
      <c r="B9" s="697" t="s">
        <v>3146</v>
      </c>
      <c r="C9" s="457" t="s">
        <v>3145</v>
      </c>
      <c r="D9" s="673">
        <v>1324.08</v>
      </c>
      <c r="E9" s="458">
        <v>1300</v>
      </c>
      <c r="F9" s="458">
        <f t="shared" si="0"/>
        <v>1721304</v>
      </c>
      <c r="G9" s="465">
        <v>1900</v>
      </c>
      <c r="H9" s="458">
        <f t="shared" si="1"/>
        <v>2515752</v>
      </c>
      <c r="I9" s="532">
        <f t="shared" si="2"/>
        <v>4237056</v>
      </c>
      <c r="J9" s="466"/>
      <c r="K9" s="359"/>
    </row>
    <row r="10" spans="1:11" s="6" customFormat="1" ht="45" outlineLevel="1">
      <c r="A10" s="457"/>
      <c r="B10" s="697" t="s">
        <v>3151</v>
      </c>
      <c r="C10" s="457" t="s">
        <v>3148</v>
      </c>
      <c r="D10" s="673">
        <v>24.83</v>
      </c>
      <c r="E10" s="458">
        <v>8920</v>
      </c>
      <c r="F10" s="458">
        <f t="shared" si="0"/>
        <v>221483.59999999998</v>
      </c>
      <c r="G10" s="465">
        <v>10000</v>
      </c>
      <c r="H10" s="458">
        <f t="shared" si="1"/>
        <v>248299.99999999997</v>
      </c>
      <c r="I10" s="532">
        <f t="shared" si="2"/>
        <v>469783.6</v>
      </c>
      <c r="J10" s="466"/>
      <c r="K10" s="359"/>
    </row>
    <row r="11" spans="1:11" s="6" customFormat="1" ht="45" outlineLevel="1">
      <c r="A11" s="457"/>
      <c r="B11" s="690" t="s">
        <v>3152</v>
      </c>
      <c r="C11" s="457" t="s">
        <v>31</v>
      </c>
      <c r="D11" s="673">
        <v>17</v>
      </c>
      <c r="E11" s="458">
        <v>5700</v>
      </c>
      <c r="F11" s="458">
        <f t="shared" si="0"/>
        <v>96900</v>
      </c>
      <c r="G11" s="465">
        <v>950</v>
      </c>
      <c r="H11" s="458">
        <f t="shared" si="1"/>
        <v>16150</v>
      </c>
      <c r="I11" s="532">
        <f t="shared" si="2"/>
        <v>113050</v>
      </c>
      <c r="J11" s="466"/>
      <c r="K11" s="359"/>
    </row>
    <row r="12" spans="1:11" s="6" customFormat="1" ht="15.6" outlineLevel="1">
      <c r="A12" s="202"/>
      <c r="B12" s="134" t="s">
        <v>3153</v>
      </c>
      <c r="C12" s="197"/>
      <c r="D12" s="198"/>
      <c r="E12" s="38"/>
      <c r="F12" s="38"/>
      <c r="G12" s="39"/>
      <c r="H12" s="38"/>
      <c r="I12" s="40"/>
      <c r="J12" s="41"/>
      <c r="K12" s="359"/>
    </row>
    <row r="13" spans="1:11" s="6" customFormat="1" ht="17.399999999999999" outlineLevel="1">
      <c r="A13" s="202"/>
      <c r="B13" s="199" t="s">
        <v>3154</v>
      </c>
      <c r="C13" s="197" t="s">
        <v>3145</v>
      </c>
      <c r="D13" s="198">
        <v>6027.9</v>
      </c>
      <c r="E13" s="38"/>
      <c r="F13" s="38"/>
      <c r="G13" s="39"/>
      <c r="H13" s="38"/>
      <c r="I13" s="40"/>
      <c r="J13" s="41"/>
      <c r="K13" s="359"/>
    </row>
    <row r="14" spans="1:11" s="6" customFormat="1" ht="30" outlineLevel="1">
      <c r="A14" s="202"/>
      <c r="B14" s="199" t="s">
        <v>3155</v>
      </c>
      <c r="C14" s="197" t="s">
        <v>3145</v>
      </c>
      <c r="D14" s="198">
        <v>6027.9</v>
      </c>
      <c r="E14" s="38"/>
      <c r="F14" s="38"/>
      <c r="G14" s="39"/>
      <c r="H14" s="38"/>
      <c r="I14" s="40"/>
      <c r="J14" s="41"/>
      <c r="K14" s="359"/>
    </row>
    <row r="15" spans="1:11" s="6" customFormat="1" ht="30" outlineLevel="1">
      <c r="A15" s="202"/>
      <c r="B15" s="199" t="s">
        <v>3156</v>
      </c>
      <c r="C15" s="197" t="s">
        <v>3145</v>
      </c>
      <c r="D15" s="198">
        <v>6027.9</v>
      </c>
      <c r="E15" s="38"/>
      <c r="F15" s="38"/>
      <c r="G15" s="39"/>
      <c r="H15" s="38"/>
      <c r="I15" s="40"/>
      <c r="J15" s="41"/>
      <c r="K15" s="359"/>
    </row>
    <row r="16" spans="1:11" s="6" customFormat="1" ht="17.399999999999999" outlineLevel="1">
      <c r="A16" s="202"/>
      <c r="B16" s="199" t="s">
        <v>3157</v>
      </c>
      <c r="C16" s="197" t="s">
        <v>3145</v>
      </c>
      <c r="D16" s="198">
        <v>6027.9</v>
      </c>
      <c r="E16" s="38"/>
      <c r="F16" s="38"/>
      <c r="G16" s="39"/>
      <c r="H16" s="38"/>
      <c r="I16" s="40"/>
      <c r="J16" s="41"/>
      <c r="K16" s="359"/>
    </row>
    <row r="17" spans="1:11" s="6" customFormat="1" ht="30" outlineLevel="1">
      <c r="A17" s="202"/>
      <c r="B17" s="199" t="s">
        <v>3158</v>
      </c>
      <c r="C17" s="197" t="s">
        <v>3159</v>
      </c>
      <c r="D17" s="198" t="s">
        <v>3160</v>
      </c>
      <c r="E17" s="38"/>
      <c r="F17" s="38"/>
      <c r="G17" s="39"/>
      <c r="H17" s="38"/>
      <c r="I17" s="40"/>
      <c r="J17" s="41"/>
      <c r="K17" s="359"/>
    </row>
    <row r="18" spans="1:11" s="6" customFormat="1" ht="30" outlineLevel="1">
      <c r="A18" s="202"/>
      <c r="B18" s="199" t="s">
        <v>3161</v>
      </c>
      <c r="C18" s="197" t="s">
        <v>3159</v>
      </c>
      <c r="D18" s="198" t="s">
        <v>3162</v>
      </c>
      <c r="E18" s="38"/>
      <c r="F18" s="38"/>
      <c r="G18" s="39"/>
      <c r="H18" s="38"/>
      <c r="I18" s="40"/>
      <c r="J18" s="41"/>
      <c r="K18" s="359"/>
    </row>
    <row r="19" spans="1:11" s="6" customFormat="1" ht="17.399999999999999" outlineLevel="1">
      <c r="A19" s="202"/>
      <c r="B19" s="199" t="s">
        <v>3163</v>
      </c>
      <c r="C19" s="197" t="s">
        <v>3159</v>
      </c>
      <c r="D19" s="198" t="s">
        <v>3164</v>
      </c>
      <c r="E19" s="38"/>
      <c r="F19" s="38"/>
      <c r="G19" s="39"/>
      <c r="H19" s="38"/>
      <c r="I19" s="40"/>
      <c r="J19" s="41"/>
      <c r="K19" s="359"/>
    </row>
    <row r="20" spans="1:11" s="6" customFormat="1" ht="30" outlineLevel="1">
      <c r="A20" s="202"/>
      <c r="B20" s="199" t="s">
        <v>3165</v>
      </c>
      <c r="C20" s="197" t="s">
        <v>3159</v>
      </c>
      <c r="D20" s="198" t="s">
        <v>3166</v>
      </c>
      <c r="E20" s="38"/>
      <c r="F20" s="38"/>
      <c r="G20" s="39"/>
      <c r="H20" s="38"/>
      <c r="I20" s="40"/>
      <c r="J20" s="41"/>
      <c r="K20" s="359"/>
    </row>
    <row r="21" spans="1:11" s="6" customFormat="1" ht="45" outlineLevel="1">
      <c r="A21" s="202"/>
      <c r="B21" s="199" t="s">
        <v>3167</v>
      </c>
      <c r="C21" s="197" t="s">
        <v>3168</v>
      </c>
      <c r="D21" s="198" t="s">
        <v>3169</v>
      </c>
      <c r="E21" s="38"/>
      <c r="F21" s="38"/>
      <c r="G21" s="39"/>
      <c r="H21" s="38"/>
      <c r="I21" s="40"/>
      <c r="J21" s="41"/>
      <c r="K21" s="359"/>
    </row>
    <row r="22" spans="1:11" s="6" customFormat="1" ht="15" outlineLevel="1">
      <c r="A22" s="202"/>
      <c r="B22" s="199" t="s">
        <v>3170</v>
      </c>
      <c r="C22" s="197" t="s">
        <v>31</v>
      </c>
      <c r="D22" s="198">
        <v>784</v>
      </c>
      <c r="E22" s="38"/>
      <c r="F22" s="38"/>
      <c r="G22" s="39"/>
      <c r="H22" s="38"/>
      <c r="I22" s="40"/>
      <c r="J22" s="41"/>
      <c r="K22" s="359"/>
    </row>
    <row r="23" spans="1:11" s="6" customFormat="1" ht="75" outlineLevel="1">
      <c r="A23" s="202"/>
      <c r="B23" s="133" t="s">
        <v>3171</v>
      </c>
      <c r="C23" s="197" t="s">
        <v>3145</v>
      </c>
      <c r="D23" s="198">
        <v>6.34</v>
      </c>
      <c r="E23" s="38"/>
      <c r="F23" s="38"/>
      <c r="G23" s="39"/>
      <c r="H23" s="38"/>
      <c r="I23" s="40"/>
      <c r="J23" s="41"/>
      <c r="K23" s="359"/>
    </row>
    <row r="24" spans="1:11" s="6" customFormat="1" ht="15.6" outlineLevel="1">
      <c r="A24" s="202"/>
      <c r="B24" s="134" t="s">
        <v>3172</v>
      </c>
      <c r="C24" s="197"/>
      <c r="D24" s="198"/>
      <c r="E24" s="38"/>
      <c r="F24" s="38"/>
      <c r="G24" s="39"/>
      <c r="H24" s="38"/>
      <c r="I24" s="40"/>
      <c r="J24" s="41"/>
      <c r="K24" s="359"/>
    </row>
    <row r="25" spans="1:11" s="6" customFormat="1" ht="60" outlineLevel="1">
      <c r="A25" s="202"/>
      <c r="B25" s="199" t="s">
        <v>3173</v>
      </c>
      <c r="C25" s="197" t="s">
        <v>31</v>
      </c>
      <c r="D25" s="198">
        <v>24</v>
      </c>
      <c r="E25" s="38"/>
      <c r="F25" s="38"/>
      <c r="G25" s="39"/>
      <c r="H25" s="38"/>
      <c r="I25" s="40"/>
      <c r="J25" s="41"/>
      <c r="K25" s="359"/>
    </row>
    <row r="26" spans="1:11" s="6" customFormat="1" ht="45" outlineLevel="1">
      <c r="A26" s="202"/>
      <c r="B26" s="199" t="s">
        <v>3174</v>
      </c>
      <c r="C26" s="197" t="s">
        <v>31</v>
      </c>
      <c r="D26" s="198">
        <v>28</v>
      </c>
      <c r="E26" s="38"/>
      <c r="F26" s="38"/>
      <c r="G26" s="39"/>
      <c r="H26" s="38"/>
      <c r="I26" s="40"/>
      <c r="J26" s="41"/>
      <c r="K26" s="359"/>
    </row>
    <row r="27" spans="1:11" s="6" customFormat="1" ht="60" outlineLevel="1">
      <c r="A27" s="202"/>
      <c r="B27" s="199" t="s">
        <v>3175</v>
      </c>
      <c r="C27" s="197" t="s">
        <v>31</v>
      </c>
      <c r="D27" s="198">
        <v>28</v>
      </c>
      <c r="E27" s="38"/>
      <c r="F27" s="38"/>
      <c r="G27" s="39"/>
      <c r="H27" s="38"/>
      <c r="I27" s="40"/>
      <c r="J27" s="41"/>
      <c r="K27" s="359"/>
    </row>
    <row r="28" spans="1:11" s="6" customFormat="1" ht="45" outlineLevel="1">
      <c r="A28" s="202"/>
      <c r="B28" s="199" t="s">
        <v>3176</v>
      </c>
      <c r="C28" s="197" t="s">
        <v>31</v>
      </c>
      <c r="D28" s="198">
        <v>1</v>
      </c>
      <c r="E28" s="38"/>
      <c r="F28" s="38"/>
      <c r="G28" s="39"/>
      <c r="H28" s="38"/>
      <c r="I28" s="40"/>
      <c r="J28" s="41"/>
      <c r="K28" s="359"/>
    </row>
    <row r="29" spans="1:11" s="6" customFormat="1" ht="15.6" outlineLevel="1">
      <c r="A29" s="202"/>
      <c r="B29" s="135" t="s">
        <v>3177</v>
      </c>
      <c r="C29" s="197"/>
      <c r="D29" s="198"/>
      <c r="E29" s="38"/>
      <c r="F29" s="38"/>
      <c r="G29" s="39"/>
      <c r="H29" s="38"/>
      <c r="I29" s="40"/>
      <c r="J29" s="41"/>
      <c r="K29" s="359"/>
    </row>
    <row r="30" spans="1:11" s="6" customFormat="1" ht="60" outlineLevel="1">
      <c r="A30" s="202"/>
      <c r="B30" s="199" t="s">
        <v>3178</v>
      </c>
      <c r="C30" s="197" t="s">
        <v>3179</v>
      </c>
      <c r="D30" s="198" t="s">
        <v>3180</v>
      </c>
      <c r="E30" s="38"/>
      <c r="F30" s="38"/>
      <c r="G30" s="39"/>
      <c r="H30" s="38"/>
      <c r="I30" s="40"/>
      <c r="J30" s="41"/>
      <c r="K30" s="359"/>
    </row>
    <row r="31" spans="1:11" s="6" customFormat="1" ht="15" outlineLevel="1">
      <c r="A31" s="202"/>
      <c r="B31" s="199" t="s">
        <v>3181</v>
      </c>
      <c r="C31" s="956" t="s">
        <v>3179</v>
      </c>
      <c r="D31" s="957" t="s">
        <v>3182</v>
      </c>
      <c r="E31" s="38"/>
      <c r="F31" s="38"/>
      <c r="G31" s="39"/>
      <c r="H31" s="38"/>
      <c r="I31" s="40"/>
      <c r="J31" s="41"/>
      <c r="K31" s="359"/>
    </row>
    <row r="32" spans="1:11" s="6" customFormat="1" ht="30" outlineLevel="1">
      <c r="A32" s="202"/>
      <c r="B32" s="199" t="s">
        <v>3183</v>
      </c>
      <c r="C32" s="956"/>
      <c r="D32" s="957"/>
      <c r="E32" s="38"/>
      <c r="F32" s="38"/>
      <c r="G32" s="39"/>
      <c r="H32" s="38"/>
      <c r="I32" s="40"/>
      <c r="J32" s="41"/>
      <c r="K32" s="359"/>
    </row>
    <row r="33" spans="1:11" s="6" customFormat="1" ht="15" outlineLevel="1">
      <c r="A33" s="202"/>
      <c r="B33" s="199" t="s">
        <v>3184</v>
      </c>
      <c r="C33" s="956" t="s">
        <v>3179</v>
      </c>
      <c r="D33" s="957" t="s">
        <v>3185</v>
      </c>
      <c r="E33" s="38"/>
      <c r="F33" s="38"/>
      <c r="G33" s="39"/>
      <c r="H33" s="38"/>
      <c r="I33" s="40"/>
      <c r="J33" s="41"/>
      <c r="K33" s="359"/>
    </row>
    <row r="34" spans="1:11" s="6" customFormat="1" ht="45" outlineLevel="1">
      <c r="A34" s="202"/>
      <c r="B34" s="199" t="s">
        <v>3186</v>
      </c>
      <c r="C34" s="956"/>
      <c r="D34" s="957"/>
      <c r="E34" s="38"/>
      <c r="F34" s="38"/>
      <c r="G34" s="39"/>
      <c r="H34" s="38"/>
      <c r="I34" s="40"/>
      <c r="J34" s="41"/>
      <c r="K34" s="359"/>
    </row>
    <row r="35" spans="1:11" s="6" customFormat="1" ht="15" outlineLevel="1">
      <c r="A35" s="202"/>
      <c r="B35" s="199" t="s">
        <v>3187</v>
      </c>
      <c r="C35" s="956" t="s">
        <v>3179</v>
      </c>
      <c r="D35" s="957" t="s">
        <v>3188</v>
      </c>
      <c r="E35" s="38"/>
      <c r="F35" s="38"/>
      <c r="G35" s="39"/>
      <c r="H35" s="38"/>
      <c r="I35" s="40"/>
      <c r="J35" s="41"/>
      <c r="K35" s="359"/>
    </row>
    <row r="36" spans="1:11" s="6" customFormat="1" ht="30" outlineLevel="1">
      <c r="A36" s="202"/>
      <c r="B36" s="199" t="s">
        <v>3189</v>
      </c>
      <c r="C36" s="956"/>
      <c r="D36" s="957"/>
      <c r="E36" s="38"/>
      <c r="F36" s="38"/>
      <c r="G36" s="39"/>
      <c r="H36" s="38"/>
      <c r="I36" s="40"/>
      <c r="J36" s="41"/>
      <c r="K36" s="359"/>
    </row>
    <row r="37" spans="1:11" s="6" customFormat="1" ht="15" outlineLevel="1">
      <c r="A37" s="202"/>
      <c r="B37" s="199" t="s">
        <v>3190</v>
      </c>
      <c r="C37" s="956" t="s">
        <v>3179</v>
      </c>
      <c r="D37" s="957" t="s">
        <v>3191</v>
      </c>
      <c r="E37" s="38"/>
      <c r="F37" s="38"/>
      <c r="G37" s="39"/>
      <c r="H37" s="38"/>
      <c r="I37" s="40"/>
      <c r="J37" s="41"/>
      <c r="K37" s="359"/>
    </row>
    <row r="38" spans="1:11" s="6" customFormat="1" ht="45" outlineLevel="1">
      <c r="A38" s="202"/>
      <c r="B38" s="199" t="s">
        <v>3192</v>
      </c>
      <c r="C38" s="956"/>
      <c r="D38" s="957"/>
      <c r="E38" s="38"/>
      <c r="F38" s="38"/>
      <c r="G38" s="39"/>
      <c r="H38" s="38"/>
      <c r="I38" s="40"/>
      <c r="J38" s="41"/>
      <c r="K38" s="359"/>
    </row>
    <row r="39" spans="1:11" s="6" customFormat="1" ht="15" outlineLevel="1">
      <c r="A39" s="202"/>
      <c r="B39" s="199" t="s">
        <v>3193</v>
      </c>
      <c r="C39" s="956" t="s">
        <v>3179</v>
      </c>
      <c r="D39" s="957" t="s">
        <v>3194</v>
      </c>
      <c r="E39" s="38"/>
      <c r="F39" s="38"/>
      <c r="G39" s="39"/>
      <c r="H39" s="38"/>
      <c r="I39" s="40"/>
      <c r="J39" s="41"/>
      <c r="K39" s="359"/>
    </row>
    <row r="40" spans="1:11" s="6" customFormat="1" ht="30" outlineLevel="1">
      <c r="A40" s="202"/>
      <c r="B40" s="199" t="s">
        <v>3195</v>
      </c>
      <c r="C40" s="956"/>
      <c r="D40" s="957"/>
      <c r="E40" s="38"/>
      <c r="F40" s="38"/>
      <c r="G40" s="39"/>
      <c r="H40" s="38"/>
      <c r="I40" s="40"/>
      <c r="J40" s="41"/>
      <c r="K40" s="359"/>
    </row>
    <row r="41" spans="1:11" s="6" customFormat="1" ht="15.6" outlineLevel="1">
      <c r="A41" s="202"/>
      <c r="B41" s="135" t="s">
        <v>3196</v>
      </c>
      <c r="C41" s="197"/>
      <c r="D41" s="198"/>
      <c r="E41" s="38"/>
      <c r="F41" s="38"/>
      <c r="G41" s="39"/>
      <c r="H41" s="38"/>
      <c r="I41" s="40"/>
      <c r="J41" s="41"/>
      <c r="K41" s="359"/>
    </row>
    <row r="42" spans="1:11" s="6" customFormat="1" ht="30" outlineLevel="1">
      <c r="A42" s="202"/>
      <c r="B42" s="199" t="s">
        <v>3197</v>
      </c>
      <c r="C42" s="197" t="s">
        <v>3159</v>
      </c>
      <c r="D42" s="198" t="s">
        <v>3198</v>
      </c>
      <c r="E42" s="38"/>
      <c r="F42" s="38"/>
      <c r="G42" s="39"/>
      <c r="H42" s="38"/>
      <c r="I42" s="40"/>
      <c r="J42" s="41"/>
      <c r="K42" s="359"/>
    </row>
    <row r="43" spans="1:11" s="6" customFormat="1" ht="30" outlineLevel="1">
      <c r="A43" s="202"/>
      <c r="B43" s="199" t="s">
        <v>3199</v>
      </c>
      <c r="C43" s="197" t="s">
        <v>3159</v>
      </c>
      <c r="D43" s="198" t="s">
        <v>3200</v>
      </c>
      <c r="E43" s="38"/>
      <c r="F43" s="38"/>
      <c r="G43" s="39"/>
      <c r="H43" s="38"/>
      <c r="I43" s="40"/>
      <c r="J43" s="41"/>
      <c r="K43" s="359"/>
    </row>
    <row r="44" spans="1:11" s="6" customFormat="1" ht="30" outlineLevel="1">
      <c r="A44" s="202"/>
      <c r="B44" s="199" t="s">
        <v>3201</v>
      </c>
      <c r="C44" s="197" t="s">
        <v>3159</v>
      </c>
      <c r="D44" s="198" t="s">
        <v>3202</v>
      </c>
      <c r="E44" s="38"/>
      <c r="F44" s="38"/>
      <c r="G44" s="39"/>
      <c r="H44" s="38"/>
      <c r="I44" s="40"/>
      <c r="J44" s="41"/>
      <c r="K44" s="359"/>
    </row>
    <row r="45" spans="1:11" s="6" customFormat="1" ht="15.6" outlineLevel="1">
      <c r="A45" s="202"/>
      <c r="B45" s="135" t="s">
        <v>3203</v>
      </c>
      <c r="C45" s="197"/>
      <c r="D45" s="198"/>
      <c r="E45" s="38"/>
      <c r="F45" s="38"/>
      <c r="G45" s="39"/>
      <c r="H45" s="38"/>
      <c r="I45" s="40"/>
      <c r="J45" s="41"/>
      <c r="K45" s="359"/>
    </row>
    <row r="46" spans="1:11" s="6" customFormat="1" ht="285" outlineLevel="1">
      <c r="A46" s="202"/>
      <c r="B46" s="133" t="s">
        <v>3204</v>
      </c>
      <c r="C46" s="197" t="s">
        <v>3205</v>
      </c>
      <c r="D46" s="198" t="s">
        <v>3206</v>
      </c>
      <c r="E46" s="38"/>
      <c r="F46" s="38"/>
      <c r="G46" s="39"/>
      <c r="H46" s="38"/>
      <c r="I46" s="40"/>
      <c r="J46" s="41"/>
      <c r="K46" s="359"/>
    </row>
    <row r="47" spans="1:11" s="6" customFormat="1" ht="135" outlineLevel="1">
      <c r="A47" s="202"/>
      <c r="B47" s="133" t="s">
        <v>3207</v>
      </c>
      <c r="C47" s="197" t="s">
        <v>3205</v>
      </c>
      <c r="D47" s="198" t="s">
        <v>3208</v>
      </c>
      <c r="E47" s="38"/>
      <c r="F47" s="38"/>
      <c r="G47" s="39"/>
      <c r="H47" s="38"/>
      <c r="I47" s="40"/>
      <c r="J47" s="41"/>
      <c r="K47" s="359"/>
    </row>
    <row r="48" spans="1:11" s="6" customFormat="1" ht="135" outlineLevel="1">
      <c r="A48" s="202"/>
      <c r="B48" s="133" t="s">
        <v>3209</v>
      </c>
      <c r="C48" s="197" t="s">
        <v>3205</v>
      </c>
      <c r="D48" s="198" t="s">
        <v>3206</v>
      </c>
      <c r="E48" s="38"/>
      <c r="F48" s="38"/>
      <c r="G48" s="39"/>
      <c r="H48" s="38"/>
      <c r="I48" s="40"/>
      <c r="J48" s="41"/>
      <c r="K48" s="359"/>
    </row>
    <row r="49" spans="1:11" s="6" customFormat="1" ht="135" outlineLevel="1">
      <c r="A49" s="202"/>
      <c r="B49" s="133" t="s">
        <v>3210</v>
      </c>
      <c r="C49" s="197" t="s">
        <v>3205</v>
      </c>
      <c r="D49" s="198" t="s">
        <v>3211</v>
      </c>
      <c r="E49" s="38"/>
      <c r="F49" s="38"/>
      <c r="G49" s="39"/>
      <c r="H49" s="38"/>
      <c r="I49" s="40"/>
      <c r="J49" s="41"/>
      <c r="K49" s="359"/>
    </row>
    <row r="50" spans="1:11" s="6" customFormat="1" ht="105" outlineLevel="1">
      <c r="A50" s="202"/>
      <c r="B50" s="133" t="s">
        <v>3212</v>
      </c>
      <c r="C50" s="197" t="s">
        <v>3205</v>
      </c>
      <c r="D50" s="198" t="s">
        <v>3213</v>
      </c>
      <c r="E50" s="38"/>
      <c r="F50" s="38"/>
      <c r="G50" s="39"/>
      <c r="H50" s="38"/>
      <c r="I50" s="40"/>
      <c r="J50" s="41"/>
      <c r="K50" s="359"/>
    </row>
    <row r="51" spans="1:11" s="6" customFormat="1" ht="135" outlineLevel="1">
      <c r="A51" s="202"/>
      <c r="B51" s="133" t="s">
        <v>3214</v>
      </c>
      <c r="C51" s="197" t="s">
        <v>3205</v>
      </c>
      <c r="D51" s="198" t="s">
        <v>3215</v>
      </c>
      <c r="E51" s="38"/>
      <c r="F51" s="38"/>
      <c r="G51" s="39"/>
      <c r="H51" s="38"/>
      <c r="I51" s="40"/>
      <c r="J51" s="41"/>
      <c r="K51" s="359"/>
    </row>
    <row r="52" spans="1:11" s="6" customFormat="1" ht="135" outlineLevel="1">
      <c r="A52" s="202"/>
      <c r="B52" s="133" t="s">
        <v>3216</v>
      </c>
      <c r="C52" s="197" t="s">
        <v>3205</v>
      </c>
      <c r="D52" s="198" t="s">
        <v>3217</v>
      </c>
      <c r="E52" s="38"/>
      <c r="F52" s="38"/>
      <c r="G52" s="39"/>
      <c r="H52" s="38"/>
      <c r="I52" s="40"/>
      <c r="J52" s="41"/>
      <c r="K52" s="359"/>
    </row>
    <row r="53" spans="1:11" s="6" customFormat="1" ht="135" outlineLevel="1">
      <c r="A53" s="202"/>
      <c r="B53" s="133" t="s">
        <v>3218</v>
      </c>
      <c r="C53" s="197" t="s">
        <v>3205</v>
      </c>
      <c r="D53" s="198" t="s">
        <v>3219</v>
      </c>
      <c r="E53" s="38"/>
      <c r="F53" s="38"/>
      <c r="G53" s="39"/>
      <c r="H53" s="38"/>
      <c r="I53" s="40"/>
      <c r="J53" s="41"/>
      <c r="K53" s="359"/>
    </row>
    <row r="54" spans="1:11" s="6" customFormat="1" ht="135" outlineLevel="1">
      <c r="A54" s="202"/>
      <c r="B54" s="133" t="s">
        <v>3220</v>
      </c>
      <c r="C54" s="197" t="s">
        <v>3205</v>
      </c>
      <c r="D54" s="198" t="s">
        <v>3221</v>
      </c>
      <c r="E54" s="38"/>
      <c r="F54" s="38"/>
      <c r="G54" s="39"/>
      <c r="H54" s="38"/>
      <c r="I54" s="40"/>
      <c r="J54" s="41"/>
      <c r="K54" s="359"/>
    </row>
    <row r="55" spans="1:11" s="6" customFormat="1" ht="135" outlineLevel="1">
      <c r="A55" s="202"/>
      <c r="B55" s="133" t="s">
        <v>3222</v>
      </c>
      <c r="C55" s="197" t="s">
        <v>3205</v>
      </c>
      <c r="D55" s="198" t="s">
        <v>3223</v>
      </c>
      <c r="E55" s="38"/>
      <c r="F55" s="38"/>
      <c r="G55" s="39"/>
      <c r="H55" s="38"/>
      <c r="I55" s="40"/>
      <c r="J55" s="41"/>
      <c r="K55" s="359"/>
    </row>
    <row r="56" spans="1:11" s="6" customFormat="1" ht="135" outlineLevel="1">
      <c r="A56" s="202"/>
      <c r="B56" s="133" t="s">
        <v>3224</v>
      </c>
      <c r="C56" s="197" t="s">
        <v>3205</v>
      </c>
      <c r="D56" s="198" t="s">
        <v>3225</v>
      </c>
      <c r="E56" s="38"/>
      <c r="F56" s="38"/>
      <c r="G56" s="39"/>
      <c r="H56" s="38"/>
      <c r="I56" s="40"/>
      <c r="J56" s="41"/>
      <c r="K56" s="359"/>
    </row>
    <row r="57" spans="1:11" s="6" customFormat="1" ht="135" outlineLevel="1">
      <c r="A57" s="202"/>
      <c r="B57" s="133" t="s">
        <v>3226</v>
      </c>
      <c r="C57" s="197" t="s">
        <v>3205</v>
      </c>
      <c r="D57" s="198" t="s">
        <v>3227</v>
      </c>
      <c r="E57" s="38"/>
      <c r="F57" s="38"/>
      <c r="G57" s="39"/>
      <c r="H57" s="38"/>
      <c r="I57" s="40"/>
      <c r="J57" s="41"/>
      <c r="K57" s="359"/>
    </row>
    <row r="58" spans="1:11" s="6" customFormat="1" ht="150" outlineLevel="1">
      <c r="A58" s="202"/>
      <c r="B58" s="133" t="s">
        <v>3228</v>
      </c>
      <c r="C58" s="197" t="s">
        <v>3205</v>
      </c>
      <c r="D58" s="198" t="s">
        <v>3229</v>
      </c>
      <c r="E58" s="38"/>
      <c r="F58" s="38"/>
      <c r="G58" s="39"/>
      <c r="H58" s="38"/>
      <c r="I58" s="40"/>
      <c r="J58" s="41"/>
      <c r="K58" s="359"/>
    </row>
    <row r="59" spans="1:11" s="6" customFormat="1" ht="150" outlineLevel="1">
      <c r="A59" s="202"/>
      <c r="B59" s="133" t="s">
        <v>3230</v>
      </c>
      <c r="C59" s="197" t="s">
        <v>3205</v>
      </c>
      <c r="D59" s="198" t="s">
        <v>3229</v>
      </c>
      <c r="E59" s="38"/>
      <c r="F59" s="38"/>
      <c r="G59" s="39"/>
      <c r="H59" s="38"/>
      <c r="I59" s="40"/>
      <c r="J59" s="41"/>
      <c r="K59" s="359"/>
    </row>
    <row r="60" spans="1:11" s="6" customFormat="1" ht="150" outlineLevel="1">
      <c r="A60" s="202"/>
      <c r="B60" s="133" t="s">
        <v>3231</v>
      </c>
      <c r="C60" s="197" t="s">
        <v>3205</v>
      </c>
      <c r="D60" s="198" t="s">
        <v>3232</v>
      </c>
      <c r="E60" s="38"/>
      <c r="F60" s="38"/>
      <c r="G60" s="39"/>
      <c r="H60" s="38"/>
      <c r="I60" s="40"/>
      <c r="J60" s="41"/>
      <c r="K60" s="359"/>
    </row>
    <row r="61" spans="1:11" s="6" customFormat="1" ht="135" outlineLevel="1">
      <c r="A61" s="202"/>
      <c r="B61" s="133" t="s">
        <v>3233</v>
      </c>
      <c r="C61" s="197" t="s">
        <v>3205</v>
      </c>
      <c r="D61" s="198" t="s">
        <v>3234</v>
      </c>
      <c r="E61" s="38"/>
      <c r="F61" s="38"/>
      <c r="G61" s="39"/>
      <c r="H61" s="38"/>
      <c r="I61" s="40"/>
      <c r="J61" s="41"/>
      <c r="K61" s="359"/>
    </row>
    <row r="62" spans="1:11" s="6" customFormat="1" ht="135" outlineLevel="1">
      <c r="A62" s="202"/>
      <c r="B62" s="133" t="s">
        <v>3235</v>
      </c>
      <c r="C62" s="197" t="s">
        <v>3205</v>
      </c>
      <c r="D62" s="198" t="s">
        <v>3236</v>
      </c>
      <c r="E62" s="38"/>
      <c r="F62" s="38"/>
      <c r="G62" s="39"/>
      <c r="H62" s="38"/>
      <c r="I62" s="40"/>
      <c r="J62" s="41"/>
      <c r="K62" s="359"/>
    </row>
    <row r="63" spans="1:11" s="6" customFormat="1" ht="135" outlineLevel="1">
      <c r="A63" s="202"/>
      <c r="B63" s="133" t="s">
        <v>3237</v>
      </c>
      <c r="C63" s="197" t="s">
        <v>3205</v>
      </c>
      <c r="D63" s="198" t="s">
        <v>3238</v>
      </c>
      <c r="E63" s="38"/>
      <c r="F63" s="38"/>
      <c r="G63" s="39"/>
      <c r="H63" s="38"/>
      <c r="I63" s="40"/>
      <c r="J63" s="41"/>
      <c r="K63" s="359"/>
    </row>
    <row r="64" spans="1:11" s="6" customFormat="1" ht="135" outlineLevel="1">
      <c r="A64" s="202"/>
      <c r="B64" s="133" t="s">
        <v>3239</v>
      </c>
      <c r="C64" s="197" t="s">
        <v>3205</v>
      </c>
      <c r="D64" s="198" t="s">
        <v>3206</v>
      </c>
      <c r="E64" s="38"/>
      <c r="F64" s="38"/>
      <c r="G64" s="39"/>
      <c r="H64" s="38"/>
      <c r="I64" s="40"/>
      <c r="J64" s="41"/>
      <c r="K64" s="359"/>
    </row>
    <row r="65" spans="1:11" s="6" customFormat="1" ht="135" outlineLevel="1">
      <c r="A65" s="202"/>
      <c r="B65" s="133" t="s">
        <v>3240</v>
      </c>
      <c r="C65" s="197" t="s">
        <v>3205</v>
      </c>
      <c r="D65" s="198" t="s">
        <v>3206</v>
      </c>
      <c r="E65" s="38"/>
      <c r="F65" s="38"/>
      <c r="G65" s="39"/>
      <c r="H65" s="38"/>
      <c r="I65" s="40"/>
      <c r="J65" s="41"/>
      <c r="K65" s="359"/>
    </row>
    <row r="66" spans="1:11" s="6" customFormat="1" ht="135" outlineLevel="1">
      <c r="A66" s="202"/>
      <c r="B66" s="133" t="s">
        <v>3241</v>
      </c>
      <c r="C66" s="197" t="s">
        <v>3205</v>
      </c>
      <c r="D66" s="198" t="s">
        <v>3242</v>
      </c>
      <c r="E66" s="38"/>
      <c r="F66" s="38"/>
      <c r="G66" s="39"/>
      <c r="H66" s="38"/>
      <c r="I66" s="40"/>
      <c r="J66" s="41"/>
      <c r="K66" s="359"/>
    </row>
    <row r="67" spans="1:11" s="6" customFormat="1" ht="135" outlineLevel="1">
      <c r="A67" s="202"/>
      <c r="B67" s="133" t="s">
        <v>3243</v>
      </c>
      <c r="C67" s="197" t="s">
        <v>3205</v>
      </c>
      <c r="D67" s="198" t="s">
        <v>3234</v>
      </c>
      <c r="E67" s="38"/>
      <c r="F67" s="38"/>
      <c r="G67" s="39"/>
      <c r="H67" s="38"/>
      <c r="I67" s="40"/>
      <c r="J67" s="41"/>
      <c r="K67" s="359"/>
    </row>
    <row r="68" spans="1:11" s="6" customFormat="1" ht="135" outlineLevel="1">
      <c r="A68" s="202"/>
      <c r="B68" s="133" t="s">
        <v>3244</v>
      </c>
      <c r="C68" s="197" t="s">
        <v>3205</v>
      </c>
      <c r="D68" s="198" t="s">
        <v>3245</v>
      </c>
      <c r="E68" s="38"/>
      <c r="F68" s="38"/>
      <c r="G68" s="39"/>
      <c r="H68" s="38"/>
      <c r="I68" s="40"/>
      <c r="J68" s="41"/>
      <c r="K68" s="359"/>
    </row>
    <row r="69" spans="1:11" s="6" customFormat="1" ht="135" outlineLevel="1">
      <c r="A69" s="202"/>
      <c r="B69" s="136" t="s">
        <v>3246</v>
      </c>
      <c r="C69" s="197" t="s">
        <v>3205</v>
      </c>
      <c r="D69" s="198" t="s">
        <v>3245</v>
      </c>
      <c r="E69" s="38"/>
      <c r="F69" s="38"/>
      <c r="G69" s="39"/>
      <c r="H69" s="38"/>
      <c r="I69" s="40"/>
      <c r="J69" s="41"/>
      <c r="K69" s="359"/>
    </row>
    <row r="70" spans="1:11" s="6" customFormat="1" ht="135" outlineLevel="1">
      <c r="A70" s="202"/>
      <c r="B70" s="133" t="s">
        <v>3247</v>
      </c>
      <c r="C70" s="197" t="s">
        <v>3205</v>
      </c>
      <c r="D70" s="198" t="s">
        <v>3248</v>
      </c>
      <c r="E70" s="38"/>
      <c r="F70" s="38"/>
      <c r="G70" s="39"/>
      <c r="H70" s="38"/>
      <c r="I70" s="40"/>
      <c r="J70" s="41"/>
      <c r="K70" s="359"/>
    </row>
    <row r="71" spans="1:11" s="6" customFormat="1" ht="135" outlineLevel="1">
      <c r="A71" s="202"/>
      <c r="B71" s="133" t="s">
        <v>3249</v>
      </c>
      <c r="C71" s="197" t="s">
        <v>3205</v>
      </c>
      <c r="D71" s="198" t="s">
        <v>3250</v>
      </c>
      <c r="E71" s="38"/>
      <c r="F71" s="38"/>
      <c r="G71" s="39"/>
      <c r="H71" s="38"/>
      <c r="I71" s="40"/>
      <c r="J71" s="41"/>
      <c r="K71" s="359"/>
    </row>
    <row r="72" spans="1:11" s="6" customFormat="1" ht="135" outlineLevel="1">
      <c r="A72" s="202"/>
      <c r="B72" s="133" t="s">
        <v>3251</v>
      </c>
      <c r="C72" s="197" t="s">
        <v>3205</v>
      </c>
      <c r="D72" s="198" t="s">
        <v>3248</v>
      </c>
      <c r="E72" s="38"/>
      <c r="F72" s="38"/>
      <c r="G72" s="39"/>
      <c r="H72" s="38"/>
      <c r="I72" s="40"/>
      <c r="J72" s="41"/>
      <c r="K72" s="359"/>
    </row>
    <row r="73" spans="1:11" s="6" customFormat="1" ht="135" outlineLevel="1">
      <c r="A73" s="202"/>
      <c r="B73" s="133" t="s">
        <v>3252</v>
      </c>
      <c r="C73" s="197" t="s">
        <v>3205</v>
      </c>
      <c r="D73" s="198" t="s">
        <v>3250</v>
      </c>
      <c r="E73" s="38"/>
      <c r="F73" s="38"/>
      <c r="G73" s="39"/>
      <c r="H73" s="38"/>
      <c r="I73" s="40"/>
      <c r="J73" s="41"/>
      <c r="K73" s="359"/>
    </row>
    <row r="74" spans="1:11" s="6" customFormat="1" ht="135" outlineLevel="1">
      <c r="A74" s="202"/>
      <c r="B74" s="133" t="s">
        <v>3253</v>
      </c>
      <c r="C74" s="197" t="s">
        <v>3205</v>
      </c>
      <c r="D74" s="198" t="s">
        <v>3254</v>
      </c>
      <c r="E74" s="38"/>
      <c r="F74" s="38"/>
      <c r="G74" s="39"/>
      <c r="H74" s="38"/>
      <c r="I74" s="40"/>
      <c r="J74" s="41"/>
      <c r="K74" s="359"/>
    </row>
    <row r="75" spans="1:11" s="6" customFormat="1" ht="135" outlineLevel="1">
      <c r="A75" s="202"/>
      <c r="B75" s="133" t="s">
        <v>3255</v>
      </c>
      <c r="C75" s="197" t="s">
        <v>3205</v>
      </c>
      <c r="D75" s="198" t="s">
        <v>3256</v>
      </c>
      <c r="E75" s="38"/>
      <c r="F75" s="38"/>
      <c r="G75" s="39"/>
      <c r="H75" s="38"/>
      <c r="I75" s="40"/>
      <c r="J75" s="41"/>
      <c r="K75" s="359"/>
    </row>
    <row r="76" spans="1:11" s="6" customFormat="1" ht="15.6" outlineLevel="1">
      <c r="A76" s="202"/>
      <c r="B76" s="134" t="s">
        <v>3257</v>
      </c>
      <c r="C76" s="197"/>
      <c r="D76" s="198"/>
      <c r="E76" s="38"/>
      <c r="F76" s="38"/>
      <c r="G76" s="39"/>
      <c r="H76" s="38"/>
      <c r="I76" s="40"/>
      <c r="J76" s="41"/>
      <c r="K76" s="359"/>
    </row>
    <row r="77" spans="1:11" s="6" customFormat="1" ht="120" outlineLevel="1">
      <c r="A77" s="202"/>
      <c r="B77" s="133" t="s">
        <v>3258</v>
      </c>
      <c r="C77" s="197" t="s">
        <v>3259</v>
      </c>
      <c r="D77" s="198" t="s">
        <v>3260</v>
      </c>
      <c r="E77" s="38"/>
      <c r="F77" s="38"/>
      <c r="G77" s="39"/>
      <c r="H77" s="38"/>
      <c r="I77" s="40"/>
      <c r="J77" s="41"/>
      <c r="K77" s="359"/>
    </row>
    <row r="78" spans="1:11" s="6" customFormat="1" ht="120" outlineLevel="1">
      <c r="A78" s="202"/>
      <c r="B78" s="133" t="s">
        <v>3261</v>
      </c>
      <c r="C78" s="197" t="s">
        <v>3259</v>
      </c>
      <c r="D78" s="198" t="s">
        <v>3262</v>
      </c>
      <c r="E78" s="38"/>
      <c r="F78" s="38"/>
      <c r="G78" s="39"/>
      <c r="H78" s="38"/>
      <c r="I78" s="40"/>
      <c r="J78" s="41"/>
      <c r="K78" s="359"/>
    </row>
    <row r="79" spans="1:11" s="6" customFormat="1" ht="120" outlineLevel="1">
      <c r="A79" s="202"/>
      <c r="B79" s="133" t="s">
        <v>3263</v>
      </c>
      <c r="C79" s="197" t="s">
        <v>3259</v>
      </c>
      <c r="D79" s="198" t="s">
        <v>3264</v>
      </c>
      <c r="E79" s="38"/>
      <c r="F79" s="38"/>
      <c r="G79" s="39"/>
      <c r="H79" s="38"/>
      <c r="I79" s="40"/>
      <c r="J79" s="41"/>
      <c r="K79" s="359"/>
    </row>
    <row r="80" spans="1:11" s="6" customFormat="1" ht="120" outlineLevel="1">
      <c r="A80" s="202"/>
      <c r="B80" s="133" t="s">
        <v>3265</v>
      </c>
      <c r="C80" s="197" t="s">
        <v>3259</v>
      </c>
      <c r="D80" s="198" t="s">
        <v>3260</v>
      </c>
      <c r="E80" s="38"/>
      <c r="F80" s="38"/>
      <c r="G80" s="39"/>
      <c r="H80" s="38"/>
      <c r="I80" s="40"/>
      <c r="J80" s="41"/>
      <c r="K80" s="359"/>
    </row>
    <row r="81" spans="1:11" s="6" customFormat="1" ht="120" outlineLevel="1">
      <c r="A81" s="202"/>
      <c r="B81" s="133" t="s">
        <v>3266</v>
      </c>
      <c r="C81" s="197" t="s">
        <v>3259</v>
      </c>
      <c r="D81" s="198" t="s">
        <v>3267</v>
      </c>
      <c r="E81" s="38"/>
      <c r="F81" s="38"/>
      <c r="G81" s="39"/>
      <c r="H81" s="38"/>
      <c r="I81" s="40"/>
      <c r="J81" s="41"/>
      <c r="K81" s="359"/>
    </row>
    <row r="82" spans="1:11" s="6" customFormat="1" ht="120" outlineLevel="1">
      <c r="A82" s="202"/>
      <c r="B82" s="133" t="s">
        <v>3268</v>
      </c>
      <c r="C82" s="197" t="s">
        <v>3259</v>
      </c>
      <c r="D82" s="198" t="s">
        <v>3269</v>
      </c>
      <c r="E82" s="38"/>
      <c r="F82" s="38"/>
      <c r="G82" s="39"/>
      <c r="H82" s="38"/>
      <c r="I82" s="40"/>
      <c r="J82" s="41"/>
      <c r="K82" s="359"/>
    </row>
    <row r="83" spans="1:11" s="6" customFormat="1" ht="135" outlineLevel="1">
      <c r="A83" s="457"/>
      <c r="B83" s="690" t="s">
        <v>3270</v>
      </c>
      <c r="C83" s="457" t="s">
        <v>3145</v>
      </c>
      <c r="D83" s="673">
        <v>570.69000000000005</v>
      </c>
      <c r="E83" s="458">
        <v>938</v>
      </c>
      <c r="F83" s="458">
        <f>E83*D83</f>
        <v>535307.22000000009</v>
      </c>
      <c r="G83" s="465">
        <v>3890</v>
      </c>
      <c r="H83" s="458">
        <f>G83*D83</f>
        <v>2219984.1</v>
      </c>
      <c r="I83" s="532">
        <f>H83+F83</f>
        <v>2755291.3200000003</v>
      </c>
      <c r="J83" s="466"/>
      <c r="K83" s="359"/>
    </row>
    <row r="84" spans="1:11" s="6" customFormat="1" ht="15.6" outlineLevel="1">
      <c r="A84" s="202"/>
      <c r="B84" s="134" t="s">
        <v>3271</v>
      </c>
      <c r="C84" s="197"/>
      <c r="D84" s="198"/>
      <c r="E84" s="38"/>
      <c r="F84" s="38"/>
      <c r="G84" s="39"/>
      <c r="H84" s="38"/>
      <c r="I84" s="40"/>
      <c r="J84" s="41"/>
      <c r="K84" s="359"/>
    </row>
    <row r="85" spans="1:11" s="6" customFormat="1" ht="135" outlineLevel="1">
      <c r="A85" s="457"/>
      <c r="B85" s="690" t="s">
        <v>3272</v>
      </c>
      <c r="C85" s="457" t="s">
        <v>3145</v>
      </c>
      <c r="D85" s="673">
        <v>6.54</v>
      </c>
      <c r="E85" s="458">
        <v>938</v>
      </c>
      <c r="F85" s="458">
        <f>E85*D85</f>
        <v>6134.52</v>
      </c>
      <c r="G85" s="465">
        <v>3890</v>
      </c>
      <c r="H85" s="458">
        <f>G85*D85</f>
        <v>25440.6</v>
      </c>
      <c r="I85" s="532">
        <f>H85+F85</f>
        <v>31575.119999999999</v>
      </c>
      <c r="J85" s="466"/>
      <c r="K85" s="359"/>
    </row>
    <row r="86" spans="1:11" s="6" customFormat="1" ht="90" outlineLevel="1">
      <c r="A86" s="202"/>
      <c r="B86" s="133" t="s">
        <v>3273</v>
      </c>
      <c r="C86" s="197" t="s">
        <v>3274</v>
      </c>
      <c r="D86" s="198" t="s">
        <v>3275</v>
      </c>
      <c r="E86" s="38"/>
      <c r="F86" s="38"/>
      <c r="G86" s="39"/>
      <c r="H86" s="38"/>
      <c r="I86" s="40"/>
      <c r="J86" s="41"/>
      <c r="K86" s="359"/>
    </row>
    <row r="87" spans="1:11" s="6" customFormat="1" ht="90" outlineLevel="1">
      <c r="A87" s="202"/>
      <c r="B87" s="133" t="s">
        <v>3276</v>
      </c>
      <c r="C87" s="197" t="s">
        <v>3274</v>
      </c>
      <c r="D87" s="198" t="s">
        <v>3277</v>
      </c>
      <c r="E87" s="38"/>
      <c r="F87" s="38"/>
      <c r="G87" s="39"/>
      <c r="H87" s="38"/>
      <c r="I87" s="40"/>
      <c r="J87" s="41"/>
      <c r="K87" s="359"/>
    </row>
    <row r="88" spans="1:11" s="6" customFormat="1" ht="90" outlineLevel="1">
      <c r="A88" s="202"/>
      <c r="B88" s="133" t="s">
        <v>3278</v>
      </c>
      <c r="C88" s="197" t="s">
        <v>3274</v>
      </c>
      <c r="D88" s="198" t="s">
        <v>3279</v>
      </c>
      <c r="E88" s="38"/>
      <c r="F88" s="38"/>
      <c r="G88" s="39"/>
      <c r="H88" s="38"/>
      <c r="I88" s="40"/>
      <c r="J88" s="41"/>
      <c r="K88" s="359"/>
    </row>
    <row r="89" spans="1:11" s="6" customFormat="1" ht="90" outlineLevel="1">
      <c r="A89" s="202"/>
      <c r="B89" s="133" t="s">
        <v>3280</v>
      </c>
      <c r="C89" s="197" t="s">
        <v>3274</v>
      </c>
      <c r="D89" s="198" t="s">
        <v>3281</v>
      </c>
      <c r="E89" s="38"/>
      <c r="F89" s="38"/>
      <c r="G89" s="39"/>
      <c r="H89" s="38"/>
      <c r="I89" s="40"/>
      <c r="J89" s="41"/>
      <c r="K89" s="359"/>
    </row>
    <row r="90" spans="1:11" s="6" customFormat="1" ht="90" outlineLevel="1">
      <c r="A90" s="202"/>
      <c r="B90" s="133" t="s">
        <v>3282</v>
      </c>
      <c r="C90" s="197" t="s">
        <v>3274</v>
      </c>
      <c r="D90" s="198" t="s">
        <v>3283</v>
      </c>
      <c r="E90" s="38"/>
      <c r="F90" s="38"/>
      <c r="G90" s="39"/>
      <c r="H90" s="38"/>
      <c r="I90" s="40"/>
      <c r="J90" s="41"/>
      <c r="K90" s="359"/>
    </row>
    <row r="91" spans="1:11" s="6" customFormat="1" ht="105" outlineLevel="1">
      <c r="A91" s="202"/>
      <c r="B91" s="133" t="s">
        <v>3284</v>
      </c>
      <c r="C91" s="197" t="s">
        <v>3274</v>
      </c>
      <c r="D91" s="198" t="s">
        <v>3285</v>
      </c>
      <c r="E91" s="38"/>
      <c r="F91" s="38"/>
      <c r="G91" s="39"/>
      <c r="H91" s="38"/>
      <c r="I91" s="40"/>
      <c r="J91" s="41"/>
      <c r="K91" s="359"/>
    </row>
    <row r="92" spans="1:11" s="6" customFormat="1" ht="105" outlineLevel="1">
      <c r="A92" s="202"/>
      <c r="B92" s="133" t="s">
        <v>3286</v>
      </c>
      <c r="C92" s="197" t="s">
        <v>3274</v>
      </c>
      <c r="D92" s="198" t="s">
        <v>3287</v>
      </c>
      <c r="E92" s="38"/>
      <c r="F92" s="38"/>
      <c r="G92" s="39"/>
      <c r="H92" s="38"/>
      <c r="I92" s="40"/>
      <c r="J92" s="41"/>
      <c r="K92" s="359"/>
    </row>
    <row r="93" spans="1:11" s="6" customFormat="1" ht="90" outlineLevel="1">
      <c r="A93" s="202"/>
      <c r="B93" s="133" t="s">
        <v>3288</v>
      </c>
      <c r="C93" s="197" t="s">
        <v>3274</v>
      </c>
      <c r="D93" s="198" t="s">
        <v>3289</v>
      </c>
      <c r="E93" s="38"/>
      <c r="F93" s="38"/>
      <c r="G93" s="39"/>
      <c r="H93" s="38"/>
      <c r="I93" s="40"/>
      <c r="J93" s="41"/>
      <c r="K93" s="359"/>
    </row>
    <row r="94" spans="1:11" s="6" customFormat="1" ht="15.6" outlineLevel="1">
      <c r="A94" s="202"/>
      <c r="B94" s="134" t="s">
        <v>3290</v>
      </c>
      <c r="C94" s="197"/>
      <c r="D94" s="198"/>
      <c r="E94" s="38"/>
      <c r="F94" s="38"/>
      <c r="G94" s="39"/>
      <c r="H94" s="38"/>
      <c r="I94" s="40"/>
      <c r="J94" s="41"/>
      <c r="K94" s="359"/>
    </row>
    <row r="95" spans="1:11" s="6" customFormat="1" ht="90" outlineLevel="1">
      <c r="A95" s="202"/>
      <c r="B95" s="133" t="s">
        <v>3291</v>
      </c>
      <c r="C95" s="197" t="s">
        <v>3274</v>
      </c>
      <c r="D95" s="198" t="s">
        <v>3277</v>
      </c>
      <c r="E95" s="38"/>
      <c r="F95" s="38"/>
      <c r="G95" s="39"/>
      <c r="H95" s="38"/>
      <c r="I95" s="40"/>
      <c r="J95" s="41"/>
      <c r="K95" s="359"/>
    </row>
    <row r="96" spans="1:11" s="6" customFormat="1" ht="90" outlineLevel="1">
      <c r="A96" s="202"/>
      <c r="B96" s="133" t="s">
        <v>3292</v>
      </c>
      <c r="C96" s="197" t="s">
        <v>3274</v>
      </c>
      <c r="D96" s="198" t="s">
        <v>3277</v>
      </c>
      <c r="E96" s="38"/>
      <c r="F96" s="38"/>
      <c r="G96" s="39"/>
      <c r="H96" s="38"/>
      <c r="I96" s="40"/>
      <c r="J96" s="41"/>
      <c r="K96" s="359"/>
    </row>
    <row r="97" spans="1:11" s="6" customFormat="1" ht="90" outlineLevel="1">
      <c r="A97" s="202"/>
      <c r="B97" s="133" t="s">
        <v>3293</v>
      </c>
      <c r="C97" s="197" t="s">
        <v>3274</v>
      </c>
      <c r="D97" s="198" t="s">
        <v>3294</v>
      </c>
      <c r="E97" s="38"/>
      <c r="F97" s="38"/>
      <c r="G97" s="39"/>
      <c r="H97" s="38"/>
      <c r="I97" s="40"/>
      <c r="J97" s="41"/>
      <c r="K97" s="359"/>
    </row>
    <row r="98" spans="1:11" s="6" customFormat="1" ht="90" outlineLevel="1">
      <c r="A98" s="202"/>
      <c r="B98" s="133" t="s">
        <v>3295</v>
      </c>
      <c r="C98" s="197" t="s">
        <v>3274</v>
      </c>
      <c r="D98" s="198" t="s">
        <v>3296</v>
      </c>
      <c r="E98" s="38"/>
      <c r="F98" s="38"/>
      <c r="G98" s="39"/>
      <c r="H98" s="38"/>
      <c r="I98" s="40"/>
      <c r="J98" s="41"/>
      <c r="K98" s="359"/>
    </row>
    <row r="99" spans="1:11" s="6" customFormat="1" ht="90" outlineLevel="1">
      <c r="A99" s="202"/>
      <c r="B99" s="133" t="s">
        <v>3297</v>
      </c>
      <c r="C99" s="197" t="s">
        <v>3274</v>
      </c>
      <c r="D99" s="198" t="s">
        <v>3298</v>
      </c>
      <c r="E99" s="38"/>
      <c r="F99" s="38"/>
      <c r="G99" s="39"/>
      <c r="H99" s="38"/>
      <c r="I99" s="40"/>
      <c r="J99" s="41"/>
      <c r="K99" s="359"/>
    </row>
    <row r="100" spans="1:11" s="6" customFormat="1" ht="90" outlineLevel="1">
      <c r="A100" s="202"/>
      <c r="B100" s="133" t="s">
        <v>3299</v>
      </c>
      <c r="C100" s="197" t="s">
        <v>3274</v>
      </c>
      <c r="D100" s="198" t="s">
        <v>3300</v>
      </c>
      <c r="E100" s="38"/>
      <c r="F100" s="38"/>
      <c r="G100" s="39"/>
      <c r="H100" s="38"/>
      <c r="I100" s="40"/>
      <c r="J100" s="41"/>
      <c r="K100" s="359"/>
    </row>
    <row r="101" spans="1:11" s="6" customFormat="1" ht="90" outlineLevel="1">
      <c r="A101" s="202"/>
      <c r="B101" s="133" t="s">
        <v>3301</v>
      </c>
      <c r="C101" s="197" t="s">
        <v>3274</v>
      </c>
      <c r="D101" s="198" t="s">
        <v>3302</v>
      </c>
      <c r="E101" s="38"/>
      <c r="F101" s="38"/>
      <c r="G101" s="39"/>
      <c r="H101" s="38"/>
      <c r="I101" s="40"/>
      <c r="J101" s="41"/>
      <c r="K101" s="359"/>
    </row>
    <row r="102" spans="1:11" s="6" customFormat="1" ht="90" outlineLevel="1">
      <c r="A102" s="202"/>
      <c r="B102" s="133" t="s">
        <v>3303</v>
      </c>
      <c r="C102" s="197" t="s">
        <v>3274</v>
      </c>
      <c r="D102" s="198" t="s">
        <v>3304</v>
      </c>
      <c r="E102" s="38"/>
      <c r="F102" s="38"/>
      <c r="G102" s="39"/>
      <c r="H102" s="38"/>
      <c r="I102" s="40"/>
      <c r="J102" s="41"/>
      <c r="K102" s="359"/>
    </row>
    <row r="103" spans="1:11" s="6" customFormat="1" ht="90" outlineLevel="1">
      <c r="A103" s="202"/>
      <c r="B103" s="133" t="s">
        <v>3305</v>
      </c>
      <c r="C103" s="197" t="s">
        <v>3274</v>
      </c>
      <c r="D103" s="198" t="s">
        <v>3279</v>
      </c>
      <c r="E103" s="38"/>
      <c r="F103" s="38"/>
      <c r="G103" s="39"/>
      <c r="H103" s="38"/>
      <c r="I103" s="40"/>
      <c r="J103" s="41"/>
      <c r="K103" s="359"/>
    </row>
    <row r="104" spans="1:11" s="6" customFormat="1" ht="90" outlineLevel="1">
      <c r="A104" s="202"/>
      <c r="B104" s="133" t="s">
        <v>3306</v>
      </c>
      <c r="C104" s="197" t="s">
        <v>3274</v>
      </c>
      <c r="D104" s="198" t="s">
        <v>3275</v>
      </c>
      <c r="E104" s="38"/>
      <c r="F104" s="38"/>
      <c r="G104" s="39"/>
      <c r="H104" s="38"/>
      <c r="I104" s="40"/>
      <c r="J104" s="41"/>
      <c r="K104" s="359"/>
    </row>
    <row r="105" spans="1:11" s="6" customFormat="1" ht="105" outlineLevel="1">
      <c r="A105" s="202"/>
      <c r="B105" s="133" t="s">
        <v>3307</v>
      </c>
      <c r="C105" s="197" t="s">
        <v>3274</v>
      </c>
      <c r="D105" s="198" t="s">
        <v>3277</v>
      </c>
      <c r="E105" s="38"/>
      <c r="F105" s="38"/>
      <c r="G105" s="39"/>
      <c r="H105" s="38"/>
      <c r="I105" s="40"/>
      <c r="J105" s="41"/>
      <c r="K105" s="359"/>
    </row>
    <row r="106" spans="1:11" s="6" customFormat="1" ht="105" outlineLevel="1">
      <c r="A106" s="202"/>
      <c r="B106" s="133" t="s">
        <v>3308</v>
      </c>
      <c r="C106" s="197" t="s">
        <v>3274</v>
      </c>
      <c r="D106" s="198" t="s">
        <v>3279</v>
      </c>
      <c r="E106" s="38"/>
      <c r="F106" s="38"/>
      <c r="G106" s="39"/>
      <c r="H106" s="38"/>
      <c r="I106" s="40"/>
      <c r="J106" s="41"/>
      <c r="K106" s="359"/>
    </row>
    <row r="107" spans="1:11" s="6" customFormat="1" ht="105" outlineLevel="1">
      <c r="A107" s="202"/>
      <c r="B107" s="133" t="s">
        <v>3309</v>
      </c>
      <c r="C107" s="197" t="s">
        <v>3274</v>
      </c>
      <c r="D107" s="198" t="s">
        <v>3310</v>
      </c>
      <c r="E107" s="38"/>
      <c r="F107" s="38"/>
      <c r="G107" s="39"/>
      <c r="H107" s="38"/>
      <c r="I107" s="40"/>
      <c r="J107" s="41"/>
      <c r="K107" s="359"/>
    </row>
    <row r="108" spans="1:11" s="6" customFormat="1" ht="105" outlineLevel="1">
      <c r="A108" s="202"/>
      <c r="B108" s="133" t="s">
        <v>3311</v>
      </c>
      <c r="C108" s="197" t="s">
        <v>3274</v>
      </c>
      <c r="D108" s="198" t="s">
        <v>3312</v>
      </c>
      <c r="E108" s="38"/>
      <c r="F108" s="38"/>
      <c r="G108" s="39"/>
      <c r="H108" s="38"/>
      <c r="I108" s="40"/>
      <c r="J108" s="41"/>
      <c r="K108" s="359"/>
    </row>
    <row r="109" spans="1:11" s="6" customFormat="1" ht="105" outlineLevel="1">
      <c r="A109" s="202"/>
      <c r="B109" s="133" t="s">
        <v>3313</v>
      </c>
      <c r="C109" s="197" t="s">
        <v>3274</v>
      </c>
      <c r="D109" s="198" t="s">
        <v>3281</v>
      </c>
      <c r="E109" s="38"/>
      <c r="F109" s="38"/>
      <c r="G109" s="39"/>
      <c r="H109" s="38"/>
      <c r="I109" s="40"/>
      <c r="J109" s="41"/>
      <c r="K109" s="359"/>
    </row>
    <row r="110" spans="1:11" s="6" customFormat="1" ht="105" outlineLevel="1">
      <c r="A110" s="202"/>
      <c r="B110" s="133" t="s">
        <v>3314</v>
      </c>
      <c r="C110" s="197" t="s">
        <v>3274</v>
      </c>
      <c r="D110" s="198" t="s">
        <v>3315</v>
      </c>
      <c r="E110" s="38"/>
      <c r="F110" s="38"/>
      <c r="G110" s="39"/>
      <c r="H110" s="38"/>
      <c r="I110" s="40"/>
      <c r="J110" s="41"/>
      <c r="K110" s="359"/>
    </row>
    <row r="111" spans="1:11" s="6" customFormat="1" ht="105" outlineLevel="1">
      <c r="A111" s="202"/>
      <c r="B111" s="133" t="s">
        <v>3316</v>
      </c>
      <c r="C111" s="197" t="s">
        <v>3274</v>
      </c>
      <c r="D111" s="198" t="s">
        <v>3317</v>
      </c>
      <c r="E111" s="38"/>
      <c r="F111" s="38"/>
      <c r="G111" s="39"/>
      <c r="H111" s="38"/>
      <c r="I111" s="40"/>
      <c r="J111" s="41"/>
      <c r="K111" s="359"/>
    </row>
    <row r="112" spans="1:11" s="6" customFormat="1" ht="105" outlineLevel="1">
      <c r="A112" s="202"/>
      <c r="B112" s="133" t="s">
        <v>3318</v>
      </c>
      <c r="C112" s="197" t="s">
        <v>3274</v>
      </c>
      <c r="D112" s="198" t="s">
        <v>3275</v>
      </c>
      <c r="E112" s="38"/>
      <c r="F112" s="38"/>
      <c r="G112" s="39"/>
      <c r="H112" s="38"/>
      <c r="I112" s="40"/>
      <c r="J112" s="41"/>
      <c r="K112" s="359"/>
    </row>
    <row r="113" spans="1:11" s="6" customFormat="1" ht="90" outlineLevel="1">
      <c r="A113" s="202"/>
      <c r="B113" s="133" t="s">
        <v>3319</v>
      </c>
      <c r="C113" s="197" t="s">
        <v>3274</v>
      </c>
      <c r="D113" s="198" t="s">
        <v>3285</v>
      </c>
      <c r="E113" s="38"/>
      <c r="F113" s="38"/>
      <c r="G113" s="39"/>
      <c r="H113" s="38"/>
      <c r="I113" s="40"/>
      <c r="J113" s="41"/>
      <c r="K113" s="359"/>
    </row>
    <row r="114" spans="1:11" s="6" customFormat="1" ht="90" outlineLevel="1">
      <c r="A114" s="202"/>
      <c r="B114" s="133" t="s">
        <v>3320</v>
      </c>
      <c r="C114" s="197" t="s">
        <v>3274</v>
      </c>
      <c r="D114" s="198" t="s">
        <v>3321</v>
      </c>
      <c r="E114" s="38"/>
      <c r="F114" s="38"/>
      <c r="G114" s="39"/>
      <c r="H114" s="38"/>
      <c r="I114" s="40"/>
      <c r="J114" s="41"/>
      <c r="K114" s="359"/>
    </row>
    <row r="115" spans="1:11" s="6" customFormat="1" ht="105" outlineLevel="1">
      <c r="A115" s="202"/>
      <c r="B115" s="133" t="s">
        <v>3322</v>
      </c>
      <c r="C115" s="197" t="s">
        <v>3274</v>
      </c>
      <c r="D115" s="198" t="s">
        <v>3281</v>
      </c>
      <c r="E115" s="38"/>
      <c r="F115" s="38"/>
      <c r="G115" s="39"/>
      <c r="H115" s="38"/>
      <c r="I115" s="40"/>
      <c r="J115" s="41"/>
      <c r="K115" s="359"/>
    </row>
    <row r="116" spans="1:11" s="6" customFormat="1" ht="105" outlineLevel="1">
      <c r="A116" s="202"/>
      <c r="B116" s="133" t="s">
        <v>3323</v>
      </c>
      <c r="C116" s="197" t="s">
        <v>3274</v>
      </c>
      <c r="D116" s="198" t="s">
        <v>3285</v>
      </c>
      <c r="E116" s="38"/>
      <c r="F116" s="38"/>
      <c r="G116" s="39"/>
      <c r="H116" s="38"/>
      <c r="I116" s="40"/>
      <c r="J116" s="41"/>
      <c r="K116" s="359"/>
    </row>
    <row r="117" spans="1:11" s="6" customFormat="1" ht="90" outlineLevel="1">
      <c r="A117" s="202"/>
      <c r="B117" s="133" t="s">
        <v>3324</v>
      </c>
      <c r="C117" s="197" t="s">
        <v>3274</v>
      </c>
      <c r="D117" s="198" t="s">
        <v>3275</v>
      </c>
      <c r="E117" s="38"/>
      <c r="F117" s="38"/>
      <c r="G117" s="39"/>
      <c r="H117" s="38"/>
      <c r="I117" s="40"/>
      <c r="J117" s="41"/>
      <c r="K117" s="359"/>
    </row>
    <row r="118" spans="1:11" s="6" customFormat="1" ht="45" outlineLevel="1">
      <c r="A118" s="202"/>
      <c r="B118" s="133" t="s">
        <v>3325</v>
      </c>
      <c r="C118" s="197" t="s">
        <v>3274</v>
      </c>
      <c r="D118" s="198" t="s">
        <v>3326</v>
      </c>
      <c r="E118" s="38"/>
      <c r="F118" s="38"/>
      <c r="G118" s="39"/>
      <c r="H118" s="38"/>
      <c r="I118" s="40"/>
      <c r="J118" s="41"/>
      <c r="K118" s="359"/>
    </row>
    <row r="119" spans="1:11" s="6" customFormat="1" ht="90" outlineLevel="1">
      <c r="A119" s="202"/>
      <c r="B119" s="133" t="s">
        <v>3327</v>
      </c>
      <c r="C119" s="197" t="s">
        <v>3274</v>
      </c>
      <c r="D119" s="198" t="s">
        <v>3328</v>
      </c>
      <c r="E119" s="38"/>
      <c r="F119" s="38"/>
      <c r="G119" s="39"/>
      <c r="H119" s="38"/>
      <c r="I119" s="40"/>
      <c r="J119" s="41"/>
      <c r="K119" s="359"/>
    </row>
    <row r="120" spans="1:11" s="6" customFormat="1" ht="105" outlineLevel="1">
      <c r="A120" s="202"/>
      <c r="B120" s="133" t="s">
        <v>3329</v>
      </c>
      <c r="C120" s="197" t="s">
        <v>3274</v>
      </c>
      <c r="D120" s="198" t="s">
        <v>3330</v>
      </c>
      <c r="E120" s="38"/>
      <c r="F120" s="38"/>
      <c r="G120" s="39"/>
      <c r="H120" s="38"/>
      <c r="I120" s="40"/>
      <c r="J120" s="41"/>
      <c r="K120" s="359"/>
    </row>
    <row r="121" spans="1:11" s="6" customFormat="1" ht="75" outlineLevel="1">
      <c r="A121" s="202"/>
      <c r="B121" s="133" t="s">
        <v>3331</v>
      </c>
      <c r="C121" s="197" t="s">
        <v>3274</v>
      </c>
      <c r="D121" s="198" t="s">
        <v>3332</v>
      </c>
      <c r="E121" s="38"/>
      <c r="F121" s="38"/>
      <c r="G121" s="39"/>
      <c r="H121" s="38"/>
      <c r="I121" s="40"/>
      <c r="J121" s="41"/>
      <c r="K121" s="359"/>
    </row>
    <row r="122" spans="1:11" s="6" customFormat="1" ht="60" outlineLevel="1">
      <c r="A122" s="202"/>
      <c r="B122" s="133" t="s">
        <v>3333</v>
      </c>
      <c r="C122" s="197" t="s">
        <v>3274</v>
      </c>
      <c r="D122" s="198" t="s">
        <v>3334</v>
      </c>
      <c r="E122" s="38"/>
      <c r="F122" s="38"/>
      <c r="G122" s="39"/>
      <c r="H122" s="38"/>
      <c r="I122" s="40"/>
      <c r="J122" s="41"/>
      <c r="K122" s="359"/>
    </row>
    <row r="123" spans="1:11" s="6" customFormat="1" ht="32.25" customHeight="1" outlineLevel="1">
      <c r="A123" s="688"/>
      <c r="B123" s="699" t="s">
        <v>3335</v>
      </c>
      <c r="C123" s="688"/>
      <c r="D123" s="700"/>
      <c r="E123" s="668"/>
      <c r="F123" s="668"/>
      <c r="G123" s="669"/>
      <c r="H123" s="670" t="s">
        <v>3813</v>
      </c>
      <c r="J123" s="689">
        <f>SUM(I124:I142)</f>
        <v>35961111.599999994</v>
      </c>
      <c r="K123" s="359"/>
    </row>
    <row r="124" spans="1:11" s="6" customFormat="1" ht="255" outlineLevel="1">
      <c r="A124" s="457"/>
      <c r="B124" s="690" t="s">
        <v>3336</v>
      </c>
      <c r="C124" s="457" t="s">
        <v>3145</v>
      </c>
      <c r="D124" s="673">
        <v>2702.68</v>
      </c>
      <c r="E124" s="458">
        <v>5980</v>
      </c>
      <c r="F124" s="458">
        <f t="shared" ref="F124:F142" si="3">E124*D124</f>
        <v>16162026.399999999</v>
      </c>
      <c r="G124" s="465">
        <v>2980</v>
      </c>
      <c r="H124" s="458">
        <f t="shared" ref="H124:H142" si="4">G124*D124</f>
        <v>8053986.3999999994</v>
      </c>
      <c r="I124" s="532">
        <f t="shared" ref="I124:I142" si="5">H124+F124</f>
        <v>24216012.799999997</v>
      </c>
      <c r="J124" s="466"/>
      <c r="K124" s="359"/>
    </row>
    <row r="125" spans="1:11" s="6" customFormat="1" ht="330" outlineLevel="1">
      <c r="A125" s="457"/>
      <c r="B125" s="690" t="s">
        <v>3337</v>
      </c>
      <c r="C125" s="457" t="s">
        <v>3145</v>
      </c>
      <c r="D125" s="673">
        <v>212.63</v>
      </c>
      <c r="E125" s="458">
        <v>5980</v>
      </c>
      <c r="F125" s="458">
        <f t="shared" si="3"/>
        <v>1271527.3999999999</v>
      </c>
      <c r="G125" s="465">
        <v>2980</v>
      </c>
      <c r="H125" s="458">
        <f t="shared" si="4"/>
        <v>633637.4</v>
      </c>
      <c r="I125" s="532">
        <f t="shared" si="5"/>
        <v>1905164.7999999998</v>
      </c>
      <c r="J125" s="466"/>
      <c r="K125" s="359"/>
    </row>
    <row r="126" spans="1:11" s="6" customFormat="1" ht="360" outlineLevel="1">
      <c r="A126" s="457"/>
      <c r="B126" s="690" t="s">
        <v>3338</v>
      </c>
      <c r="C126" s="457" t="s">
        <v>3145</v>
      </c>
      <c r="D126" s="673">
        <v>86.53</v>
      </c>
      <c r="E126" s="458">
        <v>8150</v>
      </c>
      <c r="F126" s="458">
        <f t="shared" si="3"/>
        <v>705219.5</v>
      </c>
      <c r="G126" s="465">
        <v>2980</v>
      </c>
      <c r="H126" s="458">
        <f t="shared" si="4"/>
        <v>257859.4</v>
      </c>
      <c r="I126" s="532">
        <f t="shared" si="5"/>
        <v>963078.9</v>
      </c>
      <c r="J126" s="466"/>
      <c r="K126" s="359"/>
    </row>
    <row r="127" spans="1:11" s="6" customFormat="1" ht="285" outlineLevel="1">
      <c r="A127" s="457"/>
      <c r="B127" s="690" t="s">
        <v>3339</v>
      </c>
      <c r="C127" s="457" t="s">
        <v>3145</v>
      </c>
      <c r="D127" s="673">
        <v>6.66</v>
      </c>
      <c r="E127" s="458">
        <v>8150</v>
      </c>
      <c r="F127" s="458">
        <f t="shared" si="3"/>
        <v>54279</v>
      </c>
      <c r="G127" s="465">
        <v>2980</v>
      </c>
      <c r="H127" s="458">
        <f t="shared" si="4"/>
        <v>19846.8</v>
      </c>
      <c r="I127" s="532">
        <f t="shared" si="5"/>
        <v>74125.8</v>
      </c>
      <c r="J127" s="466"/>
      <c r="K127" s="359"/>
    </row>
    <row r="128" spans="1:11" s="6" customFormat="1" ht="195" outlineLevel="1">
      <c r="A128" s="457"/>
      <c r="B128" s="690" t="s">
        <v>3340</v>
      </c>
      <c r="C128" s="457" t="s">
        <v>3145</v>
      </c>
      <c r="D128" s="673">
        <v>65.55</v>
      </c>
      <c r="E128" s="458">
        <v>3980</v>
      </c>
      <c r="F128" s="458">
        <f t="shared" si="3"/>
        <v>260889</v>
      </c>
      <c r="G128" s="465">
        <v>6700</v>
      </c>
      <c r="H128" s="458">
        <f t="shared" si="4"/>
        <v>439185</v>
      </c>
      <c r="I128" s="455">
        <f t="shared" si="5"/>
        <v>700074</v>
      </c>
      <c r="J128" s="466"/>
      <c r="K128" s="359"/>
    </row>
    <row r="129" spans="1:11" s="6" customFormat="1" ht="240" outlineLevel="1">
      <c r="A129" s="457"/>
      <c r="B129" s="690" t="s">
        <v>3341</v>
      </c>
      <c r="C129" s="457" t="s">
        <v>3145</v>
      </c>
      <c r="D129" s="673">
        <v>13.83</v>
      </c>
      <c r="E129" s="458">
        <v>4680</v>
      </c>
      <c r="F129" s="458">
        <f t="shared" si="3"/>
        <v>64724.4</v>
      </c>
      <c r="G129" s="465">
        <v>7500</v>
      </c>
      <c r="H129" s="458">
        <f t="shared" si="4"/>
        <v>103725</v>
      </c>
      <c r="I129" s="455">
        <f t="shared" si="5"/>
        <v>168449.4</v>
      </c>
      <c r="J129" s="466"/>
      <c r="K129" s="359"/>
    </row>
    <row r="130" spans="1:11" s="6" customFormat="1" ht="270" outlineLevel="1">
      <c r="A130" s="457"/>
      <c r="B130" s="690" t="s">
        <v>3342</v>
      </c>
      <c r="C130" s="457" t="s">
        <v>3145</v>
      </c>
      <c r="D130" s="673">
        <v>39.96</v>
      </c>
      <c r="E130" s="458">
        <v>5830</v>
      </c>
      <c r="F130" s="458">
        <f t="shared" si="3"/>
        <v>232966.80000000002</v>
      </c>
      <c r="G130" s="465">
        <v>8100</v>
      </c>
      <c r="H130" s="458">
        <f t="shared" si="4"/>
        <v>323676</v>
      </c>
      <c r="I130" s="455">
        <f t="shared" si="5"/>
        <v>556642.80000000005</v>
      </c>
      <c r="J130" s="466"/>
      <c r="K130" s="359"/>
    </row>
    <row r="131" spans="1:11" s="6" customFormat="1" ht="180" outlineLevel="1">
      <c r="A131" s="457"/>
      <c r="B131" s="690" t="s">
        <v>3343</v>
      </c>
      <c r="C131" s="457" t="s">
        <v>3145</v>
      </c>
      <c r="D131" s="673">
        <v>0.96</v>
      </c>
      <c r="E131" s="458">
        <v>2900</v>
      </c>
      <c r="F131" s="458">
        <f t="shared" si="3"/>
        <v>2784</v>
      </c>
      <c r="G131" s="465">
        <v>2150</v>
      </c>
      <c r="H131" s="458">
        <f t="shared" si="4"/>
        <v>2064</v>
      </c>
      <c r="I131" s="455">
        <f t="shared" si="5"/>
        <v>4848</v>
      </c>
      <c r="J131" s="466"/>
      <c r="K131" s="359"/>
    </row>
    <row r="132" spans="1:11" s="6" customFormat="1" ht="270" outlineLevel="1">
      <c r="A132" s="457"/>
      <c r="B132" s="690" t="s">
        <v>3344</v>
      </c>
      <c r="C132" s="457" t="s">
        <v>3145</v>
      </c>
      <c r="D132" s="673">
        <v>244.04</v>
      </c>
      <c r="E132" s="458">
        <v>5980</v>
      </c>
      <c r="F132" s="458">
        <f t="shared" si="3"/>
        <v>1459359.2</v>
      </c>
      <c r="G132" s="465">
        <v>4100</v>
      </c>
      <c r="H132" s="458">
        <f t="shared" si="4"/>
        <v>1000564</v>
      </c>
      <c r="I132" s="455">
        <f t="shared" si="5"/>
        <v>2459923.2000000002</v>
      </c>
      <c r="J132" s="466"/>
      <c r="K132" s="359"/>
    </row>
    <row r="133" spans="1:11" s="6" customFormat="1" ht="240" outlineLevel="1">
      <c r="A133" s="457"/>
      <c r="B133" s="690" t="s">
        <v>3345</v>
      </c>
      <c r="C133" s="457" t="s">
        <v>3145</v>
      </c>
      <c r="D133" s="673">
        <v>6.58</v>
      </c>
      <c r="E133" s="458">
        <v>3250</v>
      </c>
      <c r="F133" s="458">
        <f t="shared" si="3"/>
        <v>21385</v>
      </c>
      <c r="G133" s="465">
        <v>3200</v>
      </c>
      <c r="H133" s="458">
        <f t="shared" si="4"/>
        <v>21056</v>
      </c>
      <c r="I133" s="455">
        <f t="shared" si="5"/>
        <v>42441</v>
      </c>
      <c r="J133" s="466"/>
      <c r="K133" s="359"/>
    </row>
    <row r="134" spans="1:11" s="6" customFormat="1" ht="240" outlineLevel="1">
      <c r="A134" s="457"/>
      <c r="B134" s="690" t="s">
        <v>3346</v>
      </c>
      <c r="C134" s="457" t="s">
        <v>3145</v>
      </c>
      <c r="D134" s="673">
        <v>55.19</v>
      </c>
      <c r="E134" s="458">
        <v>5200</v>
      </c>
      <c r="F134" s="458">
        <f t="shared" si="3"/>
        <v>286988</v>
      </c>
      <c r="G134" s="465">
        <v>3800</v>
      </c>
      <c r="H134" s="458">
        <f t="shared" si="4"/>
        <v>209722</v>
      </c>
      <c r="I134" s="455">
        <f t="shared" si="5"/>
        <v>496710</v>
      </c>
      <c r="J134" s="466"/>
      <c r="K134" s="359"/>
    </row>
    <row r="135" spans="1:11" s="6" customFormat="1" ht="180" outlineLevel="1">
      <c r="A135" s="457"/>
      <c r="B135" s="690" t="s">
        <v>3347</v>
      </c>
      <c r="C135" s="701" t="s">
        <v>1648</v>
      </c>
      <c r="D135" s="702">
        <v>0.48</v>
      </c>
      <c r="E135" s="458">
        <v>2400</v>
      </c>
      <c r="F135" s="458">
        <f t="shared" si="3"/>
        <v>1152</v>
      </c>
      <c r="G135" s="465">
        <v>6000</v>
      </c>
      <c r="H135" s="458">
        <f t="shared" si="4"/>
        <v>2880</v>
      </c>
      <c r="I135" s="455">
        <f t="shared" si="5"/>
        <v>4032</v>
      </c>
      <c r="J135" s="466"/>
      <c r="K135" s="359"/>
    </row>
    <row r="136" spans="1:11" s="6" customFormat="1" ht="315" outlineLevel="1">
      <c r="A136" s="457"/>
      <c r="B136" s="690" t="s">
        <v>3348</v>
      </c>
      <c r="C136" s="701" t="s">
        <v>1648</v>
      </c>
      <c r="D136" s="702">
        <v>127.44</v>
      </c>
      <c r="E136" s="458">
        <v>5980</v>
      </c>
      <c r="F136" s="458">
        <f t="shared" si="3"/>
        <v>762091.2</v>
      </c>
      <c r="G136" s="465">
        <v>2980</v>
      </c>
      <c r="H136" s="458">
        <f t="shared" si="4"/>
        <v>379771.2</v>
      </c>
      <c r="I136" s="455">
        <f t="shared" si="5"/>
        <v>1141862.3999999999</v>
      </c>
      <c r="J136" s="466"/>
      <c r="K136" s="359"/>
    </row>
    <row r="137" spans="1:11" s="6" customFormat="1" ht="255" outlineLevel="1">
      <c r="A137" s="457"/>
      <c r="B137" s="690" t="s">
        <v>3349</v>
      </c>
      <c r="C137" s="701" t="s">
        <v>1648</v>
      </c>
      <c r="D137" s="702">
        <v>24.37</v>
      </c>
      <c r="E137" s="458">
        <v>5830</v>
      </c>
      <c r="F137" s="458">
        <f t="shared" si="3"/>
        <v>142077.1</v>
      </c>
      <c r="G137" s="465">
        <v>8100</v>
      </c>
      <c r="H137" s="458">
        <f t="shared" si="4"/>
        <v>197397</v>
      </c>
      <c r="I137" s="455">
        <f t="shared" si="5"/>
        <v>339474.1</v>
      </c>
      <c r="J137" s="466"/>
      <c r="K137" s="359"/>
    </row>
    <row r="138" spans="1:11" s="6" customFormat="1" ht="255" outlineLevel="1">
      <c r="A138" s="457"/>
      <c r="B138" s="690" t="s">
        <v>3350</v>
      </c>
      <c r="C138" s="701" t="s">
        <v>1648</v>
      </c>
      <c r="D138" s="702">
        <v>52.03</v>
      </c>
      <c r="E138" s="458">
        <v>8150</v>
      </c>
      <c r="F138" s="458">
        <f t="shared" si="3"/>
        <v>424044.5</v>
      </c>
      <c r="G138" s="465">
        <v>2980</v>
      </c>
      <c r="H138" s="458">
        <f t="shared" si="4"/>
        <v>155049.4</v>
      </c>
      <c r="I138" s="455">
        <f t="shared" si="5"/>
        <v>579093.9</v>
      </c>
      <c r="J138" s="466"/>
      <c r="K138" s="359"/>
    </row>
    <row r="139" spans="1:11" s="6" customFormat="1" ht="15" outlineLevel="1">
      <c r="A139" s="457"/>
      <c r="B139" s="690" t="s">
        <v>3351</v>
      </c>
      <c r="C139" s="457" t="s">
        <v>3352</v>
      </c>
      <c r="D139" s="673">
        <v>202.08</v>
      </c>
      <c r="E139" s="458">
        <v>260</v>
      </c>
      <c r="F139" s="458">
        <f t="shared" si="3"/>
        <v>52540.800000000003</v>
      </c>
      <c r="G139" s="465">
        <v>600</v>
      </c>
      <c r="H139" s="458">
        <f t="shared" si="4"/>
        <v>121248.00000000001</v>
      </c>
      <c r="I139" s="455">
        <f t="shared" si="5"/>
        <v>173788.80000000002</v>
      </c>
      <c r="J139" s="466"/>
      <c r="K139" s="359"/>
    </row>
    <row r="140" spans="1:11" s="6" customFormat="1" ht="15" outlineLevel="1">
      <c r="A140" s="457"/>
      <c r="B140" s="690" t="s">
        <v>3353</v>
      </c>
      <c r="C140" s="457" t="s">
        <v>3352</v>
      </c>
      <c r="D140" s="673">
        <v>55.01</v>
      </c>
      <c r="E140" s="458">
        <v>800</v>
      </c>
      <c r="F140" s="458">
        <f t="shared" si="3"/>
        <v>44008</v>
      </c>
      <c r="G140" s="465">
        <v>900</v>
      </c>
      <c r="H140" s="458">
        <f t="shared" si="4"/>
        <v>49509</v>
      </c>
      <c r="I140" s="455">
        <f t="shared" si="5"/>
        <v>93517</v>
      </c>
      <c r="J140" s="466"/>
      <c r="K140" s="359"/>
    </row>
    <row r="141" spans="1:11" s="6" customFormat="1" ht="15" outlineLevel="1">
      <c r="A141" s="457"/>
      <c r="B141" s="690" t="s">
        <v>3354</v>
      </c>
      <c r="C141" s="457" t="s">
        <v>3352</v>
      </c>
      <c r="D141" s="673">
        <v>1112.71</v>
      </c>
      <c r="E141" s="458">
        <v>120</v>
      </c>
      <c r="F141" s="458">
        <f t="shared" si="3"/>
        <v>133525.20000000001</v>
      </c>
      <c r="G141" s="465">
        <v>250</v>
      </c>
      <c r="H141" s="458">
        <f t="shared" si="4"/>
        <v>278177.5</v>
      </c>
      <c r="I141" s="455">
        <f t="shared" si="5"/>
        <v>411702.7</v>
      </c>
      <c r="J141" s="466"/>
      <c r="K141" s="359"/>
    </row>
    <row r="142" spans="1:11" s="6" customFormat="1" ht="30" outlineLevel="1">
      <c r="A142" s="457"/>
      <c r="B142" s="690" t="s">
        <v>3355</v>
      </c>
      <c r="C142" s="457" t="s">
        <v>3352</v>
      </c>
      <c r="D142" s="673">
        <v>885</v>
      </c>
      <c r="E142" s="458">
        <v>642</v>
      </c>
      <c r="F142" s="458">
        <f t="shared" si="3"/>
        <v>568170</v>
      </c>
      <c r="G142" s="465">
        <v>1200</v>
      </c>
      <c r="H142" s="458">
        <f t="shared" si="4"/>
        <v>1062000</v>
      </c>
      <c r="I142" s="455">
        <f t="shared" si="5"/>
        <v>1630170</v>
      </c>
      <c r="J142" s="466"/>
      <c r="K142" s="359"/>
    </row>
    <row r="143" spans="1:11" s="6" customFormat="1" ht="27" customHeight="1" outlineLevel="1">
      <c r="A143" s="688"/>
      <c r="B143" s="699" t="s">
        <v>3356</v>
      </c>
      <c r="C143" s="688"/>
      <c r="D143" s="700"/>
      <c r="E143" s="668"/>
      <c r="F143" s="668"/>
      <c r="G143" s="669"/>
      <c r="H143" s="670" t="s">
        <v>3813</v>
      </c>
      <c r="J143" s="689">
        <f>SUM(I144:I164)</f>
        <v>44534984.829999998</v>
      </c>
      <c r="K143" s="359"/>
    </row>
    <row r="144" spans="1:11" s="6" customFormat="1" ht="180" outlineLevel="1">
      <c r="A144" s="457"/>
      <c r="B144" s="690" t="s">
        <v>3357</v>
      </c>
      <c r="C144" s="701" t="s">
        <v>1648</v>
      </c>
      <c r="D144" s="702">
        <v>258.14</v>
      </c>
      <c r="E144" s="703">
        <v>1378</v>
      </c>
      <c r="F144" s="458">
        <f t="shared" ref="F144:F150" si="6">E144*D144</f>
        <v>355716.92</v>
      </c>
      <c r="G144" s="465">
        <v>2680</v>
      </c>
      <c r="H144" s="458">
        <f t="shared" ref="H144:H150" si="7">G144*D144</f>
        <v>691815.2</v>
      </c>
      <c r="I144" s="455">
        <f t="shared" ref="I144:I150" si="8">H144+F144</f>
        <v>1047532.1199999999</v>
      </c>
      <c r="J144" s="466"/>
      <c r="K144" s="359"/>
    </row>
    <row r="145" spans="1:11" s="6" customFormat="1" ht="195" outlineLevel="1">
      <c r="A145" s="457"/>
      <c r="B145" s="690" t="s">
        <v>3358</v>
      </c>
      <c r="C145" s="701" t="s">
        <v>1648</v>
      </c>
      <c r="D145" s="702">
        <v>1219.1500000000001</v>
      </c>
      <c r="E145" s="458">
        <v>1685</v>
      </c>
      <c r="F145" s="458">
        <f t="shared" si="6"/>
        <v>2054267.7500000002</v>
      </c>
      <c r="G145" s="465">
        <v>3680</v>
      </c>
      <c r="H145" s="458">
        <f t="shared" si="7"/>
        <v>4486472</v>
      </c>
      <c r="I145" s="455">
        <f t="shared" si="8"/>
        <v>6540739.75</v>
      </c>
      <c r="J145" s="466"/>
      <c r="K145" s="359"/>
    </row>
    <row r="146" spans="1:11" s="6" customFormat="1" ht="120" outlineLevel="1">
      <c r="A146" s="457"/>
      <c r="B146" s="690" t="s">
        <v>3359</v>
      </c>
      <c r="C146" s="701" t="s">
        <v>1648</v>
      </c>
      <c r="D146" s="702">
        <v>246.87</v>
      </c>
      <c r="E146" s="458">
        <v>2650</v>
      </c>
      <c r="F146" s="458">
        <f t="shared" si="6"/>
        <v>654205.5</v>
      </c>
      <c r="G146" s="465">
        <v>3650</v>
      </c>
      <c r="H146" s="458">
        <f t="shared" si="7"/>
        <v>901075.5</v>
      </c>
      <c r="I146" s="455">
        <f t="shared" si="8"/>
        <v>1555281</v>
      </c>
      <c r="J146" s="466"/>
      <c r="K146" s="359"/>
    </row>
    <row r="147" spans="1:11" s="6" customFormat="1" ht="150" outlineLevel="1">
      <c r="A147" s="457"/>
      <c r="B147" s="690" t="s">
        <v>3360</v>
      </c>
      <c r="C147" s="701" t="s">
        <v>1648</v>
      </c>
      <c r="D147" s="702">
        <v>71.39</v>
      </c>
      <c r="E147" s="458">
        <v>3200</v>
      </c>
      <c r="F147" s="458">
        <f t="shared" si="6"/>
        <v>228448</v>
      </c>
      <c r="G147" s="465">
        <v>4130</v>
      </c>
      <c r="H147" s="458">
        <f t="shared" si="7"/>
        <v>294840.7</v>
      </c>
      <c r="I147" s="455">
        <f t="shared" si="8"/>
        <v>523288.7</v>
      </c>
      <c r="J147" s="466"/>
      <c r="K147" s="359"/>
    </row>
    <row r="148" spans="1:11" s="6" customFormat="1" ht="225" outlineLevel="1">
      <c r="A148" s="457"/>
      <c r="B148" s="690" t="s">
        <v>3361</v>
      </c>
      <c r="C148" s="701" t="s">
        <v>1648</v>
      </c>
      <c r="D148" s="702">
        <v>4.1399999999999997</v>
      </c>
      <c r="E148" s="458">
        <v>3600</v>
      </c>
      <c r="F148" s="458">
        <f t="shared" si="6"/>
        <v>14903.999999999998</v>
      </c>
      <c r="G148" s="465">
        <v>6300</v>
      </c>
      <c r="H148" s="458">
        <f t="shared" si="7"/>
        <v>26081.999999999996</v>
      </c>
      <c r="I148" s="455">
        <f t="shared" si="8"/>
        <v>40985.999999999993</v>
      </c>
      <c r="J148" s="466"/>
      <c r="K148" s="359"/>
    </row>
    <row r="149" spans="1:11" s="6" customFormat="1" ht="165" outlineLevel="1">
      <c r="A149" s="457"/>
      <c r="B149" s="690" t="s">
        <v>3362</v>
      </c>
      <c r="C149" s="701" t="s">
        <v>1648</v>
      </c>
      <c r="D149" s="702">
        <v>5.04</v>
      </c>
      <c r="E149" s="458">
        <v>1200</v>
      </c>
      <c r="F149" s="458">
        <f t="shared" si="6"/>
        <v>6048</v>
      </c>
      <c r="G149" s="465">
        <v>2900</v>
      </c>
      <c r="H149" s="458">
        <f t="shared" si="7"/>
        <v>14616</v>
      </c>
      <c r="I149" s="455">
        <f t="shared" si="8"/>
        <v>20664</v>
      </c>
      <c r="J149" s="466"/>
      <c r="K149" s="359"/>
    </row>
    <row r="150" spans="1:11" s="6" customFormat="1" ht="210" outlineLevel="1">
      <c r="A150" s="457"/>
      <c r="B150" s="690" t="s">
        <v>3363</v>
      </c>
      <c r="C150" s="701" t="s">
        <v>1648</v>
      </c>
      <c r="D150" s="702">
        <v>3710.27</v>
      </c>
      <c r="E150" s="458">
        <v>1378</v>
      </c>
      <c r="F150" s="458">
        <f t="shared" si="6"/>
        <v>5112752.0599999996</v>
      </c>
      <c r="G150" s="465">
        <v>2680</v>
      </c>
      <c r="H150" s="458">
        <f t="shared" si="7"/>
        <v>9943523.5999999996</v>
      </c>
      <c r="I150" s="455">
        <f t="shared" si="8"/>
        <v>15056275.66</v>
      </c>
      <c r="J150" s="466"/>
      <c r="K150" s="359"/>
    </row>
    <row r="151" spans="1:11" s="6" customFormat="1" ht="15.6" outlineLevel="1">
      <c r="A151" s="457"/>
      <c r="B151" s="704" t="s">
        <v>3364</v>
      </c>
      <c r="C151" s="701"/>
      <c r="D151" s="702"/>
      <c r="E151" s="458"/>
      <c r="F151" s="458"/>
      <c r="G151" s="465"/>
      <c r="H151" s="458"/>
      <c r="I151" s="455"/>
      <c r="J151" s="466"/>
      <c r="K151" s="359"/>
    </row>
    <row r="152" spans="1:11" s="6" customFormat="1" ht="75" outlineLevel="1">
      <c r="A152" s="457"/>
      <c r="B152" s="690" t="s">
        <v>3365</v>
      </c>
      <c r="C152" s="701" t="s">
        <v>1648</v>
      </c>
      <c r="D152" s="702">
        <v>327.18</v>
      </c>
      <c r="E152" s="458">
        <v>5630</v>
      </c>
      <c r="F152" s="458">
        <f>E152*D152</f>
        <v>1842023.4000000001</v>
      </c>
      <c r="G152" s="465">
        <v>2300</v>
      </c>
      <c r="H152" s="458">
        <f>G152*D152</f>
        <v>752514</v>
      </c>
      <c r="I152" s="455">
        <f>H152+F152</f>
        <v>2594537.4000000004</v>
      </c>
      <c r="J152" s="466"/>
      <c r="K152" s="359"/>
    </row>
    <row r="153" spans="1:11" s="6" customFormat="1" ht="60" outlineLevel="1">
      <c r="A153" s="457"/>
      <c r="B153" s="690" t="s">
        <v>3366</v>
      </c>
      <c r="C153" s="701" t="s">
        <v>1648</v>
      </c>
      <c r="D153" s="702">
        <v>130.41</v>
      </c>
      <c r="E153" s="458">
        <v>6350</v>
      </c>
      <c r="F153" s="458">
        <f>E153*D153</f>
        <v>828103.5</v>
      </c>
      <c r="G153" s="465">
        <v>2600</v>
      </c>
      <c r="H153" s="458">
        <f>G153*D153</f>
        <v>339066</v>
      </c>
      <c r="I153" s="455">
        <f>H153+F153</f>
        <v>1167169.5</v>
      </c>
      <c r="J153" s="466"/>
      <c r="K153" s="359"/>
    </row>
    <row r="154" spans="1:11" s="6" customFormat="1" ht="15.6" outlineLevel="1">
      <c r="A154" s="457"/>
      <c r="B154" s="704" t="s">
        <v>3367</v>
      </c>
      <c r="C154" s="701"/>
      <c r="D154" s="702"/>
      <c r="E154" s="458"/>
      <c r="F154" s="458"/>
      <c r="G154" s="465"/>
      <c r="H154" s="458"/>
      <c r="I154" s="455"/>
      <c r="J154" s="466"/>
      <c r="K154" s="359"/>
    </row>
    <row r="155" spans="1:11" s="6" customFormat="1" ht="30" outlineLevel="1">
      <c r="A155" s="457"/>
      <c r="B155" s="697" t="s">
        <v>3368</v>
      </c>
      <c r="C155" s="457" t="s">
        <v>3145</v>
      </c>
      <c r="D155" s="673">
        <v>63.14</v>
      </c>
      <c r="E155" s="458">
        <v>6580</v>
      </c>
      <c r="F155" s="458">
        <f>E155*D155</f>
        <v>415461.2</v>
      </c>
      <c r="G155" s="465">
        <v>2650</v>
      </c>
      <c r="H155" s="458">
        <f>G155*D155</f>
        <v>167321</v>
      </c>
      <c r="I155" s="455">
        <f>H155+F155</f>
        <v>582782.19999999995</v>
      </c>
      <c r="J155" s="466"/>
      <c r="K155" s="359"/>
    </row>
    <row r="156" spans="1:11" s="6" customFormat="1" ht="15.6" outlineLevel="1">
      <c r="A156" s="457"/>
      <c r="B156" s="705" t="s">
        <v>3369</v>
      </c>
      <c r="C156" s="457"/>
      <c r="D156" s="673"/>
      <c r="E156" s="458"/>
      <c r="F156" s="458"/>
      <c r="G156" s="465"/>
      <c r="H156" s="458"/>
      <c r="I156" s="455"/>
      <c r="J156" s="466"/>
      <c r="K156" s="359"/>
    </row>
    <row r="157" spans="1:11" s="6" customFormat="1" ht="30" outlineLevel="1">
      <c r="A157" s="457"/>
      <c r="B157" s="697" t="s">
        <v>3370</v>
      </c>
      <c r="C157" s="457" t="s">
        <v>63</v>
      </c>
      <c r="D157" s="673">
        <v>1.04</v>
      </c>
      <c r="E157" s="458">
        <v>9800</v>
      </c>
      <c r="F157" s="458">
        <f>E157*D157</f>
        <v>10192</v>
      </c>
      <c r="G157" s="465">
        <v>10000</v>
      </c>
      <c r="H157" s="458">
        <f>G157*D157</f>
        <v>10400</v>
      </c>
      <c r="I157" s="455">
        <f>H157+F157</f>
        <v>20592</v>
      </c>
      <c r="J157" s="466"/>
      <c r="K157" s="359"/>
    </row>
    <row r="158" spans="1:11" s="6" customFormat="1" ht="30" outlineLevel="1">
      <c r="A158" s="457"/>
      <c r="B158" s="697" t="s">
        <v>3371</v>
      </c>
      <c r="C158" s="457" t="s">
        <v>63</v>
      </c>
      <c r="D158" s="673">
        <v>0.27</v>
      </c>
      <c r="E158" s="458">
        <v>8600</v>
      </c>
      <c r="F158" s="458">
        <f t="shared" ref="F158:F164" si="9">E158*D158</f>
        <v>2322</v>
      </c>
      <c r="G158" s="465">
        <v>10000</v>
      </c>
      <c r="H158" s="458">
        <f t="shared" ref="H158:H161" si="10">G158*D158</f>
        <v>2700</v>
      </c>
      <c r="I158" s="455">
        <f t="shared" ref="I158:I161" si="11">H158+F158</f>
        <v>5022</v>
      </c>
      <c r="J158" s="466"/>
      <c r="K158" s="359"/>
    </row>
    <row r="159" spans="1:11" s="6" customFormat="1" ht="30" outlineLevel="1">
      <c r="A159" s="457"/>
      <c r="B159" s="690" t="s">
        <v>3372</v>
      </c>
      <c r="C159" s="457" t="s">
        <v>65</v>
      </c>
      <c r="D159" s="673">
        <v>23.23</v>
      </c>
      <c r="E159" s="458">
        <v>350</v>
      </c>
      <c r="F159" s="458">
        <f t="shared" si="9"/>
        <v>8130.5</v>
      </c>
      <c r="G159" s="465">
        <v>400</v>
      </c>
      <c r="H159" s="458">
        <f t="shared" si="10"/>
        <v>9292</v>
      </c>
      <c r="I159" s="455">
        <f t="shared" si="11"/>
        <v>17422.5</v>
      </c>
      <c r="J159" s="466"/>
      <c r="K159" s="359"/>
    </row>
    <row r="160" spans="1:11" s="6" customFormat="1" ht="30" outlineLevel="1">
      <c r="A160" s="457"/>
      <c r="B160" s="697" t="s">
        <v>3373</v>
      </c>
      <c r="C160" s="457" t="s">
        <v>65</v>
      </c>
      <c r="D160" s="673">
        <v>12.16</v>
      </c>
      <c r="E160" s="458">
        <v>8600</v>
      </c>
      <c r="F160" s="458">
        <f t="shared" si="9"/>
        <v>104576</v>
      </c>
      <c r="G160" s="465">
        <v>9800</v>
      </c>
      <c r="H160" s="458">
        <f t="shared" si="10"/>
        <v>119168</v>
      </c>
      <c r="I160" s="455">
        <f t="shared" si="11"/>
        <v>223744</v>
      </c>
      <c r="J160" s="466"/>
      <c r="K160" s="359"/>
    </row>
    <row r="161" spans="1:11" s="6" customFormat="1" ht="15" outlineLevel="1">
      <c r="A161" s="457"/>
      <c r="B161" s="690" t="s">
        <v>3374</v>
      </c>
      <c r="C161" s="457" t="s">
        <v>3352</v>
      </c>
      <c r="D161" s="673">
        <v>35.4</v>
      </c>
      <c r="E161" s="458">
        <v>860</v>
      </c>
      <c r="F161" s="458">
        <f t="shared" si="9"/>
        <v>30444</v>
      </c>
      <c r="G161" s="465">
        <v>980</v>
      </c>
      <c r="H161" s="458">
        <f t="shared" si="10"/>
        <v>34692</v>
      </c>
      <c r="I161" s="455">
        <f t="shared" si="11"/>
        <v>65136</v>
      </c>
      <c r="J161" s="466"/>
      <c r="K161" s="359"/>
    </row>
    <row r="162" spans="1:11" s="6" customFormat="1" ht="15.6" outlineLevel="1">
      <c r="A162" s="457"/>
      <c r="B162" s="704" t="s">
        <v>3375</v>
      </c>
      <c r="C162" s="457"/>
      <c r="D162" s="673"/>
      <c r="E162" s="458"/>
      <c r="F162" s="458"/>
      <c r="G162" s="465"/>
      <c r="H162" s="458"/>
      <c r="I162" s="455"/>
      <c r="J162" s="466"/>
      <c r="K162" s="359"/>
    </row>
    <row r="163" spans="1:11" s="6" customFormat="1" ht="105" outlineLevel="1">
      <c r="A163" s="457"/>
      <c r="B163" s="690" t="s">
        <v>3376</v>
      </c>
      <c r="C163" s="457" t="s">
        <v>3352</v>
      </c>
      <c r="D163" s="673">
        <v>83.2</v>
      </c>
      <c r="E163" s="458">
        <v>9800</v>
      </c>
      <c r="F163" s="458">
        <f t="shared" si="9"/>
        <v>815360</v>
      </c>
      <c r="G163" s="465">
        <v>5860</v>
      </c>
      <c r="H163" s="458">
        <f t="shared" ref="H163:H164" si="12">G163*D163</f>
        <v>487552</v>
      </c>
      <c r="I163" s="455">
        <f t="shared" ref="I163:I164" si="13">H163+F163</f>
        <v>1302912</v>
      </c>
      <c r="J163" s="466"/>
      <c r="K163" s="359"/>
    </row>
    <row r="164" spans="1:11" s="6" customFormat="1" ht="90" outlineLevel="1">
      <c r="A164" s="457"/>
      <c r="B164" s="690" t="s">
        <v>3377</v>
      </c>
      <c r="C164" s="457" t="s">
        <v>3352</v>
      </c>
      <c r="D164" s="673">
        <v>588.5</v>
      </c>
      <c r="E164" s="458">
        <v>15600</v>
      </c>
      <c r="F164" s="458">
        <f t="shared" si="9"/>
        <v>9180600</v>
      </c>
      <c r="G164" s="465">
        <v>7800</v>
      </c>
      <c r="H164" s="458">
        <f t="shared" si="12"/>
        <v>4590300</v>
      </c>
      <c r="I164" s="455">
        <f t="shared" si="13"/>
        <v>13770900</v>
      </c>
      <c r="J164" s="466"/>
      <c r="K164" s="359"/>
    </row>
    <row r="167" spans="1:11" ht="15.6">
      <c r="A167" s="1079" t="s">
        <v>3813</v>
      </c>
      <c r="B167" s="1079"/>
      <c r="C167" s="1079"/>
      <c r="D167" s="1079"/>
      <c r="E167" s="1079"/>
      <c r="F167" s="706">
        <f>SUM(F2:F164)</f>
        <v>50111146.869999997</v>
      </c>
      <c r="G167" s="707"/>
      <c r="H167" s="706">
        <f>SUM(H2:H164)</f>
        <v>44203438.799999997</v>
      </c>
      <c r="I167" s="708">
        <f>SUM(I2:I164)</f>
        <v>94314585.669999987</v>
      </c>
    </row>
    <row r="177" spans="1:9">
      <c r="A177" s="1078" t="s">
        <v>3623</v>
      </c>
      <c r="B177" s="1078"/>
      <c r="C177" s="1078"/>
      <c r="D177" s="1078"/>
      <c r="E177" s="1078"/>
      <c r="F177">
        <v>50111146.869999997</v>
      </c>
      <c r="H177">
        <v>44203438.799999997</v>
      </c>
      <c r="I177">
        <f>F177+H177</f>
        <v>94314585.669999987</v>
      </c>
    </row>
  </sheetData>
  <mergeCells count="13">
    <mergeCell ref="A177:E177"/>
    <mergeCell ref="C37:C38"/>
    <mergeCell ref="D37:D38"/>
    <mergeCell ref="C39:C40"/>
    <mergeCell ref="D39:D40"/>
    <mergeCell ref="A167:E167"/>
    <mergeCell ref="C35:C36"/>
    <mergeCell ref="D35:D36"/>
    <mergeCell ref="B1:D1"/>
    <mergeCell ref="C31:C32"/>
    <mergeCell ref="D31:D32"/>
    <mergeCell ref="C33:C34"/>
    <mergeCell ref="D33:D3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6EBD-29BD-42F1-9FBB-BDFCFB4423CA}">
  <dimension ref="A1:K41"/>
  <sheetViews>
    <sheetView workbookViewId="0">
      <selection activeCell="B5" sqref="B5"/>
    </sheetView>
  </sheetViews>
  <sheetFormatPr defaultColWidth="8.88671875" defaultRowHeight="14.4"/>
  <cols>
    <col min="1" max="1" width="12.5546875" customWidth="1"/>
    <col min="2" max="2" width="69.44140625" customWidth="1"/>
    <col min="3" max="3" width="13" customWidth="1"/>
    <col min="4" max="4" width="19.33203125" customWidth="1"/>
    <col min="5" max="5" width="14.5546875" customWidth="1"/>
    <col min="6" max="6" width="17.88671875" customWidth="1"/>
    <col min="7" max="7" width="17.109375" customWidth="1"/>
    <col min="8" max="8" width="17.88671875" customWidth="1"/>
    <col min="9" max="9" width="19.88671875" customWidth="1"/>
    <col min="10" max="10" width="31.88671875" customWidth="1"/>
    <col min="11" max="11" width="16.6640625" customWidth="1"/>
    <col min="12" max="12" width="17.109375" customWidth="1"/>
    <col min="13" max="16" width="10.88671875" bestFit="1" customWidth="1"/>
  </cols>
  <sheetData>
    <row r="1" spans="1:11" s="6" customFormat="1" ht="17.399999999999999" collapsed="1">
      <c r="A1" s="313"/>
      <c r="B1" s="1083" t="s">
        <v>3143</v>
      </c>
      <c r="C1" s="1083"/>
      <c r="D1" s="1083"/>
      <c r="E1" s="38"/>
      <c r="F1" s="38"/>
      <c r="G1" s="39"/>
      <c r="H1" s="38"/>
      <c r="I1" s="40"/>
      <c r="J1" s="41"/>
      <c r="K1" s="359"/>
    </row>
    <row r="2" spans="1:11" s="6" customFormat="1" ht="15.6">
      <c r="A2" s="313"/>
      <c r="B2" s="134" t="s">
        <v>3153</v>
      </c>
      <c r="C2" s="314"/>
      <c r="D2" s="315"/>
      <c r="E2" s="38"/>
      <c r="F2" s="38"/>
      <c r="G2" s="39"/>
      <c r="H2" s="38"/>
      <c r="I2" s="40"/>
      <c r="J2" s="41"/>
      <c r="K2" s="359"/>
    </row>
    <row r="3" spans="1:11" s="6" customFormat="1" ht="17.399999999999999">
      <c r="A3" s="313"/>
      <c r="B3" s="199" t="s">
        <v>3154</v>
      </c>
      <c r="C3" s="314" t="s">
        <v>3145</v>
      </c>
      <c r="D3" s="315">
        <v>6027.9</v>
      </c>
      <c r="E3" s="38">
        <v>980</v>
      </c>
      <c r="F3" s="38">
        <f>SUM(D3*E3)</f>
        <v>5907342</v>
      </c>
      <c r="G3" s="39"/>
      <c r="H3" s="38"/>
      <c r="I3" s="40"/>
      <c r="J3" s="41"/>
      <c r="K3" s="359"/>
    </row>
    <row r="4" spans="1:11" s="6" customFormat="1" ht="30">
      <c r="A4" s="313"/>
      <c r="B4" s="199" t="s">
        <v>3155</v>
      </c>
      <c r="C4" s="314" t="s">
        <v>3145</v>
      </c>
      <c r="D4" s="315">
        <v>6027.9</v>
      </c>
      <c r="E4" s="38">
        <v>450</v>
      </c>
      <c r="F4" s="38">
        <f t="shared" ref="F4:F13" si="0">SUM(D4*E4)</f>
        <v>2712555</v>
      </c>
      <c r="G4" s="39"/>
      <c r="H4" s="38"/>
      <c r="I4" s="40"/>
      <c r="J4" s="41"/>
      <c r="K4" s="359"/>
    </row>
    <row r="5" spans="1:11" s="6" customFormat="1" ht="30">
      <c r="A5" s="313"/>
      <c r="B5" s="199" t="s">
        <v>3156</v>
      </c>
      <c r="C5" s="314" t="s">
        <v>3145</v>
      </c>
      <c r="D5" s="315">
        <v>6027.9</v>
      </c>
      <c r="E5" s="38">
        <v>580</v>
      </c>
      <c r="F5" s="38">
        <f t="shared" si="0"/>
        <v>3496182</v>
      </c>
      <c r="G5" s="39"/>
      <c r="H5" s="38"/>
      <c r="I5" s="40"/>
      <c r="J5" s="41"/>
      <c r="K5" s="359"/>
    </row>
    <row r="6" spans="1:11" s="6" customFormat="1" ht="17.399999999999999">
      <c r="A6" s="313"/>
      <c r="B6" s="199" t="s">
        <v>3157</v>
      </c>
      <c r="C6" s="314" t="s">
        <v>3145</v>
      </c>
      <c r="D6" s="315">
        <v>6027.9</v>
      </c>
      <c r="E6" s="38">
        <v>300</v>
      </c>
      <c r="F6" s="38">
        <f t="shared" si="0"/>
        <v>1808370</v>
      </c>
      <c r="G6" s="39"/>
      <c r="H6" s="38"/>
      <c r="I6" s="40"/>
      <c r="J6" s="41"/>
      <c r="K6" s="359"/>
    </row>
    <row r="7" spans="1:11" s="6" customFormat="1" ht="30">
      <c r="A7" s="313"/>
      <c r="B7" s="199" t="s">
        <v>3158</v>
      </c>
      <c r="C7" s="314" t="s">
        <v>3981</v>
      </c>
      <c r="D7" s="315">
        <v>253.17</v>
      </c>
      <c r="E7" s="38">
        <v>950</v>
      </c>
      <c r="F7" s="38">
        <f t="shared" si="0"/>
        <v>240511.5</v>
      </c>
      <c r="G7" s="39"/>
      <c r="H7" s="38"/>
      <c r="I7" s="40"/>
      <c r="J7" s="41"/>
      <c r="K7" s="359"/>
    </row>
    <row r="8" spans="1:11" s="6" customFormat="1" ht="30">
      <c r="A8" s="313"/>
      <c r="B8" s="199" t="s">
        <v>3161</v>
      </c>
      <c r="C8" s="314" t="s">
        <v>3981</v>
      </c>
      <c r="D8" s="315">
        <v>253.17</v>
      </c>
      <c r="E8" s="38">
        <v>950</v>
      </c>
      <c r="F8" s="38">
        <f t="shared" si="0"/>
        <v>240511.5</v>
      </c>
      <c r="G8" s="39"/>
      <c r="H8" s="38"/>
      <c r="I8" s="40"/>
      <c r="J8" s="41"/>
      <c r="K8" s="359"/>
    </row>
    <row r="9" spans="1:11" s="6" customFormat="1" ht="17.399999999999999">
      <c r="A9" s="313"/>
      <c r="B9" s="199" t="s">
        <v>3163</v>
      </c>
      <c r="C9" s="314" t="s">
        <v>3981</v>
      </c>
      <c r="D9" s="315">
        <v>42.48</v>
      </c>
      <c r="E9" s="38">
        <v>1600</v>
      </c>
      <c r="F9" s="38">
        <f t="shared" si="0"/>
        <v>67968</v>
      </c>
      <c r="G9" s="39"/>
      <c r="H9" s="38"/>
      <c r="I9" s="40"/>
      <c r="J9" s="41"/>
      <c r="K9" s="359"/>
    </row>
    <row r="10" spans="1:11" s="6" customFormat="1" ht="30">
      <c r="A10" s="313"/>
      <c r="B10" s="199" t="s">
        <v>3165</v>
      </c>
      <c r="C10" s="314" t="s">
        <v>3981</v>
      </c>
      <c r="D10" s="315">
        <v>126.76</v>
      </c>
      <c r="E10" s="38">
        <v>1600</v>
      </c>
      <c r="F10" s="38">
        <f t="shared" si="0"/>
        <v>202816</v>
      </c>
      <c r="G10" s="39"/>
      <c r="H10" s="38"/>
      <c r="I10" s="40"/>
      <c r="J10" s="41"/>
      <c r="K10" s="359"/>
    </row>
    <row r="11" spans="1:11" s="6" customFormat="1" ht="45">
      <c r="A11" s="313"/>
      <c r="B11" s="199" t="s">
        <v>3167</v>
      </c>
      <c r="C11" s="314" t="s">
        <v>197</v>
      </c>
      <c r="D11" s="315">
        <v>480.46</v>
      </c>
      <c r="E11" s="38">
        <v>1400</v>
      </c>
      <c r="F11" s="38">
        <f t="shared" si="0"/>
        <v>672644</v>
      </c>
      <c r="G11" s="39"/>
      <c r="H11" s="38"/>
      <c r="I11" s="40"/>
      <c r="J11" s="41"/>
      <c r="K11" s="359"/>
    </row>
    <row r="12" spans="1:11" s="6" customFormat="1" ht="15">
      <c r="A12" s="313"/>
      <c r="B12" s="199" t="s">
        <v>3170</v>
      </c>
      <c r="C12" s="314" t="s">
        <v>31</v>
      </c>
      <c r="D12" s="315">
        <v>784</v>
      </c>
      <c r="E12" s="38">
        <v>300</v>
      </c>
      <c r="F12" s="38">
        <f t="shared" si="0"/>
        <v>235200</v>
      </c>
      <c r="G12" s="39"/>
      <c r="H12" s="38"/>
      <c r="I12" s="40"/>
      <c r="J12" s="41"/>
      <c r="K12" s="359"/>
    </row>
    <row r="13" spans="1:11" s="6" customFormat="1" ht="75">
      <c r="A13" s="313"/>
      <c r="B13" s="133" t="s">
        <v>3171</v>
      </c>
      <c r="C13" s="314" t="s">
        <v>3145</v>
      </c>
      <c r="D13" s="315">
        <v>6.34</v>
      </c>
      <c r="E13" s="38">
        <v>3500</v>
      </c>
      <c r="F13" s="38">
        <f t="shared" si="0"/>
        <v>22190</v>
      </c>
      <c r="G13" s="39"/>
      <c r="H13" s="38"/>
      <c r="I13" s="40"/>
      <c r="J13" s="41"/>
      <c r="K13" s="359"/>
    </row>
    <row r="14" spans="1:11" s="6" customFormat="1" ht="15.6">
      <c r="A14" s="313"/>
      <c r="B14" s="133"/>
      <c r="C14" s="314"/>
      <c r="D14" s="315"/>
      <c r="E14" s="380" t="s">
        <v>3813</v>
      </c>
      <c r="F14" s="380">
        <f>SUM(F3:F13)</f>
        <v>15606290</v>
      </c>
      <c r="G14" s="39"/>
      <c r="H14" s="38"/>
      <c r="I14" s="40"/>
      <c r="J14" s="41"/>
      <c r="K14" s="359"/>
    </row>
    <row r="15" spans="1:11" s="6" customFormat="1" ht="15.6">
      <c r="A15" s="313"/>
      <c r="B15" s="134" t="s">
        <v>3172</v>
      </c>
      <c r="C15" s="314"/>
      <c r="D15" s="315"/>
      <c r="E15" s="38"/>
      <c r="F15" s="38"/>
      <c r="G15" s="39"/>
      <c r="H15" s="38"/>
      <c r="I15" s="40"/>
      <c r="J15" s="41"/>
      <c r="K15" s="359"/>
    </row>
    <row r="16" spans="1:11" s="6" customFormat="1" ht="60">
      <c r="A16" s="313"/>
      <c r="B16" s="199" t="s">
        <v>3173</v>
      </c>
      <c r="C16" s="314" t="s">
        <v>31</v>
      </c>
      <c r="D16" s="315">
        <v>24</v>
      </c>
      <c r="E16" s="38">
        <v>9500</v>
      </c>
      <c r="F16" s="38">
        <f>SUM(D16*E16)</f>
        <v>228000</v>
      </c>
      <c r="G16" s="39"/>
      <c r="H16" s="38"/>
      <c r="I16" s="40"/>
      <c r="J16" s="41"/>
      <c r="K16" s="359"/>
    </row>
    <row r="17" spans="1:11" s="6" customFormat="1" ht="45">
      <c r="A17" s="313"/>
      <c r="B17" s="199" t="s">
        <v>3174</v>
      </c>
      <c r="C17" s="314" t="s">
        <v>31</v>
      </c>
      <c r="D17" s="315">
        <v>28</v>
      </c>
      <c r="E17" s="38">
        <v>9500</v>
      </c>
      <c r="F17" s="38">
        <f t="shared" ref="F17:F19" si="1">SUM(D17*E17)</f>
        <v>266000</v>
      </c>
      <c r="G17" s="39"/>
      <c r="H17" s="38"/>
      <c r="I17" s="40"/>
      <c r="J17" s="41"/>
      <c r="K17" s="359"/>
    </row>
    <row r="18" spans="1:11" s="6" customFormat="1" ht="60">
      <c r="A18" s="313"/>
      <c r="B18" s="199" t="s">
        <v>3175</v>
      </c>
      <c r="C18" s="314" t="s">
        <v>31</v>
      </c>
      <c r="D18" s="315">
        <v>28</v>
      </c>
      <c r="E18" s="38">
        <v>0</v>
      </c>
      <c r="F18" s="38">
        <f t="shared" si="1"/>
        <v>0</v>
      </c>
      <c r="G18" s="39"/>
      <c r="H18" s="38"/>
      <c r="I18" s="40"/>
      <c r="J18" s="41"/>
      <c r="K18" s="359"/>
    </row>
    <row r="19" spans="1:11" s="6" customFormat="1" ht="45">
      <c r="A19" s="313"/>
      <c r="B19" s="199" t="s">
        <v>3176</v>
      </c>
      <c r="C19" s="314" t="s">
        <v>31</v>
      </c>
      <c r="D19" s="315">
        <v>1</v>
      </c>
      <c r="E19" s="38">
        <v>50000</v>
      </c>
      <c r="F19" s="38">
        <f t="shared" si="1"/>
        <v>50000</v>
      </c>
      <c r="G19" s="39"/>
      <c r="H19" s="38"/>
      <c r="I19" s="40"/>
      <c r="J19" s="41"/>
      <c r="K19" s="359"/>
    </row>
    <row r="20" spans="1:11" s="6" customFormat="1" ht="15.6">
      <c r="A20" s="313"/>
      <c r="B20" s="133"/>
      <c r="C20" s="314"/>
      <c r="D20" s="315"/>
      <c r="E20" s="380" t="s">
        <v>3813</v>
      </c>
      <c r="F20" s="380">
        <f>SUM(F16:F19)</f>
        <v>544000</v>
      </c>
      <c r="G20" s="39"/>
      <c r="H20" s="38"/>
      <c r="I20" s="40"/>
      <c r="J20" s="41"/>
      <c r="K20" s="359"/>
    </row>
    <row r="21" spans="1:11" s="6" customFormat="1" ht="15.6">
      <c r="A21" s="313"/>
      <c r="B21" s="135" t="s">
        <v>3177</v>
      </c>
      <c r="C21" s="314"/>
      <c r="D21" s="315"/>
      <c r="E21" s="38"/>
      <c r="F21" s="38"/>
      <c r="G21" s="39"/>
      <c r="H21" s="38"/>
      <c r="I21" s="40"/>
      <c r="J21" s="41"/>
      <c r="K21" s="359"/>
    </row>
    <row r="22" spans="1:11" s="6" customFormat="1" ht="60">
      <c r="A22" s="313"/>
      <c r="B22" s="199" t="s">
        <v>3178</v>
      </c>
      <c r="C22" s="314" t="s">
        <v>3179</v>
      </c>
      <c r="D22" s="315">
        <v>462</v>
      </c>
      <c r="E22" s="38">
        <v>1300</v>
      </c>
      <c r="F22" s="38">
        <f>D22*E22</f>
        <v>600600</v>
      </c>
      <c r="G22" s="39"/>
      <c r="H22" s="38"/>
      <c r="I22" s="40"/>
      <c r="J22" s="41"/>
      <c r="K22" s="359"/>
    </row>
    <row r="23" spans="1:11" s="6" customFormat="1" ht="15" customHeight="1">
      <c r="A23" s="313"/>
      <c r="B23" s="199" t="s">
        <v>3181</v>
      </c>
      <c r="C23" s="1080" t="s">
        <v>3179</v>
      </c>
      <c r="D23" s="1080" t="s">
        <v>3182</v>
      </c>
      <c r="E23" s="38"/>
      <c r="F23" s="38"/>
      <c r="G23" s="39"/>
      <c r="H23" s="38"/>
      <c r="I23" s="40"/>
      <c r="J23" s="41"/>
      <c r="K23" s="359"/>
    </row>
    <row r="24" spans="1:11" s="6" customFormat="1" ht="30">
      <c r="A24" s="313"/>
      <c r="B24" s="199" t="s">
        <v>3183</v>
      </c>
      <c r="C24" s="1081"/>
      <c r="D24" s="1081"/>
      <c r="E24" s="38"/>
      <c r="F24" s="38">
        <f t="shared" ref="F24:F34" si="2">D24*E24</f>
        <v>0</v>
      </c>
      <c r="G24" s="39"/>
      <c r="H24" s="38"/>
      <c r="I24" s="40"/>
      <c r="J24" s="41"/>
      <c r="K24" s="359"/>
    </row>
    <row r="25" spans="1:11" s="6" customFormat="1" ht="15" customHeight="1">
      <c r="A25" s="313"/>
      <c r="B25" s="199" t="s">
        <v>3184</v>
      </c>
      <c r="C25" s="1080" t="s">
        <v>3179</v>
      </c>
      <c r="D25" s="957">
        <v>67</v>
      </c>
      <c r="E25" s="38"/>
      <c r="F25" s="38">
        <f t="shared" si="2"/>
        <v>0</v>
      </c>
      <c r="G25" s="39"/>
      <c r="H25" s="38"/>
      <c r="I25" s="40"/>
      <c r="J25" s="41"/>
      <c r="K25" s="359"/>
    </row>
    <row r="26" spans="1:11" s="6" customFormat="1" ht="45">
      <c r="A26" s="313"/>
      <c r="B26" s="199" t="s">
        <v>3186</v>
      </c>
      <c r="C26" s="1081"/>
      <c r="D26" s="957"/>
      <c r="E26" s="38">
        <v>1100</v>
      </c>
      <c r="F26" s="38">
        <f>D25*E26</f>
        <v>73700</v>
      </c>
      <c r="G26" s="39"/>
      <c r="H26" s="38"/>
      <c r="I26" s="40"/>
      <c r="J26" s="41"/>
      <c r="K26" s="359"/>
    </row>
    <row r="27" spans="1:11" s="6" customFormat="1" ht="15" customHeight="1">
      <c r="A27" s="313"/>
      <c r="B27" s="199" t="s">
        <v>3187</v>
      </c>
      <c r="C27" s="1080" t="s">
        <v>3179</v>
      </c>
      <c r="D27" s="957" t="s">
        <v>3188</v>
      </c>
      <c r="E27" s="38"/>
      <c r="F27" s="38"/>
      <c r="G27" s="39"/>
      <c r="H27" s="38"/>
      <c r="I27" s="40"/>
      <c r="J27" s="41"/>
      <c r="K27" s="359"/>
    </row>
    <row r="28" spans="1:11" s="6" customFormat="1" ht="30">
      <c r="A28" s="313"/>
      <c r="B28" s="199" t="s">
        <v>3189</v>
      </c>
      <c r="C28" s="1081"/>
      <c r="D28" s="957"/>
      <c r="E28" s="38"/>
      <c r="F28" s="38">
        <f t="shared" si="2"/>
        <v>0</v>
      </c>
      <c r="G28" s="39"/>
      <c r="H28" s="38"/>
      <c r="I28" s="40"/>
      <c r="J28" s="41"/>
      <c r="K28" s="359"/>
    </row>
    <row r="29" spans="1:11" s="6" customFormat="1" ht="15" customHeight="1">
      <c r="A29" s="313"/>
      <c r="B29" s="199" t="s">
        <v>3190</v>
      </c>
      <c r="C29" s="1080" t="s">
        <v>3179</v>
      </c>
      <c r="D29" s="957">
        <v>411.1</v>
      </c>
      <c r="E29" s="38"/>
      <c r="F29" s="38">
        <f t="shared" si="2"/>
        <v>0</v>
      </c>
      <c r="G29" s="39"/>
      <c r="H29" s="38"/>
      <c r="I29" s="40"/>
      <c r="J29" s="41"/>
      <c r="K29" s="359"/>
    </row>
    <row r="30" spans="1:11" s="6" customFormat="1" ht="45">
      <c r="A30" s="313"/>
      <c r="B30" s="199" t="s">
        <v>3192</v>
      </c>
      <c r="C30" s="1081"/>
      <c r="D30" s="957"/>
      <c r="E30" s="38">
        <v>950</v>
      </c>
      <c r="F30" s="38">
        <f>D29*E30</f>
        <v>390545</v>
      </c>
      <c r="G30" s="39"/>
      <c r="H30" s="38"/>
      <c r="I30" s="40"/>
      <c r="J30" s="41"/>
      <c r="K30" s="359"/>
    </row>
    <row r="31" spans="1:11" s="6" customFormat="1" ht="15" customHeight="1">
      <c r="A31" s="313"/>
      <c r="B31" s="199" t="s">
        <v>3193</v>
      </c>
      <c r="C31" s="1080" t="s">
        <v>3179</v>
      </c>
      <c r="D31" s="957" t="s">
        <v>3194</v>
      </c>
      <c r="E31" s="38"/>
      <c r="F31" s="38"/>
      <c r="G31" s="39"/>
      <c r="H31" s="38"/>
      <c r="I31" s="40"/>
      <c r="J31" s="41"/>
      <c r="K31" s="359"/>
    </row>
    <row r="32" spans="1:11" s="6" customFormat="1" ht="30">
      <c r="A32" s="313"/>
      <c r="B32" s="199" t="s">
        <v>3195</v>
      </c>
      <c r="C32" s="1081"/>
      <c r="D32" s="957"/>
      <c r="E32" s="38"/>
      <c r="F32" s="38">
        <f t="shared" si="2"/>
        <v>0</v>
      </c>
      <c r="G32" s="39"/>
      <c r="H32" s="38"/>
      <c r="I32" s="40"/>
      <c r="J32" s="41"/>
      <c r="K32" s="359"/>
    </row>
    <row r="33" spans="1:11" s="6" customFormat="1" ht="15.6">
      <c r="A33" s="313"/>
      <c r="B33" s="133"/>
      <c r="C33" s="314"/>
      <c r="D33" s="315"/>
      <c r="E33" s="380" t="s">
        <v>3813</v>
      </c>
      <c r="F33" s="380">
        <f>SUM(F22:F32)</f>
        <v>1064845</v>
      </c>
      <c r="G33" s="39"/>
      <c r="H33" s="38"/>
      <c r="I33" s="40"/>
      <c r="J33" s="41"/>
      <c r="K33" s="359"/>
    </row>
    <row r="34" spans="1:11" s="6" customFormat="1" ht="15.6">
      <c r="A34" s="313"/>
      <c r="B34" s="135" t="s">
        <v>3196</v>
      </c>
      <c r="C34" s="314"/>
      <c r="D34" s="315"/>
      <c r="E34" s="38"/>
      <c r="F34" s="38">
        <f t="shared" si="2"/>
        <v>0</v>
      </c>
      <c r="G34" s="39"/>
      <c r="H34" s="38"/>
      <c r="I34" s="40"/>
      <c r="J34" s="41"/>
      <c r="K34" s="359"/>
    </row>
    <row r="35" spans="1:11" s="6" customFormat="1" ht="30">
      <c r="A35" s="313"/>
      <c r="B35" s="199" t="s">
        <v>3197</v>
      </c>
      <c r="C35" s="314" t="s">
        <v>3159</v>
      </c>
      <c r="D35" s="315">
        <v>67.400000000000006</v>
      </c>
      <c r="E35" s="38">
        <v>950</v>
      </c>
      <c r="F35" s="38">
        <f>D35*E35</f>
        <v>64030.000000000007</v>
      </c>
      <c r="G35" s="39"/>
      <c r="H35" s="38"/>
      <c r="I35" s="40"/>
      <c r="J35" s="41"/>
      <c r="K35" s="359"/>
    </row>
    <row r="36" spans="1:11" s="6" customFormat="1" ht="30">
      <c r="A36" s="313"/>
      <c r="B36" s="199" t="s">
        <v>3199</v>
      </c>
      <c r="C36" s="314" t="s">
        <v>3159</v>
      </c>
      <c r="D36" s="315">
        <v>12.2</v>
      </c>
      <c r="E36" s="38">
        <v>1600</v>
      </c>
      <c r="F36" s="38">
        <f t="shared" ref="F36:F37" si="3">D36*E36</f>
        <v>19520</v>
      </c>
      <c r="G36" s="39"/>
      <c r="H36" s="38"/>
      <c r="I36" s="40"/>
      <c r="J36" s="41"/>
      <c r="K36" s="359"/>
    </row>
    <row r="37" spans="1:11" s="6" customFormat="1" ht="30">
      <c r="A37" s="313"/>
      <c r="B37" s="199" t="s">
        <v>3201</v>
      </c>
      <c r="C37" s="314" t="s">
        <v>3159</v>
      </c>
      <c r="D37" s="315">
        <v>14.2</v>
      </c>
      <c r="E37" s="38">
        <v>1500</v>
      </c>
      <c r="F37" s="38">
        <f t="shared" si="3"/>
        <v>21300</v>
      </c>
      <c r="G37" s="39"/>
      <c r="H37" s="38"/>
      <c r="I37" s="40"/>
      <c r="J37" s="41"/>
      <c r="K37" s="359"/>
    </row>
    <row r="38" spans="1:11" s="6" customFormat="1" ht="15.6">
      <c r="A38" s="313"/>
      <c r="B38" s="133"/>
      <c r="C38" s="314"/>
      <c r="D38" s="315"/>
      <c r="E38" s="380" t="s">
        <v>3813</v>
      </c>
      <c r="F38" s="380">
        <f>SUM(F35:F37)</f>
        <v>104850</v>
      </c>
      <c r="G38" s="39"/>
      <c r="H38" s="38"/>
      <c r="I38" s="40"/>
      <c r="J38" s="41"/>
      <c r="K38" s="359"/>
    </row>
    <row r="39" spans="1:11" s="6" customFormat="1" ht="15.6">
      <c r="A39" s="313"/>
      <c r="B39" s="133"/>
      <c r="C39" s="314"/>
      <c r="D39" s="957" t="s">
        <v>3982</v>
      </c>
      <c r="E39" s="1082"/>
      <c r="F39" s="380">
        <f>F38+F33+F20+F14</f>
        <v>17319985</v>
      </c>
      <c r="G39" s="39"/>
      <c r="H39" s="38"/>
      <c r="I39" s="40"/>
      <c r="J39" s="41"/>
      <c r="K39" s="359"/>
    </row>
    <row r="41" spans="1:11">
      <c r="F41">
        <v>17319985</v>
      </c>
    </row>
  </sheetData>
  <mergeCells count="12">
    <mergeCell ref="C27:C28"/>
    <mergeCell ref="D27:D28"/>
    <mergeCell ref="B1:D1"/>
    <mergeCell ref="C23:C24"/>
    <mergeCell ref="D23:D24"/>
    <mergeCell ref="C25:C26"/>
    <mergeCell ref="D25:D26"/>
    <mergeCell ref="C29:C30"/>
    <mergeCell ref="D29:D30"/>
    <mergeCell ref="C31:C32"/>
    <mergeCell ref="D31:D32"/>
    <mergeCell ref="D39:E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8871E-2094-4AF1-A6C8-7C88FBBFCB93}">
  <sheetPr>
    <tabColor rgb="FF92D050"/>
  </sheetPr>
  <dimension ref="A1:R157"/>
  <sheetViews>
    <sheetView topLeftCell="A154" zoomScale="70" zoomScaleNormal="70" workbookViewId="0">
      <selection activeCell="E162" sqref="E162"/>
    </sheetView>
  </sheetViews>
  <sheetFormatPr defaultColWidth="8.88671875" defaultRowHeight="14.4"/>
  <cols>
    <col min="1" max="1" width="12.5546875" customWidth="1"/>
    <col min="2" max="2" width="69.44140625" customWidth="1"/>
    <col min="3" max="3" width="13" customWidth="1"/>
    <col min="4" max="4" width="19.33203125" customWidth="1"/>
    <col min="5" max="5" width="15.6640625" customWidth="1"/>
    <col min="6" max="6" width="21.6640625" customWidth="1"/>
    <col min="7" max="7" width="17.109375" customWidth="1"/>
    <col min="8" max="8" width="21.109375" customWidth="1"/>
    <col min="9" max="9" width="19.88671875" customWidth="1"/>
    <col min="10" max="10" width="35.88671875" customWidth="1"/>
  </cols>
  <sheetData>
    <row r="1" spans="1:18" s="64" customFormat="1" ht="62.25" customHeight="1">
      <c r="A1" s="61"/>
      <c r="B1" s="333"/>
      <c r="C1" s="62"/>
      <c r="D1" s="920" t="s">
        <v>1169</v>
      </c>
      <c r="E1" s="920"/>
      <c r="F1" s="920"/>
      <c r="G1" s="920"/>
      <c r="H1" s="920"/>
      <c r="I1" s="920"/>
      <c r="J1" s="920"/>
    </row>
    <row r="2" spans="1:18" s="6" customFormat="1" ht="15.6">
      <c r="A2" s="921" t="s">
        <v>3044</v>
      </c>
      <c r="B2" s="921"/>
      <c r="C2" s="921"/>
      <c r="D2" s="921"/>
      <c r="E2" s="921"/>
      <c r="F2" s="921"/>
      <c r="G2" s="921"/>
      <c r="H2" s="921"/>
      <c r="I2" s="921"/>
      <c r="J2" s="921"/>
      <c r="K2" s="10"/>
      <c r="L2" s="10"/>
      <c r="M2" s="10"/>
      <c r="N2" s="10"/>
      <c r="O2" s="10"/>
      <c r="P2" s="10"/>
      <c r="Q2" s="10"/>
      <c r="R2" s="10"/>
    </row>
    <row r="3" spans="1:18" s="12" customFormat="1" ht="15">
      <c r="A3" s="926"/>
      <c r="B3" s="926"/>
      <c r="C3" s="926"/>
      <c r="D3" s="926"/>
      <c r="E3" s="926"/>
      <c r="F3" s="926"/>
      <c r="G3" s="926"/>
      <c r="H3" s="926"/>
      <c r="I3" s="926"/>
      <c r="J3" s="926"/>
    </row>
    <row r="4" spans="1:18" s="12" customFormat="1" ht="15.6">
      <c r="A4" s="927" t="s">
        <v>1171</v>
      </c>
      <c r="B4" s="927"/>
      <c r="C4" s="927"/>
      <c r="D4" s="927"/>
      <c r="E4" s="927"/>
      <c r="F4" s="927"/>
      <c r="G4" s="927"/>
      <c r="H4" s="927"/>
      <c r="I4" s="927"/>
      <c r="J4" s="927"/>
    </row>
    <row r="5" spans="1:18" s="6" customFormat="1" ht="15">
      <c r="A5" s="929"/>
      <c r="B5" s="929"/>
      <c r="C5" s="929"/>
      <c r="D5" s="929"/>
      <c r="E5" s="929"/>
      <c r="F5" s="929"/>
      <c r="G5" s="929"/>
      <c r="H5" s="929"/>
      <c r="I5" s="929"/>
      <c r="J5" s="929"/>
      <c r="K5" s="10"/>
      <c r="L5" s="10"/>
      <c r="M5" s="10"/>
      <c r="N5" s="10"/>
      <c r="O5" s="10"/>
      <c r="P5" s="10"/>
      <c r="Q5" s="10"/>
      <c r="R5" s="10"/>
    </row>
    <row r="6" spans="1:18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10"/>
      <c r="L6" s="10"/>
      <c r="M6" s="10"/>
      <c r="N6" s="10"/>
      <c r="O6" s="10"/>
      <c r="P6" s="10"/>
      <c r="Q6" s="10"/>
      <c r="R6" s="10"/>
    </row>
    <row r="7" spans="1:18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</row>
    <row r="8" spans="1:18" s="63" customFormat="1" ht="30.75" customHeight="1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22" t="s">
        <v>1173</v>
      </c>
      <c r="J8" s="321"/>
    </row>
    <row r="9" spans="1:18" s="63" customFormat="1" ht="15">
      <c r="A9" s="946"/>
      <c r="B9" s="946"/>
      <c r="C9" s="946"/>
      <c r="D9" s="946"/>
      <c r="E9" s="208"/>
      <c r="F9" s="22"/>
      <c r="G9" s="22"/>
      <c r="H9" s="22"/>
      <c r="I9" s="22"/>
      <c r="J9" s="321"/>
      <c r="K9" s="23" t="s">
        <v>22</v>
      </c>
      <c r="L9" s="23" t="s">
        <v>22</v>
      </c>
    </row>
    <row r="10" spans="1:18" s="63" customFormat="1" ht="15">
      <c r="A10" s="56"/>
      <c r="B10" s="342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</row>
    <row r="11" spans="1:18" s="63" customFormat="1" ht="15">
      <c r="A11" s="57" t="s">
        <v>3034</v>
      </c>
      <c r="B11" s="343"/>
      <c r="C11" s="48"/>
      <c r="D11" s="54"/>
      <c r="E11" s="28"/>
      <c r="F11" s="27"/>
      <c r="G11" s="27"/>
      <c r="H11" s="28"/>
      <c r="I11" s="28"/>
      <c r="J11" s="322" t="s">
        <v>23</v>
      </c>
    </row>
    <row r="12" spans="1:18" s="5" customFormat="1" ht="15.6">
      <c r="A12" s="58"/>
      <c r="B12" s="4"/>
      <c r="C12" s="7"/>
      <c r="D12" s="7"/>
      <c r="E12" s="1"/>
      <c r="F12" s="1"/>
      <c r="G12" s="2"/>
      <c r="H12" s="1"/>
      <c r="I12" s="3"/>
      <c r="J12" s="323"/>
      <c r="K12" s="10"/>
      <c r="L12" s="10"/>
      <c r="M12" s="10"/>
      <c r="N12" s="10"/>
      <c r="O12" s="10"/>
      <c r="P12" s="10"/>
      <c r="Q12" s="10"/>
      <c r="R12" s="10"/>
    </row>
    <row r="13" spans="1:18" s="11" customFormat="1" ht="34.5" customHeight="1">
      <c r="A13" s="943" t="s">
        <v>24</v>
      </c>
      <c r="B13" s="943"/>
      <c r="C13" s="944" t="s">
        <v>1171</v>
      </c>
      <c r="D13" s="944"/>
      <c r="E13" s="944"/>
      <c r="F13" s="944"/>
      <c r="G13" s="944"/>
      <c r="H13" s="944"/>
      <c r="I13" s="944"/>
      <c r="J13" s="944"/>
    </row>
    <row r="14" spans="1:18" s="63" customFormat="1" ht="15.6">
      <c r="A14" s="31" t="s">
        <v>25</v>
      </c>
      <c r="B14" s="344"/>
      <c r="C14" s="49"/>
      <c r="D14" s="55"/>
      <c r="E14" s="31"/>
      <c r="F14" s="31"/>
      <c r="G14" s="31"/>
      <c r="H14" s="32"/>
      <c r="I14" s="35"/>
      <c r="J14" s="324" t="s">
        <v>26</v>
      </c>
    </row>
    <row r="15" spans="1:18" s="12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</row>
    <row r="16" spans="1:18" s="12" customFormat="1" ht="69" customHeight="1">
      <c r="A16" s="930" t="s">
        <v>0</v>
      </c>
      <c r="B16" s="932" t="s">
        <v>19</v>
      </c>
      <c r="C16" s="922" t="s">
        <v>9</v>
      </c>
      <c r="D16" s="922" t="s">
        <v>7</v>
      </c>
      <c r="E16" s="922" t="s">
        <v>3035</v>
      </c>
      <c r="F16" s="922"/>
      <c r="G16" s="922" t="s">
        <v>3036</v>
      </c>
      <c r="H16" s="922"/>
      <c r="I16" s="922" t="s">
        <v>3039</v>
      </c>
      <c r="J16" s="924" t="s">
        <v>8</v>
      </c>
    </row>
    <row r="17" spans="1:10" s="12" customFormat="1" ht="76.2">
      <c r="A17" s="931"/>
      <c r="B17" s="933"/>
      <c r="C17" s="923"/>
      <c r="D17" s="923"/>
      <c r="E17" s="84" t="s">
        <v>10</v>
      </c>
      <c r="F17" s="210" t="s">
        <v>11</v>
      </c>
      <c r="G17" s="86" t="s">
        <v>3037</v>
      </c>
      <c r="H17" s="210" t="s">
        <v>3038</v>
      </c>
      <c r="I17" s="923"/>
      <c r="J17" s="925"/>
    </row>
    <row r="18" spans="1:10" s="6" customFormat="1" ht="15.6" collapsed="1">
      <c r="A18" s="597">
        <v>466</v>
      </c>
      <c r="B18" s="977" t="s">
        <v>3041</v>
      </c>
      <c r="C18" s="977"/>
      <c r="D18" s="978"/>
      <c r="E18" s="38"/>
      <c r="F18" s="38"/>
      <c r="G18" s="377"/>
      <c r="H18" s="377"/>
      <c r="I18" s="40"/>
      <c r="J18" s="279"/>
    </row>
    <row r="19" spans="1:10" s="6" customFormat="1" ht="90">
      <c r="A19" s="597">
        <f t="shared" ref="A19:A20" si="0">A18+1</f>
        <v>467</v>
      </c>
      <c r="B19" s="630" t="s">
        <v>3042</v>
      </c>
      <c r="C19" s="660" t="s">
        <v>40</v>
      </c>
      <c r="D19" s="722">
        <f>5.577+0.022</f>
        <v>5.5990000000000002</v>
      </c>
      <c r="E19" s="330">
        <v>232921</v>
      </c>
      <c r="F19" s="330">
        <f>ROUND(E19*D19,2)</f>
        <v>1304124.68</v>
      </c>
      <c r="G19" s="330">
        <v>62168.4</v>
      </c>
      <c r="H19" s="330">
        <f>ROUND(G19*D19,2)</f>
        <v>348080.87</v>
      </c>
      <c r="I19" s="330">
        <f>H19+F19</f>
        <v>1652205.5499999998</v>
      </c>
      <c r="J19" s="279"/>
    </row>
    <row r="20" spans="1:10" s="6" customFormat="1" ht="331.5" customHeight="1">
      <c r="A20" s="597">
        <f t="shared" si="0"/>
        <v>468</v>
      </c>
      <c r="B20" s="630" t="s">
        <v>3043</v>
      </c>
      <c r="C20" s="660" t="s">
        <v>40</v>
      </c>
      <c r="D20" s="722">
        <f>44.527+0.157+0.25+1.29+0.909+0.996+0.221+1.816+0.014+3.889</f>
        <v>54.069000000000003</v>
      </c>
      <c r="E20" s="330">
        <v>232921</v>
      </c>
      <c r="F20" s="330">
        <f t="shared" ref="F20:F83" si="1">ROUND(E20*D20,2)</f>
        <v>12593805.550000001</v>
      </c>
      <c r="G20" s="330">
        <v>62168.4</v>
      </c>
      <c r="H20" s="330">
        <f t="shared" ref="H20:H83" si="2">ROUND(G20*D20,2)</f>
        <v>3361383.22</v>
      </c>
      <c r="I20" s="330">
        <f>H20+F20</f>
        <v>15955188.770000001</v>
      </c>
      <c r="J20" s="279"/>
    </row>
    <row r="21" spans="1:10" s="6" customFormat="1" ht="30">
      <c r="A21" s="723">
        <f>A20+1</f>
        <v>469</v>
      </c>
      <c r="B21" s="69" t="s">
        <v>1553</v>
      </c>
      <c r="C21" s="203"/>
      <c r="D21" s="204"/>
      <c r="E21" s="38"/>
      <c r="F21" s="330"/>
      <c r="G21" s="377"/>
      <c r="H21" s="330"/>
      <c r="I21" s="40"/>
      <c r="J21" s="279"/>
    </row>
    <row r="22" spans="1:10" s="6" customFormat="1" ht="30">
      <c r="A22" s="723">
        <f t="shared" ref="A22:A85" si="3">A21+1</f>
        <v>470</v>
      </c>
      <c r="B22" s="69" t="s">
        <v>273</v>
      </c>
      <c r="C22" s="203" t="s">
        <v>40</v>
      </c>
      <c r="D22" s="204">
        <v>0.79300000000000004</v>
      </c>
      <c r="E22" s="330">
        <v>232921</v>
      </c>
      <c r="F22" s="330">
        <f t="shared" si="1"/>
        <v>184706.35</v>
      </c>
      <c r="G22" s="330">
        <v>61962.720000000001</v>
      </c>
      <c r="H22" s="330">
        <f t="shared" si="2"/>
        <v>49136.44</v>
      </c>
      <c r="I22" s="330">
        <f>H22+F22</f>
        <v>233842.79</v>
      </c>
      <c r="J22" s="279"/>
    </row>
    <row r="23" spans="1:10" s="6" customFormat="1" ht="30">
      <c r="A23" s="723">
        <f t="shared" si="3"/>
        <v>471</v>
      </c>
      <c r="B23" s="69" t="s">
        <v>274</v>
      </c>
      <c r="C23" s="203" t="s">
        <v>40</v>
      </c>
      <c r="D23" s="204">
        <v>0.442</v>
      </c>
      <c r="E23" s="330">
        <v>232921</v>
      </c>
      <c r="F23" s="330">
        <f t="shared" si="1"/>
        <v>102951.08</v>
      </c>
      <c r="G23" s="330">
        <v>61962.71</v>
      </c>
      <c r="H23" s="330">
        <f t="shared" si="2"/>
        <v>27387.52</v>
      </c>
      <c r="I23" s="330">
        <f t="shared" ref="I23:I35" si="4">H23+F23</f>
        <v>130338.6</v>
      </c>
      <c r="J23" s="279"/>
    </row>
    <row r="24" spans="1:10" s="6" customFormat="1" ht="30">
      <c r="A24" s="723">
        <f t="shared" si="3"/>
        <v>472</v>
      </c>
      <c r="B24" s="44" t="s">
        <v>275</v>
      </c>
      <c r="C24" s="203" t="s">
        <v>40</v>
      </c>
      <c r="D24" s="204">
        <v>8.5000000000000006E-2</v>
      </c>
      <c r="E24" s="330">
        <v>232920.94</v>
      </c>
      <c r="F24" s="330">
        <f t="shared" si="1"/>
        <v>19798.28</v>
      </c>
      <c r="G24" s="330">
        <v>61962.71</v>
      </c>
      <c r="H24" s="330">
        <f t="shared" si="2"/>
        <v>5266.83</v>
      </c>
      <c r="I24" s="330">
        <f t="shared" si="4"/>
        <v>25065.11</v>
      </c>
      <c r="J24" s="279"/>
    </row>
    <row r="25" spans="1:10" s="6" customFormat="1" ht="30">
      <c r="A25" s="723">
        <f t="shared" si="3"/>
        <v>473</v>
      </c>
      <c r="B25" s="69" t="s">
        <v>276</v>
      </c>
      <c r="C25" s="203" t="s">
        <v>40</v>
      </c>
      <c r="D25" s="204">
        <v>0.92500000000000004</v>
      </c>
      <c r="E25" s="330">
        <v>232920.99</v>
      </c>
      <c r="F25" s="330">
        <f t="shared" si="1"/>
        <v>215451.92</v>
      </c>
      <c r="G25" s="330">
        <v>61962.720000000001</v>
      </c>
      <c r="H25" s="330">
        <f t="shared" si="2"/>
        <v>57315.519999999997</v>
      </c>
      <c r="I25" s="330">
        <f t="shared" si="4"/>
        <v>272767.44</v>
      </c>
      <c r="J25" s="279"/>
    </row>
    <row r="26" spans="1:10" s="6" customFormat="1" ht="30">
      <c r="A26" s="723">
        <f t="shared" si="3"/>
        <v>474</v>
      </c>
      <c r="B26" s="69" t="s">
        <v>277</v>
      </c>
      <c r="C26" s="203" t="s">
        <v>40</v>
      </c>
      <c r="D26" s="204">
        <v>28.111999999999998</v>
      </c>
      <c r="E26" s="330">
        <v>232921</v>
      </c>
      <c r="F26" s="330">
        <f t="shared" si="1"/>
        <v>6547875.1500000004</v>
      </c>
      <c r="G26" s="330">
        <v>61962.720000000001</v>
      </c>
      <c r="H26" s="330">
        <f t="shared" si="2"/>
        <v>1741895.98</v>
      </c>
      <c r="I26" s="330">
        <f t="shared" si="4"/>
        <v>8289771.1300000008</v>
      </c>
      <c r="J26" s="279"/>
    </row>
    <row r="27" spans="1:10" s="6" customFormat="1" ht="30">
      <c r="A27" s="723">
        <f t="shared" si="3"/>
        <v>475</v>
      </c>
      <c r="B27" s="69" t="s">
        <v>278</v>
      </c>
      <c r="C27" s="203" t="s">
        <v>40</v>
      </c>
      <c r="D27" s="204">
        <v>4.9569999999999999</v>
      </c>
      <c r="E27" s="330">
        <v>232921</v>
      </c>
      <c r="F27" s="330">
        <f t="shared" si="1"/>
        <v>1154589.3999999999</v>
      </c>
      <c r="G27" s="330">
        <v>61962.720000000001</v>
      </c>
      <c r="H27" s="330">
        <f t="shared" si="2"/>
        <v>307149.2</v>
      </c>
      <c r="I27" s="330">
        <f t="shared" si="4"/>
        <v>1461738.5999999999</v>
      </c>
      <c r="J27" s="279"/>
    </row>
    <row r="28" spans="1:10" s="6" customFormat="1" ht="30">
      <c r="A28" s="723">
        <f t="shared" si="3"/>
        <v>476</v>
      </c>
      <c r="B28" s="69" t="s">
        <v>279</v>
      </c>
      <c r="C28" s="203" t="s">
        <v>40</v>
      </c>
      <c r="D28" s="204">
        <v>0.04</v>
      </c>
      <c r="E28" s="330">
        <v>232921</v>
      </c>
      <c r="F28" s="330">
        <f t="shared" si="1"/>
        <v>9316.84</v>
      </c>
      <c r="G28" s="330">
        <v>61962.75</v>
      </c>
      <c r="H28" s="330">
        <f t="shared" si="2"/>
        <v>2478.5100000000002</v>
      </c>
      <c r="I28" s="330">
        <f t="shared" si="4"/>
        <v>11795.35</v>
      </c>
      <c r="J28" s="279"/>
    </row>
    <row r="29" spans="1:10" s="6" customFormat="1" ht="30">
      <c r="A29" s="723">
        <f t="shared" si="3"/>
        <v>477</v>
      </c>
      <c r="B29" s="44" t="s">
        <v>280</v>
      </c>
      <c r="C29" s="203" t="s">
        <v>40</v>
      </c>
      <c r="D29" s="204">
        <v>1.0999999999999999E-2</v>
      </c>
      <c r="E29" s="330">
        <v>232920.91</v>
      </c>
      <c r="F29" s="330">
        <f t="shared" si="1"/>
        <v>2562.13</v>
      </c>
      <c r="G29" s="330">
        <v>61962.73</v>
      </c>
      <c r="H29" s="330">
        <f t="shared" si="2"/>
        <v>681.59</v>
      </c>
      <c r="I29" s="330">
        <f t="shared" si="4"/>
        <v>3243.7200000000003</v>
      </c>
      <c r="J29" s="279"/>
    </row>
    <row r="30" spans="1:10" s="6" customFormat="1" ht="30">
      <c r="A30" s="723">
        <f t="shared" si="3"/>
        <v>478</v>
      </c>
      <c r="B30" s="69" t="s">
        <v>281</v>
      </c>
      <c r="C30" s="203" t="s">
        <v>40</v>
      </c>
      <c r="D30" s="204">
        <v>6.0000000000000001E-3</v>
      </c>
      <c r="E30" s="330">
        <v>232921.67</v>
      </c>
      <c r="F30" s="330">
        <f t="shared" si="1"/>
        <v>1397.53</v>
      </c>
      <c r="G30" s="330">
        <v>61963.33</v>
      </c>
      <c r="H30" s="330">
        <f t="shared" si="2"/>
        <v>371.78</v>
      </c>
      <c r="I30" s="330">
        <f t="shared" si="4"/>
        <v>1769.31</v>
      </c>
      <c r="J30" s="279"/>
    </row>
    <row r="31" spans="1:10" s="6" customFormat="1" ht="30">
      <c r="A31" s="723">
        <f t="shared" si="3"/>
        <v>479</v>
      </c>
      <c r="B31" s="69" t="s">
        <v>282</v>
      </c>
      <c r="C31" s="203" t="s">
        <v>40</v>
      </c>
      <c r="D31" s="204">
        <v>8.5000000000000006E-2</v>
      </c>
      <c r="E31" s="330">
        <v>232920.94</v>
      </c>
      <c r="F31" s="330">
        <f t="shared" si="1"/>
        <v>19798.28</v>
      </c>
      <c r="G31" s="330">
        <v>61962.71</v>
      </c>
      <c r="H31" s="330">
        <f t="shared" si="2"/>
        <v>5266.83</v>
      </c>
      <c r="I31" s="330">
        <f t="shared" si="4"/>
        <v>25065.11</v>
      </c>
      <c r="J31" s="279"/>
    </row>
    <row r="32" spans="1:10" s="6" customFormat="1" ht="30">
      <c r="A32" s="723">
        <f t="shared" si="3"/>
        <v>480</v>
      </c>
      <c r="B32" s="69" t="s">
        <v>269</v>
      </c>
      <c r="C32" s="203" t="s">
        <v>40</v>
      </c>
      <c r="D32" s="204">
        <v>0.4</v>
      </c>
      <c r="E32" s="330">
        <v>232921</v>
      </c>
      <c r="F32" s="330">
        <f t="shared" si="1"/>
        <v>93168.4</v>
      </c>
      <c r="G32" s="330">
        <v>61962.73</v>
      </c>
      <c r="H32" s="330">
        <f t="shared" si="2"/>
        <v>24785.09</v>
      </c>
      <c r="I32" s="330">
        <f t="shared" si="4"/>
        <v>117953.48999999999</v>
      </c>
      <c r="J32" s="279"/>
    </row>
    <row r="33" spans="1:10" s="6" customFormat="1" ht="30">
      <c r="A33" s="723">
        <f t="shared" si="3"/>
        <v>481</v>
      </c>
      <c r="B33" s="69" t="s">
        <v>283</v>
      </c>
      <c r="C33" s="203" t="s">
        <v>40</v>
      </c>
      <c r="D33" s="204">
        <v>6.8000000000000005E-2</v>
      </c>
      <c r="E33" s="330">
        <v>232921.03</v>
      </c>
      <c r="F33" s="330">
        <f t="shared" si="1"/>
        <v>15838.63</v>
      </c>
      <c r="G33" s="330">
        <v>61962.65</v>
      </c>
      <c r="H33" s="330">
        <f t="shared" si="2"/>
        <v>4213.46</v>
      </c>
      <c r="I33" s="330">
        <f t="shared" si="4"/>
        <v>20052.09</v>
      </c>
      <c r="J33" s="279"/>
    </row>
    <row r="34" spans="1:10" s="6" customFormat="1" ht="30">
      <c r="A34" s="723">
        <f t="shared" si="3"/>
        <v>482</v>
      </c>
      <c r="B34" s="44" t="s">
        <v>284</v>
      </c>
      <c r="C34" s="203" t="s">
        <v>40</v>
      </c>
      <c r="D34" s="204">
        <v>0.33600000000000002</v>
      </c>
      <c r="E34" s="330">
        <v>232921.01</v>
      </c>
      <c r="F34" s="330">
        <f t="shared" si="1"/>
        <v>78261.460000000006</v>
      </c>
      <c r="G34" s="330">
        <v>61962.71</v>
      </c>
      <c r="H34" s="330">
        <f t="shared" si="2"/>
        <v>20819.47</v>
      </c>
      <c r="I34" s="330">
        <f t="shared" si="4"/>
        <v>99080.930000000008</v>
      </c>
      <c r="J34" s="279"/>
    </row>
    <row r="35" spans="1:10" s="6" customFormat="1" ht="30">
      <c r="A35" s="723">
        <f t="shared" si="3"/>
        <v>483</v>
      </c>
      <c r="B35" s="69" t="s">
        <v>271</v>
      </c>
      <c r="C35" s="203" t="s">
        <v>40</v>
      </c>
      <c r="D35" s="204">
        <v>0.47399999999999998</v>
      </c>
      <c r="E35" s="330">
        <v>232921.01</v>
      </c>
      <c r="F35" s="330">
        <f t="shared" si="1"/>
        <v>110404.56</v>
      </c>
      <c r="G35" s="330">
        <v>61962.720000000001</v>
      </c>
      <c r="H35" s="330">
        <f t="shared" si="2"/>
        <v>29370.33</v>
      </c>
      <c r="I35" s="330">
        <f t="shared" si="4"/>
        <v>139774.89000000001</v>
      </c>
      <c r="J35" s="279"/>
    </row>
    <row r="36" spans="1:10" s="6" customFormat="1" ht="30">
      <c r="A36" s="723">
        <f t="shared" si="3"/>
        <v>484</v>
      </c>
      <c r="B36" s="69" t="s">
        <v>285</v>
      </c>
      <c r="C36" s="203"/>
      <c r="D36" s="204"/>
      <c r="E36" s="38"/>
      <c r="F36" s="330"/>
      <c r="G36" s="377"/>
      <c r="H36" s="330"/>
      <c r="I36" s="40"/>
      <c r="J36" s="279"/>
    </row>
    <row r="37" spans="1:10" s="6" customFormat="1" ht="30">
      <c r="A37" s="723">
        <f t="shared" si="3"/>
        <v>485</v>
      </c>
      <c r="B37" s="69" t="s">
        <v>286</v>
      </c>
      <c r="C37" s="203" t="s">
        <v>40</v>
      </c>
      <c r="D37" s="204">
        <v>5.3230000000000004</v>
      </c>
      <c r="E37" s="330">
        <v>232921</v>
      </c>
      <c r="F37" s="330">
        <f t="shared" si="1"/>
        <v>1239838.48</v>
      </c>
      <c r="G37" s="330">
        <v>89925.71</v>
      </c>
      <c r="H37" s="330">
        <f t="shared" si="2"/>
        <v>478674.55</v>
      </c>
      <c r="I37" s="330">
        <f t="shared" ref="I37:I39" si="5">H37+F37</f>
        <v>1718513.03</v>
      </c>
      <c r="J37" s="279"/>
    </row>
    <row r="38" spans="1:10" s="6" customFormat="1" ht="30">
      <c r="A38" s="723">
        <f t="shared" si="3"/>
        <v>486</v>
      </c>
      <c r="B38" s="69" t="s">
        <v>282</v>
      </c>
      <c r="C38" s="203" t="s">
        <v>40</v>
      </c>
      <c r="D38" s="204">
        <v>0.152</v>
      </c>
      <c r="E38" s="330">
        <v>232921.05</v>
      </c>
      <c r="F38" s="330">
        <f t="shared" si="1"/>
        <v>35404</v>
      </c>
      <c r="G38" s="330">
        <v>89925.72</v>
      </c>
      <c r="H38" s="330">
        <f t="shared" si="2"/>
        <v>13668.71</v>
      </c>
      <c r="I38" s="330">
        <f t="shared" si="5"/>
        <v>49072.71</v>
      </c>
      <c r="J38" s="279"/>
    </row>
    <row r="39" spans="1:10" s="6" customFormat="1" ht="30">
      <c r="A39" s="723">
        <f t="shared" si="3"/>
        <v>487</v>
      </c>
      <c r="B39" s="44" t="s">
        <v>269</v>
      </c>
      <c r="C39" s="203" t="s">
        <v>40</v>
      </c>
      <c r="D39" s="204">
        <v>1.71</v>
      </c>
      <c r="E39" s="330">
        <v>232920.99</v>
      </c>
      <c r="F39" s="330">
        <f t="shared" si="1"/>
        <v>398294.89</v>
      </c>
      <c r="G39" s="330">
        <v>89925.71</v>
      </c>
      <c r="H39" s="330">
        <f t="shared" si="2"/>
        <v>153772.96</v>
      </c>
      <c r="I39" s="330">
        <f t="shared" si="5"/>
        <v>552067.85</v>
      </c>
      <c r="J39" s="279"/>
    </row>
    <row r="40" spans="1:10" s="6" customFormat="1" ht="15">
      <c r="A40" s="723">
        <f t="shared" si="3"/>
        <v>488</v>
      </c>
      <c r="B40" s="69" t="s">
        <v>287</v>
      </c>
      <c r="C40" s="203"/>
      <c r="D40" s="204"/>
      <c r="E40" s="38"/>
      <c r="F40" s="330"/>
      <c r="G40" s="377"/>
      <c r="H40" s="330"/>
      <c r="I40" s="40"/>
      <c r="J40" s="279"/>
    </row>
    <row r="41" spans="1:10" s="6" customFormat="1" ht="30">
      <c r="A41" s="723">
        <f t="shared" si="3"/>
        <v>489</v>
      </c>
      <c r="B41" s="69" t="s">
        <v>288</v>
      </c>
      <c r="C41" s="203" t="s">
        <v>40</v>
      </c>
      <c r="D41" s="204">
        <v>9.3719999999999999</v>
      </c>
      <c r="E41" s="330">
        <v>232921</v>
      </c>
      <c r="F41" s="330">
        <f t="shared" si="1"/>
        <v>2182935.61</v>
      </c>
      <c r="G41" s="330">
        <v>71579.149999999994</v>
      </c>
      <c r="H41" s="330">
        <f t="shared" si="2"/>
        <v>670839.79</v>
      </c>
      <c r="I41" s="330">
        <f t="shared" ref="I41:I43" si="6">H41+F41</f>
        <v>2853775.4</v>
      </c>
      <c r="J41" s="279"/>
    </row>
    <row r="42" spans="1:10" s="6" customFormat="1" ht="30">
      <c r="A42" s="723">
        <f t="shared" si="3"/>
        <v>490</v>
      </c>
      <c r="B42" s="69" t="s">
        <v>280</v>
      </c>
      <c r="C42" s="203" t="s">
        <v>40</v>
      </c>
      <c r="D42" s="204">
        <v>0.2</v>
      </c>
      <c r="E42" s="330">
        <v>232921</v>
      </c>
      <c r="F42" s="330">
        <f t="shared" si="1"/>
        <v>46584.2</v>
      </c>
      <c r="G42" s="330">
        <v>71579.149999999994</v>
      </c>
      <c r="H42" s="330">
        <f t="shared" si="2"/>
        <v>14315.83</v>
      </c>
      <c r="I42" s="330">
        <f t="shared" si="6"/>
        <v>60900.03</v>
      </c>
      <c r="J42" s="279"/>
    </row>
    <row r="43" spans="1:10" s="6" customFormat="1" ht="30">
      <c r="A43" s="723">
        <f t="shared" si="3"/>
        <v>491</v>
      </c>
      <c r="B43" s="69" t="s">
        <v>269</v>
      </c>
      <c r="C43" s="203" t="s">
        <v>40</v>
      </c>
      <c r="D43" s="204">
        <v>6.2E-2</v>
      </c>
      <c r="E43" s="330">
        <v>232920.97</v>
      </c>
      <c r="F43" s="330">
        <f t="shared" si="1"/>
        <v>14441.1</v>
      </c>
      <c r="G43" s="330">
        <v>71579.19</v>
      </c>
      <c r="H43" s="330">
        <f t="shared" si="2"/>
        <v>4437.91</v>
      </c>
      <c r="I43" s="330">
        <f t="shared" si="6"/>
        <v>18879.010000000002</v>
      </c>
      <c r="J43" s="279"/>
    </row>
    <row r="44" spans="1:10" s="6" customFormat="1" ht="15">
      <c r="A44" s="723">
        <f t="shared" si="3"/>
        <v>492</v>
      </c>
      <c r="B44" s="69" t="s">
        <v>289</v>
      </c>
      <c r="C44" s="203"/>
      <c r="D44" s="204"/>
      <c r="E44" s="38"/>
      <c r="F44" s="330"/>
      <c r="G44" s="377"/>
      <c r="H44" s="330"/>
      <c r="I44" s="40"/>
      <c r="J44" s="279"/>
    </row>
    <row r="45" spans="1:10" s="6" customFormat="1" ht="30">
      <c r="A45" s="723">
        <f t="shared" si="3"/>
        <v>493</v>
      </c>
      <c r="B45" s="69" t="s">
        <v>290</v>
      </c>
      <c r="C45" s="203" t="s">
        <v>40</v>
      </c>
      <c r="D45" s="204">
        <v>2.7890000000000001</v>
      </c>
      <c r="E45" s="330">
        <v>232920.99</v>
      </c>
      <c r="F45" s="330">
        <f t="shared" si="1"/>
        <v>649616.64000000001</v>
      </c>
      <c r="G45" s="330">
        <v>71757.759999999995</v>
      </c>
      <c r="H45" s="330">
        <f t="shared" si="2"/>
        <v>200132.39</v>
      </c>
      <c r="I45" s="330">
        <f t="shared" ref="I45:I66" si="7">H45+F45</f>
        <v>849749.03</v>
      </c>
      <c r="J45" s="279"/>
    </row>
    <row r="46" spans="1:10" s="6" customFormat="1" ht="30">
      <c r="A46" s="723">
        <f t="shared" si="3"/>
        <v>494</v>
      </c>
      <c r="B46" s="69" t="s">
        <v>291</v>
      </c>
      <c r="C46" s="203" t="s">
        <v>40</v>
      </c>
      <c r="D46" s="204">
        <v>3.6999999999999998E-2</v>
      </c>
      <c r="E46" s="330">
        <v>232921.08</v>
      </c>
      <c r="F46" s="330">
        <f t="shared" si="1"/>
        <v>8618.08</v>
      </c>
      <c r="G46" s="330">
        <v>71757.84</v>
      </c>
      <c r="H46" s="330">
        <f t="shared" si="2"/>
        <v>2655.04</v>
      </c>
      <c r="I46" s="330">
        <f t="shared" si="7"/>
        <v>11273.119999999999</v>
      </c>
      <c r="J46" s="279"/>
    </row>
    <row r="47" spans="1:10" s="6" customFormat="1" ht="30">
      <c r="A47" s="723">
        <f t="shared" si="3"/>
        <v>495</v>
      </c>
      <c r="B47" s="69" t="s">
        <v>279</v>
      </c>
      <c r="C47" s="203" t="s">
        <v>40</v>
      </c>
      <c r="D47" s="204">
        <v>0.56499999999999995</v>
      </c>
      <c r="E47" s="330">
        <v>232920.99</v>
      </c>
      <c r="F47" s="330">
        <f t="shared" si="1"/>
        <v>131600.35999999999</v>
      </c>
      <c r="G47" s="330">
        <v>71757.75</v>
      </c>
      <c r="H47" s="330">
        <f t="shared" si="2"/>
        <v>40543.129999999997</v>
      </c>
      <c r="I47" s="330">
        <f t="shared" si="7"/>
        <v>172143.49</v>
      </c>
      <c r="J47" s="279"/>
    </row>
    <row r="48" spans="1:10" s="6" customFormat="1" ht="30">
      <c r="A48" s="723">
        <f t="shared" si="3"/>
        <v>496</v>
      </c>
      <c r="B48" s="69" t="s">
        <v>292</v>
      </c>
      <c r="C48" s="203" t="s">
        <v>40</v>
      </c>
      <c r="D48" s="204">
        <v>6.0000000000000001E-3</v>
      </c>
      <c r="E48" s="330">
        <v>232920</v>
      </c>
      <c r="F48" s="330">
        <f t="shared" si="1"/>
        <v>1397.52</v>
      </c>
      <c r="G48" s="330">
        <v>71758.33</v>
      </c>
      <c r="H48" s="330">
        <f t="shared" si="2"/>
        <v>430.55</v>
      </c>
      <c r="I48" s="330">
        <f t="shared" si="7"/>
        <v>1828.07</v>
      </c>
      <c r="J48" s="279"/>
    </row>
    <row r="49" spans="1:10" s="6" customFormat="1" ht="30">
      <c r="A49" s="723">
        <f t="shared" si="3"/>
        <v>497</v>
      </c>
      <c r="B49" s="44" t="s">
        <v>293</v>
      </c>
      <c r="C49" s="203" t="s">
        <v>40</v>
      </c>
      <c r="D49" s="204">
        <v>1.7999999999999999E-2</v>
      </c>
      <c r="E49" s="330">
        <v>232920.56</v>
      </c>
      <c r="F49" s="330">
        <f t="shared" si="1"/>
        <v>4192.57</v>
      </c>
      <c r="G49" s="330">
        <v>71757.78</v>
      </c>
      <c r="H49" s="330">
        <f t="shared" si="2"/>
        <v>1291.6400000000001</v>
      </c>
      <c r="I49" s="330">
        <f t="shared" si="7"/>
        <v>5484.21</v>
      </c>
      <c r="J49" s="279"/>
    </row>
    <row r="50" spans="1:10" s="6" customFormat="1" ht="30">
      <c r="A50" s="723">
        <f t="shared" si="3"/>
        <v>498</v>
      </c>
      <c r="B50" s="69" t="s">
        <v>294</v>
      </c>
      <c r="C50" s="203" t="s">
        <v>40</v>
      </c>
      <c r="D50" s="204">
        <v>0.66600000000000004</v>
      </c>
      <c r="E50" s="330">
        <v>232920.99</v>
      </c>
      <c r="F50" s="330">
        <f t="shared" si="1"/>
        <v>155125.38</v>
      </c>
      <c r="G50" s="330">
        <v>71757.759999999995</v>
      </c>
      <c r="H50" s="330">
        <f t="shared" si="2"/>
        <v>47790.67</v>
      </c>
      <c r="I50" s="330">
        <f t="shared" si="7"/>
        <v>202916.05</v>
      </c>
      <c r="J50" s="279"/>
    </row>
    <row r="51" spans="1:10" s="6" customFormat="1" ht="30">
      <c r="A51" s="723">
        <f t="shared" si="3"/>
        <v>499</v>
      </c>
      <c r="B51" s="69" t="s">
        <v>295</v>
      </c>
      <c r="C51" s="203" t="s">
        <v>40</v>
      </c>
      <c r="D51" s="204">
        <v>7.1999999999999995E-2</v>
      </c>
      <c r="E51" s="330">
        <v>232920.97</v>
      </c>
      <c r="F51" s="330">
        <f t="shared" si="1"/>
        <v>16770.310000000001</v>
      </c>
      <c r="G51" s="330">
        <v>71757.78</v>
      </c>
      <c r="H51" s="330">
        <f t="shared" si="2"/>
        <v>5166.5600000000004</v>
      </c>
      <c r="I51" s="330">
        <f t="shared" si="7"/>
        <v>21936.870000000003</v>
      </c>
      <c r="J51" s="279"/>
    </row>
    <row r="52" spans="1:10" s="6" customFormat="1" ht="30">
      <c r="A52" s="723">
        <f t="shared" si="3"/>
        <v>500</v>
      </c>
      <c r="B52" s="69" t="s">
        <v>296</v>
      </c>
      <c r="C52" s="203" t="s">
        <v>40</v>
      </c>
      <c r="D52" s="204">
        <v>6.0999999999999999E-2</v>
      </c>
      <c r="E52" s="330">
        <v>232920.98</v>
      </c>
      <c r="F52" s="330">
        <f t="shared" si="1"/>
        <v>14208.18</v>
      </c>
      <c r="G52" s="330">
        <v>71757.7</v>
      </c>
      <c r="H52" s="330">
        <f t="shared" si="2"/>
        <v>4377.22</v>
      </c>
      <c r="I52" s="330">
        <f t="shared" si="7"/>
        <v>18585.400000000001</v>
      </c>
      <c r="J52" s="279"/>
    </row>
    <row r="53" spans="1:10" s="6" customFormat="1" ht="30">
      <c r="A53" s="723">
        <f t="shared" si="3"/>
        <v>501</v>
      </c>
      <c r="B53" s="69" t="s">
        <v>297</v>
      </c>
      <c r="C53" s="203" t="s">
        <v>40</v>
      </c>
      <c r="D53" s="204">
        <v>0.01</v>
      </c>
      <c r="E53" s="330">
        <v>232921</v>
      </c>
      <c r="F53" s="330">
        <f t="shared" si="1"/>
        <v>2329.21</v>
      </c>
      <c r="G53" s="330">
        <v>71758</v>
      </c>
      <c r="H53" s="330">
        <f t="shared" si="2"/>
        <v>717.58</v>
      </c>
      <c r="I53" s="330">
        <f t="shared" si="7"/>
        <v>3046.79</v>
      </c>
      <c r="J53" s="279"/>
    </row>
    <row r="54" spans="1:10" s="6" customFormat="1" ht="30">
      <c r="A54" s="723">
        <f t="shared" si="3"/>
        <v>502</v>
      </c>
      <c r="B54" s="44" t="s">
        <v>280</v>
      </c>
      <c r="C54" s="203" t="s">
        <v>40</v>
      </c>
      <c r="D54" s="204">
        <v>0.57799999999999996</v>
      </c>
      <c r="E54" s="330">
        <v>232921</v>
      </c>
      <c r="F54" s="330">
        <f t="shared" si="1"/>
        <v>134628.34</v>
      </c>
      <c r="G54" s="330">
        <v>71757.75</v>
      </c>
      <c r="H54" s="330">
        <f t="shared" si="2"/>
        <v>41475.980000000003</v>
      </c>
      <c r="I54" s="330">
        <f t="shared" si="7"/>
        <v>176104.32000000001</v>
      </c>
      <c r="J54" s="279"/>
    </row>
    <row r="55" spans="1:10" s="6" customFormat="1" ht="30">
      <c r="A55" s="723">
        <f t="shared" si="3"/>
        <v>503</v>
      </c>
      <c r="B55" s="69" t="s">
        <v>268</v>
      </c>
      <c r="C55" s="203" t="s">
        <v>40</v>
      </c>
      <c r="D55" s="204">
        <v>6.7000000000000004E-2</v>
      </c>
      <c r="E55" s="330">
        <v>232921.04</v>
      </c>
      <c r="F55" s="330">
        <f t="shared" si="1"/>
        <v>15605.71</v>
      </c>
      <c r="G55" s="330">
        <v>71757.759999999995</v>
      </c>
      <c r="H55" s="330">
        <f t="shared" si="2"/>
        <v>4807.7700000000004</v>
      </c>
      <c r="I55" s="330">
        <f t="shared" si="7"/>
        <v>20413.48</v>
      </c>
      <c r="J55" s="279"/>
    </row>
    <row r="56" spans="1:10" s="6" customFormat="1" ht="30">
      <c r="A56" s="723">
        <f t="shared" si="3"/>
        <v>504</v>
      </c>
      <c r="B56" s="69" t="s">
        <v>282</v>
      </c>
      <c r="C56" s="203" t="s">
        <v>40</v>
      </c>
      <c r="D56" s="204">
        <v>0.47399999999999998</v>
      </c>
      <c r="E56" s="330">
        <v>232920.99</v>
      </c>
      <c r="F56" s="330">
        <f t="shared" si="1"/>
        <v>110404.55</v>
      </c>
      <c r="G56" s="330">
        <v>71757.759999999995</v>
      </c>
      <c r="H56" s="330">
        <f t="shared" si="2"/>
        <v>34013.18</v>
      </c>
      <c r="I56" s="330">
        <f t="shared" si="7"/>
        <v>144417.73000000001</v>
      </c>
      <c r="J56" s="279"/>
    </row>
    <row r="57" spans="1:10" s="6" customFormat="1" ht="30">
      <c r="A57" s="723">
        <f t="shared" si="3"/>
        <v>505</v>
      </c>
      <c r="B57" s="69" t="s">
        <v>269</v>
      </c>
      <c r="C57" s="203" t="s">
        <v>40</v>
      </c>
      <c r="D57" s="204">
        <v>0.53200000000000003</v>
      </c>
      <c r="E57" s="330">
        <v>232921</v>
      </c>
      <c r="F57" s="330">
        <f t="shared" si="1"/>
        <v>123913.97</v>
      </c>
      <c r="G57" s="330">
        <v>71757.759999999995</v>
      </c>
      <c r="H57" s="330">
        <f t="shared" si="2"/>
        <v>38175.129999999997</v>
      </c>
      <c r="I57" s="330">
        <f t="shared" si="7"/>
        <v>162089.1</v>
      </c>
      <c r="J57" s="279"/>
    </row>
    <row r="58" spans="1:10" s="6" customFormat="1" ht="30">
      <c r="A58" s="723">
        <f t="shared" si="3"/>
        <v>506</v>
      </c>
      <c r="B58" s="69" t="s">
        <v>270</v>
      </c>
      <c r="C58" s="203" t="s">
        <v>40</v>
      </c>
      <c r="D58" s="204">
        <v>3.5000000000000003E-2</v>
      </c>
      <c r="E58" s="330">
        <v>232921.14</v>
      </c>
      <c r="F58" s="330">
        <f t="shared" si="1"/>
        <v>8152.24</v>
      </c>
      <c r="G58" s="330">
        <v>71757.710000000006</v>
      </c>
      <c r="H58" s="330">
        <f t="shared" si="2"/>
        <v>2511.52</v>
      </c>
      <c r="I58" s="330">
        <f t="shared" si="7"/>
        <v>10663.76</v>
      </c>
      <c r="J58" s="279"/>
    </row>
    <row r="59" spans="1:10" s="6" customFormat="1" ht="30">
      <c r="A59" s="723">
        <f t="shared" si="3"/>
        <v>507</v>
      </c>
      <c r="B59" s="44" t="s">
        <v>298</v>
      </c>
      <c r="C59" s="203" t="s">
        <v>40</v>
      </c>
      <c r="D59" s="204">
        <v>4.1669999999999998</v>
      </c>
      <c r="E59" s="330">
        <v>232921</v>
      </c>
      <c r="F59" s="330">
        <f t="shared" si="1"/>
        <v>970581.81</v>
      </c>
      <c r="G59" s="330">
        <v>71757.759999999995</v>
      </c>
      <c r="H59" s="330">
        <f t="shared" si="2"/>
        <v>299014.59000000003</v>
      </c>
      <c r="I59" s="330">
        <f t="shared" si="7"/>
        <v>1269596.4000000001</v>
      </c>
      <c r="J59" s="279"/>
    </row>
    <row r="60" spans="1:10" s="6" customFormat="1" ht="30">
      <c r="A60" s="723">
        <f t="shared" si="3"/>
        <v>508</v>
      </c>
      <c r="B60" s="69" t="s">
        <v>286</v>
      </c>
      <c r="C60" s="203" t="s">
        <v>40</v>
      </c>
      <c r="D60" s="204">
        <v>7.1920000000000002</v>
      </c>
      <c r="E60" s="330">
        <v>232921</v>
      </c>
      <c r="F60" s="330">
        <f t="shared" si="1"/>
        <v>1675167.83</v>
      </c>
      <c r="G60" s="330">
        <v>71757.759999999995</v>
      </c>
      <c r="H60" s="330">
        <f t="shared" si="2"/>
        <v>516081.81</v>
      </c>
      <c r="I60" s="330">
        <f t="shared" si="7"/>
        <v>2191249.64</v>
      </c>
      <c r="J60" s="279"/>
    </row>
    <row r="61" spans="1:10" s="6" customFormat="1" ht="30">
      <c r="A61" s="723">
        <f t="shared" si="3"/>
        <v>509</v>
      </c>
      <c r="B61" s="69" t="s">
        <v>299</v>
      </c>
      <c r="C61" s="203" t="s">
        <v>40</v>
      </c>
      <c r="D61" s="204">
        <v>12.135999999999999</v>
      </c>
      <c r="E61" s="330">
        <v>232921</v>
      </c>
      <c r="F61" s="330">
        <f t="shared" si="1"/>
        <v>2826729.26</v>
      </c>
      <c r="G61" s="330">
        <v>71757.759999999995</v>
      </c>
      <c r="H61" s="330">
        <f t="shared" si="2"/>
        <v>870852.18</v>
      </c>
      <c r="I61" s="330">
        <f t="shared" si="7"/>
        <v>3697581.44</v>
      </c>
      <c r="J61" s="279"/>
    </row>
    <row r="62" spans="1:10" s="6" customFormat="1" ht="30">
      <c r="A62" s="723">
        <f t="shared" si="3"/>
        <v>510</v>
      </c>
      <c r="B62" s="69" t="s">
        <v>300</v>
      </c>
      <c r="C62" s="203" t="s">
        <v>40</v>
      </c>
      <c r="D62" s="204">
        <v>6.8170000000000002</v>
      </c>
      <c r="E62" s="330">
        <v>232921</v>
      </c>
      <c r="F62" s="330">
        <f t="shared" si="1"/>
        <v>1587822.46</v>
      </c>
      <c r="G62" s="330">
        <v>71757.759999999995</v>
      </c>
      <c r="H62" s="330">
        <f t="shared" si="2"/>
        <v>489172.65</v>
      </c>
      <c r="I62" s="330">
        <f t="shared" si="7"/>
        <v>2076995.1099999999</v>
      </c>
      <c r="J62" s="279"/>
    </row>
    <row r="63" spans="1:10" s="6" customFormat="1" ht="15">
      <c r="A63" s="723">
        <f t="shared" si="3"/>
        <v>511</v>
      </c>
      <c r="B63" s="69" t="s">
        <v>301</v>
      </c>
      <c r="C63" s="203" t="s">
        <v>31</v>
      </c>
      <c r="D63" s="204">
        <v>367</v>
      </c>
      <c r="E63" s="330">
        <v>38.880000000000003</v>
      </c>
      <c r="F63" s="330">
        <f t="shared" si="1"/>
        <v>14268.96</v>
      </c>
      <c r="G63" s="330">
        <v>7.23</v>
      </c>
      <c r="H63" s="330">
        <f t="shared" si="2"/>
        <v>2653.41</v>
      </c>
      <c r="I63" s="330">
        <f t="shared" si="7"/>
        <v>16922.37</v>
      </c>
      <c r="J63" s="279"/>
    </row>
    <row r="64" spans="1:10" s="6" customFormat="1" ht="15">
      <c r="A64" s="723">
        <f t="shared" si="3"/>
        <v>512</v>
      </c>
      <c r="B64" s="44" t="s">
        <v>302</v>
      </c>
      <c r="C64" s="203" t="s">
        <v>31</v>
      </c>
      <c r="D64" s="204">
        <v>455</v>
      </c>
      <c r="E64" s="330">
        <v>118.87</v>
      </c>
      <c r="F64" s="330">
        <f t="shared" si="1"/>
        <v>54085.85</v>
      </c>
      <c r="G64" s="330">
        <v>21.61</v>
      </c>
      <c r="H64" s="330">
        <f t="shared" si="2"/>
        <v>9832.5499999999993</v>
      </c>
      <c r="I64" s="330">
        <f t="shared" si="7"/>
        <v>63918.399999999994</v>
      </c>
      <c r="J64" s="279"/>
    </row>
    <row r="65" spans="1:10" s="6" customFormat="1" ht="15">
      <c r="A65" s="723">
        <f t="shared" si="3"/>
        <v>513</v>
      </c>
      <c r="B65" s="69" t="s">
        <v>303</v>
      </c>
      <c r="C65" s="203" t="s">
        <v>40</v>
      </c>
      <c r="D65" s="204">
        <v>0.157</v>
      </c>
      <c r="E65" s="330">
        <v>109680</v>
      </c>
      <c r="F65" s="330">
        <f t="shared" si="1"/>
        <v>17219.759999999998</v>
      </c>
      <c r="G65" s="330">
        <v>71757.77</v>
      </c>
      <c r="H65" s="330">
        <f t="shared" si="2"/>
        <v>11265.97</v>
      </c>
      <c r="I65" s="330">
        <f t="shared" si="7"/>
        <v>28485.729999999996</v>
      </c>
      <c r="J65" s="279"/>
    </row>
    <row r="66" spans="1:10" s="6" customFormat="1" ht="15">
      <c r="A66" s="723">
        <f t="shared" si="3"/>
        <v>514</v>
      </c>
      <c r="B66" s="69" t="s">
        <v>1554</v>
      </c>
      <c r="C66" s="203" t="s">
        <v>65</v>
      </c>
      <c r="D66" s="204">
        <v>243.03</v>
      </c>
      <c r="E66" s="330">
        <v>234.75</v>
      </c>
      <c r="F66" s="330">
        <f t="shared" si="1"/>
        <v>57051.29</v>
      </c>
      <c r="G66" s="330">
        <v>111.9</v>
      </c>
      <c r="H66" s="330">
        <f t="shared" si="2"/>
        <v>27195.06</v>
      </c>
      <c r="I66" s="330">
        <f t="shared" si="7"/>
        <v>84246.35</v>
      </c>
      <c r="J66" s="279"/>
    </row>
    <row r="67" spans="1:10" s="6" customFormat="1" ht="31.5" customHeight="1">
      <c r="A67" s="723">
        <f t="shared" si="3"/>
        <v>515</v>
      </c>
      <c r="B67" s="69" t="s">
        <v>1555</v>
      </c>
      <c r="C67" s="203"/>
      <c r="D67" s="204"/>
      <c r="E67" s="38"/>
      <c r="F67" s="330"/>
      <c r="G67" s="377"/>
      <c r="H67" s="330"/>
      <c r="I67" s="40"/>
      <c r="J67" s="724" t="s">
        <v>3869</v>
      </c>
    </row>
    <row r="68" spans="1:10" s="6" customFormat="1" ht="30">
      <c r="A68" s="723">
        <f t="shared" si="3"/>
        <v>516</v>
      </c>
      <c r="B68" s="69" t="s">
        <v>290</v>
      </c>
      <c r="C68" s="203" t="s">
        <v>40</v>
      </c>
      <c r="D68" s="204">
        <v>2.1000000000000001E-2</v>
      </c>
      <c r="E68" s="330">
        <v>234091.9</v>
      </c>
      <c r="F68" s="330">
        <f t="shared" si="1"/>
        <v>4915.93</v>
      </c>
      <c r="G68" s="330">
        <v>88378.1</v>
      </c>
      <c r="H68" s="330">
        <f t="shared" si="2"/>
        <v>1855.94</v>
      </c>
      <c r="I68" s="330">
        <f t="shared" ref="I68:I87" si="8">H68+F68</f>
        <v>6771.8700000000008</v>
      </c>
      <c r="J68" s="279"/>
    </row>
    <row r="69" spans="1:10" s="6" customFormat="1" ht="30">
      <c r="A69" s="723">
        <f t="shared" si="3"/>
        <v>517</v>
      </c>
      <c r="B69" s="44" t="s">
        <v>291</v>
      </c>
      <c r="C69" s="203" t="s">
        <v>40</v>
      </c>
      <c r="D69" s="204">
        <v>0.376</v>
      </c>
      <c r="E69" s="330">
        <v>234091.89</v>
      </c>
      <c r="F69" s="330">
        <f t="shared" si="1"/>
        <v>88018.55</v>
      </c>
      <c r="G69" s="330">
        <v>88378.14</v>
      </c>
      <c r="H69" s="330">
        <f t="shared" si="2"/>
        <v>33230.18</v>
      </c>
      <c r="I69" s="330">
        <f t="shared" si="8"/>
        <v>121248.73000000001</v>
      </c>
      <c r="J69" s="279"/>
    </row>
    <row r="70" spans="1:10" s="6" customFormat="1" ht="30">
      <c r="A70" s="723">
        <f t="shared" si="3"/>
        <v>518</v>
      </c>
      <c r="B70" s="69" t="s">
        <v>279</v>
      </c>
      <c r="C70" s="203" t="s">
        <v>40</v>
      </c>
      <c r="D70" s="204">
        <v>0.11799999999999999</v>
      </c>
      <c r="E70" s="330">
        <v>234091.86</v>
      </c>
      <c r="F70" s="330">
        <f t="shared" si="1"/>
        <v>27622.84</v>
      </c>
      <c r="G70" s="330">
        <v>88378.14</v>
      </c>
      <c r="H70" s="330">
        <f t="shared" si="2"/>
        <v>10428.620000000001</v>
      </c>
      <c r="I70" s="330">
        <f t="shared" si="8"/>
        <v>38051.46</v>
      </c>
      <c r="J70" s="279"/>
    </row>
    <row r="71" spans="1:10" s="6" customFormat="1" ht="30">
      <c r="A71" s="723">
        <f t="shared" si="3"/>
        <v>519</v>
      </c>
      <c r="B71" s="69" t="s">
        <v>292</v>
      </c>
      <c r="C71" s="203" t="s">
        <v>40</v>
      </c>
      <c r="D71" s="204">
        <v>1.7999999999999999E-2</v>
      </c>
      <c r="E71" s="330">
        <v>234091.67</v>
      </c>
      <c r="F71" s="330">
        <f t="shared" si="1"/>
        <v>4213.6499999999996</v>
      </c>
      <c r="G71" s="330">
        <v>88378.33</v>
      </c>
      <c r="H71" s="330">
        <f t="shared" si="2"/>
        <v>1590.81</v>
      </c>
      <c r="I71" s="330">
        <f t="shared" si="8"/>
        <v>5804.4599999999991</v>
      </c>
      <c r="J71" s="279"/>
    </row>
    <row r="72" spans="1:10" s="6" customFormat="1" ht="30">
      <c r="A72" s="723">
        <f t="shared" si="3"/>
        <v>520</v>
      </c>
      <c r="B72" s="69" t="s">
        <v>304</v>
      </c>
      <c r="C72" s="203" t="s">
        <v>40</v>
      </c>
      <c r="D72" s="204">
        <v>3.5999999999999997E-2</v>
      </c>
      <c r="E72" s="330">
        <v>234091.94</v>
      </c>
      <c r="F72" s="330">
        <f t="shared" si="1"/>
        <v>8427.31</v>
      </c>
      <c r="G72" s="330">
        <v>88378.06</v>
      </c>
      <c r="H72" s="330">
        <f t="shared" si="2"/>
        <v>3181.61</v>
      </c>
      <c r="I72" s="330">
        <f t="shared" si="8"/>
        <v>11608.92</v>
      </c>
      <c r="J72" s="279"/>
    </row>
    <row r="73" spans="1:10" s="6" customFormat="1" ht="30">
      <c r="A73" s="723">
        <f t="shared" si="3"/>
        <v>521</v>
      </c>
      <c r="B73" s="69" t="s">
        <v>305</v>
      </c>
      <c r="C73" s="203" t="s">
        <v>40</v>
      </c>
      <c r="D73" s="204">
        <v>0.13</v>
      </c>
      <c r="E73" s="330">
        <v>234091.92</v>
      </c>
      <c r="F73" s="330">
        <f t="shared" si="1"/>
        <v>30431.95</v>
      </c>
      <c r="G73" s="330">
        <v>88378.15</v>
      </c>
      <c r="H73" s="330">
        <f t="shared" si="2"/>
        <v>11489.16</v>
      </c>
      <c r="I73" s="330">
        <f t="shared" si="8"/>
        <v>41921.11</v>
      </c>
      <c r="J73" s="279"/>
    </row>
    <row r="74" spans="1:10" s="6" customFormat="1" ht="30">
      <c r="A74" s="723">
        <f t="shared" si="3"/>
        <v>522</v>
      </c>
      <c r="B74" s="44" t="s">
        <v>306</v>
      </c>
      <c r="C74" s="203" t="s">
        <v>40</v>
      </c>
      <c r="D74" s="204">
        <v>3.7909999999999999</v>
      </c>
      <c r="E74" s="330">
        <v>234091.9</v>
      </c>
      <c r="F74" s="330">
        <f t="shared" si="1"/>
        <v>887442.39</v>
      </c>
      <c r="G74" s="330">
        <v>88378.12</v>
      </c>
      <c r="H74" s="330">
        <f t="shared" si="2"/>
        <v>335041.45</v>
      </c>
      <c r="I74" s="330">
        <f t="shared" si="8"/>
        <v>1222483.8400000001</v>
      </c>
      <c r="J74" s="279"/>
    </row>
    <row r="75" spans="1:10" s="6" customFormat="1" ht="30">
      <c r="A75" s="723">
        <f t="shared" si="3"/>
        <v>523</v>
      </c>
      <c r="B75" s="69" t="s">
        <v>307</v>
      </c>
      <c r="C75" s="203" t="s">
        <v>40</v>
      </c>
      <c r="D75" s="204">
        <v>0.127</v>
      </c>
      <c r="E75" s="330">
        <v>234091.89</v>
      </c>
      <c r="F75" s="330">
        <f t="shared" si="1"/>
        <v>29729.67</v>
      </c>
      <c r="G75" s="330">
        <v>88378.11</v>
      </c>
      <c r="H75" s="330">
        <f t="shared" si="2"/>
        <v>11224.02</v>
      </c>
      <c r="I75" s="330">
        <f t="shared" si="8"/>
        <v>40953.69</v>
      </c>
      <c r="J75" s="279"/>
    </row>
    <row r="76" spans="1:10" s="6" customFormat="1" ht="30">
      <c r="A76" s="723">
        <f t="shared" si="3"/>
        <v>524</v>
      </c>
      <c r="B76" s="69" t="s">
        <v>280</v>
      </c>
      <c r="C76" s="203" t="s">
        <v>40</v>
      </c>
      <c r="D76" s="204">
        <v>13.113</v>
      </c>
      <c r="E76" s="330">
        <v>234091.9</v>
      </c>
      <c r="F76" s="330">
        <f t="shared" si="1"/>
        <v>3069647.08</v>
      </c>
      <c r="G76" s="330">
        <v>88378.13</v>
      </c>
      <c r="H76" s="330">
        <f t="shared" si="2"/>
        <v>1158902.42</v>
      </c>
      <c r="I76" s="330">
        <f t="shared" si="8"/>
        <v>4228549.5</v>
      </c>
      <c r="J76" s="279"/>
    </row>
    <row r="77" spans="1:10" s="6" customFormat="1" ht="30">
      <c r="A77" s="723">
        <f t="shared" si="3"/>
        <v>525</v>
      </c>
      <c r="B77" s="69" t="s">
        <v>268</v>
      </c>
      <c r="C77" s="203" t="s">
        <v>40</v>
      </c>
      <c r="D77" s="204">
        <v>0.13600000000000001</v>
      </c>
      <c r="E77" s="330">
        <v>234091.91</v>
      </c>
      <c r="F77" s="330">
        <f t="shared" si="1"/>
        <v>31836.5</v>
      </c>
      <c r="G77" s="330">
        <v>88378.16</v>
      </c>
      <c r="H77" s="330">
        <f t="shared" si="2"/>
        <v>12019.43</v>
      </c>
      <c r="I77" s="330">
        <f t="shared" si="8"/>
        <v>43855.93</v>
      </c>
      <c r="J77" s="279"/>
    </row>
    <row r="78" spans="1:10" s="6" customFormat="1" ht="30">
      <c r="A78" s="723">
        <f t="shared" si="3"/>
        <v>526</v>
      </c>
      <c r="B78" s="69" t="s">
        <v>282</v>
      </c>
      <c r="C78" s="203" t="s">
        <v>40</v>
      </c>
      <c r="D78" s="204">
        <v>0.29499999999999998</v>
      </c>
      <c r="E78" s="330">
        <v>234091.9</v>
      </c>
      <c r="F78" s="330">
        <f t="shared" si="1"/>
        <v>69057.11</v>
      </c>
      <c r="G78" s="330">
        <v>88378.14</v>
      </c>
      <c r="H78" s="330">
        <f t="shared" si="2"/>
        <v>26071.55</v>
      </c>
      <c r="I78" s="330">
        <f t="shared" si="8"/>
        <v>95128.66</v>
      </c>
      <c r="J78" s="279"/>
    </row>
    <row r="79" spans="1:10" s="6" customFormat="1" ht="30">
      <c r="A79" s="723">
        <f t="shared" si="3"/>
        <v>527</v>
      </c>
      <c r="B79" s="44" t="s">
        <v>269</v>
      </c>
      <c r="C79" s="203" t="s">
        <v>40</v>
      </c>
      <c r="D79" s="204">
        <v>0.83</v>
      </c>
      <c r="E79" s="330">
        <v>234091.9</v>
      </c>
      <c r="F79" s="330">
        <f t="shared" si="1"/>
        <v>194296.28</v>
      </c>
      <c r="G79" s="330">
        <v>88378.12</v>
      </c>
      <c r="H79" s="330">
        <f t="shared" si="2"/>
        <v>73353.84</v>
      </c>
      <c r="I79" s="330">
        <f t="shared" si="8"/>
        <v>267650.12</v>
      </c>
      <c r="J79" s="279"/>
    </row>
    <row r="80" spans="1:10" s="6" customFormat="1" ht="30">
      <c r="A80" s="723">
        <f t="shared" si="3"/>
        <v>528</v>
      </c>
      <c r="B80" s="69" t="s">
        <v>270</v>
      </c>
      <c r="C80" s="203" t="s">
        <v>40</v>
      </c>
      <c r="D80" s="204">
        <v>5.1999999999999998E-2</v>
      </c>
      <c r="E80" s="330">
        <v>234091.92</v>
      </c>
      <c r="F80" s="330">
        <f t="shared" si="1"/>
        <v>12172.78</v>
      </c>
      <c r="G80" s="330">
        <v>88378.08</v>
      </c>
      <c r="H80" s="330">
        <f t="shared" si="2"/>
        <v>4595.66</v>
      </c>
      <c r="I80" s="330">
        <f t="shared" si="8"/>
        <v>16768.440000000002</v>
      </c>
      <c r="J80" s="279"/>
    </row>
    <row r="81" spans="1:10" s="6" customFormat="1" ht="30">
      <c r="A81" s="723">
        <f t="shared" si="3"/>
        <v>529</v>
      </c>
      <c r="B81" s="69" t="s">
        <v>310</v>
      </c>
      <c r="C81" s="203" t="s">
        <v>40</v>
      </c>
      <c r="D81" s="204">
        <v>0.70499999999999996</v>
      </c>
      <c r="E81" s="330">
        <v>234091.9</v>
      </c>
      <c r="F81" s="330">
        <f t="shared" si="1"/>
        <v>165034.79</v>
      </c>
      <c r="G81" s="330">
        <v>88378.13</v>
      </c>
      <c r="H81" s="330">
        <f t="shared" si="2"/>
        <v>62306.58</v>
      </c>
      <c r="I81" s="330">
        <f t="shared" si="8"/>
        <v>227341.37</v>
      </c>
      <c r="J81" s="279"/>
    </row>
    <row r="82" spans="1:10" s="6" customFormat="1" ht="30">
      <c r="A82" s="723">
        <f t="shared" si="3"/>
        <v>530</v>
      </c>
      <c r="B82" s="69" t="s">
        <v>311</v>
      </c>
      <c r="C82" s="203" t="s">
        <v>40</v>
      </c>
      <c r="D82" s="204">
        <v>7.9749999999999996</v>
      </c>
      <c r="E82" s="330">
        <v>234091.9</v>
      </c>
      <c r="F82" s="330">
        <f t="shared" si="1"/>
        <v>1866882.9</v>
      </c>
      <c r="G82" s="330">
        <v>88378.13</v>
      </c>
      <c r="H82" s="330">
        <f t="shared" si="2"/>
        <v>704815.59</v>
      </c>
      <c r="I82" s="330">
        <f t="shared" si="8"/>
        <v>2571698.4899999998</v>
      </c>
      <c r="J82" s="279"/>
    </row>
    <row r="83" spans="1:10" s="6" customFormat="1" ht="30">
      <c r="A83" s="723">
        <f t="shared" si="3"/>
        <v>531</v>
      </c>
      <c r="B83" s="69" t="s">
        <v>298</v>
      </c>
      <c r="C83" s="203" t="s">
        <v>40</v>
      </c>
      <c r="D83" s="204">
        <v>2.7250000000000001</v>
      </c>
      <c r="E83" s="330">
        <v>234091.9</v>
      </c>
      <c r="F83" s="330">
        <f t="shared" si="1"/>
        <v>637900.43000000005</v>
      </c>
      <c r="G83" s="330">
        <v>88378.12</v>
      </c>
      <c r="H83" s="330">
        <f t="shared" si="2"/>
        <v>240830.38</v>
      </c>
      <c r="I83" s="330">
        <f t="shared" si="8"/>
        <v>878730.81</v>
      </c>
      <c r="J83" s="279"/>
    </row>
    <row r="84" spans="1:10" s="6" customFormat="1" ht="30">
      <c r="A84" s="723">
        <f t="shared" si="3"/>
        <v>532</v>
      </c>
      <c r="B84" s="44" t="s">
        <v>286</v>
      </c>
      <c r="C84" s="203" t="s">
        <v>40</v>
      </c>
      <c r="D84" s="204">
        <v>0.76600000000000001</v>
      </c>
      <c r="E84" s="330">
        <v>234091.89</v>
      </c>
      <c r="F84" s="330">
        <f t="shared" ref="F84:F146" si="9">ROUND(E84*D84,2)</f>
        <v>179314.39</v>
      </c>
      <c r="G84" s="330">
        <v>88378.12</v>
      </c>
      <c r="H84" s="330">
        <f t="shared" ref="H84:H146" si="10">ROUND(G84*D84,2)</f>
        <v>67697.64</v>
      </c>
      <c r="I84" s="330">
        <f t="shared" si="8"/>
        <v>247012.03000000003</v>
      </c>
      <c r="J84" s="279"/>
    </row>
    <row r="85" spans="1:10" s="6" customFormat="1" ht="30">
      <c r="A85" s="723">
        <f t="shared" si="3"/>
        <v>533</v>
      </c>
      <c r="B85" s="69" t="s">
        <v>299</v>
      </c>
      <c r="C85" s="203" t="s">
        <v>40</v>
      </c>
      <c r="D85" s="204">
        <v>6.1470000000000002</v>
      </c>
      <c r="E85" s="330">
        <v>234091.9</v>
      </c>
      <c r="F85" s="330">
        <f t="shared" si="9"/>
        <v>1438962.91</v>
      </c>
      <c r="G85" s="330">
        <v>88378.13</v>
      </c>
      <c r="H85" s="330">
        <f t="shared" si="10"/>
        <v>543260.37</v>
      </c>
      <c r="I85" s="330">
        <f t="shared" si="8"/>
        <v>1982223.2799999998</v>
      </c>
      <c r="J85" s="279"/>
    </row>
    <row r="86" spans="1:10" s="6" customFormat="1" ht="15">
      <c r="A86" s="723">
        <f t="shared" ref="A86:A148" si="11">A85+1</f>
        <v>534</v>
      </c>
      <c r="B86" s="69" t="s">
        <v>315</v>
      </c>
      <c r="C86" s="203" t="s">
        <v>40</v>
      </c>
      <c r="D86" s="204">
        <v>17.222000000000001</v>
      </c>
      <c r="E86" s="330">
        <v>234091.9</v>
      </c>
      <c r="F86" s="330">
        <f t="shared" si="9"/>
        <v>4031530.7</v>
      </c>
      <c r="G86" s="330">
        <v>88378.13</v>
      </c>
      <c r="H86" s="330">
        <f t="shared" si="10"/>
        <v>1522048.15</v>
      </c>
      <c r="I86" s="330">
        <f t="shared" si="8"/>
        <v>5553578.8499999996</v>
      </c>
      <c r="J86" s="279"/>
    </row>
    <row r="87" spans="1:10" s="6" customFormat="1" ht="15">
      <c r="A87" s="723">
        <f t="shared" si="11"/>
        <v>535</v>
      </c>
      <c r="B87" s="69" t="s">
        <v>302</v>
      </c>
      <c r="C87" s="203" t="s">
        <v>31</v>
      </c>
      <c r="D87" s="204">
        <v>1709</v>
      </c>
      <c r="E87" s="330">
        <v>70.67</v>
      </c>
      <c r="F87" s="330">
        <f>ROUND(E87*D87,2)</f>
        <v>120775.03</v>
      </c>
      <c r="G87" s="330">
        <v>26.3</v>
      </c>
      <c r="H87" s="330">
        <f t="shared" si="10"/>
        <v>44946.7</v>
      </c>
      <c r="I87" s="330">
        <f t="shared" si="8"/>
        <v>165721.72999999998</v>
      </c>
      <c r="J87" s="724" t="s">
        <v>3870</v>
      </c>
    </row>
    <row r="88" spans="1:10" s="6" customFormat="1" ht="15">
      <c r="A88" s="723">
        <f t="shared" si="11"/>
        <v>536</v>
      </c>
      <c r="B88" s="69" t="s">
        <v>1556</v>
      </c>
      <c r="C88" s="203"/>
      <c r="D88" s="204"/>
      <c r="E88" s="38"/>
      <c r="F88" s="330"/>
      <c r="G88" s="377"/>
      <c r="H88" s="330"/>
      <c r="I88" s="40"/>
      <c r="J88" s="279"/>
    </row>
    <row r="89" spans="1:10" s="6" customFormat="1" ht="30">
      <c r="A89" s="723">
        <f t="shared" si="11"/>
        <v>537</v>
      </c>
      <c r="B89" s="44" t="s">
        <v>293</v>
      </c>
      <c r="C89" s="203" t="s">
        <v>40</v>
      </c>
      <c r="D89" s="204">
        <v>0.106</v>
      </c>
      <c r="E89" s="330">
        <v>234091.89</v>
      </c>
      <c r="F89" s="330">
        <f t="shared" si="9"/>
        <v>24813.74</v>
      </c>
      <c r="G89" s="330">
        <v>88378.11</v>
      </c>
      <c r="H89" s="330">
        <f t="shared" si="10"/>
        <v>9368.08</v>
      </c>
      <c r="I89" s="330">
        <f t="shared" ref="I89:I95" si="12">H89+F89</f>
        <v>34181.82</v>
      </c>
      <c r="J89" s="279"/>
    </row>
    <row r="90" spans="1:10" s="6" customFormat="1" ht="30">
      <c r="A90" s="723">
        <f t="shared" si="11"/>
        <v>538</v>
      </c>
      <c r="B90" s="69" t="s">
        <v>312</v>
      </c>
      <c r="C90" s="203" t="s">
        <v>40</v>
      </c>
      <c r="D90" s="204">
        <v>1.7000000000000001E-2</v>
      </c>
      <c r="E90" s="330">
        <v>234091.76</v>
      </c>
      <c r="F90" s="330">
        <f t="shared" si="9"/>
        <v>3979.56</v>
      </c>
      <c r="G90" s="330">
        <v>88378.240000000005</v>
      </c>
      <c r="H90" s="330">
        <f t="shared" si="10"/>
        <v>1502.43</v>
      </c>
      <c r="I90" s="330">
        <f t="shared" si="12"/>
        <v>5481.99</v>
      </c>
      <c r="J90" s="279"/>
    </row>
    <row r="91" spans="1:10" s="6" customFormat="1" ht="30">
      <c r="A91" s="723">
        <f t="shared" si="11"/>
        <v>539</v>
      </c>
      <c r="B91" s="69" t="s">
        <v>298</v>
      </c>
      <c r="C91" s="203" t="s">
        <v>40</v>
      </c>
      <c r="D91" s="204">
        <v>7.8E-2</v>
      </c>
      <c r="E91" s="330">
        <v>234091.92</v>
      </c>
      <c r="F91" s="330">
        <f t="shared" si="9"/>
        <v>18259.169999999998</v>
      </c>
      <c r="G91" s="330">
        <v>88378.08</v>
      </c>
      <c r="H91" s="330">
        <f t="shared" si="10"/>
        <v>6893.49</v>
      </c>
      <c r="I91" s="330">
        <f t="shared" si="12"/>
        <v>25152.659999999996</v>
      </c>
      <c r="J91" s="279"/>
    </row>
    <row r="92" spans="1:10" s="6" customFormat="1" ht="30">
      <c r="A92" s="723">
        <f t="shared" si="11"/>
        <v>540</v>
      </c>
      <c r="B92" s="69" t="s">
        <v>313</v>
      </c>
      <c r="C92" s="203" t="s">
        <v>40</v>
      </c>
      <c r="D92" s="204">
        <v>0.67800000000000005</v>
      </c>
      <c r="E92" s="330">
        <v>234091.9</v>
      </c>
      <c r="F92" s="330">
        <f t="shared" si="9"/>
        <v>158714.31</v>
      </c>
      <c r="G92" s="330">
        <v>88378.13</v>
      </c>
      <c r="H92" s="330">
        <f t="shared" si="10"/>
        <v>59920.37</v>
      </c>
      <c r="I92" s="330">
        <f t="shared" si="12"/>
        <v>218634.68</v>
      </c>
      <c r="J92" s="279"/>
    </row>
    <row r="93" spans="1:10" s="6" customFormat="1" ht="30">
      <c r="A93" s="723">
        <f t="shared" si="11"/>
        <v>541</v>
      </c>
      <c r="B93" s="69" t="s">
        <v>268</v>
      </c>
      <c r="C93" s="203" t="s">
        <v>40</v>
      </c>
      <c r="D93" s="204">
        <v>1E-3</v>
      </c>
      <c r="E93" s="330">
        <v>234090</v>
      </c>
      <c r="F93" s="330">
        <f t="shared" si="9"/>
        <v>234.09</v>
      </c>
      <c r="G93" s="330">
        <v>88380</v>
      </c>
      <c r="H93" s="330">
        <f t="shared" si="10"/>
        <v>88.38</v>
      </c>
      <c r="I93" s="330">
        <f t="shared" si="12"/>
        <v>322.47000000000003</v>
      </c>
      <c r="J93" s="279"/>
    </row>
    <row r="94" spans="1:10" s="6" customFormat="1" ht="30">
      <c r="A94" s="723">
        <f t="shared" si="11"/>
        <v>542</v>
      </c>
      <c r="B94" s="69" t="s">
        <v>270</v>
      </c>
      <c r="C94" s="203" t="s">
        <v>40</v>
      </c>
      <c r="D94" s="204">
        <v>3.0000000000000001E-3</v>
      </c>
      <c r="E94" s="330">
        <v>234093.33</v>
      </c>
      <c r="F94" s="330">
        <f t="shared" si="9"/>
        <v>702.28</v>
      </c>
      <c r="G94" s="330">
        <v>88376.67</v>
      </c>
      <c r="H94" s="330">
        <f t="shared" si="10"/>
        <v>265.13</v>
      </c>
      <c r="I94" s="330">
        <f t="shared" si="12"/>
        <v>967.41</v>
      </c>
      <c r="J94" s="279"/>
    </row>
    <row r="95" spans="1:10" s="6" customFormat="1" ht="15">
      <c r="A95" s="723">
        <f t="shared" si="11"/>
        <v>543</v>
      </c>
      <c r="B95" s="69" t="s">
        <v>302</v>
      </c>
      <c r="C95" s="203" t="s">
        <v>31</v>
      </c>
      <c r="D95" s="204">
        <v>16</v>
      </c>
      <c r="E95" s="330">
        <v>70.67</v>
      </c>
      <c r="F95" s="330">
        <f t="shared" si="9"/>
        <v>1130.72</v>
      </c>
      <c r="G95" s="330">
        <v>26.3</v>
      </c>
      <c r="H95" s="330">
        <f t="shared" si="10"/>
        <v>420.8</v>
      </c>
      <c r="I95" s="330">
        <f t="shared" si="12"/>
        <v>1551.52</v>
      </c>
      <c r="J95" s="724" t="s">
        <v>3870</v>
      </c>
    </row>
    <row r="96" spans="1:10" s="6" customFormat="1" ht="15">
      <c r="A96" s="723">
        <f t="shared" si="11"/>
        <v>544</v>
      </c>
      <c r="B96" s="69" t="s">
        <v>1557</v>
      </c>
      <c r="C96" s="203"/>
      <c r="D96" s="204"/>
      <c r="E96" s="38"/>
      <c r="F96" s="330"/>
      <c r="G96" s="377"/>
      <c r="H96" s="330"/>
      <c r="I96" s="40"/>
      <c r="J96" s="279"/>
    </row>
    <row r="97" spans="1:10" s="6" customFormat="1" ht="30">
      <c r="A97" s="723">
        <f t="shared" si="11"/>
        <v>545</v>
      </c>
      <c r="B97" s="69" t="s">
        <v>290</v>
      </c>
      <c r="C97" s="203" t="s">
        <v>40</v>
      </c>
      <c r="D97" s="204">
        <v>0.53700000000000003</v>
      </c>
      <c r="E97" s="330">
        <v>234091.9</v>
      </c>
      <c r="F97" s="330">
        <f t="shared" si="9"/>
        <v>125707.35</v>
      </c>
      <c r="G97" s="330">
        <v>88378.12</v>
      </c>
      <c r="H97" s="330">
        <f t="shared" si="10"/>
        <v>47459.05</v>
      </c>
      <c r="I97" s="330">
        <f t="shared" ref="I97:I99" si="13">H97+F97</f>
        <v>173166.40000000002</v>
      </c>
      <c r="J97" s="279"/>
    </row>
    <row r="98" spans="1:10" s="6" customFormat="1" ht="30">
      <c r="A98" s="723">
        <f t="shared" si="11"/>
        <v>546</v>
      </c>
      <c r="B98" s="69" t="s">
        <v>279</v>
      </c>
      <c r="C98" s="203" t="s">
        <v>40</v>
      </c>
      <c r="D98" s="204">
        <v>5.0000000000000001E-3</v>
      </c>
      <c r="E98" s="330">
        <v>234092</v>
      </c>
      <c r="F98" s="330">
        <f t="shared" si="9"/>
        <v>1170.46</v>
      </c>
      <c r="G98" s="330">
        <v>88378</v>
      </c>
      <c r="H98" s="330">
        <f t="shared" si="10"/>
        <v>441.89</v>
      </c>
      <c r="I98" s="330">
        <f t="shared" si="13"/>
        <v>1612.35</v>
      </c>
      <c r="J98" s="279"/>
    </row>
    <row r="99" spans="1:10" s="6" customFormat="1" ht="30">
      <c r="A99" s="723">
        <f t="shared" si="11"/>
        <v>547</v>
      </c>
      <c r="B99" s="69" t="s">
        <v>295</v>
      </c>
      <c r="C99" s="203" t="s">
        <v>40</v>
      </c>
      <c r="D99" s="204">
        <v>8.7319999999999993</v>
      </c>
      <c r="E99" s="330">
        <v>234091.9</v>
      </c>
      <c r="F99" s="330">
        <f t="shared" si="9"/>
        <v>2044090.47</v>
      </c>
      <c r="G99" s="330">
        <v>88378.13</v>
      </c>
      <c r="H99" s="330">
        <f t="shared" si="10"/>
        <v>771717.83</v>
      </c>
      <c r="I99" s="330">
        <f t="shared" si="13"/>
        <v>2815808.3</v>
      </c>
      <c r="J99" s="279"/>
    </row>
    <row r="100" spans="1:10" s="6" customFormat="1" ht="15">
      <c r="A100" s="723">
        <f t="shared" si="11"/>
        <v>548</v>
      </c>
      <c r="B100" s="69"/>
      <c r="C100" s="203"/>
      <c r="D100" s="204"/>
      <c r="E100" s="38"/>
      <c r="F100" s="330"/>
      <c r="G100" s="377"/>
      <c r="H100" s="330"/>
      <c r="I100" s="40"/>
      <c r="J100" s="279"/>
    </row>
    <row r="101" spans="1:10" s="6" customFormat="1" ht="30">
      <c r="A101" s="723">
        <f t="shared" si="11"/>
        <v>549</v>
      </c>
      <c r="B101" s="69" t="s">
        <v>308</v>
      </c>
      <c r="C101" s="203" t="s">
        <v>40</v>
      </c>
      <c r="D101" s="204">
        <v>1.105</v>
      </c>
      <c r="E101" s="330">
        <v>234091.9</v>
      </c>
      <c r="F101" s="330">
        <f t="shared" si="9"/>
        <v>258671.55</v>
      </c>
      <c r="G101" s="330">
        <v>88378.13</v>
      </c>
      <c r="H101" s="330">
        <f t="shared" si="10"/>
        <v>97657.83</v>
      </c>
      <c r="I101" s="330">
        <f t="shared" ref="I101:I109" si="14">H101+F101</f>
        <v>356329.38</v>
      </c>
      <c r="J101" s="279"/>
    </row>
    <row r="102" spans="1:10" s="6" customFormat="1" ht="30">
      <c r="A102" s="723">
        <f t="shared" si="11"/>
        <v>550</v>
      </c>
      <c r="B102" s="69" t="s">
        <v>296</v>
      </c>
      <c r="C102" s="203" t="s">
        <v>40</v>
      </c>
      <c r="D102" s="204">
        <v>1.2589999999999999</v>
      </c>
      <c r="E102" s="330">
        <v>234091.9</v>
      </c>
      <c r="F102" s="330">
        <f t="shared" si="9"/>
        <v>294721.7</v>
      </c>
      <c r="G102" s="330">
        <v>88378.13</v>
      </c>
      <c r="H102" s="330">
        <f t="shared" si="10"/>
        <v>111268.07</v>
      </c>
      <c r="I102" s="330">
        <f t="shared" si="14"/>
        <v>405989.77</v>
      </c>
      <c r="J102" s="279"/>
    </row>
    <row r="103" spans="1:10" s="6" customFormat="1" ht="30">
      <c r="A103" s="723">
        <f t="shared" si="11"/>
        <v>551</v>
      </c>
      <c r="B103" s="69" t="s">
        <v>268</v>
      </c>
      <c r="C103" s="203" t="s">
        <v>40</v>
      </c>
      <c r="D103" s="204">
        <v>1.2E-2</v>
      </c>
      <c r="E103" s="330">
        <v>234091.67</v>
      </c>
      <c r="F103" s="330">
        <f t="shared" si="9"/>
        <v>2809.1</v>
      </c>
      <c r="G103" s="330">
        <v>88378.33</v>
      </c>
      <c r="H103" s="330">
        <f t="shared" si="10"/>
        <v>1060.54</v>
      </c>
      <c r="I103" s="330">
        <f t="shared" si="14"/>
        <v>3869.64</v>
      </c>
      <c r="J103" s="279"/>
    </row>
    <row r="104" spans="1:10" s="6" customFormat="1" ht="30">
      <c r="A104" s="723">
        <f t="shared" si="11"/>
        <v>552</v>
      </c>
      <c r="B104" s="69" t="s">
        <v>309</v>
      </c>
      <c r="C104" s="203" t="s">
        <v>40</v>
      </c>
      <c r="D104" s="204">
        <v>2.1999999999999999E-2</v>
      </c>
      <c r="E104" s="330">
        <v>234091.82</v>
      </c>
      <c r="F104" s="330">
        <f t="shared" si="9"/>
        <v>5150.0200000000004</v>
      </c>
      <c r="G104" s="330">
        <v>88378.18</v>
      </c>
      <c r="H104" s="330">
        <f t="shared" si="10"/>
        <v>1944.32</v>
      </c>
      <c r="I104" s="330">
        <f t="shared" si="14"/>
        <v>7094.34</v>
      </c>
      <c r="J104" s="279"/>
    </row>
    <row r="105" spans="1:10" s="6" customFormat="1" ht="30">
      <c r="A105" s="723">
        <f t="shared" si="11"/>
        <v>553</v>
      </c>
      <c r="B105" s="69" t="s">
        <v>269</v>
      </c>
      <c r="C105" s="203" t="s">
        <v>40</v>
      </c>
      <c r="D105" s="204">
        <v>4.2000000000000003E-2</v>
      </c>
      <c r="E105" s="330">
        <v>234091.9</v>
      </c>
      <c r="F105" s="330">
        <f t="shared" si="9"/>
        <v>9831.86</v>
      </c>
      <c r="G105" s="330">
        <v>88378.1</v>
      </c>
      <c r="H105" s="330">
        <f t="shared" si="10"/>
        <v>3711.88</v>
      </c>
      <c r="I105" s="330">
        <f t="shared" si="14"/>
        <v>13543.740000000002</v>
      </c>
      <c r="J105" s="279"/>
    </row>
    <row r="106" spans="1:10" s="6" customFormat="1" ht="30">
      <c r="A106" s="723">
        <f t="shared" si="11"/>
        <v>554</v>
      </c>
      <c r="B106" s="69" t="s">
        <v>311</v>
      </c>
      <c r="C106" s="203" t="s">
        <v>40</v>
      </c>
      <c r="D106" s="204">
        <v>2.8000000000000001E-2</v>
      </c>
      <c r="E106" s="330">
        <v>234091.79</v>
      </c>
      <c r="F106" s="330">
        <f t="shared" si="9"/>
        <v>6554.57</v>
      </c>
      <c r="G106" s="330">
        <v>88378.21</v>
      </c>
      <c r="H106" s="330">
        <f t="shared" si="10"/>
        <v>2474.59</v>
      </c>
      <c r="I106" s="330">
        <f t="shared" si="14"/>
        <v>9029.16</v>
      </c>
      <c r="J106" s="279"/>
    </row>
    <row r="107" spans="1:10" s="6" customFormat="1" ht="30">
      <c r="A107" s="723">
        <f t="shared" si="11"/>
        <v>555</v>
      </c>
      <c r="B107" s="69" t="s">
        <v>298</v>
      </c>
      <c r="C107" s="203" t="s">
        <v>40</v>
      </c>
      <c r="D107" s="204">
        <v>0.17699999999999999</v>
      </c>
      <c r="E107" s="330">
        <v>234091.92</v>
      </c>
      <c r="F107" s="330">
        <f t="shared" si="9"/>
        <v>41434.269999999997</v>
      </c>
      <c r="G107" s="330">
        <v>88378.14</v>
      </c>
      <c r="H107" s="330">
        <f t="shared" si="10"/>
        <v>15642.93</v>
      </c>
      <c r="I107" s="330">
        <f t="shared" si="14"/>
        <v>57077.2</v>
      </c>
      <c r="J107" s="279"/>
    </row>
    <row r="108" spans="1:10" s="6" customFormat="1" ht="30">
      <c r="A108" s="723">
        <f t="shared" si="11"/>
        <v>556</v>
      </c>
      <c r="B108" s="69" t="s">
        <v>286</v>
      </c>
      <c r="C108" s="203" t="s">
        <v>40</v>
      </c>
      <c r="D108" s="204">
        <v>2.4510000000000001</v>
      </c>
      <c r="E108" s="330">
        <v>234091.9</v>
      </c>
      <c r="F108" s="330">
        <f t="shared" si="9"/>
        <v>573759.25</v>
      </c>
      <c r="G108" s="330">
        <v>88378.13</v>
      </c>
      <c r="H108" s="330">
        <f t="shared" si="10"/>
        <v>216614.8</v>
      </c>
      <c r="I108" s="330">
        <f t="shared" si="14"/>
        <v>790374.05</v>
      </c>
      <c r="J108" s="279"/>
    </row>
    <row r="109" spans="1:10" s="6" customFormat="1" ht="15">
      <c r="A109" s="723">
        <f t="shared" si="11"/>
        <v>557</v>
      </c>
      <c r="B109" s="69" t="s">
        <v>302</v>
      </c>
      <c r="C109" s="203" t="s">
        <v>31</v>
      </c>
      <c r="D109" s="204">
        <v>32</v>
      </c>
      <c r="E109" s="330">
        <v>70.67</v>
      </c>
      <c r="F109" s="330">
        <f t="shared" si="9"/>
        <v>2261.44</v>
      </c>
      <c r="G109" s="330">
        <v>26.3</v>
      </c>
      <c r="H109" s="330">
        <f t="shared" si="10"/>
        <v>841.6</v>
      </c>
      <c r="I109" s="330">
        <f t="shared" si="14"/>
        <v>3103.04</v>
      </c>
      <c r="J109" s="724" t="s">
        <v>3870</v>
      </c>
    </row>
    <row r="110" spans="1:10" s="6" customFormat="1" ht="15">
      <c r="A110" s="723">
        <f t="shared" si="11"/>
        <v>558</v>
      </c>
      <c r="B110" s="69" t="s">
        <v>1558</v>
      </c>
      <c r="C110" s="203"/>
      <c r="D110" s="204"/>
      <c r="E110" s="38"/>
      <c r="F110" s="330"/>
      <c r="G110" s="377"/>
      <c r="H110" s="330"/>
      <c r="I110" s="40"/>
      <c r="J110" s="279"/>
    </row>
    <row r="111" spans="1:10" s="6" customFormat="1" ht="30">
      <c r="A111" s="723">
        <f t="shared" si="11"/>
        <v>559</v>
      </c>
      <c r="B111" s="69" t="s">
        <v>304</v>
      </c>
      <c r="C111" s="203" t="s">
        <v>40</v>
      </c>
      <c r="D111" s="204">
        <v>0.40300000000000002</v>
      </c>
      <c r="E111" s="330">
        <v>234091.91</v>
      </c>
      <c r="F111" s="330">
        <f t="shared" si="9"/>
        <v>94339.04</v>
      </c>
      <c r="G111" s="330">
        <v>88378.11</v>
      </c>
      <c r="H111" s="330">
        <f t="shared" si="10"/>
        <v>35616.379999999997</v>
      </c>
      <c r="I111" s="330">
        <f t="shared" ref="I111:I113" si="15">H111+F111</f>
        <v>129955.41999999998</v>
      </c>
      <c r="J111" s="279"/>
    </row>
    <row r="112" spans="1:10" s="6" customFormat="1" ht="30">
      <c r="A112" s="723">
        <f t="shared" si="11"/>
        <v>560</v>
      </c>
      <c r="B112" s="69" t="s">
        <v>314</v>
      </c>
      <c r="C112" s="203" t="s">
        <v>40</v>
      </c>
      <c r="D112" s="204">
        <v>5.08</v>
      </c>
      <c r="E112" s="330">
        <v>234091.9</v>
      </c>
      <c r="F112" s="330">
        <f t="shared" si="9"/>
        <v>1189186.8500000001</v>
      </c>
      <c r="G112" s="330">
        <v>88325.66</v>
      </c>
      <c r="H112" s="330">
        <f t="shared" si="10"/>
        <v>448694.35</v>
      </c>
      <c r="I112" s="330">
        <f t="shared" si="15"/>
        <v>1637881.2000000002</v>
      </c>
      <c r="J112" s="279"/>
    </row>
    <row r="113" spans="1:10" s="6" customFormat="1" ht="15">
      <c r="A113" s="723">
        <f t="shared" si="11"/>
        <v>561</v>
      </c>
      <c r="B113" s="725" t="s">
        <v>315</v>
      </c>
      <c r="C113" s="203" t="s">
        <v>40</v>
      </c>
      <c r="D113" s="204">
        <v>17.222000000000001</v>
      </c>
      <c r="E113" s="38">
        <v>234091.9</v>
      </c>
      <c r="F113" s="330">
        <f t="shared" si="9"/>
        <v>4031530.7</v>
      </c>
      <c r="G113" s="377">
        <v>88378.13</v>
      </c>
      <c r="H113" s="330">
        <f t="shared" si="10"/>
        <v>1522048.15</v>
      </c>
      <c r="I113" s="330">
        <f t="shared" si="15"/>
        <v>5553578.8499999996</v>
      </c>
      <c r="J113" s="726" t="s">
        <v>3871</v>
      </c>
    </row>
    <row r="114" spans="1:10" s="6" customFormat="1" ht="15">
      <c r="A114" s="723">
        <f t="shared" si="11"/>
        <v>562</v>
      </c>
      <c r="B114" s="69" t="s">
        <v>302</v>
      </c>
      <c r="C114" s="203" t="s">
        <v>31</v>
      </c>
      <c r="D114" s="204">
        <v>88</v>
      </c>
      <c r="E114" s="330">
        <v>70.67</v>
      </c>
      <c r="F114" s="330">
        <f t="shared" si="9"/>
        <v>6218.96</v>
      </c>
      <c r="G114" s="330">
        <v>26.3</v>
      </c>
      <c r="H114" s="330">
        <f t="shared" si="10"/>
        <v>2314.4</v>
      </c>
      <c r="I114" s="330">
        <f t="shared" ref="I114:I115" si="16">H114+F114</f>
        <v>8533.36</v>
      </c>
      <c r="J114" s="279"/>
    </row>
    <row r="115" spans="1:10" s="6" customFormat="1" ht="15">
      <c r="A115" s="723">
        <f t="shared" si="11"/>
        <v>563</v>
      </c>
      <c r="B115" s="69" t="s">
        <v>67</v>
      </c>
      <c r="C115" s="203" t="s">
        <v>31</v>
      </c>
      <c r="D115" s="204">
        <v>10</v>
      </c>
      <c r="E115" s="197">
        <v>70.67</v>
      </c>
      <c r="F115" s="330">
        <f t="shared" si="9"/>
        <v>706.7</v>
      </c>
      <c r="G115" s="602">
        <v>26.68</v>
      </c>
      <c r="H115" s="330">
        <f t="shared" si="10"/>
        <v>266.8</v>
      </c>
      <c r="I115" s="330">
        <f t="shared" si="16"/>
        <v>973.5</v>
      </c>
      <c r="J115" s="279"/>
    </row>
    <row r="116" spans="1:10" s="6" customFormat="1" ht="15">
      <c r="A116" s="723">
        <f t="shared" si="11"/>
        <v>564</v>
      </c>
      <c r="B116" s="69" t="s">
        <v>316</v>
      </c>
      <c r="C116" s="203"/>
      <c r="D116" s="204"/>
      <c r="E116" s="38"/>
      <c r="F116" s="330"/>
      <c r="G116" s="377"/>
      <c r="H116" s="330"/>
      <c r="I116" s="40"/>
      <c r="J116" s="279"/>
    </row>
    <row r="117" spans="1:10" s="6" customFormat="1" ht="30">
      <c r="A117" s="723">
        <f t="shared" si="11"/>
        <v>565</v>
      </c>
      <c r="B117" s="69" t="s">
        <v>317</v>
      </c>
      <c r="C117" s="203" t="s">
        <v>40</v>
      </c>
      <c r="D117" s="204">
        <v>1.6E-2</v>
      </c>
      <c r="E117" s="330">
        <v>232920.63</v>
      </c>
      <c r="F117" s="330">
        <f t="shared" si="9"/>
        <v>3726.73</v>
      </c>
      <c r="G117" s="330">
        <v>93644.38</v>
      </c>
      <c r="H117" s="330">
        <f t="shared" si="10"/>
        <v>1498.31</v>
      </c>
      <c r="I117" s="602">
        <f>H117+F117</f>
        <v>5225.04</v>
      </c>
      <c r="J117" s="279"/>
    </row>
    <row r="118" spans="1:10" s="6" customFormat="1" ht="30">
      <c r="A118" s="723">
        <f t="shared" si="11"/>
        <v>566</v>
      </c>
      <c r="B118" s="69" t="s">
        <v>290</v>
      </c>
      <c r="C118" s="203" t="s">
        <v>40</v>
      </c>
      <c r="D118" s="204">
        <v>0.64900000000000002</v>
      </c>
      <c r="E118" s="330">
        <v>232921</v>
      </c>
      <c r="F118" s="330">
        <f t="shared" si="9"/>
        <v>151165.73000000001</v>
      </c>
      <c r="G118" s="330">
        <v>93644.18</v>
      </c>
      <c r="H118" s="330">
        <f t="shared" si="10"/>
        <v>60775.07</v>
      </c>
      <c r="I118" s="602">
        <f t="shared" ref="I118:I120" si="17">H118+F118</f>
        <v>211940.80000000002</v>
      </c>
      <c r="J118" s="279"/>
    </row>
    <row r="119" spans="1:10" s="6" customFormat="1" ht="30">
      <c r="A119" s="723">
        <f t="shared" si="11"/>
        <v>567</v>
      </c>
      <c r="B119" s="69" t="s">
        <v>291</v>
      </c>
      <c r="C119" s="203" t="s">
        <v>40</v>
      </c>
      <c r="D119" s="204">
        <v>1.8160000000000001</v>
      </c>
      <c r="E119" s="330">
        <v>232921</v>
      </c>
      <c r="F119" s="330">
        <f t="shared" si="9"/>
        <v>422984.54</v>
      </c>
      <c r="G119" s="330">
        <v>93644.17</v>
      </c>
      <c r="H119" s="330">
        <f t="shared" si="10"/>
        <v>170057.81</v>
      </c>
      <c r="I119" s="602">
        <f t="shared" si="17"/>
        <v>593042.35</v>
      </c>
      <c r="J119" s="279"/>
    </row>
    <row r="120" spans="1:10" s="6" customFormat="1" ht="30">
      <c r="A120" s="723">
        <f t="shared" si="11"/>
        <v>568</v>
      </c>
      <c r="B120" s="69" t="s">
        <v>292</v>
      </c>
      <c r="C120" s="203" t="s">
        <v>40</v>
      </c>
      <c r="D120" s="204">
        <v>2.3340000000000001</v>
      </c>
      <c r="E120" s="330">
        <v>232921</v>
      </c>
      <c r="F120" s="330">
        <f t="shared" si="9"/>
        <v>543637.61</v>
      </c>
      <c r="G120" s="330">
        <v>93644.17</v>
      </c>
      <c r="H120" s="330">
        <f t="shared" si="10"/>
        <v>218565.49</v>
      </c>
      <c r="I120" s="602">
        <f t="shared" si="17"/>
        <v>762203.1</v>
      </c>
      <c r="J120" s="279"/>
    </row>
    <row r="121" spans="1:10" s="6" customFormat="1" ht="15">
      <c r="A121" s="723">
        <f t="shared" si="11"/>
        <v>569</v>
      </c>
      <c r="B121" s="69"/>
      <c r="C121" s="203"/>
      <c r="D121" s="204"/>
      <c r="E121" s="38"/>
      <c r="F121" s="330"/>
      <c r="G121" s="377"/>
      <c r="H121" s="330"/>
      <c r="I121" s="40"/>
      <c r="J121" s="279"/>
    </row>
    <row r="122" spans="1:10" s="6" customFormat="1" ht="30">
      <c r="A122" s="723">
        <f t="shared" si="11"/>
        <v>570</v>
      </c>
      <c r="B122" s="69" t="s">
        <v>306</v>
      </c>
      <c r="C122" s="203" t="s">
        <v>40</v>
      </c>
      <c r="D122" s="204">
        <v>1.2E-2</v>
      </c>
      <c r="E122" s="330">
        <v>232920.83</v>
      </c>
      <c r="F122" s="330">
        <f t="shared" si="9"/>
        <v>2795.05</v>
      </c>
      <c r="G122" s="330">
        <v>93644.17</v>
      </c>
      <c r="H122" s="330">
        <f t="shared" si="10"/>
        <v>1123.73</v>
      </c>
      <c r="I122" s="602">
        <f t="shared" ref="I122:I124" si="18">H122+F122</f>
        <v>3918.78</v>
      </c>
      <c r="J122" s="279"/>
    </row>
    <row r="123" spans="1:10" s="6" customFormat="1" ht="30">
      <c r="A123" s="723">
        <f t="shared" si="11"/>
        <v>571</v>
      </c>
      <c r="B123" s="69" t="s">
        <v>307</v>
      </c>
      <c r="C123" s="203" t="s">
        <v>40</v>
      </c>
      <c r="D123" s="204">
        <v>1.4750000000000001</v>
      </c>
      <c r="E123" s="330">
        <v>232920.99</v>
      </c>
      <c r="F123" s="330">
        <f t="shared" si="9"/>
        <v>343558.46</v>
      </c>
      <c r="G123" s="330">
        <v>93644.17</v>
      </c>
      <c r="H123" s="330">
        <f t="shared" si="10"/>
        <v>138125.15</v>
      </c>
      <c r="I123" s="602">
        <f t="shared" si="18"/>
        <v>481683.61</v>
      </c>
      <c r="J123" s="279"/>
    </row>
    <row r="124" spans="1:10" s="6" customFormat="1" ht="30">
      <c r="A124" s="723">
        <f t="shared" si="11"/>
        <v>572</v>
      </c>
      <c r="B124" s="69" t="s">
        <v>318</v>
      </c>
      <c r="C124" s="203" t="s">
        <v>40</v>
      </c>
      <c r="D124" s="204">
        <v>0.22500000000000001</v>
      </c>
      <c r="E124" s="330">
        <v>232921.02</v>
      </c>
      <c r="F124" s="330">
        <f t="shared" si="9"/>
        <v>52407.23</v>
      </c>
      <c r="G124" s="330">
        <v>93644.18</v>
      </c>
      <c r="H124" s="330">
        <f t="shared" si="10"/>
        <v>21069.94</v>
      </c>
      <c r="I124" s="602">
        <f t="shared" si="18"/>
        <v>73477.17</v>
      </c>
      <c r="J124" s="279"/>
    </row>
    <row r="125" spans="1:10" s="6" customFormat="1" ht="15">
      <c r="A125" s="723">
        <f t="shared" si="11"/>
        <v>573</v>
      </c>
      <c r="B125" s="69"/>
      <c r="C125" s="203"/>
      <c r="D125" s="204"/>
      <c r="E125" s="38"/>
      <c r="F125" s="330"/>
      <c r="G125" s="377"/>
      <c r="H125" s="330"/>
      <c r="I125" s="40"/>
      <c r="J125" s="279"/>
    </row>
    <row r="126" spans="1:10" s="6" customFormat="1" ht="30">
      <c r="A126" s="723">
        <f t="shared" si="11"/>
        <v>574</v>
      </c>
      <c r="B126" s="69" t="s">
        <v>319</v>
      </c>
      <c r="C126" s="203" t="s">
        <v>40</v>
      </c>
      <c r="D126" s="204">
        <v>0.112</v>
      </c>
      <c r="E126" s="330">
        <v>232920.98</v>
      </c>
      <c r="F126" s="330">
        <f t="shared" si="9"/>
        <v>26087.15</v>
      </c>
      <c r="G126" s="330">
        <v>93644.2</v>
      </c>
      <c r="H126" s="330">
        <f t="shared" si="10"/>
        <v>10488.15</v>
      </c>
      <c r="I126" s="602">
        <f t="shared" ref="I126" si="19">H126+F126</f>
        <v>36575.300000000003</v>
      </c>
      <c r="J126" s="279"/>
    </row>
    <row r="127" spans="1:10" s="6" customFormat="1" ht="15">
      <c r="A127" s="723">
        <f t="shared" si="11"/>
        <v>575</v>
      </c>
      <c r="B127" s="69"/>
      <c r="C127" s="203"/>
      <c r="D127" s="204"/>
      <c r="E127" s="67"/>
      <c r="F127" s="330"/>
      <c r="G127" s="602"/>
      <c r="H127" s="330"/>
      <c r="I127" s="661"/>
      <c r="J127" s="727"/>
    </row>
    <row r="128" spans="1:10" s="6" customFormat="1" ht="30">
      <c r="A128" s="723">
        <f t="shared" si="11"/>
        <v>576</v>
      </c>
      <c r="B128" s="69" t="s">
        <v>308</v>
      </c>
      <c r="C128" s="203" t="s">
        <v>40</v>
      </c>
      <c r="D128" s="204">
        <v>2.0779999999999998</v>
      </c>
      <c r="E128" s="330">
        <v>232920.99</v>
      </c>
      <c r="F128" s="330">
        <f t="shared" si="9"/>
        <v>484009.82</v>
      </c>
      <c r="G128" s="330">
        <v>93644.17</v>
      </c>
      <c r="H128" s="330">
        <f t="shared" si="10"/>
        <v>194592.59</v>
      </c>
      <c r="I128" s="602">
        <f t="shared" ref="I128:I146" si="20">H128+F128</f>
        <v>678602.41</v>
      </c>
      <c r="J128" s="727"/>
    </row>
    <row r="129" spans="1:10" s="6" customFormat="1" ht="30">
      <c r="A129" s="723">
        <f t="shared" si="11"/>
        <v>577</v>
      </c>
      <c r="B129" s="44" t="s">
        <v>296</v>
      </c>
      <c r="C129" s="203" t="s">
        <v>40</v>
      </c>
      <c r="D129" s="204">
        <v>6.2E-2</v>
      </c>
      <c r="E129" s="330">
        <v>232920.97</v>
      </c>
      <c r="F129" s="330">
        <f t="shared" si="9"/>
        <v>14441.1</v>
      </c>
      <c r="G129" s="330">
        <v>93644.19</v>
      </c>
      <c r="H129" s="330">
        <f t="shared" si="10"/>
        <v>5805.94</v>
      </c>
      <c r="I129" s="602">
        <f t="shared" si="20"/>
        <v>20247.04</v>
      </c>
      <c r="J129" s="727"/>
    </row>
    <row r="130" spans="1:10" s="6" customFormat="1" ht="30">
      <c r="A130" s="723">
        <f t="shared" si="11"/>
        <v>578</v>
      </c>
      <c r="B130" s="69" t="s">
        <v>280</v>
      </c>
      <c r="C130" s="203" t="s">
        <v>40</v>
      </c>
      <c r="D130" s="204">
        <v>1.4999999999999999E-2</v>
      </c>
      <c r="E130" s="330">
        <v>232920.67</v>
      </c>
      <c r="F130" s="330">
        <f t="shared" si="9"/>
        <v>3493.81</v>
      </c>
      <c r="G130" s="330">
        <v>93644</v>
      </c>
      <c r="H130" s="330">
        <f t="shared" si="10"/>
        <v>1404.66</v>
      </c>
      <c r="I130" s="602">
        <f t="shared" si="20"/>
        <v>4898.47</v>
      </c>
      <c r="J130" s="727"/>
    </row>
    <row r="131" spans="1:10" s="6" customFormat="1" ht="30">
      <c r="A131" s="723">
        <f t="shared" si="11"/>
        <v>579</v>
      </c>
      <c r="B131" s="69" t="s">
        <v>268</v>
      </c>
      <c r="C131" s="203" t="s">
        <v>40</v>
      </c>
      <c r="D131" s="204">
        <v>1.4510000000000001</v>
      </c>
      <c r="E131" s="330">
        <v>232920.99</v>
      </c>
      <c r="F131" s="330">
        <f t="shared" si="9"/>
        <v>337968.36</v>
      </c>
      <c r="G131" s="330">
        <v>93644.17</v>
      </c>
      <c r="H131" s="330">
        <f t="shared" si="10"/>
        <v>135877.69</v>
      </c>
      <c r="I131" s="602">
        <f t="shared" si="20"/>
        <v>473846.05</v>
      </c>
      <c r="J131" s="727"/>
    </row>
    <row r="132" spans="1:10" s="6" customFormat="1" ht="30">
      <c r="A132" s="723">
        <f t="shared" si="11"/>
        <v>580</v>
      </c>
      <c r="B132" s="69" t="s">
        <v>282</v>
      </c>
      <c r="C132" s="203" t="s">
        <v>40</v>
      </c>
      <c r="D132" s="204">
        <v>0.372</v>
      </c>
      <c r="E132" s="330">
        <v>232920.99</v>
      </c>
      <c r="F132" s="330">
        <f t="shared" si="9"/>
        <v>86646.61</v>
      </c>
      <c r="G132" s="330">
        <v>93644.17</v>
      </c>
      <c r="H132" s="330">
        <f t="shared" si="10"/>
        <v>34835.629999999997</v>
      </c>
      <c r="I132" s="602">
        <f t="shared" si="20"/>
        <v>121482.23999999999</v>
      </c>
      <c r="J132" s="727"/>
    </row>
    <row r="133" spans="1:10" s="6" customFormat="1" ht="30">
      <c r="A133" s="723">
        <f t="shared" si="11"/>
        <v>581</v>
      </c>
      <c r="B133" s="69" t="s">
        <v>269</v>
      </c>
      <c r="C133" s="203" t="s">
        <v>40</v>
      </c>
      <c r="D133" s="204">
        <v>0.53800000000000003</v>
      </c>
      <c r="E133" s="330">
        <v>232921</v>
      </c>
      <c r="F133" s="330">
        <f t="shared" si="9"/>
        <v>125311.5</v>
      </c>
      <c r="G133" s="330">
        <v>93644.160000000003</v>
      </c>
      <c r="H133" s="330">
        <f t="shared" si="10"/>
        <v>50380.56</v>
      </c>
      <c r="I133" s="602">
        <f t="shared" si="20"/>
        <v>175692.06</v>
      </c>
      <c r="J133" s="727"/>
    </row>
    <row r="134" spans="1:10" s="6" customFormat="1" ht="30">
      <c r="A134" s="723">
        <f t="shared" si="11"/>
        <v>582</v>
      </c>
      <c r="B134" s="44" t="s">
        <v>271</v>
      </c>
      <c r="C134" s="203" t="s">
        <v>40</v>
      </c>
      <c r="D134" s="204">
        <v>8.9999999999999993E-3</v>
      </c>
      <c r="E134" s="330">
        <v>232921.11</v>
      </c>
      <c r="F134" s="330">
        <f t="shared" si="9"/>
        <v>2096.29</v>
      </c>
      <c r="G134" s="330">
        <v>93644.44</v>
      </c>
      <c r="H134" s="330">
        <f t="shared" si="10"/>
        <v>842.8</v>
      </c>
      <c r="I134" s="602">
        <f t="shared" si="20"/>
        <v>2939.09</v>
      </c>
      <c r="J134" s="727"/>
    </row>
    <row r="135" spans="1:10" s="6" customFormat="1" ht="30">
      <c r="A135" s="723">
        <f t="shared" si="11"/>
        <v>583</v>
      </c>
      <c r="B135" s="69" t="s">
        <v>272</v>
      </c>
      <c r="C135" s="203" t="s">
        <v>40</v>
      </c>
      <c r="D135" s="204">
        <v>5.7000000000000002E-2</v>
      </c>
      <c r="E135" s="330">
        <v>232921.05</v>
      </c>
      <c r="F135" s="330">
        <f t="shared" si="9"/>
        <v>13276.5</v>
      </c>
      <c r="G135" s="330">
        <v>93644.21</v>
      </c>
      <c r="H135" s="330">
        <f t="shared" si="10"/>
        <v>5337.72</v>
      </c>
      <c r="I135" s="602">
        <f t="shared" si="20"/>
        <v>18614.22</v>
      </c>
      <c r="J135" s="727"/>
    </row>
    <row r="136" spans="1:10" s="6" customFormat="1" ht="30">
      <c r="A136" s="723">
        <f t="shared" si="11"/>
        <v>584</v>
      </c>
      <c r="B136" s="69" t="s">
        <v>283</v>
      </c>
      <c r="C136" s="203" t="s">
        <v>40</v>
      </c>
      <c r="D136" s="204">
        <v>0.14599999999999999</v>
      </c>
      <c r="E136" s="330">
        <v>232920.95999999999</v>
      </c>
      <c r="F136" s="330">
        <f t="shared" si="9"/>
        <v>34006.46</v>
      </c>
      <c r="G136" s="330">
        <v>93644.18</v>
      </c>
      <c r="H136" s="330">
        <f t="shared" si="10"/>
        <v>13672.05</v>
      </c>
      <c r="I136" s="602">
        <f t="shared" si="20"/>
        <v>47678.509999999995</v>
      </c>
      <c r="J136" s="727"/>
    </row>
    <row r="137" spans="1:10" s="6" customFormat="1" ht="30">
      <c r="A137" s="723">
        <f t="shared" si="11"/>
        <v>585</v>
      </c>
      <c r="B137" s="69" t="s">
        <v>320</v>
      </c>
      <c r="C137" s="203" t="s">
        <v>40</v>
      </c>
      <c r="D137" s="204">
        <v>1.3520000000000001</v>
      </c>
      <c r="E137" s="330">
        <v>232920.99</v>
      </c>
      <c r="F137" s="330">
        <f t="shared" si="9"/>
        <v>314909.18</v>
      </c>
      <c r="G137" s="330">
        <v>93644.17</v>
      </c>
      <c r="H137" s="330">
        <f t="shared" si="10"/>
        <v>126606.92</v>
      </c>
      <c r="I137" s="602">
        <f t="shared" si="20"/>
        <v>441516.1</v>
      </c>
      <c r="J137" s="727"/>
    </row>
    <row r="138" spans="1:10" s="6" customFormat="1" ht="30">
      <c r="A138" s="723">
        <f t="shared" si="11"/>
        <v>586</v>
      </c>
      <c r="B138" s="69" t="s">
        <v>321</v>
      </c>
      <c r="C138" s="203" t="s">
        <v>40</v>
      </c>
      <c r="D138" s="204">
        <v>0.55300000000000005</v>
      </c>
      <c r="E138" s="330">
        <v>232920.99</v>
      </c>
      <c r="F138" s="330">
        <f t="shared" si="9"/>
        <v>128805.31</v>
      </c>
      <c r="G138" s="330">
        <v>93644.18</v>
      </c>
      <c r="H138" s="330">
        <f t="shared" si="10"/>
        <v>51785.23</v>
      </c>
      <c r="I138" s="602">
        <f t="shared" si="20"/>
        <v>180590.54</v>
      </c>
      <c r="J138" s="727"/>
    </row>
    <row r="139" spans="1:10" s="6" customFormat="1" ht="30">
      <c r="A139" s="723">
        <f t="shared" si="11"/>
        <v>587</v>
      </c>
      <c r="B139" s="44" t="s">
        <v>311</v>
      </c>
      <c r="C139" s="203" t="s">
        <v>40</v>
      </c>
      <c r="D139" s="204">
        <v>1.0720000000000001</v>
      </c>
      <c r="E139" s="330">
        <v>232921</v>
      </c>
      <c r="F139" s="330">
        <f t="shared" si="9"/>
        <v>249691.31</v>
      </c>
      <c r="G139" s="330">
        <v>93644.17</v>
      </c>
      <c r="H139" s="330">
        <f t="shared" si="10"/>
        <v>100386.55</v>
      </c>
      <c r="I139" s="602">
        <f t="shared" si="20"/>
        <v>350077.86</v>
      </c>
      <c r="J139" s="727"/>
    </row>
    <row r="140" spans="1:10" s="6" customFormat="1" ht="30">
      <c r="A140" s="723">
        <f t="shared" si="11"/>
        <v>588</v>
      </c>
      <c r="B140" s="69" t="s">
        <v>312</v>
      </c>
      <c r="C140" s="203" t="s">
        <v>40</v>
      </c>
      <c r="D140" s="204">
        <v>1.52</v>
      </c>
      <c r="E140" s="330">
        <v>232920.99</v>
      </c>
      <c r="F140" s="330">
        <f t="shared" si="9"/>
        <v>354039.9</v>
      </c>
      <c r="G140" s="330">
        <v>93644.17</v>
      </c>
      <c r="H140" s="330">
        <f t="shared" si="10"/>
        <v>142339.14000000001</v>
      </c>
      <c r="I140" s="602">
        <f t="shared" si="20"/>
        <v>496379.04000000004</v>
      </c>
      <c r="J140" s="727"/>
    </row>
    <row r="141" spans="1:10" s="6" customFormat="1" ht="30">
      <c r="A141" s="723">
        <f t="shared" si="11"/>
        <v>589</v>
      </c>
      <c r="B141" s="69" t="s">
        <v>298</v>
      </c>
      <c r="C141" s="203" t="s">
        <v>40</v>
      </c>
      <c r="D141" s="204">
        <v>0.499</v>
      </c>
      <c r="E141" s="330">
        <v>232920.98</v>
      </c>
      <c r="F141" s="330">
        <f t="shared" si="9"/>
        <v>116227.57</v>
      </c>
      <c r="G141" s="330">
        <v>93644.17</v>
      </c>
      <c r="H141" s="330">
        <f t="shared" si="10"/>
        <v>46728.44</v>
      </c>
      <c r="I141" s="602">
        <f t="shared" si="20"/>
        <v>162956.01</v>
      </c>
      <c r="J141" s="727"/>
    </row>
    <row r="142" spans="1:10" s="6" customFormat="1" ht="30">
      <c r="A142" s="723">
        <f t="shared" si="11"/>
        <v>590</v>
      </c>
      <c r="B142" s="69" t="s">
        <v>286</v>
      </c>
      <c r="C142" s="203" t="s">
        <v>40</v>
      </c>
      <c r="D142" s="204">
        <v>4.3460000000000001</v>
      </c>
      <c r="E142" s="330">
        <v>232921</v>
      </c>
      <c r="F142" s="330">
        <f t="shared" si="9"/>
        <v>1012274.67</v>
      </c>
      <c r="G142" s="330">
        <v>93644.17</v>
      </c>
      <c r="H142" s="330">
        <f t="shared" si="10"/>
        <v>406977.56</v>
      </c>
      <c r="I142" s="602">
        <f t="shared" si="20"/>
        <v>1419252.23</v>
      </c>
      <c r="J142" s="727"/>
    </row>
    <row r="143" spans="1:10" s="6" customFormat="1" ht="30">
      <c r="A143" s="723">
        <f t="shared" si="11"/>
        <v>591</v>
      </c>
      <c r="B143" s="69" t="s">
        <v>322</v>
      </c>
      <c r="C143" s="203"/>
      <c r="D143" s="204">
        <v>1.163</v>
      </c>
      <c r="E143" s="330">
        <v>232921</v>
      </c>
      <c r="F143" s="330">
        <f t="shared" si="9"/>
        <v>270887.12</v>
      </c>
      <c r="G143" s="330">
        <v>93644.17</v>
      </c>
      <c r="H143" s="330">
        <f t="shared" si="10"/>
        <v>108908.17</v>
      </c>
      <c r="I143" s="602">
        <f t="shared" si="20"/>
        <v>379795.29</v>
      </c>
      <c r="J143" s="727"/>
    </row>
    <row r="144" spans="1:10" s="6" customFormat="1" ht="30">
      <c r="A144" s="723">
        <f t="shared" si="11"/>
        <v>592</v>
      </c>
      <c r="B144" s="44" t="s">
        <v>277</v>
      </c>
      <c r="C144" s="203" t="s">
        <v>40</v>
      </c>
      <c r="D144" s="204">
        <v>0.76600000000000001</v>
      </c>
      <c r="E144" s="330">
        <v>232921.01</v>
      </c>
      <c r="F144" s="330">
        <f t="shared" si="9"/>
        <v>178417.49</v>
      </c>
      <c r="G144" s="330">
        <v>93644.18</v>
      </c>
      <c r="H144" s="330">
        <f t="shared" si="10"/>
        <v>71731.44</v>
      </c>
      <c r="I144" s="602">
        <f t="shared" si="20"/>
        <v>250148.93</v>
      </c>
      <c r="J144" s="727"/>
    </row>
    <row r="145" spans="1:10" s="6" customFormat="1" ht="15">
      <c r="A145" s="723">
        <f t="shared" si="11"/>
        <v>593</v>
      </c>
      <c r="B145" s="69" t="s">
        <v>315</v>
      </c>
      <c r="C145" s="203" t="s">
        <v>40</v>
      </c>
      <c r="D145" s="204">
        <v>1.5189999999999999</v>
      </c>
      <c r="E145" s="330">
        <v>232920.99</v>
      </c>
      <c r="F145" s="330">
        <f t="shared" si="9"/>
        <v>353806.98</v>
      </c>
      <c r="G145" s="330">
        <v>93644.17</v>
      </c>
      <c r="H145" s="330">
        <f t="shared" si="10"/>
        <v>142245.49</v>
      </c>
      <c r="I145" s="602">
        <f t="shared" si="20"/>
        <v>496052.47</v>
      </c>
      <c r="J145" s="727"/>
    </row>
    <row r="146" spans="1:10" s="6" customFormat="1" ht="15">
      <c r="A146" s="723">
        <f t="shared" si="11"/>
        <v>594</v>
      </c>
      <c r="B146" s="44" t="s">
        <v>323</v>
      </c>
      <c r="C146" s="203" t="s">
        <v>40</v>
      </c>
      <c r="D146" s="204">
        <v>1.575</v>
      </c>
      <c r="E146" s="330">
        <v>232921</v>
      </c>
      <c r="F146" s="330">
        <f t="shared" si="9"/>
        <v>366850.58</v>
      </c>
      <c r="G146" s="330">
        <v>93644.17</v>
      </c>
      <c r="H146" s="330">
        <f t="shared" si="10"/>
        <v>147489.57</v>
      </c>
      <c r="I146" s="602">
        <f t="shared" si="20"/>
        <v>514340.15</v>
      </c>
      <c r="J146" s="727"/>
    </row>
    <row r="147" spans="1:10" s="6" customFormat="1" ht="15">
      <c r="A147" s="723">
        <f t="shared" si="11"/>
        <v>595</v>
      </c>
      <c r="B147" s="44" t="s">
        <v>324</v>
      </c>
      <c r="C147" s="203"/>
      <c r="D147" s="204"/>
      <c r="E147" s="67"/>
      <c r="F147" s="330"/>
      <c r="G147" s="602"/>
      <c r="H147" s="330"/>
      <c r="I147" s="661"/>
      <c r="J147" s="727"/>
    </row>
    <row r="148" spans="1:10" s="6" customFormat="1" ht="30">
      <c r="A148" s="723">
        <f t="shared" si="11"/>
        <v>596</v>
      </c>
      <c r="B148" s="69" t="s">
        <v>1564</v>
      </c>
      <c r="C148" s="203" t="s">
        <v>40</v>
      </c>
      <c r="D148" s="204">
        <v>32.938000000000002</v>
      </c>
      <c r="E148" s="330">
        <v>121892.23</v>
      </c>
      <c r="F148" s="330">
        <f t="shared" ref="F148:F155" si="21">ROUND(E148*D148,2)</f>
        <v>4014886.27</v>
      </c>
      <c r="G148" s="330">
        <v>156000</v>
      </c>
      <c r="H148" s="330">
        <f t="shared" ref="H148:H155" si="22">ROUND(G148*D148,2)</f>
        <v>5138328</v>
      </c>
      <c r="I148" s="602">
        <f t="shared" ref="I148:I155" si="23">H148+F148</f>
        <v>9153214.2699999996</v>
      </c>
      <c r="J148" s="727"/>
    </row>
    <row r="149" spans="1:10" s="6" customFormat="1" ht="15">
      <c r="A149" s="723">
        <f>A148+1</f>
        <v>597</v>
      </c>
      <c r="B149" s="80" t="s">
        <v>1559</v>
      </c>
      <c r="C149" s="203" t="s">
        <v>65</v>
      </c>
      <c r="D149" s="204">
        <v>629.34</v>
      </c>
      <c r="E149" s="67"/>
      <c r="F149" s="330">
        <f t="shared" si="21"/>
        <v>0</v>
      </c>
      <c r="G149" s="602">
        <v>4400</v>
      </c>
      <c r="H149" s="330">
        <f t="shared" si="22"/>
        <v>2769096</v>
      </c>
      <c r="I149" s="602">
        <f t="shared" si="23"/>
        <v>2769096</v>
      </c>
      <c r="J149" s="724" t="s">
        <v>3872</v>
      </c>
    </row>
    <row r="150" spans="1:10" s="6" customFormat="1" ht="30">
      <c r="A150" s="723">
        <f t="shared" ref="A150:A154" si="24">A149+1</f>
        <v>598</v>
      </c>
      <c r="B150" s="728" t="s">
        <v>1560</v>
      </c>
      <c r="C150" s="203" t="s">
        <v>65</v>
      </c>
      <c r="D150" s="204">
        <v>629.34</v>
      </c>
      <c r="E150" s="67">
        <v>137.97</v>
      </c>
      <c r="F150" s="330">
        <f t="shared" si="21"/>
        <v>86830.04</v>
      </c>
      <c r="G150" s="602">
        <v>808.56</v>
      </c>
      <c r="H150" s="330">
        <f t="shared" si="22"/>
        <v>508859.15</v>
      </c>
      <c r="I150" s="602">
        <f t="shared" si="23"/>
        <v>595689.19000000006</v>
      </c>
      <c r="J150" s="724" t="s">
        <v>3872</v>
      </c>
    </row>
    <row r="151" spans="1:10" s="6" customFormat="1" ht="30">
      <c r="A151" s="723">
        <f t="shared" si="24"/>
        <v>599</v>
      </c>
      <c r="B151" s="729" t="s">
        <v>1561</v>
      </c>
      <c r="C151" s="654" t="s">
        <v>65</v>
      </c>
      <c r="D151" s="190" t="s">
        <v>1562</v>
      </c>
      <c r="E151" s="67"/>
      <c r="F151" s="330">
        <f t="shared" si="21"/>
        <v>0</v>
      </c>
      <c r="G151" s="602">
        <v>2039.5</v>
      </c>
      <c r="H151" s="330">
        <f t="shared" si="22"/>
        <v>7491246.6600000001</v>
      </c>
      <c r="I151" s="602">
        <f t="shared" si="23"/>
        <v>7491246.6600000001</v>
      </c>
      <c r="J151" s="724" t="s">
        <v>3872</v>
      </c>
    </row>
    <row r="152" spans="1:10" s="6" customFormat="1" ht="45">
      <c r="A152" s="723">
        <f t="shared" si="24"/>
        <v>600</v>
      </c>
      <c r="B152" s="728" t="s">
        <v>1563</v>
      </c>
      <c r="C152" s="203" t="s">
        <v>65</v>
      </c>
      <c r="D152" s="204">
        <v>3673.08</v>
      </c>
      <c r="E152" s="67"/>
      <c r="F152" s="330">
        <f t="shared" si="21"/>
        <v>0</v>
      </c>
      <c r="G152" s="602">
        <v>485</v>
      </c>
      <c r="H152" s="330">
        <f t="shared" si="22"/>
        <v>1781443.8</v>
      </c>
      <c r="I152" s="602">
        <f t="shared" si="23"/>
        <v>1781443.8</v>
      </c>
      <c r="J152" s="724" t="s">
        <v>3872</v>
      </c>
    </row>
    <row r="153" spans="1:10" s="6" customFormat="1" ht="15">
      <c r="A153" s="741">
        <f t="shared" si="24"/>
        <v>601</v>
      </c>
      <c r="B153" s="436" t="s">
        <v>1565</v>
      </c>
      <c r="C153" s="527" t="s">
        <v>1566</v>
      </c>
      <c r="D153" s="443">
        <v>1</v>
      </c>
      <c r="E153" s="394"/>
      <c r="F153" s="742">
        <f t="shared" si="21"/>
        <v>0</v>
      </c>
      <c r="G153" s="743">
        <v>432000</v>
      </c>
      <c r="H153" s="742">
        <f t="shared" si="22"/>
        <v>432000</v>
      </c>
      <c r="I153" s="743">
        <f t="shared" si="23"/>
        <v>432000</v>
      </c>
      <c r="J153" s="724" t="s">
        <v>3873</v>
      </c>
    </row>
    <row r="154" spans="1:10" s="6" customFormat="1" ht="30">
      <c r="A154" s="723">
        <f t="shared" si="24"/>
        <v>602</v>
      </c>
      <c r="B154" s="70" t="s">
        <v>1567</v>
      </c>
      <c r="C154" s="203" t="s">
        <v>65</v>
      </c>
      <c r="D154" s="204">
        <v>6293.42</v>
      </c>
      <c r="E154" s="330">
        <v>2584.11</v>
      </c>
      <c r="F154" s="330">
        <f t="shared" si="21"/>
        <v>16262889.560000001</v>
      </c>
      <c r="G154" s="330">
        <v>1383.26</v>
      </c>
      <c r="H154" s="330">
        <f t="shared" si="22"/>
        <v>8705436.1500000004</v>
      </c>
      <c r="I154" s="602">
        <f t="shared" si="23"/>
        <v>24968325.710000001</v>
      </c>
      <c r="J154" s="724" t="s">
        <v>3874</v>
      </c>
    </row>
    <row r="155" spans="1:10" s="6" customFormat="1" ht="32.25" customHeight="1">
      <c r="A155" s="723"/>
      <c r="B155" s="730" t="s">
        <v>3875</v>
      </c>
      <c r="C155" s="203" t="s">
        <v>31</v>
      </c>
      <c r="D155" s="204">
        <v>420</v>
      </c>
      <c r="E155" s="330">
        <v>1390.02</v>
      </c>
      <c r="F155" s="330">
        <f t="shared" si="21"/>
        <v>583808.4</v>
      </c>
      <c r="G155" s="330">
        <v>334.21</v>
      </c>
      <c r="H155" s="330">
        <f t="shared" si="22"/>
        <v>140368.20000000001</v>
      </c>
      <c r="I155" s="602">
        <f t="shared" si="23"/>
        <v>724176.60000000009</v>
      </c>
      <c r="J155" s="724" t="s">
        <v>3876</v>
      </c>
    </row>
    <row r="157" spans="1:10" ht="15.6">
      <c r="A157" s="979" t="s">
        <v>3596</v>
      </c>
      <c r="B157" s="979"/>
      <c r="C157" s="979"/>
      <c r="D157" s="979"/>
      <c r="E157" s="979"/>
      <c r="F157" s="718">
        <f>SUM(F19:F155)</f>
        <v>83687167.480000019</v>
      </c>
      <c r="G157" s="717"/>
      <c r="H157" s="718">
        <f>SUM(H19:H155)</f>
        <v>47575022.919999994</v>
      </c>
      <c r="I157" s="718">
        <f>SUM(I19:I155)</f>
        <v>131262190.40000001</v>
      </c>
    </row>
  </sheetData>
  <mergeCells count="25">
    <mergeCell ref="I16:I17"/>
    <mergeCell ref="J16:J17"/>
    <mergeCell ref="A157:E157"/>
    <mergeCell ref="A16:A17"/>
    <mergeCell ref="B16:B17"/>
    <mergeCell ref="C16:C17"/>
    <mergeCell ref="D16:D17"/>
    <mergeCell ref="E16:F16"/>
    <mergeCell ref="G16:H16"/>
    <mergeCell ref="A15:J15"/>
    <mergeCell ref="B18:D18"/>
    <mergeCell ref="D1:J1"/>
    <mergeCell ref="A2:J2"/>
    <mergeCell ref="A3:J3"/>
    <mergeCell ref="A4:J4"/>
    <mergeCell ref="A5:J5"/>
    <mergeCell ref="A6:J6"/>
    <mergeCell ref="A7:C7"/>
    <mergeCell ref="F7:J7"/>
    <mergeCell ref="A8:D8"/>
    <mergeCell ref="F8:H8"/>
    <mergeCell ref="A9:D9"/>
    <mergeCell ref="I10:J10"/>
    <mergeCell ref="A13:B13"/>
    <mergeCell ref="C13:J13"/>
  </mergeCells>
  <dataValidations count="1">
    <dataValidation allowBlank="1" sqref="C19:C20" xr:uid="{94F7C2C5-0A94-4CAC-8DB0-2AD0AB391C92}">
      <formula1>0</formula1>
      <formula2>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8F00-42A9-4681-98BC-A43DD5F5F4B9}">
  <sheetPr>
    <tabColor rgb="FF92D050"/>
  </sheetPr>
  <dimension ref="A1:AA82"/>
  <sheetViews>
    <sheetView topLeftCell="A49" zoomScale="70" zoomScaleNormal="70" workbookViewId="0">
      <selection activeCell="B89" sqref="B89"/>
    </sheetView>
  </sheetViews>
  <sheetFormatPr defaultColWidth="8.88671875" defaultRowHeight="14.4" outlineLevelRow="1"/>
  <cols>
    <col min="1" max="1" width="8" customWidth="1"/>
    <col min="2" max="2" width="156" customWidth="1"/>
    <col min="3" max="3" width="12.109375" customWidth="1"/>
    <col min="4" max="4" width="15.33203125" customWidth="1"/>
    <col min="5" max="5" width="14.5546875" customWidth="1"/>
    <col min="6" max="6" width="17.88671875" customWidth="1"/>
    <col min="7" max="7" width="17.109375" customWidth="1"/>
    <col min="8" max="8" width="17.88671875" customWidth="1"/>
    <col min="9" max="9" width="19.88671875" customWidth="1"/>
    <col min="10" max="10" width="0" hidden="1" customWidth="1"/>
    <col min="11" max="11" width="2.5546875" customWidth="1"/>
    <col min="12" max="12" width="17" customWidth="1"/>
    <col min="13" max="13" width="12.5546875" customWidth="1"/>
    <col min="14" max="15" width="10.88671875" bestFit="1" customWidth="1"/>
  </cols>
  <sheetData>
    <row r="1" spans="1:27" s="6" customFormat="1" ht="15.6">
      <c r="A1" s="980" t="s">
        <v>3044</v>
      </c>
      <c r="B1" s="980"/>
      <c r="C1" s="980"/>
      <c r="D1" s="980"/>
      <c r="E1" s="980"/>
      <c r="F1" s="980"/>
      <c r="G1" s="980"/>
      <c r="H1" s="980"/>
      <c r="I1" s="980"/>
      <c r="J1" s="980"/>
      <c r="K1" s="405"/>
    </row>
    <row r="2" spans="1:27" s="356" customFormat="1" ht="15">
      <c r="A2" s="981"/>
      <c r="B2" s="981"/>
      <c r="C2" s="981"/>
      <c r="D2" s="981"/>
      <c r="E2" s="981"/>
      <c r="F2" s="981"/>
      <c r="G2" s="981"/>
      <c r="H2" s="981"/>
      <c r="I2" s="981"/>
      <c r="J2" s="981"/>
      <c r="K2" s="362"/>
    </row>
    <row r="3" spans="1:27" s="356" customFormat="1" ht="15.6">
      <c r="A3" s="982" t="s">
        <v>1171</v>
      </c>
      <c r="B3" s="982"/>
      <c r="C3" s="982"/>
      <c r="D3" s="982"/>
      <c r="E3" s="982"/>
      <c r="F3" s="982"/>
      <c r="G3" s="982"/>
      <c r="H3" s="982"/>
      <c r="I3" s="982"/>
      <c r="J3" s="982"/>
      <c r="K3" s="406"/>
    </row>
    <row r="4" spans="1:27" s="6" customFormat="1" ht="15">
      <c r="A4" s="981"/>
      <c r="B4" s="981"/>
      <c r="C4" s="981"/>
      <c r="D4" s="981"/>
      <c r="E4" s="981"/>
      <c r="F4" s="981"/>
      <c r="G4" s="981"/>
      <c r="H4" s="981"/>
      <c r="I4" s="981"/>
      <c r="J4" s="981"/>
      <c r="K4" s="362"/>
    </row>
    <row r="5" spans="1:27" s="5" customFormat="1" ht="15">
      <c r="A5" s="928" t="s">
        <v>1170</v>
      </c>
      <c r="B5" s="928"/>
      <c r="C5" s="928"/>
      <c r="D5" s="928"/>
      <c r="E5" s="928"/>
      <c r="F5" s="928"/>
      <c r="G5" s="928"/>
      <c r="H5" s="928"/>
      <c r="I5" s="928"/>
      <c r="J5" s="928"/>
      <c r="K5" s="21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s="63" customFormat="1" ht="15.6">
      <c r="A6" s="942" t="s">
        <v>20</v>
      </c>
      <c r="B6" s="942"/>
      <c r="C6" s="942"/>
      <c r="D6" s="52"/>
      <c r="E6" s="20"/>
      <c r="F6" s="942" t="s">
        <v>21</v>
      </c>
      <c r="G6" s="942"/>
      <c r="H6" s="942"/>
      <c r="I6" s="942"/>
      <c r="J6" s="942"/>
      <c r="K6" s="205"/>
    </row>
    <row r="7" spans="1:27" s="63" customFormat="1" ht="15">
      <c r="A7" s="945" t="s">
        <v>27</v>
      </c>
      <c r="B7" s="945"/>
      <c r="C7" s="945"/>
      <c r="D7" s="945"/>
      <c r="E7" s="207"/>
      <c r="F7" s="946" t="s">
        <v>1172</v>
      </c>
      <c r="G7" s="946"/>
      <c r="H7" s="946"/>
      <c r="I7" s="22" t="s">
        <v>1173</v>
      </c>
      <c r="J7" s="22"/>
      <c r="K7" s="22"/>
    </row>
    <row r="8" spans="1:27" s="63" customFormat="1" ht="15">
      <c r="A8" s="946"/>
      <c r="B8" s="946"/>
      <c r="C8" s="946"/>
      <c r="D8" s="946"/>
      <c r="E8" s="208"/>
      <c r="F8" s="22"/>
      <c r="G8" s="22"/>
      <c r="H8" s="22"/>
      <c r="I8" s="22"/>
      <c r="J8" s="22"/>
      <c r="K8" s="22"/>
      <c r="T8" s="23" t="s">
        <v>22</v>
      </c>
      <c r="U8" s="23" t="s">
        <v>22</v>
      </c>
    </row>
    <row r="9" spans="1:27" s="63" customFormat="1" ht="15">
      <c r="A9" s="25"/>
      <c r="B9" s="25"/>
      <c r="C9" s="51" t="s">
        <v>28</v>
      </c>
      <c r="D9" s="53"/>
      <c r="E9" s="26"/>
      <c r="F9" s="24"/>
      <c r="G9" s="24"/>
      <c r="H9" s="24"/>
      <c r="I9" s="947" t="s">
        <v>28</v>
      </c>
      <c r="J9" s="947"/>
      <c r="K9" s="29"/>
    </row>
    <row r="10" spans="1:27" s="63" customFormat="1" ht="15">
      <c r="A10" s="63" t="s">
        <v>3034</v>
      </c>
      <c r="B10" s="28"/>
      <c r="C10" s="48"/>
      <c r="D10" s="54"/>
      <c r="E10" s="28"/>
      <c r="F10" s="27"/>
      <c r="G10" s="27"/>
      <c r="H10" s="28"/>
      <c r="I10" s="28"/>
      <c r="J10" s="29" t="s">
        <v>23</v>
      </c>
      <c r="K10" s="29"/>
    </row>
    <row r="11" spans="1:27" s="5" customFormat="1" ht="15.6">
      <c r="A11" s="358"/>
      <c r="B11" s="4"/>
      <c r="C11" s="7"/>
      <c r="D11" s="7"/>
      <c r="E11" s="1"/>
      <c r="F11" s="1"/>
      <c r="G11" s="2"/>
      <c r="H11" s="1"/>
      <c r="I11" s="3"/>
      <c r="J11" s="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s="361" customFormat="1" ht="15.6">
      <c r="A12" s="945" t="s">
        <v>24</v>
      </c>
      <c r="B12" s="945"/>
      <c r="C12" s="983" t="s">
        <v>1171</v>
      </c>
      <c r="D12" s="983"/>
      <c r="E12" s="983"/>
      <c r="F12" s="983"/>
      <c r="G12" s="983"/>
      <c r="H12" s="983"/>
      <c r="I12" s="983"/>
      <c r="J12" s="983"/>
      <c r="K12" s="410"/>
    </row>
    <row r="13" spans="1:27" s="63" customFormat="1" ht="15.6">
      <c r="A13" s="64" t="s">
        <v>25</v>
      </c>
      <c r="B13" s="64"/>
      <c r="C13" s="362"/>
      <c r="D13" s="323"/>
      <c r="E13" s="64"/>
      <c r="F13" s="64"/>
      <c r="G13" s="64"/>
      <c r="H13" s="363"/>
      <c r="I13" s="364"/>
      <c r="J13" s="365" t="s">
        <v>26</v>
      </c>
      <c r="K13" s="365"/>
      <c r="L13" s="367"/>
      <c r="M13" s="367"/>
    </row>
    <row r="14" spans="1:27" s="356" customFormat="1" ht="15.6" thickBot="1">
      <c r="A14" s="928" t="s">
        <v>29</v>
      </c>
      <c r="B14" s="928"/>
      <c r="C14" s="928"/>
      <c r="D14" s="928"/>
      <c r="E14" s="928"/>
      <c r="F14" s="928"/>
      <c r="G14" s="928"/>
      <c r="H14" s="928"/>
      <c r="I14" s="928"/>
      <c r="J14" s="928"/>
      <c r="K14" s="215"/>
      <c r="L14" s="368"/>
    </row>
    <row r="15" spans="1:27" s="356" customFormat="1" ht="15.6">
      <c r="A15" s="988" t="s">
        <v>0</v>
      </c>
      <c r="B15" s="990" t="s">
        <v>19</v>
      </c>
      <c r="C15" s="990" t="s">
        <v>9</v>
      </c>
      <c r="D15" s="990" t="s">
        <v>7</v>
      </c>
      <c r="E15" s="990" t="s">
        <v>3035</v>
      </c>
      <c r="F15" s="990"/>
      <c r="G15" s="990" t="s">
        <v>3036</v>
      </c>
      <c r="H15" s="990"/>
      <c r="I15" s="990" t="s">
        <v>3039</v>
      </c>
      <c r="J15" s="992" t="s">
        <v>8</v>
      </c>
      <c r="K15" s="411"/>
      <c r="L15" s="368"/>
    </row>
    <row r="16" spans="1:27" s="356" customFormat="1" ht="82.8">
      <c r="A16" s="989"/>
      <c r="B16" s="991"/>
      <c r="C16" s="991"/>
      <c r="D16" s="991"/>
      <c r="E16" s="371" t="s">
        <v>10</v>
      </c>
      <c r="F16" s="370" t="s">
        <v>11</v>
      </c>
      <c r="G16" s="372" t="s">
        <v>3037</v>
      </c>
      <c r="H16" s="370" t="s">
        <v>3038</v>
      </c>
      <c r="I16" s="991"/>
      <c r="J16" s="993"/>
      <c r="K16" s="411"/>
      <c r="L16" s="368"/>
    </row>
    <row r="17" spans="1:12" s="356" customFormat="1" ht="15.6">
      <c r="A17" s="373" t="s">
        <v>1</v>
      </c>
      <c r="B17" s="374">
        <v>2</v>
      </c>
      <c r="C17" s="374" t="s">
        <v>4</v>
      </c>
      <c r="D17" s="374" t="s">
        <v>5</v>
      </c>
      <c r="E17" s="374" t="s">
        <v>6</v>
      </c>
      <c r="F17" s="374" t="s">
        <v>13</v>
      </c>
      <c r="G17" s="374" t="s">
        <v>14</v>
      </c>
      <c r="H17" s="374" t="s">
        <v>15</v>
      </c>
      <c r="I17" s="374" t="s">
        <v>16</v>
      </c>
      <c r="J17" s="375" t="s">
        <v>17</v>
      </c>
      <c r="K17" s="413"/>
      <c r="L17" s="368"/>
    </row>
    <row r="18" spans="1:12" s="6" customFormat="1" ht="15.6" collapsed="1">
      <c r="A18" s="376">
        <v>603</v>
      </c>
      <c r="B18" s="984" t="s">
        <v>1568</v>
      </c>
      <c r="C18" s="984"/>
      <c r="D18" s="984"/>
      <c r="E18" s="984"/>
      <c r="F18" s="984"/>
      <c r="G18" s="984"/>
      <c r="H18" s="984"/>
      <c r="I18" s="984"/>
      <c r="J18" s="984"/>
      <c r="K18" s="573"/>
      <c r="L18" s="414"/>
    </row>
    <row r="19" spans="1:12" s="6" customFormat="1" ht="15.6" outlineLevel="1">
      <c r="A19" s="376">
        <f t="shared" ref="A19:A80" si="0">A18+1</f>
        <v>604</v>
      </c>
      <c r="B19" s="69" t="s">
        <v>1569</v>
      </c>
      <c r="C19" s="202" t="s">
        <v>31</v>
      </c>
      <c r="D19" s="202">
        <v>1</v>
      </c>
      <c r="E19" s="449">
        <v>41950.22</v>
      </c>
      <c r="F19" s="449">
        <f>D19*E19</f>
        <v>41950.22</v>
      </c>
      <c r="G19" s="449">
        <v>95000</v>
      </c>
      <c r="H19" s="449">
        <f>D19*G19</f>
        <v>95000</v>
      </c>
      <c r="I19" s="449">
        <f>H19+F19</f>
        <v>136950.22</v>
      </c>
      <c r="J19" s="574"/>
      <c r="K19" s="575"/>
      <c r="L19" s="368"/>
    </row>
    <row r="20" spans="1:12" s="6" customFormat="1" ht="15.6" outlineLevel="1">
      <c r="A20" s="376">
        <f t="shared" si="0"/>
        <v>605</v>
      </c>
      <c r="B20" s="69" t="s">
        <v>1570</v>
      </c>
      <c r="C20" s="202" t="s">
        <v>31</v>
      </c>
      <c r="D20" s="202">
        <v>7</v>
      </c>
      <c r="E20" s="449">
        <v>8198.4500000000007</v>
      </c>
      <c r="F20" s="449">
        <f>D20*E20</f>
        <v>57389.150000000009</v>
      </c>
      <c r="G20" s="449">
        <v>50000</v>
      </c>
      <c r="H20" s="449">
        <f t="shared" ref="H20:H60" si="1">D20*G20</f>
        <v>350000</v>
      </c>
      <c r="I20" s="449">
        <f t="shared" ref="I20:I60" si="2">H20+F20</f>
        <v>407389.15</v>
      </c>
      <c r="J20" s="574"/>
      <c r="K20" s="575"/>
      <c r="L20" s="368"/>
    </row>
    <row r="21" spans="1:12" s="6" customFormat="1" ht="15.6" outlineLevel="1">
      <c r="A21" s="376">
        <f t="shared" si="0"/>
        <v>606</v>
      </c>
      <c r="B21" s="69" t="s">
        <v>86</v>
      </c>
      <c r="C21" s="202" t="s">
        <v>31</v>
      </c>
      <c r="D21" s="202">
        <v>2</v>
      </c>
      <c r="E21" s="449">
        <v>4668.6400000000003</v>
      </c>
      <c r="F21" s="449">
        <f t="shared" ref="F21:F60" si="3">D21*E21</f>
        <v>9337.2800000000007</v>
      </c>
      <c r="G21" s="449">
        <v>10000</v>
      </c>
      <c r="H21" s="449">
        <f t="shared" si="1"/>
        <v>20000</v>
      </c>
      <c r="I21" s="449">
        <f t="shared" si="2"/>
        <v>29337.279999999999</v>
      </c>
      <c r="J21" s="574"/>
      <c r="K21" s="575"/>
      <c r="L21" s="368"/>
    </row>
    <row r="22" spans="1:12" s="6" customFormat="1" ht="15.6" outlineLevel="1">
      <c r="A22" s="376">
        <f t="shared" si="0"/>
        <v>607</v>
      </c>
      <c r="B22" s="69" t="s">
        <v>1571</v>
      </c>
      <c r="C22" s="202" t="s">
        <v>31</v>
      </c>
      <c r="D22" s="202">
        <v>8</v>
      </c>
      <c r="E22" s="449">
        <v>5350.74</v>
      </c>
      <c r="F22" s="449">
        <f t="shared" si="3"/>
        <v>42805.919999999998</v>
      </c>
      <c r="G22" s="449">
        <v>42000</v>
      </c>
      <c r="H22" s="449">
        <f t="shared" si="1"/>
        <v>336000</v>
      </c>
      <c r="I22" s="449">
        <f t="shared" si="2"/>
        <v>378805.92</v>
      </c>
      <c r="J22" s="574"/>
      <c r="K22" s="575"/>
      <c r="L22" s="368"/>
    </row>
    <row r="23" spans="1:12" s="6" customFormat="1" ht="15.6" outlineLevel="1">
      <c r="A23" s="376">
        <f t="shared" si="0"/>
        <v>608</v>
      </c>
      <c r="B23" s="69" t="s">
        <v>1572</v>
      </c>
      <c r="C23" s="202" t="s">
        <v>31</v>
      </c>
      <c r="D23" s="202">
        <v>7</v>
      </c>
      <c r="E23" s="449">
        <v>5127.16</v>
      </c>
      <c r="F23" s="449">
        <f t="shared" si="3"/>
        <v>35890.119999999995</v>
      </c>
      <c r="G23" s="449">
        <v>42000</v>
      </c>
      <c r="H23" s="449">
        <f t="shared" si="1"/>
        <v>294000</v>
      </c>
      <c r="I23" s="449">
        <f t="shared" si="2"/>
        <v>329890.12</v>
      </c>
      <c r="J23" s="574"/>
      <c r="K23" s="575"/>
      <c r="L23" s="368"/>
    </row>
    <row r="24" spans="1:12" s="6" customFormat="1" ht="15.6" outlineLevel="1">
      <c r="A24" s="376">
        <f t="shared" si="0"/>
        <v>609</v>
      </c>
      <c r="B24" s="69" t="s">
        <v>1573</v>
      </c>
      <c r="C24" s="202" t="s">
        <v>31</v>
      </c>
      <c r="D24" s="202">
        <v>10</v>
      </c>
      <c r="E24" s="449">
        <v>4880.84</v>
      </c>
      <c r="F24" s="449">
        <f t="shared" si="3"/>
        <v>48808.4</v>
      </c>
      <c r="G24" s="449">
        <v>42000</v>
      </c>
      <c r="H24" s="449">
        <f t="shared" si="1"/>
        <v>420000</v>
      </c>
      <c r="I24" s="449">
        <f t="shared" si="2"/>
        <v>468808.4</v>
      </c>
      <c r="J24" s="574"/>
      <c r="K24" s="575"/>
      <c r="L24" s="368"/>
    </row>
    <row r="25" spans="1:12" s="6" customFormat="1" ht="15.6" outlineLevel="1">
      <c r="A25" s="376">
        <f t="shared" si="0"/>
        <v>610</v>
      </c>
      <c r="B25" s="69" t="s">
        <v>1574</v>
      </c>
      <c r="C25" s="202" t="s">
        <v>31</v>
      </c>
      <c r="D25" s="202">
        <v>2</v>
      </c>
      <c r="E25" s="449">
        <v>10014.31</v>
      </c>
      <c r="F25" s="449">
        <f t="shared" si="3"/>
        <v>20028.62</v>
      </c>
      <c r="G25" s="449">
        <v>42000</v>
      </c>
      <c r="H25" s="449">
        <f t="shared" si="1"/>
        <v>84000</v>
      </c>
      <c r="I25" s="449">
        <f t="shared" si="2"/>
        <v>104028.62</v>
      </c>
      <c r="J25" s="574"/>
      <c r="K25" s="575"/>
      <c r="L25" s="368"/>
    </row>
    <row r="26" spans="1:12" s="6" customFormat="1" ht="15.6" outlineLevel="1">
      <c r="A26" s="376">
        <f t="shared" si="0"/>
        <v>611</v>
      </c>
      <c r="B26" s="69" t="s">
        <v>1575</v>
      </c>
      <c r="C26" s="202" t="s">
        <v>31</v>
      </c>
      <c r="D26" s="202">
        <v>1</v>
      </c>
      <c r="E26" s="449">
        <v>9251.36</v>
      </c>
      <c r="F26" s="449">
        <f t="shared" si="3"/>
        <v>9251.36</v>
      </c>
      <c r="G26" s="449">
        <v>42000</v>
      </c>
      <c r="H26" s="449">
        <f t="shared" si="1"/>
        <v>42000</v>
      </c>
      <c r="I26" s="449">
        <f t="shared" si="2"/>
        <v>51251.360000000001</v>
      </c>
      <c r="J26" s="574"/>
      <c r="K26" s="575"/>
      <c r="L26" s="368"/>
    </row>
    <row r="27" spans="1:12" s="6" customFormat="1" ht="15.6" outlineLevel="1">
      <c r="A27" s="376">
        <f t="shared" si="0"/>
        <v>612</v>
      </c>
      <c r="B27" s="69" t="s">
        <v>1576</v>
      </c>
      <c r="C27" s="202" t="s">
        <v>31</v>
      </c>
      <c r="D27" s="202">
        <v>2</v>
      </c>
      <c r="E27" s="449">
        <v>13820</v>
      </c>
      <c r="F27" s="449">
        <f t="shared" si="3"/>
        <v>27640</v>
      </c>
      <c r="G27" s="449">
        <v>42000</v>
      </c>
      <c r="H27" s="449">
        <f t="shared" si="1"/>
        <v>84000</v>
      </c>
      <c r="I27" s="449">
        <f t="shared" si="2"/>
        <v>111640</v>
      </c>
      <c r="J27" s="574"/>
      <c r="K27" s="575"/>
      <c r="L27" s="368"/>
    </row>
    <row r="28" spans="1:12" s="6" customFormat="1" ht="15.6" outlineLevel="1">
      <c r="A28" s="376">
        <f t="shared" si="0"/>
        <v>613</v>
      </c>
      <c r="B28" s="69" t="s">
        <v>87</v>
      </c>
      <c r="C28" s="202" t="s">
        <v>31</v>
      </c>
      <c r="D28" s="202">
        <v>18</v>
      </c>
      <c r="E28" s="449">
        <v>2684</v>
      </c>
      <c r="F28" s="449">
        <f t="shared" si="3"/>
        <v>48312</v>
      </c>
      <c r="G28" s="449">
        <v>500</v>
      </c>
      <c r="H28" s="449">
        <f t="shared" si="1"/>
        <v>9000</v>
      </c>
      <c r="I28" s="449">
        <f t="shared" si="2"/>
        <v>57312</v>
      </c>
      <c r="J28" s="574"/>
      <c r="K28" s="575"/>
      <c r="L28" s="368"/>
    </row>
    <row r="29" spans="1:12" s="6" customFormat="1" ht="15.6" outlineLevel="1">
      <c r="A29" s="376">
        <f t="shared" si="0"/>
        <v>614</v>
      </c>
      <c r="B29" s="69" t="s">
        <v>1577</v>
      </c>
      <c r="C29" s="202" t="s">
        <v>31</v>
      </c>
      <c r="D29" s="202">
        <v>4</v>
      </c>
      <c r="E29" s="449">
        <v>11546</v>
      </c>
      <c r="F29" s="449">
        <f t="shared" si="3"/>
        <v>46184</v>
      </c>
      <c r="G29" s="449">
        <v>500</v>
      </c>
      <c r="H29" s="449">
        <f t="shared" si="1"/>
        <v>2000</v>
      </c>
      <c r="I29" s="449">
        <f t="shared" si="2"/>
        <v>48184</v>
      </c>
      <c r="J29" s="574"/>
      <c r="K29" s="575"/>
      <c r="L29" s="368"/>
    </row>
    <row r="30" spans="1:12" s="6" customFormat="1" ht="15.6" outlineLevel="1">
      <c r="A30" s="376">
        <f t="shared" si="0"/>
        <v>615</v>
      </c>
      <c r="B30" s="69" t="s">
        <v>1578</v>
      </c>
      <c r="C30" s="202" t="s">
        <v>31</v>
      </c>
      <c r="D30" s="202">
        <v>6</v>
      </c>
      <c r="E30" s="449">
        <v>40780.800000000003</v>
      </c>
      <c r="F30" s="449">
        <f t="shared" si="3"/>
        <v>244684.80000000002</v>
      </c>
      <c r="G30" s="449">
        <v>35000</v>
      </c>
      <c r="H30" s="449">
        <f t="shared" si="1"/>
        <v>210000</v>
      </c>
      <c r="I30" s="449">
        <f t="shared" si="2"/>
        <v>454684.80000000005</v>
      </c>
      <c r="J30" s="574"/>
      <c r="K30" s="575"/>
      <c r="L30" s="368"/>
    </row>
    <row r="31" spans="1:12" s="6" customFormat="1" ht="15.6" outlineLevel="1">
      <c r="A31" s="376">
        <f t="shared" si="0"/>
        <v>616</v>
      </c>
      <c r="B31" s="69" t="s">
        <v>1579</v>
      </c>
      <c r="C31" s="202" t="s">
        <v>31</v>
      </c>
      <c r="D31" s="202">
        <v>13</v>
      </c>
      <c r="E31" s="449">
        <v>2026.1</v>
      </c>
      <c r="F31" s="449">
        <f t="shared" si="3"/>
        <v>26339.3</v>
      </c>
      <c r="G31" s="449">
        <v>35000</v>
      </c>
      <c r="H31" s="449">
        <f t="shared" si="1"/>
        <v>455000</v>
      </c>
      <c r="I31" s="449">
        <f t="shared" si="2"/>
        <v>481339.3</v>
      </c>
      <c r="J31" s="574"/>
      <c r="K31" s="575"/>
      <c r="L31" s="368"/>
    </row>
    <row r="32" spans="1:12" s="6" customFormat="1" ht="15.6" outlineLevel="1">
      <c r="A32" s="376">
        <f t="shared" si="0"/>
        <v>617</v>
      </c>
      <c r="B32" s="69" t="s">
        <v>1580</v>
      </c>
      <c r="C32" s="202" t="s">
        <v>31</v>
      </c>
      <c r="D32" s="202">
        <v>23</v>
      </c>
      <c r="E32" s="449">
        <v>949.9</v>
      </c>
      <c r="F32" s="449">
        <f t="shared" si="3"/>
        <v>21847.7</v>
      </c>
      <c r="G32" s="449">
        <v>6000</v>
      </c>
      <c r="H32" s="449">
        <f t="shared" si="1"/>
        <v>138000</v>
      </c>
      <c r="I32" s="449">
        <f t="shared" si="2"/>
        <v>159847.70000000001</v>
      </c>
      <c r="J32" s="574"/>
      <c r="K32" s="575"/>
      <c r="L32" s="368"/>
    </row>
    <row r="33" spans="1:12" s="6" customFormat="1" ht="15.6" outlineLevel="1">
      <c r="A33" s="376">
        <f t="shared" si="0"/>
        <v>618</v>
      </c>
      <c r="B33" s="69" t="s">
        <v>1581</v>
      </c>
      <c r="C33" s="202" t="s">
        <v>31</v>
      </c>
      <c r="D33" s="202">
        <v>9</v>
      </c>
      <c r="E33" s="449">
        <v>1217.69</v>
      </c>
      <c r="F33" s="449">
        <f t="shared" si="3"/>
        <v>10959.210000000001</v>
      </c>
      <c r="G33" s="449">
        <v>6000</v>
      </c>
      <c r="H33" s="449">
        <f t="shared" si="1"/>
        <v>54000</v>
      </c>
      <c r="I33" s="449">
        <f t="shared" si="2"/>
        <v>64959.21</v>
      </c>
      <c r="J33" s="574"/>
      <c r="K33" s="575"/>
      <c r="L33" s="368"/>
    </row>
    <row r="34" spans="1:12" s="6" customFormat="1" ht="15.6" outlineLevel="1">
      <c r="A34" s="376">
        <f t="shared" si="0"/>
        <v>619</v>
      </c>
      <c r="B34" s="69" t="s">
        <v>1582</v>
      </c>
      <c r="C34" s="202" t="s">
        <v>31</v>
      </c>
      <c r="D34" s="202">
        <v>25</v>
      </c>
      <c r="E34" s="449">
        <v>901.9</v>
      </c>
      <c r="F34" s="449">
        <f t="shared" si="3"/>
        <v>22547.5</v>
      </c>
      <c r="G34" s="449">
        <v>9600</v>
      </c>
      <c r="H34" s="449">
        <f t="shared" si="1"/>
        <v>240000</v>
      </c>
      <c r="I34" s="449">
        <f t="shared" si="2"/>
        <v>262547.5</v>
      </c>
      <c r="J34" s="574"/>
      <c r="K34" s="575"/>
      <c r="L34" s="368"/>
    </row>
    <row r="35" spans="1:12" s="6" customFormat="1" ht="15.6" outlineLevel="1">
      <c r="A35" s="376">
        <f t="shared" si="0"/>
        <v>620</v>
      </c>
      <c r="B35" s="69" t="s">
        <v>88</v>
      </c>
      <c r="C35" s="202" t="s">
        <v>31</v>
      </c>
      <c r="D35" s="202">
        <v>13</v>
      </c>
      <c r="E35" s="449">
        <v>3114</v>
      </c>
      <c r="F35" s="449">
        <f t="shared" si="3"/>
        <v>40482</v>
      </c>
      <c r="G35" s="449">
        <v>9600</v>
      </c>
      <c r="H35" s="449">
        <f t="shared" si="1"/>
        <v>124800</v>
      </c>
      <c r="I35" s="449">
        <f t="shared" si="2"/>
        <v>165282</v>
      </c>
      <c r="J35" s="574"/>
      <c r="K35" s="575"/>
      <c r="L35" s="368"/>
    </row>
    <row r="36" spans="1:12" s="6" customFormat="1" ht="15.6" outlineLevel="1">
      <c r="A36" s="376">
        <f t="shared" si="0"/>
        <v>621</v>
      </c>
      <c r="B36" s="69" t="s">
        <v>89</v>
      </c>
      <c r="C36" s="202" t="s">
        <v>31</v>
      </c>
      <c r="D36" s="202">
        <v>62</v>
      </c>
      <c r="E36" s="449">
        <v>4918.74</v>
      </c>
      <c r="F36" s="449">
        <f t="shared" si="3"/>
        <v>304961.88</v>
      </c>
      <c r="G36" s="449">
        <v>20000</v>
      </c>
      <c r="H36" s="449">
        <f t="shared" si="1"/>
        <v>1240000</v>
      </c>
      <c r="I36" s="449">
        <f t="shared" si="2"/>
        <v>1544961.88</v>
      </c>
      <c r="J36" s="574"/>
      <c r="K36" s="575"/>
      <c r="L36" s="368"/>
    </row>
    <row r="37" spans="1:12" s="6" customFormat="1" ht="15.6" outlineLevel="1">
      <c r="A37" s="376">
        <f t="shared" si="0"/>
        <v>622</v>
      </c>
      <c r="B37" s="69" t="s">
        <v>1583</v>
      </c>
      <c r="C37" s="202" t="s">
        <v>31</v>
      </c>
      <c r="D37" s="202">
        <v>1</v>
      </c>
      <c r="E37" s="449">
        <v>7356.64</v>
      </c>
      <c r="F37" s="449">
        <f t="shared" si="3"/>
        <v>7356.64</v>
      </c>
      <c r="G37" s="449">
        <v>9600</v>
      </c>
      <c r="H37" s="449">
        <f t="shared" si="1"/>
        <v>9600</v>
      </c>
      <c r="I37" s="449">
        <f t="shared" si="2"/>
        <v>16956.64</v>
      </c>
      <c r="J37" s="574"/>
      <c r="K37" s="575"/>
      <c r="L37" s="368"/>
    </row>
    <row r="38" spans="1:12" s="6" customFormat="1" ht="15.6" outlineLevel="1">
      <c r="A38" s="376">
        <f t="shared" si="0"/>
        <v>623</v>
      </c>
      <c r="B38" s="69" t="s">
        <v>1584</v>
      </c>
      <c r="C38" s="202" t="s">
        <v>31</v>
      </c>
      <c r="D38" s="202">
        <v>64</v>
      </c>
      <c r="E38" s="449">
        <v>3612.64</v>
      </c>
      <c r="F38" s="449">
        <f t="shared" si="3"/>
        <v>231208.95999999999</v>
      </c>
      <c r="G38" s="449">
        <v>3000</v>
      </c>
      <c r="H38" s="449">
        <f t="shared" si="1"/>
        <v>192000</v>
      </c>
      <c r="I38" s="449">
        <f t="shared" si="2"/>
        <v>423208.95999999996</v>
      </c>
      <c r="J38" s="574"/>
      <c r="K38" s="575"/>
      <c r="L38" s="368"/>
    </row>
    <row r="39" spans="1:12" s="6" customFormat="1" ht="15.6" outlineLevel="1">
      <c r="A39" s="376">
        <f t="shared" si="0"/>
        <v>624</v>
      </c>
      <c r="B39" s="69" t="s">
        <v>1585</v>
      </c>
      <c r="C39" s="202" t="s">
        <v>31</v>
      </c>
      <c r="D39" s="202">
        <v>50</v>
      </c>
      <c r="E39" s="449">
        <v>183.41</v>
      </c>
      <c r="F39" s="449">
        <f t="shared" si="3"/>
        <v>9170.5</v>
      </c>
      <c r="G39" s="449">
        <v>800</v>
      </c>
      <c r="H39" s="449">
        <f t="shared" si="1"/>
        <v>40000</v>
      </c>
      <c r="I39" s="449">
        <f t="shared" si="2"/>
        <v>49170.5</v>
      </c>
      <c r="J39" s="574"/>
      <c r="K39" s="575"/>
      <c r="L39" s="368"/>
    </row>
    <row r="40" spans="1:12" s="6" customFormat="1" ht="15.6" outlineLevel="1">
      <c r="A40" s="376">
        <f t="shared" si="0"/>
        <v>625</v>
      </c>
      <c r="B40" s="69" t="s">
        <v>90</v>
      </c>
      <c r="C40" s="202" t="s">
        <v>31</v>
      </c>
      <c r="D40" s="202">
        <v>18</v>
      </c>
      <c r="E40" s="449">
        <v>707.36</v>
      </c>
      <c r="F40" s="449">
        <f t="shared" si="3"/>
        <v>12732.48</v>
      </c>
      <c r="G40" s="449">
        <v>1800</v>
      </c>
      <c r="H40" s="449">
        <f t="shared" si="1"/>
        <v>32400</v>
      </c>
      <c r="I40" s="449">
        <f t="shared" si="2"/>
        <v>45132.479999999996</v>
      </c>
      <c r="J40" s="574"/>
      <c r="K40" s="575"/>
      <c r="L40" s="368"/>
    </row>
    <row r="41" spans="1:12" s="6" customFormat="1" ht="15.6" outlineLevel="1">
      <c r="A41" s="376">
        <f t="shared" si="0"/>
        <v>626</v>
      </c>
      <c r="B41" s="69" t="s">
        <v>1586</v>
      </c>
      <c r="C41" s="202" t="s">
        <v>31</v>
      </c>
      <c r="D41" s="202">
        <v>18</v>
      </c>
      <c r="E41" s="449">
        <v>707.36</v>
      </c>
      <c r="F41" s="449">
        <f t="shared" si="3"/>
        <v>12732.48</v>
      </c>
      <c r="G41" s="449">
        <v>1800</v>
      </c>
      <c r="H41" s="449">
        <f t="shared" si="1"/>
        <v>32400</v>
      </c>
      <c r="I41" s="449">
        <f t="shared" si="2"/>
        <v>45132.479999999996</v>
      </c>
      <c r="J41" s="574"/>
      <c r="K41" s="575"/>
      <c r="L41" s="368"/>
    </row>
    <row r="42" spans="1:12" s="6" customFormat="1" ht="15.6" outlineLevel="1">
      <c r="A42" s="376">
        <f t="shared" si="0"/>
        <v>627</v>
      </c>
      <c r="B42" s="69" t="s">
        <v>1587</v>
      </c>
      <c r="C42" s="202" t="s">
        <v>31</v>
      </c>
      <c r="D42" s="202">
        <v>22</v>
      </c>
      <c r="E42" s="449">
        <v>4249.26</v>
      </c>
      <c r="F42" s="449">
        <f t="shared" si="3"/>
        <v>93483.72</v>
      </c>
      <c r="G42" s="449">
        <v>1800</v>
      </c>
      <c r="H42" s="449">
        <f t="shared" si="1"/>
        <v>39600</v>
      </c>
      <c r="I42" s="449">
        <f t="shared" si="2"/>
        <v>133083.72</v>
      </c>
      <c r="J42" s="574"/>
      <c r="K42" s="575"/>
      <c r="L42" s="368"/>
    </row>
    <row r="43" spans="1:12" s="6" customFormat="1" ht="30" outlineLevel="1">
      <c r="A43" s="376">
        <f t="shared" si="0"/>
        <v>628</v>
      </c>
      <c r="B43" s="69" t="s">
        <v>91</v>
      </c>
      <c r="C43" s="202" t="s">
        <v>31</v>
      </c>
      <c r="D43" s="202">
        <v>10</v>
      </c>
      <c r="E43" s="449">
        <v>1101.47</v>
      </c>
      <c r="F43" s="449">
        <f t="shared" si="3"/>
        <v>11014.7</v>
      </c>
      <c r="G43" s="449">
        <v>1800</v>
      </c>
      <c r="H43" s="449">
        <f t="shared" si="1"/>
        <v>18000</v>
      </c>
      <c r="I43" s="449">
        <f t="shared" si="2"/>
        <v>29014.7</v>
      </c>
      <c r="J43" s="574"/>
      <c r="K43" s="575"/>
      <c r="L43" s="368"/>
    </row>
    <row r="44" spans="1:12" s="6" customFormat="1" ht="15.6" outlineLevel="1">
      <c r="A44" s="376">
        <f t="shared" si="0"/>
        <v>629</v>
      </c>
      <c r="B44" s="69" t="s">
        <v>92</v>
      </c>
      <c r="C44" s="202" t="s">
        <v>31</v>
      </c>
      <c r="D44" s="202">
        <v>2</v>
      </c>
      <c r="E44" s="449">
        <v>909.47</v>
      </c>
      <c r="F44" s="449">
        <f t="shared" si="3"/>
        <v>1818.94</v>
      </c>
      <c r="G44" s="449">
        <v>1800</v>
      </c>
      <c r="H44" s="449">
        <f t="shared" si="1"/>
        <v>3600</v>
      </c>
      <c r="I44" s="449">
        <f t="shared" si="2"/>
        <v>5418.9400000000005</v>
      </c>
      <c r="J44" s="574"/>
      <c r="K44" s="575"/>
      <c r="L44" s="368"/>
    </row>
    <row r="45" spans="1:12" s="6" customFormat="1" ht="15.6" outlineLevel="1">
      <c r="A45" s="376">
        <f t="shared" si="0"/>
        <v>630</v>
      </c>
      <c r="B45" s="69" t="s">
        <v>93</v>
      </c>
      <c r="C45" s="202" t="s">
        <v>31</v>
      </c>
      <c r="D45" s="202">
        <v>1</v>
      </c>
      <c r="E45" s="448">
        <v>1101.47</v>
      </c>
      <c r="F45" s="449">
        <f t="shared" si="3"/>
        <v>1101.47</v>
      </c>
      <c r="G45" s="450">
        <v>1800</v>
      </c>
      <c r="H45" s="448">
        <f t="shared" si="1"/>
        <v>1800</v>
      </c>
      <c r="I45" s="448">
        <f t="shared" si="2"/>
        <v>2901.4700000000003</v>
      </c>
      <c r="J45" s="574"/>
      <c r="K45" s="575"/>
      <c r="L45" s="368"/>
    </row>
    <row r="46" spans="1:12" s="6" customFormat="1" ht="15.6" outlineLevel="1">
      <c r="A46" s="376">
        <f t="shared" si="0"/>
        <v>631</v>
      </c>
      <c r="B46" s="69" t="s">
        <v>1588</v>
      </c>
      <c r="C46" s="202" t="s">
        <v>31</v>
      </c>
      <c r="D46" s="202">
        <v>8</v>
      </c>
      <c r="E46" s="448">
        <v>200579.36</v>
      </c>
      <c r="F46" s="449">
        <f t="shared" si="3"/>
        <v>1604634.88</v>
      </c>
      <c r="G46" s="450">
        <v>198000</v>
      </c>
      <c r="H46" s="448">
        <f t="shared" si="1"/>
        <v>1584000</v>
      </c>
      <c r="I46" s="448">
        <f t="shared" si="2"/>
        <v>3188634.88</v>
      </c>
      <c r="J46" s="574"/>
      <c r="K46" s="575"/>
      <c r="L46" s="368"/>
    </row>
    <row r="47" spans="1:12" s="6" customFormat="1" ht="15.6" outlineLevel="1">
      <c r="A47" s="376">
        <f t="shared" si="0"/>
        <v>632</v>
      </c>
      <c r="B47" s="69" t="s">
        <v>1589</v>
      </c>
      <c r="C47" s="202" t="s">
        <v>2</v>
      </c>
      <c r="D47" s="202">
        <v>1100</v>
      </c>
      <c r="E47" s="448">
        <v>179.36</v>
      </c>
      <c r="F47" s="449">
        <f t="shared" si="3"/>
        <v>197296.00000000003</v>
      </c>
      <c r="G47" s="450">
        <v>1500</v>
      </c>
      <c r="H47" s="448">
        <f t="shared" si="1"/>
        <v>1650000</v>
      </c>
      <c r="I47" s="448">
        <f t="shared" si="2"/>
        <v>1847296</v>
      </c>
      <c r="J47" s="574"/>
      <c r="K47" s="575"/>
      <c r="L47" s="368"/>
    </row>
    <row r="48" spans="1:12" s="6" customFormat="1" ht="15.6" outlineLevel="1">
      <c r="A48" s="376">
        <f t="shared" si="0"/>
        <v>633</v>
      </c>
      <c r="B48" s="69" t="s">
        <v>1590</v>
      </c>
      <c r="C48" s="202" t="s">
        <v>31</v>
      </c>
      <c r="D48" s="202">
        <v>400</v>
      </c>
      <c r="E48" s="448">
        <v>12.64</v>
      </c>
      <c r="F48" s="449">
        <f t="shared" si="3"/>
        <v>5056</v>
      </c>
      <c r="G48" s="448">
        <v>60</v>
      </c>
      <c r="H48" s="448">
        <f t="shared" si="1"/>
        <v>24000</v>
      </c>
      <c r="I48" s="448">
        <f t="shared" si="2"/>
        <v>29056</v>
      </c>
      <c r="J48" s="574"/>
      <c r="K48" s="575"/>
      <c r="L48" s="368"/>
    </row>
    <row r="49" spans="1:12" s="6" customFormat="1" ht="15.6" outlineLevel="1">
      <c r="A49" s="376">
        <f t="shared" si="0"/>
        <v>634</v>
      </c>
      <c r="B49" s="69" t="s">
        <v>1591</v>
      </c>
      <c r="C49" s="202" t="s">
        <v>31</v>
      </c>
      <c r="D49" s="202">
        <v>144</v>
      </c>
      <c r="E49" s="448">
        <v>333.47</v>
      </c>
      <c r="F49" s="449">
        <f t="shared" si="3"/>
        <v>48019.680000000008</v>
      </c>
      <c r="G49" s="448">
        <v>60</v>
      </c>
      <c r="H49" s="448">
        <f t="shared" si="1"/>
        <v>8640</v>
      </c>
      <c r="I49" s="448">
        <f t="shared" si="2"/>
        <v>56659.680000000008</v>
      </c>
      <c r="J49" s="574"/>
      <c r="K49" s="575"/>
      <c r="L49" s="368"/>
    </row>
    <row r="50" spans="1:12" s="6" customFormat="1" ht="15.6" outlineLevel="1">
      <c r="A50" s="376">
        <f t="shared" si="0"/>
        <v>635</v>
      </c>
      <c r="B50" s="69" t="s">
        <v>94</v>
      </c>
      <c r="C50" s="202" t="s">
        <v>31</v>
      </c>
      <c r="D50" s="202">
        <v>8</v>
      </c>
      <c r="E50" s="448">
        <v>78.31</v>
      </c>
      <c r="F50" s="449">
        <f t="shared" si="3"/>
        <v>626.48</v>
      </c>
      <c r="G50" s="450">
        <v>60</v>
      </c>
      <c r="H50" s="448">
        <f t="shared" si="1"/>
        <v>480</v>
      </c>
      <c r="I50" s="448">
        <f t="shared" si="2"/>
        <v>1106.48</v>
      </c>
      <c r="J50" s="574"/>
      <c r="K50" s="575"/>
      <c r="L50" s="368"/>
    </row>
    <row r="51" spans="1:12" s="6" customFormat="1" ht="15.6" outlineLevel="1">
      <c r="A51" s="376">
        <f t="shared" si="0"/>
        <v>636</v>
      </c>
      <c r="B51" s="69" t="s">
        <v>1592</v>
      </c>
      <c r="C51" s="202" t="s">
        <v>31</v>
      </c>
      <c r="D51" s="202">
        <v>42</v>
      </c>
      <c r="E51" s="448">
        <v>990.31</v>
      </c>
      <c r="F51" s="449">
        <f t="shared" si="3"/>
        <v>41593.019999999997</v>
      </c>
      <c r="G51" s="448">
        <v>2000</v>
      </c>
      <c r="H51" s="448">
        <f t="shared" si="1"/>
        <v>84000</v>
      </c>
      <c r="I51" s="448">
        <f t="shared" si="2"/>
        <v>125593.01999999999</v>
      </c>
      <c r="J51" s="574"/>
      <c r="K51" s="575"/>
      <c r="L51" s="368"/>
    </row>
    <row r="52" spans="1:12" s="6" customFormat="1" ht="15.6" outlineLevel="1">
      <c r="A52" s="376">
        <f t="shared" si="0"/>
        <v>637</v>
      </c>
      <c r="B52" s="69" t="s">
        <v>1593</v>
      </c>
      <c r="C52" s="202" t="s">
        <v>31</v>
      </c>
      <c r="D52" s="202">
        <v>21</v>
      </c>
      <c r="E52" s="448">
        <v>49280</v>
      </c>
      <c r="F52" s="449">
        <f t="shared" si="3"/>
        <v>1034880</v>
      </c>
      <c r="G52" s="448">
        <v>12000</v>
      </c>
      <c r="H52" s="448">
        <f t="shared" si="1"/>
        <v>252000</v>
      </c>
      <c r="I52" s="448">
        <f t="shared" si="2"/>
        <v>1286880</v>
      </c>
      <c r="J52" s="574"/>
      <c r="K52" s="575"/>
      <c r="L52" s="368"/>
    </row>
    <row r="53" spans="1:12" s="6" customFormat="1" ht="15.6" outlineLevel="1">
      <c r="A53" s="376">
        <f t="shared" si="0"/>
        <v>638</v>
      </c>
      <c r="B53" s="69" t="s">
        <v>95</v>
      </c>
      <c r="C53" s="202" t="s">
        <v>31</v>
      </c>
      <c r="D53" s="202">
        <v>16</v>
      </c>
      <c r="E53" s="448">
        <v>962.53</v>
      </c>
      <c r="F53" s="449">
        <f t="shared" si="3"/>
        <v>15400.48</v>
      </c>
      <c r="G53" s="450">
        <v>2000</v>
      </c>
      <c r="H53" s="448">
        <f t="shared" si="1"/>
        <v>32000</v>
      </c>
      <c r="I53" s="448">
        <f t="shared" si="2"/>
        <v>47400.479999999996</v>
      </c>
      <c r="J53" s="574"/>
      <c r="K53" s="575"/>
      <c r="L53" s="368"/>
    </row>
    <row r="54" spans="1:12" s="6" customFormat="1" ht="15.6" outlineLevel="1">
      <c r="A54" s="376">
        <f t="shared" si="0"/>
        <v>639</v>
      </c>
      <c r="B54" s="69" t="s">
        <v>1594</v>
      </c>
      <c r="C54" s="202" t="s">
        <v>31</v>
      </c>
      <c r="D54" s="202">
        <v>1</v>
      </c>
      <c r="E54" s="448">
        <v>15622.74</v>
      </c>
      <c r="F54" s="449">
        <f t="shared" si="3"/>
        <v>15622.74</v>
      </c>
      <c r="G54" s="448">
        <v>3000</v>
      </c>
      <c r="H54" s="448">
        <f t="shared" si="1"/>
        <v>3000</v>
      </c>
      <c r="I54" s="448">
        <f t="shared" si="2"/>
        <v>18622.739999999998</v>
      </c>
      <c r="J54" s="574"/>
      <c r="K54" s="575"/>
      <c r="L54" s="368"/>
    </row>
    <row r="55" spans="1:12" s="6" customFormat="1" ht="15.6" outlineLevel="1">
      <c r="A55" s="376">
        <f t="shared" si="0"/>
        <v>640</v>
      </c>
      <c r="B55" s="69" t="s">
        <v>1595</v>
      </c>
      <c r="C55" s="202" t="s">
        <v>31</v>
      </c>
      <c r="D55" s="202">
        <v>1</v>
      </c>
      <c r="E55" s="448">
        <v>9946.1</v>
      </c>
      <c r="F55" s="449">
        <f t="shared" si="3"/>
        <v>9946.1</v>
      </c>
      <c r="G55" s="448">
        <v>3000</v>
      </c>
      <c r="H55" s="448">
        <f t="shared" si="1"/>
        <v>3000</v>
      </c>
      <c r="I55" s="448">
        <f t="shared" si="2"/>
        <v>12946.1</v>
      </c>
      <c r="J55" s="574"/>
      <c r="K55" s="575"/>
      <c r="L55" s="368"/>
    </row>
    <row r="56" spans="1:12" s="6" customFormat="1" ht="15.6" outlineLevel="1">
      <c r="A56" s="376">
        <f t="shared" si="0"/>
        <v>641</v>
      </c>
      <c r="B56" s="69" t="s">
        <v>1596</v>
      </c>
      <c r="C56" s="202" t="s">
        <v>31</v>
      </c>
      <c r="D56" s="202">
        <v>1</v>
      </c>
      <c r="E56" s="448">
        <v>4327.58</v>
      </c>
      <c r="F56" s="449">
        <f t="shared" si="3"/>
        <v>4327.58</v>
      </c>
      <c r="G56" s="450">
        <v>3000</v>
      </c>
      <c r="H56" s="448">
        <f t="shared" si="1"/>
        <v>3000</v>
      </c>
      <c r="I56" s="448">
        <f t="shared" si="2"/>
        <v>7327.58</v>
      </c>
      <c r="J56" s="574"/>
      <c r="K56" s="575"/>
      <c r="L56" s="368"/>
    </row>
    <row r="57" spans="1:12" s="6" customFormat="1" ht="30" outlineLevel="1">
      <c r="A57" s="376">
        <f t="shared" si="0"/>
        <v>642</v>
      </c>
      <c r="B57" s="69" t="s">
        <v>96</v>
      </c>
      <c r="C57" s="202" t="s">
        <v>31</v>
      </c>
      <c r="D57" s="202">
        <v>21</v>
      </c>
      <c r="E57" s="448">
        <v>14010.95</v>
      </c>
      <c r="F57" s="449">
        <f t="shared" si="3"/>
        <v>294229.95</v>
      </c>
      <c r="G57" s="450">
        <v>3000</v>
      </c>
      <c r="H57" s="448">
        <f t="shared" si="1"/>
        <v>63000</v>
      </c>
      <c r="I57" s="448">
        <f t="shared" si="2"/>
        <v>357229.95</v>
      </c>
      <c r="J57" s="574"/>
      <c r="K57" s="575"/>
      <c r="L57" s="368"/>
    </row>
    <row r="58" spans="1:12" s="6" customFormat="1" ht="15.6" outlineLevel="1">
      <c r="A58" s="376">
        <f t="shared" si="0"/>
        <v>643</v>
      </c>
      <c r="B58" s="69" t="s">
        <v>1597</v>
      </c>
      <c r="C58" s="202" t="s">
        <v>31</v>
      </c>
      <c r="D58" s="202">
        <v>15</v>
      </c>
      <c r="E58" s="448">
        <v>19988</v>
      </c>
      <c r="F58" s="449">
        <f t="shared" si="3"/>
        <v>299820</v>
      </c>
      <c r="G58" s="448">
        <v>12000</v>
      </c>
      <c r="H58" s="448">
        <f t="shared" si="1"/>
        <v>180000</v>
      </c>
      <c r="I58" s="448">
        <f t="shared" si="2"/>
        <v>479820</v>
      </c>
      <c r="J58" s="574"/>
      <c r="K58" s="575"/>
      <c r="L58" s="368"/>
    </row>
    <row r="59" spans="1:12" s="6" customFormat="1" ht="15.6" outlineLevel="1">
      <c r="A59" s="376">
        <f t="shared" si="0"/>
        <v>644</v>
      </c>
      <c r="B59" s="69" t="s">
        <v>97</v>
      </c>
      <c r="C59" s="202" t="s">
        <v>1062</v>
      </c>
      <c r="D59" s="202">
        <v>1</v>
      </c>
      <c r="E59" s="448">
        <v>0</v>
      </c>
      <c r="F59" s="449">
        <f t="shared" si="3"/>
        <v>0</v>
      </c>
      <c r="G59" s="448">
        <v>874000</v>
      </c>
      <c r="H59" s="448">
        <f t="shared" si="1"/>
        <v>874000</v>
      </c>
      <c r="I59" s="448">
        <f t="shared" si="2"/>
        <v>874000</v>
      </c>
      <c r="J59" s="574"/>
      <c r="K59" s="575"/>
      <c r="L59" s="368"/>
    </row>
    <row r="60" spans="1:12" s="6" customFormat="1" ht="15.6" outlineLevel="1">
      <c r="A60" s="376">
        <f t="shared" si="0"/>
        <v>645</v>
      </c>
      <c r="B60" s="69" t="s">
        <v>1598</v>
      </c>
      <c r="C60" s="202" t="s">
        <v>1062</v>
      </c>
      <c r="D60" s="202">
        <v>1</v>
      </c>
      <c r="E60" s="448">
        <v>0</v>
      </c>
      <c r="F60" s="449">
        <f t="shared" si="3"/>
        <v>0</v>
      </c>
      <c r="G60" s="448">
        <v>462000</v>
      </c>
      <c r="H60" s="448">
        <f t="shared" si="1"/>
        <v>462000</v>
      </c>
      <c r="I60" s="448">
        <f t="shared" si="2"/>
        <v>462000</v>
      </c>
      <c r="J60" s="574"/>
      <c r="K60" s="575"/>
      <c r="L60" s="368"/>
    </row>
    <row r="61" spans="1:12" s="6" customFormat="1" ht="15.6" outlineLevel="1">
      <c r="A61" s="376">
        <f t="shared" si="0"/>
        <v>646</v>
      </c>
      <c r="B61" s="69" t="s">
        <v>98</v>
      </c>
      <c r="C61" s="202"/>
      <c r="D61" s="202"/>
      <c r="E61" s="576"/>
      <c r="F61" s="449"/>
      <c r="G61" s="576"/>
      <c r="H61" s="448"/>
      <c r="I61" s="448"/>
      <c r="J61" s="574"/>
      <c r="K61" s="575"/>
      <c r="L61" s="368"/>
    </row>
    <row r="62" spans="1:12" s="6" customFormat="1" ht="15.6" outlineLevel="1">
      <c r="A62" s="376">
        <f t="shared" si="0"/>
        <v>647</v>
      </c>
      <c r="B62" s="69" t="s">
        <v>1599</v>
      </c>
      <c r="C62" s="202" t="s">
        <v>2</v>
      </c>
      <c r="D62" s="202">
        <v>13273</v>
      </c>
      <c r="E62" s="448">
        <v>120.76</v>
      </c>
      <c r="F62" s="449">
        <f t="shared" ref="F62:F72" si="4">D62*E62</f>
        <v>1602847.48</v>
      </c>
      <c r="G62" s="450">
        <v>80</v>
      </c>
      <c r="H62" s="448">
        <f t="shared" ref="H62:H72" si="5">D62*G62</f>
        <v>1061840</v>
      </c>
      <c r="I62" s="448">
        <f t="shared" ref="I62:I72" si="6">H62+F62</f>
        <v>2664687.48</v>
      </c>
      <c r="J62" s="574"/>
      <c r="K62" s="575"/>
      <c r="L62" s="368"/>
    </row>
    <row r="63" spans="1:12" s="6" customFormat="1" ht="15.6" outlineLevel="1">
      <c r="A63" s="376">
        <f t="shared" si="0"/>
        <v>648</v>
      </c>
      <c r="B63" s="69" t="s">
        <v>1600</v>
      </c>
      <c r="C63" s="202" t="s">
        <v>2</v>
      </c>
      <c r="D63" s="202">
        <v>6265</v>
      </c>
      <c r="E63" s="448">
        <v>150.82</v>
      </c>
      <c r="F63" s="449">
        <f t="shared" si="4"/>
        <v>944887.29999999993</v>
      </c>
      <c r="G63" s="448">
        <v>410.4</v>
      </c>
      <c r="H63" s="448">
        <f t="shared" si="5"/>
        <v>2571156</v>
      </c>
      <c r="I63" s="448">
        <f t="shared" si="6"/>
        <v>3516043.3</v>
      </c>
      <c r="J63" s="574"/>
      <c r="K63" s="575"/>
      <c r="L63" s="368"/>
    </row>
    <row r="64" spans="1:12" s="6" customFormat="1" ht="15.6" outlineLevel="1">
      <c r="A64" s="376">
        <f t="shared" si="0"/>
        <v>649</v>
      </c>
      <c r="B64" s="69" t="s">
        <v>1601</v>
      </c>
      <c r="C64" s="202" t="s">
        <v>2</v>
      </c>
      <c r="D64" s="202">
        <v>2449</v>
      </c>
      <c r="E64" s="448">
        <v>109.52</v>
      </c>
      <c r="F64" s="449">
        <f t="shared" si="4"/>
        <v>268214.48</v>
      </c>
      <c r="G64" s="448">
        <v>410.4</v>
      </c>
      <c r="H64" s="448">
        <f t="shared" si="5"/>
        <v>1005069.6</v>
      </c>
      <c r="I64" s="448">
        <f t="shared" si="6"/>
        <v>1273284.08</v>
      </c>
      <c r="J64" s="574"/>
      <c r="K64" s="575"/>
      <c r="L64" s="368"/>
    </row>
    <row r="65" spans="1:12" s="6" customFormat="1" ht="15.6" outlineLevel="1">
      <c r="A65" s="376">
        <f t="shared" si="0"/>
        <v>650</v>
      </c>
      <c r="B65" s="69" t="s">
        <v>1602</v>
      </c>
      <c r="C65" s="202" t="s">
        <v>2</v>
      </c>
      <c r="D65" s="202">
        <v>672</v>
      </c>
      <c r="E65" s="448">
        <v>50.9</v>
      </c>
      <c r="F65" s="449">
        <f t="shared" si="4"/>
        <v>34204.799999999996</v>
      </c>
      <c r="G65" s="448">
        <v>410.4</v>
      </c>
      <c r="H65" s="448">
        <f t="shared" si="5"/>
        <v>275788.79999999999</v>
      </c>
      <c r="I65" s="448">
        <f t="shared" si="6"/>
        <v>309993.59999999998</v>
      </c>
      <c r="J65" s="574"/>
      <c r="K65" s="575"/>
      <c r="L65" s="368"/>
    </row>
    <row r="66" spans="1:12" s="6" customFormat="1" ht="15.6" outlineLevel="1">
      <c r="A66" s="376">
        <f t="shared" si="0"/>
        <v>651</v>
      </c>
      <c r="B66" s="69" t="s">
        <v>1603</v>
      </c>
      <c r="C66" s="202" t="s">
        <v>2</v>
      </c>
      <c r="D66" s="202">
        <v>2167</v>
      </c>
      <c r="E66" s="448">
        <v>120.5</v>
      </c>
      <c r="F66" s="449">
        <f t="shared" si="4"/>
        <v>261123.5</v>
      </c>
      <c r="G66" s="448">
        <v>410.4</v>
      </c>
      <c r="H66" s="448">
        <f t="shared" si="5"/>
        <v>889336.79999999993</v>
      </c>
      <c r="I66" s="448">
        <f t="shared" si="6"/>
        <v>1150460.2999999998</v>
      </c>
      <c r="J66" s="574"/>
      <c r="K66" s="575"/>
      <c r="L66" s="368"/>
    </row>
    <row r="67" spans="1:12" s="6" customFormat="1" ht="15.6" outlineLevel="1">
      <c r="A67" s="376">
        <f t="shared" si="0"/>
        <v>652</v>
      </c>
      <c r="B67" s="69" t="s">
        <v>1604</v>
      </c>
      <c r="C67" s="202" t="s">
        <v>2</v>
      </c>
      <c r="D67" s="202">
        <v>1730</v>
      </c>
      <c r="E67" s="448">
        <v>296.33999999999997</v>
      </c>
      <c r="F67" s="449">
        <f t="shared" si="4"/>
        <v>512668.19999999995</v>
      </c>
      <c r="G67" s="448">
        <v>410.4</v>
      </c>
      <c r="H67" s="448">
        <f t="shared" si="5"/>
        <v>709992</v>
      </c>
      <c r="I67" s="448">
        <f t="shared" si="6"/>
        <v>1222660.2</v>
      </c>
      <c r="J67" s="574"/>
      <c r="K67" s="575"/>
      <c r="L67" s="368"/>
    </row>
    <row r="68" spans="1:12" s="6" customFormat="1" ht="15.6" outlineLevel="1">
      <c r="A68" s="376">
        <f t="shared" si="0"/>
        <v>653</v>
      </c>
      <c r="B68" s="69" t="s">
        <v>3746</v>
      </c>
      <c r="C68" s="202" t="s">
        <v>2</v>
      </c>
      <c r="D68" s="202">
        <v>662</v>
      </c>
      <c r="E68" s="448">
        <v>245.05</v>
      </c>
      <c r="F68" s="449">
        <f t="shared" si="4"/>
        <v>162223.1</v>
      </c>
      <c r="G68" s="448">
        <v>60</v>
      </c>
      <c r="H68" s="448">
        <f t="shared" si="5"/>
        <v>39720</v>
      </c>
      <c r="I68" s="448">
        <f t="shared" si="6"/>
        <v>201943.1</v>
      </c>
      <c r="J68" s="574"/>
      <c r="K68" s="575"/>
      <c r="L68" s="368"/>
    </row>
    <row r="69" spans="1:12" s="6" customFormat="1" ht="15.6" outlineLevel="1">
      <c r="A69" s="376">
        <f t="shared" si="0"/>
        <v>654</v>
      </c>
      <c r="B69" s="69" t="s">
        <v>1605</v>
      </c>
      <c r="C69" s="202" t="s">
        <v>2</v>
      </c>
      <c r="D69" s="202">
        <v>662</v>
      </c>
      <c r="E69" s="448">
        <v>262.86</v>
      </c>
      <c r="F69" s="449">
        <f t="shared" si="4"/>
        <v>174013.32</v>
      </c>
      <c r="G69" s="448">
        <v>410.4</v>
      </c>
      <c r="H69" s="448">
        <f t="shared" si="5"/>
        <v>271684.8</v>
      </c>
      <c r="I69" s="448">
        <f t="shared" si="6"/>
        <v>445698.12</v>
      </c>
      <c r="J69" s="574"/>
      <c r="K69" s="575"/>
      <c r="L69" s="368"/>
    </row>
    <row r="70" spans="1:12" s="6" customFormat="1" ht="15.6" outlineLevel="1">
      <c r="A70" s="376">
        <f t="shared" si="0"/>
        <v>655</v>
      </c>
      <c r="B70" s="69" t="s">
        <v>1606</v>
      </c>
      <c r="C70" s="202" t="s">
        <v>31</v>
      </c>
      <c r="D70" s="202">
        <v>14</v>
      </c>
      <c r="E70" s="448">
        <v>3152.84</v>
      </c>
      <c r="F70" s="449">
        <f t="shared" si="4"/>
        <v>44139.76</v>
      </c>
      <c r="G70" s="448">
        <v>1200</v>
      </c>
      <c r="H70" s="448">
        <f t="shared" si="5"/>
        <v>16800</v>
      </c>
      <c r="I70" s="448">
        <f t="shared" si="6"/>
        <v>60939.76</v>
      </c>
      <c r="J70" s="574"/>
      <c r="K70" s="575"/>
      <c r="L70" s="368"/>
    </row>
    <row r="71" spans="1:12" s="6" customFormat="1" ht="15.6" outlineLevel="1">
      <c r="A71" s="376">
        <f t="shared" si="0"/>
        <v>656</v>
      </c>
      <c r="B71" s="69" t="s">
        <v>3747</v>
      </c>
      <c r="C71" s="202" t="s">
        <v>2</v>
      </c>
      <c r="D71" s="202">
        <v>20</v>
      </c>
      <c r="E71" s="448">
        <v>568</v>
      </c>
      <c r="F71" s="449">
        <f t="shared" si="4"/>
        <v>11360</v>
      </c>
      <c r="G71" s="450">
        <v>2000</v>
      </c>
      <c r="H71" s="448">
        <f t="shared" si="5"/>
        <v>40000</v>
      </c>
      <c r="I71" s="448">
        <f t="shared" si="6"/>
        <v>51360</v>
      </c>
      <c r="J71" s="574"/>
      <c r="K71" s="575"/>
      <c r="L71" s="368"/>
    </row>
    <row r="72" spans="1:12" s="6" customFormat="1" ht="15.6" outlineLevel="1">
      <c r="A72" s="376">
        <f t="shared" si="0"/>
        <v>657</v>
      </c>
      <c r="B72" s="69" t="s">
        <v>102</v>
      </c>
      <c r="C72" s="202" t="s">
        <v>2</v>
      </c>
      <c r="D72" s="202">
        <v>130</v>
      </c>
      <c r="E72" s="448">
        <v>2834</v>
      </c>
      <c r="F72" s="449">
        <f t="shared" si="4"/>
        <v>368420</v>
      </c>
      <c r="G72" s="450">
        <v>3400</v>
      </c>
      <c r="H72" s="448">
        <f t="shared" si="5"/>
        <v>442000</v>
      </c>
      <c r="I72" s="448">
        <f t="shared" si="6"/>
        <v>810420</v>
      </c>
      <c r="J72" s="574"/>
      <c r="K72" s="575"/>
      <c r="L72" s="368"/>
    </row>
    <row r="73" spans="1:12" s="6" customFormat="1" ht="15" outlineLevel="1">
      <c r="A73" s="376">
        <f t="shared" si="0"/>
        <v>658</v>
      </c>
      <c r="B73" s="69" t="s">
        <v>1607</v>
      </c>
      <c r="C73" s="202"/>
      <c r="D73" s="202"/>
      <c r="E73" s="576"/>
      <c r="F73" s="576"/>
      <c r="G73" s="576"/>
      <c r="H73" s="576"/>
      <c r="I73" s="576"/>
      <c r="J73" s="574"/>
      <c r="K73" s="575"/>
      <c r="L73" s="368"/>
    </row>
    <row r="74" spans="1:12" s="6" customFormat="1" ht="15.6" outlineLevel="1">
      <c r="A74" s="376">
        <f t="shared" si="0"/>
        <v>659</v>
      </c>
      <c r="B74" s="69" t="s">
        <v>1599</v>
      </c>
      <c r="C74" s="202" t="s">
        <v>2</v>
      </c>
      <c r="D74" s="202">
        <v>1940</v>
      </c>
      <c r="E74" s="448">
        <v>120.76</v>
      </c>
      <c r="F74" s="449">
        <f t="shared" ref="F74:F80" si="7">D74*E74</f>
        <v>234274.40000000002</v>
      </c>
      <c r="G74" s="450">
        <v>80</v>
      </c>
      <c r="H74" s="448">
        <f t="shared" ref="H74:H80" si="8">D74*G74</f>
        <v>155200</v>
      </c>
      <c r="I74" s="448">
        <f t="shared" ref="I74:I80" si="9">H74+F74</f>
        <v>389474.4</v>
      </c>
      <c r="J74" s="574"/>
      <c r="K74" s="575"/>
      <c r="L74" s="368"/>
    </row>
    <row r="75" spans="1:12" s="6" customFormat="1" ht="15.6" outlineLevel="1">
      <c r="A75" s="376">
        <f t="shared" si="0"/>
        <v>660</v>
      </c>
      <c r="B75" s="69" t="s">
        <v>1608</v>
      </c>
      <c r="C75" s="202" t="s">
        <v>2</v>
      </c>
      <c r="D75" s="202">
        <v>1380</v>
      </c>
      <c r="E75" s="448">
        <v>232.42</v>
      </c>
      <c r="F75" s="449">
        <f t="shared" si="7"/>
        <v>320739.59999999998</v>
      </c>
      <c r="G75" s="448">
        <v>410.4</v>
      </c>
      <c r="H75" s="448">
        <f t="shared" si="8"/>
        <v>566352</v>
      </c>
      <c r="I75" s="448">
        <f t="shared" si="9"/>
        <v>887091.6</v>
      </c>
      <c r="J75" s="574"/>
      <c r="K75" s="575"/>
      <c r="L75" s="368"/>
    </row>
    <row r="76" spans="1:12" s="6" customFormat="1" ht="15.6" outlineLevel="1">
      <c r="A76" s="376">
        <f t="shared" si="0"/>
        <v>661</v>
      </c>
      <c r="B76" s="69" t="s">
        <v>1609</v>
      </c>
      <c r="C76" s="202" t="s">
        <v>2</v>
      </c>
      <c r="D76" s="202">
        <v>210</v>
      </c>
      <c r="E76" s="448">
        <v>305.69</v>
      </c>
      <c r="F76" s="449">
        <f t="shared" si="7"/>
        <v>64194.9</v>
      </c>
      <c r="G76" s="448">
        <v>410.4</v>
      </c>
      <c r="H76" s="448">
        <f t="shared" si="8"/>
        <v>86184</v>
      </c>
      <c r="I76" s="448">
        <f t="shared" si="9"/>
        <v>150378.9</v>
      </c>
      <c r="J76" s="574"/>
      <c r="K76" s="575"/>
      <c r="L76" s="368"/>
    </row>
    <row r="77" spans="1:12" s="6" customFormat="1" ht="15.6" outlineLevel="1">
      <c r="A77" s="376">
        <f t="shared" si="0"/>
        <v>662</v>
      </c>
      <c r="B77" s="69" t="s">
        <v>1610</v>
      </c>
      <c r="C77" s="202" t="s">
        <v>2</v>
      </c>
      <c r="D77" s="202">
        <v>350</v>
      </c>
      <c r="E77" s="448">
        <v>303.16000000000003</v>
      </c>
      <c r="F77" s="449">
        <f t="shared" si="7"/>
        <v>106106.00000000001</v>
      </c>
      <c r="G77" s="448">
        <v>410.4</v>
      </c>
      <c r="H77" s="448">
        <f t="shared" si="8"/>
        <v>143640</v>
      </c>
      <c r="I77" s="448">
        <f t="shared" si="9"/>
        <v>249746</v>
      </c>
      <c r="J77" s="574"/>
      <c r="K77" s="575"/>
      <c r="L77" s="368"/>
    </row>
    <row r="78" spans="1:12" s="6" customFormat="1" ht="15.6" outlineLevel="1">
      <c r="A78" s="376">
        <f t="shared" si="0"/>
        <v>663</v>
      </c>
      <c r="B78" s="69" t="s">
        <v>1611</v>
      </c>
      <c r="C78" s="202" t="s">
        <v>1612</v>
      </c>
      <c r="D78" s="202">
        <v>1</v>
      </c>
      <c r="E78" s="448">
        <v>1872</v>
      </c>
      <c r="F78" s="449">
        <f t="shared" si="7"/>
        <v>1872</v>
      </c>
      <c r="G78" s="450">
        <v>300</v>
      </c>
      <c r="H78" s="448">
        <f t="shared" si="8"/>
        <v>300</v>
      </c>
      <c r="I78" s="448">
        <f t="shared" si="9"/>
        <v>2172</v>
      </c>
      <c r="J78" s="574"/>
      <c r="K78" s="575"/>
      <c r="L78" s="368"/>
    </row>
    <row r="79" spans="1:12" s="6" customFormat="1" ht="15.6" outlineLevel="1">
      <c r="A79" s="376">
        <f t="shared" si="0"/>
        <v>664</v>
      </c>
      <c r="B79" s="69" t="s">
        <v>102</v>
      </c>
      <c r="C79" s="202" t="s">
        <v>2</v>
      </c>
      <c r="D79" s="202">
        <v>40</v>
      </c>
      <c r="E79" s="448">
        <v>2834</v>
      </c>
      <c r="F79" s="449">
        <f t="shared" si="7"/>
        <v>113360</v>
      </c>
      <c r="G79" s="450">
        <v>3400</v>
      </c>
      <c r="H79" s="448">
        <f t="shared" si="8"/>
        <v>136000</v>
      </c>
      <c r="I79" s="448">
        <f t="shared" si="9"/>
        <v>249360</v>
      </c>
      <c r="J79" s="574"/>
      <c r="K79" s="575"/>
      <c r="L79" s="368"/>
    </row>
    <row r="80" spans="1:12" s="6" customFormat="1" ht="15.6" outlineLevel="1">
      <c r="A80" s="376">
        <f t="shared" si="0"/>
        <v>665</v>
      </c>
      <c r="B80" s="69" t="s">
        <v>1613</v>
      </c>
      <c r="C80" s="202" t="s">
        <v>1614</v>
      </c>
      <c r="D80" s="202">
        <v>1</v>
      </c>
      <c r="E80" s="449">
        <v>0</v>
      </c>
      <c r="F80" s="449">
        <f t="shared" si="7"/>
        <v>0</v>
      </c>
      <c r="G80" s="450">
        <v>742000</v>
      </c>
      <c r="H80" s="448">
        <f t="shared" si="8"/>
        <v>742000</v>
      </c>
      <c r="I80" s="448">
        <f t="shared" si="9"/>
        <v>742000</v>
      </c>
      <c r="J80" s="574"/>
      <c r="K80" s="575"/>
      <c r="L80" s="368"/>
    </row>
    <row r="82" spans="2:9">
      <c r="B82" s="985" t="s">
        <v>3596</v>
      </c>
      <c r="C82" s="986"/>
      <c r="D82" s="986"/>
      <c r="E82" s="987"/>
      <c r="F82" s="305">
        <f>SUM(F19:F80)</f>
        <v>10236141.1</v>
      </c>
      <c r="G82" s="304"/>
      <c r="H82" s="305">
        <f>SUM(H19:H80)</f>
        <v>18943384</v>
      </c>
      <c r="I82" s="379">
        <f>SUM(I19:I81)</f>
        <v>29179525.100000001</v>
      </c>
    </row>
  </sheetData>
  <mergeCells count="24">
    <mergeCell ref="B18:J18"/>
    <mergeCell ref="B82:E82"/>
    <mergeCell ref="A14:J14"/>
    <mergeCell ref="A15:A16"/>
    <mergeCell ref="B15:B16"/>
    <mergeCell ref="C15:C16"/>
    <mergeCell ref="D15:D16"/>
    <mergeCell ref="E15:F15"/>
    <mergeCell ref="G15:H15"/>
    <mergeCell ref="I15:I16"/>
    <mergeCell ref="J15:J16"/>
    <mergeCell ref="A7:D7"/>
    <mergeCell ref="F7:H7"/>
    <mergeCell ref="A8:D8"/>
    <mergeCell ref="I9:J9"/>
    <mergeCell ref="A12:B12"/>
    <mergeCell ref="C12:J12"/>
    <mergeCell ref="A6:C6"/>
    <mergeCell ref="F6:J6"/>
    <mergeCell ref="A1:J1"/>
    <mergeCell ref="A2:J2"/>
    <mergeCell ref="A3:J3"/>
    <mergeCell ref="A4:J4"/>
    <mergeCell ref="A5:J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6D13-08AC-4E39-BC8A-22AC8F3F5E70}">
  <sheetPr>
    <tabColor rgb="FF92D050"/>
  </sheetPr>
  <dimension ref="A1:AC991"/>
  <sheetViews>
    <sheetView topLeftCell="A93" zoomScale="70" zoomScaleNormal="70" workbookViewId="0">
      <selection activeCell="C104" sqref="C104"/>
    </sheetView>
  </sheetViews>
  <sheetFormatPr defaultColWidth="8.88671875" defaultRowHeight="15.6" outlineLevelRow="1"/>
  <cols>
    <col min="1" max="1" width="12.5546875" style="358" customWidth="1"/>
    <col min="2" max="2" width="69.44140625" style="4" customWidth="1"/>
    <col min="3" max="3" width="13" style="7" customWidth="1"/>
    <col min="4" max="4" width="19.33203125" style="7" customWidth="1"/>
    <col min="5" max="5" width="19.33203125" style="7" hidden="1" customWidth="1"/>
    <col min="6" max="6" width="16" style="1" customWidth="1"/>
    <col min="7" max="7" width="17.88671875" style="1" customWidth="1"/>
    <col min="8" max="8" width="17.109375" style="2" customWidth="1"/>
    <col min="9" max="9" width="17.88671875" style="1" customWidth="1"/>
    <col min="10" max="10" width="19.88671875" style="3" customWidth="1"/>
    <col min="11" max="11" width="31.88671875" style="8" customWidth="1"/>
    <col min="12" max="12" width="32" style="359" customWidth="1"/>
    <col min="13" max="13" width="17.109375" style="6" customWidth="1"/>
    <col min="14" max="17" width="10.88671875" style="6" bestFit="1" customWidth="1"/>
    <col min="18" max="16384" width="8.88671875" style="6"/>
  </cols>
  <sheetData>
    <row r="1" spans="1:29" s="64" customFormat="1" ht="62.25" customHeight="1">
      <c r="A1" s="356"/>
      <c r="B1" s="356"/>
      <c r="C1" s="323"/>
      <c r="D1" s="994" t="s">
        <v>1169</v>
      </c>
      <c r="E1" s="994"/>
      <c r="F1" s="994"/>
      <c r="G1" s="994"/>
      <c r="H1" s="994"/>
      <c r="I1" s="994"/>
      <c r="J1" s="994"/>
      <c r="K1" s="994"/>
    </row>
    <row r="2" spans="1:29">
      <c r="A2" s="980" t="s">
        <v>3044</v>
      </c>
      <c r="B2" s="980"/>
      <c r="C2" s="980"/>
      <c r="D2" s="980"/>
      <c r="E2" s="980"/>
      <c r="F2" s="980"/>
      <c r="G2" s="980"/>
      <c r="H2" s="980"/>
      <c r="I2" s="980"/>
      <c r="J2" s="980"/>
      <c r="K2" s="980"/>
      <c r="L2" s="357"/>
    </row>
    <row r="3" spans="1:29" s="356" customFormat="1" ht="15">
      <c r="A3" s="981"/>
      <c r="B3" s="981"/>
      <c r="C3" s="981"/>
      <c r="D3" s="981"/>
      <c r="E3" s="981"/>
      <c r="F3" s="981"/>
      <c r="G3" s="981"/>
      <c r="H3" s="981"/>
      <c r="I3" s="981"/>
      <c r="J3" s="981"/>
      <c r="K3" s="981"/>
      <c r="L3" s="64"/>
    </row>
    <row r="4" spans="1:29" s="356" customFormat="1">
      <c r="A4" s="982" t="s">
        <v>1171</v>
      </c>
      <c r="B4" s="982"/>
      <c r="C4" s="982"/>
      <c r="D4" s="982"/>
      <c r="E4" s="982"/>
      <c r="F4" s="982"/>
      <c r="G4" s="982"/>
      <c r="H4" s="982"/>
      <c r="I4" s="982"/>
      <c r="J4" s="982"/>
      <c r="K4" s="982"/>
      <c r="L4" s="64"/>
    </row>
    <row r="5" spans="1:29" ht="15">
      <c r="A5" s="981"/>
      <c r="B5" s="981"/>
      <c r="C5" s="981"/>
      <c r="D5" s="981"/>
      <c r="E5" s="981"/>
      <c r="F5" s="981"/>
      <c r="G5" s="981"/>
      <c r="H5" s="981"/>
      <c r="I5" s="981"/>
      <c r="J5" s="981"/>
      <c r="K5" s="981"/>
      <c r="L5" s="64"/>
    </row>
    <row r="6" spans="1:29" s="451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928"/>
      <c r="L6" s="19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s="63" customFormat="1">
      <c r="A7" s="942" t="s">
        <v>20</v>
      </c>
      <c r="B7" s="942"/>
      <c r="C7" s="942"/>
      <c r="D7" s="52"/>
      <c r="E7" s="52"/>
      <c r="F7" s="20"/>
      <c r="G7" s="942" t="s">
        <v>21</v>
      </c>
      <c r="H7" s="942"/>
      <c r="I7" s="942"/>
      <c r="J7" s="942"/>
      <c r="K7" s="942"/>
    </row>
    <row r="8" spans="1:29" s="63" customFormat="1" ht="30.75" customHeight="1">
      <c r="A8" s="945" t="s">
        <v>27</v>
      </c>
      <c r="B8" s="945"/>
      <c r="C8" s="945"/>
      <c r="D8" s="945"/>
      <c r="E8" s="207"/>
      <c r="F8" s="207"/>
      <c r="G8" s="946" t="s">
        <v>1172</v>
      </c>
      <c r="H8" s="946"/>
      <c r="I8" s="946"/>
      <c r="J8" s="22" t="s">
        <v>1173</v>
      </c>
      <c r="K8" s="22"/>
    </row>
    <row r="9" spans="1:29" s="63" customFormat="1" ht="15">
      <c r="A9" s="946"/>
      <c r="B9" s="946"/>
      <c r="C9" s="946"/>
      <c r="D9" s="946"/>
      <c r="E9" s="208"/>
      <c r="F9" s="208"/>
      <c r="G9" s="22"/>
      <c r="H9" s="22"/>
      <c r="I9" s="22"/>
      <c r="J9" s="22"/>
      <c r="K9" s="22"/>
      <c r="V9" s="23" t="s">
        <v>22</v>
      </c>
      <c r="W9" s="23" t="s">
        <v>22</v>
      </c>
    </row>
    <row r="10" spans="1:29" s="63" customFormat="1" ht="15">
      <c r="A10" s="25"/>
      <c r="B10" s="25"/>
      <c r="C10" s="51" t="s">
        <v>28</v>
      </c>
      <c r="D10" s="53"/>
      <c r="E10" s="53"/>
      <c r="F10" s="26"/>
      <c r="G10" s="24"/>
      <c r="H10" s="24"/>
      <c r="I10" s="24"/>
      <c r="J10" s="947" t="s">
        <v>28</v>
      </c>
      <c r="K10" s="947"/>
    </row>
    <row r="11" spans="1:29" s="63" customFormat="1" ht="15">
      <c r="A11" s="63" t="s">
        <v>3034</v>
      </c>
      <c r="B11" s="28"/>
      <c r="C11" s="48"/>
      <c r="D11" s="54"/>
      <c r="E11" s="54"/>
      <c r="F11" s="28"/>
      <c r="G11" s="27"/>
      <c r="H11" s="27"/>
      <c r="I11" s="28"/>
      <c r="J11" s="28"/>
      <c r="K11" s="29" t="s">
        <v>23</v>
      </c>
    </row>
    <row r="12" spans="1:29" s="451" customFormat="1">
      <c r="A12" s="358"/>
      <c r="B12" s="4"/>
      <c r="C12" s="7"/>
      <c r="D12" s="7"/>
      <c r="E12" s="7"/>
      <c r="F12" s="1"/>
      <c r="G12" s="1"/>
      <c r="H12" s="2"/>
      <c r="I12" s="1"/>
      <c r="J12" s="3"/>
      <c r="K12" s="8"/>
      <c r="L12" s="359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s="361" customFormat="1" ht="34.5" customHeight="1">
      <c r="A13" s="945" t="s">
        <v>24</v>
      </c>
      <c r="B13" s="945"/>
      <c r="C13" s="983" t="s">
        <v>1171</v>
      </c>
      <c r="D13" s="983"/>
      <c r="E13" s="983"/>
      <c r="F13" s="983"/>
      <c r="G13" s="983"/>
      <c r="H13" s="983"/>
      <c r="I13" s="983"/>
      <c r="J13" s="983"/>
      <c r="K13" s="983"/>
      <c r="L13" s="360"/>
    </row>
    <row r="14" spans="1:29" s="63" customFormat="1">
      <c r="A14" s="64" t="s">
        <v>25</v>
      </c>
      <c r="B14" s="64"/>
      <c r="C14" s="362"/>
      <c r="D14" s="323"/>
      <c r="E14" s="323"/>
      <c r="F14" s="64"/>
      <c r="G14" s="64"/>
      <c r="H14" s="64"/>
      <c r="I14" s="363"/>
      <c r="J14" s="364"/>
      <c r="K14" s="365" t="s">
        <v>26</v>
      </c>
      <c r="L14" s="366"/>
      <c r="M14" s="367"/>
      <c r="N14" s="367"/>
      <c r="O14" s="367"/>
    </row>
    <row r="15" spans="1:29" s="356" customFormat="1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  <c r="K15" s="928"/>
      <c r="L15" s="359"/>
      <c r="M15" s="368"/>
      <c r="N15" s="368"/>
    </row>
    <row r="16" spans="1:29" s="356" customFormat="1" ht="39" customHeight="1">
      <c r="A16" s="988" t="s">
        <v>0</v>
      </c>
      <c r="B16" s="990" t="s">
        <v>19</v>
      </c>
      <c r="C16" s="990" t="s">
        <v>9</v>
      </c>
      <c r="D16" s="990" t="s">
        <v>7</v>
      </c>
      <c r="E16" s="369"/>
      <c r="F16" s="990" t="s">
        <v>3035</v>
      </c>
      <c r="G16" s="990"/>
      <c r="H16" s="990" t="s">
        <v>3036</v>
      </c>
      <c r="I16" s="990"/>
      <c r="J16" s="990" t="s">
        <v>3039</v>
      </c>
      <c r="K16" s="992" t="s">
        <v>8</v>
      </c>
      <c r="L16" s="359"/>
      <c r="M16" s="368"/>
      <c r="N16" s="368"/>
    </row>
    <row r="17" spans="1:14" s="356" customFormat="1" ht="76.2">
      <c r="A17" s="989"/>
      <c r="B17" s="991"/>
      <c r="C17" s="991"/>
      <c r="D17" s="991"/>
      <c r="E17" s="370"/>
      <c r="F17" s="371" t="s">
        <v>10</v>
      </c>
      <c r="G17" s="370" t="s">
        <v>11</v>
      </c>
      <c r="H17" s="372" t="s">
        <v>3037</v>
      </c>
      <c r="I17" s="370" t="s">
        <v>3038</v>
      </c>
      <c r="J17" s="991"/>
      <c r="K17" s="993"/>
      <c r="L17" s="359"/>
      <c r="M17" s="368"/>
      <c r="N17" s="368"/>
    </row>
    <row r="18" spans="1:14" s="356" customFormat="1">
      <c r="A18" s="373" t="s">
        <v>1</v>
      </c>
      <c r="B18" s="374">
        <v>2</v>
      </c>
      <c r="C18" s="374" t="s">
        <v>4</v>
      </c>
      <c r="D18" s="374" t="s">
        <v>5</v>
      </c>
      <c r="E18" s="374"/>
      <c r="F18" s="374" t="s">
        <v>6</v>
      </c>
      <c r="G18" s="374" t="s">
        <v>13</v>
      </c>
      <c r="H18" s="374" t="s">
        <v>14</v>
      </c>
      <c r="I18" s="374" t="s">
        <v>15</v>
      </c>
      <c r="J18" s="374" t="s">
        <v>16</v>
      </c>
      <c r="K18" s="375" t="s">
        <v>17</v>
      </c>
      <c r="L18" s="359"/>
      <c r="M18" s="368"/>
      <c r="N18" s="368"/>
    </row>
    <row r="19" spans="1:14" ht="30" hidden="1" outlineLevel="1">
      <c r="A19" s="40" t="e">
        <f>#REF!+1</f>
        <v>#REF!</v>
      </c>
      <c r="B19" s="69" t="s">
        <v>1569</v>
      </c>
      <c r="C19" s="202" t="s">
        <v>31</v>
      </c>
      <c r="D19" s="202">
        <v>1</v>
      </c>
      <c r="E19" s="202"/>
      <c r="F19" s="577"/>
      <c r="G19" s="577"/>
      <c r="H19" s="577"/>
      <c r="I19" s="577"/>
      <c r="J19" s="577"/>
      <c r="K19" s="577"/>
      <c r="M19" s="368"/>
      <c r="N19" s="368"/>
    </row>
    <row r="20" spans="1:14" ht="30" hidden="1" outlineLevel="1">
      <c r="A20" s="40" t="e">
        <f t="shared" ref="A20:A83" si="0">A19+1</f>
        <v>#REF!</v>
      </c>
      <c r="B20" s="69" t="s">
        <v>1570</v>
      </c>
      <c r="C20" s="202" t="s">
        <v>31</v>
      </c>
      <c r="D20" s="202">
        <v>7</v>
      </c>
      <c r="E20" s="202"/>
      <c r="F20" s="577"/>
      <c r="G20" s="577"/>
      <c r="H20" s="577"/>
      <c r="I20" s="577"/>
      <c r="J20" s="577"/>
      <c r="K20" s="577"/>
      <c r="M20" s="368"/>
      <c r="N20" s="368"/>
    </row>
    <row r="21" spans="1:14" ht="15" hidden="1" outlineLevel="1">
      <c r="A21" s="40" t="e">
        <f t="shared" si="0"/>
        <v>#REF!</v>
      </c>
      <c r="B21" s="69" t="s">
        <v>86</v>
      </c>
      <c r="C21" s="202" t="s">
        <v>31</v>
      </c>
      <c r="D21" s="202">
        <v>2</v>
      </c>
      <c r="E21" s="202"/>
      <c r="F21" s="577"/>
      <c r="G21" s="577"/>
      <c r="H21" s="577"/>
      <c r="I21" s="577"/>
      <c r="J21" s="577"/>
      <c r="K21" s="577"/>
      <c r="M21" s="368"/>
      <c r="N21" s="368"/>
    </row>
    <row r="22" spans="1:14" ht="30" hidden="1" outlineLevel="1">
      <c r="A22" s="40" t="e">
        <f t="shared" si="0"/>
        <v>#REF!</v>
      </c>
      <c r="B22" s="69" t="s">
        <v>1571</v>
      </c>
      <c r="C22" s="202" t="s">
        <v>31</v>
      </c>
      <c r="D22" s="202">
        <v>8</v>
      </c>
      <c r="E22" s="202"/>
      <c r="F22" s="577"/>
      <c r="G22" s="577"/>
      <c r="H22" s="577"/>
      <c r="I22" s="577"/>
      <c r="J22" s="577"/>
      <c r="K22" s="577"/>
      <c r="M22" s="368"/>
      <c r="N22" s="368"/>
    </row>
    <row r="23" spans="1:14" ht="30" hidden="1" outlineLevel="1">
      <c r="A23" s="40" t="e">
        <f t="shared" si="0"/>
        <v>#REF!</v>
      </c>
      <c r="B23" s="69" t="s">
        <v>1572</v>
      </c>
      <c r="C23" s="202" t="s">
        <v>31</v>
      </c>
      <c r="D23" s="202">
        <v>7</v>
      </c>
      <c r="E23" s="202"/>
      <c r="F23" s="577"/>
      <c r="G23" s="577"/>
      <c r="H23" s="577"/>
      <c r="I23" s="577"/>
      <c r="J23" s="577"/>
      <c r="K23" s="577"/>
      <c r="M23" s="368"/>
      <c r="N23" s="368"/>
    </row>
    <row r="24" spans="1:14" ht="30" hidden="1" outlineLevel="1">
      <c r="A24" s="40" t="e">
        <f t="shared" si="0"/>
        <v>#REF!</v>
      </c>
      <c r="B24" s="69" t="s">
        <v>1573</v>
      </c>
      <c r="C24" s="202" t="s">
        <v>31</v>
      </c>
      <c r="D24" s="202">
        <v>10</v>
      </c>
      <c r="E24" s="202"/>
      <c r="F24" s="577"/>
      <c r="G24" s="577"/>
      <c r="H24" s="577"/>
      <c r="I24" s="577"/>
      <c r="J24" s="577"/>
      <c r="K24" s="577"/>
      <c r="M24" s="368"/>
      <c r="N24" s="368"/>
    </row>
    <row r="25" spans="1:14" ht="30" hidden="1" outlineLevel="1">
      <c r="A25" s="40" t="e">
        <f t="shared" si="0"/>
        <v>#REF!</v>
      </c>
      <c r="B25" s="69" t="s">
        <v>1574</v>
      </c>
      <c r="C25" s="202" t="s">
        <v>31</v>
      </c>
      <c r="D25" s="202">
        <v>2</v>
      </c>
      <c r="E25" s="202"/>
      <c r="F25" s="577"/>
      <c r="G25" s="577"/>
      <c r="H25" s="577"/>
      <c r="I25" s="577"/>
      <c r="J25" s="577"/>
      <c r="K25" s="577"/>
      <c r="M25" s="368"/>
      <c r="N25" s="368"/>
    </row>
    <row r="26" spans="1:14" ht="30" hidden="1" outlineLevel="1">
      <c r="A26" s="40" t="e">
        <f t="shared" si="0"/>
        <v>#REF!</v>
      </c>
      <c r="B26" s="69" t="s">
        <v>1575</v>
      </c>
      <c r="C26" s="202" t="s">
        <v>31</v>
      </c>
      <c r="D26" s="202">
        <v>1</v>
      </c>
      <c r="E26" s="202"/>
      <c r="F26" s="577"/>
      <c r="G26" s="577"/>
      <c r="H26" s="577"/>
      <c r="I26" s="577"/>
      <c r="J26" s="577"/>
      <c r="K26" s="577"/>
      <c r="M26" s="368"/>
      <c r="N26" s="368"/>
    </row>
    <row r="27" spans="1:14" ht="30" hidden="1" outlineLevel="1">
      <c r="A27" s="40" t="e">
        <f t="shared" si="0"/>
        <v>#REF!</v>
      </c>
      <c r="B27" s="69" t="s">
        <v>1576</v>
      </c>
      <c r="C27" s="202" t="s">
        <v>31</v>
      </c>
      <c r="D27" s="202">
        <v>2</v>
      </c>
      <c r="E27" s="202"/>
      <c r="F27" s="577"/>
      <c r="G27" s="577"/>
      <c r="H27" s="577"/>
      <c r="I27" s="577"/>
      <c r="J27" s="577"/>
      <c r="K27" s="577"/>
      <c r="M27" s="368"/>
      <c r="N27" s="368"/>
    </row>
    <row r="28" spans="1:14" ht="15" hidden="1" outlineLevel="1">
      <c r="A28" s="40" t="e">
        <f t="shared" si="0"/>
        <v>#REF!</v>
      </c>
      <c r="B28" s="69" t="s">
        <v>87</v>
      </c>
      <c r="C28" s="202" t="s">
        <v>31</v>
      </c>
      <c r="D28" s="202">
        <v>18</v>
      </c>
      <c r="E28" s="202"/>
      <c r="F28" s="577"/>
      <c r="G28" s="577"/>
      <c r="H28" s="577"/>
      <c r="I28" s="577"/>
      <c r="J28" s="577"/>
      <c r="K28" s="577"/>
      <c r="M28" s="368"/>
      <c r="N28" s="368"/>
    </row>
    <row r="29" spans="1:14" ht="15" hidden="1" outlineLevel="1">
      <c r="A29" s="40" t="e">
        <f t="shared" si="0"/>
        <v>#REF!</v>
      </c>
      <c r="B29" s="69" t="s">
        <v>1577</v>
      </c>
      <c r="C29" s="202" t="s">
        <v>31</v>
      </c>
      <c r="D29" s="202">
        <v>4</v>
      </c>
      <c r="E29" s="202"/>
      <c r="F29" s="577"/>
      <c r="G29" s="577"/>
      <c r="H29" s="577"/>
      <c r="I29" s="577"/>
      <c r="J29" s="577"/>
      <c r="K29" s="577"/>
      <c r="M29" s="368"/>
      <c r="N29" s="368"/>
    </row>
    <row r="30" spans="1:14" ht="30" hidden="1" outlineLevel="1">
      <c r="A30" s="40" t="e">
        <f t="shared" si="0"/>
        <v>#REF!</v>
      </c>
      <c r="B30" s="69" t="s">
        <v>1578</v>
      </c>
      <c r="C30" s="202" t="s">
        <v>31</v>
      </c>
      <c r="D30" s="202">
        <v>6</v>
      </c>
      <c r="E30" s="202"/>
      <c r="F30" s="577"/>
      <c r="G30" s="577"/>
      <c r="H30" s="577"/>
      <c r="I30" s="577"/>
      <c r="J30" s="577"/>
      <c r="K30" s="577"/>
      <c r="M30" s="368"/>
      <c r="N30" s="368"/>
    </row>
    <row r="31" spans="1:14" ht="30" hidden="1" outlineLevel="1">
      <c r="A31" s="40" t="e">
        <f t="shared" si="0"/>
        <v>#REF!</v>
      </c>
      <c r="B31" s="69" t="s">
        <v>1579</v>
      </c>
      <c r="C31" s="202" t="s">
        <v>31</v>
      </c>
      <c r="D31" s="202">
        <v>13</v>
      </c>
      <c r="E31" s="202"/>
      <c r="F31" s="577"/>
      <c r="G31" s="577"/>
      <c r="H31" s="577"/>
      <c r="I31" s="577"/>
      <c r="J31" s="577"/>
      <c r="K31" s="577"/>
      <c r="M31" s="368"/>
      <c r="N31" s="368"/>
    </row>
    <row r="32" spans="1:14" ht="15" hidden="1" outlineLevel="1">
      <c r="A32" s="40" t="e">
        <f t="shared" si="0"/>
        <v>#REF!</v>
      </c>
      <c r="B32" s="69" t="s">
        <v>1580</v>
      </c>
      <c r="C32" s="202" t="s">
        <v>31</v>
      </c>
      <c r="D32" s="202">
        <v>23</v>
      </c>
      <c r="E32" s="202"/>
      <c r="F32" s="577"/>
      <c r="G32" s="577"/>
      <c r="H32" s="577"/>
      <c r="I32" s="577"/>
      <c r="J32" s="577"/>
      <c r="K32" s="577"/>
      <c r="M32" s="368"/>
      <c r="N32" s="368"/>
    </row>
    <row r="33" spans="1:14" ht="15" hidden="1" outlineLevel="1">
      <c r="A33" s="40" t="e">
        <f t="shared" si="0"/>
        <v>#REF!</v>
      </c>
      <c r="B33" s="69" t="s">
        <v>1581</v>
      </c>
      <c r="C33" s="202" t="s">
        <v>31</v>
      </c>
      <c r="D33" s="202">
        <v>9</v>
      </c>
      <c r="E33" s="202"/>
      <c r="F33" s="577"/>
      <c r="G33" s="577"/>
      <c r="H33" s="577"/>
      <c r="I33" s="577"/>
      <c r="J33" s="577"/>
      <c r="K33" s="577"/>
      <c r="M33" s="368"/>
      <c r="N33" s="368"/>
    </row>
    <row r="34" spans="1:14" ht="15" hidden="1" outlineLevel="1">
      <c r="A34" s="40" t="e">
        <f t="shared" si="0"/>
        <v>#REF!</v>
      </c>
      <c r="B34" s="69" t="s">
        <v>1582</v>
      </c>
      <c r="C34" s="202" t="s">
        <v>31</v>
      </c>
      <c r="D34" s="202">
        <v>25</v>
      </c>
      <c r="E34" s="202"/>
      <c r="F34" s="577"/>
      <c r="G34" s="577"/>
      <c r="H34" s="577"/>
      <c r="I34" s="577"/>
      <c r="J34" s="577"/>
      <c r="K34" s="577"/>
      <c r="M34" s="368"/>
      <c r="N34" s="368"/>
    </row>
    <row r="35" spans="1:14" ht="15" hidden="1" outlineLevel="1">
      <c r="A35" s="40" t="e">
        <f t="shared" si="0"/>
        <v>#REF!</v>
      </c>
      <c r="B35" s="69" t="s">
        <v>88</v>
      </c>
      <c r="C35" s="202" t="s">
        <v>31</v>
      </c>
      <c r="D35" s="202">
        <v>13</v>
      </c>
      <c r="E35" s="202"/>
      <c r="F35" s="577"/>
      <c r="G35" s="577"/>
      <c r="H35" s="577"/>
      <c r="I35" s="577"/>
      <c r="J35" s="577"/>
      <c r="K35" s="577"/>
      <c r="M35" s="368"/>
      <c r="N35" s="368"/>
    </row>
    <row r="36" spans="1:14" ht="15" hidden="1" outlineLevel="1">
      <c r="A36" s="40" t="e">
        <f t="shared" si="0"/>
        <v>#REF!</v>
      </c>
      <c r="B36" s="69" t="s">
        <v>89</v>
      </c>
      <c r="C36" s="202" t="s">
        <v>31</v>
      </c>
      <c r="D36" s="202">
        <v>62</v>
      </c>
      <c r="E36" s="202"/>
      <c r="F36" s="577"/>
      <c r="G36" s="577"/>
      <c r="H36" s="577"/>
      <c r="I36" s="577"/>
      <c r="J36" s="577"/>
      <c r="K36" s="577"/>
      <c r="M36" s="368"/>
      <c r="N36" s="368"/>
    </row>
    <row r="37" spans="1:14" ht="30" hidden="1" outlineLevel="1">
      <c r="A37" s="40" t="e">
        <f t="shared" si="0"/>
        <v>#REF!</v>
      </c>
      <c r="B37" s="69" t="s">
        <v>1583</v>
      </c>
      <c r="C37" s="202" t="s">
        <v>31</v>
      </c>
      <c r="D37" s="202">
        <v>1</v>
      </c>
      <c r="E37" s="202"/>
      <c r="F37" s="577"/>
      <c r="G37" s="577"/>
      <c r="H37" s="577"/>
      <c r="I37" s="577"/>
      <c r="J37" s="577"/>
      <c r="K37" s="577"/>
      <c r="M37" s="368"/>
      <c r="N37" s="368"/>
    </row>
    <row r="38" spans="1:14" ht="30" hidden="1" outlineLevel="1">
      <c r="A38" s="40" t="e">
        <f t="shared" si="0"/>
        <v>#REF!</v>
      </c>
      <c r="B38" s="69" t="s">
        <v>1584</v>
      </c>
      <c r="C38" s="202" t="s">
        <v>31</v>
      </c>
      <c r="D38" s="202">
        <v>64</v>
      </c>
      <c r="E38" s="202"/>
      <c r="F38" s="577"/>
      <c r="G38" s="577"/>
      <c r="H38" s="577"/>
      <c r="I38" s="577"/>
      <c r="J38" s="577"/>
      <c r="K38" s="577"/>
      <c r="M38" s="368"/>
      <c r="N38" s="368"/>
    </row>
    <row r="39" spans="1:14" ht="15" hidden="1" outlineLevel="1">
      <c r="A39" s="40" t="e">
        <f t="shared" si="0"/>
        <v>#REF!</v>
      </c>
      <c r="B39" s="69" t="s">
        <v>1585</v>
      </c>
      <c r="C39" s="202" t="s">
        <v>31</v>
      </c>
      <c r="D39" s="202">
        <v>50</v>
      </c>
      <c r="E39" s="202"/>
      <c r="F39" s="577"/>
      <c r="G39" s="577"/>
      <c r="H39" s="577"/>
      <c r="I39" s="577"/>
      <c r="J39" s="577"/>
      <c r="K39" s="577"/>
      <c r="M39" s="368"/>
      <c r="N39" s="368"/>
    </row>
    <row r="40" spans="1:14" ht="15" hidden="1" outlineLevel="1">
      <c r="A40" s="40" t="e">
        <f t="shared" si="0"/>
        <v>#REF!</v>
      </c>
      <c r="B40" s="69" t="s">
        <v>90</v>
      </c>
      <c r="C40" s="202" t="s">
        <v>31</v>
      </c>
      <c r="D40" s="202">
        <v>18</v>
      </c>
      <c r="E40" s="202"/>
      <c r="F40" s="577"/>
      <c r="G40" s="577"/>
      <c r="H40" s="577"/>
      <c r="I40" s="577"/>
      <c r="J40" s="577"/>
      <c r="K40" s="577"/>
      <c r="M40" s="368"/>
      <c r="N40" s="368"/>
    </row>
    <row r="41" spans="1:14" ht="15" hidden="1" outlineLevel="1">
      <c r="A41" s="40" t="e">
        <f t="shared" si="0"/>
        <v>#REF!</v>
      </c>
      <c r="B41" s="69" t="s">
        <v>1586</v>
      </c>
      <c r="C41" s="202" t="s">
        <v>31</v>
      </c>
      <c r="D41" s="202">
        <v>18</v>
      </c>
      <c r="E41" s="202"/>
      <c r="F41" s="577"/>
      <c r="G41" s="577"/>
      <c r="H41" s="577"/>
      <c r="I41" s="577"/>
      <c r="J41" s="577"/>
      <c r="K41" s="577"/>
      <c r="M41" s="368"/>
      <c r="N41" s="368"/>
    </row>
    <row r="42" spans="1:14" ht="45" hidden="1" outlineLevel="1">
      <c r="A42" s="40" t="e">
        <f t="shared" si="0"/>
        <v>#REF!</v>
      </c>
      <c r="B42" s="69" t="s">
        <v>1587</v>
      </c>
      <c r="C42" s="202" t="s">
        <v>31</v>
      </c>
      <c r="D42" s="202">
        <v>22</v>
      </c>
      <c r="E42" s="202"/>
      <c r="F42" s="577"/>
      <c r="G42" s="577"/>
      <c r="H42" s="577"/>
      <c r="I42" s="577"/>
      <c r="J42" s="577"/>
      <c r="K42" s="577"/>
      <c r="M42" s="368"/>
      <c r="N42" s="368"/>
    </row>
    <row r="43" spans="1:14" ht="45" hidden="1" outlineLevel="1">
      <c r="A43" s="40" t="e">
        <f t="shared" si="0"/>
        <v>#REF!</v>
      </c>
      <c r="B43" s="69" t="s">
        <v>91</v>
      </c>
      <c r="C43" s="202" t="s">
        <v>31</v>
      </c>
      <c r="D43" s="202">
        <v>10</v>
      </c>
      <c r="E43" s="202"/>
      <c r="F43" s="577"/>
      <c r="G43" s="577"/>
      <c r="H43" s="577"/>
      <c r="I43" s="577"/>
      <c r="J43" s="577"/>
      <c r="K43" s="577"/>
      <c r="M43" s="368"/>
      <c r="N43" s="368"/>
    </row>
    <row r="44" spans="1:14" ht="30" hidden="1" outlineLevel="1">
      <c r="A44" s="40" t="e">
        <f t="shared" si="0"/>
        <v>#REF!</v>
      </c>
      <c r="B44" s="69" t="s">
        <v>92</v>
      </c>
      <c r="C44" s="202" t="s">
        <v>31</v>
      </c>
      <c r="D44" s="202">
        <v>2</v>
      </c>
      <c r="E44" s="202"/>
      <c r="F44" s="577"/>
      <c r="G44" s="577"/>
      <c r="H44" s="577"/>
      <c r="I44" s="577"/>
      <c r="J44" s="577"/>
      <c r="K44" s="577"/>
      <c r="M44" s="368"/>
      <c r="N44" s="368"/>
    </row>
    <row r="45" spans="1:14" ht="45" hidden="1" outlineLevel="1">
      <c r="A45" s="40" t="e">
        <f t="shared" si="0"/>
        <v>#REF!</v>
      </c>
      <c r="B45" s="69" t="s">
        <v>93</v>
      </c>
      <c r="C45" s="202" t="s">
        <v>31</v>
      </c>
      <c r="D45" s="202">
        <v>1</v>
      </c>
      <c r="E45" s="202"/>
      <c r="F45" s="577"/>
      <c r="G45" s="577"/>
      <c r="H45" s="577"/>
      <c r="I45" s="577"/>
      <c r="J45" s="577"/>
      <c r="K45" s="577"/>
      <c r="M45" s="368"/>
      <c r="N45" s="368"/>
    </row>
    <row r="46" spans="1:14" ht="15" hidden="1" outlineLevel="1">
      <c r="A46" s="40" t="e">
        <f t="shared" si="0"/>
        <v>#REF!</v>
      </c>
      <c r="B46" s="69" t="s">
        <v>1588</v>
      </c>
      <c r="C46" s="202" t="s">
        <v>31</v>
      </c>
      <c r="D46" s="202">
        <v>8</v>
      </c>
      <c r="E46" s="202"/>
      <c r="F46" s="577"/>
      <c r="G46" s="577"/>
      <c r="H46" s="577"/>
      <c r="I46" s="577"/>
      <c r="J46" s="577"/>
      <c r="K46" s="577"/>
      <c r="M46" s="368"/>
      <c r="N46" s="368"/>
    </row>
    <row r="47" spans="1:14" ht="15" hidden="1" outlineLevel="1">
      <c r="A47" s="40" t="e">
        <f t="shared" si="0"/>
        <v>#REF!</v>
      </c>
      <c r="B47" s="69" t="s">
        <v>1589</v>
      </c>
      <c r="C47" s="202" t="s">
        <v>2</v>
      </c>
      <c r="D47" s="202">
        <v>1100</v>
      </c>
      <c r="E47" s="202"/>
      <c r="F47" s="577"/>
      <c r="G47" s="577"/>
      <c r="H47" s="577"/>
      <c r="I47" s="577"/>
      <c r="J47" s="577"/>
      <c r="K47" s="577"/>
      <c r="M47" s="368"/>
      <c r="N47" s="368"/>
    </row>
    <row r="48" spans="1:14" ht="15" hidden="1" outlineLevel="1">
      <c r="A48" s="40" t="e">
        <f t="shared" si="0"/>
        <v>#REF!</v>
      </c>
      <c r="B48" s="69" t="s">
        <v>1590</v>
      </c>
      <c r="C48" s="202" t="s">
        <v>31</v>
      </c>
      <c r="D48" s="202">
        <v>400</v>
      </c>
      <c r="E48" s="202"/>
      <c r="F48" s="577"/>
      <c r="G48" s="577"/>
      <c r="H48" s="577"/>
      <c r="I48" s="577"/>
      <c r="J48" s="577"/>
      <c r="K48" s="577"/>
      <c r="M48" s="368"/>
      <c r="N48" s="368"/>
    </row>
    <row r="49" spans="1:14" ht="15" hidden="1" outlineLevel="1">
      <c r="A49" s="40" t="e">
        <f t="shared" si="0"/>
        <v>#REF!</v>
      </c>
      <c r="B49" s="69" t="s">
        <v>1591</v>
      </c>
      <c r="C49" s="202" t="s">
        <v>31</v>
      </c>
      <c r="D49" s="202">
        <v>144</v>
      </c>
      <c r="E49" s="202"/>
      <c r="F49" s="577"/>
      <c r="G49" s="577"/>
      <c r="H49" s="577"/>
      <c r="I49" s="577"/>
      <c r="J49" s="577"/>
      <c r="K49" s="577"/>
      <c r="M49" s="368"/>
      <c r="N49" s="368"/>
    </row>
    <row r="50" spans="1:14" ht="30" hidden="1" outlineLevel="1">
      <c r="A50" s="40" t="e">
        <f t="shared" si="0"/>
        <v>#REF!</v>
      </c>
      <c r="B50" s="69" t="s">
        <v>94</v>
      </c>
      <c r="C50" s="202" t="s">
        <v>31</v>
      </c>
      <c r="D50" s="202">
        <v>8</v>
      </c>
      <c r="E50" s="202"/>
      <c r="F50" s="577"/>
      <c r="G50" s="577"/>
      <c r="H50" s="577"/>
      <c r="I50" s="577"/>
      <c r="J50" s="577"/>
      <c r="K50" s="577"/>
      <c r="M50" s="368"/>
      <c r="N50" s="368"/>
    </row>
    <row r="51" spans="1:14" ht="15" hidden="1" outlineLevel="1">
      <c r="A51" s="40" t="e">
        <f t="shared" si="0"/>
        <v>#REF!</v>
      </c>
      <c r="B51" s="69" t="s">
        <v>1592</v>
      </c>
      <c r="C51" s="202" t="s">
        <v>31</v>
      </c>
      <c r="D51" s="202">
        <v>42</v>
      </c>
      <c r="E51" s="202"/>
      <c r="F51" s="577"/>
      <c r="G51" s="577"/>
      <c r="H51" s="577"/>
      <c r="I51" s="577"/>
      <c r="J51" s="577"/>
      <c r="K51" s="577"/>
      <c r="M51" s="368"/>
      <c r="N51" s="368"/>
    </row>
    <row r="52" spans="1:14" ht="30" hidden="1" outlineLevel="1">
      <c r="A52" s="40" t="e">
        <f t="shared" si="0"/>
        <v>#REF!</v>
      </c>
      <c r="B52" s="69" t="s">
        <v>1593</v>
      </c>
      <c r="C52" s="202" t="s">
        <v>31</v>
      </c>
      <c r="D52" s="202">
        <v>21</v>
      </c>
      <c r="E52" s="202"/>
      <c r="F52" s="577"/>
      <c r="G52" s="577"/>
      <c r="H52" s="577"/>
      <c r="I52" s="577"/>
      <c r="J52" s="577"/>
      <c r="K52" s="577"/>
      <c r="M52" s="368"/>
      <c r="N52" s="368"/>
    </row>
    <row r="53" spans="1:14" ht="15" hidden="1" outlineLevel="1">
      <c r="A53" s="40" t="e">
        <f t="shared" si="0"/>
        <v>#REF!</v>
      </c>
      <c r="B53" s="69" t="s">
        <v>95</v>
      </c>
      <c r="C53" s="202" t="s">
        <v>31</v>
      </c>
      <c r="D53" s="202">
        <v>16</v>
      </c>
      <c r="E53" s="202"/>
      <c r="F53" s="577"/>
      <c r="G53" s="577"/>
      <c r="H53" s="577"/>
      <c r="I53" s="577"/>
      <c r="J53" s="577"/>
      <c r="K53" s="577"/>
      <c r="M53" s="368"/>
      <c r="N53" s="368"/>
    </row>
    <row r="54" spans="1:14" ht="30" hidden="1" outlineLevel="1">
      <c r="A54" s="40" t="e">
        <f t="shared" si="0"/>
        <v>#REF!</v>
      </c>
      <c r="B54" s="69" t="s">
        <v>1594</v>
      </c>
      <c r="C54" s="202" t="s">
        <v>31</v>
      </c>
      <c r="D54" s="202">
        <v>1</v>
      </c>
      <c r="E54" s="202"/>
      <c r="F54" s="577"/>
      <c r="G54" s="577"/>
      <c r="H54" s="577"/>
      <c r="I54" s="577"/>
      <c r="J54" s="577"/>
      <c r="K54" s="577"/>
      <c r="M54" s="368"/>
      <c r="N54" s="368"/>
    </row>
    <row r="55" spans="1:14" ht="45" hidden="1" outlineLevel="1">
      <c r="A55" s="40" t="e">
        <f t="shared" si="0"/>
        <v>#REF!</v>
      </c>
      <c r="B55" s="69" t="s">
        <v>1595</v>
      </c>
      <c r="C55" s="202" t="s">
        <v>31</v>
      </c>
      <c r="D55" s="202">
        <v>1</v>
      </c>
      <c r="E55" s="202"/>
      <c r="F55" s="577"/>
      <c r="G55" s="577"/>
      <c r="H55" s="577"/>
      <c r="I55" s="577"/>
      <c r="J55" s="577"/>
      <c r="K55" s="577"/>
      <c r="M55" s="368"/>
      <c r="N55" s="368"/>
    </row>
    <row r="56" spans="1:14" ht="45" hidden="1" outlineLevel="1">
      <c r="A56" s="40" t="e">
        <f t="shared" si="0"/>
        <v>#REF!</v>
      </c>
      <c r="B56" s="69" t="s">
        <v>1596</v>
      </c>
      <c r="C56" s="202" t="s">
        <v>31</v>
      </c>
      <c r="D56" s="202">
        <v>1</v>
      </c>
      <c r="E56" s="202"/>
      <c r="F56" s="577"/>
      <c r="G56" s="577"/>
      <c r="H56" s="577"/>
      <c r="I56" s="577"/>
      <c r="J56" s="577"/>
      <c r="K56" s="577"/>
      <c r="M56" s="368"/>
      <c r="N56" s="368"/>
    </row>
    <row r="57" spans="1:14" ht="45" hidden="1" outlineLevel="1">
      <c r="A57" s="40" t="e">
        <f t="shared" si="0"/>
        <v>#REF!</v>
      </c>
      <c r="B57" s="69" t="s">
        <v>96</v>
      </c>
      <c r="C57" s="202" t="s">
        <v>31</v>
      </c>
      <c r="D57" s="202">
        <v>21</v>
      </c>
      <c r="E57" s="202"/>
      <c r="F57" s="577"/>
      <c r="G57" s="577"/>
      <c r="H57" s="577"/>
      <c r="I57" s="577"/>
      <c r="J57" s="577"/>
      <c r="K57" s="577"/>
      <c r="M57" s="368"/>
      <c r="N57" s="368"/>
    </row>
    <row r="58" spans="1:14" ht="30" hidden="1" outlineLevel="1">
      <c r="A58" s="40" t="e">
        <f t="shared" si="0"/>
        <v>#REF!</v>
      </c>
      <c r="B58" s="69" t="s">
        <v>1597</v>
      </c>
      <c r="C58" s="202" t="s">
        <v>31</v>
      </c>
      <c r="D58" s="202">
        <v>15</v>
      </c>
      <c r="E58" s="202"/>
      <c r="F58" s="577"/>
      <c r="G58" s="577"/>
      <c r="H58" s="577"/>
      <c r="I58" s="577"/>
      <c r="J58" s="577"/>
      <c r="K58" s="577"/>
      <c r="M58" s="368"/>
      <c r="N58" s="368"/>
    </row>
    <row r="59" spans="1:14" ht="15" hidden="1" outlineLevel="1">
      <c r="A59" s="40" t="e">
        <f t="shared" si="0"/>
        <v>#REF!</v>
      </c>
      <c r="B59" s="69" t="s">
        <v>97</v>
      </c>
      <c r="C59" s="202" t="s">
        <v>1062</v>
      </c>
      <c r="D59" s="202">
        <v>1</v>
      </c>
      <c r="E59" s="202"/>
      <c r="F59" s="577"/>
      <c r="G59" s="577"/>
      <c r="H59" s="577"/>
      <c r="I59" s="577"/>
      <c r="J59" s="577"/>
      <c r="K59" s="577"/>
      <c r="M59" s="368"/>
      <c r="N59" s="368"/>
    </row>
    <row r="60" spans="1:14" ht="15" hidden="1" outlineLevel="1">
      <c r="A60" s="40" t="e">
        <f t="shared" si="0"/>
        <v>#REF!</v>
      </c>
      <c r="B60" s="69" t="s">
        <v>1598</v>
      </c>
      <c r="C60" s="202" t="s">
        <v>1062</v>
      </c>
      <c r="D60" s="202">
        <v>1</v>
      </c>
      <c r="E60" s="202"/>
      <c r="F60" s="577"/>
      <c r="G60" s="577"/>
      <c r="H60" s="577"/>
      <c r="I60" s="577"/>
      <c r="J60" s="577"/>
      <c r="K60" s="577"/>
      <c r="M60" s="368"/>
      <c r="N60" s="368"/>
    </row>
    <row r="61" spans="1:14" ht="15" hidden="1" outlineLevel="1">
      <c r="A61" s="40" t="e">
        <f t="shared" si="0"/>
        <v>#REF!</v>
      </c>
      <c r="B61" s="69" t="s">
        <v>98</v>
      </c>
      <c r="C61" s="202"/>
      <c r="D61" s="202"/>
      <c r="E61" s="202"/>
      <c r="F61" s="577"/>
      <c r="G61" s="577"/>
      <c r="H61" s="577"/>
      <c r="I61" s="577"/>
      <c r="J61" s="577"/>
      <c r="K61" s="577"/>
      <c r="M61" s="368"/>
      <c r="N61" s="368"/>
    </row>
    <row r="62" spans="1:14" ht="30" hidden="1" outlineLevel="1">
      <c r="A62" s="40" t="e">
        <f t="shared" si="0"/>
        <v>#REF!</v>
      </c>
      <c r="B62" s="69" t="s">
        <v>1599</v>
      </c>
      <c r="C62" s="202" t="s">
        <v>2</v>
      </c>
      <c r="D62" s="202">
        <v>13273</v>
      </c>
      <c r="E62" s="202"/>
      <c r="F62" s="577"/>
      <c r="G62" s="577"/>
      <c r="H62" s="577"/>
      <c r="I62" s="577"/>
      <c r="J62" s="577"/>
      <c r="K62" s="577"/>
      <c r="M62" s="368"/>
      <c r="N62" s="368"/>
    </row>
    <row r="63" spans="1:14" ht="30" hidden="1" outlineLevel="1">
      <c r="A63" s="40" t="e">
        <f t="shared" si="0"/>
        <v>#REF!</v>
      </c>
      <c r="B63" s="69" t="s">
        <v>1600</v>
      </c>
      <c r="C63" s="202" t="s">
        <v>2</v>
      </c>
      <c r="D63" s="202">
        <v>6265</v>
      </c>
      <c r="E63" s="202"/>
      <c r="F63" s="577"/>
      <c r="G63" s="577"/>
      <c r="H63" s="577"/>
      <c r="I63" s="577"/>
      <c r="J63" s="577"/>
      <c r="K63" s="577"/>
      <c r="M63" s="368"/>
      <c r="N63" s="368"/>
    </row>
    <row r="64" spans="1:14" ht="30" hidden="1" outlineLevel="1">
      <c r="A64" s="40" t="e">
        <f t="shared" si="0"/>
        <v>#REF!</v>
      </c>
      <c r="B64" s="69" t="s">
        <v>1601</v>
      </c>
      <c r="C64" s="202" t="s">
        <v>2</v>
      </c>
      <c r="D64" s="202">
        <v>2449</v>
      </c>
      <c r="E64" s="202"/>
      <c r="F64" s="577"/>
      <c r="G64" s="577"/>
      <c r="H64" s="577"/>
      <c r="I64" s="577"/>
      <c r="J64" s="577"/>
      <c r="K64" s="577"/>
      <c r="M64" s="368"/>
      <c r="N64" s="368"/>
    </row>
    <row r="65" spans="1:14" ht="30" hidden="1" outlineLevel="1">
      <c r="A65" s="40" t="e">
        <f t="shared" si="0"/>
        <v>#REF!</v>
      </c>
      <c r="B65" s="69" t="s">
        <v>1602</v>
      </c>
      <c r="C65" s="202" t="s">
        <v>2</v>
      </c>
      <c r="D65" s="202">
        <v>672</v>
      </c>
      <c r="E65" s="202"/>
      <c r="F65" s="577"/>
      <c r="G65" s="577"/>
      <c r="H65" s="577"/>
      <c r="I65" s="577"/>
      <c r="J65" s="577"/>
      <c r="K65" s="577"/>
      <c r="M65" s="368"/>
      <c r="N65" s="368"/>
    </row>
    <row r="66" spans="1:14" ht="30" hidden="1" outlineLevel="1">
      <c r="A66" s="40" t="e">
        <f t="shared" si="0"/>
        <v>#REF!</v>
      </c>
      <c r="B66" s="69" t="s">
        <v>1603</v>
      </c>
      <c r="C66" s="202" t="s">
        <v>2</v>
      </c>
      <c r="D66" s="202">
        <v>2167</v>
      </c>
      <c r="E66" s="202"/>
      <c r="F66" s="577"/>
      <c r="G66" s="577"/>
      <c r="H66" s="577"/>
      <c r="I66" s="577"/>
      <c r="J66" s="577"/>
      <c r="K66" s="577"/>
      <c r="M66" s="368"/>
      <c r="N66" s="368"/>
    </row>
    <row r="67" spans="1:14" ht="30" hidden="1" outlineLevel="1">
      <c r="A67" s="40" t="e">
        <f t="shared" si="0"/>
        <v>#REF!</v>
      </c>
      <c r="B67" s="69" t="s">
        <v>1604</v>
      </c>
      <c r="C67" s="202" t="s">
        <v>2</v>
      </c>
      <c r="D67" s="202">
        <v>1730</v>
      </c>
      <c r="E67" s="202"/>
      <c r="F67" s="577"/>
      <c r="G67" s="577"/>
      <c r="H67" s="577"/>
      <c r="I67" s="577"/>
      <c r="J67" s="577"/>
      <c r="K67" s="577"/>
      <c r="M67" s="368"/>
      <c r="N67" s="368"/>
    </row>
    <row r="68" spans="1:14" ht="30" hidden="1" outlineLevel="1">
      <c r="A68" s="40" t="e">
        <f t="shared" si="0"/>
        <v>#REF!</v>
      </c>
      <c r="B68" s="69" t="s">
        <v>3746</v>
      </c>
      <c r="C68" s="202" t="s">
        <v>2</v>
      </c>
      <c r="D68" s="202">
        <v>662</v>
      </c>
      <c r="E68" s="202"/>
      <c r="F68" s="577"/>
      <c r="G68" s="577"/>
      <c r="H68" s="577"/>
      <c r="I68" s="577"/>
      <c r="J68" s="577"/>
      <c r="K68" s="577"/>
      <c r="M68" s="368"/>
      <c r="N68" s="368"/>
    </row>
    <row r="69" spans="1:14" ht="30" hidden="1" outlineLevel="1">
      <c r="A69" s="40" t="e">
        <f t="shared" si="0"/>
        <v>#REF!</v>
      </c>
      <c r="B69" s="69" t="s">
        <v>1605</v>
      </c>
      <c r="C69" s="202" t="s">
        <v>2</v>
      </c>
      <c r="D69" s="202">
        <v>662</v>
      </c>
      <c r="E69" s="202"/>
      <c r="F69" s="577"/>
      <c r="G69" s="577"/>
      <c r="H69" s="577"/>
      <c r="I69" s="577"/>
      <c r="J69" s="577"/>
      <c r="K69" s="577"/>
      <c r="M69" s="368"/>
      <c r="N69" s="368"/>
    </row>
    <row r="70" spans="1:14" ht="30" hidden="1" outlineLevel="1">
      <c r="A70" s="40" t="e">
        <f t="shared" si="0"/>
        <v>#REF!</v>
      </c>
      <c r="B70" s="69" t="s">
        <v>1606</v>
      </c>
      <c r="C70" s="202" t="s">
        <v>31</v>
      </c>
      <c r="D70" s="202">
        <v>14</v>
      </c>
      <c r="E70" s="202"/>
      <c r="F70" s="577"/>
      <c r="G70" s="577"/>
      <c r="H70" s="577"/>
      <c r="I70" s="577"/>
      <c r="J70" s="577"/>
      <c r="K70" s="577"/>
      <c r="M70" s="368"/>
      <c r="N70" s="368"/>
    </row>
    <row r="71" spans="1:14" ht="15" hidden="1" outlineLevel="1">
      <c r="A71" s="40" t="e">
        <f t="shared" si="0"/>
        <v>#REF!</v>
      </c>
      <c r="B71" s="69" t="s">
        <v>3747</v>
      </c>
      <c r="C71" s="202" t="s">
        <v>2</v>
      </c>
      <c r="D71" s="202">
        <v>20</v>
      </c>
      <c r="E71" s="202"/>
      <c r="F71" s="577"/>
      <c r="G71" s="577"/>
      <c r="H71" s="577"/>
      <c r="I71" s="577"/>
      <c r="J71" s="577"/>
      <c r="K71" s="577"/>
      <c r="M71" s="368"/>
      <c r="N71" s="368"/>
    </row>
    <row r="72" spans="1:14" ht="15" hidden="1" outlineLevel="1">
      <c r="A72" s="40" t="e">
        <f t="shared" si="0"/>
        <v>#REF!</v>
      </c>
      <c r="B72" s="69" t="s">
        <v>102</v>
      </c>
      <c r="C72" s="202" t="s">
        <v>2</v>
      </c>
      <c r="D72" s="202">
        <v>130</v>
      </c>
      <c r="E72" s="202"/>
      <c r="F72" s="577"/>
      <c r="G72" s="577"/>
      <c r="H72" s="577"/>
      <c r="I72" s="577"/>
      <c r="J72" s="577"/>
      <c r="K72" s="577"/>
      <c r="M72" s="368"/>
      <c r="N72" s="368"/>
    </row>
    <row r="73" spans="1:14" ht="15" hidden="1" outlineLevel="1">
      <c r="A73" s="40" t="e">
        <f t="shared" si="0"/>
        <v>#REF!</v>
      </c>
      <c r="B73" s="69" t="s">
        <v>1607</v>
      </c>
      <c r="C73" s="202"/>
      <c r="D73" s="202"/>
      <c r="E73" s="202"/>
      <c r="F73" s="577"/>
      <c r="G73" s="577"/>
      <c r="H73" s="577"/>
      <c r="I73" s="577"/>
      <c r="J73" s="577"/>
      <c r="K73" s="577"/>
      <c r="M73" s="368"/>
      <c r="N73" s="368"/>
    </row>
    <row r="74" spans="1:14" ht="30" hidden="1" outlineLevel="1">
      <c r="A74" s="40" t="e">
        <f t="shared" si="0"/>
        <v>#REF!</v>
      </c>
      <c r="B74" s="69" t="s">
        <v>1599</v>
      </c>
      <c r="C74" s="202" t="s">
        <v>2</v>
      </c>
      <c r="D74" s="202">
        <v>1940</v>
      </c>
      <c r="E74" s="202"/>
      <c r="F74" s="577"/>
      <c r="G74" s="577"/>
      <c r="H74" s="577"/>
      <c r="I74" s="577"/>
      <c r="J74" s="577"/>
      <c r="K74" s="577"/>
      <c r="M74" s="368"/>
      <c r="N74" s="368"/>
    </row>
    <row r="75" spans="1:14" ht="45" hidden="1" outlineLevel="1">
      <c r="A75" s="40" t="e">
        <f t="shared" si="0"/>
        <v>#REF!</v>
      </c>
      <c r="B75" s="69" t="s">
        <v>1608</v>
      </c>
      <c r="C75" s="202" t="s">
        <v>2</v>
      </c>
      <c r="D75" s="202">
        <v>1380</v>
      </c>
      <c r="E75" s="202"/>
      <c r="F75" s="577"/>
      <c r="G75" s="577"/>
      <c r="H75" s="577"/>
      <c r="I75" s="577"/>
      <c r="J75" s="577"/>
      <c r="K75" s="577"/>
      <c r="M75" s="368"/>
      <c r="N75" s="368"/>
    </row>
    <row r="76" spans="1:14" ht="45" hidden="1" outlineLevel="1">
      <c r="A76" s="40" t="e">
        <f t="shared" si="0"/>
        <v>#REF!</v>
      </c>
      <c r="B76" s="69" t="s">
        <v>1609</v>
      </c>
      <c r="C76" s="202" t="s">
        <v>2</v>
      </c>
      <c r="D76" s="202">
        <v>210</v>
      </c>
      <c r="E76" s="202"/>
      <c r="F76" s="577"/>
      <c r="G76" s="577"/>
      <c r="H76" s="577"/>
      <c r="I76" s="577"/>
      <c r="J76" s="577"/>
      <c r="K76" s="577"/>
      <c r="M76" s="368"/>
      <c r="N76" s="368"/>
    </row>
    <row r="77" spans="1:14" ht="30" hidden="1" outlineLevel="1">
      <c r="A77" s="40" t="e">
        <f t="shared" si="0"/>
        <v>#REF!</v>
      </c>
      <c r="B77" s="69" t="s">
        <v>1610</v>
      </c>
      <c r="C77" s="202" t="s">
        <v>2</v>
      </c>
      <c r="D77" s="202">
        <v>350</v>
      </c>
      <c r="E77" s="202"/>
      <c r="F77" s="577"/>
      <c r="G77" s="577"/>
      <c r="H77" s="577"/>
      <c r="I77" s="577"/>
      <c r="J77" s="577"/>
      <c r="K77" s="577"/>
      <c r="M77" s="368"/>
      <c r="N77" s="368"/>
    </row>
    <row r="78" spans="1:14" ht="30" hidden="1" outlineLevel="1">
      <c r="A78" s="40" t="e">
        <f t="shared" si="0"/>
        <v>#REF!</v>
      </c>
      <c r="B78" s="69" t="s">
        <v>1611</v>
      </c>
      <c r="C78" s="202" t="s">
        <v>1612</v>
      </c>
      <c r="D78" s="202">
        <v>1</v>
      </c>
      <c r="E78" s="202"/>
      <c r="F78" s="577"/>
      <c r="G78" s="577"/>
      <c r="H78" s="577"/>
      <c r="I78" s="577"/>
      <c r="J78" s="577"/>
      <c r="K78" s="577"/>
      <c r="M78" s="368"/>
      <c r="N78" s="368"/>
    </row>
    <row r="79" spans="1:14" ht="15" hidden="1" outlineLevel="1">
      <c r="A79" s="40" t="e">
        <f t="shared" si="0"/>
        <v>#REF!</v>
      </c>
      <c r="B79" s="69" t="s">
        <v>102</v>
      </c>
      <c r="C79" s="202" t="s">
        <v>2</v>
      </c>
      <c r="D79" s="202">
        <v>40</v>
      </c>
      <c r="E79" s="202"/>
      <c r="F79" s="577"/>
      <c r="G79" s="577"/>
      <c r="H79" s="577"/>
      <c r="I79" s="577"/>
      <c r="J79" s="577"/>
      <c r="K79" s="577"/>
      <c r="M79" s="368"/>
      <c r="N79" s="368"/>
    </row>
    <row r="80" spans="1:14" ht="15" hidden="1" outlineLevel="1">
      <c r="A80" s="40" t="e">
        <f t="shared" si="0"/>
        <v>#REF!</v>
      </c>
      <c r="B80" s="69" t="s">
        <v>1613</v>
      </c>
      <c r="C80" s="202" t="s">
        <v>1614</v>
      </c>
      <c r="D80" s="202">
        <v>1</v>
      </c>
      <c r="E80" s="202"/>
      <c r="F80" s="577"/>
      <c r="G80" s="577"/>
      <c r="H80" s="577"/>
      <c r="I80" s="577"/>
      <c r="J80" s="577"/>
      <c r="K80" s="577"/>
      <c r="M80" s="368"/>
      <c r="N80" s="368"/>
    </row>
    <row r="81" spans="1:14" ht="15" collapsed="1">
      <c r="A81" s="40">
        <v>666</v>
      </c>
      <c r="B81" s="995" t="s">
        <v>1615</v>
      </c>
      <c r="C81" s="995"/>
      <c r="D81" s="995"/>
      <c r="E81" s="995"/>
      <c r="F81" s="995"/>
      <c r="G81" s="995"/>
      <c r="H81" s="995"/>
      <c r="I81" s="995"/>
      <c r="J81" s="995"/>
      <c r="K81" s="995"/>
      <c r="M81" s="368"/>
      <c r="N81" s="368"/>
    </row>
    <row r="82" spans="1:14" ht="60" outlineLevel="1">
      <c r="A82" s="40">
        <f t="shared" si="0"/>
        <v>667</v>
      </c>
      <c r="B82" s="69" t="s">
        <v>117</v>
      </c>
      <c r="C82" s="202" t="s">
        <v>118</v>
      </c>
      <c r="D82" s="202">
        <v>1</v>
      </c>
      <c r="E82" s="377">
        <v>1</v>
      </c>
      <c r="F82" s="378">
        <v>734851</v>
      </c>
      <c r="G82" s="378">
        <f>F82*E82</f>
        <v>734851</v>
      </c>
      <c r="H82" s="378">
        <v>205758</v>
      </c>
      <c r="I82" s="378">
        <f>H82*E82</f>
        <v>205758</v>
      </c>
      <c r="J82" s="378">
        <f>I82+G82</f>
        <v>940609</v>
      </c>
      <c r="K82" s="577"/>
      <c r="M82" s="368"/>
      <c r="N82" s="368"/>
    </row>
    <row r="83" spans="1:14" ht="45" outlineLevel="1">
      <c r="A83" s="40">
        <f t="shared" si="0"/>
        <v>668</v>
      </c>
      <c r="B83" s="69" t="s">
        <v>119</v>
      </c>
      <c r="C83" s="202" t="s">
        <v>120</v>
      </c>
      <c r="D83" s="202">
        <v>1</v>
      </c>
      <c r="E83" s="377">
        <v>1</v>
      </c>
      <c r="F83" s="378">
        <v>97786.000000000015</v>
      </c>
      <c r="G83" s="378">
        <f t="shared" ref="G83:G146" si="1">F83*E83</f>
        <v>97786.000000000015</v>
      </c>
      <c r="H83" s="378">
        <v>46937.000000000007</v>
      </c>
      <c r="I83" s="378">
        <f t="shared" ref="I83:I146" si="2">H83*E83</f>
        <v>46937.000000000007</v>
      </c>
      <c r="J83" s="378">
        <f t="shared" ref="J83:J146" si="3">I83+G83</f>
        <v>144723.00000000003</v>
      </c>
      <c r="K83" s="577"/>
      <c r="M83" s="368"/>
      <c r="N83" s="368"/>
    </row>
    <row r="84" spans="1:14" ht="15" outlineLevel="1">
      <c r="A84" s="40">
        <f t="shared" ref="A84:A147" si="4">A83+1</f>
        <v>669</v>
      </c>
      <c r="B84" s="69" t="s">
        <v>121</v>
      </c>
      <c r="C84" s="202" t="s">
        <v>31</v>
      </c>
      <c r="D84" s="202">
        <v>6</v>
      </c>
      <c r="E84" s="377">
        <v>6</v>
      </c>
      <c r="F84" s="378">
        <v>710.00000000000011</v>
      </c>
      <c r="G84" s="378">
        <f t="shared" si="1"/>
        <v>4260.0000000000009</v>
      </c>
      <c r="H84" s="378">
        <v>900</v>
      </c>
      <c r="I84" s="378">
        <f t="shared" si="2"/>
        <v>5400</v>
      </c>
      <c r="J84" s="378">
        <f t="shared" si="3"/>
        <v>9660</v>
      </c>
      <c r="K84" s="577"/>
      <c r="M84" s="368"/>
      <c r="N84" s="368"/>
    </row>
    <row r="85" spans="1:14" ht="30" outlineLevel="1">
      <c r="A85" s="40">
        <f t="shared" si="4"/>
        <v>670</v>
      </c>
      <c r="B85" s="69" t="s">
        <v>122</v>
      </c>
      <c r="C85" s="202" t="s">
        <v>3</v>
      </c>
      <c r="D85" s="202">
        <v>3</v>
      </c>
      <c r="E85" s="377">
        <v>3</v>
      </c>
      <c r="F85" s="378">
        <v>360</v>
      </c>
      <c r="G85" s="378">
        <f t="shared" si="1"/>
        <v>1080</v>
      </c>
      <c r="H85" s="378">
        <v>900</v>
      </c>
      <c r="I85" s="378">
        <f t="shared" si="2"/>
        <v>2700</v>
      </c>
      <c r="J85" s="378">
        <f t="shared" si="3"/>
        <v>3780</v>
      </c>
      <c r="K85" s="577"/>
      <c r="M85" s="368"/>
      <c r="N85" s="368"/>
    </row>
    <row r="86" spans="1:14" ht="30" outlineLevel="1">
      <c r="A86" s="40">
        <f t="shared" si="4"/>
        <v>671</v>
      </c>
      <c r="B86" s="69" t="s">
        <v>123</v>
      </c>
      <c r="C86" s="202" t="s">
        <v>3</v>
      </c>
      <c r="D86" s="202">
        <v>4</v>
      </c>
      <c r="E86" s="377">
        <v>4</v>
      </c>
      <c r="F86" s="378">
        <v>575</v>
      </c>
      <c r="G86" s="378">
        <f t="shared" si="1"/>
        <v>2300</v>
      </c>
      <c r="H86" s="378">
        <v>900</v>
      </c>
      <c r="I86" s="378">
        <f t="shared" si="2"/>
        <v>3600</v>
      </c>
      <c r="J86" s="378">
        <f t="shared" si="3"/>
        <v>5900</v>
      </c>
      <c r="K86" s="577"/>
      <c r="M86" s="368"/>
      <c r="N86" s="368"/>
    </row>
    <row r="87" spans="1:14" ht="30" outlineLevel="1">
      <c r="A87" s="40">
        <f t="shared" si="4"/>
        <v>672</v>
      </c>
      <c r="B87" s="69" t="s">
        <v>124</v>
      </c>
      <c r="C87" s="202" t="s">
        <v>3</v>
      </c>
      <c r="D87" s="202">
        <v>3</v>
      </c>
      <c r="E87" s="377">
        <v>3</v>
      </c>
      <c r="F87" s="378">
        <v>1113</v>
      </c>
      <c r="G87" s="378">
        <f t="shared" si="1"/>
        <v>3339</v>
      </c>
      <c r="H87" s="378">
        <v>900</v>
      </c>
      <c r="I87" s="378">
        <f t="shared" si="2"/>
        <v>2700</v>
      </c>
      <c r="J87" s="378">
        <f t="shared" si="3"/>
        <v>6039</v>
      </c>
      <c r="K87" s="577"/>
      <c r="M87" s="368"/>
      <c r="N87" s="368"/>
    </row>
    <row r="88" spans="1:14" ht="30" outlineLevel="1">
      <c r="A88" s="40">
        <f t="shared" si="4"/>
        <v>673</v>
      </c>
      <c r="B88" s="69" t="s">
        <v>125</v>
      </c>
      <c r="C88" s="202" t="s">
        <v>3</v>
      </c>
      <c r="D88" s="202">
        <v>2</v>
      </c>
      <c r="E88" s="377">
        <v>2</v>
      </c>
      <c r="F88" s="378">
        <v>1743</v>
      </c>
      <c r="G88" s="378">
        <f t="shared" si="1"/>
        <v>3486</v>
      </c>
      <c r="H88" s="378">
        <v>1000</v>
      </c>
      <c r="I88" s="378">
        <f t="shared" si="2"/>
        <v>2000</v>
      </c>
      <c r="J88" s="378">
        <f t="shared" si="3"/>
        <v>5486</v>
      </c>
      <c r="K88" s="577"/>
      <c r="M88" s="368"/>
      <c r="N88" s="368"/>
    </row>
    <row r="89" spans="1:14" ht="30" outlineLevel="1">
      <c r="A89" s="40">
        <f t="shared" si="4"/>
        <v>674</v>
      </c>
      <c r="B89" s="69" t="s">
        <v>126</v>
      </c>
      <c r="C89" s="202" t="s">
        <v>3</v>
      </c>
      <c r="D89" s="202">
        <v>1</v>
      </c>
      <c r="E89" s="377">
        <v>1</v>
      </c>
      <c r="F89" s="378">
        <v>2894.0000000000005</v>
      </c>
      <c r="G89" s="378">
        <f t="shared" si="1"/>
        <v>2894.0000000000005</v>
      </c>
      <c r="H89" s="378">
        <v>1100</v>
      </c>
      <c r="I89" s="378">
        <f t="shared" si="2"/>
        <v>1100</v>
      </c>
      <c r="J89" s="378">
        <f t="shared" si="3"/>
        <v>3994.0000000000005</v>
      </c>
      <c r="K89" s="577"/>
      <c r="M89" s="368"/>
      <c r="N89" s="368"/>
    </row>
    <row r="90" spans="1:14" ht="45" outlineLevel="1">
      <c r="A90" s="40">
        <f t="shared" si="4"/>
        <v>675</v>
      </c>
      <c r="B90" s="69" t="s">
        <v>127</v>
      </c>
      <c r="C90" s="202" t="s">
        <v>3</v>
      </c>
      <c r="D90" s="202">
        <v>1</v>
      </c>
      <c r="E90" s="377">
        <v>1</v>
      </c>
      <c r="F90" s="378">
        <v>12312</v>
      </c>
      <c r="G90" s="378">
        <f t="shared" si="1"/>
        <v>12312</v>
      </c>
      <c r="H90" s="378">
        <v>4679</v>
      </c>
      <c r="I90" s="378">
        <f t="shared" si="2"/>
        <v>4679</v>
      </c>
      <c r="J90" s="378">
        <f t="shared" si="3"/>
        <v>16991</v>
      </c>
      <c r="K90" s="577"/>
      <c r="M90" s="368"/>
      <c r="N90" s="368"/>
    </row>
    <row r="91" spans="1:14" ht="45" outlineLevel="1">
      <c r="A91" s="40">
        <f t="shared" si="4"/>
        <v>676</v>
      </c>
      <c r="B91" s="69" t="s">
        <v>128</v>
      </c>
      <c r="C91" s="202" t="s">
        <v>3</v>
      </c>
      <c r="D91" s="202">
        <v>3</v>
      </c>
      <c r="E91" s="377">
        <v>3</v>
      </c>
      <c r="F91" s="378">
        <v>115252.00000000001</v>
      </c>
      <c r="G91" s="378">
        <f t="shared" si="1"/>
        <v>345756.00000000006</v>
      </c>
      <c r="H91" s="378">
        <v>32271</v>
      </c>
      <c r="I91" s="378">
        <f t="shared" si="2"/>
        <v>96813</v>
      </c>
      <c r="J91" s="378">
        <f t="shared" si="3"/>
        <v>442569.00000000006</v>
      </c>
      <c r="K91" s="577"/>
      <c r="M91" s="368"/>
      <c r="N91" s="368"/>
    </row>
    <row r="92" spans="1:14" ht="15" outlineLevel="1">
      <c r="A92" s="40">
        <f t="shared" si="4"/>
        <v>677</v>
      </c>
      <c r="B92" s="69" t="s">
        <v>129</v>
      </c>
      <c r="C92" s="202" t="s">
        <v>3</v>
      </c>
      <c r="D92" s="202">
        <v>12</v>
      </c>
      <c r="E92" s="377">
        <v>12</v>
      </c>
      <c r="F92" s="378">
        <v>2540.0000000000005</v>
      </c>
      <c r="G92" s="378">
        <f t="shared" si="1"/>
        <v>30480.000000000007</v>
      </c>
      <c r="H92" s="378">
        <v>2050</v>
      </c>
      <c r="I92" s="378">
        <f t="shared" si="2"/>
        <v>24600</v>
      </c>
      <c r="J92" s="378">
        <f t="shared" si="3"/>
        <v>55080.000000000007</v>
      </c>
      <c r="K92" s="577"/>
      <c r="M92" s="368"/>
      <c r="N92" s="368"/>
    </row>
    <row r="93" spans="1:14" ht="30" outlineLevel="1">
      <c r="A93" s="40">
        <f t="shared" si="4"/>
        <v>678</v>
      </c>
      <c r="B93" s="69" t="s">
        <v>130</v>
      </c>
      <c r="C93" s="202" t="s">
        <v>3</v>
      </c>
      <c r="D93" s="202">
        <v>8</v>
      </c>
      <c r="E93" s="377">
        <v>8</v>
      </c>
      <c r="F93" s="378">
        <v>3422.0000000000005</v>
      </c>
      <c r="G93" s="378">
        <f t="shared" si="1"/>
        <v>27376.000000000004</v>
      </c>
      <c r="H93" s="378">
        <v>2250</v>
      </c>
      <c r="I93" s="378">
        <f t="shared" si="2"/>
        <v>18000</v>
      </c>
      <c r="J93" s="378">
        <f t="shared" si="3"/>
        <v>45376</v>
      </c>
      <c r="K93" s="577"/>
      <c r="M93" s="368"/>
      <c r="N93" s="368"/>
    </row>
    <row r="94" spans="1:14" ht="45" outlineLevel="1">
      <c r="A94" s="40">
        <f t="shared" si="4"/>
        <v>679</v>
      </c>
      <c r="B94" s="69" t="s">
        <v>131</v>
      </c>
      <c r="C94" s="202" t="s">
        <v>3</v>
      </c>
      <c r="D94" s="202">
        <v>2</v>
      </c>
      <c r="E94" s="377">
        <v>2</v>
      </c>
      <c r="F94" s="378">
        <v>29858</v>
      </c>
      <c r="G94" s="378">
        <f t="shared" si="1"/>
        <v>59716</v>
      </c>
      <c r="H94" s="378">
        <v>2250</v>
      </c>
      <c r="I94" s="378">
        <f t="shared" si="2"/>
        <v>4500</v>
      </c>
      <c r="J94" s="378">
        <f t="shared" si="3"/>
        <v>64216</v>
      </c>
      <c r="K94" s="577"/>
      <c r="M94" s="368"/>
      <c r="N94" s="368"/>
    </row>
    <row r="95" spans="1:14" ht="30" outlineLevel="1">
      <c r="A95" s="40">
        <f t="shared" si="4"/>
        <v>680</v>
      </c>
      <c r="B95" s="69" t="s">
        <v>132</v>
      </c>
      <c r="C95" s="202" t="s">
        <v>3</v>
      </c>
      <c r="D95" s="202">
        <v>2</v>
      </c>
      <c r="E95" s="377">
        <v>2</v>
      </c>
      <c r="F95" s="378">
        <v>7595</v>
      </c>
      <c r="G95" s="378">
        <f t="shared" si="1"/>
        <v>15190</v>
      </c>
      <c r="H95" s="378">
        <v>2050</v>
      </c>
      <c r="I95" s="378">
        <f t="shared" si="2"/>
        <v>4100</v>
      </c>
      <c r="J95" s="378">
        <f t="shared" si="3"/>
        <v>19290</v>
      </c>
      <c r="K95" s="577"/>
      <c r="M95" s="368"/>
      <c r="N95" s="368"/>
    </row>
    <row r="96" spans="1:14" ht="30" outlineLevel="1">
      <c r="A96" s="40">
        <f t="shared" si="4"/>
        <v>681</v>
      </c>
      <c r="B96" s="69" t="s">
        <v>133</v>
      </c>
      <c r="C96" s="202" t="s">
        <v>2</v>
      </c>
      <c r="D96" s="202">
        <v>70.2</v>
      </c>
      <c r="E96" s="377">
        <v>70.2</v>
      </c>
      <c r="F96" s="378">
        <v>59</v>
      </c>
      <c r="G96" s="378">
        <f t="shared" si="1"/>
        <v>4141.8</v>
      </c>
      <c r="H96" s="378">
        <v>800.00000000000011</v>
      </c>
      <c r="I96" s="378">
        <f t="shared" si="2"/>
        <v>56160.000000000007</v>
      </c>
      <c r="J96" s="378">
        <f t="shared" si="3"/>
        <v>60301.80000000001</v>
      </c>
      <c r="K96" s="577"/>
      <c r="M96" s="368"/>
      <c r="N96" s="368"/>
    </row>
    <row r="97" spans="1:14" ht="30" outlineLevel="1">
      <c r="A97" s="40">
        <f t="shared" si="4"/>
        <v>682</v>
      </c>
      <c r="B97" s="69" t="s">
        <v>134</v>
      </c>
      <c r="C97" s="202" t="s">
        <v>2</v>
      </c>
      <c r="D97" s="202">
        <v>54</v>
      </c>
      <c r="E97" s="377">
        <v>54</v>
      </c>
      <c r="F97" s="378">
        <v>88.000000000000014</v>
      </c>
      <c r="G97" s="378">
        <f t="shared" si="1"/>
        <v>4752.0000000000009</v>
      </c>
      <c r="H97" s="378">
        <v>800.00000000000011</v>
      </c>
      <c r="I97" s="378">
        <f t="shared" si="2"/>
        <v>43200.000000000007</v>
      </c>
      <c r="J97" s="378">
        <f t="shared" si="3"/>
        <v>47952.000000000007</v>
      </c>
      <c r="K97" s="577"/>
      <c r="M97" s="368"/>
      <c r="N97" s="368"/>
    </row>
    <row r="98" spans="1:14" ht="30" outlineLevel="1">
      <c r="A98" s="40">
        <f t="shared" si="4"/>
        <v>683</v>
      </c>
      <c r="B98" s="69" t="s">
        <v>135</v>
      </c>
      <c r="C98" s="202" t="s">
        <v>2</v>
      </c>
      <c r="D98" s="202">
        <v>31.5</v>
      </c>
      <c r="E98" s="377">
        <v>31.5</v>
      </c>
      <c r="F98" s="378">
        <v>148</v>
      </c>
      <c r="G98" s="378">
        <f t="shared" si="1"/>
        <v>4662</v>
      </c>
      <c r="H98" s="378">
        <v>800.00000000000011</v>
      </c>
      <c r="I98" s="378">
        <f t="shared" si="2"/>
        <v>25200.000000000004</v>
      </c>
      <c r="J98" s="378">
        <f t="shared" si="3"/>
        <v>29862.000000000004</v>
      </c>
      <c r="K98" s="577"/>
      <c r="M98" s="368"/>
      <c r="N98" s="368"/>
    </row>
    <row r="99" spans="1:14" ht="30" outlineLevel="1">
      <c r="A99" s="40">
        <f t="shared" si="4"/>
        <v>684</v>
      </c>
      <c r="B99" s="69" t="s">
        <v>136</v>
      </c>
      <c r="C99" s="202" t="s">
        <v>2</v>
      </c>
      <c r="D99" s="202">
        <v>9</v>
      </c>
      <c r="E99" s="377">
        <v>9</v>
      </c>
      <c r="F99" s="378">
        <v>228</v>
      </c>
      <c r="G99" s="378">
        <f t="shared" si="1"/>
        <v>2052</v>
      </c>
      <c r="H99" s="378">
        <v>900</v>
      </c>
      <c r="I99" s="378">
        <f t="shared" si="2"/>
        <v>8100</v>
      </c>
      <c r="J99" s="378">
        <f t="shared" si="3"/>
        <v>10152</v>
      </c>
      <c r="K99" s="577"/>
      <c r="M99" s="368"/>
      <c r="N99" s="368"/>
    </row>
    <row r="100" spans="1:14" ht="30" outlineLevel="1">
      <c r="A100" s="40">
        <f t="shared" si="4"/>
        <v>685</v>
      </c>
      <c r="B100" s="69" t="s">
        <v>137</v>
      </c>
      <c r="C100" s="202" t="s">
        <v>2</v>
      </c>
      <c r="D100" s="202">
        <v>20.7</v>
      </c>
      <c r="E100" s="377">
        <v>20.7</v>
      </c>
      <c r="F100" s="378">
        <v>366</v>
      </c>
      <c r="G100" s="378">
        <f t="shared" si="1"/>
        <v>7576.2</v>
      </c>
      <c r="H100" s="378">
        <v>900</v>
      </c>
      <c r="I100" s="378">
        <f t="shared" si="2"/>
        <v>18630</v>
      </c>
      <c r="J100" s="378">
        <f t="shared" si="3"/>
        <v>26206.2</v>
      </c>
      <c r="K100" s="577"/>
      <c r="M100" s="368"/>
      <c r="N100" s="368"/>
    </row>
    <row r="101" spans="1:14" ht="30" outlineLevel="1">
      <c r="A101" s="40">
        <f t="shared" si="4"/>
        <v>686</v>
      </c>
      <c r="B101" s="69" t="s">
        <v>138</v>
      </c>
      <c r="C101" s="202" t="s">
        <v>2</v>
      </c>
      <c r="D101" s="202">
        <v>27</v>
      </c>
      <c r="E101" s="377">
        <v>27</v>
      </c>
      <c r="F101" s="378">
        <v>537</v>
      </c>
      <c r="G101" s="378">
        <f t="shared" si="1"/>
        <v>14499</v>
      </c>
      <c r="H101" s="378">
        <v>900</v>
      </c>
      <c r="I101" s="378">
        <f t="shared" si="2"/>
        <v>24300</v>
      </c>
      <c r="J101" s="378">
        <f t="shared" si="3"/>
        <v>38799</v>
      </c>
      <c r="K101" s="577"/>
      <c r="M101" s="368"/>
      <c r="N101" s="368"/>
    </row>
    <row r="102" spans="1:14" ht="30" outlineLevel="1">
      <c r="A102" s="40">
        <f t="shared" si="4"/>
        <v>687</v>
      </c>
      <c r="B102" s="69" t="s">
        <v>139</v>
      </c>
      <c r="C102" s="202" t="s">
        <v>2</v>
      </c>
      <c r="D102" s="202">
        <v>3.6</v>
      </c>
      <c r="E102" s="377">
        <v>3.6</v>
      </c>
      <c r="F102" s="378">
        <v>833.00000000000011</v>
      </c>
      <c r="G102" s="378">
        <f t="shared" si="1"/>
        <v>2998.8000000000006</v>
      </c>
      <c r="H102" s="378">
        <v>900</v>
      </c>
      <c r="I102" s="378">
        <f t="shared" si="2"/>
        <v>3240</v>
      </c>
      <c r="J102" s="378">
        <f t="shared" si="3"/>
        <v>6238.8000000000011</v>
      </c>
      <c r="K102" s="577"/>
      <c r="M102" s="368"/>
      <c r="N102" s="368"/>
    </row>
    <row r="103" spans="1:14" ht="30" outlineLevel="1">
      <c r="A103" s="40">
        <f t="shared" si="4"/>
        <v>688</v>
      </c>
      <c r="B103" s="69" t="s">
        <v>140</v>
      </c>
      <c r="C103" s="202" t="s">
        <v>2</v>
      </c>
      <c r="D103" s="202">
        <v>4.5</v>
      </c>
      <c r="E103" s="377">
        <v>4.5</v>
      </c>
      <c r="F103" s="378">
        <v>20012</v>
      </c>
      <c r="G103" s="378">
        <f t="shared" si="1"/>
        <v>90054</v>
      </c>
      <c r="H103" s="378">
        <v>7605</v>
      </c>
      <c r="I103" s="378">
        <f t="shared" si="2"/>
        <v>34222.5</v>
      </c>
      <c r="J103" s="378">
        <f t="shared" si="3"/>
        <v>124276.5</v>
      </c>
      <c r="K103" s="577"/>
      <c r="M103" s="368"/>
      <c r="N103" s="368"/>
    </row>
    <row r="104" spans="1:14" ht="15" outlineLevel="1">
      <c r="A104" s="40">
        <f t="shared" si="4"/>
        <v>689</v>
      </c>
      <c r="B104" s="69" t="s">
        <v>141</v>
      </c>
      <c r="C104" s="202" t="s">
        <v>3</v>
      </c>
      <c r="D104" s="202">
        <v>30</v>
      </c>
      <c r="E104" s="377">
        <v>30</v>
      </c>
      <c r="F104" s="378">
        <v>8</v>
      </c>
      <c r="G104" s="378">
        <f t="shared" si="1"/>
        <v>240</v>
      </c>
      <c r="H104" s="378">
        <v>7.0000000000000009</v>
      </c>
      <c r="I104" s="378">
        <f t="shared" si="2"/>
        <v>210.00000000000003</v>
      </c>
      <c r="J104" s="378">
        <f t="shared" si="3"/>
        <v>450</v>
      </c>
      <c r="K104" s="577"/>
      <c r="M104" s="368"/>
      <c r="N104" s="368"/>
    </row>
    <row r="105" spans="1:14" ht="15" outlineLevel="1">
      <c r="A105" s="40">
        <f t="shared" si="4"/>
        <v>690</v>
      </c>
      <c r="B105" s="69" t="s">
        <v>142</v>
      </c>
      <c r="C105" s="202" t="s">
        <v>3</v>
      </c>
      <c r="D105" s="202">
        <v>23</v>
      </c>
      <c r="E105" s="377">
        <v>23</v>
      </c>
      <c r="F105" s="378">
        <v>11.000000000000002</v>
      </c>
      <c r="G105" s="378">
        <f t="shared" si="1"/>
        <v>253.00000000000003</v>
      </c>
      <c r="H105" s="378">
        <v>10</v>
      </c>
      <c r="I105" s="378">
        <f t="shared" si="2"/>
        <v>230</v>
      </c>
      <c r="J105" s="378">
        <f t="shared" si="3"/>
        <v>483</v>
      </c>
      <c r="K105" s="577"/>
      <c r="M105" s="368"/>
      <c r="N105" s="368"/>
    </row>
    <row r="106" spans="1:14" ht="15" outlineLevel="1">
      <c r="A106" s="40">
        <f t="shared" si="4"/>
        <v>691</v>
      </c>
      <c r="B106" s="69" t="s">
        <v>143</v>
      </c>
      <c r="C106" s="202" t="s">
        <v>3</v>
      </c>
      <c r="D106" s="202">
        <v>5</v>
      </c>
      <c r="E106" s="377">
        <v>5</v>
      </c>
      <c r="F106" s="378">
        <v>20</v>
      </c>
      <c r="G106" s="378">
        <f t="shared" si="1"/>
        <v>100</v>
      </c>
      <c r="H106" s="378">
        <v>18</v>
      </c>
      <c r="I106" s="378">
        <f t="shared" si="2"/>
        <v>90</v>
      </c>
      <c r="J106" s="378">
        <f t="shared" si="3"/>
        <v>190</v>
      </c>
      <c r="K106" s="577"/>
      <c r="M106" s="368"/>
      <c r="N106" s="368"/>
    </row>
    <row r="107" spans="1:14" ht="15" outlineLevel="1">
      <c r="A107" s="40">
        <f t="shared" si="4"/>
        <v>692</v>
      </c>
      <c r="B107" s="69" t="s">
        <v>144</v>
      </c>
      <c r="C107" s="202" t="s">
        <v>3</v>
      </c>
      <c r="D107" s="202">
        <v>6</v>
      </c>
      <c r="E107" s="377">
        <v>6</v>
      </c>
      <c r="F107" s="378">
        <v>35</v>
      </c>
      <c r="G107" s="378">
        <f t="shared" si="1"/>
        <v>210</v>
      </c>
      <c r="H107" s="378">
        <v>32</v>
      </c>
      <c r="I107" s="378">
        <f t="shared" si="2"/>
        <v>192</v>
      </c>
      <c r="J107" s="378">
        <f t="shared" si="3"/>
        <v>402</v>
      </c>
      <c r="K107" s="577"/>
      <c r="M107" s="368"/>
      <c r="N107" s="368"/>
    </row>
    <row r="108" spans="1:14" ht="15" outlineLevel="1">
      <c r="A108" s="40">
        <f t="shared" si="4"/>
        <v>693</v>
      </c>
      <c r="B108" s="69" t="s">
        <v>145</v>
      </c>
      <c r="C108" s="202" t="s">
        <v>3</v>
      </c>
      <c r="D108" s="202">
        <v>8</v>
      </c>
      <c r="E108" s="377">
        <v>8</v>
      </c>
      <c r="F108" s="378">
        <v>53.000000000000007</v>
      </c>
      <c r="G108" s="378">
        <f t="shared" si="1"/>
        <v>424.00000000000006</v>
      </c>
      <c r="H108" s="378">
        <v>48</v>
      </c>
      <c r="I108" s="378">
        <f t="shared" si="2"/>
        <v>384</v>
      </c>
      <c r="J108" s="378">
        <f t="shared" si="3"/>
        <v>808</v>
      </c>
      <c r="K108" s="577"/>
      <c r="M108" s="368"/>
      <c r="N108" s="368"/>
    </row>
    <row r="109" spans="1:14" ht="15" outlineLevel="1">
      <c r="A109" s="40">
        <f t="shared" si="4"/>
        <v>694</v>
      </c>
      <c r="B109" s="69" t="s">
        <v>146</v>
      </c>
      <c r="C109" s="202" t="s">
        <v>3</v>
      </c>
      <c r="D109" s="202">
        <v>8</v>
      </c>
      <c r="E109" s="377">
        <v>8</v>
      </c>
      <c r="F109" s="378">
        <v>83</v>
      </c>
      <c r="G109" s="378">
        <f t="shared" si="1"/>
        <v>664</v>
      </c>
      <c r="H109" s="378">
        <v>76</v>
      </c>
      <c r="I109" s="378">
        <f t="shared" si="2"/>
        <v>608</v>
      </c>
      <c r="J109" s="378">
        <f t="shared" si="3"/>
        <v>1272</v>
      </c>
      <c r="K109" s="577"/>
      <c r="M109" s="368"/>
      <c r="N109" s="368"/>
    </row>
    <row r="110" spans="1:14" ht="15" outlineLevel="1">
      <c r="A110" s="40">
        <f t="shared" si="4"/>
        <v>695</v>
      </c>
      <c r="B110" s="69" t="s">
        <v>147</v>
      </c>
      <c r="C110" s="202" t="s">
        <v>3</v>
      </c>
      <c r="D110" s="202">
        <v>3</v>
      </c>
      <c r="E110" s="377">
        <v>3</v>
      </c>
      <c r="F110" s="378">
        <v>8</v>
      </c>
      <c r="G110" s="378">
        <f t="shared" si="1"/>
        <v>24</v>
      </c>
      <c r="H110" s="378">
        <v>7.0000000000000009</v>
      </c>
      <c r="I110" s="378">
        <f t="shared" si="2"/>
        <v>21.000000000000004</v>
      </c>
      <c r="J110" s="378">
        <f t="shared" si="3"/>
        <v>45</v>
      </c>
      <c r="K110" s="577"/>
      <c r="M110" s="368"/>
      <c r="N110" s="368"/>
    </row>
    <row r="111" spans="1:14" ht="15" outlineLevel="1">
      <c r="A111" s="40">
        <f t="shared" si="4"/>
        <v>696</v>
      </c>
      <c r="B111" s="69" t="s">
        <v>148</v>
      </c>
      <c r="C111" s="202" t="s">
        <v>3</v>
      </c>
      <c r="D111" s="202">
        <v>4</v>
      </c>
      <c r="E111" s="377">
        <v>4</v>
      </c>
      <c r="F111" s="378">
        <v>11.000000000000002</v>
      </c>
      <c r="G111" s="378">
        <f t="shared" si="1"/>
        <v>44.000000000000007</v>
      </c>
      <c r="H111" s="378">
        <v>10</v>
      </c>
      <c r="I111" s="378">
        <f t="shared" si="2"/>
        <v>40</v>
      </c>
      <c r="J111" s="378">
        <f t="shared" si="3"/>
        <v>84</v>
      </c>
      <c r="K111" s="577"/>
      <c r="M111" s="368"/>
      <c r="N111" s="368"/>
    </row>
    <row r="112" spans="1:14" ht="15" outlineLevel="1">
      <c r="A112" s="40">
        <f t="shared" si="4"/>
        <v>697</v>
      </c>
      <c r="B112" s="69" t="s">
        <v>149</v>
      </c>
      <c r="C112" s="202" t="s">
        <v>3</v>
      </c>
      <c r="D112" s="202">
        <v>1</v>
      </c>
      <c r="E112" s="377">
        <v>1</v>
      </c>
      <c r="F112" s="378">
        <v>20</v>
      </c>
      <c r="G112" s="378">
        <f t="shared" si="1"/>
        <v>20</v>
      </c>
      <c r="H112" s="378">
        <v>18</v>
      </c>
      <c r="I112" s="378">
        <f t="shared" si="2"/>
        <v>18</v>
      </c>
      <c r="J112" s="378">
        <f t="shared" si="3"/>
        <v>38</v>
      </c>
      <c r="K112" s="577"/>
      <c r="M112" s="368"/>
      <c r="N112" s="368"/>
    </row>
    <row r="113" spans="1:14" ht="15" outlineLevel="1">
      <c r="A113" s="40">
        <f t="shared" si="4"/>
        <v>698</v>
      </c>
      <c r="B113" s="69" t="s">
        <v>150</v>
      </c>
      <c r="C113" s="202" t="s">
        <v>3</v>
      </c>
      <c r="D113" s="202">
        <v>5</v>
      </c>
      <c r="E113" s="377">
        <v>5</v>
      </c>
      <c r="F113" s="378">
        <v>21</v>
      </c>
      <c r="G113" s="378">
        <f t="shared" si="1"/>
        <v>105</v>
      </c>
      <c r="H113" s="378">
        <v>19</v>
      </c>
      <c r="I113" s="378">
        <f t="shared" si="2"/>
        <v>95</v>
      </c>
      <c r="J113" s="378">
        <f t="shared" si="3"/>
        <v>200</v>
      </c>
      <c r="K113" s="577"/>
      <c r="M113" s="368"/>
      <c r="N113" s="368"/>
    </row>
    <row r="114" spans="1:14" ht="15" outlineLevel="1">
      <c r="A114" s="40">
        <f t="shared" si="4"/>
        <v>699</v>
      </c>
      <c r="B114" s="69" t="s">
        <v>151</v>
      </c>
      <c r="C114" s="202" t="s">
        <v>3</v>
      </c>
      <c r="D114" s="202">
        <v>3</v>
      </c>
      <c r="E114" s="377">
        <v>3</v>
      </c>
      <c r="F114" s="378">
        <v>51</v>
      </c>
      <c r="G114" s="378">
        <f t="shared" si="1"/>
        <v>153</v>
      </c>
      <c r="H114" s="378">
        <v>46</v>
      </c>
      <c r="I114" s="378">
        <f t="shared" si="2"/>
        <v>138</v>
      </c>
      <c r="J114" s="378">
        <f t="shared" si="3"/>
        <v>291</v>
      </c>
      <c r="K114" s="577"/>
      <c r="M114" s="368"/>
      <c r="N114" s="368"/>
    </row>
    <row r="115" spans="1:14" ht="15" outlineLevel="1">
      <c r="A115" s="40">
        <f t="shared" si="4"/>
        <v>700</v>
      </c>
      <c r="B115" s="69" t="s">
        <v>152</v>
      </c>
      <c r="C115" s="202" t="s">
        <v>3</v>
      </c>
      <c r="D115" s="202">
        <v>1</v>
      </c>
      <c r="E115" s="377">
        <v>1</v>
      </c>
      <c r="F115" s="378">
        <v>60</v>
      </c>
      <c r="G115" s="378">
        <f t="shared" si="1"/>
        <v>60</v>
      </c>
      <c r="H115" s="378">
        <v>55</v>
      </c>
      <c r="I115" s="378">
        <f t="shared" si="2"/>
        <v>55</v>
      </c>
      <c r="J115" s="378">
        <f t="shared" si="3"/>
        <v>115</v>
      </c>
      <c r="K115" s="577"/>
      <c r="M115" s="368"/>
      <c r="N115" s="368"/>
    </row>
    <row r="116" spans="1:14" ht="15" outlineLevel="1">
      <c r="A116" s="40">
        <f t="shared" si="4"/>
        <v>701</v>
      </c>
      <c r="B116" s="69" t="s">
        <v>153</v>
      </c>
      <c r="C116" s="202" t="s">
        <v>3</v>
      </c>
      <c r="D116" s="202">
        <v>1</v>
      </c>
      <c r="E116" s="377">
        <v>1</v>
      </c>
      <c r="F116" s="378">
        <v>71</v>
      </c>
      <c r="G116" s="378">
        <f t="shared" si="1"/>
        <v>71</v>
      </c>
      <c r="H116" s="378">
        <v>65</v>
      </c>
      <c r="I116" s="378">
        <f t="shared" si="2"/>
        <v>65</v>
      </c>
      <c r="J116" s="378">
        <f t="shared" si="3"/>
        <v>136</v>
      </c>
      <c r="K116" s="577"/>
      <c r="M116" s="368"/>
      <c r="N116" s="368"/>
    </row>
    <row r="117" spans="1:14" ht="15" outlineLevel="1">
      <c r="A117" s="40">
        <f t="shared" si="4"/>
        <v>702</v>
      </c>
      <c r="B117" s="69" t="s">
        <v>154</v>
      </c>
      <c r="C117" s="202" t="s">
        <v>3</v>
      </c>
      <c r="D117" s="202">
        <v>1</v>
      </c>
      <c r="E117" s="377">
        <v>1</v>
      </c>
      <c r="F117" s="378">
        <v>1680</v>
      </c>
      <c r="G117" s="378">
        <f t="shared" si="1"/>
        <v>1680</v>
      </c>
      <c r="H117" s="378">
        <v>500</v>
      </c>
      <c r="I117" s="378">
        <f t="shared" si="2"/>
        <v>500</v>
      </c>
      <c r="J117" s="378">
        <f t="shared" si="3"/>
        <v>2180</v>
      </c>
      <c r="K117" s="577"/>
      <c r="M117" s="368"/>
      <c r="N117" s="368"/>
    </row>
    <row r="118" spans="1:14" ht="15" outlineLevel="1">
      <c r="A118" s="40">
        <f t="shared" si="4"/>
        <v>703</v>
      </c>
      <c r="B118" s="69" t="s">
        <v>155</v>
      </c>
      <c r="C118" s="202" t="s">
        <v>3</v>
      </c>
      <c r="D118" s="202">
        <v>57</v>
      </c>
      <c r="E118" s="377">
        <v>57</v>
      </c>
      <c r="F118" s="378">
        <v>9</v>
      </c>
      <c r="G118" s="378">
        <f t="shared" si="1"/>
        <v>513</v>
      </c>
      <c r="H118" s="378">
        <v>8</v>
      </c>
      <c r="I118" s="378">
        <f t="shared" si="2"/>
        <v>456</v>
      </c>
      <c r="J118" s="378">
        <f t="shared" si="3"/>
        <v>969</v>
      </c>
      <c r="K118" s="577"/>
      <c r="M118" s="368"/>
      <c r="N118" s="368"/>
    </row>
    <row r="119" spans="1:14" ht="15" outlineLevel="1">
      <c r="A119" s="40">
        <f t="shared" si="4"/>
        <v>704</v>
      </c>
      <c r="B119" s="69" t="s">
        <v>155</v>
      </c>
      <c r="C119" s="202" t="s">
        <v>3</v>
      </c>
      <c r="D119" s="202">
        <v>17</v>
      </c>
      <c r="E119" s="377">
        <v>17</v>
      </c>
      <c r="F119" s="378">
        <v>9</v>
      </c>
      <c r="G119" s="378">
        <f t="shared" si="1"/>
        <v>153</v>
      </c>
      <c r="H119" s="378">
        <v>8</v>
      </c>
      <c r="I119" s="378">
        <f t="shared" si="2"/>
        <v>136</v>
      </c>
      <c r="J119" s="378">
        <f t="shared" si="3"/>
        <v>289</v>
      </c>
      <c r="K119" s="577"/>
      <c r="M119" s="368"/>
      <c r="N119" s="368"/>
    </row>
    <row r="120" spans="1:14" ht="15" outlineLevel="1">
      <c r="A120" s="40">
        <f t="shared" si="4"/>
        <v>705</v>
      </c>
      <c r="B120" s="69" t="s">
        <v>156</v>
      </c>
      <c r="C120" s="202" t="s">
        <v>3</v>
      </c>
      <c r="D120" s="202">
        <v>1</v>
      </c>
      <c r="E120" s="377">
        <v>1</v>
      </c>
      <c r="F120" s="378">
        <v>15</v>
      </c>
      <c r="G120" s="378">
        <f t="shared" si="1"/>
        <v>15</v>
      </c>
      <c r="H120" s="378">
        <v>14.000000000000002</v>
      </c>
      <c r="I120" s="378">
        <f t="shared" si="2"/>
        <v>14.000000000000002</v>
      </c>
      <c r="J120" s="378">
        <f t="shared" si="3"/>
        <v>29</v>
      </c>
      <c r="K120" s="577"/>
      <c r="M120" s="368"/>
      <c r="N120" s="368"/>
    </row>
    <row r="121" spans="1:14" ht="15" outlineLevel="1">
      <c r="A121" s="40">
        <f t="shared" si="4"/>
        <v>706</v>
      </c>
      <c r="B121" s="69" t="s">
        <v>157</v>
      </c>
      <c r="C121" s="202" t="s">
        <v>3</v>
      </c>
      <c r="D121" s="202">
        <v>10</v>
      </c>
      <c r="E121" s="377">
        <v>10</v>
      </c>
      <c r="F121" s="378">
        <v>30</v>
      </c>
      <c r="G121" s="378">
        <f t="shared" si="1"/>
        <v>300</v>
      </c>
      <c r="H121" s="378">
        <v>27</v>
      </c>
      <c r="I121" s="378">
        <f t="shared" si="2"/>
        <v>270</v>
      </c>
      <c r="J121" s="378">
        <f t="shared" si="3"/>
        <v>570</v>
      </c>
      <c r="K121" s="577"/>
      <c r="M121" s="368"/>
      <c r="N121" s="368"/>
    </row>
    <row r="122" spans="1:14" ht="15" outlineLevel="1">
      <c r="A122" s="40">
        <f t="shared" si="4"/>
        <v>707</v>
      </c>
      <c r="B122" s="69" t="s">
        <v>158</v>
      </c>
      <c r="C122" s="202" t="s">
        <v>3</v>
      </c>
      <c r="D122" s="202">
        <v>9</v>
      </c>
      <c r="E122" s="377">
        <v>9</v>
      </c>
      <c r="F122" s="378">
        <v>93</v>
      </c>
      <c r="G122" s="378">
        <f t="shared" si="1"/>
        <v>837</v>
      </c>
      <c r="H122" s="378">
        <v>85.000000000000014</v>
      </c>
      <c r="I122" s="378">
        <f t="shared" si="2"/>
        <v>765.00000000000011</v>
      </c>
      <c r="J122" s="378">
        <f t="shared" si="3"/>
        <v>1602</v>
      </c>
      <c r="K122" s="577"/>
      <c r="M122" s="368"/>
      <c r="N122" s="368"/>
    </row>
    <row r="123" spans="1:14" ht="15" outlineLevel="1">
      <c r="A123" s="40">
        <f t="shared" si="4"/>
        <v>708</v>
      </c>
      <c r="B123" s="69" t="s">
        <v>159</v>
      </c>
      <c r="C123" s="202" t="s">
        <v>3</v>
      </c>
      <c r="D123" s="202">
        <v>9</v>
      </c>
      <c r="E123" s="377">
        <v>9</v>
      </c>
      <c r="F123" s="378">
        <v>182.00000000000003</v>
      </c>
      <c r="G123" s="378">
        <f t="shared" si="1"/>
        <v>1638.0000000000002</v>
      </c>
      <c r="H123" s="378">
        <v>166</v>
      </c>
      <c r="I123" s="378">
        <f t="shared" si="2"/>
        <v>1494</v>
      </c>
      <c r="J123" s="378">
        <f t="shared" si="3"/>
        <v>3132</v>
      </c>
      <c r="K123" s="577"/>
      <c r="M123" s="368"/>
      <c r="N123" s="368"/>
    </row>
    <row r="124" spans="1:14" ht="15" outlineLevel="1">
      <c r="A124" s="40">
        <f t="shared" si="4"/>
        <v>709</v>
      </c>
      <c r="B124" s="69" t="s">
        <v>160</v>
      </c>
      <c r="C124" s="202" t="s">
        <v>3</v>
      </c>
      <c r="D124" s="202">
        <v>4</v>
      </c>
      <c r="E124" s="377">
        <v>4</v>
      </c>
      <c r="F124" s="378">
        <v>833.00000000000011</v>
      </c>
      <c r="G124" s="378">
        <f t="shared" si="1"/>
        <v>3332.0000000000005</v>
      </c>
      <c r="H124" s="378">
        <v>500</v>
      </c>
      <c r="I124" s="378">
        <f t="shared" si="2"/>
        <v>2000</v>
      </c>
      <c r="J124" s="378">
        <f t="shared" si="3"/>
        <v>5332</v>
      </c>
      <c r="K124" s="577"/>
      <c r="M124" s="368"/>
      <c r="N124" s="368"/>
    </row>
    <row r="125" spans="1:14" ht="15" outlineLevel="1">
      <c r="A125" s="40">
        <f t="shared" si="4"/>
        <v>710</v>
      </c>
      <c r="B125" s="69" t="s">
        <v>161</v>
      </c>
      <c r="C125" s="202" t="s">
        <v>3</v>
      </c>
      <c r="D125" s="202">
        <v>10</v>
      </c>
      <c r="E125" s="377">
        <v>10</v>
      </c>
      <c r="F125" s="378">
        <v>11.000000000000002</v>
      </c>
      <c r="G125" s="378">
        <f t="shared" si="1"/>
        <v>110.00000000000001</v>
      </c>
      <c r="H125" s="378">
        <v>10</v>
      </c>
      <c r="I125" s="378">
        <f t="shared" si="2"/>
        <v>100</v>
      </c>
      <c r="J125" s="378">
        <f t="shared" si="3"/>
        <v>210</v>
      </c>
      <c r="K125" s="577"/>
      <c r="M125" s="368"/>
      <c r="N125" s="368"/>
    </row>
    <row r="126" spans="1:14" ht="15" outlineLevel="1">
      <c r="A126" s="40">
        <f t="shared" si="4"/>
        <v>711</v>
      </c>
      <c r="B126" s="69" t="s">
        <v>162</v>
      </c>
      <c r="C126" s="202" t="s">
        <v>3</v>
      </c>
      <c r="D126" s="202">
        <v>1</v>
      </c>
      <c r="E126" s="377">
        <v>1</v>
      </c>
      <c r="F126" s="378">
        <v>20</v>
      </c>
      <c r="G126" s="378">
        <f t="shared" si="1"/>
        <v>20</v>
      </c>
      <c r="H126" s="378">
        <v>18</v>
      </c>
      <c r="I126" s="378">
        <f t="shared" si="2"/>
        <v>18</v>
      </c>
      <c r="J126" s="378">
        <f t="shared" si="3"/>
        <v>38</v>
      </c>
      <c r="K126" s="577"/>
      <c r="M126" s="368"/>
      <c r="N126" s="368"/>
    </row>
    <row r="127" spans="1:14" ht="15" outlineLevel="1">
      <c r="A127" s="40">
        <f t="shared" si="4"/>
        <v>712</v>
      </c>
      <c r="B127" s="69" t="s">
        <v>163</v>
      </c>
      <c r="C127" s="202" t="s">
        <v>3</v>
      </c>
      <c r="D127" s="202">
        <v>3</v>
      </c>
      <c r="E127" s="377">
        <v>3</v>
      </c>
      <c r="F127" s="378">
        <v>71</v>
      </c>
      <c r="G127" s="378">
        <f t="shared" si="1"/>
        <v>213</v>
      </c>
      <c r="H127" s="378">
        <v>65</v>
      </c>
      <c r="I127" s="378">
        <f t="shared" si="2"/>
        <v>195</v>
      </c>
      <c r="J127" s="378">
        <f t="shared" si="3"/>
        <v>408</v>
      </c>
      <c r="K127" s="577"/>
      <c r="M127" s="368"/>
      <c r="N127" s="368"/>
    </row>
    <row r="128" spans="1:14" ht="15" outlineLevel="1">
      <c r="A128" s="40">
        <f t="shared" si="4"/>
        <v>713</v>
      </c>
      <c r="B128" s="69" t="s">
        <v>164</v>
      </c>
      <c r="C128" s="202" t="s">
        <v>3</v>
      </c>
      <c r="D128" s="202">
        <v>1</v>
      </c>
      <c r="E128" s="377">
        <v>1</v>
      </c>
      <c r="F128" s="378">
        <v>1254</v>
      </c>
      <c r="G128" s="378">
        <f t="shared" si="1"/>
        <v>1254</v>
      </c>
      <c r="H128" s="378">
        <v>500</v>
      </c>
      <c r="I128" s="378">
        <f t="shared" si="2"/>
        <v>500</v>
      </c>
      <c r="J128" s="378">
        <f t="shared" si="3"/>
        <v>1754</v>
      </c>
      <c r="K128" s="577"/>
      <c r="M128" s="368"/>
      <c r="N128" s="368"/>
    </row>
    <row r="129" spans="1:14" ht="15" outlineLevel="1">
      <c r="A129" s="40">
        <f t="shared" si="4"/>
        <v>714</v>
      </c>
      <c r="B129" s="69" t="s">
        <v>165</v>
      </c>
      <c r="C129" s="202" t="s">
        <v>3</v>
      </c>
      <c r="D129" s="202">
        <v>2</v>
      </c>
      <c r="E129" s="377">
        <v>2</v>
      </c>
      <c r="F129" s="378">
        <v>25167</v>
      </c>
      <c r="G129" s="378">
        <f t="shared" si="1"/>
        <v>50334</v>
      </c>
      <c r="H129" s="378">
        <v>4530.0599999999995</v>
      </c>
      <c r="I129" s="378">
        <f t="shared" si="2"/>
        <v>9060.119999999999</v>
      </c>
      <c r="J129" s="378">
        <f t="shared" si="3"/>
        <v>59394.119999999995</v>
      </c>
      <c r="K129" s="577"/>
      <c r="M129" s="368"/>
      <c r="N129" s="368"/>
    </row>
    <row r="130" spans="1:14" ht="15" outlineLevel="1">
      <c r="A130" s="40">
        <f t="shared" si="4"/>
        <v>715</v>
      </c>
      <c r="B130" s="69" t="s">
        <v>166</v>
      </c>
      <c r="C130" s="202" t="s">
        <v>3</v>
      </c>
      <c r="D130" s="202">
        <v>1</v>
      </c>
      <c r="E130" s="377">
        <v>1</v>
      </c>
      <c r="F130" s="378">
        <v>24</v>
      </c>
      <c r="G130" s="378">
        <f t="shared" si="1"/>
        <v>24</v>
      </c>
      <c r="H130" s="378">
        <v>22.000000000000004</v>
      </c>
      <c r="I130" s="378">
        <f t="shared" si="2"/>
        <v>22.000000000000004</v>
      </c>
      <c r="J130" s="378">
        <f t="shared" si="3"/>
        <v>46</v>
      </c>
      <c r="K130" s="577"/>
      <c r="M130" s="368"/>
      <c r="N130" s="368"/>
    </row>
    <row r="131" spans="1:14" ht="15" outlineLevel="1">
      <c r="A131" s="40">
        <f t="shared" si="4"/>
        <v>716</v>
      </c>
      <c r="B131" s="69" t="s">
        <v>167</v>
      </c>
      <c r="C131" s="202" t="s">
        <v>3</v>
      </c>
      <c r="D131" s="202">
        <v>8</v>
      </c>
      <c r="E131" s="377">
        <v>8</v>
      </c>
      <c r="F131" s="378">
        <v>18</v>
      </c>
      <c r="G131" s="378">
        <f t="shared" si="1"/>
        <v>144</v>
      </c>
      <c r="H131" s="378">
        <v>16</v>
      </c>
      <c r="I131" s="378">
        <f t="shared" si="2"/>
        <v>128</v>
      </c>
      <c r="J131" s="378">
        <f t="shared" si="3"/>
        <v>272</v>
      </c>
      <c r="K131" s="577"/>
      <c r="M131" s="368"/>
      <c r="N131" s="368"/>
    </row>
    <row r="132" spans="1:14" ht="15" outlineLevel="1">
      <c r="A132" s="40">
        <f t="shared" si="4"/>
        <v>717</v>
      </c>
      <c r="B132" s="69" t="s">
        <v>168</v>
      </c>
      <c r="C132" s="202" t="s">
        <v>3</v>
      </c>
      <c r="D132" s="202">
        <v>1</v>
      </c>
      <c r="E132" s="377">
        <v>1</v>
      </c>
      <c r="F132" s="378">
        <v>35</v>
      </c>
      <c r="G132" s="378">
        <f t="shared" si="1"/>
        <v>35</v>
      </c>
      <c r="H132" s="378">
        <v>32</v>
      </c>
      <c r="I132" s="378">
        <f t="shared" si="2"/>
        <v>32</v>
      </c>
      <c r="J132" s="378">
        <f t="shared" si="3"/>
        <v>67</v>
      </c>
      <c r="K132" s="577"/>
      <c r="M132" s="368"/>
      <c r="N132" s="368"/>
    </row>
    <row r="133" spans="1:14" ht="15" outlineLevel="1">
      <c r="A133" s="40">
        <f t="shared" si="4"/>
        <v>718</v>
      </c>
      <c r="B133" s="69" t="s">
        <v>169</v>
      </c>
      <c r="C133" s="202" t="s">
        <v>3</v>
      </c>
      <c r="D133" s="202">
        <v>7</v>
      </c>
      <c r="E133" s="377">
        <v>7</v>
      </c>
      <c r="F133" s="378">
        <v>65</v>
      </c>
      <c r="G133" s="378">
        <f t="shared" si="1"/>
        <v>455</v>
      </c>
      <c r="H133" s="378">
        <v>59</v>
      </c>
      <c r="I133" s="378">
        <f t="shared" si="2"/>
        <v>413</v>
      </c>
      <c r="J133" s="378">
        <f t="shared" si="3"/>
        <v>868</v>
      </c>
      <c r="K133" s="577"/>
      <c r="M133" s="368"/>
      <c r="N133" s="368"/>
    </row>
    <row r="134" spans="1:14" ht="15" outlineLevel="1">
      <c r="A134" s="40">
        <f t="shared" si="4"/>
        <v>719</v>
      </c>
      <c r="B134" s="69" t="s">
        <v>170</v>
      </c>
      <c r="C134" s="202" t="s">
        <v>3</v>
      </c>
      <c r="D134" s="202">
        <v>1</v>
      </c>
      <c r="E134" s="377">
        <v>1</v>
      </c>
      <c r="F134" s="378">
        <v>101</v>
      </c>
      <c r="G134" s="378">
        <f t="shared" si="1"/>
        <v>101</v>
      </c>
      <c r="H134" s="378">
        <v>92</v>
      </c>
      <c r="I134" s="378">
        <f t="shared" si="2"/>
        <v>92</v>
      </c>
      <c r="J134" s="378">
        <f t="shared" si="3"/>
        <v>193</v>
      </c>
      <c r="K134" s="577"/>
      <c r="M134" s="368"/>
      <c r="N134" s="368"/>
    </row>
    <row r="135" spans="1:14" ht="15" outlineLevel="1">
      <c r="A135" s="40">
        <f t="shared" si="4"/>
        <v>720</v>
      </c>
      <c r="B135" s="69" t="s">
        <v>171</v>
      </c>
      <c r="C135" s="202" t="s">
        <v>3</v>
      </c>
      <c r="D135" s="202">
        <v>1</v>
      </c>
      <c r="E135" s="377">
        <v>1</v>
      </c>
      <c r="F135" s="378">
        <v>110</v>
      </c>
      <c r="G135" s="378">
        <f t="shared" si="1"/>
        <v>110</v>
      </c>
      <c r="H135" s="378">
        <v>100.00000000000001</v>
      </c>
      <c r="I135" s="378">
        <f t="shared" si="2"/>
        <v>100.00000000000001</v>
      </c>
      <c r="J135" s="378">
        <f t="shared" si="3"/>
        <v>210</v>
      </c>
      <c r="K135" s="577"/>
      <c r="M135" s="368"/>
      <c r="N135" s="368"/>
    </row>
    <row r="136" spans="1:14" ht="15" outlineLevel="1">
      <c r="A136" s="40">
        <f t="shared" si="4"/>
        <v>721</v>
      </c>
      <c r="B136" s="69" t="s">
        <v>172</v>
      </c>
      <c r="C136" s="202" t="s">
        <v>3</v>
      </c>
      <c r="D136" s="202">
        <v>2</v>
      </c>
      <c r="E136" s="377">
        <v>2</v>
      </c>
      <c r="F136" s="378">
        <v>123</v>
      </c>
      <c r="G136" s="378">
        <f t="shared" si="1"/>
        <v>246</v>
      </c>
      <c r="H136" s="378">
        <v>112.00000000000001</v>
      </c>
      <c r="I136" s="378">
        <f t="shared" si="2"/>
        <v>224.00000000000003</v>
      </c>
      <c r="J136" s="378">
        <f t="shared" si="3"/>
        <v>470</v>
      </c>
      <c r="K136" s="577"/>
      <c r="M136" s="368"/>
      <c r="N136" s="368"/>
    </row>
    <row r="137" spans="1:14" ht="15" outlineLevel="1">
      <c r="A137" s="40">
        <f t="shared" si="4"/>
        <v>722</v>
      </c>
      <c r="B137" s="69" t="s">
        <v>173</v>
      </c>
      <c r="C137" s="202" t="s">
        <v>3</v>
      </c>
      <c r="D137" s="202">
        <v>1</v>
      </c>
      <c r="E137" s="377">
        <v>1</v>
      </c>
      <c r="F137" s="378">
        <v>140</v>
      </c>
      <c r="G137" s="378">
        <f t="shared" si="1"/>
        <v>140</v>
      </c>
      <c r="H137" s="378">
        <v>127</v>
      </c>
      <c r="I137" s="378">
        <f t="shared" si="2"/>
        <v>127</v>
      </c>
      <c r="J137" s="378">
        <f t="shared" si="3"/>
        <v>267</v>
      </c>
      <c r="K137" s="577"/>
      <c r="M137" s="368"/>
      <c r="N137" s="368"/>
    </row>
    <row r="138" spans="1:14" ht="15" outlineLevel="1">
      <c r="A138" s="40">
        <f t="shared" si="4"/>
        <v>723</v>
      </c>
      <c r="B138" s="69" t="s">
        <v>174</v>
      </c>
      <c r="C138" s="202" t="s">
        <v>3</v>
      </c>
      <c r="D138" s="202">
        <v>1</v>
      </c>
      <c r="E138" s="377">
        <v>1</v>
      </c>
      <c r="F138" s="378">
        <v>206.00000000000003</v>
      </c>
      <c r="G138" s="378">
        <f t="shared" si="1"/>
        <v>206.00000000000003</v>
      </c>
      <c r="H138" s="378">
        <v>187</v>
      </c>
      <c r="I138" s="378">
        <f t="shared" si="2"/>
        <v>187</v>
      </c>
      <c r="J138" s="378">
        <f t="shared" si="3"/>
        <v>393</v>
      </c>
      <c r="K138" s="577"/>
      <c r="M138" s="368"/>
      <c r="N138" s="368"/>
    </row>
    <row r="139" spans="1:14" ht="30" outlineLevel="1">
      <c r="A139" s="40">
        <f t="shared" si="4"/>
        <v>724</v>
      </c>
      <c r="B139" s="69" t="s">
        <v>175</v>
      </c>
      <c r="C139" s="202" t="s">
        <v>103</v>
      </c>
      <c r="D139" s="202">
        <v>1</v>
      </c>
      <c r="E139" s="377">
        <v>1</v>
      </c>
      <c r="F139" s="378">
        <v>1067</v>
      </c>
      <c r="G139" s="378">
        <f t="shared" si="1"/>
        <v>1067</v>
      </c>
      <c r="H139" s="378">
        <v>437</v>
      </c>
      <c r="I139" s="378">
        <f t="shared" si="2"/>
        <v>437</v>
      </c>
      <c r="J139" s="378">
        <f t="shared" si="3"/>
        <v>1504</v>
      </c>
      <c r="K139" s="577"/>
      <c r="M139" s="368"/>
      <c r="N139" s="368"/>
    </row>
    <row r="140" spans="1:14" ht="15" outlineLevel="1">
      <c r="A140" s="40">
        <f t="shared" si="4"/>
        <v>725</v>
      </c>
      <c r="B140" s="69" t="s">
        <v>176</v>
      </c>
      <c r="C140" s="202" t="s">
        <v>3</v>
      </c>
      <c r="D140" s="202">
        <v>1</v>
      </c>
      <c r="E140" s="377">
        <v>1</v>
      </c>
      <c r="F140" s="378">
        <v>15533</v>
      </c>
      <c r="G140" s="378">
        <f t="shared" si="1"/>
        <v>15533</v>
      </c>
      <c r="H140" s="378">
        <v>5903</v>
      </c>
      <c r="I140" s="378">
        <f t="shared" si="2"/>
        <v>5903</v>
      </c>
      <c r="J140" s="378">
        <f t="shared" si="3"/>
        <v>21436</v>
      </c>
      <c r="K140" s="577"/>
      <c r="M140" s="368"/>
      <c r="N140" s="368"/>
    </row>
    <row r="141" spans="1:14" ht="30" outlineLevel="1">
      <c r="A141" s="40">
        <f t="shared" si="4"/>
        <v>726</v>
      </c>
      <c r="B141" s="69" t="s">
        <v>177</v>
      </c>
      <c r="C141" s="202" t="s">
        <v>3</v>
      </c>
      <c r="D141" s="202">
        <v>21</v>
      </c>
      <c r="E141" s="377">
        <v>21</v>
      </c>
      <c r="F141" s="378">
        <v>101</v>
      </c>
      <c r="G141" s="378">
        <f t="shared" si="1"/>
        <v>2121</v>
      </c>
      <c r="H141" s="378">
        <v>92</v>
      </c>
      <c r="I141" s="378">
        <f t="shared" si="2"/>
        <v>1932</v>
      </c>
      <c r="J141" s="378">
        <f t="shared" si="3"/>
        <v>4053</v>
      </c>
      <c r="K141" s="577"/>
      <c r="M141" s="368"/>
      <c r="N141" s="368"/>
    </row>
    <row r="142" spans="1:14" ht="30" outlineLevel="1">
      <c r="A142" s="40">
        <f t="shared" si="4"/>
        <v>727</v>
      </c>
      <c r="B142" s="69" t="s">
        <v>178</v>
      </c>
      <c r="C142" s="202" t="s">
        <v>3</v>
      </c>
      <c r="D142" s="202">
        <v>11</v>
      </c>
      <c r="E142" s="377">
        <v>11</v>
      </c>
      <c r="F142" s="378">
        <v>230.00000000000003</v>
      </c>
      <c r="G142" s="378">
        <f t="shared" si="1"/>
        <v>2530.0000000000005</v>
      </c>
      <c r="H142" s="378">
        <v>209.00000000000003</v>
      </c>
      <c r="I142" s="378">
        <f t="shared" si="2"/>
        <v>2299.0000000000005</v>
      </c>
      <c r="J142" s="378">
        <f t="shared" si="3"/>
        <v>4829.0000000000009</v>
      </c>
      <c r="K142" s="577"/>
      <c r="M142" s="368"/>
      <c r="N142" s="368"/>
    </row>
    <row r="143" spans="1:14" ht="30" outlineLevel="1">
      <c r="A143" s="40">
        <f t="shared" si="4"/>
        <v>728</v>
      </c>
      <c r="B143" s="69" t="s">
        <v>179</v>
      </c>
      <c r="C143" s="202" t="s">
        <v>3</v>
      </c>
      <c r="D143" s="202">
        <v>12</v>
      </c>
      <c r="E143" s="377">
        <v>12</v>
      </c>
      <c r="F143" s="378">
        <v>240</v>
      </c>
      <c r="G143" s="378">
        <f t="shared" si="1"/>
        <v>2880</v>
      </c>
      <c r="H143" s="378">
        <v>218.00000000000003</v>
      </c>
      <c r="I143" s="378">
        <f t="shared" si="2"/>
        <v>2616.0000000000005</v>
      </c>
      <c r="J143" s="378">
        <f t="shared" si="3"/>
        <v>5496</v>
      </c>
      <c r="K143" s="577"/>
      <c r="M143" s="368"/>
      <c r="N143" s="368"/>
    </row>
    <row r="144" spans="1:14" ht="30" outlineLevel="1">
      <c r="A144" s="40">
        <f t="shared" si="4"/>
        <v>729</v>
      </c>
      <c r="B144" s="69" t="s">
        <v>180</v>
      </c>
      <c r="C144" s="202" t="s">
        <v>3</v>
      </c>
      <c r="D144" s="202">
        <v>10</v>
      </c>
      <c r="E144" s="377">
        <v>10</v>
      </c>
      <c r="F144" s="378">
        <v>372</v>
      </c>
      <c r="G144" s="378">
        <f t="shared" si="1"/>
        <v>3720</v>
      </c>
      <c r="H144" s="378">
        <v>339</v>
      </c>
      <c r="I144" s="378">
        <f t="shared" si="2"/>
        <v>3390</v>
      </c>
      <c r="J144" s="378">
        <f t="shared" si="3"/>
        <v>7110</v>
      </c>
      <c r="K144" s="577"/>
      <c r="M144" s="368"/>
      <c r="N144" s="368"/>
    </row>
    <row r="145" spans="1:14" ht="30" outlineLevel="1">
      <c r="A145" s="40">
        <f t="shared" si="4"/>
        <v>730</v>
      </c>
      <c r="B145" s="69" t="s">
        <v>181</v>
      </c>
      <c r="C145" s="202" t="s">
        <v>3</v>
      </c>
      <c r="D145" s="202">
        <v>2</v>
      </c>
      <c r="E145" s="377">
        <v>2</v>
      </c>
      <c r="F145" s="378">
        <v>504</v>
      </c>
      <c r="G145" s="378">
        <f t="shared" si="1"/>
        <v>1008</v>
      </c>
      <c r="H145" s="378">
        <v>459</v>
      </c>
      <c r="I145" s="378">
        <f t="shared" si="2"/>
        <v>918</v>
      </c>
      <c r="J145" s="378">
        <f t="shared" si="3"/>
        <v>1926</v>
      </c>
      <c r="K145" s="577"/>
      <c r="M145" s="368"/>
      <c r="N145" s="368"/>
    </row>
    <row r="146" spans="1:14" ht="30" outlineLevel="1">
      <c r="A146" s="40">
        <f t="shared" si="4"/>
        <v>731</v>
      </c>
      <c r="B146" s="69" t="s">
        <v>182</v>
      </c>
      <c r="C146" s="202" t="s">
        <v>3</v>
      </c>
      <c r="D146" s="202">
        <v>4</v>
      </c>
      <c r="E146" s="377">
        <v>4</v>
      </c>
      <c r="F146" s="378">
        <v>774</v>
      </c>
      <c r="G146" s="378">
        <f t="shared" si="1"/>
        <v>3096</v>
      </c>
      <c r="H146" s="378">
        <v>704.00000000000011</v>
      </c>
      <c r="I146" s="378">
        <f t="shared" si="2"/>
        <v>2816.0000000000005</v>
      </c>
      <c r="J146" s="378">
        <f t="shared" si="3"/>
        <v>5912</v>
      </c>
      <c r="K146" s="577"/>
      <c r="M146" s="368"/>
      <c r="N146" s="368"/>
    </row>
    <row r="147" spans="1:14" ht="30" outlineLevel="1">
      <c r="A147" s="40">
        <f t="shared" si="4"/>
        <v>732</v>
      </c>
      <c r="B147" s="69" t="s">
        <v>183</v>
      </c>
      <c r="C147" s="202" t="s">
        <v>3</v>
      </c>
      <c r="D147" s="202">
        <v>2</v>
      </c>
      <c r="E147" s="377">
        <v>2</v>
      </c>
      <c r="F147" s="378">
        <v>1371</v>
      </c>
      <c r="G147" s="378">
        <f t="shared" ref="G147:G210" si="5">F147*E147</f>
        <v>2742</v>
      </c>
      <c r="H147" s="378">
        <v>1248</v>
      </c>
      <c r="I147" s="378">
        <f t="shared" ref="I147:I210" si="6">H147*E147</f>
        <v>2496</v>
      </c>
      <c r="J147" s="378">
        <f t="shared" ref="J147:J210" si="7">I147+G147</f>
        <v>5238</v>
      </c>
      <c r="K147" s="577"/>
      <c r="M147" s="368"/>
      <c r="N147" s="368"/>
    </row>
    <row r="148" spans="1:14" ht="30" outlineLevel="1">
      <c r="A148" s="40">
        <f t="shared" ref="A148:A211" si="8">A147+1</f>
        <v>733</v>
      </c>
      <c r="B148" s="69" t="s">
        <v>184</v>
      </c>
      <c r="C148" s="202" t="s">
        <v>3</v>
      </c>
      <c r="D148" s="202">
        <v>6</v>
      </c>
      <c r="E148" s="377">
        <v>6</v>
      </c>
      <c r="F148" s="378">
        <v>150</v>
      </c>
      <c r="G148" s="378">
        <f t="shared" si="5"/>
        <v>900</v>
      </c>
      <c r="H148" s="378">
        <v>500</v>
      </c>
      <c r="I148" s="378">
        <f t="shared" si="6"/>
        <v>3000</v>
      </c>
      <c r="J148" s="378">
        <f t="shared" si="7"/>
        <v>3900</v>
      </c>
      <c r="K148" s="577"/>
      <c r="M148" s="368"/>
      <c r="N148" s="368"/>
    </row>
    <row r="149" spans="1:14" ht="30" outlineLevel="1">
      <c r="A149" s="40">
        <f t="shared" si="8"/>
        <v>734</v>
      </c>
      <c r="B149" s="69" t="s">
        <v>185</v>
      </c>
      <c r="C149" s="202" t="s">
        <v>3</v>
      </c>
      <c r="D149" s="202">
        <v>13</v>
      </c>
      <c r="E149" s="377">
        <v>13</v>
      </c>
      <c r="F149" s="378">
        <v>150</v>
      </c>
      <c r="G149" s="378">
        <f t="shared" si="5"/>
        <v>1950</v>
      </c>
      <c r="H149" s="378">
        <v>500</v>
      </c>
      <c r="I149" s="378">
        <f t="shared" si="6"/>
        <v>6500</v>
      </c>
      <c r="J149" s="378">
        <f t="shared" si="7"/>
        <v>8450</v>
      </c>
      <c r="K149" s="577"/>
      <c r="M149" s="368"/>
      <c r="N149" s="368"/>
    </row>
    <row r="150" spans="1:14" ht="15" outlineLevel="1">
      <c r="A150" s="40">
        <f t="shared" si="8"/>
        <v>735</v>
      </c>
      <c r="B150" s="69" t="s">
        <v>186</v>
      </c>
      <c r="C150" s="202" t="s">
        <v>3</v>
      </c>
      <c r="D150" s="202">
        <v>5</v>
      </c>
      <c r="E150" s="377">
        <v>5</v>
      </c>
      <c r="F150" s="378">
        <v>1542</v>
      </c>
      <c r="G150" s="378">
        <f t="shared" si="5"/>
        <v>7710</v>
      </c>
      <c r="H150" s="378">
        <v>500</v>
      </c>
      <c r="I150" s="378">
        <f t="shared" si="6"/>
        <v>2500</v>
      </c>
      <c r="J150" s="378">
        <f t="shared" si="7"/>
        <v>10210</v>
      </c>
      <c r="K150" s="577"/>
      <c r="M150" s="368"/>
      <c r="N150" s="368"/>
    </row>
    <row r="151" spans="1:14" ht="15" outlineLevel="1">
      <c r="A151" s="40">
        <f t="shared" si="8"/>
        <v>736</v>
      </c>
      <c r="B151" s="69" t="s">
        <v>187</v>
      </c>
      <c r="C151" s="202" t="s">
        <v>3</v>
      </c>
      <c r="D151" s="202">
        <v>8</v>
      </c>
      <c r="E151" s="377">
        <v>8</v>
      </c>
      <c r="F151" s="378">
        <v>10860</v>
      </c>
      <c r="G151" s="378">
        <f t="shared" si="5"/>
        <v>86880</v>
      </c>
      <c r="H151" s="378">
        <v>4127</v>
      </c>
      <c r="I151" s="378">
        <f t="shared" si="6"/>
        <v>33016</v>
      </c>
      <c r="J151" s="378">
        <f t="shared" si="7"/>
        <v>119896</v>
      </c>
      <c r="K151" s="577"/>
      <c r="M151" s="368"/>
      <c r="N151" s="368"/>
    </row>
    <row r="152" spans="1:14" ht="45" outlineLevel="1">
      <c r="A152" s="40">
        <f t="shared" si="8"/>
        <v>737</v>
      </c>
      <c r="B152" s="69" t="s">
        <v>188</v>
      </c>
      <c r="C152" s="202" t="s">
        <v>2</v>
      </c>
      <c r="D152" s="202">
        <v>70.2</v>
      </c>
      <c r="E152" s="377">
        <v>70.2</v>
      </c>
      <c r="F152" s="378">
        <v>48</v>
      </c>
      <c r="G152" s="378">
        <f t="shared" si="5"/>
        <v>3369.6000000000004</v>
      </c>
      <c r="H152" s="378">
        <v>600</v>
      </c>
      <c r="I152" s="378">
        <f t="shared" si="6"/>
        <v>42120</v>
      </c>
      <c r="J152" s="378">
        <f t="shared" si="7"/>
        <v>45489.599999999999</v>
      </c>
      <c r="K152" s="577"/>
      <c r="M152" s="368"/>
      <c r="N152" s="368"/>
    </row>
    <row r="153" spans="1:14" ht="45" outlineLevel="1">
      <c r="A153" s="40">
        <f t="shared" si="8"/>
        <v>738</v>
      </c>
      <c r="B153" s="69" t="s">
        <v>189</v>
      </c>
      <c r="C153" s="202" t="s">
        <v>2</v>
      </c>
      <c r="D153" s="202">
        <v>54</v>
      </c>
      <c r="E153" s="377">
        <v>54</v>
      </c>
      <c r="F153" s="378">
        <v>56.000000000000007</v>
      </c>
      <c r="G153" s="378">
        <f t="shared" si="5"/>
        <v>3024.0000000000005</v>
      </c>
      <c r="H153" s="378">
        <v>600</v>
      </c>
      <c r="I153" s="378">
        <f t="shared" si="6"/>
        <v>32400</v>
      </c>
      <c r="J153" s="378">
        <f t="shared" si="7"/>
        <v>35424</v>
      </c>
      <c r="K153" s="577"/>
      <c r="M153" s="368"/>
      <c r="N153" s="368"/>
    </row>
    <row r="154" spans="1:14" ht="45" outlineLevel="1">
      <c r="A154" s="40">
        <f t="shared" si="8"/>
        <v>739</v>
      </c>
      <c r="B154" s="69" t="s">
        <v>190</v>
      </c>
      <c r="C154" s="202" t="s">
        <v>2</v>
      </c>
      <c r="D154" s="202">
        <v>31.5</v>
      </c>
      <c r="E154" s="377">
        <v>31.5</v>
      </c>
      <c r="F154" s="378">
        <v>74</v>
      </c>
      <c r="G154" s="378">
        <f t="shared" si="5"/>
        <v>2331</v>
      </c>
      <c r="H154" s="378">
        <v>600</v>
      </c>
      <c r="I154" s="378">
        <f t="shared" si="6"/>
        <v>18900</v>
      </c>
      <c r="J154" s="378">
        <f t="shared" si="7"/>
        <v>21231</v>
      </c>
      <c r="K154" s="577"/>
      <c r="M154" s="368"/>
      <c r="N154" s="368"/>
    </row>
    <row r="155" spans="1:14" ht="45" outlineLevel="1">
      <c r="A155" s="40">
        <f t="shared" si="8"/>
        <v>740</v>
      </c>
      <c r="B155" s="69" t="s">
        <v>191</v>
      </c>
      <c r="C155" s="202" t="s">
        <v>2</v>
      </c>
      <c r="D155" s="202">
        <v>9</v>
      </c>
      <c r="E155" s="377">
        <v>9</v>
      </c>
      <c r="F155" s="378">
        <v>93</v>
      </c>
      <c r="G155" s="378">
        <f t="shared" si="5"/>
        <v>837</v>
      </c>
      <c r="H155" s="378">
        <v>600</v>
      </c>
      <c r="I155" s="378">
        <f t="shared" si="6"/>
        <v>5400</v>
      </c>
      <c r="J155" s="378">
        <f t="shared" si="7"/>
        <v>6237</v>
      </c>
      <c r="K155" s="577"/>
      <c r="M155" s="368"/>
      <c r="N155" s="368"/>
    </row>
    <row r="156" spans="1:14" ht="45" outlineLevel="1">
      <c r="A156" s="40">
        <f t="shared" si="8"/>
        <v>741</v>
      </c>
      <c r="B156" s="69" t="s">
        <v>192</v>
      </c>
      <c r="C156" s="202" t="s">
        <v>2</v>
      </c>
      <c r="D156" s="202">
        <v>20.7</v>
      </c>
      <c r="E156" s="377">
        <v>20.7</v>
      </c>
      <c r="F156" s="378">
        <v>141</v>
      </c>
      <c r="G156" s="378">
        <f t="shared" si="5"/>
        <v>2918.7</v>
      </c>
      <c r="H156" s="378">
        <v>600</v>
      </c>
      <c r="I156" s="378">
        <f t="shared" si="6"/>
        <v>12420</v>
      </c>
      <c r="J156" s="378">
        <f t="shared" si="7"/>
        <v>15338.7</v>
      </c>
      <c r="K156" s="577"/>
      <c r="M156" s="368"/>
      <c r="N156" s="368"/>
    </row>
    <row r="157" spans="1:14" ht="45" outlineLevel="1">
      <c r="A157" s="40">
        <f t="shared" si="8"/>
        <v>742</v>
      </c>
      <c r="B157" s="69" t="s">
        <v>193</v>
      </c>
      <c r="C157" s="202" t="s">
        <v>2</v>
      </c>
      <c r="D157" s="202">
        <v>27</v>
      </c>
      <c r="E157" s="377">
        <v>27</v>
      </c>
      <c r="F157" s="378">
        <v>180</v>
      </c>
      <c r="G157" s="378">
        <f t="shared" si="5"/>
        <v>4860</v>
      </c>
      <c r="H157" s="378">
        <v>600</v>
      </c>
      <c r="I157" s="378">
        <f t="shared" si="6"/>
        <v>16200</v>
      </c>
      <c r="J157" s="378">
        <f t="shared" si="7"/>
        <v>21060</v>
      </c>
      <c r="K157" s="577"/>
      <c r="M157" s="368"/>
      <c r="N157" s="368"/>
    </row>
    <row r="158" spans="1:14" ht="15" outlineLevel="1">
      <c r="A158" s="40">
        <f t="shared" si="8"/>
        <v>743</v>
      </c>
      <c r="B158" s="69" t="s">
        <v>194</v>
      </c>
      <c r="C158" s="202" t="s">
        <v>3748</v>
      </c>
      <c r="D158" s="202" t="s">
        <v>3749</v>
      </c>
      <c r="E158" s="377">
        <v>0.12</v>
      </c>
      <c r="F158" s="378">
        <v>750</v>
      </c>
      <c r="G158" s="378">
        <f>F158*E158</f>
        <v>90</v>
      </c>
      <c r="H158" s="378">
        <v>5000</v>
      </c>
      <c r="I158" s="378">
        <f t="shared" si="6"/>
        <v>600</v>
      </c>
      <c r="J158" s="378">
        <f t="shared" si="7"/>
        <v>690</v>
      </c>
      <c r="K158" s="577"/>
      <c r="L158" s="460"/>
      <c r="M158" s="368"/>
      <c r="N158" s="368"/>
    </row>
    <row r="159" spans="1:14" ht="15" outlineLevel="1">
      <c r="A159" s="40">
        <f t="shared" si="8"/>
        <v>744</v>
      </c>
      <c r="B159" s="69" t="s">
        <v>195</v>
      </c>
      <c r="C159" s="202" t="s">
        <v>3748</v>
      </c>
      <c r="D159" s="202" t="s">
        <v>3750</v>
      </c>
      <c r="E159" s="377">
        <v>0.36</v>
      </c>
      <c r="F159" s="378">
        <v>836.00000000000011</v>
      </c>
      <c r="G159" s="378">
        <f t="shared" si="5"/>
        <v>300.96000000000004</v>
      </c>
      <c r="H159" s="378">
        <v>5000</v>
      </c>
      <c r="I159" s="378">
        <f t="shared" si="6"/>
        <v>1800</v>
      </c>
      <c r="J159" s="378">
        <f t="shared" si="7"/>
        <v>2100.96</v>
      </c>
      <c r="K159" s="577"/>
      <c r="M159" s="368"/>
      <c r="N159" s="368"/>
    </row>
    <row r="160" spans="1:14" ht="30" outlineLevel="1">
      <c r="A160" s="40">
        <f t="shared" si="8"/>
        <v>745</v>
      </c>
      <c r="B160" s="69" t="s">
        <v>196</v>
      </c>
      <c r="C160" s="202" t="s">
        <v>197</v>
      </c>
      <c r="D160" s="202">
        <v>216.9</v>
      </c>
      <c r="E160" s="377">
        <v>216.9</v>
      </c>
      <c r="F160" s="378">
        <v>0</v>
      </c>
      <c r="G160" s="378">
        <f t="shared" si="5"/>
        <v>0</v>
      </c>
      <c r="H160" s="378">
        <v>250</v>
      </c>
      <c r="I160" s="378">
        <f t="shared" si="6"/>
        <v>54225</v>
      </c>
      <c r="J160" s="378">
        <f t="shared" si="7"/>
        <v>54225</v>
      </c>
      <c r="K160" s="577"/>
      <c r="M160" s="368"/>
      <c r="N160" s="368"/>
    </row>
    <row r="161" spans="1:14" ht="15" outlineLevel="1">
      <c r="A161" s="40">
        <f t="shared" si="8"/>
        <v>746</v>
      </c>
      <c r="B161" s="69" t="s">
        <v>198</v>
      </c>
      <c r="C161" s="202" t="s">
        <v>197</v>
      </c>
      <c r="D161" s="202">
        <v>4.5</v>
      </c>
      <c r="E161" s="377">
        <v>4.5</v>
      </c>
      <c r="F161" s="378">
        <v>0</v>
      </c>
      <c r="G161" s="378">
        <f t="shared" si="5"/>
        <v>0</v>
      </c>
      <c r="H161" s="378">
        <v>250</v>
      </c>
      <c r="I161" s="378">
        <f t="shared" si="6"/>
        <v>1125</v>
      </c>
      <c r="J161" s="378">
        <f t="shared" si="7"/>
        <v>1125</v>
      </c>
      <c r="K161" s="577"/>
      <c r="M161" s="368"/>
      <c r="N161" s="368"/>
    </row>
    <row r="162" spans="1:14" ht="15" outlineLevel="1">
      <c r="A162" s="40">
        <f t="shared" si="8"/>
        <v>747</v>
      </c>
      <c r="B162" s="69" t="s">
        <v>199</v>
      </c>
      <c r="C162" s="202" t="s">
        <v>197</v>
      </c>
      <c r="D162" s="202">
        <v>216.9</v>
      </c>
      <c r="E162" s="377">
        <v>216.9</v>
      </c>
      <c r="F162" s="378">
        <v>0</v>
      </c>
      <c r="G162" s="378">
        <f t="shared" si="5"/>
        <v>0</v>
      </c>
      <c r="H162" s="378">
        <v>300</v>
      </c>
      <c r="I162" s="378">
        <f t="shared" si="6"/>
        <v>65070</v>
      </c>
      <c r="J162" s="378">
        <f t="shared" si="7"/>
        <v>65070</v>
      </c>
      <c r="K162" s="577"/>
      <c r="M162" s="368"/>
      <c r="N162" s="368"/>
    </row>
    <row r="163" spans="1:14" ht="30" outlineLevel="1">
      <c r="A163" s="40">
        <f t="shared" si="8"/>
        <v>748</v>
      </c>
      <c r="B163" s="69" t="s">
        <v>200</v>
      </c>
      <c r="C163" s="202" t="s">
        <v>197</v>
      </c>
      <c r="D163" s="202">
        <v>4.5</v>
      </c>
      <c r="E163" s="377">
        <v>4.5</v>
      </c>
      <c r="F163" s="378">
        <v>0</v>
      </c>
      <c r="G163" s="378">
        <f t="shared" si="5"/>
        <v>0</v>
      </c>
      <c r="H163" s="378">
        <v>300</v>
      </c>
      <c r="I163" s="378">
        <f t="shared" si="6"/>
        <v>1350</v>
      </c>
      <c r="J163" s="378">
        <f t="shared" si="7"/>
        <v>1350</v>
      </c>
      <c r="K163" s="577"/>
      <c r="M163" s="368"/>
      <c r="N163" s="368"/>
    </row>
    <row r="164" spans="1:14" ht="45" outlineLevel="1">
      <c r="A164" s="40">
        <f t="shared" si="8"/>
        <v>749</v>
      </c>
      <c r="B164" s="69" t="s">
        <v>119</v>
      </c>
      <c r="C164" s="202" t="s">
        <v>120</v>
      </c>
      <c r="D164" s="202">
        <v>1</v>
      </c>
      <c r="E164" s="377">
        <v>1</v>
      </c>
      <c r="F164" s="378">
        <v>53015.000000000007</v>
      </c>
      <c r="G164" s="378">
        <f t="shared" si="5"/>
        <v>53015.000000000007</v>
      </c>
      <c r="H164" s="378">
        <v>25447.000000000004</v>
      </c>
      <c r="I164" s="378">
        <f t="shared" si="6"/>
        <v>25447.000000000004</v>
      </c>
      <c r="J164" s="378">
        <f t="shared" si="7"/>
        <v>78462.000000000015</v>
      </c>
      <c r="K164" s="577"/>
      <c r="M164" s="368"/>
      <c r="N164" s="368"/>
    </row>
    <row r="165" spans="1:14" ht="30" outlineLevel="1">
      <c r="A165" s="40">
        <f t="shared" si="8"/>
        <v>750</v>
      </c>
      <c r="B165" s="69" t="s">
        <v>122</v>
      </c>
      <c r="C165" s="202" t="s">
        <v>3</v>
      </c>
      <c r="D165" s="202">
        <v>7</v>
      </c>
      <c r="E165" s="377">
        <v>7</v>
      </c>
      <c r="F165" s="378">
        <v>360</v>
      </c>
      <c r="G165" s="378">
        <f t="shared" si="5"/>
        <v>2520</v>
      </c>
      <c r="H165" s="378">
        <v>900</v>
      </c>
      <c r="I165" s="378">
        <f t="shared" si="6"/>
        <v>6300</v>
      </c>
      <c r="J165" s="378">
        <f t="shared" si="7"/>
        <v>8820</v>
      </c>
      <c r="K165" s="577"/>
      <c r="M165" s="368"/>
      <c r="N165" s="368"/>
    </row>
    <row r="166" spans="1:14" ht="30" outlineLevel="1">
      <c r="A166" s="40">
        <f t="shared" si="8"/>
        <v>751</v>
      </c>
      <c r="B166" s="69" t="s">
        <v>123</v>
      </c>
      <c r="C166" s="202" t="s">
        <v>3</v>
      </c>
      <c r="D166" s="202">
        <v>11</v>
      </c>
      <c r="E166" s="377">
        <v>11</v>
      </c>
      <c r="F166" s="378">
        <v>575</v>
      </c>
      <c r="G166" s="378">
        <f t="shared" si="5"/>
        <v>6325</v>
      </c>
      <c r="H166" s="378">
        <v>900</v>
      </c>
      <c r="I166" s="378">
        <f t="shared" si="6"/>
        <v>9900</v>
      </c>
      <c r="J166" s="378">
        <f t="shared" si="7"/>
        <v>16225</v>
      </c>
      <c r="K166" s="577"/>
      <c r="M166" s="368"/>
      <c r="N166" s="368"/>
    </row>
    <row r="167" spans="1:14" ht="30" outlineLevel="1">
      <c r="A167" s="40">
        <f t="shared" si="8"/>
        <v>752</v>
      </c>
      <c r="B167" s="69" t="s">
        <v>124</v>
      </c>
      <c r="C167" s="202" t="s">
        <v>3</v>
      </c>
      <c r="D167" s="202">
        <v>1</v>
      </c>
      <c r="E167" s="377">
        <v>1</v>
      </c>
      <c r="F167" s="378">
        <v>1113</v>
      </c>
      <c r="G167" s="378">
        <f t="shared" si="5"/>
        <v>1113</v>
      </c>
      <c r="H167" s="378">
        <v>900</v>
      </c>
      <c r="I167" s="378">
        <f t="shared" si="6"/>
        <v>900</v>
      </c>
      <c r="J167" s="378">
        <f t="shared" si="7"/>
        <v>2013</v>
      </c>
      <c r="K167" s="577"/>
      <c r="M167" s="368"/>
      <c r="N167" s="368"/>
    </row>
    <row r="168" spans="1:14" ht="30" outlineLevel="1">
      <c r="A168" s="40">
        <f t="shared" si="8"/>
        <v>753</v>
      </c>
      <c r="B168" s="69" t="s">
        <v>125</v>
      </c>
      <c r="C168" s="202" t="s">
        <v>3</v>
      </c>
      <c r="D168" s="202">
        <v>2</v>
      </c>
      <c r="E168" s="377">
        <v>2</v>
      </c>
      <c r="F168" s="378">
        <v>1743</v>
      </c>
      <c r="G168" s="378">
        <f t="shared" si="5"/>
        <v>3486</v>
      </c>
      <c r="H168" s="378">
        <v>1000</v>
      </c>
      <c r="I168" s="378">
        <f t="shared" si="6"/>
        <v>2000</v>
      </c>
      <c r="J168" s="378">
        <f t="shared" si="7"/>
        <v>5486</v>
      </c>
      <c r="K168" s="577"/>
      <c r="M168" s="368"/>
      <c r="N168" s="368"/>
    </row>
    <row r="169" spans="1:14" ht="30" outlineLevel="1">
      <c r="A169" s="40">
        <f t="shared" si="8"/>
        <v>754</v>
      </c>
      <c r="B169" s="69" t="s">
        <v>126</v>
      </c>
      <c r="C169" s="202" t="s">
        <v>3</v>
      </c>
      <c r="D169" s="202">
        <v>1</v>
      </c>
      <c r="E169" s="377">
        <v>1</v>
      </c>
      <c r="F169" s="378">
        <v>2894.0000000000005</v>
      </c>
      <c r="G169" s="378">
        <f t="shared" si="5"/>
        <v>2894.0000000000005</v>
      </c>
      <c r="H169" s="378">
        <v>1100</v>
      </c>
      <c r="I169" s="378">
        <f t="shared" si="6"/>
        <v>1100</v>
      </c>
      <c r="J169" s="378">
        <f t="shared" si="7"/>
        <v>3994.0000000000005</v>
      </c>
      <c r="K169" s="577"/>
      <c r="M169" s="368"/>
      <c r="N169" s="368"/>
    </row>
    <row r="170" spans="1:14" ht="15" outlineLevel="1">
      <c r="A170" s="40">
        <f t="shared" si="8"/>
        <v>755</v>
      </c>
      <c r="B170" s="69" t="s">
        <v>201</v>
      </c>
      <c r="C170" s="202" t="s">
        <v>3</v>
      </c>
      <c r="D170" s="202">
        <v>1</v>
      </c>
      <c r="E170" s="377">
        <v>1</v>
      </c>
      <c r="F170" s="378">
        <v>5600</v>
      </c>
      <c r="G170" s="378">
        <f t="shared" si="5"/>
        <v>5600</v>
      </c>
      <c r="H170" s="378">
        <v>1008</v>
      </c>
      <c r="I170" s="378">
        <f t="shared" si="6"/>
        <v>1008</v>
      </c>
      <c r="J170" s="378">
        <f t="shared" si="7"/>
        <v>6608</v>
      </c>
      <c r="K170" s="577"/>
      <c r="M170" s="368"/>
      <c r="N170" s="368"/>
    </row>
    <row r="171" spans="1:14" ht="15" outlineLevel="1">
      <c r="A171" s="40">
        <f t="shared" si="8"/>
        <v>756</v>
      </c>
      <c r="B171" s="69" t="s">
        <v>202</v>
      </c>
      <c r="C171" s="202" t="s">
        <v>3</v>
      </c>
      <c r="D171" s="202">
        <v>3</v>
      </c>
      <c r="E171" s="377">
        <v>3</v>
      </c>
      <c r="F171" s="378">
        <v>5600</v>
      </c>
      <c r="G171" s="378">
        <f t="shared" si="5"/>
        <v>16800</v>
      </c>
      <c r="H171" s="378">
        <v>1008</v>
      </c>
      <c r="I171" s="378">
        <f t="shared" si="6"/>
        <v>3024</v>
      </c>
      <c r="J171" s="378">
        <f t="shared" si="7"/>
        <v>19824</v>
      </c>
      <c r="K171" s="577"/>
      <c r="M171" s="368"/>
      <c r="N171" s="368"/>
    </row>
    <row r="172" spans="1:14" ht="45" outlineLevel="1">
      <c r="A172" s="40">
        <f t="shared" si="8"/>
        <v>757</v>
      </c>
      <c r="B172" s="69" t="s">
        <v>203</v>
      </c>
      <c r="C172" s="202" t="s">
        <v>2</v>
      </c>
      <c r="D172" s="202">
        <v>69.3</v>
      </c>
      <c r="E172" s="377">
        <v>69.3</v>
      </c>
      <c r="F172" s="378">
        <v>91.000000000000014</v>
      </c>
      <c r="G172" s="378">
        <f t="shared" si="5"/>
        <v>6306.3000000000011</v>
      </c>
      <c r="H172" s="378">
        <v>800.00000000000011</v>
      </c>
      <c r="I172" s="378">
        <f t="shared" si="6"/>
        <v>55440.000000000007</v>
      </c>
      <c r="J172" s="378">
        <f t="shared" si="7"/>
        <v>61746.30000000001</v>
      </c>
      <c r="K172" s="577"/>
      <c r="M172" s="368"/>
      <c r="N172" s="368"/>
    </row>
    <row r="173" spans="1:14" ht="45" outlineLevel="1">
      <c r="A173" s="40">
        <f t="shared" si="8"/>
        <v>758</v>
      </c>
      <c r="B173" s="69" t="s">
        <v>204</v>
      </c>
      <c r="C173" s="202" t="s">
        <v>2</v>
      </c>
      <c r="D173" s="202">
        <v>51.3</v>
      </c>
      <c r="E173" s="377">
        <v>51.3</v>
      </c>
      <c r="F173" s="378">
        <v>134</v>
      </c>
      <c r="G173" s="378">
        <f t="shared" si="5"/>
        <v>6874.2</v>
      </c>
      <c r="H173" s="378">
        <v>800.00000000000011</v>
      </c>
      <c r="I173" s="378">
        <f t="shared" si="6"/>
        <v>41040</v>
      </c>
      <c r="J173" s="378">
        <f t="shared" si="7"/>
        <v>47914.2</v>
      </c>
      <c r="K173" s="577"/>
      <c r="M173" s="368"/>
      <c r="N173" s="368"/>
    </row>
    <row r="174" spans="1:14" ht="45" outlineLevel="1">
      <c r="A174" s="40">
        <f t="shared" si="8"/>
        <v>759</v>
      </c>
      <c r="B174" s="69" t="s">
        <v>205</v>
      </c>
      <c r="C174" s="202" t="s">
        <v>2</v>
      </c>
      <c r="D174" s="202">
        <v>25.2</v>
      </c>
      <c r="E174" s="377">
        <v>25.2</v>
      </c>
      <c r="F174" s="378">
        <v>212.00000000000003</v>
      </c>
      <c r="G174" s="378">
        <f t="shared" si="5"/>
        <v>5342.4000000000005</v>
      </c>
      <c r="H174" s="378">
        <v>800.00000000000011</v>
      </c>
      <c r="I174" s="378">
        <f t="shared" si="6"/>
        <v>20160.000000000004</v>
      </c>
      <c r="J174" s="378">
        <f t="shared" si="7"/>
        <v>25502.400000000005</v>
      </c>
      <c r="K174" s="577"/>
      <c r="M174" s="368"/>
      <c r="N174" s="368"/>
    </row>
    <row r="175" spans="1:14" ht="15" outlineLevel="1">
      <c r="A175" s="40">
        <f t="shared" si="8"/>
        <v>760</v>
      </c>
      <c r="B175" s="69"/>
      <c r="C175" s="202"/>
      <c r="D175" s="202"/>
      <c r="E175" s="377"/>
      <c r="F175" s="378"/>
      <c r="G175" s="378">
        <f t="shared" si="5"/>
        <v>0</v>
      </c>
      <c r="H175" s="378"/>
      <c r="I175" s="378"/>
      <c r="J175" s="378"/>
      <c r="K175" s="577"/>
      <c r="M175" s="368"/>
      <c r="N175" s="368"/>
    </row>
    <row r="176" spans="1:14" ht="45" outlineLevel="1">
      <c r="A176" s="40">
        <f t="shared" si="8"/>
        <v>761</v>
      </c>
      <c r="B176" s="69" t="s">
        <v>206</v>
      </c>
      <c r="C176" s="202" t="s">
        <v>2</v>
      </c>
      <c r="D176" s="202">
        <v>30.6</v>
      </c>
      <c r="E176" s="377">
        <v>30.6</v>
      </c>
      <c r="F176" s="378">
        <v>329</v>
      </c>
      <c r="G176" s="378">
        <f t="shared" si="5"/>
        <v>10067.4</v>
      </c>
      <c r="H176" s="378">
        <v>900</v>
      </c>
      <c r="I176" s="378">
        <f t="shared" si="6"/>
        <v>27540</v>
      </c>
      <c r="J176" s="378">
        <f t="shared" si="7"/>
        <v>37607.4</v>
      </c>
      <c r="K176" s="577"/>
      <c r="M176" s="368"/>
      <c r="N176" s="368"/>
    </row>
    <row r="177" spans="1:29" ht="45" outlineLevel="1">
      <c r="A177" s="40">
        <f t="shared" si="8"/>
        <v>762</v>
      </c>
      <c r="B177" s="69" t="s">
        <v>207</v>
      </c>
      <c r="C177" s="202" t="s">
        <v>2</v>
      </c>
      <c r="D177" s="202">
        <v>72.900000000000006</v>
      </c>
      <c r="E177" s="377">
        <v>72.900000000000006</v>
      </c>
      <c r="F177" s="378">
        <v>569</v>
      </c>
      <c r="G177" s="378">
        <f t="shared" si="5"/>
        <v>41480.100000000006</v>
      </c>
      <c r="H177" s="378">
        <v>900</v>
      </c>
      <c r="I177" s="378">
        <f t="shared" si="6"/>
        <v>65610</v>
      </c>
      <c r="J177" s="378">
        <f t="shared" si="7"/>
        <v>107090.1</v>
      </c>
      <c r="K177" s="577"/>
      <c r="M177" s="368"/>
      <c r="N177" s="368"/>
    </row>
    <row r="178" spans="1:29" ht="15" outlineLevel="1">
      <c r="A178" s="40">
        <f t="shared" si="8"/>
        <v>763</v>
      </c>
      <c r="B178" s="69" t="s">
        <v>141</v>
      </c>
      <c r="C178" s="202" t="s">
        <v>3</v>
      </c>
      <c r="D178" s="202">
        <v>26</v>
      </c>
      <c r="E178" s="377">
        <v>26</v>
      </c>
      <c r="F178" s="378">
        <v>8</v>
      </c>
      <c r="G178" s="378">
        <f t="shared" si="5"/>
        <v>208</v>
      </c>
      <c r="H178" s="378">
        <v>7.0000000000000009</v>
      </c>
      <c r="I178" s="378">
        <f t="shared" si="6"/>
        <v>182.00000000000003</v>
      </c>
      <c r="J178" s="378">
        <f t="shared" si="7"/>
        <v>390</v>
      </c>
      <c r="K178" s="577"/>
      <c r="M178" s="368"/>
      <c r="N178" s="368"/>
    </row>
    <row r="179" spans="1:29" ht="15" outlineLevel="1">
      <c r="A179" s="40">
        <f t="shared" si="8"/>
        <v>764</v>
      </c>
      <c r="B179" s="69" t="s">
        <v>142</v>
      </c>
      <c r="C179" s="202" t="s">
        <v>3</v>
      </c>
      <c r="D179" s="202">
        <v>19</v>
      </c>
      <c r="E179" s="377">
        <v>19</v>
      </c>
      <c r="F179" s="378">
        <v>11.000000000000002</v>
      </c>
      <c r="G179" s="378">
        <f t="shared" si="5"/>
        <v>209.00000000000003</v>
      </c>
      <c r="H179" s="378">
        <v>10</v>
      </c>
      <c r="I179" s="378">
        <f t="shared" si="6"/>
        <v>190</v>
      </c>
      <c r="J179" s="378">
        <f t="shared" si="7"/>
        <v>399</v>
      </c>
      <c r="K179" s="577"/>
      <c r="M179" s="368"/>
      <c r="N179" s="368"/>
    </row>
    <row r="180" spans="1:29" ht="15" outlineLevel="1">
      <c r="A180" s="40">
        <f t="shared" si="8"/>
        <v>765</v>
      </c>
      <c r="B180" s="69" t="s">
        <v>143</v>
      </c>
      <c r="C180" s="202" t="s">
        <v>3</v>
      </c>
      <c r="D180" s="202">
        <v>10</v>
      </c>
      <c r="E180" s="377">
        <v>10</v>
      </c>
      <c r="F180" s="578">
        <v>20</v>
      </c>
      <c r="G180" s="378">
        <f t="shared" si="5"/>
        <v>200</v>
      </c>
      <c r="H180" s="578">
        <v>18</v>
      </c>
      <c r="I180" s="378">
        <f t="shared" si="6"/>
        <v>180</v>
      </c>
      <c r="J180" s="378">
        <f t="shared" si="7"/>
        <v>380</v>
      </c>
      <c r="K180" s="45"/>
      <c r="M180" s="368"/>
      <c r="N180" s="368"/>
    </row>
    <row r="181" spans="1:29" ht="15" outlineLevel="1">
      <c r="A181" s="40">
        <f t="shared" si="8"/>
        <v>766</v>
      </c>
      <c r="B181" s="69" t="s">
        <v>144</v>
      </c>
      <c r="C181" s="202" t="s">
        <v>3</v>
      </c>
      <c r="D181" s="202">
        <v>12</v>
      </c>
      <c r="E181" s="377">
        <v>12</v>
      </c>
      <c r="F181" s="578">
        <v>35</v>
      </c>
      <c r="G181" s="378">
        <f t="shared" si="5"/>
        <v>420</v>
      </c>
      <c r="H181" s="578">
        <v>32</v>
      </c>
      <c r="I181" s="378">
        <f t="shared" si="6"/>
        <v>384</v>
      </c>
      <c r="J181" s="378">
        <f t="shared" si="7"/>
        <v>804</v>
      </c>
      <c r="K181" s="45"/>
      <c r="M181" s="368"/>
      <c r="N181" s="368"/>
    </row>
    <row r="182" spans="1:29" ht="15" outlineLevel="1">
      <c r="A182" s="40">
        <f t="shared" si="8"/>
        <v>767</v>
      </c>
      <c r="B182" s="69" t="s">
        <v>145</v>
      </c>
      <c r="C182" s="202" t="s">
        <v>3</v>
      </c>
      <c r="D182" s="202">
        <v>27</v>
      </c>
      <c r="E182" s="377">
        <v>27</v>
      </c>
      <c r="F182" s="578">
        <v>53.000000000000007</v>
      </c>
      <c r="G182" s="378">
        <f t="shared" si="5"/>
        <v>1431.0000000000002</v>
      </c>
      <c r="H182" s="578">
        <v>48</v>
      </c>
      <c r="I182" s="378">
        <f t="shared" si="6"/>
        <v>1296</v>
      </c>
      <c r="J182" s="378">
        <f t="shared" si="7"/>
        <v>2727</v>
      </c>
      <c r="K182" s="45"/>
      <c r="M182" s="368"/>
      <c r="N182" s="368"/>
    </row>
    <row r="183" spans="1:29" s="581" customFormat="1" outlineLevel="1">
      <c r="A183" s="40">
        <f t="shared" si="8"/>
        <v>768</v>
      </c>
      <c r="B183" s="69" t="s">
        <v>147</v>
      </c>
      <c r="C183" s="202" t="s">
        <v>3</v>
      </c>
      <c r="D183" s="202">
        <v>5</v>
      </c>
      <c r="E183" s="377">
        <v>5</v>
      </c>
      <c r="F183" s="578">
        <v>8</v>
      </c>
      <c r="G183" s="378">
        <f t="shared" si="5"/>
        <v>40</v>
      </c>
      <c r="H183" s="578">
        <v>7.0000000000000009</v>
      </c>
      <c r="I183" s="378">
        <f t="shared" si="6"/>
        <v>35.000000000000007</v>
      </c>
      <c r="J183" s="378">
        <f t="shared" si="7"/>
        <v>75</v>
      </c>
      <c r="K183" s="579"/>
      <c r="L183" s="359"/>
      <c r="M183" s="580"/>
      <c r="N183" s="368"/>
    </row>
    <row r="184" spans="1:29" s="581" customFormat="1" outlineLevel="1">
      <c r="A184" s="40">
        <f t="shared" si="8"/>
        <v>769</v>
      </c>
      <c r="B184" s="69" t="s">
        <v>208</v>
      </c>
      <c r="C184" s="202" t="s">
        <v>3</v>
      </c>
      <c r="D184" s="202">
        <v>3</v>
      </c>
      <c r="E184" s="377">
        <v>3</v>
      </c>
      <c r="F184" s="578">
        <v>11.000000000000002</v>
      </c>
      <c r="G184" s="378">
        <f t="shared" si="5"/>
        <v>33.000000000000007</v>
      </c>
      <c r="H184" s="578">
        <v>10</v>
      </c>
      <c r="I184" s="378">
        <f t="shared" si="6"/>
        <v>30</v>
      </c>
      <c r="J184" s="378">
        <f t="shared" si="7"/>
        <v>63.000000000000007</v>
      </c>
      <c r="K184" s="582"/>
      <c r="L184" s="583"/>
      <c r="M184" s="368"/>
      <c r="N184" s="368"/>
    </row>
    <row r="185" spans="1:29" ht="15" outlineLevel="1">
      <c r="A185" s="40">
        <f t="shared" si="8"/>
        <v>770</v>
      </c>
      <c r="B185" s="69" t="s">
        <v>148</v>
      </c>
      <c r="C185" s="202" t="s">
        <v>3</v>
      </c>
      <c r="D185" s="202">
        <v>8</v>
      </c>
      <c r="E185" s="377">
        <v>8</v>
      </c>
      <c r="F185" s="578">
        <v>11.000000000000002</v>
      </c>
      <c r="G185" s="378">
        <f t="shared" si="5"/>
        <v>88.000000000000014</v>
      </c>
      <c r="H185" s="578">
        <v>10</v>
      </c>
      <c r="I185" s="378">
        <f t="shared" si="6"/>
        <v>80</v>
      </c>
      <c r="J185" s="378">
        <f t="shared" si="7"/>
        <v>168</v>
      </c>
      <c r="K185" s="582"/>
    </row>
    <row r="186" spans="1:29" ht="15" outlineLevel="1">
      <c r="A186" s="40">
        <f t="shared" si="8"/>
        <v>771</v>
      </c>
      <c r="B186" s="69" t="s">
        <v>149</v>
      </c>
      <c r="C186" s="202" t="s">
        <v>3</v>
      </c>
      <c r="D186" s="202">
        <v>4</v>
      </c>
      <c r="E186" s="377">
        <v>4</v>
      </c>
      <c r="F186" s="578">
        <v>20</v>
      </c>
      <c r="G186" s="378">
        <f t="shared" si="5"/>
        <v>80</v>
      </c>
      <c r="H186" s="578">
        <v>18</v>
      </c>
      <c r="I186" s="378">
        <f t="shared" si="6"/>
        <v>72</v>
      </c>
      <c r="J186" s="378">
        <f t="shared" si="7"/>
        <v>152</v>
      </c>
      <c r="K186" s="582"/>
    </row>
    <row r="187" spans="1:29" ht="15" outlineLevel="1">
      <c r="A187" s="40">
        <f t="shared" si="8"/>
        <v>772</v>
      </c>
      <c r="B187" s="69" t="s">
        <v>209</v>
      </c>
      <c r="C187" s="202" t="s">
        <v>3</v>
      </c>
      <c r="D187" s="202">
        <v>1</v>
      </c>
      <c r="E187" s="377">
        <v>1</v>
      </c>
      <c r="F187" s="578">
        <v>47.000000000000007</v>
      </c>
      <c r="G187" s="378">
        <f t="shared" si="5"/>
        <v>47.000000000000007</v>
      </c>
      <c r="H187" s="578">
        <v>43</v>
      </c>
      <c r="I187" s="378">
        <f t="shared" si="6"/>
        <v>43</v>
      </c>
      <c r="J187" s="378">
        <f t="shared" si="7"/>
        <v>90</v>
      </c>
      <c r="K187" s="579"/>
    </row>
    <row r="188" spans="1:29" ht="15" outlineLevel="1">
      <c r="A188" s="40">
        <f t="shared" si="8"/>
        <v>773</v>
      </c>
      <c r="B188" s="69" t="s">
        <v>151</v>
      </c>
      <c r="C188" s="202" t="s">
        <v>3</v>
      </c>
      <c r="D188" s="202">
        <v>12</v>
      </c>
      <c r="E188" s="377">
        <v>12</v>
      </c>
      <c r="F188" s="578">
        <v>51</v>
      </c>
      <c r="G188" s="378">
        <f t="shared" si="5"/>
        <v>612</v>
      </c>
      <c r="H188" s="578">
        <v>46</v>
      </c>
      <c r="I188" s="378">
        <f t="shared" si="6"/>
        <v>552</v>
      </c>
      <c r="J188" s="378">
        <f t="shared" si="7"/>
        <v>1164</v>
      </c>
      <c r="K188" s="582"/>
      <c r="L188" s="584"/>
    </row>
    <row r="189" spans="1:29" ht="15" outlineLevel="1">
      <c r="A189" s="40">
        <f t="shared" si="8"/>
        <v>774</v>
      </c>
      <c r="B189" s="69" t="s">
        <v>155</v>
      </c>
      <c r="C189" s="202" t="s">
        <v>3</v>
      </c>
      <c r="D189" s="202">
        <v>55</v>
      </c>
      <c r="E189" s="377">
        <v>55</v>
      </c>
      <c r="F189" s="578">
        <v>9</v>
      </c>
      <c r="G189" s="378">
        <f t="shared" si="5"/>
        <v>495</v>
      </c>
      <c r="H189" s="578">
        <v>8</v>
      </c>
      <c r="I189" s="378">
        <f t="shared" si="6"/>
        <v>440</v>
      </c>
      <c r="J189" s="378">
        <f t="shared" si="7"/>
        <v>935</v>
      </c>
      <c r="K189" s="578"/>
      <c r="L189" s="585"/>
      <c r="M189" s="368"/>
      <c r="N189" s="368"/>
    </row>
    <row r="190" spans="1:29" ht="15" outlineLevel="1">
      <c r="A190" s="40">
        <f t="shared" si="8"/>
        <v>775</v>
      </c>
      <c r="B190" s="69" t="s">
        <v>155</v>
      </c>
      <c r="C190" s="202" t="s">
        <v>3</v>
      </c>
      <c r="D190" s="202">
        <v>11</v>
      </c>
      <c r="E190" s="377">
        <v>11</v>
      </c>
      <c r="F190" s="578">
        <v>9</v>
      </c>
      <c r="G190" s="378">
        <f t="shared" si="5"/>
        <v>99</v>
      </c>
      <c r="H190" s="578">
        <v>8</v>
      </c>
      <c r="I190" s="378">
        <f t="shared" si="6"/>
        <v>88</v>
      </c>
      <c r="J190" s="378">
        <f t="shared" si="7"/>
        <v>187</v>
      </c>
      <c r="K190" s="578"/>
      <c r="L190" s="585"/>
      <c r="M190" s="368"/>
      <c r="N190" s="368"/>
    </row>
    <row r="191" spans="1:29" s="588" customFormat="1" ht="15" outlineLevel="1">
      <c r="A191" s="40">
        <f t="shared" si="8"/>
        <v>776</v>
      </c>
      <c r="B191" s="586" t="s">
        <v>156</v>
      </c>
      <c r="C191" s="587" t="s">
        <v>3</v>
      </c>
      <c r="D191" s="587">
        <v>6</v>
      </c>
      <c r="E191" s="377">
        <v>6</v>
      </c>
      <c r="F191" s="578">
        <v>15</v>
      </c>
      <c r="G191" s="378">
        <f t="shared" si="5"/>
        <v>90</v>
      </c>
      <c r="H191" s="578">
        <v>14.000000000000002</v>
      </c>
      <c r="I191" s="378">
        <f t="shared" si="6"/>
        <v>84.000000000000014</v>
      </c>
      <c r="J191" s="378">
        <f t="shared" si="7"/>
        <v>174</v>
      </c>
      <c r="K191" s="587"/>
      <c r="L191" s="585"/>
      <c r="M191" s="368"/>
      <c r="N191" s="368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1:29" ht="15" outlineLevel="1">
      <c r="A192" s="40">
        <f t="shared" si="8"/>
        <v>777</v>
      </c>
      <c r="B192" s="69" t="s">
        <v>157</v>
      </c>
      <c r="C192" s="202" t="s">
        <v>3</v>
      </c>
      <c r="D192" s="202">
        <v>27</v>
      </c>
      <c r="E192" s="578">
        <v>27</v>
      </c>
      <c r="F192" s="578">
        <v>30</v>
      </c>
      <c r="G192" s="378">
        <f t="shared" si="5"/>
        <v>810</v>
      </c>
      <c r="H192" s="578">
        <v>27</v>
      </c>
      <c r="I192" s="378">
        <f t="shared" si="6"/>
        <v>729</v>
      </c>
      <c r="J192" s="378">
        <f t="shared" si="7"/>
        <v>1539</v>
      </c>
      <c r="K192" s="578"/>
      <c r="L192" s="585"/>
      <c r="M192" s="368"/>
      <c r="N192" s="368"/>
    </row>
    <row r="193" spans="1:14" ht="15" outlineLevel="1">
      <c r="A193" s="40">
        <f t="shared" si="8"/>
        <v>778</v>
      </c>
      <c r="B193" s="69" t="s">
        <v>158</v>
      </c>
      <c r="C193" s="202" t="s">
        <v>3</v>
      </c>
      <c r="D193" s="202">
        <v>27</v>
      </c>
      <c r="E193" s="377">
        <v>27</v>
      </c>
      <c r="F193" s="578">
        <v>93</v>
      </c>
      <c r="G193" s="378">
        <f t="shared" si="5"/>
        <v>2511</v>
      </c>
      <c r="H193" s="578">
        <v>85.000000000000014</v>
      </c>
      <c r="I193" s="378">
        <f t="shared" si="6"/>
        <v>2295.0000000000005</v>
      </c>
      <c r="J193" s="378">
        <f t="shared" si="7"/>
        <v>4806</v>
      </c>
      <c r="K193" s="578"/>
      <c r="L193" s="585"/>
      <c r="M193" s="368"/>
      <c r="N193" s="368"/>
    </row>
    <row r="194" spans="1:14" ht="15" outlineLevel="1">
      <c r="A194" s="40">
        <f t="shared" si="8"/>
        <v>779</v>
      </c>
      <c r="B194" s="69" t="s">
        <v>161</v>
      </c>
      <c r="C194" s="202" t="s">
        <v>3</v>
      </c>
      <c r="D194" s="202">
        <v>9</v>
      </c>
      <c r="E194" s="377">
        <v>9</v>
      </c>
      <c r="F194" s="578">
        <v>11.000000000000002</v>
      </c>
      <c r="G194" s="378">
        <f t="shared" si="5"/>
        <v>99.000000000000014</v>
      </c>
      <c r="H194" s="578">
        <v>10</v>
      </c>
      <c r="I194" s="378">
        <f t="shared" si="6"/>
        <v>90</v>
      </c>
      <c r="J194" s="378">
        <f t="shared" si="7"/>
        <v>189</v>
      </c>
      <c r="K194" s="578"/>
      <c r="L194" s="585"/>
      <c r="M194" s="368"/>
      <c r="N194" s="368"/>
    </row>
    <row r="195" spans="1:14" ht="15" outlineLevel="1">
      <c r="A195" s="40">
        <f t="shared" si="8"/>
        <v>780</v>
      </c>
      <c r="B195" s="69" t="s">
        <v>162</v>
      </c>
      <c r="C195" s="202" t="s">
        <v>3</v>
      </c>
      <c r="D195" s="202">
        <v>2</v>
      </c>
      <c r="E195" s="377">
        <v>2</v>
      </c>
      <c r="F195" s="578">
        <v>20</v>
      </c>
      <c r="G195" s="378">
        <f t="shared" si="5"/>
        <v>40</v>
      </c>
      <c r="H195" s="578">
        <v>18</v>
      </c>
      <c r="I195" s="378">
        <f t="shared" si="6"/>
        <v>36</v>
      </c>
      <c r="J195" s="378">
        <f t="shared" si="7"/>
        <v>76</v>
      </c>
      <c r="K195" s="578"/>
      <c r="L195" s="585"/>
      <c r="M195" s="368"/>
      <c r="N195" s="368"/>
    </row>
    <row r="196" spans="1:14" ht="15" outlineLevel="1">
      <c r="A196" s="40">
        <f t="shared" si="8"/>
        <v>781</v>
      </c>
      <c r="B196" s="69" t="s">
        <v>210</v>
      </c>
      <c r="C196" s="202" t="s">
        <v>3</v>
      </c>
      <c r="D196" s="202">
        <v>2</v>
      </c>
      <c r="E196" s="377">
        <v>2</v>
      </c>
      <c r="F196" s="578">
        <v>38</v>
      </c>
      <c r="G196" s="378">
        <f t="shared" si="5"/>
        <v>76</v>
      </c>
      <c r="H196" s="578">
        <v>35</v>
      </c>
      <c r="I196" s="378">
        <f t="shared" si="6"/>
        <v>70</v>
      </c>
      <c r="J196" s="378">
        <f t="shared" si="7"/>
        <v>146</v>
      </c>
      <c r="K196" s="578"/>
      <c r="L196" s="585"/>
      <c r="M196" s="368"/>
      <c r="N196" s="368"/>
    </row>
    <row r="197" spans="1:14" ht="15" outlineLevel="1">
      <c r="A197" s="40">
        <f t="shared" si="8"/>
        <v>782</v>
      </c>
      <c r="B197" s="69" t="s">
        <v>163</v>
      </c>
      <c r="C197" s="202" t="s">
        <v>3</v>
      </c>
      <c r="D197" s="202">
        <v>4</v>
      </c>
      <c r="E197" s="377">
        <v>4</v>
      </c>
      <c r="F197" s="377">
        <v>71</v>
      </c>
      <c r="G197" s="378">
        <f t="shared" si="5"/>
        <v>284</v>
      </c>
      <c r="H197" s="377">
        <v>65</v>
      </c>
      <c r="I197" s="378">
        <f t="shared" si="6"/>
        <v>260</v>
      </c>
      <c r="J197" s="378">
        <f t="shared" si="7"/>
        <v>544</v>
      </c>
      <c r="K197" s="41"/>
      <c r="L197" s="589"/>
    </row>
    <row r="198" spans="1:14" outlineLevel="1">
      <c r="A198" s="40">
        <f t="shared" si="8"/>
        <v>783</v>
      </c>
      <c r="B198" s="69" t="s">
        <v>211</v>
      </c>
      <c r="C198" s="202" t="s">
        <v>3</v>
      </c>
      <c r="D198" s="202">
        <v>1</v>
      </c>
      <c r="E198" s="377">
        <v>1</v>
      </c>
      <c r="F198" s="377">
        <v>116</v>
      </c>
      <c r="G198" s="378">
        <f t="shared" si="5"/>
        <v>116</v>
      </c>
      <c r="H198" s="377">
        <v>106.00000000000001</v>
      </c>
      <c r="I198" s="378">
        <f t="shared" si="6"/>
        <v>106.00000000000001</v>
      </c>
      <c r="J198" s="378">
        <f t="shared" si="7"/>
        <v>222</v>
      </c>
      <c r="K198" s="41"/>
      <c r="L198" s="590"/>
    </row>
    <row r="199" spans="1:14" ht="15" outlineLevel="1">
      <c r="A199" s="40">
        <f t="shared" si="8"/>
        <v>784</v>
      </c>
      <c r="B199" s="69" t="s">
        <v>167</v>
      </c>
      <c r="C199" s="202" t="s">
        <v>3</v>
      </c>
      <c r="D199" s="202">
        <v>5</v>
      </c>
      <c r="E199" s="377">
        <v>5</v>
      </c>
      <c r="F199" s="377">
        <v>18</v>
      </c>
      <c r="G199" s="378">
        <f t="shared" si="5"/>
        <v>90</v>
      </c>
      <c r="H199" s="377">
        <v>16</v>
      </c>
      <c r="I199" s="378">
        <f t="shared" si="6"/>
        <v>80</v>
      </c>
      <c r="J199" s="378">
        <f t="shared" si="7"/>
        <v>170</v>
      </c>
      <c r="K199" s="41"/>
      <c r="L199" s="589"/>
    </row>
    <row r="200" spans="1:14" outlineLevel="1">
      <c r="A200" s="40">
        <f t="shared" si="8"/>
        <v>785</v>
      </c>
      <c r="B200" s="69" t="s">
        <v>168</v>
      </c>
      <c r="C200" s="202" t="s">
        <v>3</v>
      </c>
      <c r="D200" s="202">
        <v>1</v>
      </c>
      <c r="E200" s="377">
        <v>1</v>
      </c>
      <c r="F200" s="377">
        <v>30</v>
      </c>
      <c r="G200" s="378">
        <f t="shared" si="5"/>
        <v>30</v>
      </c>
      <c r="H200" s="377">
        <v>27</v>
      </c>
      <c r="I200" s="378">
        <f t="shared" si="6"/>
        <v>27</v>
      </c>
      <c r="J200" s="378">
        <f t="shared" si="7"/>
        <v>57</v>
      </c>
      <c r="K200" s="41"/>
      <c r="L200" s="590"/>
    </row>
    <row r="201" spans="1:14" ht="15" outlineLevel="1">
      <c r="A201" s="40">
        <f t="shared" si="8"/>
        <v>786</v>
      </c>
      <c r="B201" s="69" t="s">
        <v>212</v>
      </c>
      <c r="C201" s="202" t="s">
        <v>3</v>
      </c>
      <c r="D201" s="202">
        <v>3</v>
      </c>
      <c r="E201" s="377">
        <v>3</v>
      </c>
      <c r="F201" s="377">
        <v>32</v>
      </c>
      <c r="G201" s="378">
        <f t="shared" si="5"/>
        <v>96</v>
      </c>
      <c r="H201" s="377">
        <v>29</v>
      </c>
      <c r="I201" s="378">
        <f t="shared" si="6"/>
        <v>87</v>
      </c>
      <c r="J201" s="378">
        <f t="shared" si="7"/>
        <v>183</v>
      </c>
      <c r="K201" s="41"/>
    </row>
    <row r="202" spans="1:14" ht="15" outlineLevel="1">
      <c r="A202" s="40">
        <f t="shared" si="8"/>
        <v>787</v>
      </c>
      <c r="B202" s="69" t="s">
        <v>169</v>
      </c>
      <c r="C202" s="202" t="s">
        <v>3</v>
      </c>
      <c r="D202" s="202">
        <v>9</v>
      </c>
      <c r="E202" s="377">
        <v>9</v>
      </c>
      <c r="F202" s="377">
        <v>65</v>
      </c>
      <c r="G202" s="378">
        <f t="shared" si="5"/>
        <v>585</v>
      </c>
      <c r="H202" s="377">
        <v>59</v>
      </c>
      <c r="I202" s="378">
        <f t="shared" si="6"/>
        <v>531</v>
      </c>
      <c r="J202" s="378">
        <f t="shared" si="7"/>
        <v>1116</v>
      </c>
      <c r="K202" s="41"/>
    </row>
    <row r="203" spans="1:14" ht="15" outlineLevel="1">
      <c r="A203" s="40">
        <f t="shared" si="8"/>
        <v>788</v>
      </c>
      <c r="B203" s="69" t="s">
        <v>213</v>
      </c>
      <c r="C203" s="202" t="s">
        <v>3</v>
      </c>
      <c r="D203" s="202">
        <v>2</v>
      </c>
      <c r="E203" s="377">
        <v>2</v>
      </c>
      <c r="F203" s="377">
        <v>63</v>
      </c>
      <c r="G203" s="378">
        <f t="shared" si="5"/>
        <v>126</v>
      </c>
      <c r="H203" s="377">
        <v>57</v>
      </c>
      <c r="I203" s="378">
        <f t="shared" si="6"/>
        <v>114</v>
      </c>
      <c r="J203" s="378">
        <f t="shared" si="7"/>
        <v>240</v>
      </c>
      <c r="K203" s="41"/>
    </row>
    <row r="204" spans="1:14" ht="15" outlineLevel="1">
      <c r="A204" s="40">
        <f t="shared" si="8"/>
        <v>789</v>
      </c>
      <c r="B204" s="69" t="s">
        <v>214</v>
      </c>
      <c r="C204" s="202" t="s">
        <v>3</v>
      </c>
      <c r="D204" s="202">
        <v>2</v>
      </c>
      <c r="E204" s="377">
        <v>2</v>
      </c>
      <c r="F204" s="377">
        <v>68</v>
      </c>
      <c r="G204" s="378">
        <f t="shared" si="5"/>
        <v>136</v>
      </c>
      <c r="H204" s="377">
        <v>62</v>
      </c>
      <c r="I204" s="378">
        <f t="shared" si="6"/>
        <v>124</v>
      </c>
      <c r="J204" s="378">
        <f t="shared" si="7"/>
        <v>260</v>
      </c>
      <c r="K204" s="41"/>
    </row>
    <row r="205" spans="1:14" ht="15" outlineLevel="1">
      <c r="A205" s="40">
        <f t="shared" si="8"/>
        <v>790</v>
      </c>
      <c r="B205" s="69" t="s">
        <v>170</v>
      </c>
      <c r="C205" s="202" t="s">
        <v>3</v>
      </c>
      <c r="D205" s="202">
        <v>2</v>
      </c>
      <c r="E205" s="377">
        <v>2</v>
      </c>
      <c r="F205" s="377">
        <v>101</v>
      </c>
      <c r="G205" s="378">
        <f t="shared" si="5"/>
        <v>202</v>
      </c>
      <c r="H205" s="377">
        <v>92</v>
      </c>
      <c r="I205" s="378">
        <f t="shared" si="6"/>
        <v>184</v>
      </c>
      <c r="J205" s="378">
        <f t="shared" si="7"/>
        <v>386</v>
      </c>
      <c r="K205" s="41"/>
    </row>
    <row r="206" spans="1:14" ht="30" outlineLevel="1">
      <c r="A206" s="40">
        <f t="shared" si="8"/>
        <v>791</v>
      </c>
      <c r="B206" s="69" t="s">
        <v>215</v>
      </c>
      <c r="C206" s="202" t="s">
        <v>103</v>
      </c>
      <c r="D206" s="202">
        <v>1</v>
      </c>
      <c r="E206" s="377">
        <v>1</v>
      </c>
      <c r="F206" s="377">
        <v>1067</v>
      </c>
      <c r="G206" s="378">
        <f t="shared" si="5"/>
        <v>1067</v>
      </c>
      <c r="H206" s="377">
        <v>971</v>
      </c>
      <c r="I206" s="378">
        <f t="shared" si="6"/>
        <v>971</v>
      </c>
      <c r="J206" s="378">
        <f t="shared" si="7"/>
        <v>2038</v>
      </c>
      <c r="K206" s="41"/>
    </row>
    <row r="207" spans="1:14" ht="30" outlineLevel="1">
      <c r="A207" s="40">
        <f t="shared" si="8"/>
        <v>792</v>
      </c>
      <c r="B207" s="69" t="s">
        <v>216</v>
      </c>
      <c r="C207" s="202" t="s">
        <v>3</v>
      </c>
      <c r="D207" s="202">
        <v>10</v>
      </c>
      <c r="E207" s="377">
        <v>10</v>
      </c>
      <c r="F207" s="377">
        <v>125</v>
      </c>
      <c r="G207" s="378">
        <f t="shared" si="5"/>
        <v>1250</v>
      </c>
      <c r="H207" s="377">
        <v>114</v>
      </c>
      <c r="I207" s="378">
        <f t="shared" si="6"/>
        <v>1140</v>
      </c>
      <c r="J207" s="378">
        <f t="shared" si="7"/>
        <v>2390</v>
      </c>
      <c r="K207" s="41"/>
    </row>
    <row r="208" spans="1:14" ht="30" outlineLevel="1">
      <c r="A208" s="40">
        <f t="shared" si="8"/>
        <v>793</v>
      </c>
      <c r="B208" s="69" t="s">
        <v>217</v>
      </c>
      <c r="C208" s="202" t="s">
        <v>3</v>
      </c>
      <c r="D208" s="202">
        <v>14</v>
      </c>
      <c r="E208" s="377">
        <v>14</v>
      </c>
      <c r="F208" s="377">
        <v>240</v>
      </c>
      <c r="G208" s="378">
        <f t="shared" si="5"/>
        <v>3360</v>
      </c>
      <c r="H208" s="377">
        <v>218.00000000000003</v>
      </c>
      <c r="I208" s="378">
        <f t="shared" si="6"/>
        <v>3052.0000000000005</v>
      </c>
      <c r="J208" s="378">
        <f t="shared" si="7"/>
        <v>6412</v>
      </c>
      <c r="K208" s="41"/>
    </row>
    <row r="209" spans="1:11" ht="30" outlineLevel="1">
      <c r="A209" s="40">
        <f t="shared" si="8"/>
        <v>794</v>
      </c>
      <c r="B209" s="69" t="s">
        <v>218</v>
      </c>
      <c r="C209" s="202" t="s">
        <v>3</v>
      </c>
      <c r="D209" s="202">
        <v>22</v>
      </c>
      <c r="E209" s="377">
        <v>22</v>
      </c>
      <c r="F209" s="377">
        <v>372</v>
      </c>
      <c r="G209" s="378">
        <f t="shared" si="5"/>
        <v>8184</v>
      </c>
      <c r="H209" s="377">
        <v>339</v>
      </c>
      <c r="I209" s="378">
        <f t="shared" si="6"/>
        <v>7458</v>
      </c>
      <c r="J209" s="378">
        <f t="shared" si="7"/>
        <v>15642</v>
      </c>
      <c r="K209" s="41"/>
    </row>
    <row r="210" spans="1:11" ht="30" outlineLevel="1">
      <c r="A210" s="40">
        <f t="shared" si="8"/>
        <v>795</v>
      </c>
      <c r="B210" s="69" t="s">
        <v>219</v>
      </c>
      <c r="C210" s="202" t="s">
        <v>3</v>
      </c>
      <c r="D210" s="202">
        <v>2</v>
      </c>
      <c r="E210" s="377">
        <v>2</v>
      </c>
      <c r="F210" s="377">
        <v>504</v>
      </c>
      <c r="G210" s="378">
        <f t="shared" si="5"/>
        <v>1008</v>
      </c>
      <c r="H210" s="377">
        <v>459</v>
      </c>
      <c r="I210" s="378">
        <f t="shared" si="6"/>
        <v>918</v>
      </c>
      <c r="J210" s="378">
        <f t="shared" si="7"/>
        <v>1926</v>
      </c>
      <c r="K210" s="41"/>
    </row>
    <row r="211" spans="1:11" ht="30" outlineLevel="1">
      <c r="A211" s="40">
        <f t="shared" si="8"/>
        <v>796</v>
      </c>
      <c r="B211" s="69" t="s">
        <v>220</v>
      </c>
      <c r="C211" s="202" t="s">
        <v>3</v>
      </c>
      <c r="D211" s="202">
        <v>4</v>
      </c>
      <c r="E211" s="377">
        <v>4</v>
      </c>
      <c r="F211" s="377">
        <v>774</v>
      </c>
      <c r="G211" s="378">
        <f t="shared" ref="G211:G260" si="9">F211*E211</f>
        <v>3096</v>
      </c>
      <c r="H211" s="377">
        <v>704.00000000000011</v>
      </c>
      <c r="I211" s="378">
        <f t="shared" ref="I211:I260" si="10">H211*E211</f>
        <v>2816.0000000000005</v>
      </c>
      <c r="J211" s="378">
        <f t="shared" ref="J211:J260" si="11">I211+G211</f>
        <v>5912</v>
      </c>
      <c r="K211" s="41"/>
    </row>
    <row r="212" spans="1:11" ht="30" outlineLevel="1">
      <c r="A212" s="40">
        <f t="shared" ref="A212:A260" si="12">A211+1</f>
        <v>797</v>
      </c>
      <c r="B212" s="69" t="s">
        <v>221</v>
      </c>
      <c r="C212" s="202" t="s">
        <v>3</v>
      </c>
      <c r="D212" s="202">
        <v>2</v>
      </c>
      <c r="E212" s="377">
        <v>2</v>
      </c>
      <c r="F212" s="377">
        <v>1371</v>
      </c>
      <c r="G212" s="378">
        <f t="shared" si="9"/>
        <v>2742</v>
      </c>
      <c r="H212" s="377">
        <v>1248</v>
      </c>
      <c r="I212" s="378">
        <f t="shared" si="10"/>
        <v>2496</v>
      </c>
      <c r="J212" s="378">
        <f t="shared" si="11"/>
        <v>5238</v>
      </c>
      <c r="K212" s="41"/>
    </row>
    <row r="213" spans="1:11" ht="30" outlineLevel="1">
      <c r="A213" s="40">
        <f t="shared" si="12"/>
        <v>798</v>
      </c>
      <c r="B213" s="69" t="s">
        <v>222</v>
      </c>
      <c r="C213" s="202" t="s">
        <v>3</v>
      </c>
      <c r="D213" s="202">
        <v>11</v>
      </c>
      <c r="E213" s="377">
        <v>11</v>
      </c>
      <c r="F213" s="377">
        <v>150</v>
      </c>
      <c r="G213" s="378">
        <f t="shared" si="9"/>
        <v>1650</v>
      </c>
      <c r="H213" s="377">
        <v>500</v>
      </c>
      <c r="I213" s="378">
        <f t="shared" si="10"/>
        <v>5500</v>
      </c>
      <c r="J213" s="378">
        <f t="shared" si="11"/>
        <v>7150</v>
      </c>
      <c r="K213" s="41"/>
    </row>
    <row r="214" spans="1:11" ht="15" outlineLevel="1">
      <c r="A214" s="40">
        <f t="shared" si="12"/>
        <v>799</v>
      </c>
      <c r="B214" s="69" t="s">
        <v>223</v>
      </c>
      <c r="C214" s="202" t="s">
        <v>3</v>
      </c>
      <c r="D214" s="202">
        <v>10</v>
      </c>
      <c r="E214" s="377">
        <v>10</v>
      </c>
      <c r="F214" s="377">
        <v>638.00000000000011</v>
      </c>
      <c r="G214" s="378">
        <f t="shared" si="9"/>
        <v>6380.0000000000009</v>
      </c>
      <c r="H214" s="377">
        <v>242</v>
      </c>
      <c r="I214" s="378">
        <f t="shared" si="10"/>
        <v>2420</v>
      </c>
      <c r="J214" s="378">
        <f t="shared" si="11"/>
        <v>8800</v>
      </c>
      <c r="K214" s="41"/>
    </row>
    <row r="215" spans="1:11" ht="30" outlineLevel="1">
      <c r="A215" s="40">
        <f t="shared" si="12"/>
        <v>800</v>
      </c>
      <c r="B215" s="69" t="s">
        <v>224</v>
      </c>
      <c r="C215" s="202" t="s">
        <v>3</v>
      </c>
      <c r="D215" s="202">
        <v>10</v>
      </c>
      <c r="E215" s="377">
        <v>10</v>
      </c>
      <c r="F215" s="377">
        <v>372</v>
      </c>
      <c r="G215" s="378">
        <f t="shared" si="9"/>
        <v>3720</v>
      </c>
      <c r="H215" s="377">
        <v>339</v>
      </c>
      <c r="I215" s="378">
        <f t="shared" si="10"/>
        <v>3390</v>
      </c>
      <c r="J215" s="378">
        <f t="shared" si="11"/>
        <v>7110</v>
      </c>
      <c r="K215" s="41"/>
    </row>
    <row r="216" spans="1:11" ht="30" outlineLevel="1">
      <c r="A216" s="40">
        <f t="shared" si="12"/>
        <v>801</v>
      </c>
      <c r="B216" s="70" t="s">
        <v>225</v>
      </c>
      <c r="C216" s="202" t="s">
        <v>3</v>
      </c>
      <c r="D216" s="202">
        <v>5</v>
      </c>
      <c r="E216" s="377">
        <v>5</v>
      </c>
      <c r="F216" s="377">
        <v>2049</v>
      </c>
      <c r="G216" s="378">
        <f t="shared" si="9"/>
        <v>10245</v>
      </c>
      <c r="H216" s="377">
        <v>1865</v>
      </c>
      <c r="I216" s="378">
        <f t="shared" si="10"/>
        <v>9325</v>
      </c>
      <c r="J216" s="378">
        <f t="shared" si="11"/>
        <v>19570</v>
      </c>
      <c r="K216" s="41"/>
    </row>
    <row r="217" spans="1:11" ht="45" outlineLevel="1">
      <c r="A217" s="40">
        <f t="shared" si="12"/>
        <v>802</v>
      </c>
      <c r="B217" s="69" t="s">
        <v>226</v>
      </c>
      <c r="C217" s="202" t="s">
        <v>2</v>
      </c>
      <c r="D217" s="202">
        <v>69.3</v>
      </c>
      <c r="E217" s="377">
        <v>69.3</v>
      </c>
      <c r="F217" s="377">
        <v>75</v>
      </c>
      <c r="G217" s="378">
        <f t="shared" si="9"/>
        <v>5197.5</v>
      </c>
      <c r="H217" s="377">
        <v>600</v>
      </c>
      <c r="I217" s="378">
        <f t="shared" si="10"/>
        <v>41580</v>
      </c>
      <c r="J217" s="378">
        <f t="shared" si="11"/>
        <v>46777.5</v>
      </c>
      <c r="K217" s="41"/>
    </row>
    <row r="218" spans="1:11" ht="48" customHeight="1" outlineLevel="1">
      <c r="A218" s="40">
        <f t="shared" si="12"/>
        <v>803</v>
      </c>
      <c r="B218" s="69" t="s">
        <v>227</v>
      </c>
      <c r="C218" s="202" t="s">
        <v>2</v>
      </c>
      <c r="D218" s="202">
        <v>51.3</v>
      </c>
      <c r="E218" s="377">
        <v>51.3</v>
      </c>
      <c r="F218" s="377">
        <v>84</v>
      </c>
      <c r="G218" s="378">
        <f t="shared" si="9"/>
        <v>4309.2</v>
      </c>
      <c r="H218" s="377">
        <v>600</v>
      </c>
      <c r="I218" s="378">
        <f t="shared" si="10"/>
        <v>30780</v>
      </c>
      <c r="J218" s="378">
        <f t="shared" si="11"/>
        <v>35089.199999999997</v>
      </c>
      <c r="K218" s="41"/>
    </row>
    <row r="219" spans="1:11" ht="45" outlineLevel="1">
      <c r="A219" s="40">
        <f t="shared" si="12"/>
        <v>804</v>
      </c>
      <c r="B219" s="69" t="s">
        <v>228</v>
      </c>
      <c r="C219" s="202" t="s">
        <v>2</v>
      </c>
      <c r="D219" s="202">
        <v>25.2</v>
      </c>
      <c r="E219" s="377">
        <v>25.2</v>
      </c>
      <c r="F219" s="377">
        <v>102</v>
      </c>
      <c r="G219" s="378">
        <f t="shared" si="9"/>
        <v>2570.4</v>
      </c>
      <c r="H219" s="377">
        <v>600</v>
      </c>
      <c r="I219" s="378">
        <f t="shared" si="10"/>
        <v>15120</v>
      </c>
      <c r="J219" s="378">
        <f t="shared" si="11"/>
        <v>17690.400000000001</v>
      </c>
      <c r="K219" s="41"/>
    </row>
    <row r="220" spans="1:11" ht="45" outlineLevel="1">
      <c r="A220" s="40">
        <f t="shared" si="12"/>
        <v>805</v>
      </c>
      <c r="B220" s="69" t="s">
        <v>229</v>
      </c>
      <c r="C220" s="202" t="s">
        <v>2</v>
      </c>
      <c r="D220" s="202">
        <v>30.6</v>
      </c>
      <c r="E220" s="377">
        <v>30.6</v>
      </c>
      <c r="F220" s="377">
        <v>134</v>
      </c>
      <c r="G220" s="378">
        <f t="shared" si="9"/>
        <v>4100.4000000000005</v>
      </c>
      <c r="H220" s="377">
        <v>600</v>
      </c>
      <c r="I220" s="378">
        <f t="shared" si="10"/>
        <v>18360</v>
      </c>
      <c r="J220" s="378">
        <f t="shared" si="11"/>
        <v>22460.400000000001</v>
      </c>
      <c r="K220" s="41"/>
    </row>
    <row r="221" spans="1:11" ht="45" outlineLevel="1">
      <c r="A221" s="40">
        <f t="shared" si="12"/>
        <v>806</v>
      </c>
      <c r="B221" s="69" t="s">
        <v>230</v>
      </c>
      <c r="C221" s="202" t="s">
        <v>2</v>
      </c>
      <c r="D221" s="202">
        <v>72.900000000000006</v>
      </c>
      <c r="E221" s="377">
        <v>72.900000000000006</v>
      </c>
      <c r="F221" s="377">
        <v>191.00000000000003</v>
      </c>
      <c r="G221" s="378">
        <f t="shared" si="9"/>
        <v>13923.900000000003</v>
      </c>
      <c r="H221" s="377">
        <v>600</v>
      </c>
      <c r="I221" s="378">
        <f t="shared" si="10"/>
        <v>43740</v>
      </c>
      <c r="J221" s="378">
        <f t="shared" si="11"/>
        <v>57663.9</v>
      </c>
      <c r="K221" s="41"/>
    </row>
    <row r="222" spans="1:11" ht="30" outlineLevel="1">
      <c r="A222" s="40">
        <f t="shared" si="12"/>
        <v>807</v>
      </c>
      <c r="B222" s="69" t="s">
        <v>196</v>
      </c>
      <c r="C222" s="202" t="s">
        <v>2</v>
      </c>
      <c r="D222" s="202">
        <v>249.3</v>
      </c>
      <c r="E222" s="377">
        <v>249.3</v>
      </c>
      <c r="F222" s="377">
        <v>0</v>
      </c>
      <c r="G222" s="378">
        <f t="shared" si="9"/>
        <v>0</v>
      </c>
      <c r="H222" s="377">
        <v>250</v>
      </c>
      <c r="I222" s="378">
        <f t="shared" si="10"/>
        <v>62325</v>
      </c>
      <c r="J222" s="378">
        <f t="shared" si="11"/>
        <v>62325</v>
      </c>
      <c r="K222" s="41"/>
    </row>
    <row r="223" spans="1:11" ht="15" outlineLevel="1">
      <c r="A223" s="40">
        <f t="shared" si="12"/>
        <v>808</v>
      </c>
      <c r="B223" s="69" t="s">
        <v>199</v>
      </c>
      <c r="C223" s="202" t="s">
        <v>2</v>
      </c>
      <c r="D223" s="202">
        <v>249.3</v>
      </c>
      <c r="E223" s="377">
        <v>249.3</v>
      </c>
      <c r="F223" s="377">
        <v>0</v>
      </c>
      <c r="G223" s="378">
        <f t="shared" si="9"/>
        <v>0</v>
      </c>
      <c r="H223" s="377">
        <v>300</v>
      </c>
      <c r="I223" s="378">
        <f t="shared" si="10"/>
        <v>74790</v>
      </c>
      <c r="J223" s="378">
        <f t="shared" si="11"/>
        <v>74790</v>
      </c>
      <c r="K223" s="41"/>
    </row>
    <row r="224" spans="1:11" ht="45" outlineLevel="1">
      <c r="A224" s="40">
        <f t="shared" si="12"/>
        <v>809</v>
      </c>
      <c r="B224" s="69" t="s">
        <v>231</v>
      </c>
      <c r="C224" s="202" t="s">
        <v>120</v>
      </c>
      <c r="D224" s="202">
        <v>1</v>
      </c>
      <c r="E224" s="377">
        <v>1</v>
      </c>
      <c r="F224" s="377">
        <v>43833</v>
      </c>
      <c r="G224" s="378">
        <f t="shared" si="9"/>
        <v>43833</v>
      </c>
      <c r="H224" s="377">
        <v>21040.000000000004</v>
      </c>
      <c r="I224" s="378">
        <f t="shared" si="10"/>
        <v>21040.000000000004</v>
      </c>
      <c r="J224" s="378">
        <f t="shared" si="11"/>
        <v>64873</v>
      </c>
      <c r="K224" s="41"/>
    </row>
    <row r="225" spans="1:11" ht="30" outlineLevel="1">
      <c r="A225" s="40">
        <f t="shared" si="12"/>
        <v>810</v>
      </c>
      <c r="B225" s="69" t="s">
        <v>122</v>
      </c>
      <c r="C225" s="202" t="s">
        <v>3</v>
      </c>
      <c r="D225" s="202">
        <v>2</v>
      </c>
      <c r="E225" s="377">
        <v>2</v>
      </c>
      <c r="F225" s="377">
        <v>360</v>
      </c>
      <c r="G225" s="378">
        <f t="shared" si="9"/>
        <v>720</v>
      </c>
      <c r="H225" s="377">
        <v>900</v>
      </c>
      <c r="I225" s="378">
        <f t="shared" si="10"/>
        <v>1800</v>
      </c>
      <c r="J225" s="378">
        <f t="shared" si="11"/>
        <v>2520</v>
      </c>
      <c r="K225" s="41"/>
    </row>
    <row r="226" spans="1:11" ht="30" outlineLevel="1">
      <c r="A226" s="40">
        <f t="shared" si="12"/>
        <v>811</v>
      </c>
      <c r="B226" s="69" t="s">
        <v>232</v>
      </c>
      <c r="C226" s="202" t="s">
        <v>3</v>
      </c>
      <c r="D226" s="202">
        <v>5</v>
      </c>
      <c r="E226" s="377">
        <v>5</v>
      </c>
      <c r="F226" s="377">
        <v>575</v>
      </c>
      <c r="G226" s="378">
        <f t="shared" si="9"/>
        <v>2875</v>
      </c>
      <c r="H226" s="377">
        <v>900</v>
      </c>
      <c r="I226" s="378">
        <f t="shared" si="10"/>
        <v>4500</v>
      </c>
      <c r="J226" s="378">
        <f t="shared" si="11"/>
        <v>7375</v>
      </c>
      <c r="K226" s="41"/>
    </row>
    <row r="227" spans="1:11" ht="30" outlineLevel="1">
      <c r="A227" s="40">
        <f t="shared" si="12"/>
        <v>812</v>
      </c>
      <c r="B227" s="69" t="s">
        <v>124</v>
      </c>
      <c r="C227" s="202" t="s">
        <v>3</v>
      </c>
      <c r="D227" s="202">
        <v>2</v>
      </c>
      <c r="E227" s="377">
        <v>2</v>
      </c>
      <c r="F227" s="377">
        <v>1113</v>
      </c>
      <c r="G227" s="378">
        <f t="shared" si="9"/>
        <v>2226</v>
      </c>
      <c r="H227" s="377">
        <v>900</v>
      </c>
      <c r="I227" s="378">
        <f t="shared" si="10"/>
        <v>1800</v>
      </c>
      <c r="J227" s="378">
        <f t="shared" si="11"/>
        <v>4026</v>
      </c>
      <c r="K227" s="41"/>
    </row>
    <row r="228" spans="1:11" ht="45" outlineLevel="1">
      <c r="A228" s="40">
        <f t="shared" si="12"/>
        <v>813</v>
      </c>
      <c r="B228" s="69" t="s">
        <v>203</v>
      </c>
      <c r="C228" s="202" t="s">
        <v>2</v>
      </c>
      <c r="D228" s="202">
        <v>1</v>
      </c>
      <c r="E228" s="377">
        <v>1</v>
      </c>
      <c r="F228" s="377">
        <v>90</v>
      </c>
      <c r="G228" s="378">
        <f t="shared" si="9"/>
        <v>90</v>
      </c>
      <c r="H228" s="377">
        <v>800.00000000000011</v>
      </c>
      <c r="I228" s="378">
        <f t="shared" si="10"/>
        <v>800.00000000000011</v>
      </c>
      <c r="J228" s="378">
        <f t="shared" si="11"/>
        <v>890.00000000000011</v>
      </c>
      <c r="K228" s="41"/>
    </row>
    <row r="229" spans="1:11" ht="45" outlineLevel="1">
      <c r="A229" s="40">
        <f t="shared" si="12"/>
        <v>814</v>
      </c>
      <c r="B229" s="69" t="s">
        <v>204</v>
      </c>
      <c r="C229" s="202" t="s">
        <v>2</v>
      </c>
      <c r="D229" s="202">
        <v>66</v>
      </c>
      <c r="E229" s="377">
        <v>66</v>
      </c>
      <c r="F229" s="377">
        <v>134</v>
      </c>
      <c r="G229" s="378">
        <f t="shared" si="9"/>
        <v>8844</v>
      </c>
      <c r="H229" s="377">
        <v>800.00000000000011</v>
      </c>
      <c r="I229" s="378">
        <f t="shared" si="10"/>
        <v>52800.000000000007</v>
      </c>
      <c r="J229" s="378">
        <f t="shared" si="11"/>
        <v>61644.000000000007</v>
      </c>
      <c r="K229" s="41"/>
    </row>
    <row r="230" spans="1:11" ht="45" outlineLevel="1">
      <c r="A230" s="40">
        <f t="shared" si="12"/>
        <v>815</v>
      </c>
      <c r="B230" s="69" t="s">
        <v>205</v>
      </c>
      <c r="C230" s="202" t="s">
        <v>2</v>
      </c>
      <c r="D230" s="202">
        <v>93</v>
      </c>
      <c r="E230" s="377">
        <v>93</v>
      </c>
      <c r="F230" s="377">
        <v>212.00000000000003</v>
      </c>
      <c r="G230" s="378">
        <f t="shared" si="9"/>
        <v>19716.000000000004</v>
      </c>
      <c r="H230" s="377">
        <v>800.00000000000011</v>
      </c>
      <c r="I230" s="378">
        <f t="shared" si="10"/>
        <v>74400.000000000015</v>
      </c>
      <c r="J230" s="378">
        <f t="shared" si="11"/>
        <v>94116.000000000015</v>
      </c>
      <c r="K230" s="41"/>
    </row>
    <row r="231" spans="1:11" ht="15" outlineLevel="1">
      <c r="A231" s="40">
        <f t="shared" si="12"/>
        <v>816</v>
      </c>
      <c r="B231" s="69" t="s">
        <v>142</v>
      </c>
      <c r="C231" s="202" t="s">
        <v>3</v>
      </c>
      <c r="D231" s="202">
        <v>22</v>
      </c>
      <c r="E231" s="377">
        <v>22</v>
      </c>
      <c r="F231" s="377">
        <v>11.000000000000002</v>
      </c>
      <c r="G231" s="378">
        <f t="shared" si="9"/>
        <v>242.00000000000003</v>
      </c>
      <c r="H231" s="377">
        <v>10</v>
      </c>
      <c r="I231" s="378">
        <f t="shared" si="10"/>
        <v>220</v>
      </c>
      <c r="J231" s="378">
        <f t="shared" si="11"/>
        <v>462</v>
      </c>
      <c r="K231" s="41"/>
    </row>
    <row r="232" spans="1:11" ht="15" outlineLevel="1">
      <c r="A232" s="40">
        <f t="shared" si="12"/>
        <v>817</v>
      </c>
      <c r="B232" s="69" t="s">
        <v>143</v>
      </c>
      <c r="C232" s="202" t="s">
        <v>3</v>
      </c>
      <c r="D232" s="202">
        <v>31</v>
      </c>
      <c r="E232" s="377">
        <v>31</v>
      </c>
      <c r="F232" s="377">
        <v>20</v>
      </c>
      <c r="G232" s="378">
        <f t="shared" si="9"/>
        <v>620</v>
      </c>
      <c r="H232" s="377">
        <v>18</v>
      </c>
      <c r="I232" s="378">
        <f t="shared" si="10"/>
        <v>558</v>
      </c>
      <c r="J232" s="378">
        <f t="shared" si="11"/>
        <v>1178</v>
      </c>
      <c r="K232" s="41"/>
    </row>
    <row r="233" spans="1:11" ht="15" outlineLevel="1">
      <c r="A233" s="40">
        <f t="shared" si="12"/>
        <v>818</v>
      </c>
      <c r="B233" s="69" t="s">
        <v>208</v>
      </c>
      <c r="C233" s="202" t="s">
        <v>3</v>
      </c>
      <c r="D233" s="202">
        <v>7</v>
      </c>
      <c r="E233" s="377">
        <v>7</v>
      </c>
      <c r="F233" s="377">
        <v>11.000000000000002</v>
      </c>
      <c r="G233" s="378">
        <f t="shared" si="9"/>
        <v>77.000000000000014</v>
      </c>
      <c r="H233" s="377">
        <v>10</v>
      </c>
      <c r="I233" s="378">
        <f t="shared" si="10"/>
        <v>70</v>
      </c>
      <c r="J233" s="378">
        <f t="shared" si="11"/>
        <v>147</v>
      </c>
      <c r="K233" s="41"/>
    </row>
    <row r="234" spans="1:11" ht="15" outlineLevel="1">
      <c r="A234" s="40">
        <f t="shared" si="12"/>
        <v>819</v>
      </c>
      <c r="B234" s="69" t="s">
        <v>148</v>
      </c>
      <c r="C234" s="202" t="s">
        <v>3</v>
      </c>
      <c r="D234" s="202">
        <v>11</v>
      </c>
      <c r="E234" s="377">
        <v>11</v>
      </c>
      <c r="F234" s="377">
        <v>11.000000000000002</v>
      </c>
      <c r="G234" s="378">
        <f t="shared" si="9"/>
        <v>121.00000000000001</v>
      </c>
      <c r="H234" s="377">
        <v>10</v>
      </c>
      <c r="I234" s="378">
        <f t="shared" si="10"/>
        <v>110</v>
      </c>
      <c r="J234" s="378">
        <f t="shared" si="11"/>
        <v>231</v>
      </c>
      <c r="K234" s="41"/>
    </row>
    <row r="235" spans="1:11" ht="15" outlineLevel="1">
      <c r="A235" s="40">
        <f t="shared" si="12"/>
        <v>820</v>
      </c>
      <c r="B235" s="69" t="s">
        <v>155</v>
      </c>
      <c r="C235" s="202" t="s">
        <v>3</v>
      </c>
      <c r="D235" s="202">
        <v>12</v>
      </c>
      <c r="E235" s="377">
        <v>12</v>
      </c>
      <c r="F235" s="377">
        <v>9</v>
      </c>
      <c r="G235" s="378">
        <f t="shared" si="9"/>
        <v>108</v>
      </c>
      <c r="H235" s="377">
        <v>8</v>
      </c>
      <c r="I235" s="378">
        <f t="shared" si="10"/>
        <v>96</v>
      </c>
      <c r="J235" s="378">
        <f t="shared" si="11"/>
        <v>204</v>
      </c>
      <c r="K235" s="41"/>
    </row>
    <row r="236" spans="1:11" ht="15" outlineLevel="1">
      <c r="A236" s="40">
        <f t="shared" si="12"/>
        <v>821</v>
      </c>
      <c r="B236" s="69" t="s">
        <v>156</v>
      </c>
      <c r="C236" s="202" t="s">
        <v>3</v>
      </c>
      <c r="D236" s="202">
        <v>32</v>
      </c>
      <c r="E236" s="377">
        <v>32</v>
      </c>
      <c r="F236" s="377">
        <v>15</v>
      </c>
      <c r="G236" s="378">
        <f t="shared" si="9"/>
        <v>480</v>
      </c>
      <c r="H236" s="377">
        <v>14.000000000000002</v>
      </c>
      <c r="I236" s="378">
        <f t="shared" si="10"/>
        <v>448.00000000000006</v>
      </c>
      <c r="J236" s="378">
        <f t="shared" si="11"/>
        <v>928</v>
      </c>
      <c r="K236" s="41"/>
    </row>
    <row r="237" spans="1:11" ht="15" outlineLevel="1">
      <c r="A237" s="40">
        <f t="shared" si="12"/>
        <v>822</v>
      </c>
      <c r="B237" s="69" t="s">
        <v>162</v>
      </c>
      <c r="C237" s="202" t="s">
        <v>3</v>
      </c>
      <c r="D237" s="202">
        <v>1</v>
      </c>
      <c r="E237" s="377">
        <v>1</v>
      </c>
      <c r="F237" s="377">
        <v>20</v>
      </c>
      <c r="G237" s="378">
        <f t="shared" si="9"/>
        <v>20</v>
      </c>
      <c r="H237" s="377">
        <v>18</v>
      </c>
      <c r="I237" s="378">
        <f t="shared" si="10"/>
        <v>18</v>
      </c>
      <c r="J237" s="378">
        <f t="shared" si="11"/>
        <v>38</v>
      </c>
      <c r="K237" s="41"/>
    </row>
    <row r="238" spans="1:11" ht="15" outlineLevel="1">
      <c r="A238" s="40">
        <f t="shared" si="12"/>
        <v>823</v>
      </c>
      <c r="B238" s="69" t="s">
        <v>210</v>
      </c>
      <c r="C238" s="202" t="s">
        <v>3</v>
      </c>
      <c r="D238" s="202">
        <v>2</v>
      </c>
      <c r="E238" s="377">
        <v>2</v>
      </c>
      <c r="F238" s="377">
        <v>38</v>
      </c>
      <c r="G238" s="378">
        <f t="shared" si="9"/>
        <v>76</v>
      </c>
      <c r="H238" s="377">
        <v>35</v>
      </c>
      <c r="I238" s="378">
        <f t="shared" si="10"/>
        <v>70</v>
      </c>
      <c r="J238" s="378">
        <f t="shared" si="11"/>
        <v>146</v>
      </c>
      <c r="K238" s="41"/>
    </row>
    <row r="239" spans="1:11" ht="15" outlineLevel="1">
      <c r="A239" s="40">
        <f t="shared" si="12"/>
        <v>824</v>
      </c>
      <c r="B239" s="69" t="s">
        <v>168</v>
      </c>
      <c r="C239" s="202" t="s">
        <v>3</v>
      </c>
      <c r="D239" s="202">
        <v>1</v>
      </c>
      <c r="E239" s="377">
        <v>1</v>
      </c>
      <c r="F239" s="377">
        <v>30</v>
      </c>
      <c r="G239" s="378">
        <f t="shared" si="9"/>
        <v>30</v>
      </c>
      <c r="H239" s="377">
        <v>27</v>
      </c>
      <c r="I239" s="378">
        <f t="shared" si="10"/>
        <v>27</v>
      </c>
      <c r="J239" s="378">
        <f t="shared" si="11"/>
        <v>57</v>
      </c>
      <c r="K239" s="41"/>
    </row>
    <row r="240" spans="1:11" ht="30" outlineLevel="1">
      <c r="A240" s="40">
        <f t="shared" si="12"/>
        <v>825</v>
      </c>
      <c r="B240" s="69" t="s">
        <v>233</v>
      </c>
      <c r="C240" s="202" t="s">
        <v>103</v>
      </c>
      <c r="D240" s="202">
        <v>1</v>
      </c>
      <c r="E240" s="377">
        <v>1</v>
      </c>
      <c r="F240" s="377">
        <v>1067</v>
      </c>
      <c r="G240" s="378">
        <f t="shared" si="9"/>
        <v>1067</v>
      </c>
      <c r="H240" s="377">
        <v>971</v>
      </c>
      <c r="I240" s="378">
        <f t="shared" si="10"/>
        <v>971</v>
      </c>
      <c r="J240" s="378">
        <f t="shared" si="11"/>
        <v>2038</v>
      </c>
      <c r="K240" s="41"/>
    </row>
    <row r="241" spans="1:11" ht="30" outlineLevel="1">
      <c r="A241" s="40">
        <f t="shared" si="12"/>
        <v>826</v>
      </c>
      <c r="B241" s="69" t="s">
        <v>217</v>
      </c>
      <c r="C241" s="202" t="s">
        <v>3</v>
      </c>
      <c r="D241" s="202">
        <v>4</v>
      </c>
      <c r="E241" s="377">
        <v>4</v>
      </c>
      <c r="F241" s="377">
        <v>240</v>
      </c>
      <c r="G241" s="378">
        <f t="shared" si="9"/>
        <v>960</v>
      </c>
      <c r="H241" s="377">
        <v>218.00000000000003</v>
      </c>
      <c r="I241" s="378">
        <f t="shared" si="10"/>
        <v>872.00000000000011</v>
      </c>
      <c r="J241" s="378">
        <f t="shared" si="11"/>
        <v>1832</v>
      </c>
      <c r="K241" s="41"/>
    </row>
    <row r="242" spans="1:11" ht="30" outlineLevel="1">
      <c r="A242" s="40">
        <f t="shared" si="12"/>
        <v>827</v>
      </c>
      <c r="B242" s="69" t="s">
        <v>218</v>
      </c>
      <c r="C242" s="202" t="s">
        <v>3</v>
      </c>
      <c r="D242" s="202">
        <v>10</v>
      </c>
      <c r="E242" s="377">
        <v>10</v>
      </c>
      <c r="F242" s="377">
        <v>372</v>
      </c>
      <c r="G242" s="378">
        <f t="shared" si="9"/>
        <v>3720</v>
      </c>
      <c r="H242" s="377">
        <v>339</v>
      </c>
      <c r="I242" s="378">
        <f t="shared" si="10"/>
        <v>3390</v>
      </c>
      <c r="J242" s="378">
        <f t="shared" si="11"/>
        <v>7110</v>
      </c>
      <c r="K242" s="41"/>
    </row>
    <row r="243" spans="1:11" ht="30" outlineLevel="1">
      <c r="A243" s="40">
        <f t="shared" si="12"/>
        <v>828</v>
      </c>
      <c r="B243" s="69" t="s">
        <v>234</v>
      </c>
      <c r="C243" s="202" t="s">
        <v>3</v>
      </c>
      <c r="D243" s="202">
        <v>4</v>
      </c>
      <c r="E243" s="377">
        <v>4</v>
      </c>
      <c r="F243" s="377">
        <v>504</v>
      </c>
      <c r="G243" s="378">
        <f t="shared" si="9"/>
        <v>2016</v>
      </c>
      <c r="H243" s="377">
        <v>459</v>
      </c>
      <c r="I243" s="378">
        <f t="shared" si="10"/>
        <v>1836</v>
      </c>
      <c r="J243" s="378">
        <f t="shared" si="11"/>
        <v>3852</v>
      </c>
      <c r="K243" s="41"/>
    </row>
    <row r="244" spans="1:11" ht="30" outlineLevel="1">
      <c r="A244" s="40">
        <f t="shared" si="12"/>
        <v>829</v>
      </c>
      <c r="B244" s="69" t="s">
        <v>235</v>
      </c>
      <c r="C244" s="202" t="s">
        <v>3</v>
      </c>
      <c r="D244" s="202">
        <v>2</v>
      </c>
      <c r="E244" s="377">
        <v>2</v>
      </c>
      <c r="F244" s="377">
        <v>7169</v>
      </c>
      <c r="G244" s="378">
        <f t="shared" si="9"/>
        <v>14338</v>
      </c>
      <c r="H244" s="377">
        <v>2724</v>
      </c>
      <c r="I244" s="378">
        <f t="shared" si="10"/>
        <v>5448</v>
      </c>
      <c r="J244" s="378">
        <f t="shared" si="11"/>
        <v>19786</v>
      </c>
      <c r="K244" s="41"/>
    </row>
    <row r="245" spans="1:11" ht="30" outlineLevel="1">
      <c r="A245" s="40">
        <f t="shared" si="12"/>
        <v>830</v>
      </c>
      <c r="B245" s="69" t="s">
        <v>236</v>
      </c>
      <c r="C245" s="202" t="s">
        <v>3</v>
      </c>
      <c r="D245" s="202">
        <v>2</v>
      </c>
      <c r="E245" s="377">
        <v>2</v>
      </c>
      <c r="F245" s="377">
        <v>1220</v>
      </c>
      <c r="G245" s="378">
        <f t="shared" si="9"/>
        <v>2440</v>
      </c>
      <c r="H245" s="377">
        <v>900</v>
      </c>
      <c r="I245" s="378">
        <f t="shared" si="10"/>
        <v>1800</v>
      </c>
      <c r="J245" s="378">
        <f t="shared" si="11"/>
        <v>4240</v>
      </c>
      <c r="K245" s="41"/>
    </row>
    <row r="246" spans="1:11" ht="15" outlineLevel="1">
      <c r="A246" s="40">
        <f t="shared" si="12"/>
        <v>831</v>
      </c>
      <c r="B246" s="69" t="s">
        <v>202</v>
      </c>
      <c r="C246" s="202" t="s">
        <v>3</v>
      </c>
      <c r="D246" s="202">
        <v>1</v>
      </c>
      <c r="E246" s="377">
        <v>1</v>
      </c>
      <c r="F246" s="377">
        <v>5600</v>
      </c>
      <c r="G246" s="378">
        <f t="shared" si="9"/>
        <v>5600</v>
      </c>
      <c r="H246" s="377">
        <v>1008</v>
      </c>
      <c r="I246" s="378">
        <f t="shared" si="10"/>
        <v>1008</v>
      </c>
      <c r="J246" s="378">
        <f t="shared" si="11"/>
        <v>6608</v>
      </c>
      <c r="K246" s="41"/>
    </row>
    <row r="247" spans="1:11" ht="15" outlineLevel="1">
      <c r="A247" s="40">
        <f t="shared" si="12"/>
        <v>832</v>
      </c>
      <c r="B247" s="69" t="s">
        <v>237</v>
      </c>
      <c r="C247" s="202" t="s">
        <v>3</v>
      </c>
      <c r="D247" s="202">
        <v>3</v>
      </c>
      <c r="E247" s="377">
        <v>3</v>
      </c>
      <c r="F247" s="377">
        <v>5600</v>
      </c>
      <c r="G247" s="378">
        <f t="shared" si="9"/>
        <v>16800</v>
      </c>
      <c r="H247" s="377">
        <v>1008</v>
      </c>
      <c r="I247" s="378">
        <f t="shared" si="10"/>
        <v>3024</v>
      </c>
      <c r="J247" s="378">
        <f t="shared" si="11"/>
        <v>19824</v>
      </c>
      <c r="K247" s="41"/>
    </row>
    <row r="248" spans="1:11" ht="45" outlineLevel="1">
      <c r="A248" s="40">
        <f t="shared" si="12"/>
        <v>833</v>
      </c>
      <c r="B248" s="69" t="s">
        <v>226</v>
      </c>
      <c r="C248" s="202" t="s">
        <v>2</v>
      </c>
      <c r="D248" s="202">
        <v>1</v>
      </c>
      <c r="E248" s="377">
        <v>1</v>
      </c>
      <c r="F248" s="377">
        <v>75</v>
      </c>
      <c r="G248" s="378">
        <f t="shared" si="9"/>
        <v>75</v>
      </c>
      <c r="H248" s="377">
        <v>600</v>
      </c>
      <c r="I248" s="378">
        <f t="shared" si="10"/>
        <v>600</v>
      </c>
      <c r="J248" s="378">
        <f t="shared" si="11"/>
        <v>675</v>
      </c>
      <c r="K248" s="41"/>
    </row>
    <row r="249" spans="1:11" ht="45" outlineLevel="1">
      <c r="A249" s="40">
        <f t="shared" si="12"/>
        <v>834</v>
      </c>
      <c r="B249" s="69" t="s">
        <v>227</v>
      </c>
      <c r="C249" s="202" t="s">
        <v>2</v>
      </c>
      <c r="D249" s="202">
        <v>66</v>
      </c>
      <c r="E249" s="377">
        <v>66</v>
      </c>
      <c r="F249" s="377">
        <v>84</v>
      </c>
      <c r="G249" s="378">
        <f t="shared" si="9"/>
        <v>5544</v>
      </c>
      <c r="H249" s="377">
        <v>600</v>
      </c>
      <c r="I249" s="378">
        <f t="shared" si="10"/>
        <v>39600</v>
      </c>
      <c r="J249" s="378">
        <f t="shared" si="11"/>
        <v>45144</v>
      </c>
      <c r="K249" s="41"/>
    </row>
    <row r="250" spans="1:11" ht="45" outlineLevel="1">
      <c r="A250" s="40">
        <f t="shared" si="12"/>
        <v>835</v>
      </c>
      <c r="B250" s="69" t="s">
        <v>228</v>
      </c>
      <c r="C250" s="202" t="s">
        <v>2</v>
      </c>
      <c r="D250" s="202">
        <v>93</v>
      </c>
      <c r="E250" s="377">
        <v>93</v>
      </c>
      <c r="F250" s="377">
        <v>102</v>
      </c>
      <c r="G250" s="378">
        <f t="shared" si="9"/>
        <v>9486</v>
      </c>
      <c r="H250" s="377">
        <v>600</v>
      </c>
      <c r="I250" s="378">
        <f t="shared" si="10"/>
        <v>55800</v>
      </c>
      <c r="J250" s="378">
        <f t="shared" si="11"/>
        <v>65286</v>
      </c>
      <c r="K250" s="41"/>
    </row>
    <row r="251" spans="1:11" ht="30" outlineLevel="1">
      <c r="A251" s="40">
        <f t="shared" si="12"/>
        <v>836</v>
      </c>
      <c r="B251" s="69" t="s">
        <v>196</v>
      </c>
      <c r="C251" s="202" t="s">
        <v>2</v>
      </c>
      <c r="D251" s="202">
        <v>160</v>
      </c>
      <c r="E251" s="377">
        <v>160</v>
      </c>
      <c r="F251" s="377">
        <v>0</v>
      </c>
      <c r="G251" s="378">
        <f t="shared" si="9"/>
        <v>0</v>
      </c>
      <c r="H251" s="377">
        <v>250</v>
      </c>
      <c r="I251" s="378">
        <f t="shared" si="10"/>
        <v>40000</v>
      </c>
      <c r="J251" s="378">
        <f t="shared" si="11"/>
        <v>40000</v>
      </c>
      <c r="K251" s="41"/>
    </row>
    <row r="252" spans="1:11" ht="15" outlineLevel="1">
      <c r="A252" s="40">
        <f t="shared" si="12"/>
        <v>837</v>
      </c>
      <c r="B252" s="69" t="s">
        <v>199</v>
      </c>
      <c r="C252" s="202" t="s">
        <v>2</v>
      </c>
      <c r="D252" s="202">
        <v>160</v>
      </c>
      <c r="E252" s="377">
        <v>160</v>
      </c>
      <c r="F252" s="377">
        <v>0</v>
      </c>
      <c r="G252" s="378">
        <f t="shared" si="9"/>
        <v>0</v>
      </c>
      <c r="H252" s="377">
        <v>300</v>
      </c>
      <c r="I252" s="378">
        <f t="shared" si="10"/>
        <v>48000</v>
      </c>
      <c r="J252" s="378">
        <f t="shared" si="11"/>
        <v>48000</v>
      </c>
      <c r="K252" s="41"/>
    </row>
    <row r="253" spans="1:11" ht="45" outlineLevel="1">
      <c r="A253" s="40">
        <f t="shared" si="12"/>
        <v>838</v>
      </c>
      <c r="B253" s="69" t="s">
        <v>238</v>
      </c>
      <c r="C253" s="202" t="s">
        <v>3</v>
      </c>
      <c r="D253" s="202">
        <v>3</v>
      </c>
      <c r="E253" s="377">
        <v>3</v>
      </c>
      <c r="F253" s="377">
        <v>16286</v>
      </c>
      <c r="G253" s="378">
        <f t="shared" si="9"/>
        <v>48858</v>
      </c>
      <c r="H253" s="377">
        <v>6189</v>
      </c>
      <c r="I253" s="378">
        <f t="shared" si="10"/>
        <v>18567</v>
      </c>
      <c r="J253" s="378">
        <f t="shared" si="11"/>
        <v>67425</v>
      </c>
      <c r="K253" s="41"/>
    </row>
    <row r="254" spans="1:11" ht="30" outlineLevel="1">
      <c r="A254" s="40">
        <f t="shared" si="12"/>
        <v>839</v>
      </c>
      <c r="B254" s="69" t="s">
        <v>1616</v>
      </c>
      <c r="C254" s="202" t="s">
        <v>2</v>
      </c>
      <c r="D254" s="202">
        <v>243.9</v>
      </c>
      <c r="E254" s="377">
        <v>243.9</v>
      </c>
      <c r="F254" s="377">
        <v>1608</v>
      </c>
      <c r="G254" s="378">
        <f t="shared" si="9"/>
        <v>392191.2</v>
      </c>
      <c r="H254" s="377">
        <v>1700</v>
      </c>
      <c r="I254" s="378">
        <f t="shared" si="10"/>
        <v>414630</v>
      </c>
      <c r="J254" s="378">
        <f t="shared" si="11"/>
        <v>806821.2</v>
      </c>
      <c r="K254" s="41"/>
    </row>
    <row r="255" spans="1:11" ht="15" outlineLevel="1">
      <c r="A255" s="40">
        <f t="shared" si="12"/>
        <v>840</v>
      </c>
      <c r="B255" s="69" t="s">
        <v>239</v>
      </c>
      <c r="C255" s="202" t="s">
        <v>3</v>
      </c>
      <c r="D255" s="202">
        <v>91</v>
      </c>
      <c r="E255" s="377">
        <v>91</v>
      </c>
      <c r="F255" s="377">
        <v>2078</v>
      </c>
      <c r="G255" s="378">
        <f t="shared" si="9"/>
        <v>189098</v>
      </c>
      <c r="H255" s="377">
        <v>700</v>
      </c>
      <c r="I255" s="378">
        <f t="shared" si="10"/>
        <v>63700</v>
      </c>
      <c r="J255" s="378">
        <f t="shared" si="11"/>
        <v>252798</v>
      </c>
      <c r="K255" s="41"/>
    </row>
    <row r="256" spans="1:11" ht="15" outlineLevel="1">
      <c r="A256" s="40">
        <f t="shared" si="12"/>
        <v>841</v>
      </c>
      <c r="B256" s="69" t="s">
        <v>240</v>
      </c>
      <c r="C256" s="202" t="s">
        <v>3</v>
      </c>
      <c r="D256" s="202">
        <v>18</v>
      </c>
      <c r="E256" s="377">
        <v>18</v>
      </c>
      <c r="F256" s="377">
        <v>2072</v>
      </c>
      <c r="G256" s="378">
        <f t="shared" si="9"/>
        <v>37296</v>
      </c>
      <c r="H256" s="377">
        <v>700</v>
      </c>
      <c r="I256" s="378">
        <f t="shared" si="10"/>
        <v>12600</v>
      </c>
      <c r="J256" s="378">
        <f t="shared" si="11"/>
        <v>49896</v>
      </c>
      <c r="K256" s="41"/>
    </row>
    <row r="257" spans="1:11" ht="15" outlineLevel="1">
      <c r="A257" s="40">
        <f t="shared" si="12"/>
        <v>842</v>
      </c>
      <c r="B257" s="69" t="s">
        <v>241</v>
      </c>
      <c r="C257" s="202" t="s">
        <v>3</v>
      </c>
      <c r="D257" s="202">
        <v>1</v>
      </c>
      <c r="E257" s="377">
        <v>1</v>
      </c>
      <c r="F257" s="377">
        <v>2679</v>
      </c>
      <c r="G257" s="378">
        <f t="shared" si="9"/>
        <v>2679</v>
      </c>
      <c r="H257" s="377">
        <v>900</v>
      </c>
      <c r="I257" s="378">
        <f t="shared" si="10"/>
        <v>900</v>
      </c>
      <c r="J257" s="378">
        <f t="shared" si="11"/>
        <v>3579</v>
      </c>
      <c r="K257" s="41"/>
    </row>
    <row r="258" spans="1:11" ht="15" outlineLevel="1">
      <c r="A258" s="40">
        <f t="shared" si="12"/>
        <v>843</v>
      </c>
      <c r="B258" s="69" t="s">
        <v>242</v>
      </c>
      <c r="C258" s="202" t="s">
        <v>3</v>
      </c>
      <c r="D258" s="202">
        <v>7</v>
      </c>
      <c r="E258" s="377">
        <v>7</v>
      </c>
      <c r="F258" s="377">
        <v>2432</v>
      </c>
      <c r="G258" s="378">
        <f t="shared" si="9"/>
        <v>17024</v>
      </c>
      <c r="H258" s="377">
        <v>800.00000000000011</v>
      </c>
      <c r="I258" s="378">
        <f t="shared" si="10"/>
        <v>5600.0000000000009</v>
      </c>
      <c r="J258" s="378">
        <f t="shared" si="11"/>
        <v>22624</v>
      </c>
      <c r="K258" s="41"/>
    </row>
    <row r="259" spans="1:11" ht="30" outlineLevel="1">
      <c r="A259" s="40">
        <f t="shared" si="12"/>
        <v>844</v>
      </c>
      <c r="B259" s="69" t="s">
        <v>243</v>
      </c>
      <c r="C259" s="202" t="s">
        <v>2</v>
      </c>
      <c r="D259" s="202">
        <v>243.9</v>
      </c>
      <c r="E259" s="377">
        <v>243.9</v>
      </c>
      <c r="F259" s="377">
        <v>0</v>
      </c>
      <c r="G259" s="378">
        <f t="shared" si="9"/>
        <v>0</v>
      </c>
      <c r="H259" s="377">
        <v>250</v>
      </c>
      <c r="I259" s="378">
        <f t="shared" si="10"/>
        <v>60975</v>
      </c>
      <c r="J259" s="378">
        <f t="shared" si="11"/>
        <v>60975</v>
      </c>
      <c r="K259" s="41"/>
    </row>
    <row r="260" spans="1:11" ht="32.25" customHeight="1" outlineLevel="1">
      <c r="A260" s="40">
        <f t="shared" si="12"/>
        <v>845</v>
      </c>
      <c r="B260" s="69" t="s">
        <v>244</v>
      </c>
      <c r="C260" s="202" t="s">
        <v>2</v>
      </c>
      <c r="D260" s="202">
        <v>243.9</v>
      </c>
      <c r="E260" s="377">
        <v>243.9</v>
      </c>
      <c r="F260" s="377">
        <v>0</v>
      </c>
      <c r="G260" s="378">
        <f t="shared" si="9"/>
        <v>0</v>
      </c>
      <c r="H260" s="377">
        <v>300</v>
      </c>
      <c r="I260" s="378">
        <f t="shared" si="10"/>
        <v>73170</v>
      </c>
      <c r="J260" s="378">
        <f t="shared" si="11"/>
        <v>73170</v>
      </c>
      <c r="K260" s="41"/>
    </row>
    <row r="261" spans="1:11">
      <c r="A261" s="7"/>
      <c r="B261" s="480"/>
    </row>
    <row r="262" spans="1:11" ht="15.6" customHeight="1">
      <c r="A262" s="998" t="s">
        <v>3596</v>
      </c>
      <c r="B262" s="999"/>
      <c r="C262" s="999"/>
      <c r="D262" s="999"/>
      <c r="E262" s="999"/>
      <c r="F262" s="1000"/>
      <c r="G262" s="591">
        <f>SUM(G82:G261)</f>
        <v>2758808.0599999996</v>
      </c>
      <c r="H262" s="66"/>
      <c r="I262" s="591">
        <f>SUM(I82:I261)</f>
        <v>2579638.62</v>
      </c>
      <c r="J262" s="306">
        <f>SUM(J82:J261)</f>
        <v>5338446.68</v>
      </c>
    </row>
    <row r="263" spans="1:11" ht="15">
      <c r="A263" s="7"/>
      <c r="B263" s="416"/>
    </row>
    <row r="264" spans="1:11" ht="15">
      <c r="A264" s="7"/>
      <c r="B264" s="416"/>
    </row>
    <row r="265" spans="1:11" ht="15">
      <c r="A265" s="7"/>
      <c r="B265" s="416"/>
    </row>
    <row r="266" spans="1:11">
      <c r="A266" s="7"/>
      <c r="B266" s="480"/>
    </row>
    <row r="267" spans="1:11" ht="15">
      <c r="A267" s="7"/>
      <c r="B267" s="416"/>
    </row>
    <row r="268" spans="1:11">
      <c r="A268" s="7"/>
      <c r="B268" s="480"/>
    </row>
    <row r="269" spans="1:11" ht="15">
      <c r="A269" s="7"/>
      <c r="B269" s="416"/>
    </row>
    <row r="270" spans="1:11" ht="15">
      <c r="A270" s="7"/>
      <c r="B270" s="416"/>
    </row>
    <row r="271" spans="1:11" ht="15">
      <c r="A271" s="7"/>
      <c r="B271" s="416"/>
    </row>
    <row r="272" spans="1:11" ht="15">
      <c r="A272" s="7"/>
      <c r="B272" s="416"/>
    </row>
    <row r="273" spans="1:2" ht="15">
      <c r="A273" s="7"/>
      <c r="B273" s="416"/>
    </row>
    <row r="274" spans="1:2" ht="15">
      <c r="A274" s="7"/>
      <c r="B274" s="416"/>
    </row>
    <row r="275" spans="1:2">
      <c r="A275" s="7"/>
      <c r="B275" s="480"/>
    </row>
    <row r="276" spans="1:2" ht="15">
      <c r="A276" s="7"/>
      <c r="B276" s="416"/>
    </row>
    <row r="277" spans="1:2" ht="15">
      <c r="A277" s="7"/>
      <c r="B277" s="416"/>
    </row>
    <row r="278" spans="1:2" ht="15">
      <c r="A278" s="7"/>
      <c r="B278" s="416"/>
    </row>
    <row r="279" spans="1:2" ht="15">
      <c r="A279" s="7"/>
      <c r="B279" s="416"/>
    </row>
    <row r="280" spans="1:2" ht="15">
      <c r="A280" s="7"/>
      <c r="B280" s="416"/>
    </row>
    <row r="281" spans="1:2" ht="15">
      <c r="A281" s="7"/>
      <c r="B281" s="416"/>
    </row>
    <row r="282" spans="1:2" ht="15">
      <c r="A282" s="7"/>
      <c r="B282" s="416"/>
    </row>
    <row r="283" spans="1:2" ht="15">
      <c r="A283" s="7"/>
      <c r="B283" s="416"/>
    </row>
    <row r="284" spans="1:2" ht="15">
      <c r="A284" s="7"/>
      <c r="B284" s="416"/>
    </row>
    <row r="285" spans="1:2" ht="15">
      <c r="A285" s="7"/>
      <c r="B285" s="416"/>
    </row>
    <row r="286" spans="1:2" ht="15">
      <c r="A286" s="7"/>
      <c r="B286" s="416"/>
    </row>
    <row r="287" spans="1:2" ht="15">
      <c r="A287" s="7"/>
      <c r="B287" s="416"/>
    </row>
    <row r="288" spans="1:2" ht="15">
      <c r="A288" s="7"/>
      <c r="B288" s="416"/>
    </row>
    <row r="289" spans="1:4">
      <c r="A289" s="7"/>
      <c r="B289" s="481"/>
    </row>
    <row r="290" spans="1:4">
      <c r="A290" s="7"/>
      <c r="B290" s="480"/>
    </row>
    <row r="291" spans="1:4" ht="15">
      <c r="A291" s="7"/>
      <c r="B291" s="416"/>
      <c r="C291" s="996"/>
      <c r="D291" s="996"/>
    </row>
    <row r="292" spans="1:4" ht="15">
      <c r="A292" s="7"/>
      <c r="B292" s="416"/>
      <c r="C292" s="996"/>
      <c r="D292" s="996"/>
    </row>
    <row r="293" spans="1:4" ht="15">
      <c r="A293" s="7"/>
      <c r="B293" s="416"/>
      <c r="C293" s="996"/>
      <c r="D293" s="996"/>
    </row>
    <row r="294" spans="1:4" ht="15">
      <c r="A294" s="7"/>
      <c r="B294" s="416"/>
      <c r="C294" s="996"/>
      <c r="D294" s="996"/>
    </row>
    <row r="295" spans="1:4">
      <c r="A295" s="7"/>
      <c r="B295" s="480"/>
    </row>
    <row r="296" spans="1:4" ht="15">
      <c r="A296" s="7"/>
      <c r="B296" s="416"/>
    </row>
    <row r="297" spans="1:4">
      <c r="A297" s="7"/>
      <c r="B297" s="480"/>
    </row>
    <row r="298" spans="1:4" ht="15">
      <c r="A298" s="7"/>
      <c r="B298" s="416"/>
    </row>
    <row r="299" spans="1:4" ht="15">
      <c r="A299" s="7"/>
      <c r="B299" s="416"/>
    </row>
    <row r="300" spans="1:4" ht="15">
      <c r="A300" s="7"/>
      <c r="B300" s="416"/>
    </row>
    <row r="301" spans="1:4" ht="15">
      <c r="A301" s="7"/>
      <c r="B301" s="416"/>
    </row>
    <row r="302" spans="1:4" ht="15">
      <c r="A302" s="7"/>
      <c r="B302" s="416"/>
    </row>
    <row r="303" spans="1:4" ht="15">
      <c r="A303" s="7"/>
      <c r="B303" s="416"/>
    </row>
    <row r="304" spans="1:4">
      <c r="A304" s="7"/>
      <c r="B304" s="480"/>
    </row>
    <row r="305" spans="1:4" ht="15">
      <c r="A305" s="7"/>
      <c r="B305" s="416"/>
    </row>
    <row r="306" spans="1:4" ht="15">
      <c r="A306" s="7"/>
      <c r="B306" s="416"/>
    </row>
    <row r="307" spans="1:4" ht="15">
      <c r="A307" s="7"/>
      <c r="B307" s="416"/>
    </row>
    <row r="308" spans="1:4" ht="15">
      <c r="A308" s="7"/>
      <c r="B308" s="416"/>
    </row>
    <row r="309" spans="1:4" ht="15">
      <c r="A309" s="7"/>
      <c r="B309" s="416"/>
    </row>
    <row r="310" spans="1:4" ht="15">
      <c r="A310" s="7"/>
      <c r="B310" s="416"/>
    </row>
    <row r="311" spans="1:4" ht="15">
      <c r="A311" s="7"/>
      <c r="B311" s="416"/>
    </row>
    <row r="312" spans="1:4" ht="15">
      <c r="A312" s="7"/>
      <c r="B312" s="416"/>
    </row>
    <row r="313" spans="1:4" ht="15">
      <c r="A313" s="7"/>
      <c r="B313" s="416"/>
    </row>
    <row r="314" spans="1:4" ht="15">
      <c r="A314" s="7"/>
      <c r="B314" s="416"/>
    </row>
    <row r="315" spans="1:4" ht="15">
      <c r="A315" s="7"/>
      <c r="B315" s="416"/>
    </row>
    <row r="316" spans="1:4" ht="15">
      <c r="A316" s="7"/>
      <c r="B316" s="416"/>
    </row>
    <row r="317" spans="1:4" ht="15">
      <c r="A317" s="7"/>
      <c r="B317" s="416"/>
    </row>
    <row r="318" spans="1:4">
      <c r="A318" s="7"/>
      <c r="B318" s="481"/>
    </row>
    <row r="319" spans="1:4">
      <c r="A319" s="7"/>
      <c r="B319" s="480"/>
    </row>
    <row r="320" spans="1:4" ht="15">
      <c r="A320" s="7"/>
      <c r="B320" s="416"/>
      <c r="C320" s="996"/>
      <c r="D320" s="996"/>
    </row>
    <row r="321" spans="1:4" ht="15">
      <c r="A321" s="7"/>
      <c r="B321" s="416"/>
      <c r="C321" s="996"/>
      <c r="D321" s="996"/>
    </row>
    <row r="322" spans="1:4" ht="15">
      <c r="A322" s="7"/>
      <c r="B322" s="416"/>
      <c r="C322" s="996"/>
      <c r="D322" s="996"/>
    </row>
    <row r="323" spans="1:4" ht="15">
      <c r="A323" s="7"/>
      <c r="B323" s="416"/>
      <c r="C323" s="996"/>
      <c r="D323" s="996"/>
    </row>
    <row r="324" spans="1:4">
      <c r="A324" s="7"/>
      <c r="B324" s="480"/>
    </row>
    <row r="325" spans="1:4" ht="15">
      <c r="A325" s="7"/>
      <c r="B325" s="416"/>
    </row>
    <row r="326" spans="1:4">
      <c r="A326" s="7"/>
      <c r="B326" s="480"/>
    </row>
    <row r="327" spans="1:4" ht="15">
      <c r="A327" s="7"/>
      <c r="B327" s="416"/>
    </row>
    <row r="328" spans="1:4" ht="15">
      <c r="A328" s="7"/>
      <c r="B328" s="416"/>
    </row>
    <row r="329" spans="1:4" ht="15">
      <c r="A329" s="7"/>
      <c r="B329" s="416"/>
    </row>
    <row r="330" spans="1:4" ht="15">
      <c r="A330" s="7"/>
      <c r="B330" s="416"/>
    </row>
    <row r="331" spans="1:4" ht="15">
      <c r="A331" s="7"/>
      <c r="B331" s="416"/>
    </row>
    <row r="332" spans="1:4" ht="15">
      <c r="A332" s="7"/>
      <c r="B332" s="416"/>
    </row>
    <row r="333" spans="1:4">
      <c r="A333" s="7"/>
      <c r="B333" s="480"/>
    </row>
    <row r="334" spans="1:4" ht="15">
      <c r="A334" s="7"/>
      <c r="B334" s="416"/>
    </row>
    <row r="335" spans="1:4" ht="15">
      <c r="A335" s="7"/>
      <c r="B335" s="416"/>
    </row>
    <row r="336" spans="1:4" ht="15">
      <c r="A336" s="7"/>
      <c r="B336" s="416"/>
    </row>
    <row r="337" spans="1:4" ht="15">
      <c r="A337" s="7"/>
      <c r="B337" s="416"/>
    </row>
    <row r="338" spans="1:4" ht="15">
      <c r="A338" s="7"/>
      <c r="B338" s="416"/>
    </row>
    <row r="339" spans="1:4" ht="15">
      <c r="A339" s="7"/>
      <c r="B339" s="416"/>
    </row>
    <row r="340" spans="1:4" ht="15">
      <c r="A340" s="7"/>
      <c r="B340" s="416"/>
    </row>
    <row r="341" spans="1:4" ht="15">
      <c r="A341" s="7"/>
      <c r="B341" s="416"/>
    </row>
    <row r="342" spans="1:4" ht="15">
      <c r="A342" s="7"/>
      <c r="B342" s="416"/>
    </row>
    <row r="343" spans="1:4" ht="15">
      <c r="A343" s="7"/>
      <c r="B343" s="416"/>
    </row>
    <row r="344" spans="1:4" ht="15">
      <c r="A344" s="7"/>
      <c r="B344" s="416"/>
    </row>
    <row r="345" spans="1:4" ht="15">
      <c r="A345" s="7"/>
      <c r="B345" s="416"/>
    </row>
    <row r="346" spans="1:4" ht="15">
      <c r="A346" s="7"/>
      <c r="B346" s="416"/>
    </row>
    <row r="347" spans="1:4">
      <c r="A347" s="7"/>
      <c r="B347" s="481"/>
    </row>
    <row r="348" spans="1:4">
      <c r="A348" s="7"/>
      <c r="B348" s="480"/>
    </row>
    <row r="349" spans="1:4" ht="15">
      <c r="A349" s="7"/>
      <c r="B349" s="416"/>
      <c r="C349" s="996"/>
      <c r="D349" s="996"/>
    </row>
    <row r="350" spans="1:4" ht="15">
      <c r="A350" s="7"/>
      <c r="B350" s="416"/>
      <c r="C350" s="996"/>
      <c r="D350" s="996"/>
    </row>
    <row r="351" spans="1:4" ht="15">
      <c r="A351" s="7"/>
      <c r="B351" s="416"/>
      <c r="C351" s="996"/>
      <c r="D351" s="996"/>
    </row>
    <row r="352" spans="1:4" ht="15">
      <c r="A352" s="7"/>
      <c r="B352" s="416"/>
      <c r="C352" s="996"/>
      <c r="D352" s="996"/>
    </row>
    <row r="353" spans="1:2">
      <c r="A353" s="7"/>
      <c r="B353" s="480"/>
    </row>
    <row r="354" spans="1:2" ht="15">
      <c r="A354" s="7"/>
      <c r="B354" s="416"/>
    </row>
    <row r="355" spans="1:2">
      <c r="A355" s="7"/>
      <c r="B355" s="480"/>
    </row>
    <row r="356" spans="1:2" ht="15">
      <c r="A356" s="7"/>
      <c r="B356" s="416"/>
    </row>
    <row r="357" spans="1:2" ht="15">
      <c r="A357" s="7"/>
      <c r="B357" s="416"/>
    </row>
    <row r="358" spans="1:2" ht="15">
      <c r="A358" s="7"/>
      <c r="B358" s="416"/>
    </row>
    <row r="359" spans="1:2" ht="15">
      <c r="A359" s="7"/>
      <c r="B359" s="416"/>
    </row>
    <row r="360" spans="1:2" ht="15">
      <c r="A360" s="7"/>
      <c r="B360" s="416"/>
    </row>
    <row r="361" spans="1:2" ht="15">
      <c r="A361" s="7"/>
      <c r="B361" s="416"/>
    </row>
    <row r="362" spans="1:2">
      <c r="A362" s="7"/>
      <c r="B362" s="480"/>
    </row>
    <row r="363" spans="1:2" ht="15">
      <c r="A363" s="7"/>
      <c r="B363" s="416"/>
    </row>
    <row r="364" spans="1:2" ht="15">
      <c r="A364" s="7"/>
      <c r="B364" s="416"/>
    </row>
    <row r="365" spans="1:2" ht="15">
      <c r="A365" s="7"/>
      <c r="B365" s="416"/>
    </row>
    <row r="366" spans="1:2" ht="15">
      <c r="A366" s="7"/>
      <c r="B366" s="416"/>
    </row>
    <row r="367" spans="1:2" ht="15">
      <c r="A367" s="7"/>
      <c r="B367" s="416"/>
    </row>
    <row r="368" spans="1:2" ht="15">
      <c r="A368" s="7"/>
      <c r="B368" s="416"/>
    </row>
    <row r="369" spans="1:4" ht="15">
      <c r="A369" s="7"/>
      <c r="B369" s="416"/>
    </row>
    <row r="370" spans="1:4">
      <c r="A370" s="7"/>
      <c r="B370" s="481"/>
    </row>
    <row r="371" spans="1:4">
      <c r="A371" s="7"/>
      <c r="B371" s="480"/>
    </row>
    <row r="372" spans="1:4" ht="15">
      <c r="A372" s="7"/>
      <c r="B372" s="416"/>
      <c r="C372" s="996"/>
      <c r="D372" s="996"/>
    </row>
    <row r="373" spans="1:4" ht="15">
      <c r="A373" s="7"/>
      <c r="B373" s="416"/>
      <c r="C373" s="996"/>
      <c r="D373" s="996"/>
    </row>
    <row r="374" spans="1:4" ht="15">
      <c r="A374" s="7"/>
      <c r="B374" s="416"/>
      <c r="C374" s="996"/>
      <c r="D374" s="996"/>
    </row>
    <row r="375" spans="1:4" ht="15">
      <c r="A375" s="7"/>
      <c r="B375" s="416"/>
      <c r="C375" s="996"/>
      <c r="D375" s="996"/>
    </row>
    <row r="376" spans="1:4">
      <c r="A376" s="7"/>
      <c r="B376" s="480"/>
    </row>
    <row r="377" spans="1:4" ht="15">
      <c r="A377" s="7"/>
      <c r="B377" s="416"/>
    </row>
    <row r="378" spans="1:4">
      <c r="A378" s="7"/>
      <c r="B378" s="480"/>
    </row>
    <row r="379" spans="1:4" ht="15">
      <c r="A379" s="7"/>
      <c r="B379" s="416"/>
    </row>
    <row r="380" spans="1:4" ht="15">
      <c r="A380" s="7"/>
      <c r="B380" s="416"/>
    </row>
    <row r="381" spans="1:4" ht="15">
      <c r="A381" s="7"/>
      <c r="B381" s="416"/>
    </row>
    <row r="382" spans="1:4" ht="15">
      <c r="A382" s="7"/>
      <c r="B382" s="416"/>
    </row>
    <row r="383" spans="1:4" ht="15">
      <c r="A383" s="7"/>
      <c r="B383" s="416"/>
    </row>
    <row r="384" spans="1:4" ht="15">
      <c r="A384" s="7"/>
      <c r="B384" s="416"/>
    </row>
    <row r="385" spans="1:4">
      <c r="A385" s="7"/>
      <c r="B385" s="480"/>
    </row>
    <row r="386" spans="1:4" ht="15">
      <c r="A386" s="7"/>
      <c r="B386" s="416"/>
    </row>
    <row r="387" spans="1:4" ht="15">
      <c r="A387" s="7"/>
      <c r="B387" s="416"/>
    </row>
    <row r="388" spans="1:4" ht="15">
      <c r="A388" s="7"/>
      <c r="B388" s="416"/>
    </row>
    <row r="389" spans="1:4" ht="15">
      <c r="A389" s="7"/>
      <c r="B389" s="416"/>
    </row>
    <row r="390" spans="1:4" ht="15">
      <c r="A390" s="7"/>
      <c r="B390" s="416"/>
    </row>
    <row r="391" spans="1:4" ht="15">
      <c r="A391" s="7"/>
      <c r="B391" s="416"/>
    </row>
    <row r="392" spans="1:4" ht="15">
      <c r="A392" s="7"/>
      <c r="B392" s="416"/>
    </row>
    <row r="393" spans="1:4">
      <c r="A393" s="7"/>
      <c r="B393" s="481"/>
    </row>
    <row r="394" spans="1:4">
      <c r="A394" s="7"/>
      <c r="B394" s="480"/>
    </row>
    <row r="395" spans="1:4" ht="15">
      <c r="A395" s="7"/>
      <c r="B395" s="416"/>
      <c r="C395" s="996"/>
      <c r="D395" s="996"/>
    </row>
    <row r="396" spans="1:4" ht="15">
      <c r="A396" s="7"/>
      <c r="B396" s="416"/>
      <c r="C396" s="996"/>
      <c r="D396" s="996"/>
    </row>
    <row r="397" spans="1:4" ht="15">
      <c r="A397" s="7"/>
      <c r="B397" s="416"/>
      <c r="C397" s="996"/>
      <c r="D397" s="996"/>
    </row>
    <row r="398" spans="1:4" ht="15">
      <c r="A398" s="7"/>
      <c r="B398" s="416"/>
      <c r="C398" s="996"/>
      <c r="D398" s="996"/>
    </row>
    <row r="399" spans="1:4">
      <c r="A399" s="7"/>
      <c r="B399" s="480"/>
    </row>
    <row r="400" spans="1:4" ht="15">
      <c r="A400" s="7"/>
      <c r="B400" s="416"/>
    </row>
    <row r="401" spans="1:2">
      <c r="A401" s="7"/>
      <c r="B401" s="480"/>
    </row>
    <row r="402" spans="1:2" ht="15">
      <c r="A402" s="7"/>
      <c r="B402" s="416"/>
    </row>
    <row r="403" spans="1:2" ht="15">
      <c r="A403" s="7"/>
      <c r="B403" s="416"/>
    </row>
    <row r="404" spans="1:2" ht="15">
      <c r="A404" s="7"/>
      <c r="B404" s="416"/>
    </row>
    <row r="405" spans="1:2" ht="15">
      <c r="A405" s="7"/>
      <c r="B405" s="416"/>
    </row>
    <row r="406" spans="1:2" ht="15">
      <c r="A406" s="7"/>
      <c r="B406" s="416"/>
    </row>
    <row r="407" spans="1:2" ht="15">
      <c r="A407" s="7"/>
      <c r="B407" s="416"/>
    </row>
    <row r="408" spans="1:2">
      <c r="A408" s="7"/>
      <c r="B408" s="480"/>
    </row>
    <row r="409" spans="1:2" ht="15">
      <c r="A409" s="7"/>
      <c r="B409" s="416"/>
    </row>
    <row r="410" spans="1:2" ht="15">
      <c r="A410" s="7"/>
      <c r="B410" s="416"/>
    </row>
    <row r="411" spans="1:2" ht="15">
      <c r="A411" s="7"/>
      <c r="B411" s="416"/>
    </row>
    <row r="412" spans="1:2" ht="15">
      <c r="A412" s="7"/>
      <c r="B412" s="416"/>
    </row>
    <row r="413" spans="1:2" ht="15">
      <c r="A413" s="7"/>
      <c r="B413" s="416"/>
    </row>
    <row r="414" spans="1:2" ht="15">
      <c r="A414" s="7"/>
      <c r="B414" s="416"/>
    </row>
    <row r="415" spans="1:2" ht="15">
      <c r="A415" s="7"/>
      <c r="B415" s="416"/>
    </row>
    <row r="416" spans="1:2" ht="15">
      <c r="A416" s="7"/>
      <c r="B416" s="416"/>
    </row>
    <row r="417" spans="1:2" ht="15">
      <c r="A417" s="7"/>
      <c r="B417" s="416"/>
    </row>
    <row r="418" spans="1:2" ht="15">
      <c r="A418" s="7"/>
      <c r="B418" s="416"/>
    </row>
    <row r="419" spans="1:2" ht="15">
      <c r="A419" s="7"/>
      <c r="B419" s="416"/>
    </row>
    <row r="420" spans="1:2" ht="15">
      <c r="A420" s="7"/>
      <c r="B420" s="416"/>
    </row>
    <row r="421" spans="1:2" ht="15">
      <c r="A421" s="7"/>
      <c r="B421" s="416"/>
    </row>
    <row r="422" spans="1:2" ht="15">
      <c r="A422" s="7"/>
      <c r="B422" s="416"/>
    </row>
    <row r="423" spans="1:2" ht="15">
      <c r="A423" s="7"/>
      <c r="B423" s="416"/>
    </row>
    <row r="424" spans="1:2" ht="15">
      <c r="A424" s="7"/>
      <c r="B424" s="416"/>
    </row>
    <row r="425" spans="1:2" ht="15">
      <c r="A425" s="7"/>
      <c r="B425" s="416"/>
    </row>
    <row r="426" spans="1:2" ht="15">
      <c r="A426" s="7"/>
      <c r="B426" s="416"/>
    </row>
    <row r="427" spans="1:2" ht="15">
      <c r="A427" s="7"/>
      <c r="B427" s="416"/>
    </row>
    <row r="428" spans="1:2" ht="15">
      <c r="A428" s="7"/>
      <c r="B428" s="416"/>
    </row>
    <row r="429" spans="1:2" ht="15">
      <c r="A429" s="7"/>
      <c r="B429" s="416"/>
    </row>
    <row r="430" spans="1:2" ht="15">
      <c r="A430" s="7"/>
      <c r="B430" s="416"/>
    </row>
    <row r="431" spans="1:2" ht="15">
      <c r="A431" s="7"/>
      <c r="B431" s="416"/>
    </row>
    <row r="432" spans="1:2" ht="15">
      <c r="A432" s="7"/>
      <c r="B432" s="416"/>
    </row>
    <row r="433" spans="1:4" ht="15">
      <c r="A433" s="7"/>
      <c r="B433" s="416"/>
    </row>
    <row r="434" spans="1:4" ht="15">
      <c r="A434" s="7"/>
      <c r="B434" s="416"/>
    </row>
    <row r="435" spans="1:4" ht="15">
      <c r="A435" s="7"/>
      <c r="B435" s="416"/>
    </row>
    <row r="436" spans="1:4" ht="15">
      <c r="A436" s="7"/>
      <c r="B436" s="416"/>
    </row>
    <row r="437" spans="1:4" ht="15">
      <c r="A437" s="7"/>
      <c r="B437" s="416"/>
    </row>
    <row r="438" spans="1:4" ht="15">
      <c r="A438" s="7"/>
      <c r="B438" s="416"/>
    </row>
    <row r="439" spans="1:4">
      <c r="A439" s="7"/>
      <c r="B439" s="481"/>
    </row>
    <row r="440" spans="1:4">
      <c r="A440" s="7"/>
      <c r="B440" s="480"/>
    </row>
    <row r="441" spans="1:4" ht="15">
      <c r="A441" s="7"/>
      <c r="B441" s="416"/>
      <c r="C441" s="996"/>
      <c r="D441" s="996"/>
    </row>
    <row r="442" spans="1:4" ht="15">
      <c r="A442" s="7"/>
      <c r="B442" s="416"/>
      <c r="C442" s="996"/>
      <c r="D442" s="996"/>
    </row>
    <row r="443" spans="1:4" ht="15">
      <c r="A443" s="7"/>
      <c r="B443" s="416"/>
      <c r="C443" s="996"/>
      <c r="D443" s="996"/>
    </row>
    <row r="444" spans="1:4" ht="15">
      <c r="A444" s="7"/>
      <c r="B444" s="416"/>
      <c r="C444" s="996"/>
      <c r="D444" s="996"/>
    </row>
    <row r="445" spans="1:4">
      <c r="A445" s="7"/>
      <c r="B445" s="480"/>
    </row>
    <row r="446" spans="1:4" ht="15">
      <c r="A446" s="7"/>
      <c r="B446" s="416"/>
    </row>
    <row r="447" spans="1:4">
      <c r="A447" s="7"/>
      <c r="B447" s="480"/>
    </row>
    <row r="448" spans="1:4" ht="15">
      <c r="A448" s="7"/>
      <c r="B448" s="416"/>
    </row>
    <row r="449" spans="1:4" ht="15">
      <c r="A449" s="7"/>
      <c r="B449" s="416"/>
    </row>
    <row r="450" spans="1:4" ht="15">
      <c r="A450" s="7"/>
      <c r="B450" s="416"/>
    </row>
    <row r="451" spans="1:4" ht="15">
      <c r="A451" s="7"/>
      <c r="B451" s="416"/>
    </row>
    <row r="452" spans="1:4" ht="15">
      <c r="A452" s="7"/>
      <c r="B452" s="416"/>
    </row>
    <row r="453" spans="1:4" ht="15">
      <c r="A453" s="7"/>
      <c r="B453" s="416"/>
    </row>
    <row r="454" spans="1:4">
      <c r="A454" s="7"/>
      <c r="B454" s="480"/>
    </row>
    <row r="455" spans="1:4" ht="15">
      <c r="A455" s="7"/>
      <c r="B455" s="416"/>
    </row>
    <row r="456" spans="1:4" ht="15">
      <c r="A456" s="7"/>
      <c r="B456" s="416"/>
    </row>
    <row r="457" spans="1:4" ht="15">
      <c r="A457" s="7"/>
      <c r="B457" s="416"/>
    </row>
    <row r="458" spans="1:4" ht="15">
      <c r="A458" s="7"/>
      <c r="B458" s="416"/>
    </row>
    <row r="459" spans="1:4" ht="15">
      <c r="A459" s="7"/>
      <c r="B459" s="416"/>
    </row>
    <row r="460" spans="1:4" ht="15">
      <c r="A460" s="7"/>
      <c r="B460" s="416"/>
    </row>
    <row r="461" spans="1:4" ht="15">
      <c r="A461" s="7"/>
      <c r="B461" s="416"/>
    </row>
    <row r="462" spans="1:4">
      <c r="A462" s="7"/>
      <c r="B462" s="481"/>
    </row>
    <row r="463" spans="1:4">
      <c r="A463" s="7"/>
      <c r="B463" s="480"/>
    </row>
    <row r="464" spans="1:4" ht="15">
      <c r="A464" s="7"/>
      <c r="B464" s="416"/>
      <c r="C464" s="996"/>
      <c r="D464" s="996"/>
    </row>
    <row r="465" spans="1:4" ht="15">
      <c r="A465" s="7"/>
      <c r="B465" s="416"/>
      <c r="C465" s="996"/>
      <c r="D465" s="996"/>
    </row>
    <row r="466" spans="1:4" ht="15">
      <c r="A466" s="7"/>
      <c r="B466" s="416"/>
      <c r="C466" s="996"/>
      <c r="D466" s="996"/>
    </row>
    <row r="467" spans="1:4" ht="15">
      <c r="A467" s="7"/>
      <c r="B467" s="416"/>
      <c r="C467" s="996"/>
      <c r="D467" s="996"/>
    </row>
    <row r="468" spans="1:4">
      <c r="A468" s="7"/>
      <c r="B468" s="480"/>
    </row>
    <row r="469" spans="1:4" ht="15">
      <c r="A469" s="7"/>
      <c r="B469" s="416"/>
    </row>
    <row r="470" spans="1:4">
      <c r="A470" s="7"/>
      <c r="B470" s="480"/>
    </row>
    <row r="471" spans="1:4" ht="15">
      <c r="A471" s="7"/>
      <c r="B471" s="416"/>
    </row>
    <row r="472" spans="1:4" ht="15">
      <c r="A472" s="7"/>
      <c r="B472" s="416"/>
    </row>
    <row r="473" spans="1:4" ht="15">
      <c r="A473" s="7"/>
      <c r="B473" s="416"/>
    </row>
    <row r="474" spans="1:4" ht="15">
      <c r="A474" s="7"/>
      <c r="B474" s="416"/>
    </row>
    <row r="475" spans="1:4" ht="15">
      <c r="A475" s="7"/>
      <c r="B475" s="416"/>
    </row>
    <row r="476" spans="1:4" ht="15">
      <c r="A476" s="7"/>
      <c r="B476" s="416"/>
    </row>
    <row r="477" spans="1:4">
      <c r="A477" s="7"/>
      <c r="B477" s="480"/>
    </row>
    <row r="478" spans="1:4" ht="15">
      <c r="A478" s="7"/>
      <c r="B478" s="416"/>
    </row>
    <row r="479" spans="1:4" ht="15">
      <c r="A479" s="7"/>
      <c r="B479" s="416"/>
    </row>
    <row r="480" spans="1:4" ht="15">
      <c r="A480" s="7"/>
      <c r="B480" s="416"/>
    </row>
    <row r="481" spans="1:2" ht="15">
      <c r="A481" s="7"/>
      <c r="B481" s="416"/>
    </row>
    <row r="482" spans="1:2" ht="15">
      <c r="A482" s="7"/>
      <c r="B482" s="416"/>
    </row>
    <row r="483" spans="1:2" ht="15">
      <c r="A483" s="7"/>
      <c r="B483" s="416"/>
    </row>
    <row r="484" spans="1:2" ht="15">
      <c r="A484" s="7"/>
      <c r="B484" s="416"/>
    </row>
    <row r="485" spans="1:2" ht="15">
      <c r="A485" s="7"/>
      <c r="B485" s="416"/>
    </row>
    <row r="486" spans="1:2" ht="15">
      <c r="A486" s="7"/>
      <c r="B486" s="416"/>
    </row>
    <row r="487" spans="1:2" ht="15">
      <c r="A487" s="7"/>
      <c r="B487" s="416"/>
    </row>
    <row r="488" spans="1:2" ht="15">
      <c r="A488" s="7"/>
      <c r="B488" s="416"/>
    </row>
    <row r="489" spans="1:2" ht="15">
      <c r="A489" s="7"/>
      <c r="B489" s="416"/>
    </row>
    <row r="490" spans="1:2" ht="15">
      <c r="A490" s="7"/>
      <c r="B490" s="416"/>
    </row>
    <row r="491" spans="1:2" ht="15">
      <c r="A491" s="7"/>
      <c r="B491" s="416"/>
    </row>
    <row r="492" spans="1:2" ht="15">
      <c r="A492" s="7"/>
      <c r="B492" s="416"/>
    </row>
    <row r="493" spans="1:2" ht="15">
      <c r="A493" s="7"/>
      <c r="B493" s="416"/>
    </row>
    <row r="494" spans="1:2" ht="15">
      <c r="A494" s="7"/>
      <c r="B494" s="416"/>
    </row>
    <row r="495" spans="1:2" ht="15">
      <c r="A495" s="7"/>
      <c r="B495" s="416"/>
    </row>
    <row r="496" spans="1:2" ht="15">
      <c r="A496" s="7"/>
      <c r="B496" s="416"/>
    </row>
    <row r="497" spans="1:4" ht="15">
      <c r="A497" s="7"/>
      <c r="B497" s="416"/>
    </row>
    <row r="498" spans="1:4" ht="15">
      <c r="A498" s="7"/>
      <c r="B498" s="416"/>
    </row>
    <row r="499" spans="1:4" ht="15">
      <c r="A499" s="7"/>
      <c r="B499" s="416"/>
    </row>
    <row r="500" spans="1:4" ht="15">
      <c r="A500" s="7"/>
      <c r="B500" s="416"/>
    </row>
    <row r="501" spans="1:4" ht="15">
      <c r="A501" s="7"/>
      <c r="B501" s="416"/>
    </row>
    <row r="502" spans="1:4" ht="15">
      <c r="A502" s="7"/>
      <c r="B502" s="416"/>
    </row>
    <row r="503" spans="1:4" ht="15">
      <c r="A503" s="7"/>
      <c r="B503" s="416"/>
    </row>
    <row r="504" spans="1:4" ht="15">
      <c r="A504" s="7"/>
      <c r="B504" s="416"/>
    </row>
    <row r="505" spans="1:4" ht="15">
      <c r="A505" s="7"/>
      <c r="B505" s="416"/>
    </row>
    <row r="506" spans="1:4" ht="15">
      <c r="A506" s="7"/>
      <c r="B506" s="416"/>
    </row>
    <row r="507" spans="1:4" ht="15">
      <c r="A507" s="7"/>
      <c r="B507" s="416"/>
    </row>
    <row r="508" spans="1:4">
      <c r="A508" s="7"/>
      <c r="B508" s="481"/>
    </row>
    <row r="509" spans="1:4">
      <c r="A509" s="7"/>
      <c r="B509" s="480"/>
    </row>
    <row r="510" spans="1:4" ht="15">
      <c r="A510" s="7"/>
      <c r="B510" s="416"/>
      <c r="C510" s="996"/>
      <c r="D510" s="996"/>
    </row>
    <row r="511" spans="1:4" ht="15">
      <c r="A511" s="7"/>
      <c r="B511" s="416"/>
      <c r="C511" s="996"/>
      <c r="D511" s="996"/>
    </row>
    <row r="512" spans="1:4" ht="15">
      <c r="A512" s="7"/>
      <c r="B512" s="416"/>
      <c r="C512" s="996"/>
      <c r="D512" s="996"/>
    </row>
    <row r="513" spans="1:4" ht="15">
      <c r="A513" s="7"/>
      <c r="B513" s="416"/>
      <c r="C513" s="996"/>
      <c r="D513" s="996"/>
    </row>
    <row r="514" spans="1:4">
      <c r="A514" s="7"/>
      <c r="B514" s="480"/>
    </row>
    <row r="515" spans="1:4" ht="15">
      <c r="A515" s="7"/>
      <c r="B515" s="416"/>
    </row>
    <row r="516" spans="1:4">
      <c r="A516" s="7"/>
      <c r="B516" s="480"/>
    </row>
    <row r="517" spans="1:4" ht="15">
      <c r="A517" s="7"/>
      <c r="B517" s="416"/>
    </row>
    <row r="518" spans="1:4" ht="15">
      <c r="A518" s="7"/>
      <c r="B518" s="416"/>
    </row>
    <row r="519" spans="1:4" ht="15">
      <c r="A519" s="7"/>
      <c r="B519" s="416"/>
    </row>
    <row r="520" spans="1:4" ht="15">
      <c r="A520" s="7"/>
      <c r="B520" s="416"/>
    </row>
    <row r="521" spans="1:4" ht="15">
      <c r="A521" s="7"/>
      <c r="B521" s="416"/>
    </row>
    <row r="522" spans="1:4" ht="15">
      <c r="A522" s="7"/>
      <c r="B522" s="416"/>
    </row>
    <row r="523" spans="1:4">
      <c r="A523" s="7"/>
      <c r="B523" s="480"/>
    </row>
    <row r="524" spans="1:4" ht="15">
      <c r="A524" s="7"/>
      <c r="B524" s="416"/>
    </row>
    <row r="525" spans="1:4" ht="15">
      <c r="A525" s="7"/>
      <c r="B525" s="416"/>
    </row>
    <row r="526" spans="1:4" ht="15">
      <c r="A526" s="7"/>
      <c r="B526" s="416"/>
    </row>
    <row r="527" spans="1:4" ht="15">
      <c r="A527" s="7"/>
      <c r="B527" s="416"/>
    </row>
    <row r="528" spans="1:4" ht="15">
      <c r="A528" s="7"/>
      <c r="B528" s="416"/>
    </row>
    <row r="529" spans="1:4" ht="15">
      <c r="A529" s="7"/>
      <c r="B529" s="416"/>
    </row>
    <row r="530" spans="1:4" ht="15">
      <c r="A530" s="7"/>
      <c r="B530" s="416"/>
    </row>
    <row r="531" spans="1:4">
      <c r="A531" s="7"/>
      <c r="B531" s="481"/>
    </row>
    <row r="532" spans="1:4">
      <c r="A532" s="7"/>
      <c r="B532" s="480"/>
    </row>
    <row r="533" spans="1:4" ht="15">
      <c r="A533" s="7"/>
      <c r="B533" s="416"/>
      <c r="C533" s="996"/>
      <c r="D533" s="996"/>
    </row>
    <row r="534" spans="1:4" ht="15">
      <c r="A534" s="7"/>
      <c r="B534" s="416"/>
      <c r="C534" s="996"/>
      <c r="D534" s="996"/>
    </row>
    <row r="535" spans="1:4" ht="15">
      <c r="A535" s="7"/>
      <c r="B535" s="416"/>
      <c r="C535" s="996"/>
      <c r="D535" s="996"/>
    </row>
    <row r="536" spans="1:4" ht="15">
      <c r="A536" s="7"/>
      <c r="B536" s="416"/>
      <c r="C536" s="996"/>
      <c r="D536" s="996"/>
    </row>
    <row r="537" spans="1:4">
      <c r="A537" s="7"/>
      <c r="B537" s="480"/>
    </row>
    <row r="538" spans="1:4" ht="15">
      <c r="A538" s="7"/>
      <c r="B538" s="416"/>
    </row>
    <row r="539" spans="1:4" ht="15">
      <c r="A539" s="7"/>
      <c r="B539" s="416"/>
    </row>
    <row r="540" spans="1:4">
      <c r="A540" s="7"/>
      <c r="B540" s="480"/>
    </row>
    <row r="541" spans="1:4" ht="15">
      <c r="A541" s="7"/>
      <c r="B541" s="416"/>
    </row>
    <row r="542" spans="1:4" ht="15">
      <c r="A542" s="7"/>
      <c r="B542" s="416"/>
    </row>
    <row r="543" spans="1:4" ht="15">
      <c r="A543" s="7"/>
      <c r="B543" s="416"/>
    </row>
    <row r="544" spans="1:4" ht="15">
      <c r="A544" s="7"/>
      <c r="B544" s="416"/>
    </row>
    <row r="545" spans="1:2" ht="15">
      <c r="A545" s="7"/>
      <c r="B545" s="416"/>
    </row>
    <row r="546" spans="1:2" ht="15">
      <c r="A546" s="7"/>
      <c r="B546" s="416"/>
    </row>
    <row r="547" spans="1:2">
      <c r="A547" s="7"/>
      <c r="B547" s="480"/>
    </row>
    <row r="548" spans="1:2" ht="15">
      <c r="A548" s="7"/>
      <c r="B548" s="416"/>
    </row>
    <row r="549" spans="1:2" ht="15">
      <c r="A549" s="7"/>
      <c r="B549" s="416"/>
    </row>
    <row r="550" spans="1:2" ht="15">
      <c r="A550" s="7"/>
      <c r="B550" s="416"/>
    </row>
    <row r="551" spans="1:2" ht="15">
      <c r="A551" s="7"/>
      <c r="B551" s="416"/>
    </row>
    <row r="552" spans="1:2" ht="15">
      <c r="A552" s="7"/>
      <c r="B552" s="416"/>
    </row>
    <row r="553" spans="1:2" ht="15">
      <c r="A553" s="7"/>
      <c r="B553" s="416"/>
    </row>
    <row r="554" spans="1:2" ht="15">
      <c r="A554" s="7"/>
      <c r="B554" s="416"/>
    </row>
    <row r="555" spans="1:2" ht="15">
      <c r="A555" s="7"/>
      <c r="B555" s="416"/>
    </row>
    <row r="556" spans="1:2" ht="15">
      <c r="A556" s="7"/>
      <c r="B556" s="416"/>
    </row>
    <row r="557" spans="1:2" ht="15">
      <c r="A557" s="7"/>
      <c r="B557" s="416"/>
    </row>
    <row r="558" spans="1:2" ht="15">
      <c r="A558" s="7"/>
      <c r="B558" s="416"/>
    </row>
    <row r="559" spans="1:2" ht="15">
      <c r="A559" s="7"/>
      <c r="B559" s="416"/>
    </row>
    <row r="560" spans="1:2" ht="15">
      <c r="A560" s="7"/>
      <c r="B560" s="416"/>
    </row>
    <row r="561" spans="1:4">
      <c r="A561" s="7"/>
      <c r="B561" s="481"/>
    </row>
    <row r="562" spans="1:4">
      <c r="A562" s="7"/>
      <c r="B562" s="480"/>
    </row>
    <row r="563" spans="1:4" ht="15">
      <c r="A563" s="7"/>
      <c r="B563" s="416"/>
      <c r="C563" s="996"/>
      <c r="D563" s="996"/>
    </row>
    <row r="564" spans="1:4" ht="15">
      <c r="A564" s="7"/>
      <c r="B564" s="416"/>
      <c r="C564" s="996"/>
      <c r="D564" s="996"/>
    </row>
    <row r="565" spans="1:4" ht="15">
      <c r="A565" s="7"/>
      <c r="B565" s="416"/>
      <c r="C565" s="996"/>
      <c r="D565" s="996"/>
    </row>
    <row r="566" spans="1:4" ht="15">
      <c r="A566" s="7"/>
      <c r="B566" s="416"/>
      <c r="C566" s="996"/>
      <c r="D566" s="996"/>
    </row>
    <row r="567" spans="1:4">
      <c r="A567" s="7"/>
      <c r="B567" s="480"/>
    </row>
    <row r="568" spans="1:4" ht="15">
      <c r="A568" s="7"/>
      <c r="B568" s="416"/>
    </row>
    <row r="569" spans="1:4" ht="15">
      <c r="A569" s="7"/>
      <c r="B569" s="416"/>
    </row>
    <row r="570" spans="1:4">
      <c r="A570" s="7"/>
      <c r="B570" s="480"/>
    </row>
    <row r="571" spans="1:4" ht="15">
      <c r="A571" s="7"/>
      <c r="B571" s="416"/>
    </row>
    <row r="572" spans="1:4" ht="15">
      <c r="A572" s="7"/>
      <c r="B572" s="416"/>
    </row>
    <row r="573" spans="1:4" ht="15">
      <c r="A573" s="7"/>
      <c r="B573" s="416"/>
    </row>
    <row r="574" spans="1:4" ht="15">
      <c r="A574" s="7"/>
      <c r="B574" s="416"/>
    </row>
    <row r="575" spans="1:4" ht="15">
      <c r="A575" s="7"/>
      <c r="B575" s="416"/>
    </row>
    <row r="576" spans="1:4" ht="15">
      <c r="A576" s="7"/>
      <c r="B576" s="416"/>
    </row>
    <row r="577" spans="1:2">
      <c r="A577" s="7"/>
      <c r="B577" s="480"/>
    </row>
    <row r="578" spans="1:2" ht="15">
      <c r="A578" s="7"/>
      <c r="B578" s="416"/>
    </row>
    <row r="579" spans="1:2" ht="15">
      <c r="A579" s="7"/>
      <c r="B579" s="416"/>
    </row>
    <row r="580" spans="1:2" ht="15">
      <c r="A580" s="7"/>
      <c r="B580" s="416"/>
    </row>
    <row r="581" spans="1:2" ht="15">
      <c r="A581" s="7"/>
      <c r="B581" s="416"/>
    </row>
    <row r="582" spans="1:2" ht="15">
      <c r="A582" s="7"/>
      <c r="B582" s="416"/>
    </row>
    <row r="583" spans="1:2" ht="15">
      <c r="A583" s="7"/>
      <c r="B583" s="416"/>
    </row>
    <row r="584" spans="1:2" ht="15">
      <c r="A584" s="7"/>
      <c r="B584" s="416"/>
    </row>
    <row r="585" spans="1:2" ht="15">
      <c r="A585" s="7"/>
      <c r="B585" s="416"/>
    </row>
    <row r="586" spans="1:2" ht="15">
      <c r="A586" s="7"/>
      <c r="B586" s="416"/>
    </row>
    <row r="587" spans="1:2" ht="15">
      <c r="A587" s="7"/>
      <c r="B587" s="416"/>
    </row>
    <row r="588" spans="1:2" ht="15">
      <c r="A588" s="7"/>
      <c r="B588" s="416"/>
    </row>
    <row r="589" spans="1:2" ht="15">
      <c r="A589" s="7"/>
      <c r="B589" s="416"/>
    </row>
    <row r="590" spans="1:2" ht="15">
      <c r="A590" s="7"/>
      <c r="B590" s="416"/>
    </row>
    <row r="591" spans="1:2">
      <c r="A591" s="7"/>
      <c r="B591" s="481"/>
    </row>
    <row r="592" spans="1:2">
      <c r="A592" s="7"/>
      <c r="B592" s="480"/>
    </row>
    <row r="593" spans="1:4" ht="15">
      <c r="A593" s="7"/>
      <c r="B593" s="416"/>
      <c r="C593" s="996"/>
      <c r="D593" s="996"/>
    </row>
    <row r="594" spans="1:4" ht="15">
      <c r="A594" s="7"/>
      <c r="B594" s="416"/>
      <c r="C594" s="996"/>
      <c r="D594" s="996"/>
    </row>
    <row r="595" spans="1:4" ht="15">
      <c r="A595" s="7"/>
      <c r="B595" s="416"/>
      <c r="C595" s="996"/>
      <c r="D595" s="996"/>
    </row>
    <row r="596" spans="1:4" ht="15">
      <c r="A596" s="7"/>
      <c r="B596" s="416"/>
      <c r="C596" s="996"/>
      <c r="D596" s="996"/>
    </row>
    <row r="597" spans="1:4">
      <c r="A597" s="7"/>
      <c r="B597" s="480"/>
    </row>
    <row r="598" spans="1:4" ht="15">
      <c r="A598" s="7"/>
      <c r="B598" s="416"/>
    </row>
    <row r="599" spans="1:4">
      <c r="A599" s="7"/>
      <c r="B599" s="480"/>
    </row>
    <row r="600" spans="1:4" ht="15">
      <c r="A600" s="7"/>
      <c r="B600" s="416"/>
    </row>
    <row r="601" spans="1:4" ht="15">
      <c r="A601" s="7"/>
      <c r="B601" s="416"/>
    </row>
    <row r="602" spans="1:4" ht="15">
      <c r="A602" s="7"/>
      <c r="B602" s="416"/>
    </row>
    <row r="603" spans="1:4" ht="15">
      <c r="A603" s="7"/>
      <c r="B603" s="416"/>
    </row>
    <row r="604" spans="1:4" ht="15">
      <c r="A604" s="7"/>
      <c r="B604" s="416"/>
    </row>
    <row r="605" spans="1:4" ht="15">
      <c r="A605" s="7"/>
      <c r="B605" s="416"/>
    </row>
    <row r="606" spans="1:4">
      <c r="A606" s="7"/>
      <c r="B606" s="480"/>
    </row>
    <row r="607" spans="1:4" ht="15">
      <c r="A607" s="7"/>
      <c r="B607" s="416"/>
    </row>
    <row r="608" spans="1:4" ht="15">
      <c r="A608" s="7"/>
      <c r="B608" s="416"/>
    </row>
    <row r="609" spans="1:2" ht="15">
      <c r="A609" s="7"/>
      <c r="B609" s="416"/>
    </row>
    <row r="610" spans="1:2" ht="15">
      <c r="A610" s="7"/>
      <c r="B610" s="416"/>
    </row>
    <row r="611" spans="1:2" ht="15">
      <c r="A611" s="7"/>
      <c r="B611" s="416"/>
    </row>
    <row r="612" spans="1:2" ht="15">
      <c r="A612" s="7"/>
      <c r="B612" s="416"/>
    </row>
    <row r="613" spans="1:2" ht="15">
      <c r="A613" s="7"/>
      <c r="B613" s="416"/>
    </row>
    <row r="614" spans="1:2" ht="15">
      <c r="A614" s="7"/>
      <c r="B614" s="416"/>
    </row>
    <row r="615" spans="1:2" ht="15">
      <c r="A615" s="7"/>
      <c r="B615" s="416"/>
    </row>
    <row r="616" spans="1:2" ht="15">
      <c r="A616" s="7"/>
      <c r="B616" s="416"/>
    </row>
    <row r="617" spans="1:2" ht="15">
      <c r="A617" s="7"/>
      <c r="B617" s="416"/>
    </row>
    <row r="618" spans="1:2" ht="15">
      <c r="A618" s="7"/>
      <c r="B618" s="416"/>
    </row>
    <row r="619" spans="1:2" ht="15">
      <c r="A619" s="7"/>
      <c r="B619" s="416"/>
    </row>
    <row r="620" spans="1:2">
      <c r="A620" s="7"/>
      <c r="B620" s="481"/>
    </row>
    <row r="621" spans="1:2" ht="15">
      <c r="A621" s="7"/>
      <c r="B621" s="416"/>
    </row>
    <row r="622" spans="1:2" ht="15">
      <c r="A622" s="7"/>
      <c r="B622" s="416"/>
    </row>
    <row r="623" spans="1:2" ht="15">
      <c r="A623" s="7"/>
      <c r="B623" s="416"/>
    </row>
    <row r="624" spans="1:2" ht="15">
      <c r="A624" s="7"/>
      <c r="B624" s="416"/>
    </row>
    <row r="625" spans="1:2" ht="15">
      <c r="A625" s="7"/>
      <c r="B625" s="416"/>
    </row>
    <row r="626" spans="1:2" ht="15">
      <c r="A626" s="7"/>
      <c r="B626" s="416"/>
    </row>
    <row r="627" spans="1:2" ht="15">
      <c r="A627" s="7"/>
      <c r="B627" s="416"/>
    </row>
    <row r="628" spans="1:2" ht="15">
      <c r="A628" s="7"/>
      <c r="B628" s="416"/>
    </row>
    <row r="629" spans="1:2" ht="15">
      <c r="A629" s="7"/>
      <c r="B629" s="416"/>
    </row>
    <row r="630" spans="1:2" ht="15">
      <c r="A630" s="7"/>
      <c r="B630" s="416"/>
    </row>
    <row r="631" spans="1:2" ht="15">
      <c r="A631" s="7"/>
      <c r="B631" s="416"/>
    </row>
    <row r="632" spans="1:2" ht="15">
      <c r="A632" s="7"/>
      <c r="B632" s="416"/>
    </row>
    <row r="633" spans="1:2" ht="15">
      <c r="A633" s="7"/>
      <c r="B633" s="416"/>
    </row>
    <row r="634" spans="1:2" ht="15">
      <c r="A634" s="7"/>
      <c r="B634" s="416"/>
    </row>
    <row r="635" spans="1:2">
      <c r="A635" s="7"/>
      <c r="B635" s="481"/>
    </row>
    <row r="636" spans="1:2">
      <c r="A636" s="7"/>
      <c r="B636" s="480"/>
    </row>
    <row r="637" spans="1:2" ht="15">
      <c r="A637" s="7"/>
      <c r="B637" s="416"/>
    </row>
    <row r="638" spans="1:2" ht="15">
      <c r="A638" s="7"/>
      <c r="B638" s="416"/>
    </row>
    <row r="639" spans="1:2" ht="15">
      <c r="A639" s="7"/>
      <c r="B639" s="416"/>
    </row>
    <row r="640" spans="1:2" ht="15">
      <c r="A640" s="7"/>
      <c r="B640" s="416"/>
    </row>
    <row r="641" spans="1:2" ht="15">
      <c r="A641" s="7"/>
      <c r="B641" s="416"/>
    </row>
    <row r="642" spans="1:2" ht="15">
      <c r="A642" s="7"/>
      <c r="B642" s="416"/>
    </row>
    <row r="643" spans="1:2" ht="15">
      <c r="A643" s="7"/>
      <c r="B643" s="416"/>
    </row>
    <row r="644" spans="1:2" ht="15">
      <c r="A644" s="7"/>
      <c r="B644" s="416"/>
    </row>
    <row r="645" spans="1:2" ht="15">
      <c r="A645" s="7"/>
      <c r="B645" s="416"/>
    </row>
    <row r="646" spans="1:2" ht="15">
      <c r="A646" s="7"/>
      <c r="B646" s="416"/>
    </row>
    <row r="647" spans="1:2" ht="15">
      <c r="A647" s="7"/>
      <c r="B647" s="416"/>
    </row>
    <row r="648" spans="1:2" ht="15">
      <c r="A648" s="7"/>
      <c r="B648" s="416"/>
    </row>
    <row r="649" spans="1:2" ht="15">
      <c r="A649" s="7"/>
      <c r="B649" s="416"/>
    </row>
    <row r="650" spans="1:2" ht="15">
      <c r="A650" s="7"/>
      <c r="B650" s="416"/>
    </row>
    <row r="651" spans="1:2" ht="15">
      <c r="A651" s="7"/>
      <c r="B651" s="416"/>
    </row>
    <row r="652" spans="1:2" ht="15">
      <c r="A652" s="7"/>
      <c r="B652" s="416"/>
    </row>
    <row r="653" spans="1:2" ht="15">
      <c r="A653" s="7"/>
      <c r="B653" s="416"/>
    </row>
    <row r="654" spans="1:2">
      <c r="A654" s="7"/>
      <c r="B654" s="480"/>
    </row>
    <row r="655" spans="1:2" ht="15">
      <c r="A655" s="7"/>
      <c r="B655" s="416"/>
    </row>
    <row r="656" spans="1:2" ht="15">
      <c r="A656" s="7"/>
      <c r="B656" s="416"/>
    </row>
    <row r="657" spans="1:2" ht="15">
      <c r="A657" s="7"/>
      <c r="B657" s="416"/>
    </row>
    <row r="658" spans="1:2" ht="15">
      <c r="A658" s="7"/>
      <c r="B658" s="416"/>
    </row>
    <row r="659" spans="1:2">
      <c r="A659" s="7"/>
      <c r="B659" s="480"/>
    </row>
    <row r="660" spans="1:2" ht="15">
      <c r="A660" s="7"/>
      <c r="B660" s="416"/>
    </row>
    <row r="661" spans="1:2" ht="15">
      <c r="A661" s="7"/>
      <c r="B661" s="416"/>
    </row>
    <row r="662" spans="1:2" ht="15">
      <c r="A662" s="7"/>
      <c r="B662" s="416"/>
    </row>
    <row r="663" spans="1:2" ht="15">
      <c r="A663" s="7"/>
      <c r="B663" s="416"/>
    </row>
    <row r="664" spans="1:2" ht="15">
      <c r="A664" s="7"/>
      <c r="B664" s="416"/>
    </row>
    <row r="665" spans="1:2" ht="15">
      <c r="A665" s="7"/>
      <c r="B665" s="416"/>
    </row>
    <row r="666" spans="1:2" ht="15">
      <c r="A666" s="7"/>
      <c r="B666" s="416"/>
    </row>
    <row r="667" spans="1:2" ht="15">
      <c r="A667" s="7"/>
      <c r="B667" s="416"/>
    </row>
    <row r="668" spans="1:2" ht="15">
      <c r="A668" s="7"/>
      <c r="B668" s="416"/>
    </row>
    <row r="669" spans="1:2" ht="15">
      <c r="A669" s="7"/>
      <c r="B669" s="416"/>
    </row>
    <row r="670" spans="1:2" ht="15">
      <c r="A670" s="7"/>
      <c r="B670" s="416"/>
    </row>
    <row r="671" spans="1:2" ht="15">
      <c r="A671" s="7"/>
      <c r="B671" s="416"/>
    </row>
    <row r="672" spans="1:2" ht="15">
      <c r="A672" s="7"/>
      <c r="B672" s="416"/>
    </row>
    <row r="673" spans="1:2" ht="15">
      <c r="A673" s="7"/>
      <c r="B673" s="416"/>
    </row>
    <row r="674" spans="1:2" ht="15">
      <c r="A674" s="7"/>
      <c r="B674" s="416"/>
    </row>
    <row r="675" spans="1:2" ht="15">
      <c r="A675" s="7"/>
      <c r="B675" s="416"/>
    </row>
    <row r="676" spans="1:2" ht="15">
      <c r="A676" s="7"/>
      <c r="B676" s="416"/>
    </row>
    <row r="677" spans="1:2" ht="15">
      <c r="A677" s="7"/>
      <c r="B677" s="416"/>
    </row>
    <row r="678" spans="1:2" ht="15">
      <c r="A678" s="7"/>
      <c r="B678" s="416"/>
    </row>
    <row r="679" spans="1:2" ht="15">
      <c r="A679" s="7"/>
      <c r="B679" s="416"/>
    </row>
    <row r="680" spans="1:2" ht="15">
      <c r="A680" s="7"/>
      <c r="B680" s="416"/>
    </row>
    <row r="681" spans="1:2" ht="15">
      <c r="A681" s="7"/>
      <c r="B681" s="416"/>
    </row>
    <row r="682" spans="1:2" ht="15">
      <c r="A682" s="7"/>
      <c r="B682" s="416"/>
    </row>
    <row r="683" spans="1:2" ht="15">
      <c r="A683" s="7"/>
      <c r="B683" s="416"/>
    </row>
    <row r="684" spans="1:2" ht="15">
      <c r="A684" s="7"/>
      <c r="B684" s="416"/>
    </row>
    <row r="685" spans="1:2" ht="15">
      <c r="A685" s="7"/>
      <c r="B685" s="416"/>
    </row>
    <row r="686" spans="1:2" ht="15">
      <c r="A686" s="7"/>
      <c r="B686" s="416"/>
    </row>
    <row r="687" spans="1:2" ht="15">
      <c r="A687" s="7"/>
      <c r="B687" s="416"/>
    </row>
    <row r="688" spans="1:2" ht="15">
      <c r="A688" s="7"/>
      <c r="B688" s="416"/>
    </row>
    <row r="689" spans="1:2" ht="15">
      <c r="A689" s="7"/>
      <c r="B689" s="416"/>
    </row>
    <row r="690" spans="1:2" ht="15">
      <c r="A690" s="7"/>
      <c r="B690" s="416"/>
    </row>
    <row r="691" spans="1:2" ht="15">
      <c r="A691" s="7"/>
      <c r="B691" s="416"/>
    </row>
    <row r="692" spans="1:2" ht="15">
      <c r="A692" s="7"/>
      <c r="B692" s="416"/>
    </row>
    <row r="693" spans="1:2" ht="15">
      <c r="A693" s="7"/>
      <c r="B693" s="416"/>
    </row>
    <row r="694" spans="1:2" ht="15">
      <c r="A694" s="7"/>
      <c r="B694" s="416"/>
    </row>
    <row r="695" spans="1:2" ht="15">
      <c r="A695" s="7"/>
      <c r="B695" s="416"/>
    </row>
    <row r="696" spans="1:2" ht="15">
      <c r="A696" s="7"/>
      <c r="B696" s="416"/>
    </row>
    <row r="697" spans="1:2" ht="15">
      <c r="A697" s="7"/>
      <c r="B697" s="416"/>
    </row>
    <row r="698" spans="1:2" ht="15">
      <c r="A698" s="7"/>
      <c r="B698" s="416"/>
    </row>
    <row r="699" spans="1:2" ht="15">
      <c r="A699" s="7"/>
      <c r="B699" s="416"/>
    </row>
    <row r="700" spans="1:2">
      <c r="A700" s="7"/>
      <c r="B700" s="481"/>
    </row>
    <row r="701" spans="1:2">
      <c r="A701" s="7"/>
      <c r="B701" s="480"/>
    </row>
    <row r="702" spans="1:2" ht="15">
      <c r="A702" s="7"/>
      <c r="B702" s="416"/>
    </row>
    <row r="703" spans="1:2">
      <c r="A703" s="7"/>
      <c r="B703" s="480"/>
    </row>
    <row r="704" spans="1:2" ht="15">
      <c r="A704" s="7"/>
      <c r="B704" s="416"/>
    </row>
    <row r="705" spans="1:2">
      <c r="A705" s="7"/>
      <c r="B705" s="480"/>
    </row>
    <row r="706" spans="1:2" ht="15">
      <c r="A706" s="7"/>
      <c r="B706" s="416"/>
    </row>
    <row r="707" spans="1:2" ht="15">
      <c r="A707" s="7"/>
      <c r="B707" s="416"/>
    </row>
    <row r="708" spans="1:2" ht="15">
      <c r="A708" s="7"/>
      <c r="B708" s="416"/>
    </row>
    <row r="709" spans="1:2" ht="15">
      <c r="A709" s="7"/>
      <c r="B709" s="416"/>
    </row>
    <row r="710" spans="1:2" ht="15">
      <c r="A710" s="7"/>
      <c r="B710" s="416"/>
    </row>
    <row r="711" spans="1:2" ht="15">
      <c r="A711" s="7"/>
      <c r="B711" s="416"/>
    </row>
    <row r="712" spans="1:2" ht="15">
      <c r="A712" s="7"/>
      <c r="B712" s="416"/>
    </row>
    <row r="713" spans="1:2" ht="15">
      <c r="A713" s="7"/>
      <c r="B713" s="416"/>
    </row>
    <row r="714" spans="1:2">
      <c r="A714" s="7"/>
      <c r="B714" s="480"/>
    </row>
    <row r="715" spans="1:2" ht="15">
      <c r="A715" s="7"/>
      <c r="B715" s="416"/>
    </row>
    <row r="716" spans="1:2" ht="15">
      <c r="A716" s="7"/>
      <c r="B716" s="416"/>
    </row>
    <row r="717" spans="1:2" ht="15">
      <c r="A717" s="7"/>
      <c r="B717" s="416"/>
    </row>
    <row r="718" spans="1:2" ht="15">
      <c r="A718" s="7"/>
      <c r="B718" s="416"/>
    </row>
    <row r="719" spans="1:2" ht="15">
      <c r="A719" s="7"/>
      <c r="B719" s="416"/>
    </row>
    <row r="720" spans="1:2">
      <c r="A720" s="7"/>
      <c r="B720" s="481"/>
    </row>
    <row r="721" spans="1:4">
      <c r="A721" s="7"/>
      <c r="B721" s="480"/>
    </row>
    <row r="722" spans="1:4" ht="15">
      <c r="A722" s="7"/>
      <c r="B722" s="416"/>
      <c r="C722" s="996"/>
      <c r="D722" s="996"/>
    </row>
    <row r="723" spans="1:4" ht="15">
      <c r="A723" s="7"/>
      <c r="B723" s="416"/>
      <c r="C723" s="996"/>
      <c r="D723" s="996"/>
    </row>
    <row r="724" spans="1:4" ht="15">
      <c r="A724" s="7"/>
      <c r="B724" s="416"/>
      <c r="C724" s="996"/>
      <c r="D724" s="996"/>
    </row>
    <row r="725" spans="1:4" ht="15">
      <c r="A725" s="7"/>
      <c r="B725" s="416"/>
      <c r="C725" s="996"/>
      <c r="D725" s="996"/>
    </row>
    <row r="726" spans="1:4">
      <c r="A726" s="7"/>
      <c r="B726" s="480"/>
    </row>
    <row r="727" spans="1:4" ht="15">
      <c r="A727" s="7"/>
      <c r="B727" s="416"/>
    </row>
    <row r="728" spans="1:4" ht="15">
      <c r="A728" s="7"/>
      <c r="B728" s="416"/>
    </row>
    <row r="729" spans="1:4" ht="15">
      <c r="A729" s="7"/>
      <c r="B729" s="416"/>
    </row>
    <row r="730" spans="1:4">
      <c r="A730" s="7"/>
      <c r="B730" s="480"/>
    </row>
    <row r="731" spans="1:4" ht="15">
      <c r="A731" s="7"/>
      <c r="B731" s="416"/>
    </row>
    <row r="732" spans="1:4" ht="15">
      <c r="A732" s="7"/>
      <c r="B732" s="416"/>
    </row>
    <row r="733" spans="1:4" ht="15">
      <c r="A733" s="7"/>
      <c r="B733" s="416"/>
    </row>
    <row r="734" spans="1:4">
      <c r="A734" s="7"/>
      <c r="B734" s="480"/>
    </row>
    <row r="735" spans="1:4" ht="15">
      <c r="A735" s="7"/>
      <c r="B735" s="416"/>
    </row>
    <row r="736" spans="1:4" ht="15">
      <c r="A736" s="7"/>
      <c r="B736" s="416"/>
    </row>
    <row r="737" spans="1:4" ht="15">
      <c r="A737" s="7"/>
      <c r="B737" s="416"/>
    </row>
    <row r="738" spans="1:4" ht="15">
      <c r="A738" s="7"/>
      <c r="B738" s="416"/>
    </row>
    <row r="739" spans="1:4" ht="15">
      <c r="A739" s="7"/>
      <c r="B739" s="416"/>
    </row>
    <row r="740" spans="1:4">
      <c r="A740" s="7"/>
      <c r="B740" s="481"/>
    </row>
    <row r="741" spans="1:4">
      <c r="A741" s="7"/>
      <c r="B741" s="480"/>
    </row>
    <row r="742" spans="1:4" ht="15">
      <c r="A742" s="7"/>
      <c r="B742" s="416"/>
      <c r="C742" s="996"/>
      <c r="D742" s="996"/>
    </row>
    <row r="743" spans="1:4" ht="15">
      <c r="A743" s="7"/>
      <c r="B743" s="416"/>
      <c r="C743" s="996"/>
      <c r="D743" s="996"/>
    </row>
    <row r="744" spans="1:4" ht="15">
      <c r="A744" s="7"/>
      <c r="B744" s="416"/>
      <c r="C744" s="996"/>
      <c r="D744" s="996"/>
    </row>
    <row r="745" spans="1:4" ht="15">
      <c r="A745" s="7"/>
      <c r="B745" s="416"/>
      <c r="C745" s="996"/>
      <c r="D745" s="996"/>
    </row>
    <row r="746" spans="1:4">
      <c r="A746" s="7"/>
      <c r="B746" s="480"/>
    </row>
    <row r="747" spans="1:4" ht="15">
      <c r="A747" s="7"/>
      <c r="B747" s="416"/>
    </row>
    <row r="748" spans="1:4" ht="15">
      <c r="A748" s="7"/>
      <c r="B748" s="416"/>
    </row>
    <row r="749" spans="1:4" ht="15">
      <c r="A749" s="7"/>
      <c r="B749" s="416"/>
    </row>
    <row r="750" spans="1:4" ht="15">
      <c r="A750" s="7"/>
      <c r="B750" s="416"/>
    </row>
    <row r="751" spans="1:4" ht="15">
      <c r="A751" s="7"/>
      <c r="B751" s="416"/>
    </row>
    <row r="752" spans="1:4" ht="15">
      <c r="A752" s="7"/>
      <c r="B752" s="416"/>
    </row>
    <row r="753" spans="1:2">
      <c r="A753" s="7"/>
      <c r="B753" s="480"/>
    </row>
    <row r="754" spans="1:2" ht="15">
      <c r="A754" s="7"/>
      <c r="B754" s="416"/>
    </row>
    <row r="755" spans="1:2" ht="15">
      <c r="A755" s="7"/>
      <c r="B755" s="416"/>
    </row>
    <row r="756" spans="1:2" ht="15">
      <c r="A756" s="7"/>
      <c r="B756" s="416"/>
    </row>
    <row r="757" spans="1:2" ht="15">
      <c r="A757" s="7"/>
      <c r="B757" s="416"/>
    </row>
    <row r="758" spans="1:2" ht="15">
      <c r="A758" s="7"/>
      <c r="B758" s="416"/>
    </row>
    <row r="759" spans="1:2" ht="15">
      <c r="A759" s="7"/>
      <c r="B759" s="416"/>
    </row>
    <row r="760" spans="1:2" ht="15">
      <c r="A760" s="7"/>
      <c r="B760" s="416"/>
    </row>
    <row r="761" spans="1:2">
      <c r="A761" s="7"/>
      <c r="B761" s="480"/>
    </row>
    <row r="762" spans="1:2" ht="15">
      <c r="A762" s="7"/>
      <c r="B762" s="416"/>
    </row>
    <row r="763" spans="1:2" ht="15">
      <c r="A763" s="7"/>
      <c r="B763" s="416"/>
    </row>
    <row r="764" spans="1:2" ht="15">
      <c r="A764" s="7"/>
      <c r="B764" s="416"/>
    </row>
    <row r="765" spans="1:2" ht="15">
      <c r="A765" s="7"/>
      <c r="B765" s="416"/>
    </row>
    <row r="766" spans="1:2" ht="15">
      <c r="A766" s="7"/>
      <c r="B766" s="416"/>
    </row>
    <row r="767" spans="1:2" ht="15">
      <c r="A767" s="7"/>
      <c r="B767" s="416"/>
    </row>
    <row r="768" spans="1:2" ht="15">
      <c r="A768" s="7"/>
      <c r="B768" s="416"/>
    </row>
    <row r="769" spans="1:2" ht="15">
      <c r="A769" s="7"/>
      <c r="B769" s="416"/>
    </row>
    <row r="770" spans="1:2" ht="15">
      <c r="A770" s="7"/>
      <c r="B770" s="416"/>
    </row>
    <row r="771" spans="1:2" ht="15">
      <c r="A771" s="7"/>
      <c r="B771" s="416"/>
    </row>
    <row r="772" spans="1:2" ht="15">
      <c r="A772" s="7"/>
      <c r="B772" s="416"/>
    </row>
    <row r="773" spans="1:2" ht="15">
      <c r="A773" s="7"/>
      <c r="B773" s="416"/>
    </row>
    <row r="774" spans="1:2" ht="15">
      <c r="A774" s="7"/>
      <c r="B774" s="416"/>
    </row>
    <row r="775" spans="1:2" ht="15">
      <c r="A775" s="7"/>
      <c r="B775" s="416"/>
    </row>
    <row r="776" spans="1:2" ht="15">
      <c r="A776" s="7"/>
      <c r="B776" s="416"/>
    </row>
    <row r="777" spans="1:2" ht="15">
      <c r="A777" s="7"/>
      <c r="B777" s="416"/>
    </row>
    <row r="778" spans="1:2" ht="15">
      <c r="A778" s="7"/>
      <c r="B778" s="416"/>
    </row>
    <row r="779" spans="1:2" ht="15">
      <c r="A779" s="7"/>
      <c r="B779" s="416"/>
    </row>
    <row r="780" spans="1:2" ht="15">
      <c r="A780" s="7"/>
      <c r="B780" s="416"/>
    </row>
    <row r="781" spans="1:2" ht="15">
      <c r="A781" s="7"/>
      <c r="B781" s="416"/>
    </row>
    <row r="782" spans="1:2">
      <c r="A782" s="7"/>
      <c r="B782" s="481"/>
    </row>
    <row r="783" spans="1:2">
      <c r="A783" s="7"/>
      <c r="B783" s="480"/>
    </row>
    <row r="784" spans="1:2" ht="15">
      <c r="A784" s="7"/>
      <c r="B784" s="416"/>
    </row>
    <row r="785" spans="1:2" ht="15">
      <c r="A785" s="7"/>
      <c r="B785" s="416"/>
    </row>
    <row r="786" spans="1:2" ht="15">
      <c r="A786" s="7"/>
      <c r="B786" s="416"/>
    </row>
    <row r="787" spans="1:2" ht="15">
      <c r="A787" s="7"/>
      <c r="B787" s="416"/>
    </row>
    <row r="788" spans="1:2" ht="15">
      <c r="A788" s="7"/>
      <c r="B788" s="416"/>
    </row>
    <row r="789" spans="1:2" ht="15">
      <c r="A789" s="7"/>
      <c r="B789" s="416"/>
    </row>
    <row r="790" spans="1:2" ht="15">
      <c r="A790" s="7"/>
      <c r="B790" s="416"/>
    </row>
    <row r="791" spans="1:2" ht="15">
      <c r="A791" s="7"/>
      <c r="B791" s="416"/>
    </row>
    <row r="792" spans="1:2" ht="15">
      <c r="A792" s="7"/>
      <c r="B792" s="416"/>
    </row>
    <row r="793" spans="1:2" ht="15">
      <c r="A793" s="7"/>
      <c r="B793" s="416"/>
    </row>
    <row r="794" spans="1:2" ht="15">
      <c r="A794" s="7"/>
      <c r="B794" s="416"/>
    </row>
    <row r="795" spans="1:2" ht="15">
      <c r="A795" s="7"/>
      <c r="B795" s="416"/>
    </row>
    <row r="796" spans="1:2" ht="15">
      <c r="A796" s="7"/>
      <c r="B796" s="416"/>
    </row>
    <row r="797" spans="1:2">
      <c r="A797" s="7"/>
      <c r="B797" s="480"/>
    </row>
    <row r="798" spans="1:2" ht="15">
      <c r="A798" s="7"/>
      <c r="B798" s="416"/>
    </row>
    <row r="799" spans="1:2" ht="15">
      <c r="A799" s="7"/>
      <c r="B799" s="416"/>
    </row>
    <row r="800" spans="1:2">
      <c r="A800" s="7"/>
      <c r="B800" s="480"/>
    </row>
    <row r="801" spans="1:2" ht="15">
      <c r="A801" s="7"/>
      <c r="B801" s="416"/>
    </row>
    <row r="802" spans="1:2" ht="15">
      <c r="A802" s="7"/>
      <c r="B802" s="416"/>
    </row>
    <row r="803" spans="1:2">
      <c r="A803" s="7"/>
      <c r="B803" s="480"/>
    </row>
    <row r="804" spans="1:2" ht="15">
      <c r="A804" s="7"/>
      <c r="B804" s="416"/>
    </row>
    <row r="805" spans="1:2" ht="15">
      <c r="A805" s="7"/>
      <c r="B805" s="416"/>
    </row>
    <row r="806" spans="1:2" ht="15">
      <c r="A806" s="7"/>
      <c r="B806" s="416"/>
    </row>
    <row r="807" spans="1:2" ht="15">
      <c r="A807" s="7"/>
      <c r="B807" s="416"/>
    </row>
    <row r="808" spans="1:2" ht="15">
      <c r="A808" s="7"/>
      <c r="B808" s="416"/>
    </row>
    <row r="809" spans="1:2">
      <c r="A809" s="7"/>
      <c r="B809" s="481"/>
    </row>
    <row r="810" spans="1:2">
      <c r="A810" s="7"/>
      <c r="B810" s="480"/>
    </row>
    <row r="811" spans="1:2" ht="15">
      <c r="A811" s="7"/>
      <c r="B811" s="416"/>
    </row>
    <row r="812" spans="1:2" ht="15">
      <c r="A812" s="7"/>
      <c r="B812" s="416"/>
    </row>
    <row r="813" spans="1:2" ht="15">
      <c r="A813" s="7"/>
      <c r="B813" s="416"/>
    </row>
    <row r="814" spans="1:2" ht="15">
      <c r="A814" s="7"/>
      <c r="B814" s="416"/>
    </row>
    <row r="815" spans="1:2" ht="15">
      <c r="A815" s="7"/>
      <c r="B815" s="416"/>
    </row>
    <row r="816" spans="1:2" ht="15">
      <c r="A816" s="7"/>
      <c r="B816" s="416"/>
    </row>
    <row r="817" spans="1:2" ht="15">
      <c r="A817" s="7"/>
      <c r="B817" s="416"/>
    </row>
    <row r="818" spans="1:2" ht="15">
      <c r="A818" s="7"/>
      <c r="B818" s="416"/>
    </row>
    <row r="819" spans="1:2" ht="15">
      <c r="A819" s="7"/>
      <c r="B819" s="416"/>
    </row>
    <row r="820" spans="1:2" ht="15">
      <c r="A820" s="7"/>
      <c r="B820" s="416"/>
    </row>
    <row r="821" spans="1:2" ht="15">
      <c r="A821" s="7"/>
      <c r="B821" s="416"/>
    </row>
    <row r="822" spans="1:2" ht="15">
      <c r="A822" s="7"/>
      <c r="B822" s="416"/>
    </row>
    <row r="823" spans="1:2" ht="15">
      <c r="A823" s="7"/>
      <c r="B823" s="416"/>
    </row>
    <row r="824" spans="1:2">
      <c r="A824" s="7"/>
      <c r="B824" s="480"/>
    </row>
    <row r="825" spans="1:2" ht="15">
      <c r="A825" s="7"/>
      <c r="B825" s="416"/>
    </row>
    <row r="826" spans="1:2">
      <c r="A826" s="7"/>
      <c r="B826" s="480"/>
    </row>
    <row r="827" spans="1:2" ht="15">
      <c r="A827" s="7"/>
      <c r="B827" s="416"/>
    </row>
    <row r="828" spans="1:2" ht="15">
      <c r="A828" s="7"/>
      <c r="B828" s="416"/>
    </row>
    <row r="829" spans="1:2" ht="15">
      <c r="A829" s="7"/>
      <c r="B829" s="416"/>
    </row>
    <row r="830" spans="1:2" ht="15">
      <c r="A830" s="7"/>
      <c r="B830" s="416"/>
    </row>
    <row r="831" spans="1:2">
      <c r="A831" s="7"/>
      <c r="B831" s="480"/>
    </row>
    <row r="832" spans="1:2" ht="15">
      <c r="A832" s="7"/>
      <c r="B832" s="416"/>
    </row>
    <row r="833" spans="1:11" ht="15">
      <c r="A833" s="7"/>
      <c r="B833" s="416"/>
    </row>
    <row r="834" spans="1:11" ht="15">
      <c r="A834" s="7"/>
      <c r="B834" s="416"/>
    </row>
    <row r="835" spans="1:11" ht="15">
      <c r="A835" s="7"/>
      <c r="B835" s="416"/>
    </row>
    <row r="836" spans="1:11" ht="15">
      <c r="A836" s="7"/>
      <c r="B836" s="416"/>
    </row>
    <row r="837" spans="1:11">
      <c r="A837" s="7"/>
      <c r="B837" s="483"/>
      <c r="C837" s="484"/>
      <c r="D837" s="484"/>
      <c r="G837" s="485"/>
      <c r="I837" s="485"/>
      <c r="J837" s="487"/>
      <c r="K837" s="488"/>
    </row>
    <row r="838" spans="1:11">
      <c r="A838" s="7"/>
      <c r="B838" s="489"/>
      <c r="C838" s="484"/>
      <c r="D838" s="484"/>
      <c r="G838" s="485"/>
      <c r="I838" s="485"/>
      <c r="J838" s="487"/>
      <c r="K838" s="488"/>
    </row>
    <row r="839" spans="1:11" ht="15">
      <c r="A839" s="7"/>
      <c r="B839" s="490"/>
      <c r="C839" s="484"/>
      <c r="D839" s="484"/>
      <c r="G839" s="485"/>
      <c r="I839" s="485"/>
      <c r="J839" s="487"/>
      <c r="K839" s="488"/>
    </row>
    <row r="840" spans="1:11" ht="15">
      <c r="A840" s="7"/>
      <c r="B840" s="490"/>
      <c r="C840" s="484"/>
      <c r="D840" s="484"/>
      <c r="G840" s="485"/>
      <c r="I840" s="485"/>
      <c r="J840" s="487"/>
      <c r="K840" s="488"/>
    </row>
    <row r="841" spans="1:11" ht="15">
      <c r="A841" s="7"/>
      <c r="B841" s="490"/>
      <c r="C841" s="484"/>
      <c r="D841" s="484"/>
      <c r="G841" s="485"/>
      <c r="I841" s="485"/>
      <c r="J841" s="487"/>
      <c r="K841" s="488"/>
    </row>
    <row r="842" spans="1:11" ht="15">
      <c r="A842" s="7"/>
      <c r="B842" s="490"/>
      <c r="C842" s="484"/>
      <c r="D842" s="484"/>
      <c r="G842" s="485"/>
      <c r="I842" s="485"/>
      <c r="J842" s="487"/>
      <c r="K842" s="488"/>
    </row>
    <row r="843" spans="1:11" ht="15">
      <c r="A843" s="7"/>
      <c r="B843" s="490"/>
      <c r="C843" s="484"/>
      <c r="D843" s="484"/>
      <c r="G843" s="485"/>
      <c r="I843" s="485"/>
      <c r="J843" s="487"/>
      <c r="K843" s="488"/>
    </row>
    <row r="844" spans="1:11" ht="15">
      <c r="A844" s="7"/>
      <c r="B844" s="490"/>
      <c r="C844" s="484"/>
      <c r="D844" s="484"/>
      <c r="G844" s="485"/>
      <c r="I844" s="485"/>
      <c r="J844" s="487"/>
      <c r="K844" s="488"/>
    </row>
    <row r="845" spans="1:11" ht="15">
      <c r="A845" s="7"/>
      <c r="B845" s="490"/>
      <c r="C845" s="484"/>
      <c r="D845" s="484"/>
      <c r="G845" s="485"/>
      <c r="I845" s="485"/>
      <c r="J845" s="487"/>
      <c r="K845" s="488"/>
    </row>
    <row r="846" spans="1:11" ht="15">
      <c r="A846" s="7"/>
      <c r="B846" s="490"/>
      <c r="C846" s="484"/>
      <c r="D846" s="484"/>
      <c r="G846" s="485"/>
      <c r="I846" s="485"/>
      <c r="J846" s="487"/>
      <c r="K846" s="488"/>
    </row>
    <row r="847" spans="1:11" ht="15">
      <c r="A847" s="7"/>
      <c r="B847" s="490"/>
      <c r="C847" s="484"/>
      <c r="D847" s="484"/>
      <c r="G847" s="485"/>
      <c r="I847" s="485"/>
      <c r="J847" s="487"/>
      <c r="K847" s="488"/>
    </row>
    <row r="848" spans="1:11" ht="15">
      <c r="A848" s="7"/>
      <c r="B848" s="490"/>
      <c r="C848" s="484"/>
      <c r="D848" s="484"/>
      <c r="G848" s="485"/>
      <c r="I848" s="485"/>
      <c r="J848" s="487"/>
      <c r="K848" s="488"/>
    </row>
    <row r="849" spans="1:11" ht="15">
      <c r="A849" s="7"/>
      <c r="B849" s="490"/>
      <c r="C849" s="484"/>
      <c r="D849" s="484"/>
      <c r="G849" s="485"/>
      <c r="I849" s="485"/>
      <c r="J849" s="487"/>
      <c r="K849" s="488"/>
    </row>
    <row r="850" spans="1:11" ht="15">
      <c r="A850" s="7"/>
      <c r="B850" s="490"/>
      <c r="C850" s="484"/>
      <c r="D850" s="484"/>
      <c r="G850" s="485"/>
      <c r="I850" s="485"/>
      <c r="J850" s="487"/>
      <c r="K850" s="488"/>
    </row>
    <row r="851" spans="1:11" ht="15">
      <c r="A851" s="7"/>
      <c r="B851" s="490"/>
      <c r="C851" s="484"/>
      <c r="D851" s="484"/>
      <c r="G851" s="485"/>
      <c r="I851" s="485"/>
      <c r="J851" s="487"/>
      <c r="K851" s="488"/>
    </row>
    <row r="852" spans="1:11" ht="15">
      <c r="A852" s="7"/>
      <c r="B852" s="490"/>
      <c r="C852" s="484"/>
      <c r="D852" s="484"/>
      <c r="G852" s="485"/>
      <c r="I852" s="485"/>
      <c r="J852" s="487"/>
      <c r="K852" s="488"/>
    </row>
    <row r="853" spans="1:11" ht="15">
      <c r="A853" s="7"/>
      <c r="B853" s="490"/>
      <c r="C853" s="484"/>
      <c r="D853" s="484"/>
      <c r="G853" s="485"/>
      <c r="I853" s="485"/>
      <c r="J853" s="487"/>
      <c r="K853" s="488"/>
    </row>
    <row r="854" spans="1:11" ht="15">
      <c r="A854" s="7"/>
      <c r="B854" s="490"/>
      <c r="C854" s="484"/>
      <c r="D854" s="484"/>
      <c r="G854" s="485"/>
      <c r="I854" s="485"/>
      <c r="J854" s="487"/>
      <c r="K854" s="488"/>
    </row>
    <row r="855" spans="1:11" ht="15">
      <c r="A855" s="7"/>
      <c r="B855" s="490"/>
      <c r="C855" s="484"/>
      <c r="D855" s="484"/>
      <c r="G855" s="485"/>
      <c r="I855" s="485"/>
      <c r="J855" s="487"/>
      <c r="K855" s="488"/>
    </row>
    <row r="856" spans="1:11">
      <c r="A856" s="7"/>
      <c r="B856" s="489"/>
      <c r="C856" s="484"/>
      <c r="D856" s="484"/>
      <c r="G856" s="485"/>
      <c r="I856" s="485"/>
      <c r="J856" s="487"/>
      <c r="K856" s="488"/>
    </row>
    <row r="857" spans="1:11" ht="15">
      <c r="A857" s="7"/>
      <c r="B857" s="490"/>
      <c r="C857" s="484"/>
      <c r="D857" s="484"/>
      <c r="G857" s="485"/>
      <c r="I857" s="485"/>
      <c r="J857" s="487"/>
      <c r="K857" s="488"/>
    </row>
    <row r="858" spans="1:11" ht="15">
      <c r="A858" s="7"/>
      <c r="B858" s="490"/>
      <c r="C858" s="484"/>
      <c r="D858" s="484"/>
      <c r="G858" s="485"/>
      <c r="I858" s="485"/>
      <c r="J858" s="487"/>
      <c r="K858" s="488"/>
    </row>
    <row r="859" spans="1:11" ht="15">
      <c r="A859" s="7"/>
      <c r="B859" s="490"/>
      <c r="C859" s="484"/>
      <c r="D859" s="484"/>
      <c r="G859" s="485"/>
      <c r="I859" s="485"/>
      <c r="J859" s="487"/>
      <c r="K859" s="488"/>
    </row>
    <row r="860" spans="1:11">
      <c r="A860" s="7"/>
      <c r="B860" s="489"/>
      <c r="C860" s="484"/>
      <c r="D860" s="484"/>
      <c r="G860" s="485"/>
      <c r="I860" s="485"/>
      <c r="J860" s="487"/>
      <c r="K860" s="488"/>
    </row>
    <row r="861" spans="1:11" ht="15">
      <c r="A861" s="7"/>
      <c r="B861" s="490"/>
      <c r="C861" s="484"/>
      <c r="D861" s="484"/>
      <c r="G861" s="485"/>
      <c r="I861" s="485"/>
      <c r="J861" s="487"/>
      <c r="K861" s="488"/>
    </row>
    <row r="862" spans="1:11" ht="15">
      <c r="A862" s="7"/>
      <c r="B862" s="490"/>
      <c r="C862" s="484"/>
      <c r="D862" s="484"/>
      <c r="G862" s="485"/>
      <c r="I862" s="485"/>
      <c r="J862" s="487"/>
      <c r="K862" s="488"/>
    </row>
    <row r="863" spans="1:11">
      <c r="A863" s="7"/>
      <c r="B863" s="483"/>
      <c r="C863" s="997"/>
      <c r="D863" s="997"/>
      <c r="G863" s="485"/>
      <c r="I863" s="485"/>
      <c r="J863" s="487"/>
      <c r="K863" s="488"/>
    </row>
    <row r="864" spans="1:11">
      <c r="A864" s="7"/>
      <c r="B864" s="483"/>
      <c r="C864" s="997"/>
      <c r="D864" s="997"/>
      <c r="G864" s="485"/>
      <c r="I864" s="485"/>
      <c r="J864" s="487"/>
      <c r="K864" s="488"/>
    </row>
    <row r="865" spans="1:11">
      <c r="A865" s="7"/>
      <c r="B865" s="489"/>
      <c r="C865" s="484"/>
      <c r="D865" s="484"/>
      <c r="G865" s="485"/>
      <c r="I865" s="485"/>
      <c r="J865" s="487"/>
      <c r="K865" s="488"/>
    </row>
    <row r="866" spans="1:11" ht="15">
      <c r="A866" s="7"/>
      <c r="B866" s="490"/>
      <c r="C866" s="484"/>
      <c r="D866" s="484"/>
      <c r="G866" s="485"/>
      <c r="I866" s="485"/>
      <c r="J866" s="487"/>
      <c r="K866" s="488"/>
    </row>
    <row r="867" spans="1:11" ht="15">
      <c r="A867" s="7"/>
      <c r="B867" s="490"/>
      <c r="C867" s="484"/>
      <c r="D867" s="484"/>
      <c r="G867" s="485"/>
      <c r="I867" s="485"/>
      <c r="J867" s="487"/>
      <c r="K867" s="488"/>
    </row>
    <row r="868" spans="1:11" ht="15">
      <c r="A868" s="7"/>
      <c r="B868" s="490"/>
      <c r="C868" s="484"/>
      <c r="D868" s="484"/>
      <c r="G868" s="485"/>
      <c r="I868" s="485"/>
      <c r="J868" s="487"/>
      <c r="K868" s="488"/>
    </row>
    <row r="869" spans="1:11" ht="15">
      <c r="A869" s="7"/>
      <c r="B869" s="490"/>
      <c r="C869" s="484"/>
      <c r="D869" s="484"/>
      <c r="G869" s="485"/>
      <c r="I869" s="485"/>
      <c r="J869" s="487"/>
      <c r="K869" s="488"/>
    </row>
    <row r="870" spans="1:11" ht="15">
      <c r="A870" s="7"/>
      <c r="B870" s="490"/>
      <c r="C870" s="484"/>
      <c r="D870" s="484"/>
      <c r="G870" s="485"/>
      <c r="I870" s="485"/>
      <c r="J870" s="487"/>
      <c r="K870" s="488"/>
    </row>
    <row r="871" spans="1:11" ht="15">
      <c r="A871" s="7"/>
      <c r="B871" s="490"/>
      <c r="C871" s="484"/>
      <c r="D871" s="484"/>
      <c r="G871" s="485"/>
      <c r="I871" s="485"/>
      <c r="J871" s="487"/>
      <c r="K871" s="488"/>
    </row>
    <row r="872" spans="1:11" ht="15">
      <c r="A872" s="7"/>
      <c r="B872" s="490"/>
      <c r="C872" s="484"/>
      <c r="D872" s="484"/>
      <c r="G872" s="485"/>
      <c r="I872" s="485"/>
      <c r="J872" s="487"/>
      <c r="K872" s="488"/>
    </row>
    <row r="873" spans="1:11" ht="15">
      <c r="A873" s="7"/>
      <c r="B873" s="490"/>
      <c r="C873" s="484"/>
      <c r="D873" s="484"/>
      <c r="G873" s="485"/>
      <c r="I873" s="485"/>
      <c r="J873" s="487"/>
      <c r="K873" s="488"/>
    </row>
    <row r="874" spans="1:11" ht="15">
      <c r="A874" s="7"/>
      <c r="B874" s="490"/>
      <c r="C874" s="484"/>
      <c r="D874" s="484"/>
      <c r="G874" s="485"/>
      <c r="I874" s="485"/>
      <c r="J874" s="487"/>
      <c r="K874" s="488"/>
    </row>
    <row r="875" spans="1:11" ht="15">
      <c r="A875" s="7"/>
      <c r="B875" s="490"/>
      <c r="C875" s="484"/>
      <c r="D875" s="484"/>
      <c r="G875" s="485"/>
      <c r="I875" s="485"/>
      <c r="J875" s="487"/>
      <c r="K875" s="488"/>
    </row>
    <row r="876" spans="1:11" ht="15">
      <c r="A876" s="7"/>
      <c r="B876" s="490"/>
      <c r="C876" s="484"/>
      <c r="D876" s="484"/>
      <c r="G876" s="485"/>
      <c r="I876" s="485"/>
      <c r="J876" s="487"/>
      <c r="K876" s="488"/>
    </row>
    <row r="877" spans="1:11" ht="15">
      <c r="A877" s="7"/>
      <c r="B877" s="490"/>
      <c r="C877" s="484"/>
      <c r="D877" s="484"/>
      <c r="G877" s="485"/>
      <c r="I877" s="485"/>
      <c r="J877" s="487"/>
      <c r="K877" s="488"/>
    </row>
    <row r="878" spans="1:11" ht="15">
      <c r="A878" s="7"/>
      <c r="B878" s="490"/>
      <c r="C878" s="484"/>
      <c r="D878" s="484"/>
      <c r="G878" s="485"/>
      <c r="I878" s="485"/>
      <c r="J878" s="487"/>
      <c r="K878" s="488"/>
    </row>
    <row r="879" spans="1:11" ht="15">
      <c r="A879" s="7"/>
      <c r="B879" s="490"/>
      <c r="C879" s="484"/>
      <c r="D879" s="484"/>
      <c r="G879" s="485"/>
      <c r="I879" s="485"/>
      <c r="J879" s="487"/>
      <c r="K879" s="488"/>
    </row>
    <row r="880" spans="1:11" ht="15">
      <c r="A880" s="7"/>
      <c r="B880" s="490"/>
      <c r="C880" s="484"/>
      <c r="D880" s="484"/>
      <c r="G880" s="485"/>
      <c r="I880" s="485"/>
      <c r="J880" s="487"/>
      <c r="K880" s="488"/>
    </row>
    <row r="881" spans="1:11">
      <c r="A881" s="7"/>
      <c r="B881" s="489"/>
      <c r="C881" s="484"/>
      <c r="D881" s="484"/>
      <c r="G881" s="485"/>
      <c r="I881" s="485"/>
      <c r="J881" s="487"/>
      <c r="K881" s="488"/>
    </row>
    <row r="882" spans="1:11" ht="15">
      <c r="A882" s="7"/>
      <c r="B882" s="490"/>
      <c r="C882" s="484"/>
      <c r="D882" s="484"/>
      <c r="G882" s="485"/>
      <c r="I882" s="485"/>
      <c r="J882" s="487"/>
      <c r="K882" s="488"/>
    </row>
    <row r="883" spans="1:11" ht="15">
      <c r="A883" s="7"/>
      <c r="B883" s="490"/>
      <c r="C883" s="484"/>
      <c r="D883" s="484"/>
      <c r="G883" s="485"/>
      <c r="I883" s="485"/>
      <c r="J883" s="487"/>
      <c r="K883" s="488"/>
    </row>
    <row r="884" spans="1:11" ht="15">
      <c r="A884" s="7"/>
      <c r="B884" s="490"/>
      <c r="C884" s="484"/>
      <c r="D884" s="484"/>
      <c r="G884" s="485"/>
      <c r="I884" s="485"/>
      <c r="J884" s="487"/>
      <c r="K884" s="488"/>
    </row>
    <row r="885" spans="1:11" ht="15">
      <c r="A885" s="7"/>
      <c r="B885" s="490"/>
      <c r="C885" s="484"/>
      <c r="D885" s="484"/>
      <c r="G885" s="485"/>
      <c r="I885" s="485"/>
      <c r="J885" s="487"/>
      <c r="K885" s="488"/>
    </row>
    <row r="886" spans="1:11" ht="15">
      <c r="A886" s="7"/>
      <c r="B886" s="490"/>
      <c r="C886" s="484"/>
      <c r="D886" s="484"/>
      <c r="G886" s="485"/>
      <c r="I886" s="485"/>
      <c r="J886" s="487"/>
      <c r="K886" s="488"/>
    </row>
    <row r="887" spans="1:11" ht="15">
      <c r="A887" s="7"/>
      <c r="B887" s="490"/>
      <c r="C887" s="484"/>
      <c r="D887" s="484"/>
      <c r="G887" s="485"/>
      <c r="I887" s="485"/>
      <c r="J887" s="487"/>
      <c r="K887" s="488"/>
    </row>
    <row r="888" spans="1:11" ht="15">
      <c r="A888" s="7"/>
      <c r="B888" s="490"/>
      <c r="C888" s="484"/>
      <c r="D888" s="484"/>
      <c r="G888" s="485"/>
      <c r="I888" s="485"/>
      <c r="J888" s="487"/>
      <c r="K888" s="488"/>
    </row>
    <row r="889" spans="1:11" ht="15">
      <c r="A889" s="7"/>
      <c r="B889" s="490"/>
      <c r="C889" s="484"/>
      <c r="D889" s="484"/>
      <c r="G889" s="485"/>
      <c r="I889" s="485"/>
      <c r="J889" s="487"/>
      <c r="K889" s="488"/>
    </row>
    <row r="890" spans="1:11" ht="15">
      <c r="A890" s="7"/>
      <c r="B890" s="490"/>
      <c r="C890" s="484"/>
      <c r="D890" s="484"/>
      <c r="G890" s="485"/>
      <c r="I890" s="485"/>
      <c r="J890" s="487"/>
      <c r="K890" s="488"/>
    </row>
    <row r="891" spans="1:11" ht="15">
      <c r="A891" s="7"/>
      <c r="B891" s="490"/>
      <c r="C891" s="484"/>
      <c r="D891" s="484"/>
      <c r="G891" s="485"/>
      <c r="I891" s="485"/>
      <c r="J891" s="487"/>
      <c r="K891" s="488"/>
    </row>
    <row r="892" spans="1:11" ht="15">
      <c r="A892" s="7"/>
      <c r="B892" s="490"/>
      <c r="C892" s="484"/>
      <c r="D892" s="484"/>
      <c r="G892" s="485"/>
      <c r="I892" s="485"/>
      <c r="J892" s="487"/>
      <c r="K892" s="488"/>
    </row>
    <row r="893" spans="1:11" ht="15">
      <c r="A893" s="7"/>
      <c r="B893" s="490"/>
      <c r="C893" s="484"/>
      <c r="D893" s="484"/>
      <c r="G893" s="485"/>
      <c r="I893" s="485"/>
      <c r="J893" s="487"/>
      <c r="K893" s="488"/>
    </row>
    <row r="894" spans="1:11" ht="15">
      <c r="A894" s="7"/>
      <c r="B894" s="490"/>
      <c r="C894" s="484"/>
      <c r="D894" s="484"/>
      <c r="G894" s="485"/>
      <c r="I894" s="485"/>
      <c r="J894" s="487"/>
      <c r="K894" s="488"/>
    </row>
    <row r="895" spans="1:11" ht="15">
      <c r="A895" s="7"/>
      <c r="B895" s="490"/>
      <c r="C895" s="484"/>
      <c r="D895" s="484"/>
      <c r="G895" s="485"/>
      <c r="I895" s="485"/>
      <c r="J895" s="487"/>
      <c r="K895" s="488"/>
    </row>
    <row r="896" spans="1:11" ht="15">
      <c r="A896" s="7"/>
      <c r="B896" s="490"/>
      <c r="C896" s="484"/>
      <c r="D896" s="484"/>
      <c r="G896" s="485"/>
      <c r="I896" s="485"/>
      <c r="J896" s="487"/>
      <c r="K896" s="488"/>
    </row>
    <row r="897" spans="1:11">
      <c r="A897" s="7"/>
      <c r="B897" s="489"/>
      <c r="C897" s="484"/>
      <c r="D897" s="484"/>
      <c r="G897" s="485"/>
      <c r="I897" s="485"/>
      <c r="J897" s="487"/>
      <c r="K897" s="488"/>
    </row>
    <row r="898" spans="1:11" ht="15">
      <c r="A898" s="7"/>
      <c r="B898" s="490"/>
      <c r="C898" s="484"/>
      <c r="D898" s="484"/>
      <c r="G898" s="485"/>
      <c r="I898" s="485"/>
      <c r="J898" s="487"/>
      <c r="K898" s="488"/>
    </row>
    <row r="899" spans="1:11" ht="15">
      <c r="A899" s="7"/>
      <c r="B899" s="490"/>
      <c r="C899" s="484"/>
      <c r="D899" s="484"/>
      <c r="G899" s="485"/>
      <c r="I899" s="485"/>
      <c r="J899" s="487"/>
      <c r="K899" s="488"/>
    </row>
    <row r="900" spans="1:11" ht="15">
      <c r="A900" s="7"/>
      <c r="B900" s="490"/>
      <c r="C900" s="484"/>
      <c r="D900" s="484"/>
      <c r="G900" s="485"/>
      <c r="I900" s="485"/>
      <c r="J900" s="487"/>
      <c r="K900" s="488"/>
    </row>
    <row r="901" spans="1:11" ht="15">
      <c r="A901" s="7"/>
      <c r="B901" s="490"/>
      <c r="C901" s="484"/>
      <c r="D901" s="484"/>
      <c r="G901" s="485"/>
      <c r="I901" s="485"/>
      <c r="J901" s="487"/>
      <c r="K901" s="488"/>
    </row>
    <row r="902" spans="1:11" ht="15">
      <c r="A902" s="7"/>
      <c r="B902" s="490"/>
      <c r="C902" s="484"/>
      <c r="D902" s="484"/>
      <c r="G902" s="485"/>
      <c r="I902" s="485"/>
      <c r="J902" s="487"/>
      <c r="K902" s="488"/>
    </row>
    <row r="903" spans="1:11">
      <c r="A903" s="7"/>
      <c r="B903" s="489"/>
      <c r="C903" s="484"/>
      <c r="D903" s="484"/>
      <c r="G903" s="485"/>
      <c r="I903" s="485"/>
      <c r="J903" s="487"/>
      <c r="K903" s="488"/>
    </row>
    <row r="904" spans="1:11" ht="15">
      <c r="A904" s="7"/>
      <c r="B904" s="490"/>
      <c r="C904" s="484"/>
      <c r="D904" s="484"/>
      <c r="G904" s="485"/>
      <c r="I904" s="485"/>
      <c r="J904" s="487"/>
      <c r="K904" s="488"/>
    </row>
    <row r="905" spans="1:11" ht="15">
      <c r="A905" s="7"/>
      <c r="B905" s="490"/>
      <c r="C905" s="484"/>
      <c r="D905" s="484"/>
      <c r="G905" s="485"/>
      <c r="I905" s="485"/>
      <c r="J905" s="487"/>
      <c r="K905" s="488"/>
    </row>
    <row r="906" spans="1:11">
      <c r="A906" s="7"/>
      <c r="B906" s="489"/>
      <c r="C906" s="484"/>
      <c r="D906" s="484"/>
      <c r="G906" s="485"/>
      <c r="I906" s="485"/>
      <c r="J906" s="487"/>
      <c r="K906" s="488"/>
    </row>
    <row r="907" spans="1:11" ht="15">
      <c r="A907" s="7"/>
      <c r="B907" s="490"/>
      <c r="C907" s="484"/>
      <c r="D907" s="484"/>
      <c r="G907" s="485"/>
      <c r="I907" s="485"/>
      <c r="J907" s="487"/>
      <c r="K907" s="488"/>
    </row>
    <row r="908" spans="1:11" ht="15">
      <c r="A908" s="7"/>
      <c r="B908" s="490"/>
      <c r="C908" s="484"/>
      <c r="D908" s="484"/>
      <c r="G908" s="485"/>
      <c r="I908" s="485"/>
      <c r="J908" s="487"/>
      <c r="K908" s="488"/>
    </row>
    <row r="909" spans="1:11" ht="15">
      <c r="A909" s="7"/>
      <c r="B909" s="490"/>
      <c r="C909" s="484"/>
      <c r="D909" s="484"/>
      <c r="G909" s="485"/>
      <c r="I909" s="485"/>
      <c r="J909" s="487"/>
      <c r="K909" s="488"/>
    </row>
    <row r="910" spans="1:11" ht="15">
      <c r="A910" s="7"/>
      <c r="B910" s="490"/>
      <c r="C910" s="484"/>
      <c r="D910" s="484"/>
      <c r="G910" s="485"/>
      <c r="I910" s="485"/>
      <c r="J910" s="487"/>
      <c r="K910" s="488"/>
    </row>
    <row r="911" spans="1:11" ht="15">
      <c r="A911" s="7"/>
      <c r="B911" s="490"/>
      <c r="C911" s="484"/>
      <c r="D911" s="484"/>
      <c r="G911" s="485"/>
      <c r="I911" s="485"/>
      <c r="J911" s="487"/>
      <c r="K911" s="488"/>
    </row>
    <row r="912" spans="1:11" ht="15">
      <c r="A912" s="7"/>
      <c r="B912" s="490"/>
      <c r="C912" s="484"/>
      <c r="D912" s="484"/>
      <c r="G912" s="485"/>
      <c r="I912" s="485"/>
      <c r="J912" s="487"/>
      <c r="K912" s="488"/>
    </row>
    <row r="913" spans="1:11" ht="15">
      <c r="A913" s="7"/>
      <c r="B913" s="490"/>
      <c r="C913" s="484"/>
      <c r="D913" s="484"/>
      <c r="G913" s="485"/>
      <c r="I913" s="485"/>
      <c r="J913" s="487"/>
      <c r="K913" s="488"/>
    </row>
    <row r="914" spans="1:11" ht="15">
      <c r="A914" s="7"/>
      <c r="B914" s="490"/>
      <c r="C914" s="484"/>
      <c r="D914" s="484"/>
      <c r="G914" s="485"/>
      <c r="I914" s="485"/>
      <c r="J914" s="487"/>
      <c r="K914" s="488"/>
    </row>
    <row r="915" spans="1:11" ht="15">
      <c r="A915" s="7"/>
      <c r="B915" s="490"/>
      <c r="C915" s="484"/>
      <c r="D915" s="484"/>
      <c r="G915" s="485"/>
      <c r="I915" s="485"/>
      <c r="J915" s="487"/>
      <c r="K915" s="488"/>
    </row>
    <row r="916" spans="1:11" ht="15">
      <c r="A916" s="7"/>
      <c r="B916" s="490"/>
      <c r="C916" s="484"/>
      <c r="D916" s="484"/>
      <c r="G916" s="485"/>
      <c r="I916" s="485"/>
      <c r="J916" s="487"/>
      <c r="K916" s="488"/>
    </row>
    <row r="917" spans="1:11" ht="15">
      <c r="A917" s="7"/>
      <c r="B917" s="490"/>
      <c r="C917" s="484"/>
      <c r="D917" s="484"/>
      <c r="G917" s="485"/>
      <c r="I917" s="485"/>
      <c r="J917" s="487"/>
      <c r="K917" s="488"/>
    </row>
    <row r="918" spans="1:11" ht="15">
      <c r="A918" s="7"/>
      <c r="B918" s="490"/>
      <c r="C918" s="484"/>
      <c r="D918" s="484"/>
      <c r="G918" s="485"/>
      <c r="I918" s="485"/>
      <c r="J918" s="487"/>
      <c r="K918" s="488"/>
    </row>
    <row r="919" spans="1:11" ht="15">
      <c r="A919" s="7"/>
      <c r="B919" s="490"/>
      <c r="C919" s="484"/>
      <c r="D919" s="484"/>
      <c r="G919" s="485"/>
      <c r="I919" s="485"/>
      <c r="J919" s="487"/>
      <c r="K919" s="488"/>
    </row>
    <row r="920" spans="1:11" ht="15">
      <c r="A920" s="7"/>
      <c r="B920" s="490"/>
      <c r="C920" s="484"/>
      <c r="D920" s="484"/>
      <c r="G920" s="485"/>
      <c r="I920" s="485"/>
      <c r="J920" s="487"/>
      <c r="K920" s="488"/>
    </row>
    <row r="921" spans="1:11" ht="15">
      <c r="A921" s="7"/>
      <c r="B921" s="490"/>
      <c r="C921" s="484"/>
      <c r="D921" s="484"/>
      <c r="G921" s="485"/>
      <c r="I921" s="485"/>
      <c r="J921" s="487"/>
      <c r="K921" s="488"/>
    </row>
    <row r="922" spans="1:11" ht="15">
      <c r="A922" s="7"/>
      <c r="B922" s="490"/>
      <c r="C922" s="484"/>
      <c r="D922" s="484"/>
      <c r="G922" s="485"/>
      <c r="I922" s="485"/>
      <c r="J922" s="487"/>
      <c r="K922" s="488"/>
    </row>
    <row r="923" spans="1:11" ht="15">
      <c r="A923" s="7"/>
      <c r="B923" s="490"/>
      <c r="C923" s="484"/>
      <c r="D923" s="484"/>
      <c r="G923" s="485"/>
      <c r="I923" s="485"/>
      <c r="J923" s="487"/>
      <c r="K923" s="488"/>
    </row>
    <row r="924" spans="1:11" ht="15">
      <c r="A924" s="7"/>
      <c r="B924" s="490"/>
      <c r="C924" s="484"/>
      <c r="D924" s="484"/>
      <c r="G924" s="485"/>
      <c r="I924" s="485"/>
      <c r="J924" s="487"/>
      <c r="K924" s="488"/>
    </row>
    <row r="925" spans="1:11" ht="15">
      <c r="A925" s="7"/>
      <c r="B925" s="490"/>
      <c r="C925" s="484"/>
      <c r="D925" s="484"/>
      <c r="G925" s="485"/>
      <c r="I925" s="485"/>
      <c r="J925" s="487"/>
      <c r="K925" s="488"/>
    </row>
    <row r="926" spans="1:11" ht="15">
      <c r="A926" s="7"/>
      <c r="B926" s="490"/>
      <c r="C926" s="484"/>
      <c r="D926" s="484"/>
      <c r="G926" s="485"/>
      <c r="I926" s="485"/>
      <c r="J926" s="487"/>
      <c r="K926" s="488"/>
    </row>
    <row r="927" spans="1:11">
      <c r="A927" s="7"/>
      <c r="B927" s="483"/>
      <c r="C927" s="484"/>
      <c r="D927" s="484"/>
      <c r="G927" s="485"/>
      <c r="I927" s="485"/>
      <c r="J927" s="487"/>
      <c r="K927" s="488"/>
    </row>
    <row r="928" spans="1:11">
      <c r="A928" s="7"/>
      <c r="B928" s="489"/>
      <c r="C928" s="484"/>
      <c r="D928" s="484"/>
      <c r="G928" s="485"/>
      <c r="I928" s="485"/>
      <c r="J928" s="487"/>
      <c r="K928" s="488"/>
    </row>
    <row r="929" spans="1:11" ht="15">
      <c r="A929" s="7"/>
      <c r="B929" s="490"/>
      <c r="C929" s="484"/>
      <c r="D929" s="484"/>
      <c r="G929" s="485"/>
      <c r="I929" s="485"/>
      <c r="J929" s="487"/>
      <c r="K929" s="488"/>
    </row>
    <row r="930" spans="1:11" ht="15">
      <c r="A930" s="7"/>
      <c r="B930" s="490"/>
      <c r="C930" s="484"/>
      <c r="D930" s="484"/>
      <c r="G930" s="485"/>
      <c r="I930" s="485"/>
      <c r="J930" s="487"/>
      <c r="K930" s="488"/>
    </row>
    <row r="931" spans="1:11" ht="15">
      <c r="A931" s="7"/>
      <c r="B931" s="490"/>
      <c r="C931" s="484"/>
      <c r="D931" s="484"/>
      <c r="G931" s="485"/>
      <c r="I931" s="485"/>
      <c r="J931" s="487"/>
      <c r="K931" s="488"/>
    </row>
    <row r="932" spans="1:11" ht="15">
      <c r="A932" s="7"/>
      <c r="B932" s="490"/>
      <c r="C932" s="484"/>
      <c r="D932" s="484"/>
      <c r="G932" s="485"/>
      <c r="I932" s="485"/>
      <c r="J932" s="487"/>
      <c r="K932" s="488"/>
    </row>
    <row r="933" spans="1:11" ht="15">
      <c r="A933" s="7"/>
      <c r="B933" s="490"/>
      <c r="C933" s="484"/>
      <c r="D933" s="484"/>
      <c r="G933" s="485"/>
      <c r="I933" s="485"/>
      <c r="J933" s="487"/>
      <c r="K933" s="488"/>
    </row>
    <row r="934" spans="1:11" ht="15">
      <c r="A934" s="7"/>
      <c r="B934" s="490"/>
      <c r="C934" s="484"/>
      <c r="D934" s="484"/>
      <c r="G934" s="485"/>
      <c r="I934" s="485"/>
      <c r="J934" s="487"/>
      <c r="K934" s="488"/>
    </row>
    <row r="935" spans="1:11" ht="15">
      <c r="A935" s="7"/>
      <c r="B935" s="490"/>
      <c r="C935" s="484"/>
      <c r="D935" s="484"/>
      <c r="G935" s="485"/>
      <c r="I935" s="485"/>
      <c r="J935" s="487"/>
      <c r="K935" s="488"/>
    </row>
    <row r="936" spans="1:11" ht="15">
      <c r="A936" s="7"/>
      <c r="B936" s="490"/>
      <c r="C936" s="484"/>
      <c r="D936" s="484"/>
      <c r="G936" s="485"/>
      <c r="I936" s="485"/>
      <c r="J936" s="487"/>
      <c r="K936" s="488"/>
    </row>
    <row r="937" spans="1:11" ht="15">
      <c r="A937" s="7"/>
      <c r="B937" s="490"/>
      <c r="C937" s="484"/>
      <c r="D937" s="484"/>
      <c r="G937" s="485"/>
      <c r="I937" s="485"/>
      <c r="J937" s="487"/>
      <c r="K937" s="488"/>
    </row>
    <row r="938" spans="1:11" ht="15">
      <c r="A938" s="7"/>
      <c r="B938" s="490"/>
      <c r="C938" s="484"/>
      <c r="D938" s="484"/>
      <c r="G938" s="485"/>
      <c r="I938" s="485"/>
      <c r="J938" s="487"/>
      <c r="K938" s="488"/>
    </row>
    <row r="939" spans="1:11" ht="15">
      <c r="A939" s="7"/>
      <c r="B939" s="490"/>
      <c r="C939" s="484"/>
      <c r="D939" s="484"/>
      <c r="G939" s="485"/>
      <c r="I939" s="485"/>
      <c r="J939" s="487"/>
      <c r="K939" s="488"/>
    </row>
    <row r="940" spans="1:11" ht="15">
      <c r="A940" s="7"/>
      <c r="B940" s="490"/>
      <c r="C940" s="484"/>
      <c r="D940" s="484"/>
      <c r="G940" s="485"/>
      <c r="I940" s="485"/>
      <c r="J940" s="487"/>
      <c r="K940" s="488"/>
    </row>
    <row r="941" spans="1:11" ht="15">
      <c r="A941" s="7"/>
      <c r="B941" s="490"/>
      <c r="C941" s="484"/>
      <c r="D941" s="484"/>
      <c r="G941" s="485"/>
      <c r="I941" s="485"/>
      <c r="J941" s="487"/>
      <c r="K941" s="488"/>
    </row>
    <row r="942" spans="1:11" ht="15">
      <c r="A942" s="7"/>
      <c r="B942" s="490"/>
      <c r="C942" s="484"/>
      <c r="D942" s="484"/>
      <c r="G942" s="485"/>
      <c r="I942" s="485"/>
      <c r="J942" s="487"/>
      <c r="K942" s="488"/>
    </row>
    <row r="943" spans="1:11" ht="15">
      <c r="A943" s="7"/>
      <c r="B943" s="490"/>
      <c r="C943" s="484"/>
      <c r="D943" s="484"/>
      <c r="G943" s="485"/>
      <c r="I943" s="485"/>
      <c r="J943" s="487"/>
      <c r="K943" s="488"/>
    </row>
    <row r="944" spans="1:11" ht="15">
      <c r="A944" s="7"/>
      <c r="B944" s="490"/>
      <c r="C944" s="484"/>
      <c r="D944" s="484"/>
      <c r="G944" s="485"/>
      <c r="I944" s="485"/>
      <c r="J944" s="487"/>
      <c r="K944" s="488"/>
    </row>
    <row r="945" spans="1:11">
      <c r="A945" s="7"/>
      <c r="B945" s="489"/>
      <c r="C945" s="484"/>
      <c r="D945" s="484"/>
      <c r="G945" s="485"/>
      <c r="I945" s="485"/>
      <c r="J945" s="487"/>
      <c r="K945" s="488"/>
    </row>
    <row r="946" spans="1:11" ht="15">
      <c r="A946" s="7"/>
      <c r="B946" s="490"/>
      <c r="C946" s="484"/>
      <c r="D946" s="484"/>
      <c r="G946" s="485"/>
      <c r="I946" s="485"/>
      <c r="J946" s="487"/>
      <c r="K946" s="488"/>
    </row>
    <row r="947" spans="1:11" ht="15">
      <c r="A947" s="7"/>
      <c r="B947" s="490"/>
      <c r="C947" s="484"/>
      <c r="D947" s="484"/>
      <c r="G947" s="485"/>
      <c r="I947" s="485"/>
      <c r="J947" s="487"/>
      <c r="K947" s="488"/>
    </row>
    <row r="948" spans="1:11" ht="15">
      <c r="A948" s="7"/>
      <c r="B948" s="490"/>
      <c r="C948" s="484"/>
      <c r="D948" s="484"/>
      <c r="G948" s="485"/>
      <c r="I948" s="485"/>
      <c r="J948" s="487"/>
      <c r="K948" s="488"/>
    </row>
    <row r="949" spans="1:11" ht="15">
      <c r="A949" s="7"/>
      <c r="B949" s="490"/>
      <c r="C949" s="484"/>
      <c r="D949" s="484"/>
      <c r="G949" s="485"/>
      <c r="I949" s="485"/>
      <c r="J949" s="487"/>
      <c r="K949" s="488"/>
    </row>
    <row r="950" spans="1:11">
      <c r="A950" s="7"/>
      <c r="B950" s="489"/>
      <c r="C950" s="484"/>
      <c r="D950" s="484"/>
      <c r="G950" s="485"/>
      <c r="I950" s="485"/>
      <c r="J950" s="487"/>
      <c r="K950" s="488"/>
    </row>
    <row r="951" spans="1:11" ht="15">
      <c r="A951" s="7"/>
      <c r="B951" s="490"/>
      <c r="C951" s="484"/>
      <c r="D951" s="484"/>
      <c r="G951" s="485"/>
      <c r="I951" s="485"/>
      <c r="J951" s="487"/>
      <c r="K951" s="488"/>
    </row>
    <row r="952" spans="1:11" ht="15">
      <c r="A952" s="7"/>
      <c r="B952" s="490"/>
      <c r="C952" s="484"/>
      <c r="D952" s="484"/>
      <c r="G952" s="485"/>
      <c r="I952" s="485"/>
      <c r="J952" s="487"/>
      <c r="K952" s="488"/>
    </row>
    <row r="953" spans="1:11" ht="15">
      <c r="A953" s="7"/>
      <c r="B953" s="490"/>
      <c r="C953" s="484"/>
      <c r="D953" s="484"/>
      <c r="G953" s="485"/>
      <c r="I953" s="485"/>
      <c r="J953" s="487"/>
      <c r="K953" s="488"/>
    </row>
    <row r="954" spans="1:11" ht="15">
      <c r="A954" s="7"/>
      <c r="B954" s="490"/>
      <c r="C954" s="484"/>
      <c r="D954" s="484"/>
      <c r="G954" s="485"/>
      <c r="I954" s="485"/>
      <c r="J954" s="487"/>
      <c r="K954" s="488"/>
    </row>
    <row r="955" spans="1:11" ht="15">
      <c r="A955" s="7"/>
      <c r="B955" s="490"/>
      <c r="C955" s="484"/>
      <c r="D955" s="484"/>
      <c r="G955" s="485"/>
      <c r="I955" s="485"/>
      <c r="J955" s="487"/>
      <c r="K955" s="488"/>
    </row>
    <row r="956" spans="1:11" ht="15">
      <c r="A956" s="7"/>
      <c r="B956" s="490"/>
      <c r="C956" s="484"/>
      <c r="D956" s="484"/>
      <c r="G956" s="485"/>
      <c r="I956" s="485"/>
      <c r="J956" s="487"/>
      <c r="K956" s="488"/>
    </row>
    <row r="957" spans="1:11" ht="15">
      <c r="A957" s="7"/>
      <c r="B957" s="490"/>
      <c r="C957" s="484"/>
      <c r="D957" s="484"/>
      <c r="G957" s="485"/>
      <c r="I957" s="485"/>
      <c r="J957" s="487"/>
      <c r="K957" s="488"/>
    </row>
    <row r="958" spans="1:11" ht="15">
      <c r="A958" s="7"/>
      <c r="B958" s="490"/>
      <c r="C958" s="484"/>
      <c r="D958" s="484"/>
      <c r="G958" s="485"/>
      <c r="I958" s="485"/>
      <c r="J958" s="487"/>
      <c r="K958" s="488"/>
    </row>
    <row r="959" spans="1:11" ht="15">
      <c r="A959" s="7"/>
      <c r="B959" s="490"/>
      <c r="C959" s="484"/>
      <c r="D959" s="484"/>
      <c r="G959" s="485"/>
      <c r="I959" s="485"/>
      <c r="J959" s="487"/>
      <c r="K959" s="488"/>
    </row>
    <row r="960" spans="1:11" ht="15">
      <c r="A960" s="7"/>
      <c r="B960" s="490"/>
      <c r="C960" s="484"/>
      <c r="D960" s="484"/>
      <c r="G960" s="485"/>
      <c r="I960" s="485"/>
      <c r="J960" s="487"/>
      <c r="K960" s="488"/>
    </row>
    <row r="961" spans="1:11" ht="15">
      <c r="A961" s="7"/>
      <c r="B961" s="490"/>
      <c r="C961" s="484"/>
      <c r="D961" s="484"/>
      <c r="G961" s="485"/>
      <c r="I961" s="485"/>
      <c r="J961" s="487"/>
      <c r="K961" s="488"/>
    </row>
    <row r="962" spans="1:11" ht="15">
      <c r="A962" s="7"/>
      <c r="B962" s="490"/>
      <c r="C962" s="484"/>
      <c r="D962" s="484"/>
      <c r="G962" s="485"/>
      <c r="I962" s="485"/>
      <c r="J962" s="487"/>
      <c r="K962" s="488"/>
    </row>
    <row r="963" spans="1:11" ht="15">
      <c r="A963" s="7"/>
      <c r="B963" s="490"/>
      <c r="C963" s="484"/>
      <c r="D963" s="484"/>
      <c r="G963" s="485"/>
      <c r="I963" s="485"/>
      <c r="J963" s="487"/>
      <c r="K963" s="488"/>
    </row>
    <row r="964" spans="1:11" ht="15">
      <c r="A964" s="7"/>
      <c r="B964" s="490"/>
      <c r="C964" s="484"/>
      <c r="D964" s="484"/>
      <c r="G964" s="485"/>
      <c r="I964" s="485"/>
      <c r="J964" s="487"/>
      <c r="K964" s="488"/>
    </row>
    <row r="965" spans="1:11" ht="15">
      <c r="A965" s="7"/>
      <c r="B965" s="490"/>
      <c r="C965" s="484"/>
      <c r="D965" s="484"/>
      <c r="G965" s="485"/>
      <c r="I965" s="485"/>
      <c r="J965" s="487"/>
      <c r="K965" s="488"/>
    </row>
    <row r="966" spans="1:11" ht="15">
      <c r="A966" s="7"/>
      <c r="B966" s="490"/>
      <c r="C966" s="484"/>
      <c r="D966" s="484"/>
      <c r="G966" s="485"/>
      <c r="I966" s="485"/>
      <c r="J966" s="487"/>
      <c r="K966" s="488"/>
    </row>
    <row r="967" spans="1:11" ht="15">
      <c r="A967" s="7"/>
      <c r="B967" s="490"/>
      <c r="C967" s="484"/>
      <c r="D967" s="484"/>
      <c r="G967" s="485"/>
      <c r="I967" s="485"/>
      <c r="J967" s="487"/>
      <c r="K967" s="488"/>
    </row>
    <row r="968" spans="1:11" ht="15">
      <c r="A968" s="7"/>
      <c r="B968" s="490"/>
      <c r="C968" s="484"/>
      <c r="D968" s="484"/>
      <c r="G968" s="485"/>
      <c r="I968" s="485"/>
      <c r="J968" s="487"/>
      <c r="K968" s="488"/>
    </row>
    <row r="969" spans="1:11" ht="15">
      <c r="A969" s="7"/>
      <c r="B969" s="490"/>
      <c r="C969" s="484"/>
      <c r="D969" s="484"/>
      <c r="G969" s="485"/>
      <c r="I969" s="485"/>
      <c r="J969" s="487"/>
      <c r="K969" s="488"/>
    </row>
    <row r="970" spans="1:11" ht="15">
      <c r="A970" s="7"/>
      <c r="B970" s="490"/>
      <c r="C970" s="484"/>
      <c r="D970" s="484"/>
      <c r="G970" s="485"/>
      <c r="I970" s="485"/>
      <c r="J970" s="487"/>
      <c r="K970" s="488"/>
    </row>
    <row r="971" spans="1:11">
      <c r="A971" s="7"/>
      <c r="B971" s="489"/>
      <c r="C971" s="484"/>
      <c r="D971" s="484"/>
      <c r="G971" s="485"/>
      <c r="I971" s="485"/>
      <c r="J971" s="487"/>
      <c r="K971" s="488"/>
    </row>
    <row r="972" spans="1:11" ht="15">
      <c r="A972" s="7"/>
      <c r="B972" s="490"/>
      <c r="C972" s="997"/>
      <c r="D972" s="997"/>
      <c r="G972" s="485"/>
      <c r="I972" s="485"/>
      <c r="J972" s="487"/>
      <c r="K972" s="488"/>
    </row>
    <row r="973" spans="1:11" ht="15">
      <c r="A973" s="7"/>
      <c r="B973" s="490"/>
      <c r="C973" s="997"/>
      <c r="D973" s="997"/>
      <c r="G973" s="485"/>
      <c r="I973" s="485"/>
      <c r="J973" s="487"/>
      <c r="K973" s="488"/>
    </row>
    <row r="974" spans="1:11" ht="15">
      <c r="A974" s="7"/>
      <c r="B974" s="490"/>
      <c r="C974" s="997"/>
      <c r="D974" s="997"/>
      <c r="G974" s="485"/>
      <c r="I974" s="485"/>
      <c r="J974" s="487"/>
      <c r="K974" s="488"/>
    </row>
    <row r="975" spans="1:11" ht="15">
      <c r="A975" s="7"/>
      <c r="B975" s="490"/>
      <c r="C975" s="997"/>
      <c r="D975" s="997"/>
      <c r="G975" s="485"/>
      <c r="I975" s="485"/>
      <c r="J975" s="487"/>
      <c r="K975" s="488"/>
    </row>
    <row r="976" spans="1:11" ht="15">
      <c r="A976" s="7"/>
      <c r="B976" s="490"/>
      <c r="C976" s="997"/>
      <c r="D976" s="997"/>
      <c r="G976" s="485"/>
      <c r="I976" s="485"/>
      <c r="J976" s="487"/>
      <c r="K976" s="488"/>
    </row>
    <row r="977" spans="1:11" ht="15">
      <c r="A977" s="7"/>
      <c r="B977" s="490"/>
      <c r="C977" s="997"/>
      <c r="D977" s="997"/>
      <c r="G977" s="485"/>
      <c r="I977" s="485"/>
      <c r="J977" s="487"/>
      <c r="K977" s="488"/>
    </row>
    <row r="978" spans="1:11" ht="15">
      <c r="A978" s="7"/>
      <c r="B978" s="490"/>
      <c r="C978" s="484"/>
      <c r="D978" s="484"/>
      <c r="G978" s="485"/>
      <c r="I978" s="485"/>
      <c r="J978" s="487"/>
      <c r="K978" s="488"/>
    </row>
    <row r="979" spans="1:11" ht="15">
      <c r="A979" s="7"/>
      <c r="B979" s="490"/>
      <c r="C979" s="484"/>
      <c r="D979" s="484"/>
      <c r="G979" s="485"/>
      <c r="I979" s="485"/>
      <c r="J979" s="487"/>
      <c r="K979" s="488"/>
    </row>
    <row r="980" spans="1:11" ht="15">
      <c r="A980" s="7"/>
      <c r="B980" s="490"/>
      <c r="C980" s="484"/>
      <c r="D980" s="484"/>
      <c r="G980" s="485"/>
      <c r="I980" s="485"/>
      <c r="J980" s="487"/>
      <c r="K980" s="488"/>
    </row>
    <row r="981" spans="1:11">
      <c r="A981" s="7"/>
      <c r="B981" s="489"/>
      <c r="C981" s="484"/>
      <c r="D981" s="484"/>
      <c r="G981" s="485"/>
      <c r="I981" s="485"/>
      <c r="J981" s="487"/>
      <c r="K981" s="488"/>
    </row>
    <row r="982" spans="1:11" ht="15">
      <c r="A982" s="7"/>
      <c r="B982" s="490"/>
      <c r="C982" s="484"/>
      <c r="D982" s="484"/>
      <c r="G982" s="485"/>
      <c r="I982" s="485"/>
      <c r="J982" s="487"/>
      <c r="K982" s="488"/>
    </row>
    <row r="983" spans="1:11" ht="15">
      <c r="A983" s="7"/>
      <c r="B983" s="490"/>
      <c r="C983" s="484"/>
      <c r="D983" s="484"/>
      <c r="G983" s="485"/>
      <c r="I983" s="485"/>
      <c r="J983" s="487"/>
      <c r="K983" s="488"/>
    </row>
    <row r="984" spans="1:11" ht="15">
      <c r="A984" s="7"/>
      <c r="B984" s="490"/>
      <c r="C984" s="484"/>
      <c r="D984" s="484"/>
      <c r="G984" s="485"/>
      <c r="I984" s="485"/>
      <c r="J984" s="487"/>
      <c r="K984" s="488"/>
    </row>
    <row r="985" spans="1:11" ht="15">
      <c r="A985" s="7"/>
      <c r="B985" s="490"/>
      <c r="C985" s="484"/>
      <c r="D985" s="484"/>
      <c r="G985" s="485"/>
      <c r="I985" s="485"/>
      <c r="J985" s="487"/>
      <c r="K985" s="488"/>
    </row>
    <row r="986" spans="1:11" ht="15">
      <c r="A986" s="7"/>
      <c r="B986" s="490"/>
      <c r="C986" s="484"/>
      <c r="D986" s="484"/>
      <c r="G986" s="485"/>
      <c r="I986" s="485"/>
      <c r="J986" s="487"/>
      <c r="K986" s="488"/>
    </row>
    <row r="987" spans="1:11" ht="15">
      <c r="A987" s="7"/>
      <c r="B987" s="490"/>
      <c r="C987" s="484"/>
      <c r="D987" s="484"/>
      <c r="G987" s="485"/>
      <c r="I987" s="485"/>
      <c r="J987" s="487"/>
      <c r="K987" s="488"/>
    </row>
    <row r="988" spans="1:11">
      <c r="A988" s="7"/>
      <c r="B988" s="483"/>
      <c r="C988" s="484"/>
      <c r="D988" s="484"/>
      <c r="G988" s="485"/>
      <c r="I988" s="485"/>
      <c r="J988" s="487"/>
      <c r="K988" s="488"/>
    </row>
    <row r="989" spans="1:11" ht="15">
      <c r="A989" s="7"/>
      <c r="B989" s="490"/>
      <c r="C989" s="484"/>
      <c r="D989" s="484"/>
      <c r="G989" s="485"/>
      <c r="I989" s="485"/>
      <c r="J989" s="487"/>
      <c r="K989" s="488"/>
    </row>
    <row r="990" spans="1:11" ht="15">
      <c r="A990" s="7"/>
      <c r="B990" s="490"/>
      <c r="C990" s="484"/>
      <c r="D990" s="484"/>
      <c r="G990" s="485"/>
      <c r="I990" s="485"/>
      <c r="J990" s="487"/>
      <c r="K990" s="488"/>
    </row>
    <row r="991" spans="1:11" ht="15">
      <c r="A991" s="7"/>
      <c r="B991" s="490"/>
      <c r="C991" s="484"/>
      <c r="D991" s="484"/>
      <c r="G991" s="485"/>
      <c r="I991" s="485"/>
      <c r="J991" s="487"/>
      <c r="K991" s="488"/>
    </row>
  </sheetData>
  <mergeCells count="55">
    <mergeCell ref="C972:C977"/>
    <mergeCell ref="D972:D977"/>
    <mergeCell ref="A262:F262"/>
    <mergeCell ref="C722:C725"/>
    <mergeCell ref="D722:D725"/>
    <mergeCell ref="C742:C745"/>
    <mergeCell ref="D742:D745"/>
    <mergeCell ref="C863:C864"/>
    <mergeCell ref="D863:D864"/>
    <mergeCell ref="C533:C536"/>
    <mergeCell ref="D533:D536"/>
    <mergeCell ref="C563:C566"/>
    <mergeCell ref="D563:D566"/>
    <mergeCell ref="C593:C596"/>
    <mergeCell ref="D593:D596"/>
    <mergeCell ref="C441:C444"/>
    <mergeCell ref="D441:D444"/>
    <mergeCell ref="C464:C467"/>
    <mergeCell ref="D464:D467"/>
    <mergeCell ref="C510:C513"/>
    <mergeCell ref="D510:D513"/>
    <mergeCell ref="C349:C352"/>
    <mergeCell ref="D349:D352"/>
    <mergeCell ref="C372:C375"/>
    <mergeCell ref="D372:D375"/>
    <mergeCell ref="C395:C398"/>
    <mergeCell ref="D395:D398"/>
    <mergeCell ref="B81:K81"/>
    <mergeCell ref="C291:C294"/>
    <mergeCell ref="D291:D294"/>
    <mergeCell ref="C320:C323"/>
    <mergeCell ref="D320:D323"/>
    <mergeCell ref="A13:B13"/>
    <mergeCell ref="C13:K13"/>
    <mergeCell ref="A15:K15"/>
    <mergeCell ref="A16:A17"/>
    <mergeCell ref="B16:B17"/>
    <mergeCell ref="C16:C17"/>
    <mergeCell ref="D16:D17"/>
    <mergeCell ref="F16:G16"/>
    <mergeCell ref="H16:I16"/>
    <mergeCell ref="J16:J17"/>
    <mergeCell ref="K16:K17"/>
    <mergeCell ref="J10:K10"/>
    <mergeCell ref="D1:K1"/>
    <mergeCell ref="A2:K2"/>
    <mergeCell ref="A3:K3"/>
    <mergeCell ref="A4:K4"/>
    <mergeCell ref="A5:K5"/>
    <mergeCell ref="A6:K6"/>
    <mergeCell ref="A7:C7"/>
    <mergeCell ref="G7:K7"/>
    <mergeCell ref="A8:D8"/>
    <mergeCell ref="G8:I8"/>
    <mergeCell ref="A9:D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1513D-E55D-4F13-B836-EE45A4A3F1F9}">
  <sheetPr>
    <tabColor rgb="FF92D050"/>
  </sheetPr>
  <dimension ref="A1:AC794"/>
  <sheetViews>
    <sheetView topLeftCell="A55" zoomScale="70" zoomScaleNormal="70" workbookViewId="0">
      <selection activeCell="G68" sqref="G68"/>
    </sheetView>
  </sheetViews>
  <sheetFormatPr defaultColWidth="8.88671875" defaultRowHeight="15.6" outlineLevelRow="1"/>
  <cols>
    <col min="1" max="1" width="12.5546875" style="358" customWidth="1"/>
    <col min="2" max="2" width="69.44140625" style="4" customWidth="1"/>
    <col min="3" max="3" width="13" style="7" customWidth="1"/>
    <col min="4" max="4" width="19.33203125" style="7" customWidth="1"/>
    <col min="5" max="5" width="19.33203125" style="7" hidden="1" customWidth="1"/>
    <col min="6" max="6" width="16" style="1" customWidth="1"/>
    <col min="7" max="7" width="17.88671875" style="1" customWidth="1"/>
    <col min="8" max="8" width="17.109375" style="2" customWidth="1"/>
    <col min="9" max="9" width="17.88671875" style="1" customWidth="1"/>
    <col min="10" max="10" width="19.88671875" style="409" customWidth="1"/>
    <col min="11" max="11" width="31.88671875" style="323" customWidth="1"/>
    <col min="12" max="12" width="32" style="359" customWidth="1"/>
    <col min="13" max="13" width="17.109375" style="6" customWidth="1"/>
    <col min="14" max="17" width="10.88671875" style="6" bestFit="1" customWidth="1"/>
    <col min="18" max="16384" width="8.88671875" style="6"/>
  </cols>
  <sheetData>
    <row r="1" spans="1:29" s="64" customFormat="1" ht="62.25" customHeight="1">
      <c r="A1" s="356"/>
      <c r="B1" s="356"/>
      <c r="C1" s="323"/>
      <c r="D1" s="994" t="s">
        <v>1169</v>
      </c>
      <c r="E1" s="994"/>
      <c r="F1" s="994"/>
      <c r="G1" s="994"/>
      <c r="H1" s="994"/>
      <c r="I1" s="994"/>
      <c r="J1" s="994"/>
      <c r="K1" s="994"/>
    </row>
    <row r="2" spans="1:29">
      <c r="A2" s="980" t="s">
        <v>3044</v>
      </c>
      <c r="B2" s="980"/>
      <c r="C2" s="980"/>
      <c r="D2" s="980"/>
      <c r="E2" s="980"/>
      <c r="F2" s="980"/>
      <c r="G2" s="980"/>
      <c r="H2" s="980"/>
      <c r="I2" s="980"/>
      <c r="J2" s="980"/>
      <c r="K2" s="980"/>
      <c r="L2" s="357"/>
    </row>
    <row r="3" spans="1:29" s="356" customFormat="1" ht="15">
      <c r="A3" s="981"/>
      <c r="B3" s="981"/>
      <c r="C3" s="981"/>
      <c r="D3" s="981"/>
      <c r="E3" s="981"/>
      <c r="F3" s="981"/>
      <c r="G3" s="981"/>
      <c r="H3" s="981"/>
      <c r="I3" s="981"/>
      <c r="J3" s="981"/>
      <c r="K3" s="981"/>
      <c r="L3" s="64"/>
    </row>
    <row r="4" spans="1:29" s="356" customFormat="1">
      <c r="A4" s="982" t="s">
        <v>1171</v>
      </c>
      <c r="B4" s="982"/>
      <c r="C4" s="982"/>
      <c r="D4" s="982"/>
      <c r="E4" s="982"/>
      <c r="F4" s="982"/>
      <c r="G4" s="982"/>
      <c r="H4" s="982"/>
      <c r="I4" s="982"/>
      <c r="J4" s="982"/>
      <c r="K4" s="982"/>
      <c r="L4" s="64"/>
    </row>
    <row r="5" spans="1:29" ht="15">
      <c r="A5" s="981"/>
      <c r="B5" s="981"/>
      <c r="C5" s="981"/>
      <c r="D5" s="981"/>
      <c r="E5" s="981"/>
      <c r="F5" s="981"/>
      <c r="G5" s="981"/>
      <c r="H5" s="981"/>
      <c r="I5" s="981"/>
      <c r="J5" s="981"/>
      <c r="K5" s="981"/>
      <c r="L5" s="64"/>
    </row>
    <row r="6" spans="1:29" s="451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928"/>
      <c r="L6" s="19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s="63" customFormat="1">
      <c r="A7" s="942" t="s">
        <v>20</v>
      </c>
      <c r="B7" s="942"/>
      <c r="C7" s="942"/>
      <c r="D7" s="52"/>
      <c r="E7" s="52"/>
      <c r="F7" s="20"/>
      <c r="G7" s="942" t="s">
        <v>21</v>
      </c>
      <c r="H7" s="942"/>
      <c r="I7" s="942"/>
      <c r="J7" s="942"/>
      <c r="K7" s="942"/>
    </row>
    <row r="8" spans="1:29" s="63" customFormat="1" ht="30.75" customHeight="1">
      <c r="A8" s="945" t="s">
        <v>27</v>
      </c>
      <c r="B8" s="945"/>
      <c r="C8" s="945"/>
      <c r="D8" s="945"/>
      <c r="E8" s="207"/>
      <c r="F8" s="207"/>
      <c r="G8" s="946" t="s">
        <v>1172</v>
      </c>
      <c r="H8" s="946"/>
      <c r="I8" s="946"/>
      <c r="J8" s="407" t="s">
        <v>1173</v>
      </c>
      <c r="K8" s="321"/>
    </row>
    <row r="9" spans="1:29" s="63" customFormat="1" ht="15">
      <c r="A9" s="946"/>
      <c r="B9" s="946"/>
      <c r="C9" s="946"/>
      <c r="D9" s="946"/>
      <c r="E9" s="208"/>
      <c r="F9" s="208"/>
      <c r="G9" s="22"/>
      <c r="H9" s="22"/>
      <c r="I9" s="22"/>
      <c r="J9" s="407"/>
      <c r="K9" s="321"/>
      <c r="V9" s="23" t="s">
        <v>22</v>
      </c>
      <c r="W9" s="23" t="s">
        <v>22</v>
      </c>
    </row>
    <row r="10" spans="1:29" s="63" customFormat="1" ht="15">
      <c r="A10" s="25"/>
      <c r="B10" s="25"/>
      <c r="C10" s="51" t="s">
        <v>28</v>
      </c>
      <c r="D10" s="53"/>
      <c r="E10" s="53"/>
      <c r="F10" s="26"/>
      <c r="G10" s="24"/>
      <c r="H10" s="24"/>
      <c r="I10" s="24"/>
      <c r="J10" s="947" t="s">
        <v>28</v>
      </c>
      <c r="K10" s="947"/>
    </row>
    <row r="11" spans="1:29" s="63" customFormat="1" ht="15">
      <c r="A11" s="63" t="s">
        <v>3034</v>
      </c>
      <c r="B11" s="28"/>
      <c r="C11" s="48"/>
      <c r="D11" s="54"/>
      <c r="E11" s="54"/>
      <c r="F11" s="28"/>
      <c r="G11" s="27"/>
      <c r="H11" s="27"/>
      <c r="I11" s="28"/>
      <c r="J11" s="408"/>
      <c r="K11" s="322" t="s">
        <v>23</v>
      </c>
    </row>
    <row r="12" spans="1:29" s="451" customFormat="1">
      <c r="A12" s="358"/>
      <c r="B12" s="4"/>
      <c r="C12" s="7"/>
      <c r="D12" s="7"/>
      <c r="E12" s="7"/>
      <c r="F12" s="1"/>
      <c r="G12" s="1"/>
      <c r="H12" s="2"/>
      <c r="I12" s="1"/>
      <c r="J12" s="409"/>
      <c r="K12" s="323"/>
      <c r="L12" s="359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s="361" customFormat="1" ht="34.5" customHeight="1">
      <c r="A13" s="945" t="s">
        <v>24</v>
      </c>
      <c r="B13" s="945"/>
      <c r="C13" s="983" t="s">
        <v>1171</v>
      </c>
      <c r="D13" s="983"/>
      <c r="E13" s="983"/>
      <c r="F13" s="983"/>
      <c r="G13" s="983"/>
      <c r="H13" s="983"/>
      <c r="I13" s="983"/>
      <c r="J13" s="983"/>
      <c r="K13" s="983"/>
      <c r="L13" s="360"/>
    </row>
    <row r="14" spans="1:29" s="63" customFormat="1">
      <c r="A14" s="64" t="s">
        <v>25</v>
      </c>
      <c r="B14" s="64"/>
      <c r="C14" s="362"/>
      <c r="D14" s="323"/>
      <c r="E14" s="323"/>
      <c r="F14" s="64"/>
      <c r="G14" s="64"/>
      <c r="H14" s="64"/>
      <c r="I14" s="363"/>
      <c r="J14" s="364"/>
      <c r="K14" s="406" t="s">
        <v>26</v>
      </c>
      <c r="L14" s="366"/>
      <c r="M14" s="367"/>
      <c r="N14" s="367"/>
      <c r="O14" s="367"/>
    </row>
    <row r="15" spans="1:29" s="356" customFormat="1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  <c r="K15" s="928"/>
      <c r="L15" s="359"/>
      <c r="M15" s="368"/>
      <c r="N15" s="368"/>
    </row>
    <row r="16" spans="1:29" s="356" customFormat="1" ht="25.5" customHeight="1">
      <c r="A16" s="988" t="s">
        <v>0</v>
      </c>
      <c r="B16" s="990" t="s">
        <v>19</v>
      </c>
      <c r="C16" s="990" t="s">
        <v>9</v>
      </c>
      <c r="D16" s="990" t="s">
        <v>7</v>
      </c>
      <c r="E16" s="369"/>
      <c r="F16" s="990" t="s">
        <v>3035</v>
      </c>
      <c r="G16" s="990"/>
      <c r="H16" s="990" t="s">
        <v>3036</v>
      </c>
      <c r="I16" s="990"/>
      <c r="J16" s="1001" t="s">
        <v>3039</v>
      </c>
      <c r="K16" s="992" t="s">
        <v>8</v>
      </c>
      <c r="L16" s="359"/>
      <c r="M16" s="368"/>
      <c r="N16" s="368"/>
    </row>
    <row r="17" spans="1:14" s="356" customFormat="1" ht="76.2">
      <c r="A17" s="989"/>
      <c r="B17" s="991"/>
      <c r="C17" s="991"/>
      <c r="D17" s="991"/>
      <c r="E17" s="370"/>
      <c r="F17" s="371" t="s">
        <v>10</v>
      </c>
      <c r="G17" s="370" t="s">
        <v>11</v>
      </c>
      <c r="H17" s="372" t="s">
        <v>3037</v>
      </c>
      <c r="I17" s="370" t="s">
        <v>3038</v>
      </c>
      <c r="J17" s="1002"/>
      <c r="K17" s="993"/>
      <c r="L17" s="359"/>
      <c r="M17" s="368"/>
      <c r="N17" s="368"/>
    </row>
    <row r="18" spans="1:14" s="356" customFormat="1">
      <c r="A18" s="373" t="s">
        <v>1</v>
      </c>
      <c r="B18" s="374">
        <v>2</v>
      </c>
      <c r="C18" s="374" t="s">
        <v>4</v>
      </c>
      <c r="D18" s="374" t="s">
        <v>5</v>
      </c>
      <c r="E18" s="374"/>
      <c r="F18" s="374" t="s">
        <v>6</v>
      </c>
      <c r="G18" s="374" t="s">
        <v>13</v>
      </c>
      <c r="H18" s="374" t="s">
        <v>14</v>
      </c>
      <c r="I18" s="374" t="s">
        <v>15</v>
      </c>
      <c r="J18" s="412" t="s">
        <v>16</v>
      </c>
      <c r="K18" s="375" t="s">
        <v>17</v>
      </c>
      <c r="L18" s="359"/>
      <c r="M18" s="368"/>
      <c r="N18" s="368"/>
    </row>
    <row r="19" spans="1:14" ht="15">
      <c r="A19" s="40">
        <v>846</v>
      </c>
      <c r="B19" s="995" t="s">
        <v>1617</v>
      </c>
      <c r="C19" s="995"/>
      <c r="D19" s="995"/>
      <c r="E19" s="995"/>
      <c r="F19" s="995"/>
      <c r="G19" s="995"/>
      <c r="H19" s="995"/>
      <c r="I19" s="995"/>
      <c r="J19" s="995"/>
      <c r="K19" s="995"/>
    </row>
    <row r="20" spans="1:14" ht="30" outlineLevel="1">
      <c r="A20" s="550">
        <f>A19+1</f>
        <v>847</v>
      </c>
      <c r="B20" s="592" t="s">
        <v>1618</v>
      </c>
      <c r="C20" s="552" t="s">
        <v>2</v>
      </c>
      <c r="D20" s="552">
        <v>81.900000000000006</v>
      </c>
      <c r="E20" s="202"/>
      <c r="F20" s="593">
        <v>3384.93</v>
      </c>
      <c r="G20" s="593">
        <f>D20*F20</f>
        <v>277225.76699999999</v>
      </c>
      <c r="H20" s="594">
        <v>2789.47</v>
      </c>
      <c r="I20" s="593">
        <f>D20*H20</f>
        <v>228457.59299999999</v>
      </c>
      <c r="J20" s="554">
        <f>G20+I20</f>
        <v>505683.36</v>
      </c>
      <c r="K20" s="732" t="s">
        <v>3624</v>
      </c>
    </row>
    <row r="21" spans="1:14" ht="60" outlineLevel="1">
      <c r="A21" s="550">
        <f t="shared" ref="A21:A64" si="0">A20+1</f>
        <v>848</v>
      </c>
      <c r="B21" s="592" t="s">
        <v>245</v>
      </c>
      <c r="C21" s="552" t="s">
        <v>1619</v>
      </c>
      <c r="D21" s="552" t="s">
        <v>3751</v>
      </c>
      <c r="E21" s="202"/>
      <c r="F21" s="593">
        <v>7108.2</v>
      </c>
      <c r="G21" s="593">
        <f>14.4*F21</f>
        <v>102358.08</v>
      </c>
      <c r="H21" s="594">
        <v>1578.25</v>
      </c>
      <c r="I21" s="593">
        <f>14.4*H21</f>
        <v>22726.799999999999</v>
      </c>
      <c r="J21" s="554">
        <f t="shared" ref="J21:J43" si="1">G21+I21</f>
        <v>125084.88</v>
      </c>
      <c r="K21" s="732" t="s">
        <v>3624</v>
      </c>
    </row>
    <row r="22" spans="1:14" ht="60" outlineLevel="1">
      <c r="A22" s="550">
        <f t="shared" si="0"/>
        <v>849</v>
      </c>
      <c r="B22" s="592" t="s">
        <v>246</v>
      </c>
      <c r="C22" s="552" t="s">
        <v>1619</v>
      </c>
      <c r="D22" s="552" t="s">
        <v>3752</v>
      </c>
      <c r="E22" s="202"/>
      <c r="F22" s="593">
        <v>7108.2</v>
      </c>
      <c r="G22" s="593">
        <f>3.8*F22</f>
        <v>27011.16</v>
      </c>
      <c r="H22" s="594">
        <v>1594.86</v>
      </c>
      <c r="I22" s="593">
        <f>3.8*H22</f>
        <v>6060.4679999999989</v>
      </c>
      <c r="J22" s="554">
        <f t="shared" si="1"/>
        <v>33071.627999999997</v>
      </c>
      <c r="K22" s="732" t="s">
        <v>3624</v>
      </c>
    </row>
    <row r="23" spans="1:14" ht="15" outlineLevel="1">
      <c r="A23" s="550">
        <f t="shared" si="0"/>
        <v>850</v>
      </c>
      <c r="B23" s="592" t="s">
        <v>247</v>
      </c>
      <c r="C23" s="552" t="s">
        <v>3</v>
      </c>
      <c r="D23" s="552">
        <v>1</v>
      </c>
      <c r="E23" s="202"/>
      <c r="F23" s="593">
        <v>6336</v>
      </c>
      <c r="G23" s="593">
        <f t="shared" ref="G23:G43" si="2">D23*F23</f>
        <v>6336</v>
      </c>
      <c r="H23" s="594">
        <v>1690.19</v>
      </c>
      <c r="I23" s="593">
        <f t="shared" ref="I23:I43" si="3">D23*H23</f>
        <v>1690.19</v>
      </c>
      <c r="J23" s="554">
        <f t="shared" si="1"/>
        <v>8026.1900000000005</v>
      </c>
      <c r="K23" s="732" t="s">
        <v>3624</v>
      </c>
    </row>
    <row r="24" spans="1:14" ht="15" outlineLevel="1">
      <c r="A24" s="550">
        <f t="shared" si="0"/>
        <v>851</v>
      </c>
      <c r="B24" s="592" t="s">
        <v>248</v>
      </c>
      <c r="C24" s="552"/>
      <c r="D24" s="552"/>
      <c r="E24" s="202"/>
      <c r="F24" s="593"/>
      <c r="G24" s="593">
        <f t="shared" si="2"/>
        <v>0</v>
      </c>
      <c r="H24" s="594"/>
      <c r="I24" s="593">
        <f t="shared" si="3"/>
        <v>0</v>
      </c>
      <c r="J24" s="554">
        <f t="shared" si="1"/>
        <v>0</v>
      </c>
      <c r="K24" s="732" t="s">
        <v>3624</v>
      </c>
    </row>
    <row r="25" spans="1:14" ht="30" outlineLevel="1">
      <c r="A25" s="550">
        <f t="shared" si="0"/>
        <v>852</v>
      </c>
      <c r="B25" s="592" t="s">
        <v>249</v>
      </c>
      <c r="C25" s="552" t="s">
        <v>63</v>
      </c>
      <c r="D25" s="552">
        <v>11.09</v>
      </c>
      <c r="E25" s="202"/>
      <c r="F25" s="593"/>
      <c r="G25" s="593">
        <f t="shared" si="2"/>
        <v>0</v>
      </c>
      <c r="H25" s="594">
        <v>1084.32</v>
      </c>
      <c r="I25" s="593">
        <f t="shared" si="3"/>
        <v>12025.1088</v>
      </c>
      <c r="J25" s="554">
        <f t="shared" si="1"/>
        <v>12025.1088</v>
      </c>
      <c r="K25" s="732" t="s">
        <v>3624</v>
      </c>
    </row>
    <row r="26" spans="1:14" ht="15" outlineLevel="1">
      <c r="A26" s="550">
        <f t="shared" si="0"/>
        <v>853</v>
      </c>
      <c r="B26" s="592" t="s">
        <v>250</v>
      </c>
      <c r="C26" s="552" t="s">
        <v>63</v>
      </c>
      <c r="D26" s="552">
        <v>0.57999999999999996</v>
      </c>
      <c r="E26" s="202"/>
      <c r="F26" s="593"/>
      <c r="G26" s="593">
        <f t="shared" si="2"/>
        <v>0</v>
      </c>
      <c r="H26" s="594">
        <v>2877</v>
      </c>
      <c r="I26" s="593">
        <f t="shared" si="3"/>
        <v>1668.6599999999999</v>
      </c>
      <c r="J26" s="554">
        <f t="shared" si="1"/>
        <v>1668.6599999999999</v>
      </c>
      <c r="K26" s="732" t="s">
        <v>3624</v>
      </c>
    </row>
    <row r="27" spans="1:14" ht="45" outlineLevel="1">
      <c r="A27" s="550">
        <f t="shared" si="0"/>
        <v>854</v>
      </c>
      <c r="B27" s="592" t="s">
        <v>1620</v>
      </c>
      <c r="C27" s="552" t="s">
        <v>65</v>
      </c>
      <c r="D27" s="552">
        <v>38</v>
      </c>
      <c r="E27" s="202"/>
      <c r="F27" s="593"/>
      <c r="G27" s="593">
        <f t="shared" si="2"/>
        <v>0</v>
      </c>
      <c r="H27" s="594">
        <v>1050</v>
      </c>
      <c r="I27" s="593">
        <f t="shared" si="3"/>
        <v>39900</v>
      </c>
      <c r="J27" s="554">
        <f t="shared" si="1"/>
        <v>39900</v>
      </c>
      <c r="K27" s="732" t="s">
        <v>3624</v>
      </c>
    </row>
    <row r="28" spans="1:14" ht="15" outlineLevel="1">
      <c r="A28" s="550">
        <f t="shared" si="0"/>
        <v>855</v>
      </c>
      <c r="B28" s="592" t="s">
        <v>251</v>
      </c>
      <c r="C28" s="552" t="s">
        <v>63</v>
      </c>
      <c r="D28" s="552">
        <v>0.82</v>
      </c>
      <c r="E28" s="202"/>
      <c r="F28" s="593">
        <v>1584</v>
      </c>
      <c r="G28" s="593">
        <f t="shared" si="2"/>
        <v>1298.8799999999999</v>
      </c>
      <c r="H28" s="594">
        <v>1572.06</v>
      </c>
      <c r="I28" s="593">
        <f t="shared" si="3"/>
        <v>1289.0891999999999</v>
      </c>
      <c r="J28" s="554">
        <f t="shared" si="1"/>
        <v>2587.9691999999995</v>
      </c>
      <c r="K28" s="732" t="s">
        <v>3624</v>
      </c>
    </row>
    <row r="29" spans="1:14" ht="15" outlineLevel="1">
      <c r="A29" s="550">
        <f t="shared" si="0"/>
        <v>856</v>
      </c>
      <c r="B29" s="592" t="s">
        <v>1621</v>
      </c>
      <c r="C29" s="552" t="s">
        <v>63</v>
      </c>
      <c r="D29" s="552">
        <v>2.12</v>
      </c>
      <c r="E29" s="202"/>
      <c r="F29" s="593">
        <v>3168</v>
      </c>
      <c r="G29" s="593">
        <f t="shared" si="2"/>
        <v>6716.1600000000008</v>
      </c>
      <c r="H29" s="594">
        <v>3144.12</v>
      </c>
      <c r="I29" s="593">
        <f t="shared" si="3"/>
        <v>6665.5344000000005</v>
      </c>
      <c r="J29" s="554">
        <f t="shared" si="1"/>
        <v>13381.6944</v>
      </c>
      <c r="K29" s="732" t="s">
        <v>3624</v>
      </c>
    </row>
    <row r="30" spans="1:14" ht="30" outlineLevel="1">
      <c r="A30" s="550">
        <f t="shared" si="0"/>
        <v>857</v>
      </c>
      <c r="B30" s="592" t="s">
        <v>253</v>
      </c>
      <c r="C30" s="552" t="s">
        <v>63</v>
      </c>
      <c r="D30" s="552">
        <v>8.6</v>
      </c>
      <c r="E30" s="202"/>
      <c r="F30" s="593">
        <v>1584</v>
      </c>
      <c r="G30" s="593">
        <f t="shared" si="2"/>
        <v>13622.4</v>
      </c>
      <c r="H30" s="594">
        <v>1572.06</v>
      </c>
      <c r="I30" s="593">
        <f t="shared" si="3"/>
        <v>13519.715999999999</v>
      </c>
      <c r="J30" s="554">
        <f t="shared" si="1"/>
        <v>27142.115999999998</v>
      </c>
      <c r="K30" s="732" t="s">
        <v>3624</v>
      </c>
    </row>
    <row r="31" spans="1:14" ht="30" outlineLevel="1">
      <c r="A31" s="550">
        <f t="shared" si="0"/>
        <v>858</v>
      </c>
      <c r="B31" s="592" t="s">
        <v>1622</v>
      </c>
      <c r="C31" s="552" t="s">
        <v>1160</v>
      </c>
      <c r="D31" s="552" t="s">
        <v>3753</v>
      </c>
      <c r="E31" s="202"/>
      <c r="F31" s="593"/>
      <c r="G31" s="593"/>
      <c r="H31" s="594">
        <v>2400</v>
      </c>
      <c r="I31" s="593">
        <f>21.01*H31</f>
        <v>50424.000000000007</v>
      </c>
      <c r="J31" s="554">
        <f t="shared" si="1"/>
        <v>50424.000000000007</v>
      </c>
      <c r="K31" s="732" t="s">
        <v>3624</v>
      </c>
    </row>
    <row r="32" spans="1:14" ht="15" outlineLevel="1">
      <c r="A32" s="550">
        <f t="shared" si="0"/>
        <v>859</v>
      </c>
      <c r="B32" s="592" t="s">
        <v>1623</v>
      </c>
      <c r="C32" s="552" t="s">
        <v>2</v>
      </c>
      <c r="D32" s="552">
        <v>8</v>
      </c>
      <c r="E32" s="202"/>
      <c r="F32" s="593">
        <v>6390.31</v>
      </c>
      <c r="G32" s="593">
        <f t="shared" si="2"/>
        <v>51122.48</v>
      </c>
      <c r="H32" s="594">
        <v>1585.46</v>
      </c>
      <c r="I32" s="593">
        <f t="shared" si="3"/>
        <v>12683.68</v>
      </c>
      <c r="J32" s="554">
        <f t="shared" si="1"/>
        <v>63806.16</v>
      </c>
      <c r="K32" s="732" t="s">
        <v>3624</v>
      </c>
    </row>
    <row r="33" spans="1:11" ht="15" outlineLevel="1">
      <c r="A33" s="550">
        <f t="shared" si="0"/>
        <v>860</v>
      </c>
      <c r="B33" s="592" t="s">
        <v>1624</v>
      </c>
      <c r="C33" s="552" t="s">
        <v>2</v>
      </c>
      <c r="D33" s="552">
        <v>16</v>
      </c>
      <c r="E33" s="202"/>
      <c r="F33" s="593">
        <v>16933.39</v>
      </c>
      <c r="G33" s="593">
        <f t="shared" si="2"/>
        <v>270934.24</v>
      </c>
      <c r="H33" s="594">
        <v>1981.83</v>
      </c>
      <c r="I33" s="593">
        <f t="shared" si="3"/>
        <v>31709.279999999999</v>
      </c>
      <c r="J33" s="554">
        <f t="shared" si="1"/>
        <v>302643.52</v>
      </c>
      <c r="K33" s="732" t="s">
        <v>3624</v>
      </c>
    </row>
    <row r="34" spans="1:11" ht="15" outlineLevel="1">
      <c r="A34" s="550">
        <f t="shared" si="0"/>
        <v>861</v>
      </c>
      <c r="B34" s="592" t="s">
        <v>248</v>
      </c>
      <c r="C34" s="552"/>
      <c r="D34" s="552"/>
      <c r="E34" s="202"/>
      <c r="F34" s="593"/>
      <c r="G34" s="593">
        <f t="shared" si="2"/>
        <v>0</v>
      </c>
      <c r="H34" s="594"/>
      <c r="I34" s="593">
        <f t="shared" si="3"/>
        <v>0</v>
      </c>
      <c r="J34" s="554">
        <f t="shared" si="1"/>
        <v>0</v>
      </c>
      <c r="K34" s="732" t="s">
        <v>3624</v>
      </c>
    </row>
    <row r="35" spans="1:11" ht="30" outlineLevel="1">
      <c r="A35" s="550">
        <f t="shared" si="0"/>
        <v>862</v>
      </c>
      <c r="B35" s="592" t="s">
        <v>249</v>
      </c>
      <c r="C35" s="552" t="s">
        <v>63</v>
      </c>
      <c r="D35" s="552">
        <v>23.98</v>
      </c>
      <c r="E35" s="202"/>
      <c r="F35" s="593"/>
      <c r="G35" s="593">
        <f t="shared" si="2"/>
        <v>0</v>
      </c>
      <c r="H35" s="594">
        <v>1084.3900000000001</v>
      </c>
      <c r="I35" s="593">
        <f t="shared" si="3"/>
        <v>26003.672200000005</v>
      </c>
      <c r="J35" s="554">
        <f t="shared" si="1"/>
        <v>26003.672200000005</v>
      </c>
      <c r="K35" s="732" t="s">
        <v>3624</v>
      </c>
    </row>
    <row r="36" spans="1:11" ht="15" outlineLevel="1">
      <c r="A36" s="550">
        <f t="shared" si="0"/>
        <v>863</v>
      </c>
      <c r="B36" s="592" t="s">
        <v>250</v>
      </c>
      <c r="C36" s="552" t="s">
        <v>63</v>
      </c>
      <c r="D36" s="552">
        <v>1.26</v>
      </c>
      <c r="E36" s="202"/>
      <c r="F36" s="593"/>
      <c r="G36" s="593">
        <f t="shared" si="2"/>
        <v>0</v>
      </c>
      <c r="H36" s="594">
        <v>2877</v>
      </c>
      <c r="I36" s="593">
        <f t="shared" si="3"/>
        <v>3625.02</v>
      </c>
      <c r="J36" s="554">
        <f t="shared" si="1"/>
        <v>3625.02</v>
      </c>
      <c r="K36" s="732" t="s">
        <v>3624</v>
      </c>
    </row>
    <row r="37" spans="1:11" ht="45" outlineLevel="1">
      <c r="A37" s="550">
        <f t="shared" si="0"/>
        <v>864</v>
      </c>
      <c r="B37" s="592" t="s">
        <v>1625</v>
      </c>
      <c r="C37" s="552" t="s">
        <v>65</v>
      </c>
      <c r="D37" s="552">
        <v>70</v>
      </c>
      <c r="E37" s="202"/>
      <c r="F37" s="593"/>
      <c r="G37" s="593">
        <f t="shared" si="2"/>
        <v>0</v>
      </c>
      <c r="H37" s="594">
        <v>1050</v>
      </c>
      <c r="I37" s="593">
        <f t="shared" si="3"/>
        <v>73500</v>
      </c>
      <c r="J37" s="554">
        <f t="shared" si="1"/>
        <v>73500</v>
      </c>
      <c r="K37" s="732" t="s">
        <v>3624</v>
      </c>
    </row>
    <row r="38" spans="1:11" ht="15" outlineLevel="1">
      <c r="A38" s="550">
        <f t="shared" si="0"/>
        <v>865</v>
      </c>
      <c r="B38" s="592" t="s">
        <v>251</v>
      </c>
      <c r="C38" s="552" t="s">
        <v>63</v>
      </c>
      <c r="D38" s="552">
        <v>1.78</v>
      </c>
      <c r="E38" s="202"/>
      <c r="F38" s="593">
        <v>1584</v>
      </c>
      <c r="G38" s="593">
        <f t="shared" si="2"/>
        <v>2819.52</v>
      </c>
      <c r="H38" s="594">
        <v>1572.06</v>
      </c>
      <c r="I38" s="593">
        <f t="shared" si="3"/>
        <v>2798.2667999999999</v>
      </c>
      <c r="J38" s="554">
        <f t="shared" si="1"/>
        <v>5617.7867999999999</v>
      </c>
      <c r="K38" s="732" t="s">
        <v>3624</v>
      </c>
    </row>
    <row r="39" spans="1:11" ht="15" outlineLevel="1">
      <c r="A39" s="550">
        <f t="shared" si="0"/>
        <v>866</v>
      </c>
      <c r="B39" s="592" t="s">
        <v>252</v>
      </c>
      <c r="C39" s="552" t="s">
        <v>63</v>
      </c>
      <c r="D39" s="552">
        <v>5.56</v>
      </c>
      <c r="E39" s="202"/>
      <c r="F39" s="593">
        <v>3168</v>
      </c>
      <c r="G39" s="593">
        <f t="shared" si="2"/>
        <v>17614.079999999998</v>
      </c>
      <c r="H39" s="594">
        <v>3144.12</v>
      </c>
      <c r="I39" s="593">
        <f t="shared" si="3"/>
        <v>17481.307199999999</v>
      </c>
      <c r="J39" s="554">
        <f t="shared" si="1"/>
        <v>35095.387199999997</v>
      </c>
      <c r="K39" s="732" t="s">
        <v>3624</v>
      </c>
    </row>
    <row r="40" spans="1:11" ht="30" outlineLevel="1">
      <c r="A40" s="550">
        <f t="shared" si="0"/>
        <v>867</v>
      </c>
      <c r="B40" s="592" t="s">
        <v>253</v>
      </c>
      <c r="C40" s="552" t="s">
        <v>63</v>
      </c>
      <c r="D40" s="552">
        <v>17.25</v>
      </c>
      <c r="E40" s="202"/>
      <c r="F40" s="593">
        <v>1584</v>
      </c>
      <c r="G40" s="593">
        <f t="shared" si="2"/>
        <v>27324</v>
      </c>
      <c r="H40" s="594">
        <v>1572.06</v>
      </c>
      <c r="I40" s="593">
        <f t="shared" si="3"/>
        <v>27118.035</v>
      </c>
      <c r="J40" s="554">
        <f t="shared" si="1"/>
        <v>54442.035000000003</v>
      </c>
      <c r="K40" s="732" t="s">
        <v>3624</v>
      </c>
    </row>
    <row r="41" spans="1:11" ht="30" outlineLevel="1">
      <c r="A41" s="550">
        <f t="shared" si="0"/>
        <v>868</v>
      </c>
      <c r="B41" s="592" t="s">
        <v>1622</v>
      </c>
      <c r="C41" s="552" t="s">
        <v>1160</v>
      </c>
      <c r="D41" s="552" t="s">
        <v>3754</v>
      </c>
      <c r="E41" s="202"/>
      <c r="F41" s="593"/>
      <c r="G41" s="593"/>
      <c r="H41" s="594">
        <v>2400</v>
      </c>
      <c r="I41" s="593">
        <f>45.43*H41</f>
        <v>109032</v>
      </c>
      <c r="J41" s="554">
        <f t="shared" si="1"/>
        <v>109032</v>
      </c>
      <c r="K41" s="732" t="s">
        <v>3624</v>
      </c>
    </row>
    <row r="42" spans="1:11" ht="60" outlineLevel="1">
      <c r="A42" s="550">
        <f t="shared" si="0"/>
        <v>869</v>
      </c>
      <c r="B42" s="592" t="s">
        <v>1626</v>
      </c>
      <c r="C42" s="552" t="s">
        <v>2</v>
      </c>
      <c r="D42" s="552">
        <v>28.8</v>
      </c>
      <c r="E42" s="202"/>
      <c r="F42" s="593">
        <v>1396.25</v>
      </c>
      <c r="G42" s="593">
        <f t="shared" si="2"/>
        <v>40212</v>
      </c>
      <c r="H42" s="594">
        <v>5649.42</v>
      </c>
      <c r="I42" s="593">
        <f t="shared" si="3"/>
        <v>162703.296</v>
      </c>
      <c r="J42" s="554">
        <f t="shared" si="1"/>
        <v>202915.296</v>
      </c>
      <c r="K42" s="732" t="s">
        <v>3624</v>
      </c>
    </row>
    <row r="43" spans="1:11" ht="60" outlineLevel="1">
      <c r="A43" s="550">
        <f t="shared" si="0"/>
        <v>870</v>
      </c>
      <c r="B43" s="592" t="s">
        <v>1627</v>
      </c>
      <c r="C43" s="552" t="s">
        <v>2</v>
      </c>
      <c r="D43" s="552">
        <v>82.8</v>
      </c>
      <c r="E43" s="202"/>
      <c r="F43" s="593">
        <v>2779.95</v>
      </c>
      <c r="G43" s="593">
        <f t="shared" si="2"/>
        <v>230179.86</v>
      </c>
      <c r="H43" s="594">
        <v>2934.69</v>
      </c>
      <c r="I43" s="593">
        <f t="shared" si="3"/>
        <v>242992.33199999999</v>
      </c>
      <c r="J43" s="554">
        <f t="shared" si="1"/>
        <v>473172.19199999998</v>
      </c>
      <c r="K43" s="732" t="s">
        <v>3624</v>
      </c>
    </row>
    <row r="44" spans="1:11" ht="15" outlineLevel="1">
      <c r="A44" s="40">
        <f t="shared" si="0"/>
        <v>871</v>
      </c>
      <c r="B44" s="69" t="s">
        <v>254</v>
      </c>
      <c r="C44" s="202" t="s">
        <v>3</v>
      </c>
      <c r="D44" s="202">
        <v>9</v>
      </c>
      <c r="E44" s="202">
        <v>9</v>
      </c>
      <c r="F44" s="38">
        <v>450</v>
      </c>
      <c r="G44" s="38">
        <f>F44*E44</f>
        <v>4050</v>
      </c>
      <c r="H44" s="39">
        <v>1050</v>
      </c>
      <c r="I44" s="38">
        <f>H44*E44</f>
        <v>9450</v>
      </c>
      <c r="J44" s="378">
        <f>I44+G44</f>
        <v>13500</v>
      </c>
      <c r="K44" s="327"/>
    </row>
    <row r="45" spans="1:11" ht="15" outlineLevel="1">
      <c r="A45" s="40">
        <f t="shared" si="0"/>
        <v>872</v>
      </c>
      <c r="B45" s="69" t="s">
        <v>255</v>
      </c>
      <c r="C45" s="202" t="s">
        <v>3</v>
      </c>
      <c r="D45" s="202">
        <v>9</v>
      </c>
      <c r="E45" s="202">
        <v>9</v>
      </c>
      <c r="F45" s="38">
        <v>450</v>
      </c>
      <c r="G45" s="38">
        <f t="shared" ref="G45:G64" si="4">F45*E45</f>
        <v>4050</v>
      </c>
      <c r="H45" s="39">
        <v>1050</v>
      </c>
      <c r="I45" s="38">
        <f t="shared" ref="I45:I64" si="5">H45*E45</f>
        <v>9450</v>
      </c>
      <c r="J45" s="378">
        <f t="shared" ref="J45:J64" si="6">I45+G45</f>
        <v>13500</v>
      </c>
      <c r="K45" s="327"/>
    </row>
    <row r="46" spans="1:11" ht="15" outlineLevel="1">
      <c r="A46" s="40">
        <f t="shared" si="0"/>
        <v>873</v>
      </c>
      <c r="B46" s="69" t="s">
        <v>256</v>
      </c>
      <c r="C46" s="202" t="s">
        <v>3</v>
      </c>
      <c r="D46" s="202">
        <v>2</v>
      </c>
      <c r="E46" s="202">
        <v>2</v>
      </c>
      <c r="F46" s="38">
        <v>3408</v>
      </c>
      <c r="G46" s="38">
        <f t="shared" si="4"/>
        <v>6816</v>
      </c>
      <c r="H46" s="39">
        <v>2045</v>
      </c>
      <c r="I46" s="38">
        <f t="shared" si="5"/>
        <v>4090</v>
      </c>
      <c r="J46" s="378">
        <f t="shared" si="6"/>
        <v>10906</v>
      </c>
      <c r="K46" s="327"/>
    </row>
    <row r="47" spans="1:11" ht="15" outlineLevel="1">
      <c r="A47" s="40">
        <f t="shared" si="0"/>
        <v>874</v>
      </c>
      <c r="B47" s="69" t="s">
        <v>257</v>
      </c>
      <c r="C47" s="202" t="s">
        <v>3</v>
      </c>
      <c r="D47" s="202">
        <v>1</v>
      </c>
      <c r="E47" s="202">
        <v>1</v>
      </c>
      <c r="F47" s="38">
        <v>6506</v>
      </c>
      <c r="G47" s="38">
        <f t="shared" si="4"/>
        <v>6506</v>
      </c>
      <c r="H47" s="39">
        <v>2472</v>
      </c>
      <c r="I47" s="38">
        <f t="shared" si="5"/>
        <v>2472</v>
      </c>
      <c r="J47" s="378">
        <f t="shared" si="6"/>
        <v>8978</v>
      </c>
      <c r="K47" s="327"/>
    </row>
    <row r="48" spans="1:11" ht="15" outlineLevel="1">
      <c r="A48" s="40">
        <f t="shared" si="0"/>
        <v>875</v>
      </c>
      <c r="B48" s="69" t="s">
        <v>258</v>
      </c>
      <c r="C48" s="202" t="s">
        <v>3</v>
      </c>
      <c r="D48" s="202">
        <v>5</v>
      </c>
      <c r="E48" s="202">
        <v>5</v>
      </c>
      <c r="F48" s="38">
        <v>8612</v>
      </c>
      <c r="G48" s="38">
        <f t="shared" si="4"/>
        <v>43060</v>
      </c>
      <c r="H48" s="39">
        <v>3273</v>
      </c>
      <c r="I48" s="38">
        <f t="shared" si="5"/>
        <v>16365</v>
      </c>
      <c r="J48" s="378">
        <f t="shared" si="6"/>
        <v>59425</v>
      </c>
      <c r="K48" s="327"/>
    </row>
    <row r="49" spans="1:11" ht="15" outlineLevel="1">
      <c r="A49" s="40">
        <f t="shared" si="0"/>
        <v>876</v>
      </c>
      <c r="B49" s="69" t="s">
        <v>1628</v>
      </c>
      <c r="C49" s="202" t="s">
        <v>3</v>
      </c>
      <c r="D49" s="202">
        <v>24</v>
      </c>
      <c r="E49" s="202">
        <v>24</v>
      </c>
      <c r="F49" s="38">
        <v>35871</v>
      </c>
      <c r="G49" s="38">
        <f t="shared" si="4"/>
        <v>860904</v>
      </c>
      <c r="H49" s="39">
        <v>18294</v>
      </c>
      <c r="I49" s="38">
        <f t="shared" si="5"/>
        <v>439056</v>
      </c>
      <c r="J49" s="378">
        <f t="shared" si="6"/>
        <v>1299960</v>
      </c>
      <c r="K49" s="327"/>
    </row>
    <row r="50" spans="1:11" ht="15" outlineLevel="1">
      <c r="A50" s="40">
        <f t="shared" si="0"/>
        <v>877</v>
      </c>
      <c r="B50" s="69" t="s">
        <v>259</v>
      </c>
      <c r="C50" s="202" t="s">
        <v>3</v>
      </c>
      <c r="D50" s="202">
        <v>24</v>
      </c>
      <c r="E50" s="202">
        <v>24</v>
      </c>
      <c r="F50" s="38">
        <v>4460</v>
      </c>
      <c r="G50" s="38">
        <f t="shared" si="4"/>
        <v>107040</v>
      </c>
      <c r="H50" s="39">
        <v>2275</v>
      </c>
      <c r="I50" s="38">
        <f t="shared" si="5"/>
        <v>54600</v>
      </c>
      <c r="J50" s="378">
        <f t="shared" si="6"/>
        <v>161640</v>
      </c>
      <c r="K50" s="327"/>
    </row>
    <row r="51" spans="1:11" ht="30" outlineLevel="1">
      <c r="A51" s="40">
        <f t="shared" si="0"/>
        <v>878</v>
      </c>
      <c r="B51" s="69" t="s">
        <v>1629</v>
      </c>
      <c r="C51" s="202" t="s">
        <v>2</v>
      </c>
      <c r="D51" s="202">
        <v>150</v>
      </c>
      <c r="E51" s="202">
        <v>150</v>
      </c>
      <c r="F51" s="38">
        <v>2156</v>
      </c>
      <c r="G51" s="38">
        <f t="shared" si="4"/>
        <v>323400</v>
      </c>
      <c r="H51" s="39">
        <v>6036.7999999999993</v>
      </c>
      <c r="I51" s="38">
        <f t="shared" si="5"/>
        <v>905519.99999999988</v>
      </c>
      <c r="J51" s="378">
        <f t="shared" si="6"/>
        <v>1228920</v>
      </c>
      <c r="K51" s="327"/>
    </row>
    <row r="52" spans="1:11" ht="30" outlineLevel="1">
      <c r="A52" s="40">
        <f t="shared" si="0"/>
        <v>879</v>
      </c>
      <c r="B52" s="69" t="s">
        <v>1630</v>
      </c>
      <c r="C52" s="202" t="s">
        <v>2</v>
      </c>
      <c r="D52" s="202">
        <v>195</v>
      </c>
      <c r="E52" s="202">
        <v>195</v>
      </c>
      <c r="F52" s="38">
        <v>2777.0000000000005</v>
      </c>
      <c r="G52" s="38">
        <f t="shared" si="4"/>
        <v>541515.00000000012</v>
      </c>
      <c r="H52" s="39">
        <v>7775.5999999999985</v>
      </c>
      <c r="I52" s="38">
        <f t="shared" si="5"/>
        <v>1516241.9999999998</v>
      </c>
      <c r="J52" s="378">
        <f t="shared" si="6"/>
        <v>2057757</v>
      </c>
      <c r="K52" s="327"/>
    </row>
    <row r="53" spans="1:11" ht="30" outlineLevel="1">
      <c r="A53" s="40">
        <f t="shared" si="0"/>
        <v>880</v>
      </c>
      <c r="B53" s="69" t="s">
        <v>1631</v>
      </c>
      <c r="C53" s="202" t="s">
        <v>2</v>
      </c>
      <c r="D53" s="202">
        <v>60</v>
      </c>
      <c r="E53" s="202">
        <v>60</v>
      </c>
      <c r="F53" s="38">
        <v>4596</v>
      </c>
      <c r="G53" s="38">
        <f t="shared" si="4"/>
        <v>275760</v>
      </c>
      <c r="H53" s="39">
        <v>12868.8</v>
      </c>
      <c r="I53" s="38">
        <f t="shared" si="5"/>
        <v>772128</v>
      </c>
      <c r="J53" s="378">
        <f t="shared" si="6"/>
        <v>1047888</v>
      </c>
      <c r="K53" s="327"/>
    </row>
    <row r="54" spans="1:11" ht="30" outlineLevel="1">
      <c r="A54" s="40">
        <f t="shared" si="0"/>
        <v>881</v>
      </c>
      <c r="B54" s="69" t="s">
        <v>1632</v>
      </c>
      <c r="C54" s="202" t="s">
        <v>2</v>
      </c>
      <c r="D54" s="202">
        <v>5</v>
      </c>
      <c r="E54" s="202">
        <v>5</v>
      </c>
      <c r="F54" s="38">
        <v>537</v>
      </c>
      <c r="G54" s="38">
        <f t="shared" si="4"/>
        <v>2685</v>
      </c>
      <c r="H54" s="39">
        <v>1503.6</v>
      </c>
      <c r="I54" s="38">
        <f t="shared" si="5"/>
        <v>7518</v>
      </c>
      <c r="J54" s="378">
        <f t="shared" si="6"/>
        <v>10203</v>
      </c>
      <c r="K54" s="327"/>
    </row>
    <row r="55" spans="1:11" ht="30" outlineLevel="1">
      <c r="A55" s="40">
        <f t="shared" si="0"/>
        <v>882</v>
      </c>
      <c r="B55" s="69" t="s">
        <v>1633</v>
      </c>
      <c r="C55" s="202" t="s">
        <v>2</v>
      </c>
      <c r="D55" s="202">
        <v>10</v>
      </c>
      <c r="E55" s="202">
        <v>10</v>
      </c>
      <c r="F55" s="38">
        <v>684</v>
      </c>
      <c r="G55" s="38">
        <f t="shared" si="4"/>
        <v>6840</v>
      </c>
      <c r="H55" s="39">
        <v>1915.1999999999998</v>
      </c>
      <c r="I55" s="38">
        <f t="shared" si="5"/>
        <v>19152</v>
      </c>
      <c r="J55" s="378">
        <f t="shared" si="6"/>
        <v>25992</v>
      </c>
      <c r="K55" s="327"/>
    </row>
    <row r="56" spans="1:11" ht="30" outlineLevel="1">
      <c r="A56" s="40">
        <f t="shared" si="0"/>
        <v>883</v>
      </c>
      <c r="B56" s="69" t="s">
        <v>1634</v>
      </c>
      <c r="C56" s="202" t="s">
        <v>2</v>
      </c>
      <c r="D56" s="202">
        <v>40</v>
      </c>
      <c r="E56" s="202">
        <v>40</v>
      </c>
      <c r="F56" s="38">
        <v>834</v>
      </c>
      <c r="G56" s="38">
        <f t="shared" si="4"/>
        <v>33360</v>
      </c>
      <c r="H56" s="39">
        <v>2335.1999999999998</v>
      </c>
      <c r="I56" s="38">
        <f t="shared" si="5"/>
        <v>93408</v>
      </c>
      <c r="J56" s="378">
        <f t="shared" si="6"/>
        <v>126768</v>
      </c>
      <c r="K56" s="327"/>
    </row>
    <row r="57" spans="1:11" ht="30" outlineLevel="1">
      <c r="A57" s="40">
        <f t="shared" si="0"/>
        <v>884</v>
      </c>
      <c r="B57" s="69" t="s">
        <v>1635</v>
      </c>
      <c r="C57" s="202" t="s">
        <v>2</v>
      </c>
      <c r="D57" s="202">
        <v>30</v>
      </c>
      <c r="E57" s="202">
        <v>30</v>
      </c>
      <c r="F57" s="38">
        <v>873</v>
      </c>
      <c r="G57" s="38">
        <f t="shared" si="4"/>
        <v>26190</v>
      </c>
      <c r="H57" s="39">
        <v>2444.3999999999996</v>
      </c>
      <c r="I57" s="38">
        <f t="shared" si="5"/>
        <v>73331.999999999985</v>
      </c>
      <c r="J57" s="378">
        <f t="shared" si="6"/>
        <v>99521.999999999985</v>
      </c>
      <c r="K57" s="327"/>
    </row>
    <row r="58" spans="1:11" ht="30" outlineLevel="1">
      <c r="A58" s="40">
        <f t="shared" si="0"/>
        <v>885</v>
      </c>
      <c r="B58" s="69" t="s">
        <v>1636</v>
      </c>
      <c r="C58" s="202" t="s">
        <v>2</v>
      </c>
      <c r="D58" s="202">
        <v>35</v>
      </c>
      <c r="E58" s="202">
        <v>35</v>
      </c>
      <c r="F58" s="38">
        <v>1010</v>
      </c>
      <c r="G58" s="38">
        <f t="shared" si="4"/>
        <v>35350</v>
      </c>
      <c r="H58" s="39">
        <v>2828.0000000000005</v>
      </c>
      <c r="I58" s="38">
        <f t="shared" si="5"/>
        <v>98980.000000000015</v>
      </c>
      <c r="J58" s="378">
        <f t="shared" si="6"/>
        <v>134330</v>
      </c>
      <c r="K58" s="327"/>
    </row>
    <row r="59" spans="1:11" ht="30" outlineLevel="1">
      <c r="A59" s="40">
        <f t="shared" si="0"/>
        <v>886</v>
      </c>
      <c r="B59" s="69" t="s">
        <v>1637</v>
      </c>
      <c r="C59" s="202" t="s">
        <v>2</v>
      </c>
      <c r="D59" s="202">
        <v>30</v>
      </c>
      <c r="E59" s="202">
        <v>30</v>
      </c>
      <c r="F59" s="38">
        <v>1475</v>
      </c>
      <c r="G59" s="38">
        <f t="shared" si="4"/>
        <v>44250</v>
      </c>
      <c r="H59" s="39">
        <v>4130</v>
      </c>
      <c r="I59" s="38">
        <f t="shared" si="5"/>
        <v>123900</v>
      </c>
      <c r="J59" s="378">
        <f t="shared" si="6"/>
        <v>168150</v>
      </c>
      <c r="K59" s="327"/>
    </row>
    <row r="60" spans="1:11" ht="45" outlineLevel="1">
      <c r="A60" s="40">
        <f t="shared" si="0"/>
        <v>887</v>
      </c>
      <c r="B60" s="69" t="s">
        <v>260</v>
      </c>
      <c r="C60" s="202" t="s">
        <v>3</v>
      </c>
      <c r="D60" s="202">
        <v>6</v>
      </c>
      <c r="E60" s="202">
        <v>6</v>
      </c>
      <c r="F60" s="38">
        <v>8925</v>
      </c>
      <c r="G60" s="38">
        <f t="shared" si="4"/>
        <v>53550</v>
      </c>
      <c r="H60" s="39">
        <v>4850</v>
      </c>
      <c r="I60" s="38">
        <f t="shared" si="5"/>
        <v>29100</v>
      </c>
      <c r="J60" s="378">
        <f t="shared" si="6"/>
        <v>82650</v>
      </c>
      <c r="K60" s="327"/>
    </row>
    <row r="61" spans="1:11" ht="45" outlineLevel="1">
      <c r="A61" s="40">
        <f t="shared" si="0"/>
        <v>888</v>
      </c>
      <c r="B61" s="69" t="s">
        <v>261</v>
      </c>
      <c r="C61" s="202" t="s">
        <v>3</v>
      </c>
      <c r="D61" s="202">
        <v>11</v>
      </c>
      <c r="E61" s="202">
        <v>11</v>
      </c>
      <c r="F61" s="38">
        <v>4401</v>
      </c>
      <c r="G61" s="38">
        <f t="shared" si="4"/>
        <v>48411</v>
      </c>
      <c r="H61" s="39">
        <v>3550</v>
      </c>
      <c r="I61" s="38">
        <f t="shared" si="5"/>
        <v>39050</v>
      </c>
      <c r="J61" s="378">
        <f t="shared" si="6"/>
        <v>87461</v>
      </c>
      <c r="K61" s="327"/>
    </row>
    <row r="62" spans="1:11" ht="15" outlineLevel="1">
      <c r="A62" s="40">
        <f t="shared" si="0"/>
        <v>889</v>
      </c>
      <c r="B62" s="69" t="s">
        <v>262</v>
      </c>
      <c r="C62" s="202" t="s">
        <v>3</v>
      </c>
      <c r="D62" s="202">
        <v>2</v>
      </c>
      <c r="E62" s="202">
        <v>2</v>
      </c>
      <c r="F62" s="38">
        <v>4886</v>
      </c>
      <c r="G62" s="38">
        <f t="shared" si="4"/>
        <v>9772</v>
      </c>
      <c r="H62" s="39">
        <v>3550</v>
      </c>
      <c r="I62" s="38">
        <f t="shared" si="5"/>
        <v>7100</v>
      </c>
      <c r="J62" s="378">
        <f t="shared" si="6"/>
        <v>16872</v>
      </c>
      <c r="K62" s="327"/>
    </row>
    <row r="63" spans="1:11" ht="30" outlineLevel="1">
      <c r="A63" s="40">
        <f t="shared" si="0"/>
        <v>890</v>
      </c>
      <c r="B63" s="69" t="s">
        <v>263</v>
      </c>
      <c r="C63" s="202" t="s">
        <v>3</v>
      </c>
      <c r="D63" s="202">
        <v>2</v>
      </c>
      <c r="E63" s="202">
        <v>2</v>
      </c>
      <c r="F63" s="38">
        <v>6750</v>
      </c>
      <c r="G63" s="38">
        <f t="shared" si="4"/>
        <v>13500</v>
      </c>
      <c r="H63" s="39">
        <v>3550</v>
      </c>
      <c r="I63" s="38">
        <f t="shared" si="5"/>
        <v>7100</v>
      </c>
      <c r="J63" s="378">
        <f t="shared" si="6"/>
        <v>20600</v>
      </c>
      <c r="K63" s="327"/>
    </row>
    <row r="64" spans="1:11" ht="30" outlineLevel="1">
      <c r="A64" s="40">
        <f t="shared" si="0"/>
        <v>891</v>
      </c>
      <c r="B64" s="69" t="s">
        <v>264</v>
      </c>
      <c r="C64" s="202" t="s">
        <v>3</v>
      </c>
      <c r="D64" s="202">
        <v>6</v>
      </c>
      <c r="E64" s="202">
        <v>6</v>
      </c>
      <c r="F64" s="38">
        <v>12000</v>
      </c>
      <c r="G64" s="38">
        <f t="shared" si="4"/>
        <v>72000</v>
      </c>
      <c r="H64" s="39">
        <v>5760</v>
      </c>
      <c r="I64" s="38">
        <f t="shared" si="5"/>
        <v>34560</v>
      </c>
      <c r="J64" s="378">
        <f t="shared" si="6"/>
        <v>106560</v>
      </c>
      <c r="K64" s="327"/>
    </row>
    <row r="65" spans="1:10" ht="15">
      <c r="A65" s="7"/>
      <c r="B65" s="416"/>
    </row>
    <row r="66" spans="1:10" ht="15.6" customHeight="1">
      <c r="A66" s="1003" t="s">
        <v>3596</v>
      </c>
      <c r="B66" s="1003"/>
      <c r="C66" s="1003"/>
      <c r="D66" s="1003"/>
      <c r="E66" s="1003"/>
      <c r="F66" s="1003"/>
      <c r="G66" s="380">
        <f>SUM(G20:G65)</f>
        <v>3593783.6269999999</v>
      </c>
      <c r="H66" s="332"/>
      <c r="I66" s="380">
        <f>SUM(I20:I65)</f>
        <v>5356647.0485999994</v>
      </c>
      <c r="J66" s="306">
        <f>SUM(J20:J65)</f>
        <v>8950430.6755999997</v>
      </c>
    </row>
    <row r="67" spans="1:10">
      <c r="A67" s="1003" t="s">
        <v>3626</v>
      </c>
      <c r="B67" s="1003"/>
      <c r="C67" s="1003"/>
      <c r="D67" s="1003"/>
      <c r="E67" s="1003"/>
      <c r="F67" s="1003"/>
      <c r="G67" s="380">
        <f>SUM(G44:G64)</f>
        <v>2519009</v>
      </c>
      <c r="H67" s="596"/>
      <c r="I67" s="380">
        <f>SUM(I44:I64)</f>
        <v>4262573</v>
      </c>
      <c r="J67" s="306">
        <f>G67+I67</f>
        <v>6781582</v>
      </c>
    </row>
    <row r="68" spans="1:10">
      <c r="A68" s="1003" t="s">
        <v>3624</v>
      </c>
      <c r="B68" s="1003"/>
      <c r="C68" s="1003"/>
      <c r="D68" s="1003"/>
      <c r="E68" s="1003"/>
      <c r="F68" s="1003"/>
      <c r="G68" s="380">
        <f>SUM(G20:G43)</f>
        <v>1074774.6269999999</v>
      </c>
      <c r="H68" s="596"/>
      <c r="I68" s="380">
        <f>SUM(I20:I43)</f>
        <v>1094074.0486000001</v>
      </c>
      <c r="J68" s="306">
        <f>G68+I68</f>
        <v>2168848.6755999997</v>
      </c>
    </row>
    <row r="69" spans="1:10">
      <c r="A69" s="7"/>
      <c r="B69" s="480"/>
    </row>
    <row r="70" spans="1:10" ht="15">
      <c r="A70" s="7"/>
      <c r="B70" s="416"/>
    </row>
    <row r="71" spans="1:10">
      <c r="A71" s="7"/>
      <c r="B71" s="480"/>
    </row>
    <row r="72" spans="1:10" ht="15">
      <c r="A72" s="7"/>
      <c r="B72" s="416"/>
    </row>
    <row r="73" spans="1:10" ht="15">
      <c r="A73" s="7"/>
      <c r="B73" s="416"/>
    </row>
    <row r="74" spans="1:10" ht="15">
      <c r="A74" s="7"/>
      <c r="B74" s="416"/>
    </row>
    <row r="75" spans="1:10" ht="15">
      <c r="A75" s="7"/>
      <c r="B75" s="416"/>
    </row>
    <row r="76" spans="1:10" ht="15">
      <c r="A76" s="7"/>
      <c r="B76" s="416"/>
    </row>
    <row r="77" spans="1:10" ht="15">
      <c r="A77" s="7"/>
      <c r="B77" s="416"/>
    </row>
    <row r="78" spans="1:10">
      <c r="A78" s="7"/>
      <c r="B78" s="480"/>
    </row>
    <row r="79" spans="1:10" ht="15">
      <c r="A79" s="7"/>
      <c r="B79" s="416"/>
    </row>
    <row r="80" spans="1:10" ht="15">
      <c r="A80" s="7"/>
      <c r="B80" s="416"/>
    </row>
    <row r="81" spans="1:4" ht="15">
      <c r="A81" s="7"/>
      <c r="B81" s="416"/>
    </row>
    <row r="82" spans="1:4" ht="15">
      <c r="A82" s="7"/>
      <c r="B82" s="416"/>
    </row>
    <row r="83" spans="1:4" ht="15">
      <c r="A83" s="7"/>
      <c r="B83" s="416"/>
    </row>
    <row r="84" spans="1:4" ht="15">
      <c r="A84" s="7"/>
      <c r="B84" s="416"/>
    </row>
    <row r="85" spans="1:4" ht="15">
      <c r="A85" s="7"/>
      <c r="B85" s="416"/>
    </row>
    <row r="86" spans="1:4" ht="15">
      <c r="A86" s="7"/>
      <c r="B86" s="416"/>
    </row>
    <row r="87" spans="1:4" ht="15">
      <c r="A87" s="7"/>
      <c r="B87" s="416"/>
    </row>
    <row r="88" spans="1:4" ht="15">
      <c r="A88" s="7"/>
      <c r="B88" s="416"/>
    </row>
    <row r="89" spans="1:4" ht="15">
      <c r="A89" s="7"/>
      <c r="B89" s="416"/>
    </row>
    <row r="90" spans="1:4" ht="15">
      <c r="A90" s="7"/>
      <c r="B90" s="416"/>
    </row>
    <row r="91" spans="1:4" ht="15">
      <c r="A91" s="7"/>
      <c r="B91" s="416"/>
    </row>
    <row r="92" spans="1:4">
      <c r="A92" s="7"/>
      <c r="B92" s="481"/>
    </row>
    <row r="93" spans="1:4">
      <c r="A93" s="7"/>
      <c r="B93" s="480"/>
    </row>
    <row r="94" spans="1:4" ht="15">
      <c r="A94" s="7"/>
      <c r="B94" s="416"/>
      <c r="C94" s="996"/>
      <c r="D94" s="996"/>
    </row>
    <row r="95" spans="1:4" ht="15">
      <c r="A95" s="7"/>
      <c r="B95" s="416"/>
      <c r="C95" s="996"/>
      <c r="D95" s="996"/>
    </row>
    <row r="96" spans="1:4" ht="15">
      <c r="A96" s="7"/>
      <c r="B96" s="416"/>
      <c r="C96" s="996"/>
      <c r="D96" s="996"/>
    </row>
    <row r="97" spans="1:4" ht="15">
      <c r="A97" s="7"/>
      <c r="B97" s="416"/>
      <c r="C97" s="996"/>
      <c r="D97" s="996"/>
    </row>
    <row r="98" spans="1:4">
      <c r="A98" s="7"/>
      <c r="B98" s="480"/>
    </row>
    <row r="99" spans="1:4" ht="15">
      <c r="A99" s="7"/>
      <c r="B99" s="416"/>
    </row>
    <row r="100" spans="1:4">
      <c r="A100" s="7"/>
      <c r="B100" s="480"/>
    </row>
    <row r="101" spans="1:4" ht="15">
      <c r="A101" s="7"/>
      <c r="B101" s="416"/>
    </row>
    <row r="102" spans="1:4" ht="15">
      <c r="A102" s="7"/>
      <c r="B102" s="416"/>
    </row>
    <row r="103" spans="1:4" ht="15">
      <c r="A103" s="7"/>
      <c r="B103" s="416"/>
    </row>
    <row r="104" spans="1:4" ht="15">
      <c r="A104" s="7"/>
      <c r="B104" s="416"/>
    </row>
    <row r="105" spans="1:4" ht="15">
      <c r="A105" s="7"/>
      <c r="B105" s="416"/>
    </row>
    <row r="106" spans="1:4" ht="15">
      <c r="A106" s="7"/>
      <c r="B106" s="416"/>
    </row>
    <row r="107" spans="1:4">
      <c r="A107" s="7"/>
      <c r="B107" s="480"/>
    </row>
    <row r="108" spans="1:4" ht="15">
      <c r="A108" s="7"/>
      <c r="B108" s="416"/>
    </row>
    <row r="109" spans="1:4" ht="15">
      <c r="A109" s="7"/>
      <c r="B109" s="416"/>
    </row>
    <row r="110" spans="1:4" ht="15">
      <c r="A110" s="7"/>
      <c r="B110" s="416"/>
    </row>
    <row r="111" spans="1:4" ht="15">
      <c r="A111" s="7"/>
      <c r="B111" s="416"/>
    </row>
    <row r="112" spans="1:4" ht="15">
      <c r="A112" s="7"/>
      <c r="B112" s="416"/>
    </row>
    <row r="113" spans="1:4" ht="15">
      <c r="A113" s="7"/>
      <c r="B113" s="416"/>
    </row>
    <row r="114" spans="1:4" ht="15">
      <c r="A114" s="7"/>
      <c r="B114" s="416"/>
    </row>
    <row r="115" spans="1:4" ht="15">
      <c r="A115" s="7"/>
      <c r="B115" s="416"/>
    </row>
    <row r="116" spans="1:4" ht="15">
      <c r="A116" s="7"/>
      <c r="B116" s="416"/>
    </row>
    <row r="117" spans="1:4" ht="15">
      <c r="A117" s="7"/>
      <c r="B117" s="416"/>
    </row>
    <row r="118" spans="1:4" ht="15">
      <c r="A118" s="7"/>
      <c r="B118" s="416"/>
    </row>
    <row r="119" spans="1:4" ht="15">
      <c r="A119" s="7"/>
      <c r="B119" s="416"/>
    </row>
    <row r="120" spans="1:4" ht="15">
      <c r="A120" s="7"/>
      <c r="B120" s="416"/>
    </row>
    <row r="121" spans="1:4">
      <c r="A121" s="7"/>
      <c r="B121" s="481"/>
    </row>
    <row r="122" spans="1:4">
      <c r="A122" s="7"/>
      <c r="B122" s="480"/>
    </row>
    <row r="123" spans="1:4" ht="15">
      <c r="A123" s="7"/>
      <c r="B123" s="416"/>
      <c r="C123" s="996"/>
      <c r="D123" s="996"/>
    </row>
    <row r="124" spans="1:4" ht="15">
      <c r="A124" s="7"/>
      <c r="B124" s="416"/>
      <c r="C124" s="996"/>
      <c r="D124" s="996"/>
    </row>
    <row r="125" spans="1:4" ht="15">
      <c r="A125" s="7"/>
      <c r="B125" s="416"/>
      <c r="C125" s="996"/>
      <c r="D125" s="996"/>
    </row>
    <row r="126" spans="1:4" ht="15">
      <c r="A126" s="7"/>
      <c r="B126" s="416"/>
      <c r="C126" s="996"/>
      <c r="D126" s="996"/>
    </row>
    <row r="127" spans="1:4">
      <c r="A127" s="7"/>
      <c r="B127" s="480"/>
    </row>
    <row r="128" spans="1:4" ht="15">
      <c r="A128" s="7"/>
      <c r="B128" s="416"/>
    </row>
    <row r="129" spans="1:2">
      <c r="A129" s="7"/>
      <c r="B129" s="480"/>
    </row>
    <row r="130" spans="1:2" ht="15">
      <c r="A130" s="7"/>
      <c r="B130" s="416"/>
    </row>
    <row r="131" spans="1:2" ht="15">
      <c r="A131" s="7"/>
      <c r="B131" s="416"/>
    </row>
    <row r="132" spans="1:2" ht="15">
      <c r="A132" s="7"/>
      <c r="B132" s="416"/>
    </row>
    <row r="133" spans="1:2" ht="15">
      <c r="A133" s="7"/>
      <c r="B133" s="416"/>
    </row>
    <row r="134" spans="1:2" ht="15">
      <c r="A134" s="7"/>
      <c r="B134" s="416"/>
    </row>
    <row r="135" spans="1:2" ht="15">
      <c r="A135" s="7"/>
      <c r="B135" s="416"/>
    </row>
    <row r="136" spans="1:2">
      <c r="A136" s="7"/>
      <c r="B136" s="480"/>
    </row>
    <row r="137" spans="1:2" ht="15">
      <c r="A137" s="7"/>
      <c r="B137" s="416"/>
    </row>
    <row r="138" spans="1:2" ht="15">
      <c r="A138" s="7"/>
      <c r="B138" s="416"/>
    </row>
    <row r="139" spans="1:2" ht="15">
      <c r="A139" s="7"/>
      <c r="B139" s="416"/>
    </row>
    <row r="140" spans="1:2" ht="15">
      <c r="A140" s="7"/>
      <c r="B140" s="416"/>
    </row>
    <row r="141" spans="1:2" ht="15">
      <c r="A141" s="7"/>
      <c r="B141" s="416"/>
    </row>
    <row r="142" spans="1:2" ht="15">
      <c r="A142" s="7"/>
      <c r="B142" s="416"/>
    </row>
    <row r="143" spans="1:2" ht="15">
      <c r="A143" s="7"/>
      <c r="B143" s="416"/>
    </row>
    <row r="144" spans="1:2" ht="15">
      <c r="A144" s="7"/>
      <c r="B144" s="416"/>
    </row>
    <row r="145" spans="1:4" ht="15">
      <c r="A145" s="7"/>
      <c r="B145" s="416"/>
    </row>
    <row r="146" spans="1:4" ht="15">
      <c r="A146" s="7"/>
      <c r="B146" s="416"/>
    </row>
    <row r="147" spans="1:4" ht="15">
      <c r="A147" s="7"/>
      <c r="B147" s="416"/>
    </row>
    <row r="148" spans="1:4" ht="15">
      <c r="A148" s="7"/>
      <c r="B148" s="416"/>
    </row>
    <row r="149" spans="1:4" ht="15">
      <c r="A149" s="7"/>
      <c r="B149" s="416"/>
    </row>
    <row r="150" spans="1:4">
      <c r="A150" s="7"/>
      <c r="B150" s="481"/>
    </row>
    <row r="151" spans="1:4">
      <c r="A151" s="7"/>
      <c r="B151" s="480"/>
    </row>
    <row r="152" spans="1:4" ht="15">
      <c r="A152" s="7"/>
      <c r="B152" s="416"/>
      <c r="C152" s="996"/>
      <c r="D152" s="996"/>
    </row>
    <row r="153" spans="1:4" ht="15">
      <c r="A153" s="7"/>
      <c r="B153" s="416"/>
      <c r="C153" s="996"/>
      <c r="D153" s="996"/>
    </row>
    <row r="154" spans="1:4" ht="15">
      <c r="A154" s="7"/>
      <c r="B154" s="416"/>
      <c r="C154" s="996"/>
      <c r="D154" s="996"/>
    </row>
    <row r="155" spans="1:4" ht="15">
      <c r="A155" s="7"/>
      <c r="B155" s="416"/>
      <c r="C155" s="996"/>
      <c r="D155" s="996"/>
    </row>
    <row r="156" spans="1:4">
      <c r="A156" s="7"/>
      <c r="B156" s="480"/>
    </row>
    <row r="157" spans="1:4" ht="15">
      <c r="A157" s="7"/>
      <c r="B157" s="416"/>
    </row>
    <row r="158" spans="1:4">
      <c r="A158" s="7"/>
      <c r="B158" s="480"/>
    </row>
    <row r="159" spans="1:4" ht="15">
      <c r="A159" s="7"/>
      <c r="B159" s="416"/>
    </row>
    <row r="160" spans="1:4" ht="15">
      <c r="A160" s="7"/>
      <c r="B160" s="416"/>
    </row>
    <row r="161" spans="1:4" ht="15">
      <c r="A161" s="7"/>
      <c r="B161" s="416"/>
    </row>
    <row r="162" spans="1:4" ht="15">
      <c r="A162" s="7"/>
      <c r="B162" s="416"/>
    </row>
    <row r="163" spans="1:4" ht="15">
      <c r="A163" s="7"/>
      <c r="B163" s="416"/>
    </row>
    <row r="164" spans="1:4" ht="15">
      <c r="A164" s="7"/>
      <c r="B164" s="416"/>
    </row>
    <row r="165" spans="1:4">
      <c r="A165" s="7"/>
      <c r="B165" s="480"/>
    </row>
    <row r="166" spans="1:4" ht="15">
      <c r="A166" s="7"/>
      <c r="B166" s="416"/>
    </row>
    <row r="167" spans="1:4" ht="15">
      <c r="A167" s="7"/>
      <c r="B167" s="416"/>
    </row>
    <row r="168" spans="1:4" ht="15">
      <c r="A168" s="7"/>
      <c r="B168" s="416"/>
    </row>
    <row r="169" spans="1:4" ht="15">
      <c r="A169" s="7"/>
      <c r="B169" s="416"/>
    </row>
    <row r="170" spans="1:4" ht="15">
      <c r="A170" s="7"/>
      <c r="B170" s="416"/>
    </row>
    <row r="171" spans="1:4" ht="15">
      <c r="A171" s="7"/>
      <c r="B171" s="416"/>
    </row>
    <row r="172" spans="1:4" ht="15">
      <c r="A172" s="7"/>
      <c r="B172" s="416"/>
    </row>
    <row r="173" spans="1:4">
      <c r="A173" s="7"/>
      <c r="B173" s="481"/>
    </row>
    <row r="174" spans="1:4">
      <c r="A174" s="7"/>
      <c r="B174" s="480"/>
    </row>
    <row r="175" spans="1:4" ht="15">
      <c r="A175" s="7"/>
      <c r="B175" s="416"/>
      <c r="C175" s="996"/>
      <c r="D175" s="996"/>
    </row>
    <row r="176" spans="1:4" ht="15">
      <c r="A176" s="7"/>
      <c r="B176" s="416"/>
      <c r="C176" s="996"/>
      <c r="D176" s="996"/>
    </row>
    <row r="177" spans="1:4" ht="15">
      <c r="A177" s="7"/>
      <c r="B177" s="416"/>
      <c r="C177" s="996"/>
      <c r="D177" s="996"/>
    </row>
    <row r="178" spans="1:4" ht="15">
      <c r="A178" s="7"/>
      <c r="B178" s="416"/>
      <c r="C178" s="996"/>
      <c r="D178" s="996"/>
    </row>
    <row r="179" spans="1:4">
      <c r="A179" s="7"/>
      <c r="B179" s="480"/>
    </row>
    <row r="180" spans="1:4" ht="15">
      <c r="A180" s="7"/>
      <c r="B180" s="416"/>
    </row>
    <row r="181" spans="1:4">
      <c r="A181" s="7"/>
      <c r="B181" s="480"/>
    </row>
    <row r="182" spans="1:4" ht="15">
      <c r="A182" s="7"/>
      <c r="B182" s="416"/>
    </row>
    <row r="183" spans="1:4" ht="15">
      <c r="A183" s="7"/>
      <c r="B183" s="416"/>
    </row>
    <row r="184" spans="1:4" ht="15">
      <c r="A184" s="7"/>
      <c r="B184" s="416"/>
    </row>
    <row r="185" spans="1:4" ht="15">
      <c r="A185" s="7"/>
      <c r="B185" s="416"/>
    </row>
    <row r="186" spans="1:4" ht="15">
      <c r="A186" s="7"/>
      <c r="B186" s="416"/>
    </row>
    <row r="187" spans="1:4" ht="15">
      <c r="A187" s="7"/>
      <c r="B187" s="416"/>
    </row>
    <row r="188" spans="1:4">
      <c r="A188" s="7"/>
      <c r="B188" s="480"/>
    </row>
    <row r="189" spans="1:4" ht="15">
      <c r="A189" s="7"/>
      <c r="B189" s="416"/>
    </row>
    <row r="190" spans="1:4" ht="15">
      <c r="A190" s="7"/>
      <c r="B190" s="416"/>
    </row>
    <row r="191" spans="1:4" ht="15">
      <c r="A191" s="7"/>
      <c r="B191" s="416"/>
    </row>
    <row r="192" spans="1:4" ht="15">
      <c r="A192" s="7"/>
      <c r="B192" s="416"/>
    </row>
    <row r="193" spans="1:4" ht="15">
      <c r="A193" s="7"/>
      <c r="B193" s="416"/>
    </row>
    <row r="194" spans="1:4" ht="15">
      <c r="A194" s="7"/>
      <c r="B194" s="416"/>
    </row>
    <row r="195" spans="1:4" ht="15">
      <c r="A195" s="7"/>
      <c r="B195" s="416"/>
    </row>
    <row r="196" spans="1:4">
      <c r="A196" s="7"/>
      <c r="B196" s="481"/>
    </row>
    <row r="197" spans="1:4">
      <c r="A197" s="7"/>
      <c r="B197" s="480"/>
    </row>
    <row r="198" spans="1:4" ht="15">
      <c r="A198" s="7"/>
      <c r="B198" s="416"/>
      <c r="C198" s="996"/>
      <c r="D198" s="996"/>
    </row>
    <row r="199" spans="1:4" ht="15">
      <c r="A199" s="7"/>
      <c r="B199" s="416"/>
      <c r="C199" s="996"/>
      <c r="D199" s="996"/>
    </row>
    <row r="200" spans="1:4" ht="15">
      <c r="A200" s="7"/>
      <c r="B200" s="416"/>
      <c r="C200" s="996"/>
      <c r="D200" s="996"/>
    </row>
    <row r="201" spans="1:4" ht="15">
      <c r="A201" s="7"/>
      <c r="B201" s="416"/>
      <c r="C201" s="996"/>
      <c r="D201" s="996"/>
    </row>
    <row r="202" spans="1:4">
      <c r="A202" s="7"/>
      <c r="B202" s="480"/>
    </row>
    <row r="203" spans="1:4" ht="15">
      <c r="A203" s="7"/>
      <c r="B203" s="416"/>
    </row>
    <row r="204" spans="1:4">
      <c r="A204" s="7"/>
      <c r="B204" s="480"/>
    </row>
    <row r="205" spans="1:4" ht="15">
      <c r="A205" s="7"/>
      <c r="B205" s="416"/>
    </row>
    <row r="206" spans="1:4" ht="15">
      <c r="A206" s="7"/>
      <c r="B206" s="416"/>
    </row>
    <row r="207" spans="1:4" ht="15">
      <c r="A207" s="7"/>
      <c r="B207" s="416"/>
    </row>
    <row r="208" spans="1:4" ht="15">
      <c r="A208" s="7"/>
      <c r="B208" s="416"/>
    </row>
    <row r="209" spans="1:2" ht="15">
      <c r="A209" s="7"/>
      <c r="B209" s="416"/>
    </row>
    <row r="210" spans="1:2" ht="15">
      <c r="A210" s="7"/>
      <c r="B210" s="416"/>
    </row>
    <row r="211" spans="1:2">
      <c r="A211" s="7"/>
      <c r="B211" s="480"/>
    </row>
    <row r="212" spans="1:2" ht="15">
      <c r="A212" s="7"/>
      <c r="B212" s="416"/>
    </row>
    <row r="213" spans="1:2" ht="15">
      <c r="A213" s="7"/>
      <c r="B213" s="416"/>
    </row>
    <row r="214" spans="1:2" ht="15">
      <c r="A214" s="7"/>
      <c r="B214" s="416"/>
    </row>
    <row r="215" spans="1:2" ht="15">
      <c r="A215" s="7"/>
      <c r="B215" s="416"/>
    </row>
    <row r="216" spans="1:2" ht="15">
      <c r="A216" s="7"/>
      <c r="B216" s="416"/>
    </row>
    <row r="217" spans="1:2" ht="15">
      <c r="A217" s="7"/>
      <c r="B217" s="416"/>
    </row>
    <row r="218" spans="1:2" ht="15">
      <c r="A218" s="7"/>
      <c r="B218" s="416"/>
    </row>
    <row r="219" spans="1:2" ht="15">
      <c r="A219" s="7"/>
      <c r="B219" s="416"/>
    </row>
    <row r="220" spans="1:2" ht="15">
      <c r="A220" s="7"/>
      <c r="B220" s="416"/>
    </row>
    <row r="221" spans="1:2" ht="15">
      <c r="A221" s="7"/>
      <c r="B221" s="416"/>
    </row>
    <row r="222" spans="1:2" ht="15">
      <c r="A222" s="7"/>
      <c r="B222" s="416"/>
    </row>
    <row r="223" spans="1:2" ht="15">
      <c r="A223" s="7"/>
      <c r="B223" s="416"/>
    </row>
    <row r="224" spans="1:2" ht="15">
      <c r="A224" s="7"/>
      <c r="B224" s="416"/>
    </row>
    <row r="225" spans="1:2" ht="15">
      <c r="A225" s="7"/>
      <c r="B225" s="416"/>
    </row>
    <row r="226" spans="1:2" ht="15">
      <c r="A226" s="7"/>
      <c r="B226" s="416"/>
    </row>
    <row r="227" spans="1:2" ht="15">
      <c r="A227" s="7"/>
      <c r="B227" s="416"/>
    </row>
    <row r="228" spans="1:2" ht="15">
      <c r="A228" s="7"/>
      <c r="B228" s="416"/>
    </row>
    <row r="229" spans="1:2" ht="15">
      <c r="A229" s="7"/>
      <c r="B229" s="416"/>
    </row>
    <row r="230" spans="1:2" ht="15">
      <c r="A230" s="7"/>
      <c r="B230" s="416"/>
    </row>
    <row r="231" spans="1:2" ht="15">
      <c r="A231" s="7"/>
      <c r="B231" s="416"/>
    </row>
    <row r="232" spans="1:2" ht="15">
      <c r="A232" s="7"/>
      <c r="B232" s="416"/>
    </row>
    <row r="233" spans="1:2" ht="15">
      <c r="A233" s="7"/>
      <c r="B233" s="416"/>
    </row>
    <row r="234" spans="1:2" ht="15">
      <c r="A234" s="7"/>
      <c r="B234" s="416"/>
    </row>
    <row r="235" spans="1:2" ht="15">
      <c r="A235" s="7"/>
      <c r="B235" s="416"/>
    </row>
    <row r="236" spans="1:2" ht="15">
      <c r="A236" s="7"/>
      <c r="B236" s="416"/>
    </row>
    <row r="237" spans="1:2" ht="15">
      <c r="A237" s="7"/>
      <c r="B237" s="416"/>
    </row>
    <row r="238" spans="1:2" ht="15">
      <c r="A238" s="7"/>
      <c r="B238" s="416"/>
    </row>
    <row r="239" spans="1:2" ht="15">
      <c r="A239" s="7"/>
      <c r="B239" s="416"/>
    </row>
    <row r="240" spans="1:2" ht="15">
      <c r="A240" s="7"/>
      <c r="B240" s="416"/>
    </row>
    <row r="241" spans="1:4" ht="15">
      <c r="A241" s="7"/>
      <c r="B241" s="416"/>
    </row>
    <row r="242" spans="1:4">
      <c r="A242" s="7"/>
      <c r="B242" s="481"/>
    </row>
    <row r="243" spans="1:4">
      <c r="A243" s="7"/>
      <c r="B243" s="480"/>
    </row>
    <row r="244" spans="1:4" ht="15">
      <c r="A244" s="7"/>
      <c r="B244" s="416"/>
      <c r="C244" s="996"/>
      <c r="D244" s="996"/>
    </row>
    <row r="245" spans="1:4" ht="15">
      <c r="A245" s="7"/>
      <c r="B245" s="416"/>
      <c r="C245" s="996"/>
      <c r="D245" s="996"/>
    </row>
    <row r="246" spans="1:4" ht="15">
      <c r="A246" s="7"/>
      <c r="B246" s="416"/>
      <c r="C246" s="996"/>
      <c r="D246" s="996"/>
    </row>
    <row r="247" spans="1:4" ht="15">
      <c r="A247" s="7"/>
      <c r="B247" s="416"/>
      <c r="C247" s="996"/>
      <c r="D247" s="996"/>
    </row>
    <row r="248" spans="1:4">
      <c r="A248" s="7"/>
      <c r="B248" s="480"/>
    </row>
    <row r="249" spans="1:4" ht="15">
      <c r="A249" s="7"/>
      <c r="B249" s="416"/>
    </row>
    <row r="250" spans="1:4">
      <c r="A250" s="7"/>
      <c r="B250" s="480"/>
    </row>
    <row r="251" spans="1:4" ht="15">
      <c r="A251" s="7"/>
      <c r="B251" s="416"/>
    </row>
    <row r="252" spans="1:4" ht="15">
      <c r="A252" s="7"/>
      <c r="B252" s="416"/>
    </row>
    <row r="253" spans="1:4" ht="15">
      <c r="A253" s="7"/>
      <c r="B253" s="416"/>
    </row>
    <row r="254" spans="1:4" ht="15">
      <c r="A254" s="7"/>
      <c r="B254" s="416"/>
    </row>
    <row r="255" spans="1:4" ht="15">
      <c r="A255" s="7"/>
      <c r="B255" s="416"/>
    </row>
    <row r="256" spans="1:4" ht="15">
      <c r="A256" s="7"/>
      <c r="B256" s="416"/>
    </row>
    <row r="257" spans="1:4">
      <c r="A257" s="7"/>
      <c r="B257" s="480"/>
    </row>
    <row r="258" spans="1:4" ht="15">
      <c r="A258" s="7"/>
      <c r="B258" s="416"/>
    </row>
    <row r="259" spans="1:4" ht="15">
      <c r="A259" s="7"/>
      <c r="B259" s="416"/>
    </row>
    <row r="260" spans="1:4" ht="15">
      <c r="A260" s="7"/>
      <c r="B260" s="416"/>
    </row>
    <row r="261" spans="1:4" ht="15">
      <c r="A261" s="7"/>
      <c r="B261" s="416"/>
    </row>
    <row r="262" spans="1:4" ht="15">
      <c r="A262" s="7"/>
      <c r="B262" s="416"/>
    </row>
    <row r="263" spans="1:4" ht="15">
      <c r="A263" s="7"/>
      <c r="B263" s="416"/>
    </row>
    <row r="264" spans="1:4" ht="15">
      <c r="A264" s="7"/>
      <c r="B264" s="416"/>
    </row>
    <row r="265" spans="1:4">
      <c r="A265" s="7"/>
      <c r="B265" s="481"/>
    </row>
    <row r="266" spans="1:4">
      <c r="A266" s="7"/>
      <c r="B266" s="480"/>
    </row>
    <row r="267" spans="1:4" ht="15">
      <c r="A267" s="7"/>
      <c r="B267" s="416"/>
      <c r="C267" s="996"/>
      <c r="D267" s="996"/>
    </row>
    <row r="268" spans="1:4" ht="15">
      <c r="A268" s="7"/>
      <c r="B268" s="416"/>
      <c r="C268" s="996"/>
      <c r="D268" s="996"/>
    </row>
    <row r="269" spans="1:4" ht="15">
      <c r="A269" s="7"/>
      <c r="B269" s="416"/>
      <c r="C269" s="996"/>
      <c r="D269" s="996"/>
    </row>
    <row r="270" spans="1:4" ht="15">
      <c r="A270" s="7"/>
      <c r="B270" s="416"/>
      <c r="C270" s="996"/>
      <c r="D270" s="996"/>
    </row>
    <row r="271" spans="1:4">
      <c r="A271" s="7"/>
      <c r="B271" s="480"/>
    </row>
    <row r="272" spans="1:4" ht="15">
      <c r="A272" s="7"/>
      <c r="B272" s="416"/>
    </row>
    <row r="273" spans="1:2">
      <c r="A273" s="7"/>
      <c r="B273" s="480"/>
    </row>
    <row r="274" spans="1:2" ht="15">
      <c r="A274" s="7"/>
      <c r="B274" s="416"/>
    </row>
    <row r="275" spans="1:2" ht="15">
      <c r="A275" s="7"/>
      <c r="B275" s="416"/>
    </row>
    <row r="276" spans="1:2" ht="15">
      <c r="A276" s="7"/>
      <c r="B276" s="416"/>
    </row>
    <row r="277" spans="1:2" ht="15">
      <c r="A277" s="7"/>
      <c r="B277" s="416"/>
    </row>
    <row r="278" spans="1:2" ht="15">
      <c r="A278" s="7"/>
      <c r="B278" s="416"/>
    </row>
    <row r="279" spans="1:2" ht="15">
      <c r="A279" s="7"/>
      <c r="B279" s="416"/>
    </row>
    <row r="280" spans="1:2">
      <c r="A280" s="7"/>
      <c r="B280" s="480"/>
    </row>
    <row r="281" spans="1:2" ht="15">
      <c r="A281" s="7"/>
      <c r="B281" s="416"/>
    </row>
    <row r="282" spans="1:2" ht="15">
      <c r="A282" s="7"/>
      <c r="B282" s="416"/>
    </row>
    <row r="283" spans="1:2" ht="15">
      <c r="A283" s="7"/>
      <c r="B283" s="416"/>
    </row>
    <row r="284" spans="1:2" ht="15">
      <c r="A284" s="7"/>
      <c r="B284" s="416"/>
    </row>
    <row r="285" spans="1:2" ht="15">
      <c r="A285" s="7"/>
      <c r="B285" s="416"/>
    </row>
    <row r="286" spans="1:2" ht="15">
      <c r="A286" s="7"/>
      <c r="B286" s="416"/>
    </row>
    <row r="287" spans="1:2" ht="15">
      <c r="A287" s="7"/>
      <c r="B287" s="416"/>
    </row>
    <row r="288" spans="1:2" ht="15">
      <c r="A288" s="7"/>
      <c r="B288" s="416"/>
    </row>
    <row r="289" spans="1:2" ht="15">
      <c r="A289" s="7"/>
      <c r="B289" s="416"/>
    </row>
    <row r="290" spans="1:2" ht="15">
      <c r="A290" s="7"/>
      <c r="B290" s="416"/>
    </row>
    <row r="291" spans="1:2" ht="15">
      <c r="A291" s="7"/>
      <c r="B291" s="416"/>
    </row>
    <row r="292" spans="1:2" ht="15">
      <c r="A292" s="7"/>
      <c r="B292" s="416"/>
    </row>
    <row r="293" spans="1:2" ht="15">
      <c r="A293" s="7"/>
      <c r="B293" s="416"/>
    </row>
    <row r="294" spans="1:2" ht="15">
      <c r="A294" s="7"/>
      <c r="B294" s="416"/>
    </row>
    <row r="295" spans="1:2" ht="15">
      <c r="A295" s="7"/>
      <c r="B295" s="416"/>
    </row>
    <row r="296" spans="1:2" ht="15">
      <c r="A296" s="7"/>
      <c r="B296" s="416"/>
    </row>
    <row r="297" spans="1:2" ht="15">
      <c r="A297" s="7"/>
      <c r="B297" s="416"/>
    </row>
    <row r="298" spans="1:2" ht="15">
      <c r="A298" s="7"/>
      <c r="B298" s="416"/>
    </row>
    <row r="299" spans="1:2" ht="15">
      <c r="A299" s="7"/>
      <c r="B299" s="416"/>
    </row>
    <row r="300" spans="1:2" ht="15">
      <c r="A300" s="7"/>
      <c r="B300" s="416"/>
    </row>
    <row r="301" spans="1:2" ht="15">
      <c r="A301" s="7"/>
      <c r="B301" s="416"/>
    </row>
    <row r="302" spans="1:2" ht="15">
      <c r="A302" s="7"/>
      <c r="B302" s="416"/>
    </row>
    <row r="303" spans="1:2" ht="15">
      <c r="A303" s="7"/>
      <c r="B303" s="416"/>
    </row>
    <row r="304" spans="1:2" ht="15">
      <c r="A304" s="7"/>
      <c r="B304" s="416"/>
    </row>
    <row r="305" spans="1:4" ht="15">
      <c r="A305" s="7"/>
      <c r="B305" s="416"/>
    </row>
    <row r="306" spans="1:4" ht="15">
      <c r="A306" s="7"/>
      <c r="B306" s="416"/>
    </row>
    <row r="307" spans="1:4" ht="15">
      <c r="A307" s="7"/>
      <c r="B307" s="416"/>
    </row>
    <row r="308" spans="1:4" ht="15">
      <c r="A308" s="7"/>
      <c r="B308" s="416"/>
    </row>
    <row r="309" spans="1:4" ht="15">
      <c r="A309" s="7"/>
      <c r="B309" s="416"/>
    </row>
    <row r="310" spans="1:4" ht="15">
      <c r="A310" s="7"/>
      <c r="B310" s="416"/>
    </row>
    <row r="311" spans="1:4">
      <c r="A311" s="7"/>
      <c r="B311" s="481"/>
    </row>
    <row r="312" spans="1:4">
      <c r="A312" s="7"/>
      <c r="B312" s="480"/>
    </row>
    <row r="313" spans="1:4" ht="15">
      <c r="A313" s="7"/>
      <c r="B313" s="416"/>
      <c r="C313" s="996"/>
      <c r="D313" s="996"/>
    </row>
    <row r="314" spans="1:4" ht="15">
      <c r="A314" s="7"/>
      <c r="B314" s="416"/>
      <c r="C314" s="996"/>
      <c r="D314" s="996"/>
    </row>
    <row r="315" spans="1:4" ht="15">
      <c r="A315" s="7"/>
      <c r="B315" s="416"/>
      <c r="C315" s="996"/>
      <c r="D315" s="996"/>
    </row>
    <row r="316" spans="1:4" ht="15">
      <c r="A316" s="7"/>
      <c r="B316" s="416"/>
      <c r="C316" s="996"/>
      <c r="D316" s="996"/>
    </row>
    <row r="317" spans="1:4">
      <c r="A317" s="7"/>
      <c r="B317" s="480"/>
    </row>
    <row r="318" spans="1:4" ht="15">
      <c r="A318" s="7"/>
      <c r="B318" s="416"/>
    </row>
    <row r="319" spans="1:4">
      <c r="A319" s="7"/>
      <c r="B319" s="480"/>
    </row>
    <row r="320" spans="1:4" ht="15">
      <c r="A320" s="7"/>
      <c r="B320" s="416"/>
    </row>
    <row r="321" spans="1:4" ht="15">
      <c r="A321" s="7"/>
      <c r="B321" s="416"/>
    </row>
    <row r="322" spans="1:4" ht="15">
      <c r="A322" s="7"/>
      <c r="B322" s="416"/>
    </row>
    <row r="323" spans="1:4" ht="15">
      <c r="A323" s="7"/>
      <c r="B323" s="416"/>
    </row>
    <row r="324" spans="1:4" ht="15">
      <c r="A324" s="7"/>
      <c r="B324" s="416"/>
    </row>
    <row r="325" spans="1:4" ht="15">
      <c r="A325" s="7"/>
      <c r="B325" s="416"/>
    </row>
    <row r="326" spans="1:4">
      <c r="A326" s="7"/>
      <c r="B326" s="480"/>
    </row>
    <row r="327" spans="1:4" ht="15">
      <c r="A327" s="7"/>
      <c r="B327" s="416"/>
    </row>
    <row r="328" spans="1:4" ht="15">
      <c r="A328" s="7"/>
      <c r="B328" s="416"/>
    </row>
    <row r="329" spans="1:4" ht="15">
      <c r="A329" s="7"/>
      <c r="B329" s="416"/>
    </row>
    <row r="330" spans="1:4" ht="15">
      <c r="A330" s="7"/>
      <c r="B330" s="416"/>
    </row>
    <row r="331" spans="1:4" ht="15">
      <c r="A331" s="7"/>
      <c r="B331" s="416"/>
    </row>
    <row r="332" spans="1:4" ht="15">
      <c r="A332" s="7"/>
      <c r="B332" s="416"/>
    </row>
    <row r="333" spans="1:4" ht="15">
      <c r="A333" s="7"/>
      <c r="B333" s="416"/>
    </row>
    <row r="334" spans="1:4">
      <c r="A334" s="7"/>
      <c r="B334" s="481"/>
    </row>
    <row r="335" spans="1:4">
      <c r="A335" s="7"/>
      <c r="B335" s="480"/>
    </row>
    <row r="336" spans="1:4" ht="15">
      <c r="A336" s="7"/>
      <c r="B336" s="416"/>
      <c r="C336" s="996"/>
      <c r="D336" s="996"/>
    </row>
    <row r="337" spans="1:4" ht="15">
      <c r="A337" s="7"/>
      <c r="B337" s="416"/>
      <c r="C337" s="996"/>
      <c r="D337" s="996"/>
    </row>
    <row r="338" spans="1:4" ht="15">
      <c r="A338" s="7"/>
      <c r="B338" s="416"/>
      <c r="C338" s="996"/>
      <c r="D338" s="996"/>
    </row>
    <row r="339" spans="1:4" ht="15">
      <c r="A339" s="7"/>
      <c r="B339" s="416"/>
      <c r="C339" s="996"/>
      <c r="D339" s="996"/>
    </row>
    <row r="340" spans="1:4">
      <c r="A340" s="7"/>
      <c r="B340" s="480"/>
    </row>
    <row r="341" spans="1:4" ht="15">
      <c r="A341" s="7"/>
      <c r="B341" s="416"/>
    </row>
    <row r="342" spans="1:4" ht="15">
      <c r="A342" s="7"/>
      <c r="B342" s="416"/>
    </row>
    <row r="343" spans="1:4">
      <c r="A343" s="7"/>
      <c r="B343" s="480"/>
    </row>
    <row r="344" spans="1:4" ht="15">
      <c r="A344" s="7"/>
      <c r="B344" s="416"/>
    </row>
    <row r="345" spans="1:4" ht="15">
      <c r="A345" s="7"/>
      <c r="B345" s="416"/>
    </row>
    <row r="346" spans="1:4" ht="15">
      <c r="A346" s="7"/>
      <c r="B346" s="416"/>
    </row>
    <row r="347" spans="1:4" ht="15">
      <c r="A347" s="7"/>
      <c r="B347" s="416"/>
    </row>
    <row r="348" spans="1:4" ht="15">
      <c r="A348" s="7"/>
      <c r="B348" s="416"/>
    </row>
    <row r="349" spans="1:4" ht="15">
      <c r="A349" s="7"/>
      <c r="B349" s="416"/>
    </row>
    <row r="350" spans="1:4">
      <c r="A350" s="7"/>
      <c r="B350" s="480"/>
    </row>
    <row r="351" spans="1:4" ht="15">
      <c r="A351" s="7"/>
      <c r="B351" s="416"/>
    </row>
    <row r="352" spans="1:4" ht="15">
      <c r="A352" s="7"/>
      <c r="B352" s="416"/>
    </row>
    <row r="353" spans="1:4" ht="15">
      <c r="A353" s="7"/>
      <c r="B353" s="416"/>
    </row>
    <row r="354" spans="1:4" ht="15">
      <c r="A354" s="7"/>
      <c r="B354" s="416"/>
    </row>
    <row r="355" spans="1:4" ht="15">
      <c r="A355" s="7"/>
      <c r="B355" s="416"/>
    </row>
    <row r="356" spans="1:4" ht="15">
      <c r="A356" s="7"/>
      <c r="B356" s="416"/>
    </row>
    <row r="357" spans="1:4" ht="15">
      <c r="A357" s="7"/>
      <c r="B357" s="416"/>
    </row>
    <row r="358" spans="1:4" ht="15">
      <c r="A358" s="7"/>
      <c r="B358" s="416"/>
    </row>
    <row r="359" spans="1:4" ht="15">
      <c r="A359" s="7"/>
      <c r="B359" s="416"/>
    </row>
    <row r="360" spans="1:4" ht="15">
      <c r="A360" s="7"/>
      <c r="B360" s="416"/>
    </row>
    <row r="361" spans="1:4" ht="15">
      <c r="A361" s="7"/>
      <c r="B361" s="416"/>
    </row>
    <row r="362" spans="1:4" ht="15">
      <c r="A362" s="7"/>
      <c r="B362" s="416"/>
    </row>
    <row r="363" spans="1:4" ht="15">
      <c r="A363" s="7"/>
      <c r="B363" s="416"/>
    </row>
    <row r="364" spans="1:4">
      <c r="A364" s="7"/>
      <c r="B364" s="481"/>
    </row>
    <row r="365" spans="1:4">
      <c r="A365" s="7"/>
      <c r="B365" s="480"/>
    </row>
    <row r="366" spans="1:4" ht="15">
      <c r="A366" s="7"/>
      <c r="B366" s="416"/>
      <c r="C366" s="996"/>
      <c r="D366" s="996"/>
    </row>
    <row r="367" spans="1:4" ht="15">
      <c r="A367" s="7"/>
      <c r="B367" s="416"/>
      <c r="C367" s="996"/>
      <c r="D367" s="996"/>
    </row>
    <row r="368" spans="1:4" ht="15">
      <c r="A368" s="7"/>
      <c r="B368" s="416"/>
      <c r="C368" s="996"/>
      <c r="D368" s="996"/>
    </row>
    <row r="369" spans="1:4" ht="15">
      <c r="A369" s="7"/>
      <c r="B369" s="416"/>
      <c r="C369" s="996"/>
      <c r="D369" s="996"/>
    </row>
    <row r="370" spans="1:4">
      <c r="A370" s="7"/>
      <c r="B370" s="480"/>
    </row>
    <row r="371" spans="1:4" ht="15">
      <c r="A371" s="7"/>
      <c r="B371" s="416"/>
    </row>
    <row r="372" spans="1:4" ht="15">
      <c r="A372" s="7"/>
      <c r="B372" s="416"/>
    </row>
    <row r="373" spans="1:4">
      <c r="A373" s="7"/>
      <c r="B373" s="480"/>
    </row>
    <row r="374" spans="1:4" ht="15">
      <c r="A374" s="7"/>
      <c r="B374" s="416"/>
    </row>
    <row r="375" spans="1:4" ht="15">
      <c r="A375" s="7"/>
      <c r="B375" s="416"/>
    </row>
    <row r="376" spans="1:4" ht="15">
      <c r="A376" s="7"/>
      <c r="B376" s="416"/>
    </row>
    <row r="377" spans="1:4" ht="15">
      <c r="A377" s="7"/>
      <c r="B377" s="416"/>
    </row>
    <row r="378" spans="1:4" ht="15">
      <c r="A378" s="7"/>
      <c r="B378" s="416"/>
    </row>
    <row r="379" spans="1:4" ht="15">
      <c r="A379" s="7"/>
      <c r="B379" s="416"/>
    </row>
    <row r="380" spans="1:4">
      <c r="A380" s="7"/>
      <c r="B380" s="480"/>
    </row>
    <row r="381" spans="1:4" ht="15">
      <c r="A381" s="7"/>
      <c r="B381" s="416"/>
    </row>
    <row r="382" spans="1:4" ht="15">
      <c r="A382" s="7"/>
      <c r="B382" s="416"/>
    </row>
    <row r="383" spans="1:4" ht="15">
      <c r="A383" s="7"/>
      <c r="B383" s="416"/>
    </row>
    <row r="384" spans="1:4" ht="15">
      <c r="A384" s="7"/>
      <c r="B384" s="416"/>
    </row>
    <row r="385" spans="1:4" ht="15">
      <c r="A385" s="7"/>
      <c r="B385" s="416"/>
    </row>
    <row r="386" spans="1:4" ht="15">
      <c r="A386" s="7"/>
      <c r="B386" s="416"/>
    </row>
    <row r="387" spans="1:4" ht="15">
      <c r="A387" s="7"/>
      <c r="B387" s="416"/>
    </row>
    <row r="388" spans="1:4" ht="15">
      <c r="A388" s="7"/>
      <c r="B388" s="416"/>
    </row>
    <row r="389" spans="1:4" ht="15">
      <c r="A389" s="7"/>
      <c r="B389" s="416"/>
    </row>
    <row r="390" spans="1:4" ht="15">
      <c r="A390" s="7"/>
      <c r="B390" s="416"/>
    </row>
    <row r="391" spans="1:4" ht="15">
      <c r="A391" s="7"/>
      <c r="B391" s="416"/>
    </row>
    <row r="392" spans="1:4" ht="15">
      <c r="A392" s="7"/>
      <c r="B392" s="416"/>
    </row>
    <row r="393" spans="1:4" ht="15">
      <c r="A393" s="7"/>
      <c r="B393" s="416"/>
    </row>
    <row r="394" spans="1:4">
      <c r="A394" s="7"/>
      <c r="B394" s="481"/>
    </row>
    <row r="395" spans="1:4">
      <c r="A395" s="7"/>
      <c r="B395" s="480"/>
    </row>
    <row r="396" spans="1:4" ht="15">
      <c r="A396" s="7"/>
      <c r="B396" s="416"/>
      <c r="C396" s="996"/>
      <c r="D396" s="996"/>
    </row>
    <row r="397" spans="1:4" ht="15">
      <c r="A397" s="7"/>
      <c r="B397" s="416"/>
      <c r="C397" s="996"/>
      <c r="D397" s="996"/>
    </row>
    <row r="398" spans="1:4" ht="15">
      <c r="A398" s="7"/>
      <c r="B398" s="416"/>
      <c r="C398" s="996"/>
      <c r="D398" s="996"/>
    </row>
    <row r="399" spans="1:4" ht="15">
      <c r="A399" s="7"/>
      <c r="B399" s="416"/>
      <c r="C399" s="996"/>
      <c r="D399" s="996"/>
    </row>
    <row r="400" spans="1:4">
      <c r="A400" s="7"/>
      <c r="B400" s="480"/>
    </row>
    <row r="401" spans="1:2" ht="15">
      <c r="A401" s="7"/>
      <c r="B401" s="416"/>
    </row>
    <row r="402" spans="1:2">
      <c r="A402" s="7"/>
      <c r="B402" s="480"/>
    </row>
    <row r="403" spans="1:2" ht="15">
      <c r="A403" s="7"/>
      <c r="B403" s="416"/>
    </row>
    <row r="404" spans="1:2" ht="15">
      <c r="A404" s="7"/>
      <c r="B404" s="416"/>
    </row>
    <row r="405" spans="1:2" ht="15">
      <c r="A405" s="7"/>
      <c r="B405" s="416"/>
    </row>
    <row r="406" spans="1:2" ht="15">
      <c r="A406" s="7"/>
      <c r="B406" s="416"/>
    </row>
    <row r="407" spans="1:2" ht="15">
      <c r="A407" s="7"/>
      <c r="B407" s="416"/>
    </row>
    <row r="408" spans="1:2" ht="15">
      <c r="A408" s="7"/>
      <c r="B408" s="416"/>
    </row>
    <row r="409" spans="1:2">
      <c r="A409" s="7"/>
      <c r="B409" s="480"/>
    </row>
    <row r="410" spans="1:2" ht="15">
      <c r="A410" s="7"/>
      <c r="B410" s="416"/>
    </row>
    <row r="411" spans="1:2" ht="15">
      <c r="A411" s="7"/>
      <c r="B411" s="416"/>
    </row>
    <row r="412" spans="1:2" ht="15">
      <c r="A412" s="7"/>
      <c r="B412" s="416"/>
    </row>
    <row r="413" spans="1:2" ht="15">
      <c r="A413" s="7"/>
      <c r="B413" s="416"/>
    </row>
    <row r="414" spans="1:2" ht="15">
      <c r="A414" s="7"/>
      <c r="B414" s="416"/>
    </row>
    <row r="415" spans="1:2" ht="15">
      <c r="A415" s="7"/>
      <c r="B415" s="416"/>
    </row>
    <row r="416" spans="1:2" ht="15">
      <c r="A416" s="7"/>
      <c r="B416" s="416"/>
    </row>
    <row r="417" spans="1:2" ht="15">
      <c r="A417" s="7"/>
      <c r="B417" s="416"/>
    </row>
    <row r="418" spans="1:2" ht="15">
      <c r="A418" s="7"/>
      <c r="B418" s="416"/>
    </row>
    <row r="419" spans="1:2" ht="15">
      <c r="A419" s="7"/>
      <c r="B419" s="416"/>
    </row>
    <row r="420" spans="1:2" ht="15">
      <c r="A420" s="7"/>
      <c r="B420" s="416"/>
    </row>
    <row r="421" spans="1:2" ht="15">
      <c r="A421" s="7"/>
      <c r="B421" s="416"/>
    </row>
    <row r="422" spans="1:2" ht="15">
      <c r="A422" s="7"/>
      <c r="B422" s="416"/>
    </row>
    <row r="423" spans="1:2">
      <c r="A423" s="7"/>
      <c r="B423" s="481"/>
    </row>
    <row r="424" spans="1:2" ht="15">
      <c r="A424" s="7"/>
      <c r="B424" s="416"/>
    </row>
    <row r="425" spans="1:2" ht="15">
      <c r="A425" s="7"/>
      <c r="B425" s="416"/>
    </row>
    <row r="426" spans="1:2" ht="15">
      <c r="A426" s="7"/>
      <c r="B426" s="416"/>
    </row>
    <row r="427" spans="1:2" ht="15">
      <c r="A427" s="7"/>
      <c r="B427" s="416"/>
    </row>
    <row r="428" spans="1:2" ht="15">
      <c r="A428" s="7"/>
      <c r="B428" s="416"/>
    </row>
    <row r="429" spans="1:2" ht="15">
      <c r="A429" s="7"/>
      <c r="B429" s="416"/>
    </row>
    <row r="430" spans="1:2" ht="15">
      <c r="A430" s="7"/>
      <c r="B430" s="416"/>
    </row>
    <row r="431" spans="1:2" ht="15">
      <c r="A431" s="7"/>
      <c r="B431" s="416"/>
    </row>
    <row r="432" spans="1:2" ht="15">
      <c r="A432" s="7"/>
      <c r="B432" s="416"/>
    </row>
    <row r="433" spans="1:2" ht="15">
      <c r="A433" s="7"/>
      <c r="B433" s="416"/>
    </row>
    <row r="434" spans="1:2" ht="15">
      <c r="A434" s="7"/>
      <c r="B434" s="416"/>
    </row>
    <row r="435" spans="1:2" ht="15">
      <c r="A435" s="7"/>
      <c r="B435" s="416"/>
    </row>
    <row r="436" spans="1:2" ht="15">
      <c r="A436" s="7"/>
      <c r="B436" s="416"/>
    </row>
    <row r="437" spans="1:2" ht="15">
      <c r="A437" s="7"/>
      <c r="B437" s="416"/>
    </row>
    <row r="438" spans="1:2">
      <c r="A438" s="7"/>
      <c r="B438" s="481"/>
    </row>
    <row r="439" spans="1:2">
      <c r="A439" s="7"/>
      <c r="B439" s="480"/>
    </row>
    <row r="440" spans="1:2" ht="15">
      <c r="A440" s="7"/>
      <c r="B440" s="416"/>
    </row>
    <row r="441" spans="1:2" ht="15">
      <c r="A441" s="7"/>
      <c r="B441" s="416"/>
    </row>
    <row r="442" spans="1:2" ht="15">
      <c r="A442" s="7"/>
      <c r="B442" s="416"/>
    </row>
    <row r="443" spans="1:2" ht="15">
      <c r="A443" s="7"/>
      <c r="B443" s="416"/>
    </row>
    <row r="444" spans="1:2" ht="15">
      <c r="A444" s="7"/>
      <c r="B444" s="416"/>
    </row>
    <row r="445" spans="1:2" ht="15">
      <c r="A445" s="7"/>
      <c r="B445" s="416"/>
    </row>
    <row r="446" spans="1:2" ht="15">
      <c r="A446" s="7"/>
      <c r="B446" s="416"/>
    </row>
    <row r="447" spans="1:2" ht="15">
      <c r="A447" s="7"/>
      <c r="B447" s="416"/>
    </row>
    <row r="448" spans="1:2" ht="15">
      <c r="A448" s="7"/>
      <c r="B448" s="416"/>
    </row>
    <row r="449" spans="1:2" ht="15">
      <c r="A449" s="7"/>
      <c r="B449" s="416"/>
    </row>
    <row r="450" spans="1:2" ht="15">
      <c r="A450" s="7"/>
      <c r="B450" s="416"/>
    </row>
    <row r="451" spans="1:2" ht="15">
      <c r="A451" s="7"/>
      <c r="B451" s="416"/>
    </row>
    <row r="452" spans="1:2" ht="15">
      <c r="A452" s="7"/>
      <c r="B452" s="416"/>
    </row>
    <row r="453" spans="1:2" ht="15">
      <c r="A453" s="7"/>
      <c r="B453" s="416"/>
    </row>
    <row r="454" spans="1:2" ht="15">
      <c r="A454" s="7"/>
      <c r="B454" s="416"/>
    </row>
    <row r="455" spans="1:2" ht="15">
      <c r="A455" s="7"/>
      <c r="B455" s="416"/>
    </row>
    <row r="456" spans="1:2" ht="15">
      <c r="A456" s="7"/>
      <c r="B456" s="416"/>
    </row>
    <row r="457" spans="1:2">
      <c r="A457" s="7"/>
      <c r="B457" s="480"/>
    </row>
    <row r="458" spans="1:2" ht="15">
      <c r="A458" s="7"/>
      <c r="B458" s="416"/>
    </row>
    <row r="459" spans="1:2" ht="15">
      <c r="A459" s="7"/>
      <c r="B459" s="416"/>
    </row>
    <row r="460" spans="1:2" ht="15">
      <c r="A460" s="7"/>
      <c r="B460" s="416"/>
    </row>
    <row r="461" spans="1:2" ht="15">
      <c r="A461" s="7"/>
      <c r="B461" s="416"/>
    </row>
    <row r="462" spans="1:2">
      <c r="A462" s="7"/>
      <c r="B462" s="480"/>
    </row>
    <row r="463" spans="1:2" ht="15">
      <c r="A463" s="7"/>
      <c r="B463" s="416"/>
    </row>
    <row r="464" spans="1:2" ht="15">
      <c r="A464" s="7"/>
      <c r="B464" s="416"/>
    </row>
    <row r="465" spans="1:2" ht="15">
      <c r="A465" s="7"/>
      <c r="B465" s="416"/>
    </row>
    <row r="466" spans="1:2" ht="15">
      <c r="A466" s="7"/>
      <c r="B466" s="416"/>
    </row>
    <row r="467" spans="1:2" ht="15">
      <c r="A467" s="7"/>
      <c r="B467" s="416"/>
    </row>
    <row r="468" spans="1:2" ht="15">
      <c r="A468" s="7"/>
      <c r="B468" s="416"/>
    </row>
    <row r="469" spans="1:2" ht="15">
      <c r="A469" s="7"/>
      <c r="B469" s="416"/>
    </row>
    <row r="470" spans="1:2" ht="15">
      <c r="A470" s="7"/>
      <c r="B470" s="416"/>
    </row>
    <row r="471" spans="1:2" ht="15">
      <c r="A471" s="7"/>
      <c r="B471" s="416"/>
    </row>
    <row r="472" spans="1:2" ht="15">
      <c r="A472" s="7"/>
      <c r="B472" s="416"/>
    </row>
    <row r="473" spans="1:2" ht="15">
      <c r="A473" s="7"/>
      <c r="B473" s="416"/>
    </row>
    <row r="474" spans="1:2" ht="15">
      <c r="A474" s="7"/>
      <c r="B474" s="416"/>
    </row>
    <row r="475" spans="1:2" ht="15">
      <c r="A475" s="7"/>
      <c r="B475" s="416"/>
    </row>
    <row r="476" spans="1:2" ht="15">
      <c r="A476" s="7"/>
      <c r="B476" s="416"/>
    </row>
    <row r="477" spans="1:2" ht="15">
      <c r="A477" s="7"/>
      <c r="B477" s="416"/>
    </row>
    <row r="478" spans="1:2" ht="15">
      <c r="A478" s="7"/>
      <c r="B478" s="416"/>
    </row>
    <row r="479" spans="1:2" ht="15">
      <c r="A479" s="7"/>
      <c r="B479" s="416"/>
    </row>
    <row r="480" spans="1:2" ht="15">
      <c r="A480" s="7"/>
      <c r="B480" s="416"/>
    </row>
    <row r="481" spans="1:2" ht="15">
      <c r="A481" s="7"/>
      <c r="B481" s="416"/>
    </row>
    <row r="482" spans="1:2" ht="15">
      <c r="A482" s="7"/>
      <c r="B482" s="416"/>
    </row>
    <row r="483" spans="1:2" ht="15">
      <c r="A483" s="7"/>
      <c r="B483" s="416"/>
    </row>
    <row r="484" spans="1:2" ht="15">
      <c r="A484" s="7"/>
      <c r="B484" s="416"/>
    </row>
    <row r="485" spans="1:2" ht="15">
      <c r="A485" s="7"/>
      <c r="B485" s="416"/>
    </row>
    <row r="486" spans="1:2" ht="15">
      <c r="A486" s="7"/>
      <c r="B486" s="416"/>
    </row>
    <row r="487" spans="1:2" ht="15">
      <c r="A487" s="7"/>
      <c r="B487" s="416"/>
    </row>
    <row r="488" spans="1:2" ht="15">
      <c r="A488" s="7"/>
      <c r="B488" s="416"/>
    </row>
    <row r="489" spans="1:2" ht="15">
      <c r="A489" s="7"/>
      <c r="B489" s="416"/>
    </row>
    <row r="490" spans="1:2" ht="15">
      <c r="A490" s="7"/>
      <c r="B490" s="416"/>
    </row>
    <row r="491" spans="1:2" ht="15">
      <c r="A491" s="7"/>
      <c r="B491" s="416"/>
    </row>
    <row r="492" spans="1:2" ht="15">
      <c r="A492" s="7"/>
      <c r="B492" s="416"/>
    </row>
    <row r="493" spans="1:2" ht="15">
      <c r="A493" s="7"/>
      <c r="B493" s="416"/>
    </row>
    <row r="494" spans="1:2" ht="15">
      <c r="A494" s="7"/>
      <c r="B494" s="416"/>
    </row>
    <row r="495" spans="1:2" ht="15">
      <c r="A495" s="7"/>
      <c r="B495" s="416"/>
    </row>
    <row r="496" spans="1:2" ht="15">
      <c r="A496" s="7"/>
      <c r="B496" s="416"/>
    </row>
    <row r="497" spans="1:2" ht="15">
      <c r="A497" s="7"/>
      <c r="B497" s="416"/>
    </row>
    <row r="498" spans="1:2" ht="15">
      <c r="A498" s="7"/>
      <c r="B498" s="416"/>
    </row>
    <row r="499" spans="1:2" ht="15">
      <c r="A499" s="7"/>
      <c r="B499" s="416"/>
    </row>
    <row r="500" spans="1:2" ht="15">
      <c r="A500" s="7"/>
      <c r="B500" s="416"/>
    </row>
    <row r="501" spans="1:2" ht="15">
      <c r="A501" s="7"/>
      <c r="B501" s="416"/>
    </row>
    <row r="502" spans="1:2" ht="15">
      <c r="A502" s="7"/>
      <c r="B502" s="416"/>
    </row>
    <row r="503" spans="1:2">
      <c r="A503" s="7"/>
      <c r="B503" s="481"/>
    </row>
    <row r="504" spans="1:2">
      <c r="A504" s="7"/>
      <c r="B504" s="480"/>
    </row>
    <row r="505" spans="1:2" ht="15">
      <c r="A505" s="7"/>
      <c r="B505" s="416"/>
    </row>
    <row r="506" spans="1:2">
      <c r="A506" s="7"/>
      <c r="B506" s="480"/>
    </row>
    <row r="507" spans="1:2" ht="15">
      <c r="A507" s="7"/>
      <c r="B507" s="416"/>
    </row>
    <row r="508" spans="1:2">
      <c r="A508" s="7"/>
      <c r="B508" s="480"/>
    </row>
    <row r="509" spans="1:2" ht="15">
      <c r="A509" s="7"/>
      <c r="B509" s="416"/>
    </row>
    <row r="510" spans="1:2" ht="15">
      <c r="A510" s="7"/>
      <c r="B510" s="416"/>
    </row>
    <row r="511" spans="1:2" ht="15">
      <c r="A511" s="7"/>
      <c r="B511" s="416"/>
    </row>
    <row r="512" spans="1:2" ht="15">
      <c r="A512" s="7"/>
      <c r="B512" s="416"/>
    </row>
    <row r="513" spans="1:4" ht="15">
      <c r="A513" s="7"/>
      <c r="B513" s="416"/>
    </row>
    <row r="514" spans="1:4" ht="15">
      <c r="A514" s="7"/>
      <c r="B514" s="416"/>
    </row>
    <row r="515" spans="1:4" ht="15">
      <c r="A515" s="7"/>
      <c r="B515" s="416"/>
    </row>
    <row r="516" spans="1:4" ht="15">
      <c r="A516" s="7"/>
      <c r="B516" s="416"/>
    </row>
    <row r="517" spans="1:4">
      <c r="A517" s="7"/>
      <c r="B517" s="480"/>
    </row>
    <row r="518" spans="1:4" ht="15">
      <c r="A518" s="7"/>
      <c r="B518" s="416"/>
    </row>
    <row r="519" spans="1:4" ht="15">
      <c r="A519" s="7"/>
      <c r="B519" s="416"/>
    </row>
    <row r="520" spans="1:4" ht="15">
      <c r="A520" s="7"/>
      <c r="B520" s="416"/>
    </row>
    <row r="521" spans="1:4" ht="15">
      <c r="A521" s="7"/>
      <c r="B521" s="416"/>
    </row>
    <row r="522" spans="1:4" ht="15">
      <c r="A522" s="7"/>
      <c r="B522" s="416"/>
    </row>
    <row r="523" spans="1:4">
      <c r="A523" s="7"/>
      <c r="B523" s="481"/>
    </row>
    <row r="524" spans="1:4">
      <c r="A524" s="7"/>
      <c r="B524" s="480"/>
    </row>
    <row r="525" spans="1:4" ht="15">
      <c r="A525" s="7"/>
      <c r="B525" s="416"/>
      <c r="C525" s="996"/>
      <c r="D525" s="996"/>
    </row>
    <row r="526" spans="1:4" ht="15">
      <c r="A526" s="7"/>
      <c r="B526" s="416"/>
      <c r="C526" s="996"/>
      <c r="D526" s="996"/>
    </row>
    <row r="527" spans="1:4" ht="15">
      <c r="A527" s="7"/>
      <c r="B527" s="416"/>
      <c r="C527" s="996"/>
      <c r="D527" s="996"/>
    </row>
    <row r="528" spans="1:4" ht="15">
      <c r="A528" s="7"/>
      <c r="B528" s="416"/>
      <c r="C528" s="996"/>
      <c r="D528" s="996"/>
    </row>
    <row r="529" spans="1:2">
      <c r="A529" s="7"/>
      <c r="B529" s="480"/>
    </row>
    <row r="530" spans="1:2" ht="15">
      <c r="A530" s="7"/>
      <c r="B530" s="416"/>
    </row>
    <row r="531" spans="1:2" ht="15">
      <c r="A531" s="7"/>
      <c r="B531" s="416"/>
    </row>
    <row r="532" spans="1:2" ht="15">
      <c r="A532" s="7"/>
      <c r="B532" s="416"/>
    </row>
    <row r="533" spans="1:2">
      <c r="A533" s="7"/>
      <c r="B533" s="480"/>
    </row>
    <row r="534" spans="1:2" ht="15">
      <c r="A534" s="7"/>
      <c r="B534" s="416"/>
    </row>
    <row r="535" spans="1:2" ht="15">
      <c r="A535" s="7"/>
      <c r="B535" s="416"/>
    </row>
    <row r="536" spans="1:2" ht="15">
      <c r="A536" s="7"/>
      <c r="B536" s="416"/>
    </row>
    <row r="537" spans="1:2">
      <c r="A537" s="7"/>
      <c r="B537" s="480"/>
    </row>
    <row r="538" spans="1:2" ht="15">
      <c r="A538" s="7"/>
      <c r="B538" s="416"/>
    </row>
    <row r="539" spans="1:2" ht="15">
      <c r="A539" s="7"/>
      <c r="B539" s="416"/>
    </row>
    <row r="540" spans="1:2" ht="15">
      <c r="A540" s="7"/>
      <c r="B540" s="416"/>
    </row>
    <row r="541" spans="1:2" ht="15">
      <c r="A541" s="7"/>
      <c r="B541" s="416"/>
    </row>
    <row r="542" spans="1:2" ht="15">
      <c r="A542" s="7"/>
      <c r="B542" s="416"/>
    </row>
    <row r="543" spans="1:2">
      <c r="A543" s="7"/>
      <c r="B543" s="481"/>
    </row>
    <row r="544" spans="1:2">
      <c r="A544" s="7"/>
      <c r="B544" s="480"/>
    </row>
    <row r="545" spans="1:4" ht="15">
      <c r="A545" s="7"/>
      <c r="B545" s="416"/>
      <c r="C545" s="996"/>
      <c r="D545" s="996"/>
    </row>
    <row r="546" spans="1:4" ht="15">
      <c r="A546" s="7"/>
      <c r="B546" s="416"/>
      <c r="C546" s="996"/>
      <c r="D546" s="996"/>
    </row>
    <row r="547" spans="1:4" ht="15">
      <c r="A547" s="7"/>
      <c r="B547" s="416"/>
      <c r="C547" s="996"/>
      <c r="D547" s="996"/>
    </row>
    <row r="548" spans="1:4" ht="15">
      <c r="A548" s="7"/>
      <c r="B548" s="416"/>
      <c r="C548" s="996"/>
      <c r="D548" s="996"/>
    </row>
    <row r="549" spans="1:4">
      <c r="A549" s="7"/>
      <c r="B549" s="480"/>
    </row>
    <row r="550" spans="1:4" ht="15">
      <c r="A550" s="7"/>
      <c r="B550" s="416"/>
    </row>
    <row r="551" spans="1:4" ht="15">
      <c r="A551" s="7"/>
      <c r="B551" s="416"/>
    </row>
    <row r="552" spans="1:4" ht="15">
      <c r="A552" s="7"/>
      <c r="B552" s="416"/>
    </row>
    <row r="553" spans="1:4" ht="15">
      <c r="A553" s="7"/>
      <c r="B553" s="416"/>
    </row>
    <row r="554" spans="1:4" ht="15">
      <c r="A554" s="7"/>
      <c r="B554" s="416"/>
    </row>
    <row r="555" spans="1:4" ht="15">
      <c r="A555" s="7"/>
      <c r="B555" s="416"/>
    </row>
    <row r="556" spans="1:4">
      <c r="A556" s="7"/>
      <c r="B556" s="480"/>
    </row>
    <row r="557" spans="1:4" ht="15">
      <c r="A557" s="7"/>
      <c r="B557" s="416"/>
    </row>
    <row r="558" spans="1:4" ht="15">
      <c r="A558" s="7"/>
      <c r="B558" s="416"/>
    </row>
    <row r="559" spans="1:4" ht="15">
      <c r="A559" s="7"/>
      <c r="B559" s="416"/>
    </row>
    <row r="560" spans="1:4" ht="15">
      <c r="A560" s="7"/>
      <c r="B560" s="416"/>
    </row>
    <row r="561" spans="1:2" ht="15">
      <c r="A561" s="7"/>
      <c r="B561" s="416"/>
    </row>
    <row r="562" spans="1:2" ht="15">
      <c r="A562" s="7"/>
      <c r="B562" s="416"/>
    </row>
    <row r="563" spans="1:2" ht="15">
      <c r="A563" s="7"/>
      <c r="B563" s="416"/>
    </row>
    <row r="564" spans="1:2">
      <c r="A564" s="7"/>
      <c r="B564" s="480"/>
    </row>
    <row r="565" spans="1:2" ht="15">
      <c r="A565" s="7"/>
      <c r="B565" s="416"/>
    </row>
    <row r="566" spans="1:2" ht="15">
      <c r="A566" s="7"/>
      <c r="B566" s="416"/>
    </row>
    <row r="567" spans="1:2" ht="15">
      <c r="A567" s="7"/>
      <c r="B567" s="416"/>
    </row>
    <row r="568" spans="1:2" ht="15">
      <c r="A568" s="7"/>
      <c r="B568" s="416"/>
    </row>
    <row r="569" spans="1:2" ht="15">
      <c r="A569" s="7"/>
      <c r="B569" s="416"/>
    </row>
    <row r="570" spans="1:2" ht="15">
      <c r="A570" s="7"/>
      <c r="B570" s="416"/>
    </row>
    <row r="571" spans="1:2" ht="15">
      <c r="A571" s="7"/>
      <c r="B571" s="416"/>
    </row>
    <row r="572" spans="1:2" ht="15">
      <c r="A572" s="7"/>
      <c r="B572" s="416"/>
    </row>
    <row r="573" spans="1:2" ht="15">
      <c r="A573" s="7"/>
      <c r="B573" s="416"/>
    </row>
    <row r="574" spans="1:2" ht="15">
      <c r="A574" s="7"/>
      <c r="B574" s="416"/>
    </row>
    <row r="575" spans="1:2" ht="15">
      <c r="A575" s="7"/>
      <c r="B575" s="416"/>
    </row>
    <row r="576" spans="1:2" ht="15">
      <c r="A576" s="7"/>
      <c r="B576" s="416"/>
    </row>
    <row r="577" spans="1:2" ht="15">
      <c r="A577" s="7"/>
      <c r="B577" s="416"/>
    </row>
    <row r="578" spans="1:2" ht="15">
      <c r="A578" s="7"/>
      <c r="B578" s="416"/>
    </row>
    <row r="579" spans="1:2" ht="15">
      <c r="A579" s="7"/>
      <c r="B579" s="416"/>
    </row>
    <row r="580" spans="1:2" ht="15">
      <c r="A580" s="7"/>
      <c r="B580" s="416"/>
    </row>
    <row r="581" spans="1:2" ht="15">
      <c r="A581" s="7"/>
      <c r="B581" s="416"/>
    </row>
    <row r="582" spans="1:2" ht="15">
      <c r="A582" s="7"/>
      <c r="B582" s="416"/>
    </row>
    <row r="583" spans="1:2" ht="15">
      <c r="A583" s="7"/>
      <c r="B583" s="416"/>
    </row>
    <row r="584" spans="1:2" ht="15">
      <c r="A584" s="7"/>
      <c r="B584" s="416"/>
    </row>
    <row r="585" spans="1:2">
      <c r="A585" s="7"/>
      <c r="B585" s="481"/>
    </row>
    <row r="586" spans="1:2">
      <c r="A586" s="7"/>
      <c r="B586" s="480"/>
    </row>
    <row r="587" spans="1:2" ht="15">
      <c r="A587" s="7"/>
      <c r="B587" s="416"/>
    </row>
    <row r="588" spans="1:2" ht="15">
      <c r="A588" s="7"/>
      <c r="B588" s="416"/>
    </row>
    <row r="589" spans="1:2" ht="15">
      <c r="A589" s="7"/>
      <c r="B589" s="416"/>
    </row>
    <row r="590" spans="1:2" ht="15">
      <c r="A590" s="7"/>
      <c r="B590" s="416"/>
    </row>
    <row r="591" spans="1:2" ht="15">
      <c r="A591" s="7"/>
      <c r="B591" s="416"/>
    </row>
    <row r="592" spans="1:2" ht="15">
      <c r="A592" s="7"/>
      <c r="B592" s="416"/>
    </row>
    <row r="593" spans="1:2" ht="15">
      <c r="A593" s="7"/>
      <c r="B593" s="416"/>
    </row>
    <row r="594" spans="1:2" ht="15">
      <c r="A594" s="7"/>
      <c r="B594" s="416"/>
    </row>
    <row r="595" spans="1:2" ht="15">
      <c r="A595" s="7"/>
      <c r="B595" s="416"/>
    </row>
    <row r="596" spans="1:2" ht="15">
      <c r="A596" s="7"/>
      <c r="B596" s="416"/>
    </row>
    <row r="597" spans="1:2" ht="15">
      <c r="A597" s="7"/>
      <c r="B597" s="416"/>
    </row>
    <row r="598" spans="1:2" ht="15">
      <c r="A598" s="7"/>
      <c r="B598" s="416"/>
    </row>
    <row r="599" spans="1:2" ht="15">
      <c r="A599" s="7"/>
      <c r="B599" s="416"/>
    </row>
    <row r="600" spans="1:2">
      <c r="A600" s="7"/>
      <c r="B600" s="480"/>
    </row>
    <row r="601" spans="1:2" ht="15">
      <c r="A601" s="7"/>
      <c r="B601" s="416"/>
    </row>
    <row r="602" spans="1:2" ht="15">
      <c r="A602" s="7"/>
      <c r="B602" s="416"/>
    </row>
    <row r="603" spans="1:2">
      <c r="A603" s="7"/>
      <c r="B603" s="480"/>
    </row>
    <row r="604" spans="1:2" ht="15">
      <c r="A604" s="7"/>
      <c r="B604" s="416"/>
    </row>
    <row r="605" spans="1:2" ht="15">
      <c r="A605" s="7"/>
      <c r="B605" s="416"/>
    </row>
    <row r="606" spans="1:2">
      <c r="A606" s="7"/>
      <c r="B606" s="480"/>
    </row>
    <row r="607" spans="1:2" ht="15">
      <c r="A607" s="7"/>
      <c r="B607" s="416"/>
    </row>
    <row r="608" spans="1:2" ht="15">
      <c r="A608" s="7"/>
      <c r="B608" s="416"/>
    </row>
    <row r="609" spans="1:2" ht="15">
      <c r="A609" s="7"/>
      <c r="B609" s="416"/>
    </row>
    <row r="610" spans="1:2" ht="15">
      <c r="A610" s="7"/>
      <c r="B610" s="416"/>
    </row>
    <row r="611" spans="1:2" ht="15">
      <c r="A611" s="7"/>
      <c r="B611" s="416"/>
    </row>
    <row r="612" spans="1:2">
      <c r="A612" s="7"/>
      <c r="B612" s="481"/>
    </row>
    <row r="613" spans="1:2">
      <c r="A613" s="7"/>
      <c r="B613" s="480"/>
    </row>
    <row r="614" spans="1:2" ht="15">
      <c r="A614" s="7"/>
      <c r="B614" s="416"/>
    </row>
    <row r="615" spans="1:2" ht="15">
      <c r="A615" s="7"/>
      <c r="B615" s="416"/>
    </row>
    <row r="616" spans="1:2" ht="15">
      <c r="A616" s="7"/>
      <c r="B616" s="416"/>
    </row>
    <row r="617" spans="1:2" ht="15">
      <c r="A617" s="7"/>
      <c r="B617" s="416"/>
    </row>
    <row r="618" spans="1:2" ht="15">
      <c r="A618" s="7"/>
      <c r="B618" s="416"/>
    </row>
    <row r="619" spans="1:2" ht="15">
      <c r="A619" s="7"/>
      <c r="B619" s="416"/>
    </row>
    <row r="620" spans="1:2" ht="15">
      <c r="A620" s="7"/>
      <c r="B620" s="416"/>
    </row>
    <row r="621" spans="1:2" ht="15">
      <c r="A621" s="7"/>
      <c r="B621" s="416"/>
    </row>
    <row r="622" spans="1:2" ht="15">
      <c r="A622" s="7"/>
      <c r="B622" s="416"/>
    </row>
    <row r="623" spans="1:2" ht="15">
      <c r="A623" s="7"/>
      <c r="B623" s="416"/>
    </row>
    <row r="624" spans="1:2" ht="15">
      <c r="A624" s="7"/>
      <c r="B624" s="416"/>
    </row>
    <row r="625" spans="1:11" ht="15">
      <c r="A625" s="7"/>
      <c r="B625" s="416"/>
    </row>
    <row r="626" spans="1:11" ht="15">
      <c r="A626" s="7"/>
      <c r="B626" s="416"/>
    </row>
    <row r="627" spans="1:11">
      <c r="A627" s="7"/>
      <c r="B627" s="480"/>
    </row>
    <row r="628" spans="1:11" ht="15">
      <c r="A628" s="7"/>
      <c r="B628" s="416"/>
    </row>
    <row r="629" spans="1:11">
      <c r="A629" s="7"/>
      <c r="B629" s="480"/>
    </row>
    <row r="630" spans="1:11" ht="15">
      <c r="A630" s="7"/>
      <c r="B630" s="416"/>
    </row>
    <row r="631" spans="1:11" ht="15">
      <c r="A631" s="7"/>
      <c r="B631" s="416"/>
    </row>
    <row r="632" spans="1:11" ht="15">
      <c r="A632" s="7"/>
      <c r="B632" s="416"/>
    </row>
    <row r="633" spans="1:11" ht="15">
      <c r="A633" s="7"/>
      <c r="B633" s="416"/>
    </row>
    <row r="634" spans="1:11">
      <c r="A634" s="7"/>
      <c r="B634" s="480"/>
    </row>
    <row r="635" spans="1:11" ht="15">
      <c r="A635" s="7"/>
      <c r="B635" s="416"/>
    </row>
    <row r="636" spans="1:11" ht="15">
      <c r="A636" s="7"/>
      <c r="B636" s="416"/>
    </row>
    <row r="637" spans="1:11" ht="15">
      <c r="A637" s="7"/>
      <c r="B637" s="416"/>
    </row>
    <row r="638" spans="1:11" ht="15">
      <c r="A638" s="7"/>
      <c r="B638" s="416"/>
    </row>
    <row r="639" spans="1:11" ht="15">
      <c r="A639" s="7"/>
      <c r="B639" s="416"/>
    </row>
    <row r="640" spans="1:11">
      <c r="A640" s="7"/>
      <c r="B640" s="483"/>
      <c r="C640" s="484"/>
      <c r="D640" s="484"/>
      <c r="G640" s="485"/>
      <c r="I640" s="485"/>
      <c r="J640" s="595"/>
      <c r="K640" s="733"/>
    </row>
    <row r="641" spans="1:11">
      <c r="A641" s="7"/>
      <c r="B641" s="489"/>
      <c r="C641" s="484"/>
      <c r="D641" s="484"/>
      <c r="G641" s="485"/>
      <c r="I641" s="485"/>
      <c r="J641" s="595"/>
      <c r="K641" s="733"/>
    </row>
    <row r="642" spans="1:11" ht="15">
      <c r="A642" s="7"/>
      <c r="B642" s="490"/>
      <c r="C642" s="484"/>
      <c r="D642" s="484"/>
      <c r="G642" s="485"/>
      <c r="I642" s="485"/>
      <c r="J642" s="595"/>
      <c r="K642" s="733"/>
    </row>
    <row r="643" spans="1:11" ht="15">
      <c r="A643" s="7"/>
      <c r="B643" s="490"/>
      <c r="C643" s="484"/>
      <c r="D643" s="484"/>
      <c r="G643" s="485"/>
      <c r="I643" s="485"/>
      <c r="J643" s="595"/>
      <c r="K643" s="733"/>
    </row>
    <row r="644" spans="1:11" ht="15">
      <c r="A644" s="7"/>
      <c r="B644" s="490"/>
      <c r="C644" s="484"/>
      <c r="D644" s="484"/>
      <c r="G644" s="485"/>
      <c r="I644" s="485"/>
      <c r="J644" s="595"/>
      <c r="K644" s="733"/>
    </row>
    <row r="645" spans="1:11" ht="15">
      <c r="A645" s="7"/>
      <c r="B645" s="490"/>
      <c r="C645" s="484"/>
      <c r="D645" s="484"/>
      <c r="G645" s="485"/>
      <c r="I645" s="485"/>
      <c r="J645" s="595"/>
      <c r="K645" s="733"/>
    </row>
    <row r="646" spans="1:11" ht="15">
      <c r="A646" s="7"/>
      <c r="B646" s="490"/>
      <c r="C646" s="484"/>
      <c r="D646" s="484"/>
      <c r="G646" s="485"/>
      <c r="I646" s="485"/>
      <c r="J646" s="595"/>
      <c r="K646" s="733"/>
    </row>
    <row r="647" spans="1:11" ht="15">
      <c r="A647" s="7"/>
      <c r="B647" s="490"/>
      <c r="C647" s="484"/>
      <c r="D647" s="484"/>
      <c r="G647" s="485"/>
      <c r="I647" s="485"/>
      <c r="J647" s="595"/>
      <c r="K647" s="733"/>
    </row>
    <row r="648" spans="1:11" ht="15">
      <c r="A648" s="7"/>
      <c r="B648" s="490"/>
      <c r="C648" s="484"/>
      <c r="D648" s="484"/>
      <c r="G648" s="485"/>
      <c r="I648" s="485"/>
      <c r="J648" s="595"/>
      <c r="K648" s="733"/>
    </row>
    <row r="649" spans="1:11" ht="15">
      <c r="A649" s="7"/>
      <c r="B649" s="490"/>
      <c r="C649" s="484"/>
      <c r="D649" s="484"/>
      <c r="G649" s="485"/>
      <c r="I649" s="485"/>
      <c r="J649" s="595"/>
      <c r="K649" s="733"/>
    </row>
    <row r="650" spans="1:11" ht="15">
      <c r="A650" s="7"/>
      <c r="B650" s="490"/>
      <c r="C650" s="484"/>
      <c r="D650" s="484"/>
      <c r="G650" s="485"/>
      <c r="I650" s="485"/>
      <c r="J650" s="595"/>
      <c r="K650" s="733"/>
    </row>
    <row r="651" spans="1:11" ht="15">
      <c r="A651" s="7"/>
      <c r="B651" s="490"/>
      <c r="C651" s="484"/>
      <c r="D651" s="484"/>
      <c r="G651" s="485"/>
      <c r="I651" s="485"/>
      <c r="J651" s="595"/>
      <c r="K651" s="733"/>
    </row>
    <row r="652" spans="1:11" ht="15">
      <c r="A652" s="7"/>
      <c r="B652" s="490"/>
      <c r="C652" s="484"/>
      <c r="D652" s="484"/>
      <c r="G652" s="485"/>
      <c r="I652" s="485"/>
      <c r="J652" s="595"/>
      <c r="K652" s="733"/>
    </row>
    <row r="653" spans="1:11" ht="15">
      <c r="A653" s="7"/>
      <c r="B653" s="490"/>
      <c r="C653" s="484"/>
      <c r="D653" s="484"/>
      <c r="G653" s="485"/>
      <c r="I653" s="485"/>
      <c r="J653" s="595"/>
      <c r="K653" s="733"/>
    </row>
    <row r="654" spans="1:11" ht="15">
      <c r="A654" s="7"/>
      <c r="B654" s="490"/>
      <c r="C654" s="484"/>
      <c r="D654" s="484"/>
      <c r="G654" s="485"/>
      <c r="I654" s="485"/>
      <c r="J654" s="595"/>
      <c r="K654" s="733"/>
    </row>
    <row r="655" spans="1:11" ht="15">
      <c r="A655" s="7"/>
      <c r="B655" s="490"/>
      <c r="C655" s="484"/>
      <c r="D655" s="484"/>
      <c r="G655" s="485"/>
      <c r="I655" s="485"/>
      <c r="J655" s="595"/>
      <c r="K655" s="733"/>
    </row>
    <row r="656" spans="1:11" ht="15">
      <c r="A656" s="7"/>
      <c r="B656" s="490"/>
      <c r="C656" s="484"/>
      <c r="D656" s="484"/>
      <c r="G656" s="485"/>
      <c r="I656" s="485"/>
      <c r="J656" s="595"/>
      <c r="K656" s="733"/>
    </row>
    <row r="657" spans="1:11" ht="15">
      <c r="A657" s="7"/>
      <c r="B657" s="490"/>
      <c r="C657" s="484"/>
      <c r="D657" s="484"/>
      <c r="G657" s="485"/>
      <c r="I657" s="485"/>
      <c r="J657" s="595"/>
      <c r="K657" s="733"/>
    </row>
    <row r="658" spans="1:11" ht="15">
      <c r="A658" s="7"/>
      <c r="B658" s="490"/>
      <c r="C658" s="484"/>
      <c r="D658" s="484"/>
      <c r="G658" s="485"/>
      <c r="I658" s="485"/>
      <c r="J658" s="595"/>
      <c r="K658" s="733"/>
    </row>
    <row r="659" spans="1:11">
      <c r="A659" s="7"/>
      <c r="B659" s="489"/>
      <c r="C659" s="484"/>
      <c r="D659" s="484"/>
      <c r="G659" s="485"/>
      <c r="I659" s="485"/>
      <c r="J659" s="595"/>
      <c r="K659" s="733"/>
    </row>
    <row r="660" spans="1:11" ht="15">
      <c r="A660" s="7"/>
      <c r="B660" s="490"/>
      <c r="C660" s="484"/>
      <c r="D660" s="484"/>
      <c r="G660" s="485"/>
      <c r="I660" s="485"/>
      <c r="J660" s="595"/>
      <c r="K660" s="733"/>
    </row>
    <row r="661" spans="1:11" ht="15">
      <c r="A661" s="7"/>
      <c r="B661" s="490"/>
      <c r="C661" s="484"/>
      <c r="D661" s="484"/>
      <c r="G661" s="485"/>
      <c r="I661" s="485"/>
      <c r="J661" s="595"/>
      <c r="K661" s="733"/>
    </row>
    <row r="662" spans="1:11" ht="15">
      <c r="A662" s="7"/>
      <c r="B662" s="490"/>
      <c r="C662" s="484"/>
      <c r="D662" s="484"/>
      <c r="G662" s="485"/>
      <c r="I662" s="485"/>
      <c r="J662" s="595"/>
      <c r="K662" s="733"/>
    </row>
    <row r="663" spans="1:11">
      <c r="A663" s="7"/>
      <c r="B663" s="489"/>
      <c r="C663" s="484"/>
      <c r="D663" s="484"/>
      <c r="G663" s="485"/>
      <c r="I663" s="485"/>
      <c r="J663" s="595"/>
      <c r="K663" s="733"/>
    </row>
    <row r="664" spans="1:11" ht="15">
      <c r="A664" s="7"/>
      <c r="B664" s="490"/>
      <c r="C664" s="484"/>
      <c r="D664" s="484"/>
      <c r="G664" s="485"/>
      <c r="I664" s="485"/>
      <c r="J664" s="595"/>
      <c r="K664" s="733"/>
    </row>
    <row r="665" spans="1:11" ht="15">
      <c r="A665" s="7"/>
      <c r="B665" s="490"/>
      <c r="C665" s="484"/>
      <c r="D665" s="484"/>
      <c r="G665" s="485"/>
      <c r="I665" s="485"/>
      <c r="J665" s="595"/>
      <c r="K665" s="733"/>
    </row>
    <row r="666" spans="1:11">
      <c r="A666" s="7"/>
      <c r="B666" s="483"/>
      <c r="C666" s="997"/>
      <c r="D666" s="997"/>
      <c r="G666" s="485"/>
      <c r="I666" s="485"/>
      <c r="J666" s="595"/>
      <c r="K666" s="733"/>
    </row>
    <row r="667" spans="1:11">
      <c r="A667" s="7"/>
      <c r="B667" s="483"/>
      <c r="C667" s="997"/>
      <c r="D667" s="997"/>
      <c r="G667" s="485"/>
      <c r="I667" s="485"/>
      <c r="J667" s="595"/>
      <c r="K667" s="733"/>
    </row>
    <row r="668" spans="1:11">
      <c r="A668" s="7"/>
      <c r="B668" s="489"/>
      <c r="C668" s="484"/>
      <c r="D668" s="484"/>
      <c r="G668" s="485"/>
      <c r="I668" s="485"/>
      <c r="J668" s="595"/>
      <c r="K668" s="733"/>
    </row>
    <row r="669" spans="1:11" ht="15">
      <c r="A669" s="7"/>
      <c r="B669" s="490"/>
      <c r="C669" s="484"/>
      <c r="D669" s="484"/>
      <c r="G669" s="485"/>
      <c r="I669" s="485"/>
      <c r="J669" s="595"/>
      <c r="K669" s="733"/>
    </row>
    <row r="670" spans="1:11" ht="15">
      <c r="A670" s="7"/>
      <c r="B670" s="490"/>
      <c r="C670" s="484"/>
      <c r="D670" s="484"/>
      <c r="G670" s="485"/>
      <c r="I670" s="485"/>
      <c r="J670" s="595"/>
      <c r="K670" s="733"/>
    </row>
    <row r="671" spans="1:11" ht="15">
      <c r="A671" s="7"/>
      <c r="B671" s="490"/>
      <c r="C671" s="484"/>
      <c r="D671" s="484"/>
      <c r="G671" s="485"/>
      <c r="I671" s="485"/>
      <c r="J671" s="595"/>
      <c r="K671" s="733"/>
    </row>
    <row r="672" spans="1:11" ht="15">
      <c r="A672" s="7"/>
      <c r="B672" s="490"/>
      <c r="C672" s="484"/>
      <c r="D672" s="484"/>
      <c r="G672" s="485"/>
      <c r="I672" s="485"/>
      <c r="J672" s="595"/>
      <c r="K672" s="733"/>
    </row>
    <row r="673" spans="1:11" ht="15">
      <c r="A673" s="7"/>
      <c r="B673" s="490"/>
      <c r="C673" s="484"/>
      <c r="D673" s="484"/>
      <c r="G673" s="485"/>
      <c r="I673" s="485"/>
      <c r="J673" s="595"/>
      <c r="K673" s="733"/>
    </row>
    <row r="674" spans="1:11" ht="15">
      <c r="A674" s="7"/>
      <c r="B674" s="490"/>
      <c r="C674" s="484"/>
      <c r="D674" s="484"/>
      <c r="G674" s="485"/>
      <c r="I674" s="485"/>
      <c r="J674" s="595"/>
      <c r="K674" s="733"/>
    </row>
    <row r="675" spans="1:11" ht="15">
      <c r="A675" s="7"/>
      <c r="B675" s="490"/>
      <c r="C675" s="484"/>
      <c r="D675" s="484"/>
      <c r="G675" s="485"/>
      <c r="I675" s="485"/>
      <c r="J675" s="595"/>
      <c r="K675" s="733"/>
    </row>
    <row r="676" spans="1:11" ht="15">
      <c r="A676" s="7"/>
      <c r="B676" s="490"/>
      <c r="C676" s="484"/>
      <c r="D676" s="484"/>
      <c r="G676" s="485"/>
      <c r="I676" s="485"/>
      <c r="J676" s="595"/>
      <c r="K676" s="733"/>
    </row>
    <row r="677" spans="1:11" ht="15">
      <c r="A677" s="7"/>
      <c r="B677" s="490"/>
      <c r="C677" s="484"/>
      <c r="D677" s="484"/>
      <c r="G677" s="485"/>
      <c r="I677" s="485"/>
      <c r="J677" s="595"/>
      <c r="K677" s="733"/>
    </row>
    <row r="678" spans="1:11" ht="15">
      <c r="A678" s="7"/>
      <c r="B678" s="490"/>
      <c r="C678" s="484"/>
      <c r="D678" s="484"/>
      <c r="G678" s="485"/>
      <c r="I678" s="485"/>
      <c r="J678" s="595"/>
      <c r="K678" s="733"/>
    </row>
    <row r="679" spans="1:11" ht="15">
      <c r="A679" s="7"/>
      <c r="B679" s="490"/>
      <c r="C679" s="484"/>
      <c r="D679" s="484"/>
      <c r="G679" s="485"/>
      <c r="I679" s="485"/>
      <c r="J679" s="595"/>
      <c r="K679" s="733"/>
    </row>
    <row r="680" spans="1:11" ht="15">
      <c r="A680" s="7"/>
      <c r="B680" s="490"/>
      <c r="C680" s="484"/>
      <c r="D680" s="484"/>
      <c r="G680" s="485"/>
      <c r="I680" s="485"/>
      <c r="J680" s="595"/>
      <c r="K680" s="733"/>
    </row>
    <row r="681" spans="1:11" ht="15">
      <c r="A681" s="7"/>
      <c r="B681" s="490"/>
      <c r="C681" s="484"/>
      <c r="D681" s="484"/>
      <c r="G681" s="485"/>
      <c r="I681" s="485"/>
      <c r="J681" s="595"/>
      <c r="K681" s="733"/>
    </row>
    <row r="682" spans="1:11" ht="15">
      <c r="A682" s="7"/>
      <c r="B682" s="490"/>
      <c r="C682" s="484"/>
      <c r="D682" s="484"/>
      <c r="G682" s="485"/>
      <c r="I682" s="485"/>
      <c r="J682" s="595"/>
      <c r="K682" s="733"/>
    </row>
    <row r="683" spans="1:11" ht="15">
      <c r="A683" s="7"/>
      <c r="B683" s="490"/>
      <c r="C683" s="484"/>
      <c r="D683" s="484"/>
      <c r="G683" s="485"/>
      <c r="I683" s="485"/>
      <c r="J683" s="595"/>
      <c r="K683" s="733"/>
    </row>
    <row r="684" spans="1:11">
      <c r="A684" s="7"/>
      <c r="B684" s="489"/>
      <c r="C684" s="484"/>
      <c r="D684" s="484"/>
      <c r="G684" s="485"/>
      <c r="I684" s="485"/>
      <c r="J684" s="595"/>
      <c r="K684" s="733"/>
    </row>
    <row r="685" spans="1:11" ht="15">
      <c r="A685" s="7"/>
      <c r="B685" s="490"/>
      <c r="C685" s="484"/>
      <c r="D685" s="484"/>
      <c r="G685" s="485"/>
      <c r="I685" s="485"/>
      <c r="J685" s="595"/>
      <c r="K685" s="733"/>
    </row>
    <row r="686" spans="1:11" ht="15">
      <c r="A686" s="7"/>
      <c r="B686" s="490"/>
      <c r="C686" s="484"/>
      <c r="D686" s="484"/>
      <c r="G686" s="485"/>
      <c r="I686" s="485"/>
      <c r="J686" s="595"/>
      <c r="K686" s="733"/>
    </row>
    <row r="687" spans="1:11" ht="15">
      <c r="A687" s="7"/>
      <c r="B687" s="490"/>
      <c r="C687" s="484"/>
      <c r="D687" s="484"/>
      <c r="G687" s="485"/>
      <c r="I687" s="485"/>
      <c r="J687" s="595"/>
      <c r="K687" s="733"/>
    </row>
    <row r="688" spans="1:11" ht="15">
      <c r="A688" s="7"/>
      <c r="B688" s="490"/>
      <c r="C688" s="484"/>
      <c r="D688" s="484"/>
      <c r="G688" s="485"/>
      <c r="I688" s="485"/>
      <c r="J688" s="595"/>
      <c r="K688" s="733"/>
    </row>
    <row r="689" spans="1:11" ht="15">
      <c r="A689" s="7"/>
      <c r="B689" s="490"/>
      <c r="C689" s="484"/>
      <c r="D689" s="484"/>
      <c r="G689" s="485"/>
      <c r="I689" s="485"/>
      <c r="J689" s="595"/>
      <c r="K689" s="733"/>
    </row>
    <row r="690" spans="1:11" ht="15">
      <c r="A690" s="7"/>
      <c r="B690" s="490"/>
      <c r="C690" s="484"/>
      <c r="D690" s="484"/>
      <c r="G690" s="485"/>
      <c r="I690" s="485"/>
      <c r="J690" s="595"/>
      <c r="K690" s="733"/>
    </row>
    <row r="691" spans="1:11" ht="15">
      <c r="A691" s="7"/>
      <c r="B691" s="490"/>
      <c r="C691" s="484"/>
      <c r="D691" s="484"/>
      <c r="G691" s="485"/>
      <c r="I691" s="485"/>
      <c r="J691" s="595"/>
      <c r="K691" s="733"/>
    </row>
    <row r="692" spans="1:11" ht="15">
      <c r="A692" s="7"/>
      <c r="B692" s="490"/>
      <c r="C692" s="484"/>
      <c r="D692" s="484"/>
      <c r="G692" s="485"/>
      <c r="I692" s="485"/>
      <c r="J692" s="595"/>
      <c r="K692" s="733"/>
    </row>
    <row r="693" spans="1:11" ht="15">
      <c r="A693" s="7"/>
      <c r="B693" s="490"/>
      <c r="C693" s="484"/>
      <c r="D693" s="484"/>
      <c r="G693" s="485"/>
      <c r="I693" s="485"/>
      <c r="J693" s="595"/>
      <c r="K693" s="733"/>
    </row>
    <row r="694" spans="1:11" ht="15">
      <c r="A694" s="7"/>
      <c r="B694" s="490"/>
      <c r="C694" s="484"/>
      <c r="D694" s="484"/>
      <c r="G694" s="485"/>
      <c r="I694" s="485"/>
      <c r="J694" s="595"/>
      <c r="K694" s="733"/>
    </row>
    <row r="695" spans="1:11" ht="15">
      <c r="A695" s="7"/>
      <c r="B695" s="490"/>
      <c r="C695" s="484"/>
      <c r="D695" s="484"/>
      <c r="G695" s="485"/>
      <c r="I695" s="485"/>
      <c r="J695" s="595"/>
      <c r="K695" s="733"/>
    </row>
    <row r="696" spans="1:11" ht="15">
      <c r="A696" s="7"/>
      <c r="B696" s="490"/>
      <c r="C696" s="484"/>
      <c r="D696" s="484"/>
      <c r="G696" s="485"/>
      <c r="I696" s="485"/>
      <c r="J696" s="595"/>
      <c r="K696" s="733"/>
    </row>
    <row r="697" spans="1:11" ht="15">
      <c r="A697" s="7"/>
      <c r="B697" s="490"/>
      <c r="C697" s="484"/>
      <c r="D697" s="484"/>
      <c r="G697" s="485"/>
      <c r="I697" s="485"/>
      <c r="J697" s="595"/>
      <c r="K697" s="733"/>
    </row>
    <row r="698" spans="1:11" ht="15">
      <c r="A698" s="7"/>
      <c r="B698" s="490"/>
      <c r="C698" s="484"/>
      <c r="D698" s="484"/>
      <c r="G698" s="485"/>
      <c r="I698" s="485"/>
      <c r="J698" s="595"/>
      <c r="K698" s="733"/>
    </row>
    <row r="699" spans="1:11" ht="15">
      <c r="A699" s="7"/>
      <c r="B699" s="490"/>
      <c r="C699" s="484"/>
      <c r="D699" s="484"/>
      <c r="G699" s="485"/>
      <c r="I699" s="485"/>
      <c r="J699" s="595"/>
      <c r="K699" s="733"/>
    </row>
    <row r="700" spans="1:11">
      <c r="A700" s="7"/>
      <c r="B700" s="489"/>
      <c r="C700" s="484"/>
      <c r="D700" s="484"/>
      <c r="G700" s="485"/>
      <c r="I700" s="485"/>
      <c r="J700" s="595"/>
      <c r="K700" s="733"/>
    </row>
    <row r="701" spans="1:11" ht="15">
      <c r="A701" s="7"/>
      <c r="B701" s="490"/>
      <c r="C701" s="484"/>
      <c r="D701" s="484"/>
      <c r="G701" s="485"/>
      <c r="I701" s="485"/>
      <c r="J701" s="595"/>
      <c r="K701" s="733"/>
    </row>
    <row r="702" spans="1:11" ht="15">
      <c r="A702" s="7"/>
      <c r="B702" s="490"/>
      <c r="C702" s="484"/>
      <c r="D702" s="484"/>
      <c r="G702" s="485"/>
      <c r="I702" s="485"/>
      <c r="J702" s="595"/>
      <c r="K702" s="733"/>
    </row>
    <row r="703" spans="1:11" ht="15">
      <c r="A703" s="7"/>
      <c r="B703" s="490"/>
      <c r="C703" s="484"/>
      <c r="D703" s="484"/>
      <c r="G703" s="485"/>
      <c r="I703" s="485"/>
      <c r="J703" s="595"/>
      <c r="K703" s="733"/>
    </row>
    <row r="704" spans="1:11" ht="15">
      <c r="A704" s="7"/>
      <c r="B704" s="490"/>
      <c r="C704" s="484"/>
      <c r="D704" s="484"/>
      <c r="G704" s="485"/>
      <c r="I704" s="485"/>
      <c r="J704" s="595"/>
      <c r="K704" s="733"/>
    </row>
    <row r="705" spans="1:11" ht="15">
      <c r="A705" s="7"/>
      <c r="B705" s="490"/>
      <c r="C705" s="484"/>
      <c r="D705" s="484"/>
      <c r="G705" s="485"/>
      <c r="I705" s="485"/>
      <c r="J705" s="595"/>
      <c r="K705" s="733"/>
    </row>
    <row r="706" spans="1:11">
      <c r="A706" s="7"/>
      <c r="B706" s="489"/>
      <c r="C706" s="484"/>
      <c r="D706" s="484"/>
      <c r="G706" s="485"/>
      <c r="I706" s="485"/>
      <c r="J706" s="595"/>
      <c r="K706" s="733"/>
    </row>
    <row r="707" spans="1:11" ht="15">
      <c r="A707" s="7"/>
      <c r="B707" s="490"/>
      <c r="C707" s="484"/>
      <c r="D707" s="484"/>
      <c r="G707" s="485"/>
      <c r="I707" s="485"/>
      <c r="J707" s="595"/>
      <c r="K707" s="733"/>
    </row>
    <row r="708" spans="1:11" ht="15">
      <c r="A708" s="7"/>
      <c r="B708" s="490"/>
      <c r="C708" s="484"/>
      <c r="D708" s="484"/>
      <c r="G708" s="485"/>
      <c r="I708" s="485"/>
      <c r="J708" s="595"/>
      <c r="K708" s="733"/>
    </row>
    <row r="709" spans="1:11">
      <c r="A709" s="7"/>
      <c r="B709" s="489"/>
      <c r="C709" s="484"/>
      <c r="D709" s="484"/>
      <c r="G709" s="485"/>
      <c r="I709" s="485"/>
      <c r="J709" s="595"/>
      <c r="K709" s="733"/>
    </row>
    <row r="710" spans="1:11" ht="15">
      <c r="A710" s="7"/>
      <c r="B710" s="490"/>
      <c r="C710" s="484"/>
      <c r="D710" s="484"/>
      <c r="G710" s="485"/>
      <c r="I710" s="485"/>
      <c r="J710" s="595"/>
      <c r="K710" s="733"/>
    </row>
    <row r="711" spans="1:11" ht="15">
      <c r="A711" s="7"/>
      <c r="B711" s="490"/>
      <c r="C711" s="484"/>
      <c r="D711" s="484"/>
      <c r="G711" s="485"/>
      <c r="I711" s="485"/>
      <c r="J711" s="595"/>
      <c r="K711" s="733"/>
    </row>
    <row r="712" spans="1:11" ht="15">
      <c r="A712" s="7"/>
      <c r="B712" s="490"/>
      <c r="C712" s="484"/>
      <c r="D712" s="484"/>
      <c r="G712" s="485"/>
      <c r="I712" s="485"/>
      <c r="J712" s="595"/>
      <c r="K712" s="733"/>
    </row>
    <row r="713" spans="1:11" ht="15">
      <c r="A713" s="7"/>
      <c r="B713" s="490"/>
      <c r="C713" s="484"/>
      <c r="D713" s="484"/>
      <c r="G713" s="485"/>
      <c r="I713" s="485"/>
      <c r="J713" s="595"/>
      <c r="K713" s="733"/>
    </row>
    <row r="714" spans="1:11" ht="15">
      <c r="A714" s="7"/>
      <c r="B714" s="490"/>
      <c r="C714" s="484"/>
      <c r="D714" s="484"/>
      <c r="G714" s="485"/>
      <c r="I714" s="485"/>
      <c r="J714" s="595"/>
      <c r="K714" s="733"/>
    </row>
    <row r="715" spans="1:11" ht="15">
      <c r="A715" s="7"/>
      <c r="B715" s="490"/>
      <c r="C715" s="484"/>
      <c r="D715" s="484"/>
      <c r="G715" s="485"/>
      <c r="I715" s="485"/>
      <c r="J715" s="595"/>
      <c r="K715" s="733"/>
    </row>
    <row r="716" spans="1:11" ht="15">
      <c r="A716" s="7"/>
      <c r="B716" s="490"/>
      <c r="C716" s="484"/>
      <c r="D716" s="484"/>
      <c r="G716" s="485"/>
      <c r="I716" s="485"/>
      <c r="J716" s="595"/>
      <c r="K716" s="733"/>
    </row>
    <row r="717" spans="1:11" ht="15">
      <c r="A717" s="7"/>
      <c r="B717" s="490"/>
      <c r="C717" s="484"/>
      <c r="D717" s="484"/>
      <c r="G717" s="485"/>
      <c r="I717" s="485"/>
      <c r="J717" s="595"/>
      <c r="K717" s="733"/>
    </row>
    <row r="718" spans="1:11" ht="15">
      <c r="A718" s="7"/>
      <c r="B718" s="490"/>
      <c r="C718" s="484"/>
      <c r="D718" s="484"/>
      <c r="G718" s="485"/>
      <c r="I718" s="485"/>
      <c r="J718" s="595"/>
      <c r="K718" s="733"/>
    </row>
    <row r="719" spans="1:11" ht="15">
      <c r="A719" s="7"/>
      <c r="B719" s="490"/>
      <c r="C719" s="484"/>
      <c r="D719" s="484"/>
      <c r="G719" s="485"/>
      <c r="I719" s="485"/>
      <c r="J719" s="595"/>
      <c r="K719" s="733"/>
    </row>
    <row r="720" spans="1:11" ht="15">
      <c r="A720" s="7"/>
      <c r="B720" s="490"/>
      <c r="C720" s="484"/>
      <c r="D720" s="484"/>
      <c r="G720" s="485"/>
      <c r="I720" s="485"/>
      <c r="J720" s="595"/>
      <c r="K720" s="733"/>
    </row>
    <row r="721" spans="1:11" ht="15">
      <c r="A721" s="7"/>
      <c r="B721" s="490"/>
      <c r="C721" s="484"/>
      <c r="D721" s="484"/>
      <c r="G721" s="485"/>
      <c r="I721" s="485"/>
      <c r="J721" s="595"/>
      <c r="K721" s="733"/>
    </row>
    <row r="722" spans="1:11" ht="15">
      <c r="A722" s="7"/>
      <c r="B722" s="490"/>
      <c r="C722" s="484"/>
      <c r="D722" s="484"/>
      <c r="G722" s="485"/>
      <c r="I722" s="485"/>
      <c r="J722" s="595"/>
      <c r="K722" s="733"/>
    </row>
    <row r="723" spans="1:11" ht="15">
      <c r="A723" s="7"/>
      <c r="B723" s="490"/>
      <c r="C723" s="484"/>
      <c r="D723" s="484"/>
      <c r="G723" s="485"/>
      <c r="I723" s="485"/>
      <c r="J723" s="595"/>
      <c r="K723" s="733"/>
    </row>
    <row r="724" spans="1:11" ht="15">
      <c r="A724" s="7"/>
      <c r="B724" s="490"/>
      <c r="C724" s="484"/>
      <c r="D724" s="484"/>
      <c r="G724" s="485"/>
      <c r="I724" s="485"/>
      <c r="J724" s="595"/>
      <c r="K724" s="733"/>
    </row>
    <row r="725" spans="1:11" ht="15">
      <c r="A725" s="7"/>
      <c r="B725" s="490"/>
      <c r="C725" s="484"/>
      <c r="D725" s="484"/>
      <c r="G725" s="485"/>
      <c r="I725" s="485"/>
      <c r="J725" s="595"/>
      <c r="K725" s="733"/>
    </row>
    <row r="726" spans="1:11" ht="15">
      <c r="A726" s="7"/>
      <c r="B726" s="490"/>
      <c r="C726" s="484"/>
      <c r="D726" s="484"/>
      <c r="G726" s="485"/>
      <c r="I726" s="485"/>
      <c r="J726" s="595"/>
      <c r="K726" s="733"/>
    </row>
    <row r="727" spans="1:11" ht="15">
      <c r="A727" s="7"/>
      <c r="B727" s="490"/>
      <c r="C727" s="484"/>
      <c r="D727" s="484"/>
      <c r="G727" s="485"/>
      <c r="I727" s="485"/>
      <c r="J727" s="595"/>
      <c r="K727" s="733"/>
    </row>
    <row r="728" spans="1:11" ht="15">
      <c r="A728" s="7"/>
      <c r="B728" s="490"/>
      <c r="C728" s="484"/>
      <c r="D728" s="484"/>
      <c r="G728" s="485"/>
      <c r="I728" s="485"/>
      <c r="J728" s="595"/>
      <c r="K728" s="733"/>
    </row>
    <row r="729" spans="1:11" ht="15">
      <c r="A729" s="7"/>
      <c r="B729" s="490"/>
      <c r="C729" s="484"/>
      <c r="D729" s="484"/>
      <c r="G729" s="485"/>
      <c r="I729" s="485"/>
      <c r="J729" s="595"/>
      <c r="K729" s="733"/>
    </row>
    <row r="730" spans="1:11">
      <c r="A730" s="7"/>
      <c r="B730" s="483"/>
      <c r="C730" s="484"/>
      <c r="D730" s="484"/>
      <c r="G730" s="485"/>
      <c r="I730" s="485"/>
      <c r="J730" s="595"/>
      <c r="K730" s="733"/>
    </row>
    <row r="731" spans="1:11">
      <c r="A731" s="7"/>
      <c r="B731" s="489"/>
      <c r="C731" s="484"/>
      <c r="D731" s="484"/>
      <c r="G731" s="485"/>
      <c r="I731" s="485"/>
      <c r="J731" s="595"/>
      <c r="K731" s="733"/>
    </row>
    <row r="732" spans="1:11" ht="15">
      <c r="A732" s="7"/>
      <c r="B732" s="490"/>
      <c r="C732" s="484"/>
      <c r="D732" s="484"/>
      <c r="G732" s="485"/>
      <c r="I732" s="485"/>
      <c r="J732" s="595"/>
      <c r="K732" s="733"/>
    </row>
    <row r="733" spans="1:11" ht="15">
      <c r="A733" s="7"/>
      <c r="B733" s="490"/>
      <c r="C733" s="484"/>
      <c r="D733" s="484"/>
      <c r="G733" s="485"/>
      <c r="I733" s="485"/>
      <c r="J733" s="595"/>
      <c r="K733" s="733"/>
    </row>
    <row r="734" spans="1:11" ht="15">
      <c r="A734" s="7"/>
      <c r="B734" s="490"/>
      <c r="C734" s="484"/>
      <c r="D734" s="484"/>
      <c r="G734" s="485"/>
      <c r="I734" s="485"/>
      <c r="J734" s="595"/>
      <c r="K734" s="733"/>
    </row>
    <row r="735" spans="1:11" ht="15">
      <c r="A735" s="7"/>
      <c r="B735" s="490"/>
      <c r="C735" s="484"/>
      <c r="D735" s="484"/>
      <c r="G735" s="485"/>
      <c r="I735" s="485"/>
      <c r="J735" s="595"/>
      <c r="K735" s="733"/>
    </row>
    <row r="736" spans="1:11" ht="15">
      <c r="A736" s="7"/>
      <c r="B736" s="490"/>
      <c r="C736" s="484"/>
      <c r="D736" s="484"/>
      <c r="G736" s="485"/>
      <c r="I736" s="485"/>
      <c r="J736" s="595"/>
      <c r="K736" s="733"/>
    </row>
    <row r="737" spans="1:11" ht="15">
      <c r="A737" s="7"/>
      <c r="B737" s="490"/>
      <c r="C737" s="484"/>
      <c r="D737" s="484"/>
      <c r="G737" s="485"/>
      <c r="I737" s="485"/>
      <c r="J737" s="595"/>
      <c r="K737" s="733"/>
    </row>
    <row r="738" spans="1:11" ht="15">
      <c r="A738" s="7"/>
      <c r="B738" s="490"/>
      <c r="C738" s="484"/>
      <c r="D738" s="484"/>
      <c r="G738" s="485"/>
      <c r="I738" s="485"/>
      <c r="J738" s="595"/>
      <c r="K738" s="733"/>
    </row>
    <row r="739" spans="1:11" ht="15">
      <c r="A739" s="7"/>
      <c r="B739" s="490"/>
      <c r="C739" s="484"/>
      <c r="D739" s="484"/>
      <c r="G739" s="485"/>
      <c r="I739" s="485"/>
      <c r="J739" s="595"/>
      <c r="K739" s="733"/>
    </row>
    <row r="740" spans="1:11" ht="15">
      <c r="A740" s="7"/>
      <c r="B740" s="490"/>
      <c r="C740" s="484"/>
      <c r="D740" s="484"/>
      <c r="G740" s="485"/>
      <c r="I740" s="485"/>
      <c r="J740" s="595"/>
      <c r="K740" s="733"/>
    </row>
    <row r="741" spans="1:11" ht="15">
      <c r="A741" s="7"/>
      <c r="B741" s="490"/>
      <c r="C741" s="484"/>
      <c r="D741" s="484"/>
      <c r="G741" s="485"/>
      <c r="I741" s="485"/>
      <c r="J741" s="595"/>
      <c r="K741" s="733"/>
    </row>
    <row r="742" spans="1:11" ht="15">
      <c r="A742" s="7"/>
      <c r="B742" s="490"/>
      <c r="C742" s="484"/>
      <c r="D742" s="484"/>
      <c r="G742" s="485"/>
      <c r="I742" s="485"/>
      <c r="J742" s="595"/>
      <c r="K742" s="733"/>
    </row>
    <row r="743" spans="1:11" ht="15">
      <c r="A743" s="7"/>
      <c r="B743" s="490"/>
      <c r="C743" s="484"/>
      <c r="D743" s="484"/>
      <c r="G743" s="485"/>
      <c r="I743" s="485"/>
      <c r="J743" s="595"/>
      <c r="K743" s="733"/>
    </row>
    <row r="744" spans="1:11" ht="15">
      <c r="A744" s="7"/>
      <c r="B744" s="490"/>
      <c r="C744" s="484"/>
      <c r="D744" s="484"/>
      <c r="G744" s="485"/>
      <c r="I744" s="485"/>
      <c r="J744" s="595"/>
      <c r="K744" s="733"/>
    </row>
    <row r="745" spans="1:11" ht="15">
      <c r="A745" s="7"/>
      <c r="B745" s="490"/>
      <c r="C745" s="484"/>
      <c r="D745" s="484"/>
      <c r="G745" s="485"/>
      <c r="I745" s="485"/>
      <c r="J745" s="595"/>
      <c r="K745" s="733"/>
    </row>
    <row r="746" spans="1:11" ht="15">
      <c r="A746" s="7"/>
      <c r="B746" s="490"/>
      <c r="C746" s="484"/>
      <c r="D746" s="484"/>
      <c r="G746" s="485"/>
      <c r="I746" s="485"/>
      <c r="J746" s="595"/>
      <c r="K746" s="733"/>
    </row>
    <row r="747" spans="1:11" ht="15">
      <c r="A747" s="7"/>
      <c r="B747" s="490"/>
      <c r="C747" s="484"/>
      <c r="D747" s="484"/>
      <c r="G747" s="485"/>
      <c r="I747" s="485"/>
      <c r="J747" s="595"/>
      <c r="K747" s="733"/>
    </row>
    <row r="748" spans="1:11">
      <c r="A748" s="7"/>
      <c r="B748" s="489"/>
      <c r="C748" s="484"/>
      <c r="D748" s="484"/>
      <c r="G748" s="485"/>
      <c r="I748" s="485"/>
      <c r="J748" s="595"/>
      <c r="K748" s="733"/>
    </row>
    <row r="749" spans="1:11" ht="15">
      <c r="A749" s="7"/>
      <c r="B749" s="490"/>
      <c r="C749" s="484"/>
      <c r="D749" s="484"/>
      <c r="G749" s="485"/>
      <c r="I749" s="485"/>
      <c r="J749" s="595"/>
      <c r="K749" s="733"/>
    </row>
    <row r="750" spans="1:11" ht="15">
      <c r="A750" s="7"/>
      <c r="B750" s="490"/>
      <c r="C750" s="484"/>
      <c r="D750" s="484"/>
      <c r="G750" s="485"/>
      <c r="I750" s="485"/>
      <c r="J750" s="595"/>
      <c r="K750" s="733"/>
    </row>
    <row r="751" spans="1:11" ht="15">
      <c r="A751" s="7"/>
      <c r="B751" s="490"/>
      <c r="C751" s="484"/>
      <c r="D751" s="484"/>
      <c r="G751" s="485"/>
      <c r="I751" s="485"/>
      <c r="J751" s="595"/>
      <c r="K751" s="733"/>
    </row>
    <row r="752" spans="1:11" ht="15">
      <c r="A752" s="7"/>
      <c r="B752" s="490"/>
      <c r="C752" s="484"/>
      <c r="D752" s="484"/>
      <c r="G752" s="485"/>
      <c r="I752" s="485"/>
      <c r="J752" s="595"/>
      <c r="K752" s="733"/>
    </row>
    <row r="753" spans="1:11">
      <c r="A753" s="7"/>
      <c r="B753" s="489"/>
      <c r="C753" s="484"/>
      <c r="D753" s="484"/>
      <c r="G753" s="485"/>
      <c r="I753" s="485"/>
      <c r="J753" s="595"/>
      <c r="K753" s="733"/>
    </row>
    <row r="754" spans="1:11" ht="15">
      <c r="A754" s="7"/>
      <c r="B754" s="490"/>
      <c r="C754" s="484"/>
      <c r="D754" s="484"/>
      <c r="G754" s="485"/>
      <c r="I754" s="485"/>
      <c r="J754" s="595"/>
      <c r="K754" s="733"/>
    </row>
    <row r="755" spans="1:11" ht="15">
      <c r="A755" s="7"/>
      <c r="B755" s="490"/>
      <c r="C755" s="484"/>
      <c r="D755" s="484"/>
      <c r="G755" s="485"/>
      <c r="I755" s="485"/>
      <c r="J755" s="595"/>
      <c r="K755" s="733"/>
    </row>
    <row r="756" spans="1:11" ht="15">
      <c r="A756" s="7"/>
      <c r="B756" s="490"/>
      <c r="C756" s="484"/>
      <c r="D756" s="484"/>
      <c r="G756" s="485"/>
      <c r="I756" s="485"/>
      <c r="J756" s="595"/>
      <c r="K756" s="733"/>
    </row>
    <row r="757" spans="1:11" ht="15">
      <c r="A757" s="7"/>
      <c r="B757" s="490"/>
      <c r="C757" s="484"/>
      <c r="D757" s="484"/>
      <c r="G757" s="485"/>
      <c r="I757" s="485"/>
      <c r="J757" s="595"/>
      <c r="K757" s="733"/>
    </row>
    <row r="758" spans="1:11" ht="15">
      <c r="A758" s="7"/>
      <c r="B758" s="490"/>
      <c r="C758" s="484"/>
      <c r="D758" s="484"/>
      <c r="G758" s="485"/>
      <c r="I758" s="485"/>
      <c r="J758" s="595"/>
      <c r="K758" s="733"/>
    </row>
    <row r="759" spans="1:11" ht="15">
      <c r="A759" s="7"/>
      <c r="B759" s="490"/>
      <c r="C759" s="484"/>
      <c r="D759" s="484"/>
      <c r="G759" s="485"/>
      <c r="I759" s="485"/>
      <c r="J759" s="595"/>
      <c r="K759" s="733"/>
    </row>
    <row r="760" spans="1:11" ht="15">
      <c r="A760" s="7"/>
      <c r="B760" s="490"/>
      <c r="C760" s="484"/>
      <c r="D760" s="484"/>
      <c r="G760" s="485"/>
      <c r="I760" s="485"/>
      <c r="J760" s="595"/>
      <c r="K760" s="733"/>
    </row>
    <row r="761" spans="1:11" ht="15">
      <c r="A761" s="7"/>
      <c r="B761" s="490"/>
      <c r="C761" s="484"/>
      <c r="D761" s="484"/>
      <c r="G761" s="485"/>
      <c r="I761" s="485"/>
      <c r="J761" s="595"/>
      <c r="K761" s="733"/>
    </row>
    <row r="762" spans="1:11" ht="15">
      <c r="A762" s="7"/>
      <c r="B762" s="490"/>
      <c r="C762" s="484"/>
      <c r="D762" s="484"/>
      <c r="G762" s="485"/>
      <c r="I762" s="485"/>
      <c r="J762" s="595"/>
      <c r="K762" s="733"/>
    </row>
    <row r="763" spans="1:11" ht="15">
      <c r="A763" s="7"/>
      <c r="B763" s="490"/>
      <c r="C763" s="484"/>
      <c r="D763" s="484"/>
      <c r="G763" s="485"/>
      <c r="I763" s="485"/>
      <c r="J763" s="595"/>
      <c r="K763" s="733"/>
    </row>
    <row r="764" spans="1:11" ht="15">
      <c r="A764" s="7"/>
      <c r="B764" s="490"/>
      <c r="C764" s="484"/>
      <c r="D764" s="484"/>
      <c r="G764" s="485"/>
      <c r="I764" s="485"/>
      <c r="J764" s="595"/>
      <c r="K764" s="733"/>
    </row>
    <row r="765" spans="1:11" ht="15">
      <c r="A765" s="7"/>
      <c r="B765" s="490"/>
      <c r="C765" s="484"/>
      <c r="D765" s="484"/>
      <c r="G765" s="485"/>
      <c r="I765" s="485"/>
      <c r="J765" s="595"/>
      <c r="K765" s="733"/>
    </row>
    <row r="766" spans="1:11" ht="15">
      <c r="A766" s="7"/>
      <c r="B766" s="490"/>
      <c r="C766" s="484"/>
      <c r="D766" s="484"/>
      <c r="G766" s="485"/>
      <c r="I766" s="485"/>
      <c r="J766" s="595"/>
      <c r="K766" s="733"/>
    </row>
    <row r="767" spans="1:11" ht="15">
      <c r="A767" s="7"/>
      <c r="B767" s="490"/>
      <c r="C767" s="484"/>
      <c r="D767" s="484"/>
      <c r="G767" s="485"/>
      <c r="I767" s="485"/>
      <c r="J767" s="595"/>
      <c r="K767" s="733"/>
    </row>
    <row r="768" spans="1:11" ht="15">
      <c r="A768" s="7"/>
      <c r="B768" s="490"/>
      <c r="C768" s="484"/>
      <c r="D768" s="484"/>
      <c r="G768" s="485"/>
      <c r="I768" s="485"/>
      <c r="J768" s="595"/>
      <c r="K768" s="733"/>
    </row>
    <row r="769" spans="1:11" ht="15">
      <c r="A769" s="7"/>
      <c r="B769" s="490"/>
      <c r="C769" s="484"/>
      <c r="D769" s="484"/>
      <c r="G769" s="485"/>
      <c r="I769" s="485"/>
      <c r="J769" s="595"/>
      <c r="K769" s="733"/>
    </row>
    <row r="770" spans="1:11" ht="15">
      <c r="A770" s="7"/>
      <c r="B770" s="490"/>
      <c r="C770" s="484"/>
      <c r="D770" s="484"/>
      <c r="G770" s="485"/>
      <c r="I770" s="485"/>
      <c r="J770" s="595"/>
      <c r="K770" s="733"/>
    </row>
    <row r="771" spans="1:11" ht="15">
      <c r="A771" s="7"/>
      <c r="B771" s="490"/>
      <c r="C771" s="484"/>
      <c r="D771" s="484"/>
      <c r="G771" s="485"/>
      <c r="I771" s="485"/>
      <c r="J771" s="595"/>
      <c r="K771" s="733"/>
    </row>
    <row r="772" spans="1:11" ht="15">
      <c r="A772" s="7"/>
      <c r="B772" s="490"/>
      <c r="C772" s="484"/>
      <c r="D772" s="484"/>
      <c r="G772" s="485"/>
      <c r="I772" s="485"/>
      <c r="J772" s="595"/>
      <c r="K772" s="733"/>
    </row>
    <row r="773" spans="1:11" ht="15">
      <c r="A773" s="7"/>
      <c r="B773" s="490"/>
      <c r="C773" s="484"/>
      <c r="D773" s="484"/>
      <c r="G773" s="485"/>
      <c r="I773" s="485"/>
      <c r="J773" s="595"/>
      <c r="K773" s="733"/>
    </row>
    <row r="774" spans="1:11">
      <c r="A774" s="7"/>
      <c r="B774" s="489"/>
      <c r="C774" s="484"/>
      <c r="D774" s="484"/>
      <c r="G774" s="485"/>
      <c r="I774" s="485"/>
      <c r="J774" s="595"/>
      <c r="K774" s="733"/>
    </row>
    <row r="775" spans="1:11" ht="15">
      <c r="A775" s="7"/>
      <c r="B775" s="490"/>
      <c r="C775" s="997"/>
      <c r="D775" s="997"/>
      <c r="G775" s="485"/>
      <c r="I775" s="485"/>
      <c r="J775" s="595"/>
      <c r="K775" s="733"/>
    </row>
    <row r="776" spans="1:11" ht="15">
      <c r="A776" s="7"/>
      <c r="B776" s="490"/>
      <c r="C776" s="997"/>
      <c r="D776" s="997"/>
      <c r="G776" s="485"/>
      <c r="I776" s="485"/>
      <c r="J776" s="595"/>
      <c r="K776" s="733"/>
    </row>
    <row r="777" spans="1:11" ht="15">
      <c r="A777" s="7"/>
      <c r="B777" s="490"/>
      <c r="C777" s="997"/>
      <c r="D777" s="997"/>
      <c r="G777" s="485"/>
      <c r="I777" s="485"/>
      <c r="J777" s="595"/>
      <c r="K777" s="733"/>
    </row>
    <row r="778" spans="1:11" ht="15">
      <c r="A778" s="7"/>
      <c r="B778" s="490"/>
      <c r="C778" s="997"/>
      <c r="D778" s="997"/>
      <c r="G778" s="485"/>
      <c r="I778" s="485"/>
      <c r="J778" s="595"/>
      <c r="K778" s="733"/>
    </row>
    <row r="779" spans="1:11" ht="15">
      <c r="A779" s="7"/>
      <c r="B779" s="490"/>
      <c r="C779" s="997"/>
      <c r="D779" s="997"/>
      <c r="G779" s="485"/>
      <c r="I779" s="485"/>
      <c r="J779" s="595"/>
      <c r="K779" s="733"/>
    </row>
    <row r="780" spans="1:11" ht="15">
      <c r="A780" s="7"/>
      <c r="B780" s="490"/>
      <c r="C780" s="997"/>
      <c r="D780" s="997"/>
      <c r="G780" s="485"/>
      <c r="I780" s="485"/>
      <c r="J780" s="595"/>
      <c r="K780" s="733"/>
    </row>
    <row r="781" spans="1:11" ht="15">
      <c r="A781" s="7"/>
      <c r="B781" s="490"/>
      <c r="C781" s="484"/>
      <c r="D781" s="484"/>
      <c r="G781" s="485"/>
      <c r="I781" s="485"/>
      <c r="J781" s="595"/>
      <c r="K781" s="733"/>
    </row>
    <row r="782" spans="1:11" ht="15">
      <c r="A782" s="7"/>
      <c r="B782" s="490"/>
      <c r="C782" s="484"/>
      <c r="D782" s="484"/>
      <c r="G782" s="485"/>
      <c r="I782" s="485"/>
      <c r="J782" s="595"/>
      <c r="K782" s="733"/>
    </row>
    <row r="783" spans="1:11" ht="15">
      <c r="A783" s="7"/>
      <c r="B783" s="490"/>
      <c r="C783" s="484"/>
      <c r="D783" s="484"/>
      <c r="G783" s="485"/>
      <c r="I783" s="485"/>
      <c r="J783" s="595"/>
      <c r="K783" s="733"/>
    </row>
    <row r="784" spans="1:11">
      <c r="A784" s="7"/>
      <c r="B784" s="489"/>
      <c r="C784" s="484"/>
      <c r="D784" s="484"/>
      <c r="G784" s="485"/>
      <c r="I784" s="485"/>
      <c r="J784" s="595"/>
      <c r="K784" s="733"/>
    </row>
    <row r="785" spans="1:11" ht="15">
      <c r="A785" s="7"/>
      <c r="B785" s="490"/>
      <c r="C785" s="484"/>
      <c r="D785" s="484"/>
      <c r="G785" s="485"/>
      <c r="I785" s="485"/>
      <c r="J785" s="595"/>
      <c r="K785" s="733"/>
    </row>
    <row r="786" spans="1:11" ht="15">
      <c r="A786" s="7"/>
      <c r="B786" s="490"/>
      <c r="C786" s="484"/>
      <c r="D786" s="484"/>
      <c r="G786" s="485"/>
      <c r="I786" s="485"/>
      <c r="J786" s="595"/>
      <c r="K786" s="733"/>
    </row>
    <row r="787" spans="1:11" ht="15">
      <c r="A787" s="7"/>
      <c r="B787" s="490"/>
      <c r="C787" s="484"/>
      <c r="D787" s="484"/>
      <c r="G787" s="485"/>
      <c r="I787" s="485"/>
      <c r="J787" s="595"/>
      <c r="K787" s="733"/>
    </row>
    <row r="788" spans="1:11" ht="15">
      <c r="A788" s="7"/>
      <c r="B788" s="490"/>
      <c r="C788" s="484"/>
      <c r="D788" s="484"/>
      <c r="G788" s="485"/>
      <c r="I788" s="485"/>
      <c r="J788" s="595"/>
      <c r="K788" s="733"/>
    </row>
    <row r="789" spans="1:11" ht="15">
      <c r="A789" s="7"/>
      <c r="B789" s="490"/>
      <c r="C789" s="484"/>
      <c r="D789" s="484"/>
      <c r="G789" s="485"/>
      <c r="I789" s="485"/>
      <c r="J789" s="595"/>
      <c r="K789" s="733"/>
    </row>
    <row r="790" spans="1:11" ht="15">
      <c r="A790" s="7"/>
      <c r="B790" s="490"/>
      <c r="C790" s="484"/>
      <c r="D790" s="484"/>
      <c r="G790" s="485"/>
      <c r="I790" s="485"/>
      <c r="J790" s="595"/>
      <c r="K790" s="733"/>
    </row>
    <row r="791" spans="1:11">
      <c r="A791" s="7"/>
      <c r="B791" s="483"/>
      <c r="C791" s="484"/>
      <c r="D791" s="484"/>
      <c r="G791" s="485"/>
      <c r="I791" s="485"/>
      <c r="J791" s="595"/>
      <c r="K791" s="733"/>
    </row>
    <row r="792" spans="1:11" ht="15">
      <c r="A792" s="7"/>
      <c r="B792" s="490"/>
      <c r="C792" s="484"/>
      <c r="D792" s="484"/>
      <c r="G792" s="485"/>
      <c r="I792" s="485"/>
      <c r="J792" s="595"/>
      <c r="K792" s="733"/>
    </row>
    <row r="793" spans="1:11" ht="15">
      <c r="A793" s="7"/>
      <c r="B793" s="490"/>
      <c r="C793" s="484"/>
      <c r="D793" s="484"/>
      <c r="G793" s="485"/>
      <c r="I793" s="485"/>
      <c r="J793" s="595"/>
      <c r="K793" s="733"/>
    </row>
    <row r="794" spans="1:11" ht="15">
      <c r="A794" s="7"/>
      <c r="B794" s="490"/>
      <c r="C794" s="484"/>
      <c r="D794" s="484"/>
      <c r="G794" s="485"/>
      <c r="I794" s="485"/>
      <c r="J794" s="595"/>
      <c r="K794" s="733"/>
    </row>
  </sheetData>
  <mergeCells count="57">
    <mergeCell ref="C775:C780"/>
    <mergeCell ref="D775:D780"/>
    <mergeCell ref="A66:F66"/>
    <mergeCell ref="A67:F67"/>
    <mergeCell ref="A68:F68"/>
    <mergeCell ref="C525:C528"/>
    <mergeCell ref="D525:D528"/>
    <mergeCell ref="C545:C548"/>
    <mergeCell ref="D545:D548"/>
    <mergeCell ref="C666:C667"/>
    <mergeCell ref="D666:D667"/>
    <mergeCell ref="C336:C339"/>
    <mergeCell ref="D336:D339"/>
    <mergeCell ref="C366:C369"/>
    <mergeCell ref="D366:D369"/>
    <mergeCell ref="C396:C399"/>
    <mergeCell ref="D396:D399"/>
    <mergeCell ref="C244:C247"/>
    <mergeCell ref="D244:D247"/>
    <mergeCell ref="C267:C270"/>
    <mergeCell ref="D267:D270"/>
    <mergeCell ref="C313:C316"/>
    <mergeCell ref="D313:D316"/>
    <mergeCell ref="C152:C155"/>
    <mergeCell ref="D152:D155"/>
    <mergeCell ref="C175:C178"/>
    <mergeCell ref="D175:D178"/>
    <mergeCell ref="C198:C201"/>
    <mergeCell ref="D198:D201"/>
    <mergeCell ref="B19:K19"/>
    <mergeCell ref="C94:C97"/>
    <mergeCell ref="D94:D97"/>
    <mergeCell ref="C123:C126"/>
    <mergeCell ref="D123:D126"/>
    <mergeCell ref="A13:B13"/>
    <mergeCell ref="C13:K13"/>
    <mergeCell ref="A15:K15"/>
    <mergeCell ref="A16:A17"/>
    <mergeCell ref="B16:B17"/>
    <mergeCell ref="C16:C17"/>
    <mergeCell ref="D16:D17"/>
    <mergeCell ref="F16:G16"/>
    <mergeCell ref="H16:I16"/>
    <mergeCell ref="J16:J17"/>
    <mergeCell ref="K16:K17"/>
    <mergeCell ref="J10:K10"/>
    <mergeCell ref="D1:K1"/>
    <mergeCell ref="A2:K2"/>
    <mergeCell ref="A3:K3"/>
    <mergeCell ref="A4:K4"/>
    <mergeCell ref="A5:K5"/>
    <mergeCell ref="A6:K6"/>
    <mergeCell ref="A7:C7"/>
    <mergeCell ref="G7:K7"/>
    <mergeCell ref="A8:D8"/>
    <mergeCell ref="G8:I8"/>
    <mergeCell ref="A9:D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759F2-85F1-4C93-BFD3-E11EE544F230}">
  <sheetPr>
    <tabColor rgb="FFC00000"/>
  </sheetPr>
  <dimension ref="A1:K30"/>
  <sheetViews>
    <sheetView topLeftCell="A13" zoomScale="55" zoomScaleNormal="55" workbookViewId="0">
      <selection activeCell="I24" sqref="I24"/>
    </sheetView>
  </sheetViews>
  <sheetFormatPr defaultColWidth="8.88671875" defaultRowHeight="14.4" outlineLevelRow="1"/>
  <cols>
    <col min="1" max="1" width="12.5546875" customWidth="1"/>
    <col min="2" max="2" width="69.44140625" customWidth="1"/>
    <col min="3" max="3" width="13" customWidth="1"/>
    <col min="4" max="4" width="19.33203125" customWidth="1"/>
    <col min="5" max="5" width="15.6640625" customWidth="1"/>
    <col min="6" max="6" width="21.6640625" customWidth="1"/>
    <col min="7" max="7" width="17.109375" customWidth="1"/>
    <col min="8" max="8" width="21.109375" customWidth="1"/>
    <col min="9" max="9" width="19.88671875" customWidth="1"/>
    <col min="10" max="10" width="35.88671875" customWidth="1"/>
    <col min="11" max="14" width="10.88671875" bestFit="1" customWidth="1"/>
  </cols>
  <sheetData>
    <row r="1" spans="1:10" s="64" customFormat="1" ht="62.25" customHeight="1">
      <c r="A1" s="61"/>
      <c r="B1" s="333"/>
      <c r="C1" s="62"/>
      <c r="D1" s="920" t="s">
        <v>1169</v>
      </c>
      <c r="E1" s="920"/>
      <c r="F1" s="920"/>
      <c r="G1" s="920"/>
      <c r="H1" s="920"/>
      <c r="I1" s="920"/>
      <c r="J1" s="920"/>
    </row>
    <row r="2" spans="1:10" s="6" customFormat="1" ht="15.6">
      <c r="A2" s="921" t="s">
        <v>3044</v>
      </c>
      <c r="B2" s="921"/>
      <c r="C2" s="921"/>
      <c r="D2" s="921"/>
      <c r="E2" s="921"/>
      <c r="F2" s="921"/>
      <c r="G2" s="921"/>
      <c r="H2" s="921"/>
      <c r="I2" s="921"/>
      <c r="J2" s="921"/>
    </row>
    <row r="3" spans="1:10" s="12" customFormat="1" ht="15">
      <c r="A3" s="926"/>
      <c r="B3" s="926"/>
      <c r="C3" s="926"/>
      <c r="D3" s="926"/>
      <c r="E3" s="926"/>
      <c r="F3" s="926"/>
      <c r="G3" s="926"/>
      <c r="H3" s="926"/>
      <c r="I3" s="926"/>
      <c r="J3" s="926"/>
    </row>
    <row r="4" spans="1:10" s="12" customFormat="1" ht="15.6">
      <c r="A4" s="927" t="s">
        <v>1171</v>
      </c>
      <c r="B4" s="927"/>
      <c r="C4" s="927"/>
      <c r="D4" s="927"/>
      <c r="E4" s="927"/>
      <c r="F4" s="927"/>
      <c r="G4" s="927"/>
      <c r="H4" s="927"/>
      <c r="I4" s="927"/>
      <c r="J4" s="927"/>
    </row>
    <row r="5" spans="1:10" s="6" customFormat="1" ht="15">
      <c r="A5" s="929"/>
      <c r="B5" s="929"/>
      <c r="C5" s="929"/>
      <c r="D5" s="929"/>
      <c r="E5" s="929"/>
      <c r="F5" s="929"/>
      <c r="G5" s="929"/>
      <c r="H5" s="929"/>
      <c r="I5" s="929"/>
      <c r="J5" s="929"/>
    </row>
    <row r="6" spans="1:10" s="10" customFormat="1" ht="15">
      <c r="A6" s="1006" t="s">
        <v>1170</v>
      </c>
      <c r="B6" s="1006"/>
      <c r="C6" s="1006"/>
      <c r="D6" s="1006"/>
      <c r="E6" s="1006"/>
      <c r="F6" s="1006"/>
      <c r="G6" s="1006"/>
      <c r="H6" s="1006"/>
      <c r="I6" s="1006"/>
      <c r="J6" s="1006"/>
    </row>
    <row r="7" spans="1:10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</row>
    <row r="8" spans="1:10" s="63" customFormat="1" ht="30.75" customHeight="1">
      <c r="A8" s="945" t="s">
        <v>27</v>
      </c>
      <c r="B8" s="945"/>
      <c r="C8" s="945"/>
      <c r="D8" s="945"/>
      <c r="E8" s="311"/>
      <c r="F8" s="946" t="s">
        <v>1172</v>
      </c>
      <c r="G8" s="946"/>
      <c r="H8" s="946"/>
      <c r="I8" s="22" t="s">
        <v>1173</v>
      </c>
      <c r="J8" s="321"/>
    </row>
    <row r="9" spans="1:10" s="63" customFormat="1" ht="15">
      <c r="A9" s="946"/>
      <c r="B9" s="946"/>
      <c r="C9" s="946"/>
      <c r="D9" s="946"/>
      <c r="E9" s="312"/>
      <c r="F9" s="22"/>
      <c r="G9" s="22"/>
      <c r="H9" s="22"/>
      <c r="I9" s="22"/>
      <c r="J9" s="321"/>
    </row>
    <row r="10" spans="1:10" s="63" customFormat="1" ht="15">
      <c r="A10" s="56"/>
      <c r="B10" s="342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</row>
    <row r="11" spans="1:10" s="63" customFormat="1" ht="15">
      <c r="A11" s="57" t="s">
        <v>3034</v>
      </c>
      <c r="B11" s="343"/>
      <c r="C11" s="48"/>
      <c r="D11" s="54"/>
      <c r="E11" s="28"/>
      <c r="F11" s="27"/>
      <c r="G11" s="27"/>
      <c r="H11" s="28"/>
      <c r="I11" s="28"/>
      <c r="J11" s="322" t="s">
        <v>23</v>
      </c>
    </row>
    <row r="12" spans="1:10" s="10" customFormat="1" ht="15.6">
      <c r="A12" s="829"/>
      <c r="B12" s="830"/>
      <c r="C12" s="831"/>
      <c r="D12" s="831"/>
      <c r="E12" s="832"/>
      <c r="F12" s="832"/>
      <c r="G12" s="833"/>
      <c r="H12" s="832"/>
      <c r="I12" s="834"/>
      <c r="J12" s="835"/>
    </row>
    <row r="13" spans="1:10" s="11" customFormat="1" ht="34.5" customHeight="1">
      <c r="A13" s="943" t="s">
        <v>24</v>
      </c>
      <c r="B13" s="943"/>
      <c r="C13" s="944" t="s">
        <v>1171</v>
      </c>
      <c r="D13" s="944"/>
      <c r="E13" s="944"/>
      <c r="F13" s="944"/>
      <c r="G13" s="944"/>
      <c r="H13" s="944"/>
      <c r="I13" s="944"/>
      <c r="J13" s="944"/>
    </row>
    <row r="14" spans="1:10" s="63" customFormat="1" ht="15.6">
      <c r="A14" s="31" t="s">
        <v>25</v>
      </c>
      <c r="B14" s="344"/>
      <c r="C14" s="49"/>
      <c r="D14" s="55"/>
      <c r="E14" s="31"/>
      <c r="F14" s="31"/>
      <c r="G14" s="31"/>
      <c r="H14" s="32"/>
      <c r="I14" s="35"/>
      <c r="J14" s="324" t="s">
        <v>26</v>
      </c>
    </row>
    <row r="15" spans="1:10" s="12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</row>
    <row r="16" spans="1:10" s="12" customFormat="1" ht="69" customHeight="1">
      <c r="A16" s="930" t="s">
        <v>0</v>
      </c>
      <c r="B16" s="932" t="s">
        <v>19</v>
      </c>
      <c r="C16" s="922" t="s">
        <v>9</v>
      </c>
      <c r="D16" s="922" t="s">
        <v>7</v>
      </c>
      <c r="E16" s="922" t="s">
        <v>3035</v>
      </c>
      <c r="F16" s="922"/>
      <c r="G16" s="922" t="s">
        <v>3036</v>
      </c>
      <c r="H16" s="922"/>
      <c r="I16" s="922" t="s">
        <v>3039</v>
      </c>
      <c r="J16" s="922" t="s">
        <v>8</v>
      </c>
    </row>
    <row r="17" spans="1:11" s="12" customFormat="1" ht="76.8">
      <c r="A17" s="931"/>
      <c r="B17" s="933"/>
      <c r="C17" s="923"/>
      <c r="D17" s="923"/>
      <c r="E17" s="84" t="s">
        <v>10</v>
      </c>
      <c r="F17" s="310" t="s">
        <v>11</v>
      </c>
      <c r="G17" s="86" t="s">
        <v>3037</v>
      </c>
      <c r="H17" s="310" t="s">
        <v>3038</v>
      </c>
      <c r="I17" s="923"/>
      <c r="J17" s="923"/>
    </row>
    <row r="18" spans="1:11" s="12" customFormat="1" ht="15.6">
      <c r="A18" s="87" t="s">
        <v>1</v>
      </c>
      <c r="B18" s="334">
        <v>2</v>
      </c>
      <c r="C18" s="88" t="s">
        <v>4</v>
      </c>
      <c r="D18" s="88" t="s">
        <v>5</v>
      </c>
      <c r="E18" s="88" t="s">
        <v>6</v>
      </c>
      <c r="F18" s="88" t="s">
        <v>13</v>
      </c>
      <c r="G18" s="88" t="s">
        <v>14</v>
      </c>
      <c r="H18" s="88" t="s">
        <v>15</v>
      </c>
      <c r="I18" s="88" t="s">
        <v>16</v>
      </c>
      <c r="J18" s="88" t="s">
        <v>17</v>
      </c>
    </row>
    <row r="19" spans="1:11" s="6" customFormat="1" ht="15.6" collapsed="1">
      <c r="A19" s="597">
        <f>A12+1</f>
        <v>1</v>
      </c>
      <c r="B19" s="1004" t="s">
        <v>1638</v>
      </c>
      <c r="C19" s="1004"/>
      <c r="D19" s="1005"/>
      <c r="E19" s="38"/>
      <c r="F19" s="38"/>
      <c r="G19" s="377"/>
      <c r="H19" s="377"/>
      <c r="I19" s="40"/>
      <c r="J19" s="279"/>
      <c r="K19" s="359"/>
    </row>
    <row r="20" spans="1:11" s="6" customFormat="1" ht="75" outlineLevel="1">
      <c r="A20" s="597">
        <f t="shared" ref="A20:A27" si="0">A19+1</f>
        <v>2</v>
      </c>
      <c r="B20" s="69" t="s">
        <v>1639</v>
      </c>
      <c r="C20" s="870" t="s">
        <v>65</v>
      </c>
      <c r="D20" s="870">
        <v>4.9000000000000004</v>
      </c>
      <c r="E20" s="348"/>
      <c r="F20" s="38"/>
      <c r="G20" s="38">
        <v>5256.46</v>
      </c>
      <c r="H20" s="377">
        <f>D20*G20</f>
        <v>25756.654000000002</v>
      </c>
      <c r="I20" s="378">
        <f>F20+H20</f>
        <v>25756.654000000002</v>
      </c>
      <c r="J20" s="279"/>
      <c r="K20" s="359"/>
    </row>
    <row r="21" spans="1:11" s="6" customFormat="1" ht="31.2" outlineLevel="1">
      <c r="A21" s="597">
        <f t="shared" si="0"/>
        <v>3</v>
      </c>
      <c r="B21" s="80" t="s">
        <v>3089</v>
      </c>
      <c r="C21" s="870"/>
      <c r="D21" s="870"/>
      <c r="E21" s="38"/>
      <c r="F21" s="38"/>
      <c r="G21" s="377"/>
      <c r="H21" s="377"/>
      <c r="I21" s="40"/>
      <c r="J21" s="279"/>
      <c r="K21" s="359"/>
    </row>
    <row r="22" spans="1:11" s="6" customFormat="1" ht="15" outlineLevel="1">
      <c r="A22" s="597">
        <f t="shared" si="0"/>
        <v>4</v>
      </c>
      <c r="B22" s="69" t="s">
        <v>1640</v>
      </c>
      <c r="C22" s="870" t="s">
        <v>65</v>
      </c>
      <c r="D22" s="870">
        <v>175.63</v>
      </c>
      <c r="E22" s="348"/>
      <c r="F22" s="38"/>
      <c r="G22" s="38">
        <v>1755.47</v>
      </c>
      <c r="H22" s="377">
        <f t="shared" ref="H22" si="1">D22*G22</f>
        <v>308313.1961</v>
      </c>
      <c r="I22" s="378">
        <f>F22+H22</f>
        <v>308313.1961</v>
      </c>
      <c r="J22" s="279"/>
      <c r="K22" s="359"/>
    </row>
    <row r="23" spans="1:11" s="6" customFormat="1" ht="45.6" outlineLevel="1">
      <c r="A23" s="597">
        <f t="shared" si="0"/>
        <v>5</v>
      </c>
      <c r="B23" s="80" t="s">
        <v>3090</v>
      </c>
      <c r="C23" s="121" t="s">
        <v>1642</v>
      </c>
      <c r="D23" s="121">
        <v>162.83000000000001</v>
      </c>
      <c r="E23" s="38"/>
      <c r="F23" s="38"/>
      <c r="G23" s="377"/>
      <c r="H23" s="377"/>
      <c r="I23" s="40"/>
      <c r="J23" s="279"/>
      <c r="K23" s="359"/>
    </row>
    <row r="24" spans="1:11" s="6" customFormat="1" ht="61.2" outlineLevel="1">
      <c r="A24" s="597">
        <f t="shared" si="0"/>
        <v>6</v>
      </c>
      <c r="B24" s="80" t="s">
        <v>3091</v>
      </c>
      <c r="C24" s="121" t="s">
        <v>1642</v>
      </c>
      <c r="D24" s="121">
        <v>162.83000000000001</v>
      </c>
      <c r="E24" s="38"/>
      <c r="F24" s="38"/>
      <c r="G24" s="377"/>
      <c r="H24" s="377"/>
      <c r="I24" s="40"/>
      <c r="J24" s="279"/>
      <c r="K24" s="359"/>
    </row>
    <row r="25" spans="1:11" s="6" customFormat="1" ht="30" outlineLevel="1">
      <c r="A25" s="597">
        <f t="shared" si="0"/>
        <v>7</v>
      </c>
      <c r="B25" s="80" t="s">
        <v>3092</v>
      </c>
      <c r="C25" s="870"/>
      <c r="D25" s="870"/>
      <c r="E25" s="38"/>
      <c r="F25" s="38"/>
      <c r="G25" s="377"/>
      <c r="H25" s="377"/>
      <c r="I25" s="40"/>
      <c r="J25" s="279"/>
      <c r="K25" s="359"/>
    </row>
    <row r="26" spans="1:11" s="6" customFormat="1" ht="30" outlineLevel="1">
      <c r="A26" s="597">
        <f t="shared" si="0"/>
        <v>8</v>
      </c>
      <c r="B26" s="80" t="s">
        <v>3092</v>
      </c>
      <c r="C26" s="870"/>
      <c r="D26" s="870"/>
      <c r="E26" s="38"/>
      <c r="F26" s="38"/>
      <c r="G26" s="377"/>
      <c r="H26" s="377"/>
      <c r="I26" s="40"/>
      <c r="J26" s="279"/>
      <c r="K26" s="359"/>
    </row>
    <row r="27" spans="1:11" s="6" customFormat="1" ht="30" outlineLevel="1">
      <c r="A27" s="597">
        <f t="shared" si="0"/>
        <v>9</v>
      </c>
      <c r="B27" s="80" t="s">
        <v>3092</v>
      </c>
      <c r="C27" s="870"/>
      <c r="D27" s="204"/>
      <c r="E27" s="38"/>
      <c r="F27" s="38"/>
      <c r="G27" s="377"/>
      <c r="H27" s="377"/>
      <c r="I27" s="40"/>
      <c r="J27" s="279"/>
      <c r="K27" s="359"/>
    </row>
    <row r="28" spans="1:11" s="6" customFormat="1" ht="30" outlineLevel="1">
      <c r="A28" s="597">
        <f>A27+1</f>
        <v>10</v>
      </c>
      <c r="B28" s="80" t="s">
        <v>3092</v>
      </c>
      <c r="C28" s="870"/>
      <c r="D28" s="204"/>
      <c r="E28" s="38"/>
      <c r="F28" s="38"/>
      <c r="G28" s="377"/>
      <c r="H28" s="377"/>
      <c r="I28" s="40"/>
      <c r="J28" s="279"/>
      <c r="K28" s="359"/>
    </row>
    <row r="30" spans="1:11" ht="15.6">
      <c r="A30" s="979" t="s">
        <v>3596</v>
      </c>
      <c r="B30" s="979"/>
      <c r="C30" s="979"/>
      <c r="D30" s="979"/>
      <c r="E30" s="979"/>
      <c r="F30" s="716">
        <f>SUM(F20:F29)</f>
        <v>0</v>
      </c>
      <c r="G30" s="716">
        <f>SUM(G20:G29)</f>
        <v>7011.93</v>
      </c>
      <c r="H30" s="716">
        <f t="shared" ref="H30:I30" si="2">SUM(H20:H29)</f>
        <v>334069.85009999998</v>
      </c>
      <c r="I30" s="716">
        <f t="shared" si="2"/>
        <v>334069.85009999998</v>
      </c>
    </row>
  </sheetData>
  <mergeCells count="25">
    <mergeCell ref="I10:J10"/>
    <mergeCell ref="D1:J1"/>
    <mergeCell ref="A2:J2"/>
    <mergeCell ref="A3:J3"/>
    <mergeCell ref="A4:J4"/>
    <mergeCell ref="A5:J5"/>
    <mergeCell ref="A6:J6"/>
    <mergeCell ref="A7:C7"/>
    <mergeCell ref="F7:J7"/>
    <mergeCell ref="A8:D8"/>
    <mergeCell ref="F8:H8"/>
    <mergeCell ref="A9:D9"/>
    <mergeCell ref="J16:J17"/>
    <mergeCell ref="A30:E30"/>
    <mergeCell ref="A13:B13"/>
    <mergeCell ref="C13:J13"/>
    <mergeCell ref="A15:J15"/>
    <mergeCell ref="A16:A17"/>
    <mergeCell ref="B16:B17"/>
    <mergeCell ref="C16:C17"/>
    <mergeCell ref="D16:D17"/>
    <mergeCell ref="E16:F16"/>
    <mergeCell ref="G16:H16"/>
    <mergeCell ref="I16:I17"/>
    <mergeCell ref="B19:D1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02937-24E5-47BB-BC80-EB3CD88DF781}">
  <sheetPr>
    <tabColor rgb="FF92D050"/>
  </sheetPr>
  <dimension ref="A1:AD46"/>
  <sheetViews>
    <sheetView topLeftCell="A34" zoomScale="85" zoomScaleNormal="85" workbookViewId="0">
      <selection activeCell="A49" sqref="A49"/>
    </sheetView>
  </sheetViews>
  <sheetFormatPr defaultColWidth="8.88671875" defaultRowHeight="14.4" outlineLevelRow="1"/>
  <cols>
    <col min="1" max="1" width="12.5546875" customWidth="1"/>
    <col min="2" max="2" width="69.44140625" customWidth="1"/>
    <col min="3" max="3" width="13" customWidth="1"/>
    <col min="4" max="4" width="19.33203125" customWidth="1"/>
    <col min="5" max="5" width="14.5546875" customWidth="1"/>
    <col min="6" max="6" width="17.88671875" customWidth="1"/>
    <col min="7" max="7" width="17.109375" customWidth="1"/>
    <col min="8" max="8" width="17.88671875" customWidth="1"/>
    <col min="9" max="9" width="26.44140625" customWidth="1"/>
    <col min="10" max="10" width="31.88671875" customWidth="1"/>
    <col min="11" max="11" width="16.6640625" customWidth="1"/>
    <col min="12" max="12" width="17.109375" customWidth="1"/>
    <col min="13" max="16" width="10.88671875" bestFit="1" customWidth="1"/>
  </cols>
  <sheetData>
    <row r="1" spans="1:30" s="64" customFormat="1" ht="62.25" customHeight="1">
      <c r="A1" s="61"/>
      <c r="B1" s="333"/>
      <c r="C1" s="62"/>
      <c r="D1" s="920" t="s">
        <v>1169</v>
      </c>
      <c r="E1" s="920"/>
      <c r="F1" s="920"/>
      <c r="G1" s="920"/>
      <c r="H1" s="920"/>
      <c r="I1" s="920"/>
      <c r="J1" s="920"/>
      <c r="K1" s="211"/>
      <c r="L1" s="211"/>
    </row>
    <row r="2" spans="1:30" s="6" customFormat="1" ht="15.6">
      <c r="A2" s="921" t="s">
        <v>3044</v>
      </c>
      <c r="B2" s="921"/>
      <c r="C2" s="921"/>
      <c r="D2" s="921"/>
      <c r="E2" s="921"/>
      <c r="F2" s="921"/>
      <c r="G2" s="921"/>
      <c r="H2" s="921"/>
      <c r="I2" s="921"/>
      <c r="J2" s="921"/>
      <c r="K2" s="212"/>
      <c r="L2" s="212"/>
      <c r="M2" s="17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s="12" customFormat="1" ht="15">
      <c r="A3" s="926"/>
      <c r="B3" s="926"/>
      <c r="C3" s="926"/>
      <c r="D3" s="926"/>
      <c r="E3" s="926"/>
      <c r="F3" s="926"/>
      <c r="G3" s="926"/>
      <c r="H3" s="926"/>
      <c r="I3" s="926"/>
      <c r="J3" s="926"/>
      <c r="K3" s="213"/>
      <c r="L3" s="213"/>
      <c r="M3" s="21"/>
    </row>
    <row r="4" spans="1:30" s="12" customFormat="1" ht="15.6">
      <c r="A4" s="927" t="s">
        <v>1171</v>
      </c>
      <c r="B4" s="927"/>
      <c r="C4" s="927"/>
      <c r="D4" s="927"/>
      <c r="E4" s="927"/>
      <c r="F4" s="927"/>
      <c r="G4" s="927"/>
      <c r="H4" s="927"/>
      <c r="I4" s="927"/>
      <c r="J4" s="927"/>
      <c r="K4" s="214"/>
      <c r="L4" s="214"/>
      <c r="M4" s="21"/>
    </row>
    <row r="5" spans="1:30" s="6" customFormat="1" ht="15">
      <c r="A5" s="929"/>
      <c r="B5" s="929"/>
      <c r="C5" s="929"/>
      <c r="D5" s="929"/>
      <c r="E5" s="929"/>
      <c r="F5" s="929"/>
      <c r="G5" s="929"/>
      <c r="H5" s="929"/>
      <c r="I5" s="929"/>
      <c r="J5" s="929"/>
      <c r="K5" s="216"/>
      <c r="L5" s="216"/>
      <c r="M5" s="18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spans="1:30" s="5" customFormat="1" ht="15">
      <c r="A6" s="928" t="s">
        <v>1170</v>
      </c>
      <c r="B6" s="928"/>
      <c r="C6" s="928"/>
      <c r="D6" s="928"/>
      <c r="E6" s="928"/>
      <c r="F6" s="928"/>
      <c r="G6" s="928"/>
      <c r="H6" s="928"/>
      <c r="I6" s="928"/>
      <c r="J6" s="928"/>
      <c r="K6" s="215"/>
      <c r="L6" s="215"/>
      <c r="M6" s="1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s="63" customFormat="1" ht="15.6">
      <c r="A7" s="942" t="s">
        <v>20</v>
      </c>
      <c r="B7" s="942"/>
      <c r="C7" s="942"/>
      <c r="D7" s="52"/>
      <c r="E7" s="20"/>
      <c r="F7" s="942" t="s">
        <v>21</v>
      </c>
      <c r="G7" s="942"/>
      <c r="H7" s="942"/>
      <c r="I7" s="942"/>
      <c r="J7" s="942"/>
      <c r="K7" s="205"/>
      <c r="L7" s="205"/>
    </row>
    <row r="8" spans="1:30" s="63" customFormat="1" ht="30.75" customHeight="1">
      <c r="A8" s="945" t="s">
        <v>27</v>
      </c>
      <c r="B8" s="945"/>
      <c r="C8" s="945"/>
      <c r="D8" s="945"/>
      <c r="E8" s="207"/>
      <c r="F8" s="946" t="s">
        <v>1172</v>
      </c>
      <c r="G8" s="946"/>
      <c r="H8" s="946"/>
      <c r="I8" s="22" t="s">
        <v>1173</v>
      </c>
      <c r="J8" s="321"/>
      <c r="K8" s="321"/>
      <c r="L8" s="22"/>
    </row>
    <row r="9" spans="1:30" s="63" customFormat="1" ht="15">
      <c r="A9" s="946"/>
      <c r="B9" s="946"/>
      <c r="C9" s="946"/>
      <c r="D9" s="946"/>
      <c r="E9" s="208"/>
      <c r="F9" s="22"/>
      <c r="G9" s="22"/>
      <c r="H9" s="22"/>
      <c r="I9" s="22"/>
      <c r="J9" s="321"/>
      <c r="K9" s="321"/>
      <c r="L9" s="22"/>
      <c r="W9" s="23" t="s">
        <v>22</v>
      </c>
      <c r="X9" s="23" t="s">
        <v>22</v>
      </c>
    </row>
    <row r="10" spans="1:30" s="63" customFormat="1" ht="15">
      <c r="A10" s="56"/>
      <c r="B10" s="342"/>
      <c r="C10" s="51" t="s">
        <v>28</v>
      </c>
      <c r="D10" s="53"/>
      <c r="E10" s="26"/>
      <c r="F10" s="24"/>
      <c r="G10" s="24"/>
      <c r="H10" s="24"/>
      <c r="I10" s="947" t="s">
        <v>28</v>
      </c>
      <c r="J10" s="947"/>
      <c r="K10" s="316"/>
      <c r="L10" s="316"/>
    </row>
    <row r="11" spans="1:30" s="63" customFormat="1" ht="15">
      <c r="A11" s="57" t="s">
        <v>3034</v>
      </c>
      <c r="B11" s="343"/>
      <c r="C11" s="48"/>
      <c r="D11" s="54"/>
      <c r="E11" s="28"/>
      <c r="F11" s="27"/>
      <c r="G11" s="27"/>
      <c r="H11" s="28"/>
      <c r="I11" s="28"/>
      <c r="J11" s="322" t="s">
        <v>23</v>
      </c>
      <c r="K11" s="322"/>
      <c r="L11" s="29"/>
    </row>
    <row r="12" spans="1:30" s="5" customFormat="1" ht="15.6">
      <c r="A12" s="58"/>
      <c r="B12" s="4"/>
      <c r="C12" s="7"/>
      <c r="D12" s="7"/>
      <c r="E12" s="1"/>
      <c r="F12" s="1"/>
      <c r="G12" s="2"/>
      <c r="H12" s="1"/>
      <c r="I12" s="3"/>
      <c r="J12" s="323"/>
      <c r="K12" s="323"/>
      <c r="L12" s="8"/>
      <c r="M12" s="16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</row>
    <row r="13" spans="1:30" s="11" customFormat="1" ht="34.5" customHeight="1">
      <c r="A13" s="943" t="s">
        <v>24</v>
      </c>
      <c r="B13" s="943"/>
      <c r="C13" s="944" t="s">
        <v>1171</v>
      </c>
      <c r="D13" s="944"/>
      <c r="E13" s="944"/>
      <c r="F13" s="944"/>
      <c r="G13" s="944"/>
      <c r="H13" s="944"/>
      <c r="I13" s="944"/>
      <c r="J13" s="944"/>
      <c r="K13" s="206"/>
      <c r="L13" s="206"/>
      <c r="M13" s="30"/>
    </row>
    <row r="14" spans="1:30" s="63" customFormat="1" ht="15.6">
      <c r="A14" s="31" t="s">
        <v>25</v>
      </c>
      <c r="B14" s="344"/>
      <c r="C14" s="49"/>
      <c r="D14" s="55"/>
      <c r="E14" s="31"/>
      <c r="F14" s="31"/>
      <c r="G14" s="31"/>
      <c r="H14" s="32"/>
      <c r="I14" s="35"/>
      <c r="J14" s="324" t="s">
        <v>26</v>
      </c>
      <c r="K14" s="324"/>
      <c r="L14" s="36"/>
      <c r="M14" s="33"/>
      <c r="N14" s="34"/>
      <c r="O14" s="34"/>
      <c r="P14" s="34"/>
    </row>
    <row r="15" spans="1:30" s="12" customFormat="1" ht="15.6" thickBot="1">
      <c r="A15" s="928" t="s">
        <v>29</v>
      </c>
      <c r="B15" s="928"/>
      <c r="C15" s="928"/>
      <c r="D15" s="928"/>
      <c r="E15" s="928"/>
      <c r="F15" s="928"/>
      <c r="G15" s="928"/>
      <c r="H15" s="928"/>
      <c r="I15" s="928"/>
      <c r="J15" s="928"/>
      <c r="K15" s="215"/>
      <c r="L15" s="215"/>
      <c r="M15" s="16"/>
      <c r="N15" s="15"/>
      <c r="O15" s="15"/>
    </row>
    <row r="16" spans="1:30" s="12" customFormat="1" ht="69" customHeight="1">
      <c r="A16" s="930" t="s">
        <v>0</v>
      </c>
      <c r="B16" s="932" t="s">
        <v>19</v>
      </c>
      <c r="C16" s="922" t="s">
        <v>9</v>
      </c>
      <c r="D16" s="922" t="s">
        <v>7</v>
      </c>
      <c r="E16" s="922" t="s">
        <v>3035</v>
      </c>
      <c r="F16" s="922"/>
      <c r="G16" s="922" t="s">
        <v>3036</v>
      </c>
      <c r="H16" s="922"/>
      <c r="I16" s="922" t="s">
        <v>3039</v>
      </c>
      <c r="J16" s="924" t="s">
        <v>8</v>
      </c>
      <c r="K16" s="966" t="s">
        <v>3604</v>
      </c>
      <c r="L16" s="961" t="s">
        <v>3598</v>
      </c>
      <c r="M16" s="961"/>
      <c r="N16" s="1007"/>
      <c r="O16" s="962" t="s">
        <v>3602</v>
      </c>
      <c r="P16" s="963"/>
      <c r="Q16" s="964"/>
    </row>
    <row r="17" spans="1:17" s="12" customFormat="1" ht="93.6">
      <c r="A17" s="931"/>
      <c r="B17" s="933"/>
      <c r="C17" s="923"/>
      <c r="D17" s="923"/>
      <c r="E17" s="84" t="s">
        <v>10</v>
      </c>
      <c r="F17" s="210" t="s">
        <v>11</v>
      </c>
      <c r="G17" s="86" t="s">
        <v>3037</v>
      </c>
      <c r="H17" s="210" t="s">
        <v>3038</v>
      </c>
      <c r="I17" s="923"/>
      <c r="J17" s="925"/>
      <c r="K17" s="967"/>
      <c r="L17" s="350" t="s">
        <v>11</v>
      </c>
      <c r="M17" s="317" t="s">
        <v>3038</v>
      </c>
      <c r="N17" s="309" t="s">
        <v>3599</v>
      </c>
      <c r="O17" s="513" t="s">
        <v>11</v>
      </c>
      <c r="P17" s="514" t="s">
        <v>3038</v>
      </c>
      <c r="Q17" s="515" t="s">
        <v>3599</v>
      </c>
    </row>
    <row r="18" spans="1:17" s="12" customFormat="1" ht="15.6">
      <c r="A18" s="87" t="s">
        <v>1</v>
      </c>
      <c r="B18" s="334">
        <v>2</v>
      </c>
      <c r="C18" s="88" t="s">
        <v>4</v>
      </c>
      <c r="D18" s="88" t="s">
        <v>5</v>
      </c>
      <c r="E18" s="88" t="s">
        <v>6</v>
      </c>
      <c r="F18" s="88" t="s">
        <v>13</v>
      </c>
      <c r="G18" s="88" t="s">
        <v>14</v>
      </c>
      <c r="H18" s="88" t="s">
        <v>15</v>
      </c>
      <c r="I18" s="88" t="s">
        <v>16</v>
      </c>
      <c r="J18" s="308" t="s">
        <v>17</v>
      </c>
      <c r="K18" s="352"/>
      <c r="L18" s="351"/>
      <c r="M18" s="328"/>
      <c r="N18" s="318" t="s">
        <v>3627</v>
      </c>
      <c r="O18" s="516"/>
      <c r="P18" s="517"/>
      <c r="Q18" s="518"/>
    </row>
    <row r="19" spans="1:17" s="6" customFormat="1" ht="30.75" customHeight="1" collapsed="1">
      <c r="A19" s="667">
        <v>902</v>
      </c>
      <c r="B19" s="1005" t="s">
        <v>1755</v>
      </c>
      <c r="C19" s="1009"/>
      <c r="D19" s="1009"/>
      <c r="E19" s="668"/>
      <c r="F19" s="668"/>
      <c r="G19" s="669"/>
      <c r="J19" s="671"/>
      <c r="K19" s="359"/>
    </row>
    <row r="20" spans="1:17" s="6" customFormat="1" ht="90" outlineLevel="1">
      <c r="A20" s="662">
        <v>903</v>
      </c>
      <c r="B20" s="459" t="s">
        <v>1644</v>
      </c>
      <c r="C20" s="672" t="s">
        <v>65</v>
      </c>
      <c r="D20" s="673">
        <v>1854.62</v>
      </c>
      <c r="E20" s="458">
        <v>5230</v>
      </c>
      <c r="F20" s="458">
        <f>E20*D20</f>
        <v>9699662.5999999996</v>
      </c>
      <c r="G20" s="465">
        <v>2160</v>
      </c>
      <c r="H20" s="458">
        <f>G20*D20</f>
        <v>4005979.1999999997</v>
      </c>
      <c r="I20" s="532">
        <f>H20+F20</f>
        <v>13705641.799999999</v>
      </c>
      <c r="J20" s="466"/>
      <c r="K20" s="359"/>
    </row>
    <row r="21" spans="1:17" s="6" customFormat="1" ht="105" outlineLevel="1">
      <c r="A21" s="662">
        <f t="shared" ref="A21:A43" si="0">A20+1</f>
        <v>904</v>
      </c>
      <c r="B21" s="459" t="s">
        <v>1645</v>
      </c>
      <c r="C21" s="672" t="s">
        <v>65</v>
      </c>
      <c r="D21" s="673">
        <v>69.44</v>
      </c>
      <c r="E21" s="458">
        <v>5230</v>
      </c>
      <c r="F21" s="458">
        <f t="shared" ref="F21:F44" si="1">E21*D21</f>
        <v>363171.2</v>
      </c>
      <c r="G21" s="465">
        <v>2160</v>
      </c>
      <c r="H21" s="458">
        <f t="shared" ref="H21:H33" si="2">G21*D21</f>
        <v>149990.39999999999</v>
      </c>
      <c r="I21" s="532">
        <f t="shared" ref="I21:I44" si="3">H21+F21</f>
        <v>513161.6</v>
      </c>
      <c r="J21" s="466"/>
      <c r="K21" s="359"/>
    </row>
    <row r="22" spans="1:17" s="6" customFormat="1" ht="75" outlineLevel="1">
      <c r="A22" s="662">
        <f t="shared" si="0"/>
        <v>905</v>
      </c>
      <c r="B22" s="459" t="s">
        <v>1646</v>
      </c>
      <c r="C22" s="672" t="s">
        <v>65</v>
      </c>
      <c r="D22" s="673">
        <v>1563</v>
      </c>
      <c r="E22" s="458">
        <v>5230</v>
      </c>
      <c r="F22" s="458">
        <f t="shared" si="1"/>
        <v>8174490</v>
      </c>
      <c r="G22" s="465">
        <v>2160</v>
      </c>
      <c r="H22" s="458">
        <f t="shared" si="2"/>
        <v>3376080</v>
      </c>
      <c r="I22" s="532">
        <f t="shared" si="3"/>
        <v>11550570</v>
      </c>
      <c r="J22" s="466"/>
      <c r="K22" s="359"/>
    </row>
    <row r="23" spans="1:17" s="6" customFormat="1" ht="75" outlineLevel="1">
      <c r="A23" s="662">
        <f t="shared" si="0"/>
        <v>906</v>
      </c>
      <c r="B23" s="459" t="s">
        <v>1647</v>
      </c>
      <c r="C23" s="674" t="s">
        <v>1648</v>
      </c>
      <c r="D23" s="673">
        <v>900.93</v>
      </c>
      <c r="E23" s="458">
        <v>5230</v>
      </c>
      <c r="F23" s="458">
        <f t="shared" si="1"/>
        <v>4711863.8999999994</v>
      </c>
      <c r="G23" s="465">
        <v>2160</v>
      </c>
      <c r="H23" s="458">
        <f t="shared" si="2"/>
        <v>1946008.7999999998</v>
      </c>
      <c r="I23" s="532">
        <f t="shared" si="3"/>
        <v>6657872.6999999993</v>
      </c>
      <c r="J23" s="466"/>
      <c r="K23" s="359"/>
    </row>
    <row r="24" spans="1:17" s="6" customFormat="1" ht="90" outlineLevel="1">
      <c r="A24" s="662">
        <f t="shared" si="0"/>
        <v>907</v>
      </c>
      <c r="B24" s="675" t="s">
        <v>1649</v>
      </c>
      <c r="C24" s="672" t="s">
        <v>65</v>
      </c>
      <c r="D24" s="673">
        <v>7.5</v>
      </c>
      <c r="E24" s="458">
        <v>5230</v>
      </c>
      <c r="F24" s="458">
        <f t="shared" si="1"/>
        <v>39225</v>
      </c>
      <c r="G24" s="465">
        <v>2160</v>
      </c>
      <c r="H24" s="458">
        <f t="shared" si="2"/>
        <v>16200</v>
      </c>
      <c r="I24" s="532">
        <f t="shared" si="3"/>
        <v>55425</v>
      </c>
      <c r="J24" s="466"/>
      <c r="K24" s="359"/>
    </row>
    <row r="25" spans="1:17" s="6" customFormat="1" ht="75" outlineLevel="1">
      <c r="A25" s="662">
        <f t="shared" si="0"/>
        <v>908</v>
      </c>
      <c r="B25" s="459" t="s">
        <v>1650</v>
      </c>
      <c r="C25" s="672" t="s">
        <v>65</v>
      </c>
      <c r="D25" s="673">
        <v>446.77</v>
      </c>
      <c r="E25" s="458">
        <v>5230</v>
      </c>
      <c r="F25" s="458">
        <f t="shared" si="1"/>
        <v>2336607.1</v>
      </c>
      <c r="G25" s="465">
        <v>2160</v>
      </c>
      <c r="H25" s="458">
        <f t="shared" si="2"/>
        <v>965023.2</v>
      </c>
      <c r="I25" s="532">
        <f t="shared" si="3"/>
        <v>3301630.3</v>
      </c>
      <c r="J25" s="466"/>
      <c r="K25" s="359"/>
    </row>
    <row r="26" spans="1:17" s="6" customFormat="1" ht="60" outlineLevel="1">
      <c r="A26" s="662">
        <f t="shared" si="0"/>
        <v>909</v>
      </c>
      <c r="B26" s="459" t="s">
        <v>1651</v>
      </c>
      <c r="C26" s="672" t="s">
        <v>63</v>
      </c>
      <c r="D26" s="673">
        <v>19.21</v>
      </c>
      <c r="E26" s="458">
        <v>10800</v>
      </c>
      <c r="F26" s="458">
        <f t="shared" si="1"/>
        <v>207468</v>
      </c>
      <c r="G26" s="465">
        <v>13800</v>
      </c>
      <c r="H26" s="458">
        <f t="shared" si="2"/>
        <v>265098</v>
      </c>
      <c r="I26" s="455">
        <f t="shared" si="3"/>
        <v>472566</v>
      </c>
      <c r="J26" s="466"/>
      <c r="K26" s="359"/>
    </row>
    <row r="27" spans="1:17" s="6" customFormat="1" ht="15" outlineLevel="1">
      <c r="A27" s="662">
        <f t="shared" si="0"/>
        <v>910</v>
      </c>
      <c r="B27" s="459" t="s">
        <v>1653</v>
      </c>
      <c r="C27" s="672" t="s">
        <v>40</v>
      </c>
      <c r="D27" s="673">
        <v>0.57999999999999996</v>
      </c>
      <c r="E27" s="458">
        <v>0</v>
      </c>
      <c r="F27" s="458">
        <f t="shared" si="1"/>
        <v>0</v>
      </c>
      <c r="G27" s="465">
        <v>19980</v>
      </c>
      <c r="H27" s="458">
        <f t="shared" si="2"/>
        <v>11588.4</v>
      </c>
      <c r="I27" s="455">
        <f t="shared" si="3"/>
        <v>11588.4</v>
      </c>
      <c r="J27" s="466"/>
      <c r="K27" s="359"/>
    </row>
    <row r="28" spans="1:17" s="6" customFormat="1" ht="30" outlineLevel="1">
      <c r="A28" s="662">
        <f t="shared" si="0"/>
        <v>911</v>
      </c>
      <c r="B28" s="459" t="s">
        <v>1654</v>
      </c>
      <c r="C28" s="672" t="s">
        <v>65</v>
      </c>
      <c r="D28" s="673">
        <v>16.16</v>
      </c>
      <c r="E28" s="458">
        <v>6300</v>
      </c>
      <c r="F28" s="458">
        <f t="shared" si="1"/>
        <v>101808</v>
      </c>
      <c r="G28" s="465">
        <v>4520</v>
      </c>
      <c r="H28" s="458">
        <f t="shared" si="2"/>
        <v>73043.199999999997</v>
      </c>
      <c r="I28" s="455">
        <f t="shared" si="3"/>
        <v>174851.20000000001</v>
      </c>
      <c r="J28" s="466"/>
      <c r="K28" s="359"/>
    </row>
    <row r="29" spans="1:17" s="6" customFormat="1" ht="45" outlineLevel="1">
      <c r="A29" s="662">
        <f t="shared" si="0"/>
        <v>912</v>
      </c>
      <c r="B29" s="531" t="s">
        <v>1655</v>
      </c>
      <c r="C29" s="672" t="s">
        <v>266</v>
      </c>
      <c r="D29" s="673">
        <v>30.92</v>
      </c>
      <c r="E29" s="458">
        <v>260</v>
      </c>
      <c r="F29" s="458">
        <f t="shared" si="1"/>
        <v>8039.2000000000007</v>
      </c>
      <c r="G29" s="465">
        <v>100</v>
      </c>
      <c r="H29" s="458">
        <f t="shared" si="2"/>
        <v>3092</v>
      </c>
      <c r="I29" s="455">
        <f t="shared" si="3"/>
        <v>11131.2</v>
      </c>
      <c r="J29" s="466"/>
      <c r="K29" s="359"/>
    </row>
    <row r="30" spans="1:17" s="6" customFormat="1" ht="45" outlineLevel="1">
      <c r="A30" s="662">
        <f t="shared" si="0"/>
        <v>913</v>
      </c>
      <c r="B30" s="675" t="s">
        <v>1656</v>
      </c>
      <c r="C30" s="672" t="s">
        <v>266</v>
      </c>
      <c r="D30" s="673">
        <v>25.94</v>
      </c>
      <c r="E30" s="458">
        <v>260</v>
      </c>
      <c r="F30" s="458">
        <f t="shared" si="1"/>
        <v>6744.4000000000005</v>
      </c>
      <c r="G30" s="465">
        <v>100</v>
      </c>
      <c r="H30" s="458">
        <f t="shared" si="2"/>
        <v>2594</v>
      </c>
      <c r="I30" s="455">
        <f t="shared" si="3"/>
        <v>9338.4000000000015</v>
      </c>
      <c r="J30" s="466"/>
      <c r="K30" s="359"/>
    </row>
    <row r="31" spans="1:17" s="6" customFormat="1" ht="45" outlineLevel="1">
      <c r="A31" s="662">
        <f t="shared" si="0"/>
        <v>914</v>
      </c>
      <c r="B31" s="675" t="s">
        <v>1657</v>
      </c>
      <c r="C31" s="672" t="s">
        <v>266</v>
      </c>
      <c r="D31" s="673">
        <v>1550.06</v>
      </c>
      <c r="E31" s="458">
        <v>260</v>
      </c>
      <c r="F31" s="458">
        <f t="shared" si="1"/>
        <v>403015.6</v>
      </c>
      <c r="G31" s="465">
        <v>100</v>
      </c>
      <c r="H31" s="458">
        <f t="shared" si="2"/>
        <v>155006</v>
      </c>
      <c r="I31" s="455">
        <f t="shared" si="3"/>
        <v>558021.6</v>
      </c>
      <c r="J31" s="466"/>
      <c r="K31" s="359"/>
    </row>
    <row r="32" spans="1:17" s="6" customFormat="1" ht="45" outlineLevel="1">
      <c r="A32" s="662">
        <f t="shared" si="0"/>
        <v>915</v>
      </c>
      <c r="B32" s="675" t="s">
        <v>1658</v>
      </c>
      <c r="C32" s="672" t="s">
        <v>266</v>
      </c>
      <c r="D32" s="673">
        <v>34.36</v>
      </c>
      <c r="E32" s="458">
        <v>260</v>
      </c>
      <c r="F32" s="458">
        <f t="shared" si="1"/>
        <v>8933.6</v>
      </c>
      <c r="G32" s="465">
        <v>100</v>
      </c>
      <c r="H32" s="458">
        <f t="shared" si="2"/>
        <v>3436</v>
      </c>
      <c r="I32" s="455">
        <f t="shared" si="3"/>
        <v>12369.6</v>
      </c>
      <c r="J32" s="466"/>
      <c r="K32" s="359"/>
    </row>
    <row r="33" spans="1:11" s="6" customFormat="1" ht="45" outlineLevel="1">
      <c r="A33" s="662">
        <f t="shared" si="0"/>
        <v>916</v>
      </c>
      <c r="B33" s="675" t="s">
        <v>1659</v>
      </c>
      <c r="C33" s="672" t="s">
        <v>266</v>
      </c>
      <c r="D33" s="673">
        <v>17.52</v>
      </c>
      <c r="E33" s="458">
        <v>260</v>
      </c>
      <c r="F33" s="458">
        <f t="shared" si="1"/>
        <v>4555.2</v>
      </c>
      <c r="G33" s="465">
        <v>100</v>
      </c>
      <c r="H33" s="458">
        <f t="shared" si="2"/>
        <v>1752</v>
      </c>
      <c r="I33" s="455">
        <f t="shared" si="3"/>
        <v>6307.2</v>
      </c>
      <c r="J33" s="466"/>
      <c r="K33" s="359"/>
    </row>
    <row r="34" spans="1:11" s="6" customFormat="1" ht="45" outlineLevel="1">
      <c r="A34" s="662">
        <f t="shared" si="0"/>
        <v>917</v>
      </c>
      <c r="B34" s="675" t="s">
        <v>1660</v>
      </c>
      <c r="C34" s="672" t="s">
        <v>266</v>
      </c>
      <c r="D34" s="673">
        <v>13.22</v>
      </c>
      <c r="E34" s="458">
        <v>260</v>
      </c>
      <c r="F34" s="458">
        <f t="shared" si="1"/>
        <v>3437.2000000000003</v>
      </c>
      <c r="G34" s="465">
        <v>100</v>
      </c>
      <c r="H34" s="458">
        <f>G34*D34</f>
        <v>1322</v>
      </c>
      <c r="I34" s="455">
        <f t="shared" si="3"/>
        <v>4759.2000000000007</v>
      </c>
      <c r="J34" s="466"/>
      <c r="K34" s="359"/>
    </row>
    <row r="35" spans="1:11" s="6" customFormat="1" ht="45" outlineLevel="1">
      <c r="A35" s="662">
        <f t="shared" si="0"/>
        <v>918</v>
      </c>
      <c r="B35" s="675" t="s">
        <v>1661</v>
      </c>
      <c r="C35" s="672" t="s">
        <v>266</v>
      </c>
      <c r="D35" s="673">
        <v>516.6</v>
      </c>
      <c r="E35" s="458">
        <v>261</v>
      </c>
      <c r="F35" s="458">
        <f t="shared" si="1"/>
        <v>134832.6</v>
      </c>
      <c r="G35" s="465">
        <v>500</v>
      </c>
      <c r="H35" s="458">
        <f t="shared" ref="H35:H44" si="4">G35*D35</f>
        <v>258300</v>
      </c>
      <c r="I35" s="455">
        <f t="shared" si="3"/>
        <v>393132.6</v>
      </c>
      <c r="J35" s="466"/>
      <c r="K35" s="359"/>
    </row>
    <row r="36" spans="1:11" s="6" customFormat="1" ht="45" outlineLevel="1">
      <c r="A36" s="662">
        <f t="shared" si="0"/>
        <v>919</v>
      </c>
      <c r="B36" s="675" t="s">
        <v>1662</v>
      </c>
      <c r="C36" s="672" t="s">
        <v>266</v>
      </c>
      <c r="D36" s="673">
        <v>12.6</v>
      </c>
      <c r="E36" s="458">
        <v>262</v>
      </c>
      <c r="F36" s="458">
        <f t="shared" si="1"/>
        <v>3301.2</v>
      </c>
      <c r="G36" s="465">
        <v>500</v>
      </c>
      <c r="H36" s="458">
        <f t="shared" si="4"/>
        <v>6300</v>
      </c>
      <c r="I36" s="455">
        <f t="shared" si="3"/>
        <v>9601.2000000000007</v>
      </c>
      <c r="J36" s="466"/>
      <c r="K36" s="359"/>
    </row>
    <row r="37" spans="1:11" s="6" customFormat="1" ht="45" outlineLevel="1">
      <c r="A37" s="662">
        <f t="shared" si="0"/>
        <v>920</v>
      </c>
      <c r="B37" s="675" t="s">
        <v>1663</v>
      </c>
      <c r="C37" s="672" t="s">
        <v>266</v>
      </c>
      <c r="D37" s="673">
        <v>8.4</v>
      </c>
      <c r="E37" s="458">
        <v>263</v>
      </c>
      <c r="F37" s="458">
        <f t="shared" si="1"/>
        <v>2209.2000000000003</v>
      </c>
      <c r="G37" s="465">
        <v>500</v>
      </c>
      <c r="H37" s="458">
        <f t="shared" si="4"/>
        <v>4200</v>
      </c>
      <c r="I37" s="455">
        <f t="shared" si="3"/>
        <v>6409.2000000000007</v>
      </c>
      <c r="J37" s="466"/>
      <c r="K37" s="359"/>
    </row>
    <row r="38" spans="1:11" s="6" customFormat="1" ht="30" outlineLevel="1">
      <c r="A38" s="662">
        <f t="shared" si="0"/>
        <v>921</v>
      </c>
      <c r="B38" s="675" t="s">
        <v>1664</v>
      </c>
      <c r="C38" s="672" t="s">
        <v>31</v>
      </c>
      <c r="D38" s="673">
        <v>246</v>
      </c>
      <c r="E38" s="458">
        <v>498</v>
      </c>
      <c r="F38" s="458">
        <f t="shared" si="1"/>
        <v>122508</v>
      </c>
      <c r="G38" s="465">
        <v>800</v>
      </c>
      <c r="H38" s="458">
        <f t="shared" si="4"/>
        <v>196800</v>
      </c>
      <c r="I38" s="455">
        <f t="shared" si="3"/>
        <v>319308</v>
      </c>
      <c r="J38" s="466"/>
      <c r="K38" s="359"/>
    </row>
    <row r="39" spans="1:11" s="6" customFormat="1" ht="30" outlineLevel="1">
      <c r="A39" s="662">
        <f t="shared" si="0"/>
        <v>922</v>
      </c>
      <c r="B39" s="459" t="s">
        <v>1665</v>
      </c>
      <c r="C39" s="672" t="s">
        <v>31</v>
      </c>
      <c r="D39" s="673">
        <v>10</v>
      </c>
      <c r="E39" s="458">
        <v>325</v>
      </c>
      <c r="F39" s="458">
        <f t="shared" si="1"/>
        <v>3250</v>
      </c>
      <c r="G39" s="465">
        <v>800</v>
      </c>
      <c r="H39" s="458">
        <f t="shared" si="4"/>
        <v>8000</v>
      </c>
      <c r="I39" s="455">
        <f t="shared" si="3"/>
        <v>11250</v>
      </c>
      <c r="J39" s="466"/>
      <c r="K39" s="359"/>
    </row>
    <row r="40" spans="1:11" s="6" customFormat="1" ht="90" outlineLevel="1">
      <c r="A40" s="662">
        <f t="shared" si="0"/>
        <v>923</v>
      </c>
      <c r="B40" s="459" t="s">
        <v>1666</v>
      </c>
      <c r="C40" s="457" t="s">
        <v>65</v>
      </c>
      <c r="D40" s="673">
        <v>141.49</v>
      </c>
      <c r="E40" s="458">
        <v>4250</v>
      </c>
      <c r="F40" s="458">
        <f t="shared" si="1"/>
        <v>601332.5</v>
      </c>
      <c r="G40" s="465">
        <v>2650</v>
      </c>
      <c r="H40" s="458">
        <f t="shared" si="4"/>
        <v>374948.5</v>
      </c>
      <c r="I40" s="455">
        <f t="shared" si="3"/>
        <v>976281</v>
      </c>
      <c r="J40" s="466"/>
      <c r="K40" s="359"/>
    </row>
    <row r="41" spans="1:11" s="6" customFormat="1" ht="30" outlineLevel="1">
      <c r="A41" s="662">
        <f t="shared" si="0"/>
        <v>924</v>
      </c>
      <c r="B41" s="459" t="s">
        <v>1667</v>
      </c>
      <c r="C41" s="672" t="s">
        <v>65</v>
      </c>
      <c r="D41" s="673">
        <v>282.98</v>
      </c>
      <c r="E41" s="458">
        <v>650</v>
      </c>
      <c r="F41" s="458">
        <f t="shared" si="1"/>
        <v>183937</v>
      </c>
      <c r="G41" s="465">
        <v>1350</v>
      </c>
      <c r="H41" s="458">
        <f t="shared" si="4"/>
        <v>382023</v>
      </c>
      <c r="I41" s="455">
        <f t="shared" si="3"/>
        <v>565960</v>
      </c>
      <c r="J41" s="466"/>
      <c r="K41" s="359"/>
    </row>
    <row r="42" spans="1:11" s="6" customFormat="1" ht="45" outlineLevel="1">
      <c r="A42" s="662">
        <f t="shared" si="0"/>
        <v>925</v>
      </c>
      <c r="B42" s="459" t="s">
        <v>1668</v>
      </c>
      <c r="C42" s="672" t="s">
        <v>63</v>
      </c>
      <c r="D42" s="673">
        <v>7.07</v>
      </c>
      <c r="E42" s="458">
        <v>8920</v>
      </c>
      <c r="F42" s="458">
        <f t="shared" si="1"/>
        <v>63064.4</v>
      </c>
      <c r="G42" s="465">
        <v>10000</v>
      </c>
      <c r="H42" s="458">
        <f t="shared" si="4"/>
        <v>70700</v>
      </c>
      <c r="I42" s="455">
        <f t="shared" si="3"/>
        <v>133764.4</v>
      </c>
      <c r="J42" s="466"/>
      <c r="K42" s="359"/>
    </row>
    <row r="43" spans="1:11" s="6" customFormat="1" ht="75" outlineLevel="1">
      <c r="A43" s="662">
        <f t="shared" si="0"/>
        <v>926</v>
      </c>
      <c r="B43" s="459" t="s">
        <v>1670</v>
      </c>
      <c r="C43" s="672" t="s">
        <v>65</v>
      </c>
      <c r="D43" s="673">
        <v>33.24</v>
      </c>
      <c r="E43" s="458">
        <v>4250</v>
      </c>
      <c r="F43" s="458">
        <f t="shared" si="1"/>
        <v>141270</v>
      </c>
      <c r="G43" s="465">
        <v>2650</v>
      </c>
      <c r="H43" s="458">
        <f t="shared" si="4"/>
        <v>88086</v>
      </c>
      <c r="I43" s="455">
        <f t="shared" si="3"/>
        <v>229356</v>
      </c>
      <c r="J43" s="466"/>
      <c r="K43" s="359"/>
    </row>
    <row r="44" spans="1:11" s="6" customFormat="1" ht="30" outlineLevel="1">
      <c r="A44" s="662">
        <f>A43+1</f>
        <v>927</v>
      </c>
      <c r="B44" s="676" t="s">
        <v>1669</v>
      </c>
      <c r="C44" s="677" t="s">
        <v>65</v>
      </c>
      <c r="D44" s="678">
        <v>33.24</v>
      </c>
      <c r="E44" s="458">
        <v>450</v>
      </c>
      <c r="F44" s="458">
        <f t="shared" si="1"/>
        <v>14958</v>
      </c>
      <c r="G44" s="465">
        <v>700</v>
      </c>
      <c r="H44" s="458">
        <f t="shared" si="4"/>
        <v>23268</v>
      </c>
      <c r="I44" s="455">
        <f t="shared" si="3"/>
        <v>38226</v>
      </c>
      <c r="J44" s="466"/>
      <c r="K44" s="359"/>
    </row>
    <row r="46" spans="1:11" ht="15.6">
      <c r="A46" s="1008" t="s">
        <v>3813</v>
      </c>
      <c r="B46" s="1008"/>
      <c r="C46" s="1008"/>
      <c r="D46" s="1008"/>
      <c r="E46" s="1008"/>
      <c r="F46" s="680">
        <f>SUM(F20:F45)</f>
        <v>27339683.899999995</v>
      </c>
      <c r="G46" s="681"/>
      <c r="H46" s="680">
        <f>SUM(H20:H45)</f>
        <v>12388838.699999997</v>
      </c>
      <c r="I46" s="666">
        <f>SUM(I20:I44)</f>
        <v>39728522.600000016</v>
      </c>
    </row>
  </sheetData>
  <mergeCells count="28">
    <mergeCell ref="K16:K17"/>
    <mergeCell ref="L16:N16"/>
    <mergeCell ref="O16:Q16"/>
    <mergeCell ref="A46:E46"/>
    <mergeCell ref="A16:A17"/>
    <mergeCell ref="B16:B17"/>
    <mergeCell ref="C16:C17"/>
    <mergeCell ref="D16:D17"/>
    <mergeCell ref="E16:F16"/>
    <mergeCell ref="B19:D19"/>
    <mergeCell ref="G16:H16"/>
    <mergeCell ref="A15:J15"/>
    <mergeCell ref="I16:I17"/>
    <mergeCell ref="J16:J17"/>
    <mergeCell ref="A6:J6"/>
    <mergeCell ref="A7:C7"/>
    <mergeCell ref="F7:J7"/>
    <mergeCell ref="A8:D8"/>
    <mergeCell ref="F8:H8"/>
    <mergeCell ref="A9:D9"/>
    <mergeCell ref="I10:J10"/>
    <mergeCell ref="A13:B13"/>
    <mergeCell ref="C13:J13"/>
    <mergeCell ref="D1:J1"/>
    <mergeCell ref="A2:J2"/>
    <mergeCell ref="A3:J3"/>
    <mergeCell ref="A4:J4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</vt:i4>
      </vt:variant>
    </vt:vector>
  </HeadingPairs>
  <TitlesOfParts>
    <vt:vector size="37" baseType="lpstr">
      <vt:lpstr>Ценовая таблица</vt:lpstr>
      <vt:lpstr>КЖ 0 (ЭЭ + шпунт))</vt:lpstr>
      <vt:lpstr>КЖ 1 (ЭЭ)</vt:lpstr>
      <vt:lpstr>КМ</vt:lpstr>
      <vt:lpstr>СОУЭ</vt:lpstr>
      <vt:lpstr>ВВ (Инсолюшн)</vt:lpstr>
      <vt:lpstr>ВК (Инсолюшн + ЭЭ)</vt:lpstr>
      <vt:lpstr>АР ВОР 1 демонтаж</vt:lpstr>
      <vt:lpstr>АР ВОР 3 (Империя строительства</vt:lpstr>
      <vt:lpstr>АСУД (Центрис и Инсолюшн)</vt:lpstr>
      <vt:lpstr>ВС</vt:lpstr>
      <vt:lpstr>ГП</vt:lpstr>
      <vt:lpstr>ГСВ</vt:lpstr>
      <vt:lpstr>НВ (ЭЭ)</vt:lpstr>
      <vt:lpstr>НК</vt:lpstr>
      <vt:lpstr>НСС (Собств. силы)</vt:lpstr>
      <vt:lpstr>НСС (ЭЭ)</vt:lpstr>
      <vt:lpstr>ПТ</vt:lpstr>
      <vt:lpstr>РТ (Центрис)</vt:lpstr>
      <vt:lpstr>СВН (Центрис)</vt:lpstr>
      <vt:lpstr>СОТС (Центрис)</vt:lpstr>
      <vt:lpstr>ТС (ЭЭ)</vt:lpstr>
      <vt:lpstr>СКС (центрис)</vt:lpstr>
      <vt:lpstr>ТХ (Кикгеострой)</vt:lpstr>
      <vt:lpstr>ЭГ (Центрис)</vt:lpstr>
      <vt:lpstr>ЭМ (Центрис)</vt:lpstr>
      <vt:lpstr>ЭН (Центрис)</vt:lpstr>
      <vt:lpstr>ЭО (центрис)</vt:lpstr>
      <vt:lpstr>ЭС (ЭЭ + Таврида)</vt:lpstr>
      <vt:lpstr>ОВ 1 (Инсолюшн)</vt:lpstr>
      <vt:lpstr>ОВ 2 (Инсолюшн)</vt:lpstr>
      <vt:lpstr>ОВ 2 (СКБ)</vt:lpstr>
      <vt:lpstr> АР ВОР 1 демонтаж. доп.</vt:lpstr>
      <vt:lpstr>АР ВОР 2 доп. (имп.строит.)</vt:lpstr>
      <vt:lpstr>АР ВОР3 доп. (Имп. строит.)</vt:lpstr>
      <vt:lpstr>АР ВОР 3 кровля</vt:lpstr>
      <vt:lpstr>'Ценовая таблица'!Область_печати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ОП-Спецификация Дверей</dc:title>
  <dc:subject>Revit Schedule Export</dc:subject>
  <dc:creator>Aleksandr Ovanov</dc:creator>
  <dc:description/>
  <cp:lastModifiedBy>Admin</cp:lastModifiedBy>
  <cp:revision>49</cp:revision>
  <cp:lastPrinted>2024-07-24T07:41:56Z</cp:lastPrinted>
  <dcterms:created xsi:type="dcterms:W3CDTF">2015-03-19T07:40:39Z</dcterms:created>
  <dcterms:modified xsi:type="dcterms:W3CDTF">2025-03-06T08:55:33Z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